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hidePivotFieldList="1" defaultThemeVersion="166925"/>
  <mc:AlternateContent xmlns:mc="http://schemas.openxmlformats.org/markup-compatibility/2006">
    <mc:Choice Requires="x15">
      <x15ac:absPath xmlns:x15ac="http://schemas.microsoft.com/office/spreadsheetml/2010/11/ac" url="/Users/jmpivette/Projets_R/Projets/2020_010_Velo_Territoire/evavelo/inst/example-data/"/>
    </mc:Choice>
  </mc:AlternateContent>
  <xr:revisionPtr revIDLastSave="0" documentId="13_ncr:1_{719A2C1B-EDA8-2248-AF27-191E27FCF441}" xr6:coauthVersionLast="46" xr6:coauthVersionMax="46" xr10:uidLastSave="{00000000-0000-0000-0000-000000000000}"/>
  <bookViews>
    <workbookView xWindow="3260" yWindow="500" windowWidth="28300" windowHeight="19060" firstSheet="12" activeTab="20" xr2:uid="{548F163D-B29A-48AF-982C-8D402D21DD8F}"/>
  </bookViews>
  <sheets>
    <sheet name="Lisez-moi" sheetId="1" r:id="rId1"/>
    <sheet name="Sommaire" sheetId="14" r:id="rId2"/>
    <sheet name="Glossaire" sheetId="15" r:id="rId3"/>
    <sheet name="Liste des territoires enquêtés" sheetId="2" r:id="rId4"/>
    <sheet name="Carte avec découpage" sheetId="3" r:id="rId5"/>
    <sheet name="table_communes" sheetId="4" r:id="rId6"/>
    <sheet name="sections" sheetId="5" r:id="rId7"/>
    <sheet name="calendrier_sites" sheetId="6" r:id="rId8"/>
    <sheet name="comptages_manuels" sheetId="7" r:id="rId9"/>
    <sheet name="comptages_man_post_traitements" sheetId="20" r:id="rId10"/>
    <sheet name="comptages_automatiques" sheetId="8" r:id="rId11"/>
    <sheet name="traitement_compt_auto" sheetId="22" r:id="rId12"/>
    <sheet name="coef_evolutif" sheetId="19" r:id="rId13"/>
    <sheet name="coef_enq" sheetId="21" r:id="rId14"/>
    <sheet name="lits_touristiques" sheetId="9" r:id="rId15"/>
    <sheet name="pop_communes" sheetId="10" r:id="rId16"/>
    <sheet name="enquetes_saisies" sheetId="11" r:id="rId17"/>
    <sheet name="table_jour_enq_periode" sheetId="18" r:id="rId18"/>
    <sheet name="enquetes_post_traitement" sheetId="12" r:id="rId19"/>
    <sheet name="estimation_itinerants" sheetId="23" r:id="rId20"/>
    <sheet name="estimation_touristes" sheetId="26" r:id="rId21"/>
    <sheet name="estimation_gravitaire" sheetId="27" r:id="rId22"/>
    <sheet name="resultats" sheetId="13" r:id="rId23"/>
    <sheet name="tab_verif_taille_groupe" sheetId="16" r:id="rId24"/>
  </sheets>
  <definedNames>
    <definedName name="_xlnm._FilterDatabase" localSheetId="7" hidden="1">calendrier_sites!$A$3:$O$8</definedName>
    <definedName name="_xlnm._FilterDatabase" localSheetId="16" hidden="1">enquetes_saisies!$A$1:$FZ$245</definedName>
    <definedName name="calendrier_sites">calendrier_sites!$A$3:$R$8</definedName>
    <definedName name="_xlnm.Print_Area" localSheetId="7">calendrier_sites!$G$3:$I$8</definedName>
  </definedNames>
  <calcPr calcId="191029"/>
  <pivotCaches>
    <pivotCache cacheId="5" r:id="rId2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U10" i="12" l="1"/>
  <c r="Q4" i="6"/>
  <c r="AI2" i="20" l="1"/>
  <c r="AI3" i="20"/>
  <c r="AI4" i="20"/>
  <c r="AI5" i="20"/>
  <c r="AI6" i="20"/>
  <c r="AI7" i="20"/>
  <c r="AI8" i="20"/>
  <c r="AI9" i="20"/>
  <c r="AI10" i="20"/>
  <c r="AI11" i="20"/>
  <c r="AI12" i="20"/>
  <c r="AI13" i="20"/>
  <c r="AI14" i="20"/>
  <c r="AI15" i="20"/>
  <c r="AI16" i="20"/>
  <c r="AI17" i="20"/>
  <c r="AI18" i="20"/>
  <c r="AI19" i="20"/>
  <c r="AI20" i="20"/>
  <c r="AI21" i="20"/>
  <c r="AI22" i="20"/>
  <c r="AI23" i="20"/>
  <c r="AI24" i="20"/>
  <c r="AI25" i="20"/>
  <c r="AI26" i="20"/>
  <c r="AI27" i="20"/>
  <c r="AI28" i="20"/>
  <c r="AI29" i="20"/>
  <c r="AI30" i="20"/>
  <c r="AI31" i="20"/>
  <c r="AI32" i="20"/>
  <c r="AI33" i="20"/>
  <c r="AI34" i="20"/>
  <c r="AI35" i="20"/>
  <c r="AI36" i="20"/>
  <c r="AI37" i="20"/>
  <c r="AI38" i="20"/>
  <c r="AI39" i="20"/>
  <c r="AI40" i="20"/>
  <c r="AI41" i="20"/>
  <c r="AI42" i="20"/>
  <c r="AI43" i="20"/>
  <c r="AI44" i="20"/>
  <c r="AI45" i="20"/>
  <c r="AI46" i="20"/>
  <c r="AI47" i="20"/>
  <c r="AI48" i="20"/>
  <c r="AI49" i="20"/>
  <c r="AI50" i="20"/>
  <c r="AI51" i="20"/>
  <c r="AI52" i="20"/>
  <c r="AI53" i="20"/>
  <c r="AI54" i="20"/>
  <c r="AI55" i="20"/>
  <c r="AI56" i="20"/>
  <c r="AI57" i="20"/>
  <c r="AI58" i="20"/>
  <c r="AI59" i="20"/>
  <c r="AI60" i="20"/>
  <c r="AI61" i="20"/>
  <c r="AI62" i="20"/>
  <c r="AI63" i="20"/>
  <c r="AI64" i="20"/>
  <c r="AI65" i="20"/>
  <c r="AI66" i="20"/>
  <c r="AI67" i="20"/>
  <c r="AI68" i="20"/>
  <c r="AI69" i="20"/>
  <c r="AI70" i="20"/>
  <c r="AI71" i="20"/>
  <c r="AI72" i="20"/>
  <c r="AI73" i="20"/>
  <c r="AI74" i="20"/>
  <c r="AI75" i="20"/>
  <c r="AI76" i="20"/>
  <c r="AI77" i="20"/>
  <c r="AI78" i="20"/>
  <c r="AI79" i="20"/>
  <c r="AI80" i="20"/>
  <c r="AI81" i="20"/>
  <c r="AI82" i="20"/>
  <c r="AI83" i="20"/>
  <c r="AI84" i="20"/>
  <c r="AI85" i="20"/>
  <c r="AI86" i="20"/>
  <c r="AI87" i="20"/>
  <c r="AI88" i="20"/>
  <c r="AI89" i="20"/>
  <c r="AI90" i="20"/>
  <c r="AI91" i="20"/>
  <c r="AI92" i="20"/>
  <c r="AI93" i="20"/>
  <c r="AI94" i="20"/>
  <c r="AI95" i="20"/>
  <c r="AI96" i="20"/>
  <c r="AI97" i="20"/>
  <c r="AI98" i="20"/>
  <c r="AI99" i="20"/>
  <c r="AI100" i="20"/>
  <c r="AI101" i="20"/>
  <c r="AI102" i="20"/>
  <c r="AI103" i="20"/>
  <c r="AI104" i="20"/>
  <c r="AI105" i="20"/>
  <c r="AI106" i="20"/>
  <c r="AI107" i="20"/>
  <c r="AI108" i="20"/>
  <c r="AI109" i="20"/>
  <c r="AI110" i="20"/>
  <c r="AI111" i="20"/>
  <c r="AI112" i="20"/>
  <c r="AI113" i="20"/>
  <c r="AI114" i="20"/>
  <c r="AI115" i="20"/>
  <c r="AI116" i="20"/>
  <c r="AI117" i="20"/>
  <c r="AI118" i="20"/>
  <c r="AI119" i="20"/>
  <c r="AI120" i="20"/>
  <c r="AI121" i="20"/>
  <c r="AI122" i="20"/>
  <c r="AI123" i="20"/>
  <c r="AI124" i="20"/>
  <c r="AI125" i="20"/>
  <c r="AI126" i="20"/>
  <c r="AI127" i="20"/>
  <c r="AI128" i="20"/>
  <c r="AI129" i="20"/>
  <c r="AI130" i="20"/>
  <c r="AI131" i="20"/>
  <c r="AI132" i="20"/>
  <c r="AI133" i="20"/>
  <c r="AI134" i="20"/>
  <c r="AI135" i="20"/>
  <c r="AI136" i="20"/>
  <c r="AI137" i="20"/>
  <c r="AI138" i="20"/>
  <c r="AI139" i="20"/>
  <c r="AI140" i="20"/>
  <c r="AI141" i="20"/>
  <c r="AI142" i="20"/>
  <c r="AI143" i="20"/>
  <c r="AI144" i="20"/>
  <c r="AI145" i="20"/>
  <c r="AI146" i="20"/>
  <c r="AI147" i="20"/>
  <c r="AI148" i="20"/>
  <c r="AI149" i="20"/>
  <c r="AI150" i="20"/>
  <c r="AI151" i="20"/>
  <c r="AI152" i="20"/>
  <c r="AI153" i="20"/>
  <c r="AI154" i="20"/>
  <c r="AI155" i="20"/>
  <c r="AI156" i="20"/>
  <c r="AI157" i="20"/>
  <c r="AI158" i="20"/>
  <c r="AI159" i="20"/>
  <c r="AI160" i="20"/>
  <c r="AI161" i="20"/>
  <c r="AI162" i="20"/>
  <c r="AI163" i="20"/>
  <c r="AI164" i="20"/>
  <c r="AI165" i="20"/>
  <c r="AI166" i="20"/>
  <c r="AI167" i="20"/>
  <c r="AI168" i="20"/>
  <c r="AI169" i="20"/>
  <c r="AI170" i="20"/>
  <c r="AI171" i="20"/>
  <c r="AI172" i="20"/>
  <c r="AI173" i="20"/>
  <c r="AI174" i="20"/>
  <c r="AI175" i="20"/>
  <c r="AI176" i="20"/>
  <c r="AI177" i="20"/>
  <c r="AI178" i="20"/>
  <c r="AI179" i="20"/>
  <c r="AI180" i="20"/>
  <c r="AI181" i="20"/>
  <c r="AI182" i="20"/>
  <c r="AI183" i="20"/>
  <c r="AI184" i="20"/>
  <c r="AI185" i="20"/>
  <c r="AI186" i="20"/>
  <c r="AI187" i="20"/>
  <c r="AI188" i="20"/>
  <c r="AI189" i="20"/>
  <c r="AI190" i="20"/>
  <c r="AI191" i="20"/>
  <c r="AI192" i="20"/>
  <c r="AI193" i="20"/>
  <c r="AI194" i="20"/>
  <c r="AI195" i="20"/>
  <c r="AI196" i="20"/>
  <c r="AI197" i="20"/>
  <c r="AI198" i="20"/>
  <c r="AI199" i="20"/>
  <c r="AI200" i="20"/>
  <c r="AI201" i="20"/>
  <c r="AI202" i="20"/>
  <c r="AI203" i="20"/>
  <c r="AI204" i="20"/>
  <c r="AI205" i="20"/>
  <c r="AI206" i="20"/>
  <c r="AI207" i="20"/>
  <c r="AI208" i="20"/>
  <c r="AI209" i="20"/>
  <c r="AI210" i="20"/>
  <c r="AI211" i="20"/>
  <c r="AI212" i="20"/>
  <c r="AI213" i="20"/>
  <c r="AI214" i="20"/>
  <c r="AI215" i="20"/>
  <c r="AI216" i="20"/>
  <c r="AI217" i="20"/>
  <c r="AI218" i="20"/>
  <c r="AI219" i="20"/>
  <c r="AI220" i="20"/>
  <c r="AI221" i="20"/>
  <c r="AI222" i="20"/>
  <c r="AI223" i="20"/>
  <c r="AI224" i="20"/>
  <c r="AI225" i="20"/>
  <c r="AI226" i="20"/>
  <c r="AI227" i="20"/>
  <c r="AI228" i="20"/>
  <c r="AI229" i="20"/>
  <c r="AI230" i="20"/>
  <c r="AI231" i="20"/>
  <c r="AI232" i="20"/>
  <c r="AI233" i="20"/>
  <c r="AI234" i="20"/>
  <c r="AI235" i="20"/>
  <c r="AI236" i="20"/>
  <c r="AI237" i="20"/>
  <c r="AI238" i="20"/>
  <c r="AI239" i="20"/>
  <c r="AI240" i="20"/>
  <c r="AI241" i="20"/>
  <c r="AI242" i="20"/>
  <c r="AI243" i="20"/>
  <c r="AI244" i="20"/>
  <c r="AI245" i="20"/>
  <c r="AI246" i="20"/>
  <c r="AI247" i="20"/>
  <c r="AI248" i="20"/>
  <c r="AI249" i="20"/>
  <c r="AI250" i="20"/>
  <c r="AI251" i="20"/>
  <c r="AI252" i="20"/>
  <c r="AI253" i="20"/>
  <c r="AI254" i="20"/>
  <c r="AI255" i="20"/>
  <c r="AI256" i="20"/>
  <c r="AI257" i="20"/>
  <c r="AI258" i="20"/>
  <c r="AI259" i="20"/>
  <c r="AI260" i="20"/>
  <c r="AI261" i="20"/>
  <c r="AI262" i="20"/>
  <c r="AI263" i="20"/>
  <c r="AI264" i="20"/>
  <c r="AI265" i="20"/>
  <c r="AI266" i="20"/>
  <c r="AI267" i="20"/>
  <c r="AI268" i="20"/>
  <c r="AI269" i="20"/>
  <c r="AI270" i="20"/>
  <c r="AI271" i="20"/>
  <c r="AI272" i="20"/>
  <c r="AI273" i="20"/>
  <c r="AI274" i="20"/>
  <c r="AI275" i="20"/>
  <c r="AI276" i="20"/>
  <c r="AI277" i="20"/>
  <c r="AI278" i="20"/>
  <c r="AI279" i="20"/>
  <c r="AI280" i="20"/>
  <c r="AI281" i="20"/>
  <c r="AI282" i="20"/>
  <c r="AI283" i="20"/>
  <c r="AI284" i="20"/>
  <c r="AI285" i="20"/>
  <c r="AI286" i="20"/>
  <c r="AI287" i="20"/>
  <c r="AI288" i="20"/>
  <c r="AI289" i="20"/>
  <c r="AI290" i="20"/>
  <c r="AI291" i="20"/>
  <c r="AI292" i="20"/>
  <c r="AI293" i="20"/>
  <c r="AI294" i="20"/>
  <c r="AI295" i="20"/>
  <c r="AI296" i="20"/>
  <c r="AI297" i="20"/>
  <c r="AI298" i="20"/>
  <c r="AI299" i="20"/>
  <c r="AI300" i="20"/>
  <c r="AI301" i="20"/>
  <c r="AI302" i="20"/>
  <c r="AI303" i="20"/>
  <c r="AI304" i="20"/>
  <c r="AI305" i="20"/>
  <c r="AI306" i="20"/>
  <c r="AI307" i="20"/>
  <c r="AI308" i="20"/>
  <c r="AI309" i="20"/>
  <c r="AI310" i="20"/>
  <c r="AI311" i="20"/>
  <c r="AI312" i="20"/>
  <c r="AI313" i="20"/>
  <c r="AI314" i="20"/>
  <c r="AI315" i="20"/>
  <c r="AI316" i="20"/>
  <c r="AI317" i="20"/>
  <c r="AI318" i="20"/>
  <c r="AI319" i="20"/>
  <c r="AI320" i="20"/>
  <c r="AI321" i="20"/>
  <c r="AI322" i="20"/>
  <c r="AI323" i="20"/>
  <c r="AI324" i="20"/>
  <c r="AI325" i="20"/>
  <c r="AI326" i="20"/>
  <c r="AI327" i="20"/>
  <c r="AI328" i="20"/>
  <c r="AI329" i="20"/>
  <c r="AI330" i="20"/>
  <c r="AI331" i="20"/>
  <c r="AI332" i="20"/>
  <c r="AI333" i="20"/>
  <c r="AI334" i="20"/>
  <c r="AI335" i="20"/>
  <c r="AI336" i="20"/>
  <c r="AI337" i="20"/>
  <c r="AI338" i="20"/>
  <c r="AI339" i="20"/>
  <c r="AI340" i="20"/>
  <c r="AI341" i="20"/>
  <c r="AI342" i="20"/>
  <c r="AI343" i="20"/>
  <c r="AI344" i="20"/>
  <c r="AI345" i="20"/>
  <c r="AI346" i="20"/>
  <c r="AI347" i="20"/>
  <c r="AI348" i="20"/>
  <c r="AI349" i="20"/>
  <c r="AI350" i="20"/>
  <c r="AI351" i="20"/>
  <c r="AI352" i="20"/>
  <c r="AI353" i="20"/>
  <c r="AI354" i="20"/>
  <c r="AI355" i="20"/>
  <c r="AI356" i="20"/>
  <c r="AI357" i="20"/>
  <c r="AI358" i="20"/>
  <c r="AI359" i="20"/>
  <c r="AI360" i="20"/>
  <c r="AI361" i="20"/>
  <c r="AI362" i="20"/>
  <c r="AI363" i="20"/>
  <c r="AI364" i="20"/>
  <c r="AI365" i="20"/>
  <c r="AI366" i="20"/>
  <c r="AI367" i="20"/>
  <c r="AI368" i="20"/>
  <c r="AI369" i="20"/>
  <c r="AI370" i="20"/>
  <c r="AI371" i="20"/>
  <c r="AI372" i="20"/>
  <c r="AI373" i="20"/>
  <c r="AI374" i="20"/>
  <c r="AI375" i="20"/>
  <c r="AI376" i="20"/>
  <c r="AI377" i="20"/>
  <c r="AI378" i="20"/>
  <c r="AI379" i="20"/>
  <c r="AI380" i="20"/>
  <c r="AI381" i="20"/>
  <c r="AI382" i="20"/>
  <c r="AI383" i="20"/>
  <c r="AI384" i="20"/>
  <c r="AI385" i="20"/>
  <c r="AI386" i="20"/>
  <c r="AI387" i="20"/>
  <c r="AI388" i="20"/>
  <c r="AI389" i="20"/>
  <c r="AI390" i="20"/>
  <c r="AI391" i="20"/>
  <c r="AI392" i="20"/>
  <c r="AI393" i="20"/>
  <c r="AI394" i="20"/>
  <c r="AI395" i="20"/>
  <c r="AI396" i="20"/>
  <c r="AI397" i="20"/>
  <c r="AI398" i="20"/>
  <c r="AI399" i="20"/>
  <c r="AI400" i="20"/>
  <c r="AI401" i="20"/>
  <c r="AI402" i="20"/>
  <c r="AI403" i="20"/>
  <c r="AI404" i="20"/>
  <c r="AI405" i="20"/>
  <c r="AI406" i="20"/>
  <c r="AI407" i="20"/>
  <c r="AI408" i="20"/>
  <c r="AI409" i="20"/>
  <c r="AI410" i="20"/>
  <c r="AI411" i="20"/>
  <c r="AI412" i="20"/>
  <c r="AI413" i="20"/>
  <c r="AI414" i="20"/>
  <c r="AI415" i="20"/>
  <c r="AI416" i="20"/>
  <c r="AI417" i="20"/>
  <c r="AI418" i="20"/>
  <c r="AI419" i="20"/>
  <c r="AI420" i="20"/>
  <c r="AI421" i="20"/>
  <c r="AI422" i="20"/>
  <c r="AI423" i="20"/>
  <c r="AI424" i="20"/>
  <c r="AI425" i="20"/>
  <c r="AI426" i="20"/>
  <c r="AI427" i="20"/>
  <c r="AI428" i="20"/>
  <c r="AI429" i="20"/>
  <c r="AI430" i="20"/>
  <c r="AI431" i="20"/>
  <c r="AI432" i="20"/>
  <c r="AI433" i="20"/>
  <c r="AI434" i="20"/>
  <c r="AI435" i="20"/>
  <c r="AI436" i="20"/>
  <c r="AI437" i="20"/>
  <c r="AI438" i="20"/>
  <c r="AI439" i="20"/>
  <c r="AI440" i="20"/>
  <c r="AI441" i="20"/>
  <c r="AI442" i="20"/>
  <c r="AI443" i="20"/>
  <c r="AI444" i="20"/>
  <c r="AI445" i="20"/>
  <c r="AI446" i="20"/>
  <c r="AI447" i="20"/>
  <c r="AI448" i="20"/>
  <c r="AI449" i="20"/>
  <c r="AI450" i="20"/>
  <c r="AI451" i="20"/>
  <c r="AI452" i="20"/>
  <c r="AI453" i="20"/>
  <c r="AI454" i="20"/>
  <c r="AI455" i="20"/>
  <c r="AI456" i="20"/>
  <c r="AI457" i="20"/>
  <c r="AI458" i="20"/>
  <c r="AI459" i="20"/>
  <c r="AI460" i="20"/>
  <c r="AI461" i="20"/>
  <c r="AI462" i="20"/>
  <c r="AI463" i="20"/>
  <c r="AI464" i="20"/>
  <c r="AI465" i="20"/>
  <c r="AI466" i="20"/>
  <c r="AI467" i="20"/>
  <c r="AI468" i="20"/>
  <c r="AI469" i="20"/>
  <c r="AI470" i="20"/>
  <c r="AI471" i="20"/>
  <c r="AI472" i="20"/>
  <c r="AI473" i="20"/>
  <c r="AI474" i="20"/>
  <c r="AI475" i="20"/>
  <c r="AI476" i="20"/>
  <c r="AI477" i="20"/>
  <c r="AI478" i="20"/>
  <c r="AI479" i="20"/>
  <c r="AI480" i="20"/>
  <c r="AI481" i="20"/>
  <c r="AI482" i="20"/>
  <c r="AI483" i="20"/>
  <c r="AI484" i="20"/>
  <c r="AI485" i="20"/>
  <c r="AI486" i="20"/>
  <c r="AI487" i="20"/>
  <c r="AI488" i="20"/>
  <c r="AI489" i="20"/>
  <c r="AI490" i="20"/>
  <c r="AI491" i="20"/>
  <c r="AI492" i="20"/>
  <c r="AI493" i="20"/>
  <c r="AI494" i="20"/>
  <c r="AI495" i="20"/>
  <c r="AI496" i="20"/>
  <c r="AI497" i="20"/>
  <c r="AI498" i="20"/>
  <c r="AI499" i="20"/>
  <c r="AI500" i="20"/>
  <c r="AI501" i="20"/>
  <c r="AI502" i="20"/>
  <c r="AI503" i="20"/>
  <c r="AI504" i="20"/>
  <c r="AI505" i="20"/>
  <c r="AI506" i="20"/>
  <c r="AI507" i="20"/>
  <c r="AI508" i="20"/>
  <c r="AI509" i="20"/>
  <c r="AI510" i="20"/>
  <c r="AI511" i="20"/>
  <c r="AI512" i="20"/>
  <c r="AI513" i="20"/>
  <c r="AI514" i="20"/>
  <c r="AI515" i="20"/>
  <c r="AI516" i="20"/>
  <c r="AI517" i="20"/>
  <c r="AI518" i="20"/>
  <c r="AI519" i="20"/>
  <c r="AI520" i="20"/>
  <c r="AI521" i="20"/>
  <c r="AI522" i="20"/>
  <c r="AI523" i="20"/>
  <c r="AI524" i="20"/>
  <c r="AI525" i="20"/>
  <c r="AI526" i="20"/>
  <c r="AI527" i="20"/>
  <c r="AI528" i="20"/>
  <c r="AI529" i="20"/>
  <c r="AI530" i="20"/>
  <c r="AI531" i="20"/>
  <c r="AI532" i="20"/>
  <c r="AI533" i="20"/>
  <c r="AI534" i="20"/>
  <c r="AI535" i="20"/>
  <c r="AI536" i="20"/>
  <c r="AI537" i="20"/>
  <c r="AI538" i="20"/>
  <c r="AI539" i="20"/>
  <c r="AI540" i="20"/>
  <c r="AI541" i="20"/>
  <c r="AI542" i="20"/>
  <c r="AI543" i="20"/>
  <c r="AI544" i="20"/>
  <c r="AI545" i="20"/>
  <c r="AI546" i="20"/>
  <c r="AI547" i="20"/>
  <c r="AI548" i="20"/>
  <c r="AI549" i="20"/>
  <c r="AI550" i="20"/>
  <c r="AI551" i="20"/>
  <c r="AI552" i="20"/>
  <c r="AI553" i="20"/>
  <c r="AI554" i="20"/>
  <c r="AI555" i="20"/>
  <c r="AI556" i="20"/>
  <c r="AI557" i="20"/>
  <c r="AI558" i="20"/>
  <c r="AI559" i="20"/>
  <c r="AI560" i="20"/>
  <c r="AI561" i="20"/>
  <c r="AI562" i="20"/>
  <c r="AI563" i="20"/>
  <c r="AI564" i="20"/>
  <c r="AI565" i="20"/>
  <c r="AI566" i="20"/>
  <c r="AI567" i="20"/>
  <c r="AI568" i="20"/>
  <c r="AI569" i="20"/>
  <c r="AI570" i="20"/>
  <c r="AI571" i="20"/>
  <c r="AI572" i="20"/>
  <c r="AI573" i="20"/>
  <c r="AI574" i="20"/>
  <c r="AI575" i="20"/>
  <c r="AI576" i="20"/>
  <c r="AI577" i="20"/>
  <c r="AI578" i="20"/>
  <c r="AI579" i="20"/>
  <c r="AI580" i="20"/>
  <c r="AI581" i="20"/>
  <c r="AI582" i="20"/>
  <c r="AI583" i="20"/>
  <c r="AI584" i="20"/>
  <c r="AI585" i="20"/>
  <c r="AI586" i="20"/>
  <c r="AI587" i="20"/>
  <c r="AI588" i="20"/>
  <c r="AI589" i="20"/>
  <c r="AI590" i="20"/>
  <c r="AI591" i="20"/>
  <c r="AI592" i="20"/>
  <c r="AI593" i="20"/>
  <c r="AI594" i="20"/>
  <c r="AI595" i="20"/>
  <c r="AI596" i="20"/>
  <c r="AI597" i="20"/>
  <c r="AI598" i="20"/>
  <c r="AI599" i="20"/>
  <c r="AI600" i="20"/>
  <c r="AI601" i="20"/>
  <c r="AI602" i="20"/>
  <c r="AI603" i="20"/>
  <c r="AI604" i="20"/>
  <c r="AI605" i="20"/>
  <c r="AI606" i="20"/>
  <c r="AI607" i="20"/>
  <c r="AI608" i="20"/>
  <c r="AI609" i="20"/>
  <c r="AI610" i="20"/>
  <c r="AI611" i="20"/>
  <c r="AI612" i="20"/>
  <c r="AI613" i="20"/>
  <c r="AI614" i="20"/>
  <c r="AI615" i="20"/>
  <c r="AI616" i="20"/>
  <c r="AI617" i="20"/>
  <c r="AI618" i="20"/>
  <c r="AI619" i="20"/>
  <c r="AI620" i="20"/>
  <c r="AI621" i="20"/>
  <c r="AI622" i="20"/>
  <c r="AI623" i="20"/>
  <c r="AI624" i="20"/>
  <c r="AI625" i="20"/>
  <c r="AI626" i="20"/>
  <c r="AI627" i="20"/>
  <c r="AI628" i="20"/>
  <c r="AI629" i="20"/>
  <c r="AI630" i="20"/>
  <c r="AI631" i="20"/>
  <c r="AI632" i="20"/>
  <c r="AI633" i="20"/>
  <c r="AI634" i="20"/>
  <c r="AI635" i="20"/>
  <c r="AI636" i="20"/>
  <c r="AI637" i="20"/>
  <c r="AI638" i="20"/>
  <c r="AI639" i="20"/>
  <c r="AI640" i="20"/>
  <c r="AI641" i="20"/>
  <c r="AI642" i="20"/>
  <c r="AI643" i="20"/>
  <c r="AI644" i="20"/>
  <c r="AI645" i="20"/>
  <c r="AI646" i="20"/>
  <c r="AI647" i="20"/>
  <c r="AI648" i="20"/>
  <c r="AI649" i="20"/>
  <c r="AI650" i="20"/>
  <c r="AI651" i="20"/>
  <c r="AI652" i="20"/>
  <c r="AI653" i="20"/>
  <c r="AI654" i="20"/>
  <c r="AI655" i="20"/>
  <c r="AI656" i="20"/>
  <c r="AI657" i="20"/>
  <c r="AI658" i="20"/>
  <c r="AI659" i="20"/>
  <c r="AI660" i="20"/>
  <c r="AI661" i="20"/>
  <c r="AI662" i="20"/>
  <c r="AI663" i="20"/>
  <c r="AI664" i="20"/>
  <c r="AI665" i="20"/>
  <c r="AI666" i="20"/>
  <c r="AI667" i="20"/>
  <c r="AI668" i="20"/>
  <c r="AI669" i="20"/>
  <c r="AI670" i="20"/>
  <c r="AI671" i="20"/>
  <c r="AI672" i="20"/>
  <c r="AI673" i="20"/>
  <c r="AI674" i="20"/>
  <c r="AI675" i="20"/>
  <c r="AI676" i="20"/>
  <c r="AI677" i="20"/>
  <c r="AI678" i="20"/>
  <c r="AI679" i="20"/>
  <c r="AI680" i="20"/>
  <c r="AI681" i="20"/>
  <c r="AI682" i="20"/>
  <c r="AI683" i="20"/>
  <c r="AI684" i="20"/>
  <c r="AI685" i="20"/>
  <c r="AI686" i="20"/>
  <c r="AI687" i="20"/>
  <c r="AI688" i="20"/>
  <c r="AI689" i="20"/>
  <c r="AI690" i="20"/>
  <c r="AI691" i="20"/>
  <c r="AI692" i="20"/>
  <c r="AI693" i="20"/>
  <c r="AI694" i="20"/>
  <c r="AI695" i="20"/>
  <c r="AI696" i="20"/>
  <c r="AI697" i="20"/>
  <c r="AI698" i="20"/>
  <c r="AI699" i="20"/>
  <c r="AI700" i="20"/>
  <c r="AI701" i="20"/>
  <c r="AI702" i="20"/>
  <c r="AI703" i="20"/>
  <c r="AI704" i="20"/>
  <c r="AI705" i="20"/>
  <c r="AI706" i="20"/>
  <c r="AI707" i="20"/>
  <c r="AI708" i="20"/>
  <c r="AI709" i="20"/>
  <c r="AI710" i="20"/>
  <c r="AI711" i="20"/>
  <c r="AI712" i="20"/>
  <c r="AI713" i="20"/>
  <c r="AI714" i="20"/>
  <c r="AI715" i="20"/>
  <c r="AI716" i="20"/>
  <c r="AI717" i="20"/>
  <c r="AI718" i="20"/>
  <c r="AI719" i="20"/>
  <c r="AI720" i="20"/>
  <c r="AI721" i="20"/>
  <c r="AI722" i="20"/>
  <c r="AI723" i="20"/>
  <c r="AI724" i="20"/>
  <c r="AI725" i="20"/>
  <c r="AI726" i="20"/>
  <c r="AI727" i="20"/>
  <c r="AI728" i="20"/>
  <c r="AI729" i="20"/>
  <c r="AI730" i="20"/>
  <c r="AI731" i="20"/>
  <c r="AI732" i="20"/>
  <c r="AI733" i="20"/>
  <c r="AI734" i="20"/>
  <c r="AI735" i="20"/>
  <c r="AI736" i="20"/>
  <c r="AI737" i="20"/>
  <c r="AI738" i="20"/>
  <c r="AI739" i="20"/>
  <c r="AI740" i="20"/>
  <c r="AI741" i="20"/>
  <c r="AI742" i="20"/>
  <c r="AI743" i="20"/>
  <c r="AI744" i="20"/>
  <c r="AI745" i="20"/>
  <c r="AI746" i="20"/>
  <c r="AI747" i="20"/>
  <c r="AI748" i="20"/>
  <c r="AI749" i="20"/>
  <c r="AI750" i="20"/>
  <c r="AI751" i="20"/>
  <c r="AI752" i="20"/>
  <c r="AI753" i="20"/>
  <c r="AI754" i="20"/>
  <c r="AI755" i="20"/>
  <c r="AI756" i="20"/>
  <c r="AI757" i="20"/>
  <c r="AI758" i="20"/>
  <c r="AI759" i="20"/>
  <c r="AI760" i="20"/>
  <c r="AI761" i="20"/>
  <c r="AI762" i="20"/>
  <c r="AI763" i="20"/>
  <c r="AI764" i="20"/>
  <c r="AI765" i="20"/>
  <c r="AI766" i="20"/>
  <c r="AI767" i="20"/>
  <c r="AI768" i="20"/>
  <c r="AI769" i="20"/>
  <c r="AI770" i="20"/>
  <c r="AI771" i="20"/>
  <c r="AI772" i="20"/>
  <c r="AI773" i="20"/>
  <c r="AI774" i="20"/>
  <c r="AI775" i="20"/>
  <c r="AI776" i="20"/>
  <c r="AI777" i="20"/>
  <c r="AI778" i="20"/>
  <c r="AI779" i="20"/>
  <c r="AI780" i="20"/>
  <c r="AI781" i="20"/>
  <c r="AI782" i="20"/>
  <c r="AI783" i="20"/>
  <c r="AI784" i="20"/>
  <c r="AI785" i="20"/>
  <c r="AI786" i="20"/>
  <c r="AI787" i="20"/>
  <c r="AI788" i="20"/>
  <c r="AI789" i="20"/>
  <c r="AI790" i="20"/>
  <c r="AI791" i="20"/>
  <c r="AI792" i="20"/>
  <c r="AI793" i="20"/>
  <c r="AI794" i="20"/>
  <c r="AI795" i="20"/>
  <c r="AI796" i="20"/>
  <c r="AI797" i="20"/>
  <c r="AI798" i="20"/>
  <c r="AI799" i="20"/>
  <c r="AI800" i="20"/>
  <c r="AI801" i="20"/>
  <c r="AI802" i="20"/>
  <c r="AI803" i="20"/>
  <c r="AI804" i="20"/>
  <c r="AI805" i="20"/>
  <c r="AI806" i="20"/>
  <c r="AI807" i="20"/>
  <c r="AI808" i="20"/>
  <c r="AI809" i="20"/>
  <c r="AI810" i="20"/>
  <c r="AI811" i="20"/>
  <c r="AI812" i="20"/>
  <c r="AI813" i="20"/>
  <c r="AI814" i="20"/>
  <c r="AI815" i="20"/>
  <c r="AI816" i="20"/>
  <c r="AI817" i="20"/>
  <c r="AI818" i="20"/>
  <c r="AI819" i="20"/>
  <c r="AI820" i="20"/>
  <c r="AI821" i="20"/>
  <c r="AI822" i="20"/>
  <c r="AI823" i="20"/>
  <c r="AI824" i="20"/>
  <c r="AI825" i="20"/>
  <c r="AI826" i="20"/>
  <c r="AI827" i="20"/>
  <c r="AI828" i="20"/>
  <c r="AI829" i="20"/>
  <c r="AI830" i="20"/>
  <c r="AI831" i="20"/>
  <c r="AI832" i="20"/>
  <c r="AI833" i="20"/>
  <c r="AI834" i="20"/>
  <c r="AI835" i="20"/>
  <c r="AI836" i="20"/>
  <c r="AI837" i="20"/>
  <c r="AI838" i="20"/>
  <c r="AI839" i="20"/>
  <c r="AI840" i="20"/>
  <c r="AI841" i="20"/>
  <c r="AI842" i="20"/>
  <c r="AI843" i="20"/>
  <c r="AI844" i="20"/>
  <c r="AI845" i="20"/>
  <c r="AI846" i="20"/>
  <c r="AI847" i="20"/>
  <c r="AI848" i="20"/>
  <c r="AI849" i="20"/>
  <c r="AI850" i="20"/>
  <c r="AI851" i="20"/>
  <c r="AI852" i="20"/>
  <c r="AI853" i="20"/>
  <c r="AI854" i="20"/>
  <c r="AI855" i="20"/>
  <c r="AI856" i="20"/>
  <c r="AI857" i="20"/>
  <c r="AI858" i="20"/>
  <c r="AI859" i="20"/>
  <c r="AI860" i="20"/>
  <c r="AI861" i="20"/>
  <c r="AI862" i="20"/>
  <c r="AI863" i="20"/>
  <c r="AI864" i="20"/>
  <c r="AI865" i="20"/>
  <c r="AI866" i="20"/>
  <c r="AI867" i="20"/>
  <c r="AI868" i="20"/>
  <c r="AI869" i="20"/>
  <c r="AI870" i="20"/>
  <c r="AI871" i="20"/>
  <c r="AI872" i="20"/>
  <c r="AI873" i="20"/>
  <c r="AI874" i="20"/>
  <c r="AI875" i="20"/>
  <c r="AI876" i="20"/>
  <c r="AI877" i="20"/>
  <c r="AI878" i="20"/>
  <c r="AI879" i="20"/>
  <c r="AI880" i="20"/>
  <c r="AI881" i="20"/>
  <c r="AI882" i="20"/>
  <c r="AI883" i="20"/>
  <c r="AI884" i="20"/>
  <c r="AI885" i="20"/>
  <c r="AI886" i="20"/>
  <c r="AI887" i="20"/>
  <c r="AI888" i="20"/>
  <c r="AI889" i="20"/>
  <c r="AI890" i="20"/>
  <c r="AI891" i="20"/>
  <c r="AI892" i="20"/>
  <c r="AI893" i="20"/>
  <c r="AI894" i="20"/>
  <c r="AI895" i="20"/>
  <c r="AI896" i="20"/>
  <c r="AI897" i="20"/>
  <c r="AI898" i="20"/>
  <c r="AI899" i="20"/>
  <c r="AI900" i="20"/>
  <c r="AI901" i="20"/>
  <c r="AI902" i="20"/>
  <c r="AI903" i="20"/>
  <c r="AI904" i="20"/>
  <c r="AI905" i="20"/>
  <c r="AI906" i="20"/>
  <c r="AI907" i="20"/>
  <c r="AI908" i="20"/>
  <c r="AI909" i="20"/>
  <c r="AI910" i="20"/>
  <c r="AI911" i="20"/>
  <c r="AI912" i="20"/>
  <c r="AI913" i="20"/>
  <c r="AI914" i="20"/>
  <c r="AI915" i="20"/>
  <c r="AI916" i="20"/>
  <c r="AI917" i="20"/>
  <c r="AI918" i="20"/>
  <c r="AI919" i="20"/>
  <c r="AI920" i="20"/>
  <c r="AI921" i="20"/>
  <c r="AI922" i="20"/>
  <c r="AI923" i="20"/>
  <c r="AI924" i="20"/>
  <c r="AI925" i="20"/>
  <c r="AI926" i="20"/>
  <c r="AI927" i="20"/>
  <c r="AI928" i="20"/>
  <c r="AI929" i="20"/>
  <c r="AI930" i="20"/>
  <c r="AI931" i="20"/>
  <c r="AI932" i="20"/>
  <c r="AI933" i="20"/>
  <c r="AI934" i="20"/>
  <c r="AI935" i="20"/>
  <c r="AI936" i="20"/>
  <c r="AI937" i="20"/>
  <c r="AI938" i="20"/>
  <c r="AI939" i="20"/>
  <c r="AI940" i="20"/>
  <c r="AI941" i="20"/>
  <c r="AI942" i="20"/>
  <c r="AI943" i="20"/>
  <c r="AI944" i="20"/>
  <c r="AI945" i="20"/>
  <c r="AI946" i="20"/>
  <c r="AI947" i="20"/>
  <c r="AI948" i="20"/>
  <c r="AI949" i="20"/>
  <c r="AI950" i="20"/>
  <c r="AI951" i="20"/>
  <c r="AI952" i="20"/>
  <c r="AI953" i="20"/>
  <c r="AI954" i="20"/>
  <c r="AI955" i="20"/>
  <c r="AI956" i="20"/>
  <c r="AI957" i="20"/>
  <c r="AI958" i="20"/>
  <c r="AI959" i="20"/>
  <c r="AI960" i="20"/>
  <c r="AI961" i="20"/>
  <c r="AI962" i="20"/>
  <c r="AI963" i="20"/>
  <c r="AI964" i="20"/>
  <c r="AI965" i="20"/>
  <c r="AI966" i="20"/>
  <c r="AI967" i="20"/>
  <c r="AI968" i="20"/>
  <c r="AI969" i="20"/>
  <c r="AI970" i="20"/>
  <c r="AI971" i="20"/>
  <c r="AI972" i="20"/>
  <c r="AI973" i="20"/>
  <c r="AI974" i="20"/>
  <c r="AI975" i="20"/>
  <c r="AI976" i="20"/>
  <c r="AI977" i="20"/>
  <c r="AI978" i="20"/>
  <c r="AI979" i="20"/>
  <c r="AI980" i="20"/>
  <c r="AI981" i="20"/>
  <c r="AI982" i="20"/>
  <c r="AI983" i="20"/>
  <c r="AI984" i="20"/>
  <c r="AI985" i="20"/>
  <c r="AI986" i="20"/>
  <c r="AI987" i="20"/>
  <c r="AI988" i="20"/>
  <c r="AI989" i="20"/>
  <c r="AI990" i="20"/>
  <c r="AI991" i="20"/>
  <c r="AI992" i="20"/>
  <c r="AI993" i="20"/>
  <c r="AI994" i="20"/>
  <c r="AI995" i="20"/>
  <c r="AI996" i="20"/>
  <c r="AI997" i="20"/>
  <c r="AI998" i="20"/>
  <c r="AI999" i="20"/>
  <c r="AI1000" i="20"/>
  <c r="AI1001" i="20"/>
  <c r="AI1002" i="20"/>
  <c r="AI1003" i="20"/>
  <c r="AI1004" i="20"/>
  <c r="AI1005" i="20"/>
  <c r="AI1006" i="20"/>
  <c r="AI1007" i="20"/>
  <c r="AI1008" i="20"/>
  <c r="AI1009" i="20"/>
  <c r="AI1010" i="20"/>
  <c r="AI1011" i="20"/>
  <c r="AI1012" i="20"/>
  <c r="AI1013" i="20"/>
  <c r="AI1014" i="20"/>
  <c r="AI1015" i="20"/>
  <c r="AI1016" i="20"/>
  <c r="AI1017" i="20"/>
  <c r="AI1018" i="20"/>
  <c r="AI1019" i="20"/>
  <c r="AI1020" i="20"/>
  <c r="AI1021" i="20"/>
  <c r="AI1022" i="20"/>
  <c r="AI1023" i="20"/>
  <c r="AI1024" i="20"/>
  <c r="AI1025" i="20"/>
  <c r="AI1026" i="20"/>
  <c r="AI1027" i="20"/>
  <c r="AI1028" i="20"/>
  <c r="AI1029" i="20"/>
  <c r="AI1030" i="20"/>
  <c r="AI1031" i="20"/>
  <c r="AI1032" i="20"/>
  <c r="AI1033" i="20"/>
  <c r="AI1034" i="20"/>
  <c r="AI1035" i="20"/>
  <c r="AI1036" i="20"/>
  <c r="AI1037" i="20"/>
  <c r="AI1038" i="20"/>
  <c r="AI1039" i="20"/>
  <c r="AI1040" i="20"/>
  <c r="AI1041" i="20"/>
  <c r="AI1042" i="20"/>
  <c r="AI1043" i="20"/>
  <c r="AI1044" i="20"/>
  <c r="AI1045" i="20"/>
  <c r="AI1046" i="20"/>
  <c r="AI1047" i="20"/>
  <c r="AI1048" i="20"/>
  <c r="AI1049" i="20"/>
  <c r="AI1050" i="20"/>
  <c r="AE2" i="7"/>
  <c r="AE3" i="7"/>
  <c r="AE4" i="7"/>
  <c r="AE5" i="7"/>
  <c r="AE6" i="7"/>
  <c r="AE7" i="7"/>
  <c r="AE8" i="7"/>
  <c r="AE9" i="7"/>
  <c r="AE10" i="7"/>
  <c r="AE11" i="7"/>
  <c r="AE12" i="7"/>
  <c r="AE13" i="7"/>
  <c r="AE14" i="7"/>
  <c r="AE15" i="7"/>
  <c r="AE16" i="7"/>
  <c r="AE17" i="7"/>
  <c r="AE18" i="7"/>
  <c r="AE19" i="7"/>
  <c r="AE20" i="7"/>
  <c r="AE21" i="7"/>
  <c r="AE22" i="7"/>
  <c r="AE23" i="7"/>
  <c r="AE24" i="7"/>
  <c r="AE25" i="7"/>
  <c r="AE26" i="7"/>
  <c r="AE27" i="7"/>
  <c r="AE28" i="7"/>
  <c r="AE29" i="7"/>
  <c r="AE30" i="7"/>
  <c r="AE31" i="7"/>
  <c r="AE32" i="7"/>
  <c r="AE33" i="7"/>
  <c r="AE34" i="7"/>
  <c r="AE35" i="7"/>
  <c r="AE36" i="7"/>
  <c r="AE37" i="7"/>
  <c r="AE38" i="7"/>
  <c r="AE39" i="7"/>
  <c r="AE40" i="7"/>
  <c r="AE41" i="7"/>
  <c r="AE42" i="7"/>
  <c r="AE43" i="7"/>
  <c r="AE44" i="7"/>
  <c r="AE45" i="7"/>
  <c r="AE46" i="7"/>
  <c r="AE47" i="7"/>
  <c r="AE48" i="7"/>
  <c r="AE49" i="7"/>
  <c r="AE50" i="7"/>
  <c r="AE51" i="7"/>
  <c r="AE52" i="7"/>
  <c r="AE53" i="7"/>
  <c r="AE54" i="7"/>
  <c r="AE55" i="7"/>
  <c r="AE56" i="7"/>
  <c r="AE57" i="7"/>
  <c r="AE58" i="7"/>
  <c r="AE59" i="7"/>
  <c r="AE60" i="7"/>
  <c r="AE61" i="7"/>
  <c r="AE62" i="7"/>
  <c r="AE63" i="7"/>
  <c r="AE64" i="7"/>
  <c r="AE65" i="7"/>
  <c r="AE66" i="7"/>
  <c r="AE67" i="7"/>
  <c r="AE68" i="7"/>
  <c r="AE69" i="7"/>
  <c r="AE70" i="7"/>
  <c r="AE71" i="7"/>
  <c r="AE72" i="7"/>
  <c r="AE73" i="7"/>
  <c r="AE74" i="7"/>
  <c r="AE75" i="7"/>
  <c r="AE76" i="7"/>
  <c r="AE77" i="7"/>
  <c r="AE78" i="7"/>
  <c r="AE79" i="7"/>
  <c r="AE80" i="7"/>
  <c r="AE81" i="7"/>
  <c r="AE82" i="7"/>
  <c r="AE83" i="7"/>
  <c r="AE84" i="7"/>
  <c r="AE85" i="7"/>
  <c r="AE86" i="7"/>
  <c r="AE87" i="7"/>
  <c r="AE88" i="7"/>
  <c r="AE89" i="7"/>
  <c r="AE90" i="7"/>
  <c r="AE91" i="7"/>
  <c r="AE92" i="7"/>
  <c r="AE93" i="7"/>
  <c r="AE94" i="7"/>
  <c r="AE95" i="7"/>
  <c r="AE96" i="7"/>
  <c r="AE97" i="7"/>
  <c r="AE98" i="7"/>
  <c r="AE99" i="7"/>
  <c r="AE100" i="7"/>
  <c r="AE101" i="7"/>
  <c r="AE102" i="7"/>
  <c r="AE103" i="7"/>
  <c r="AE104" i="7"/>
  <c r="AE105" i="7"/>
  <c r="AE106" i="7"/>
  <c r="AE107" i="7"/>
  <c r="AE108" i="7"/>
  <c r="AE109" i="7"/>
  <c r="AE110" i="7"/>
  <c r="AE111" i="7"/>
  <c r="AE112" i="7"/>
  <c r="AE113" i="7"/>
  <c r="AE114" i="7"/>
  <c r="AE115" i="7"/>
  <c r="AE116" i="7"/>
  <c r="AE117" i="7"/>
  <c r="AE118" i="7"/>
  <c r="AE119" i="7"/>
  <c r="AE120" i="7"/>
  <c r="AE121" i="7"/>
  <c r="AE122" i="7"/>
  <c r="AE123" i="7"/>
  <c r="AE124" i="7"/>
  <c r="AE125" i="7"/>
  <c r="AE126" i="7"/>
  <c r="AE127" i="7"/>
  <c r="AE128" i="7"/>
  <c r="AE129" i="7"/>
  <c r="AE130" i="7"/>
  <c r="AE131" i="7"/>
  <c r="AE132" i="7"/>
  <c r="AE133" i="7"/>
  <c r="AE134" i="7"/>
  <c r="AE135" i="7"/>
  <c r="AE136" i="7"/>
  <c r="AE137" i="7"/>
  <c r="AE138" i="7"/>
  <c r="AE139" i="7"/>
  <c r="AE140" i="7"/>
  <c r="AE141" i="7"/>
  <c r="AE142" i="7"/>
  <c r="AE143" i="7"/>
  <c r="AE144" i="7"/>
  <c r="AE145" i="7"/>
  <c r="AE146" i="7"/>
  <c r="AE147" i="7"/>
  <c r="AE148" i="7"/>
  <c r="AE149" i="7"/>
  <c r="AE150" i="7"/>
  <c r="AE151" i="7"/>
  <c r="AE152" i="7"/>
  <c r="AE153" i="7"/>
  <c r="AE154" i="7"/>
  <c r="AE155" i="7"/>
  <c r="AE156" i="7"/>
  <c r="AE157" i="7"/>
  <c r="AE158" i="7"/>
  <c r="AE159" i="7"/>
  <c r="AE160" i="7"/>
  <c r="AE161" i="7"/>
  <c r="AE162" i="7"/>
  <c r="AE163" i="7"/>
  <c r="AE164" i="7"/>
  <c r="AE165" i="7"/>
  <c r="AE166" i="7"/>
  <c r="AE167" i="7"/>
  <c r="AE168" i="7"/>
  <c r="AE169" i="7"/>
  <c r="AE170" i="7"/>
  <c r="AE171" i="7"/>
  <c r="AE172" i="7"/>
  <c r="AE173" i="7"/>
  <c r="AE174" i="7"/>
  <c r="AE175" i="7"/>
  <c r="AE176" i="7"/>
  <c r="AE177" i="7"/>
  <c r="AE178" i="7"/>
  <c r="AE179" i="7"/>
  <c r="AE180" i="7"/>
  <c r="AE181" i="7"/>
  <c r="AE182" i="7"/>
  <c r="AE183" i="7"/>
  <c r="AE184" i="7"/>
  <c r="AE185" i="7"/>
  <c r="AE186" i="7"/>
  <c r="AE187" i="7"/>
  <c r="AE188" i="7"/>
  <c r="AE189" i="7"/>
  <c r="AE190" i="7"/>
  <c r="AE191" i="7"/>
  <c r="AE192" i="7"/>
  <c r="AE193" i="7"/>
  <c r="AE194" i="7"/>
  <c r="AE195" i="7"/>
  <c r="AE196" i="7"/>
  <c r="AE197" i="7"/>
  <c r="AE198" i="7"/>
  <c r="AE199" i="7"/>
  <c r="AE200" i="7"/>
  <c r="AE201" i="7"/>
  <c r="AE202" i="7"/>
  <c r="AE203" i="7"/>
  <c r="AE204" i="7"/>
  <c r="AE205" i="7"/>
  <c r="AE206" i="7"/>
  <c r="AE207" i="7"/>
  <c r="AE208" i="7"/>
  <c r="AE209" i="7"/>
  <c r="AE210" i="7"/>
  <c r="AE211" i="7"/>
  <c r="AE212" i="7"/>
  <c r="AE213" i="7"/>
  <c r="AE214" i="7"/>
  <c r="AE215" i="7"/>
  <c r="AE216" i="7"/>
  <c r="AE217" i="7"/>
  <c r="AE218" i="7"/>
  <c r="AE219" i="7"/>
  <c r="AE220" i="7"/>
  <c r="AE221" i="7"/>
  <c r="AE222" i="7"/>
  <c r="AE223" i="7"/>
  <c r="AE224" i="7"/>
  <c r="AE225" i="7"/>
  <c r="AE226" i="7"/>
  <c r="AE227" i="7"/>
  <c r="AE228" i="7"/>
  <c r="AE229" i="7"/>
  <c r="AE230" i="7"/>
  <c r="AE231" i="7"/>
  <c r="AE232" i="7"/>
  <c r="AE233" i="7"/>
  <c r="AE234" i="7"/>
  <c r="AE235" i="7"/>
  <c r="AE236" i="7"/>
  <c r="AE237" i="7"/>
  <c r="AE238" i="7"/>
  <c r="AE239" i="7"/>
  <c r="AE240" i="7"/>
  <c r="AE241" i="7"/>
  <c r="AE242" i="7"/>
  <c r="AE243" i="7"/>
  <c r="AE244" i="7"/>
  <c r="AE245" i="7"/>
  <c r="AE246" i="7"/>
  <c r="AE247" i="7"/>
  <c r="AE248" i="7"/>
  <c r="AE249" i="7"/>
  <c r="AE250" i="7"/>
  <c r="AE251" i="7"/>
  <c r="AE252" i="7"/>
  <c r="AE253" i="7"/>
  <c r="AE254" i="7"/>
  <c r="AE255" i="7"/>
  <c r="AE256" i="7"/>
  <c r="AE257" i="7"/>
  <c r="AE258" i="7"/>
  <c r="AE259" i="7"/>
  <c r="AE260" i="7"/>
  <c r="AE261" i="7"/>
  <c r="AE262" i="7"/>
  <c r="AE263" i="7"/>
  <c r="AE264" i="7"/>
  <c r="AE265" i="7"/>
  <c r="AE266" i="7"/>
  <c r="AE267" i="7"/>
  <c r="AE268" i="7"/>
  <c r="AE269" i="7"/>
  <c r="AE270" i="7"/>
  <c r="AE271" i="7"/>
  <c r="AE272" i="7"/>
  <c r="AE273" i="7"/>
  <c r="AE274" i="7"/>
  <c r="AE275" i="7"/>
  <c r="AE276" i="7"/>
  <c r="AE277" i="7"/>
  <c r="AE278" i="7"/>
  <c r="AE279" i="7"/>
  <c r="AE280" i="7"/>
  <c r="AE281" i="7"/>
  <c r="AE282" i="7"/>
  <c r="AE283" i="7"/>
  <c r="AE284" i="7"/>
  <c r="AE285" i="7"/>
  <c r="AE286" i="7"/>
  <c r="AE287" i="7"/>
  <c r="AE288" i="7"/>
  <c r="AE289" i="7"/>
  <c r="AE290" i="7"/>
  <c r="AE291" i="7"/>
  <c r="AE292" i="7"/>
  <c r="AE293" i="7"/>
  <c r="AE294" i="7"/>
  <c r="AE295" i="7"/>
  <c r="AE296" i="7"/>
  <c r="AE297" i="7"/>
  <c r="AE298" i="7"/>
  <c r="AE299" i="7"/>
  <c r="AE300" i="7"/>
  <c r="AE301" i="7"/>
  <c r="AE302" i="7"/>
  <c r="AE303" i="7"/>
  <c r="AE304" i="7"/>
  <c r="AE305" i="7"/>
  <c r="AE306" i="7"/>
  <c r="AE307" i="7"/>
  <c r="AE308" i="7"/>
  <c r="AE309" i="7"/>
  <c r="AE310" i="7"/>
  <c r="AE311" i="7"/>
  <c r="AE312" i="7"/>
  <c r="AE313" i="7"/>
  <c r="AE314" i="7"/>
  <c r="AE315" i="7"/>
  <c r="AE316" i="7"/>
  <c r="AE317" i="7"/>
  <c r="AE318" i="7"/>
  <c r="AE319" i="7"/>
  <c r="AE320" i="7"/>
  <c r="AE321" i="7"/>
  <c r="AE322" i="7"/>
  <c r="AE323" i="7"/>
  <c r="AE324" i="7"/>
  <c r="AE325" i="7"/>
  <c r="AE326" i="7"/>
  <c r="AE327" i="7"/>
  <c r="AE328" i="7"/>
  <c r="AE329" i="7"/>
  <c r="AE330" i="7"/>
  <c r="AE331" i="7"/>
  <c r="AE332" i="7"/>
  <c r="AE333" i="7"/>
  <c r="AE334" i="7"/>
  <c r="AE335" i="7"/>
  <c r="AE336" i="7"/>
  <c r="AE337" i="7"/>
  <c r="AE338" i="7"/>
  <c r="AE339" i="7"/>
  <c r="AE340" i="7"/>
  <c r="AE341" i="7"/>
  <c r="AE342" i="7"/>
  <c r="AE343" i="7"/>
  <c r="AE344" i="7"/>
  <c r="AE345" i="7"/>
  <c r="AE346" i="7"/>
  <c r="AE347" i="7"/>
  <c r="AE348" i="7"/>
  <c r="AE349" i="7"/>
  <c r="AE350" i="7"/>
  <c r="AE351" i="7"/>
  <c r="AE352" i="7"/>
  <c r="AE353" i="7"/>
  <c r="AE354" i="7"/>
  <c r="AE355" i="7"/>
  <c r="AE356" i="7"/>
  <c r="AE357" i="7"/>
  <c r="AE358" i="7"/>
  <c r="AE359" i="7"/>
  <c r="AE360" i="7"/>
  <c r="AE361" i="7"/>
  <c r="AE362" i="7"/>
  <c r="AE363" i="7"/>
  <c r="AE364" i="7"/>
  <c r="AE365" i="7"/>
  <c r="AE366" i="7"/>
  <c r="AE367" i="7"/>
  <c r="AE368" i="7"/>
  <c r="AE369" i="7"/>
  <c r="AE370" i="7"/>
  <c r="AE371" i="7"/>
  <c r="AE372" i="7"/>
  <c r="AE373" i="7"/>
  <c r="AE374" i="7"/>
  <c r="AE375" i="7"/>
  <c r="AE376" i="7"/>
  <c r="AE377" i="7"/>
  <c r="AE378" i="7"/>
  <c r="AE379" i="7"/>
  <c r="AE380" i="7"/>
  <c r="AE381" i="7"/>
  <c r="AE382" i="7"/>
  <c r="AE383" i="7"/>
  <c r="AE384" i="7"/>
  <c r="AE385" i="7"/>
  <c r="AE386" i="7"/>
  <c r="AE387" i="7"/>
  <c r="AE388" i="7"/>
  <c r="AE389" i="7"/>
  <c r="AE390" i="7"/>
  <c r="AE391" i="7"/>
  <c r="AE392" i="7"/>
  <c r="AE393" i="7"/>
  <c r="AE394" i="7"/>
  <c r="AE395" i="7"/>
  <c r="AE396" i="7"/>
  <c r="AE397" i="7"/>
  <c r="AE398" i="7"/>
  <c r="AE399" i="7"/>
  <c r="AE400" i="7"/>
  <c r="AE401" i="7"/>
  <c r="AE402" i="7"/>
  <c r="AE403" i="7"/>
  <c r="AE404" i="7"/>
  <c r="AE405" i="7"/>
  <c r="AE406" i="7"/>
  <c r="AE407" i="7"/>
  <c r="AE408" i="7"/>
  <c r="AE409" i="7"/>
  <c r="AE410" i="7"/>
  <c r="AE411" i="7"/>
  <c r="AE412" i="7"/>
  <c r="AE413" i="7"/>
  <c r="AE414" i="7"/>
  <c r="AE415" i="7"/>
  <c r="AE416" i="7"/>
  <c r="AE417" i="7"/>
  <c r="AE418" i="7"/>
  <c r="AE419" i="7"/>
  <c r="AE420" i="7"/>
  <c r="AE421" i="7"/>
  <c r="AE422" i="7"/>
  <c r="AE423" i="7"/>
  <c r="AE424" i="7"/>
  <c r="AE425" i="7"/>
  <c r="AE426" i="7"/>
  <c r="AE427" i="7"/>
  <c r="AE428" i="7"/>
  <c r="AE429" i="7"/>
  <c r="AE430" i="7"/>
  <c r="AE431" i="7"/>
  <c r="AE432" i="7"/>
  <c r="AE433" i="7"/>
  <c r="AE434" i="7"/>
  <c r="AE435" i="7"/>
  <c r="AE436" i="7"/>
  <c r="AE437" i="7"/>
  <c r="AE438" i="7"/>
  <c r="AE439" i="7"/>
  <c r="AE440" i="7"/>
  <c r="AE441" i="7"/>
  <c r="AE442" i="7"/>
  <c r="AE443" i="7"/>
  <c r="AE444" i="7"/>
  <c r="AE445" i="7"/>
  <c r="AE446" i="7"/>
  <c r="AE447" i="7"/>
  <c r="AE448" i="7"/>
  <c r="AE449" i="7"/>
  <c r="AE450" i="7"/>
  <c r="AE451" i="7"/>
  <c r="AE452" i="7"/>
  <c r="AE453" i="7"/>
  <c r="AE454" i="7"/>
  <c r="AE455" i="7"/>
  <c r="AE456" i="7"/>
  <c r="AE457" i="7"/>
  <c r="AE458" i="7"/>
  <c r="AE459" i="7"/>
  <c r="AE460" i="7"/>
  <c r="AE461" i="7"/>
  <c r="AE462" i="7"/>
  <c r="AE463" i="7"/>
  <c r="AE464" i="7"/>
  <c r="AE465" i="7"/>
  <c r="AE466" i="7"/>
  <c r="AE467" i="7"/>
  <c r="AE468" i="7"/>
  <c r="AE469" i="7"/>
  <c r="AE470" i="7"/>
  <c r="AE471" i="7"/>
  <c r="AE472" i="7"/>
  <c r="AE473" i="7"/>
  <c r="AE474" i="7"/>
  <c r="AE475" i="7"/>
  <c r="AE476" i="7"/>
  <c r="AE477" i="7"/>
  <c r="AE478" i="7"/>
  <c r="AE479" i="7"/>
  <c r="AE480" i="7"/>
  <c r="AE481" i="7"/>
  <c r="AE482" i="7"/>
  <c r="AE483" i="7"/>
  <c r="AE484" i="7"/>
  <c r="AE485" i="7"/>
  <c r="AE486" i="7"/>
  <c r="AE487" i="7"/>
  <c r="AE488" i="7"/>
  <c r="AE489" i="7"/>
  <c r="AE490" i="7"/>
  <c r="AE491" i="7"/>
  <c r="AE492" i="7"/>
  <c r="AE493" i="7"/>
  <c r="AE494" i="7"/>
  <c r="AE495" i="7"/>
  <c r="AE496" i="7"/>
  <c r="AE497" i="7"/>
  <c r="AE498" i="7"/>
  <c r="AE499" i="7"/>
  <c r="AE500" i="7"/>
  <c r="AE501" i="7"/>
  <c r="AE502" i="7"/>
  <c r="AE503" i="7"/>
  <c r="AE504" i="7"/>
  <c r="AE505" i="7"/>
  <c r="AE506" i="7"/>
  <c r="AE507" i="7"/>
  <c r="AE508" i="7"/>
  <c r="AE509" i="7"/>
  <c r="AE510" i="7"/>
  <c r="AE511" i="7"/>
  <c r="AE512" i="7"/>
  <c r="AE513" i="7"/>
  <c r="AE514" i="7"/>
  <c r="AE515" i="7"/>
  <c r="AE516" i="7"/>
  <c r="AE517" i="7"/>
  <c r="AE518" i="7"/>
  <c r="AE519" i="7"/>
  <c r="AE520" i="7"/>
  <c r="AE521" i="7"/>
  <c r="AE522" i="7"/>
  <c r="AE523" i="7"/>
  <c r="AE524" i="7"/>
  <c r="AE525" i="7"/>
  <c r="AE526" i="7"/>
  <c r="AE527" i="7"/>
  <c r="AE528" i="7"/>
  <c r="AE529" i="7"/>
  <c r="AE530" i="7"/>
  <c r="AE531" i="7"/>
  <c r="AE532" i="7"/>
  <c r="AE533" i="7"/>
  <c r="AE534" i="7"/>
  <c r="AE535" i="7"/>
  <c r="AE536" i="7"/>
  <c r="AE537" i="7"/>
  <c r="AE538" i="7"/>
  <c r="AE539" i="7"/>
  <c r="AE540" i="7"/>
  <c r="AE541" i="7"/>
  <c r="AE542" i="7"/>
  <c r="AE543" i="7"/>
  <c r="AE544" i="7"/>
  <c r="AE545" i="7"/>
  <c r="AE546" i="7"/>
  <c r="AE547" i="7"/>
  <c r="AE548" i="7"/>
  <c r="AE549" i="7"/>
  <c r="AE550" i="7"/>
  <c r="AE551" i="7"/>
  <c r="AE552" i="7"/>
  <c r="AE553" i="7"/>
  <c r="AE554" i="7"/>
  <c r="AE555" i="7"/>
  <c r="AE556" i="7"/>
  <c r="AE557" i="7"/>
  <c r="AE558" i="7"/>
  <c r="AE559" i="7"/>
  <c r="AE560" i="7"/>
  <c r="AE561" i="7"/>
  <c r="AE562" i="7"/>
  <c r="AE563" i="7"/>
  <c r="AE564" i="7"/>
  <c r="AE565" i="7"/>
  <c r="AE566" i="7"/>
  <c r="AE567" i="7"/>
  <c r="AE568" i="7"/>
  <c r="AE569" i="7"/>
  <c r="AE570" i="7"/>
  <c r="AE571" i="7"/>
  <c r="AE572" i="7"/>
  <c r="AE573" i="7"/>
  <c r="AE574" i="7"/>
  <c r="AE575" i="7"/>
  <c r="AE576" i="7"/>
  <c r="AE577" i="7"/>
  <c r="AE578" i="7"/>
  <c r="AE579" i="7"/>
  <c r="AE580" i="7"/>
  <c r="AE581" i="7"/>
  <c r="AE582" i="7"/>
  <c r="AE583" i="7"/>
  <c r="AE584" i="7"/>
  <c r="AE585" i="7"/>
  <c r="AE586" i="7"/>
  <c r="AE587" i="7"/>
  <c r="AE588" i="7"/>
  <c r="AE589" i="7"/>
  <c r="AE590" i="7"/>
  <c r="AE591" i="7"/>
  <c r="AE592" i="7"/>
  <c r="AE593" i="7"/>
  <c r="AE594" i="7"/>
  <c r="AE595" i="7"/>
  <c r="AE596" i="7"/>
  <c r="AE597" i="7"/>
  <c r="AE598" i="7"/>
  <c r="AE599" i="7"/>
  <c r="AE600" i="7"/>
  <c r="AE601" i="7"/>
  <c r="AE602" i="7"/>
  <c r="AE603" i="7"/>
  <c r="AE604" i="7"/>
  <c r="AE605" i="7"/>
  <c r="AE606" i="7"/>
  <c r="AE607" i="7"/>
  <c r="AE608" i="7"/>
  <c r="AE609" i="7"/>
  <c r="AE610" i="7"/>
  <c r="AE611" i="7"/>
  <c r="AE612" i="7"/>
  <c r="AE613" i="7"/>
  <c r="AE614" i="7"/>
  <c r="AE615" i="7"/>
  <c r="AE616" i="7"/>
  <c r="AE617" i="7"/>
  <c r="AE618" i="7"/>
  <c r="AE619" i="7"/>
  <c r="AE620" i="7"/>
  <c r="AE621" i="7"/>
  <c r="AE622" i="7"/>
  <c r="AE623" i="7"/>
  <c r="AE624" i="7"/>
  <c r="AE625" i="7"/>
  <c r="AE626" i="7"/>
  <c r="AE627" i="7"/>
  <c r="AE628" i="7"/>
  <c r="AE629" i="7"/>
  <c r="AE630" i="7"/>
  <c r="AE631" i="7"/>
  <c r="AE632" i="7"/>
  <c r="AE633" i="7"/>
  <c r="AE634" i="7"/>
  <c r="AE635" i="7"/>
  <c r="AE636" i="7"/>
  <c r="AE637" i="7"/>
  <c r="AE638" i="7"/>
  <c r="AE639" i="7"/>
  <c r="AE640" i="7"/>
  <c r="AE641" i="7"/>
  <c r="AE642" i="7"/>
  <c r="AE643" i="7"/>
  <c r="AE644" i="7"/>
  <c r="AE645" i="7"/>
  <c r="AE646" i="7"/>
  <c r="AE647" i="7"/>
  <c r="AE648" i="7"/>
  <c r="AE649" i="7"/>
  <c r="AE650" i="7"/>
  <c r="AE651" i="7"/>
  <c r="AE652" i="7"/>
  <c r="AE653" i="7"/>
  <c r="AE654" i="7"/>
  <c r="AE655" i="7"/>
  <c r="AE656" i="7"/>
  <c r="AE657" i="7"/>
  <c r="AE658" i="7"/>
  <c r="AE659" i="7"/>
  <c r="AE660" i="7"/>
  <c r="AE661" i="7"/>
  <c r="AE662" i="7"/>
  <c r="AE663" i="7"/>
  <c r="AE664" i="7"/>
  <c r="AE665" i="7"/>
  <c r="AE666" i="7"/>
  <c r="AE667" i="7"/>
  <c r="AE668" i="7"/>
  <c r="AE669" i="7"/>
  <c r="AE670" i="7"/>
  <c r="AE671" i="7"/>
  <c r="AE672" i="7"/>
  <c r="AE673" i="7"/>
  <c r="AE674" i="7"/>
  <c r="AE675" i="7"/>
  <c r="AE676" i="7"/>
  <c r="AE677" i="7"/>
  <c r="AE678" i="7"/>
  <c r="AE679" i="7"/>
  <c r="AE680" i="7"/>
  <c r="AE681" i="7"/>
  <c r="AE682" i="7"/>
  <c r="AE683" i="7"/>
  <c r="AE684" i="7"/>
  <c r="AE685" i="7"/>
  <c r="AE686" i="7"/>
  <c r="AE687" i="7"/>
  <c r="AE688" i="7"/>
  <c r="AE689" i="7"/>
  <c r="AE690" i="7"/>
  <c r="AE691" i="7"/>
  <c r="AE692" i="7"/>
  <c r="AE693" i="7"/>
  <c r="AE694" i="7"/>
  <c r="AE695" i="7"/>
  <c r="AE696" i="7"/>
  <c r="AE697" i="7"/>
  <c r="AE698" i="7"/>
  <c r="AE699" i="7"/>
  <c r="AE700" i="7"/>
  <c r="AE701" i="7"/>
  <c r="AE702" i="7"/>
  <c r="AE703" i="7"/>
  <c r="AE704" i="7"/>
  <c r="AE705" i="7"/>
  <c r="AE706" i="7"/>
  <c r="AE707" i="7"/>
  <c r="AE708" i="7"/>
  <c r="AE709" i="7"/>
  <c r="AE710" i="7"/>
  <c r="AE711" i="7"/>
  <c r="AE712" i="7"/>
  <c r="AE713" i="7"/>
  <c r="AE714" i="7"/>
  <c r="AE715" i="7"/>
  <c r="AE716" i="7"/>
  <c r="AE717" i="7"/>
  <c r="AE718" i="7"/>
  <c r="AE719" i="7"/>
  <c r="AE720" i="7"/>
  <c r="AE721" i="7"/>
  <c r="AE722" i="7"/>
  <c r="AE723" i="7"/>
  <c r="AE724" i="7"/>
  <c r="AE725" i="7"/>
  <c r="AE726" i="7"/>
  <c r="AE727" i="7"/>
  <c r="AE728" i="7"/>
  <c r="AE729" i="7"/>
  <c r="AE730" i="7"/>
  <c r="AE731" i="7"/>
  <c r="AE732" i="7"/>
  <c r="AE733" i="7"/>
  <c r="AE734" i="7"/>
  <c r="AE735" i="7"/>
  <c r="AE736" i="7"/>
  <c r="AE737" i="7"/>
  <c r="AE738" i="7"/>
  <c r="AE739" i="7"/>
  <c r="AE740" i="7"/>
  <c r="AE741" i="7"/>
  <c r="AE742" i="7"/>
  <c r="AE743" i="7"/>
  <c r="AE744" i="7"/>
  <c r="AE745" i="7"/>
  <c r="AE746" i="7"/>
  <c r="AE747" i="7"/>
  <c r="AE748" i="7"/>
  <c r="AE749" i="7"/>
  <c r="AE750" i="7"/>
  <c r="AE751" i="7"/>
  <c r="AE752" i="7"/>
  <c r="AE753" i="7"/>
  <c r="AE754" i="7"/>
  <c r="AE755" i="7"/>
  <c r="AE756" i="7"/>
  <c r="AE757" i="7"/>
  <c r="AE758" i="7"/>
  <c r="AE759" i="7"/>
  <c r="AE760" i="7"/>
  <c r="AE761" i="7"/>
  <c r="AE762" i="7"/>
  <c r="AE763" i="7"/>
  <c r="AE764" i="7"/>
  <c r="AE765" i="7"/>
  <c r="AE766" i="7"/>
  <c r="AE767" i="7"/>
  <c r="AE768" i="7"/>
  <c r="AE769" i="7"/>
  <c r="AE770" i="7"/>
  <c r="AE771" i="7"/>
  <c r="AE772" i="7"/>
  <c r="AE773" i="7"/>
  <c r="AE774" i="7"/>
  <c r="AE775" i="7"/>
  <c r="AE776" i="7"/>
  <c r="AE777" i="7"/>
  <c r="AE778" i="7"/>
  <c r="AE779" i="7"/>
  <c r="AE780" i="7"/>
  <c r="AE781" i="7"/>
  <c r="AE782" i="7"/>
  <c r="AE783" i="7"/>
  <c r="AE784" i="7"/>
  <c r="AE785" i="7"/>
  <c r="AE786" i="7"/>
  <c r="AE787" i="7"/>
  <c r="AE788" i="7"/>
  <c r="AE789" i="7"/>
  <c r="AE790" i="7"/>
  <c r="AE791" i="7"/>
  <c r="AE792" i="7"/>
  <c r="AE793" i="7"/>
  <c r="AE794" i="7"/>
  <c r="AE795" i="7"/>
  <c r="AE796" i="7"/>
  <c r="AE797" i="7"/>
  <c r="AE798" i="7"/>
  <c r="AE799" i="7"/>
  <c r="AE800" i="7"/>
  <c r="AE801" i="7"/>
  <c r="AE802" i="7"/>
  <c r="AE803" i="7"/>
  <c r="AE804" i="7"/>
  <c r="AE805" i="7"/>
  <c r="AE806" i="7"/>
  <c r="AE807" i="7"/>
  <c r="AE808" i="7"/>
  <c r="AE809" i="7"/>
  <c r="AE810" i="7"/>
  <c r="AE811" i="7"/>
  <c r="AE812" i="7"/>
  <c r="AE813" i="7"/>
  <c r="AE814" i="7"/>
  <c r="AE815" i="7"/>
  <c r="AE816" i="7"/>
  <c r="AE817" i="7"/>
  <c r="AE818" i="7"/>
  <c r="AE819" i="7"/>
  <c r="AE820" i="7"/>
  <c r="AE821" i="7"/>
  <c r="AE822" i="7"/>
  <c r="AE823" i="7"/>
  <c r="AE824" i="7"/>
  <c r="AE825" i="7"/>
  <c r="AE826" i="7"/>
  <c r="AE827" i="7"/>
  <c r="AE828" i="7"/>
  <c r="AE829" i="7"/>
  <c r="AE830" i="7"/>
  <c r="AE831" i="7"/>
  <c r="AE832" i="7"/>
  <c r="AE833" i="7"/>
  <c r="AE834" i="7"/>
  <c r="AE835" i="7"/>
  <c r="AE836" i="7"/>
  <c r="AE837" i="7"/>
  <c r="AE838" i="7"/>
  <c r="AE839" i="7"/>
  <c r="AE840" i="7"/>
  <c r="AE841" i="7"/>
  <c r="AE842" i="7"/>
  <c r="AE843" i="7"/>
  <c r="AE844" i="7"/>
  <c r="AE845" i="7"/>
  <c r="AE846" i="7"/>
  <c r="AE847" i="7"/>
  <c r="AE848" i="7"/>
  <c r="AE849" i="7"/>
  <c r="AE850" i="7"/>
  <c r="AE851" i="7"/>
  <c r="AE852" i="7"/>
  <c r="AE853" i="7"/>
  <c r="AE854" i="7"/>
  <c r="AE855" i="7"/>
  <c r="AE856" i="7"/>
  <c r="AE857" i="7"/>
  <c r="AE858" i="7"/>
  <c r="AE859" i="7"/>
  <c r="AE860" i="7"/>
  <c r="AE861" i="7"/>
  <c r="AE862" i="7"/>
  <c r="AE863" i="7"/>
  <c r="AE864" i="7"/>
  <c r="AE865" i="7"/>
  <c r="AE866" i="7"/>
  <c r="AE867" i="7"/>
  <c r="AE868" i="7"/>
  <c r="AE869" i="7"/>
  <c r="AE870" i="7"/>
  <c r="AE871" i="7"/>
  <c r="AE872" i="7"/>
  <c r="AE873" i="7"/>
  <c r="AE874" i="7"/>
  <c r="AE875" i="7"/>
  <c r="AE876" i="7"/>
  <c r="AE877" i="7"/>
  <c r="AE878" i="7"/>
  <c r="AE879" i="7"/>
  <c r="AE880" i="7"/>
  <c r="AE881" i="7"/>
  <c r="AE882" i="7"/>
  <c r="AE883" i="7"/>
  <c r="AE884" i="7"/>
  <c r="AE885" i="7"/>
  <c r="AE886" i="7"/>
  <c r="AE887" i="7"/>
  <c r="AE888" i="7"/>
  <c r="AE889" i="7"/>
  <c r="AE890" i="7"/>
  <c r="AE891" i="7"/>
  <c r="AE892" i="7"/>
  <c r="AE893" i="7"/>
  <c r="AE894" i="7"/>
  <c r="AE895" i="7"/>
  <c r="AE896" i="7"/>
  <c r="AE897" i="7"/>
  <c r="AE898" i="7"/>
  <c r="AE899" i="7"/>
  <c r="AE900" i="7"/>
  <c r="AE901" i="7"/>
  <c r="AE902" i="7"/>
  <c r="AE903" i="7"/>
  <c r="AE904" i="7"/>
  <c r="AE905" i="7"/>
  <c r="AE906" i="7"/>
  <c r="AE907" i="7"/>
  <c r="AE908" i="7"/>
  <c r="AE909" i="7"/>
  <c r="AE910" i="7"/>
  <c r="AE911" i="7"/>
  <c r="AE912" i="7"/>
  <c r="AE913" i="7"/>
  <c r="AE914" i="7"/>
  <c r="AE915" i="7"/>
  <c r="AE916" i="7"/>
  <c r="AE917" i="7"/>
  <c r="AE918" i="7"/>
  <c r="AE919" i="7"/>
  <c r="AE920" i="7"/>
  <c r="AE921" i="7"/>
  <c r="AE922" i="7"/>
  <c r="AE923" i="7"/>
  <c r="AE924" i="7"/>
  <c r="AE925" i="7"/>
  <c r="AE926" i="7"/>
  <c r="AE927" i="7"/>
  <c r="AE928" i="7"/>
  <c r="AE929" i="7"/>
  <c r="AE930" i="7"/>
  <c r="AE931" i="7"/>
  <c r="AE932" i="7"/>
  <c r="AE933" i="7"/>
  <c r="AE934" i="7"/>
  <c r="AE935" i="7"/>
  <c r="AE936" i="7"/>
  <c r="AE937" i="7"/>
  <c r="AE938" i="7"/>
  <c r="AE939" i="7"/>
  <c r="AE940" i="7"/>
  <c r="AE941" i="7"/>
  <c r="AE942" i="7"/>
  <c r="AE943" i="7"/>
  <c r="AE944" i="7"/>
  <c r="AE945" i="7"/>
  <c r="AE946" i="7"/>
  <c r="AE947" i="7"/>
  <c r="AE948" i="7"/>
  <c r="AE949" i="7"/>
  <c r="AE950" i="7"/>
  <c r="AE951" i="7"/>
  <c r="AE952" i="7"/>
  <c r="AE953" i="7"/>
  <c r="AE954" i="7"/>
  <c r="AE955" i="7"/>
  <c r="AE956" i="7"/>
  <c r="AE957" i="7"/>
  <c r="AE958" i="7"/>
  <c r="AE959" i="7"/>
  <c r="AE960" i="7"/>
  <c r="AE961" i="7"/>
  <c r="AE962" i="7"/>
  <c r="AE963" i="7"/>
  <c r="AE964" i="7"/>
  <c r="AE965" i="7"/>
  <c r="AE966" i="7"/>
  <c r="AE967" i="7"/>
  <c r="AE968" i="7"/>
  <c r="AE969" i="7"/>
  <c r="AE970" i="7"/>
  <c r="AE971" i="7"/>
  <c r="AE972" i="7"/>
  <c r="AE973" i="7"/>
  <c r="AE974" i="7"/>
  <c r="AE975" i="7"/>
  <c r="AE976" i="7"/>
  <c r="AE977" i="7"/>
  <c r="AE978" i="7"/>
  <c r="AE979" i="7"/>
  <c r="AE980" i="7"/>
  <c r="AE981" i="7"/>
  <c r="AE982" i="7"/>
  <c r="AE983" i="7"/>
  <c r="AE984" i="7"/>
  <c r="AE985" i="7"/>
  <c r="AE986" i="7"/>
  <c r="AE987" i="7"/>
  <c r="AE988" i="7"/>
  <c r="AE989" i="7"/>
  <c r="AE990" i="7"/>
  <c r="AE991" i="7"/>
  <c r="AE992" i="7"/>
  <c r="AE993" i="7"/>
  <c r="AE994" i="7"/>
  <c r="AE995" i="7"/>
  <c r="AE996" i="7"/>
  <c r="AE997" i="7"/>
  <c r="AE998" i="7"/>
  <c r="AE999" i="7"/>
  <c r="AE1000" i="7"/>
  <c r="AE1001" i="7"/>
  <c r="AE1002" i="7"/>
  <c r="AE1003" i="7"/>
  <c r="AE1004" i="7"/>
  <c r="AE1005" i="7"/>
  <c r="AE1006" i="7"/>
  <c r="AE1007" i="7"/>
  <c r="AE1008" i="7"/>
  <c r="AE1009" i="7"/>
  <c r="AE1010" i="7"/>
  <c r="AE1011" i="7"/>
  <c r="AE1012" i="7"/>
  <c r="AE1013" i="7"/>
  <c r="AE1014" i="7"/>
  <c r="AE1015" i="7"/>
  <c r="AE1016" i="7"/>
  <c r="AE1017" i="7"/>
  <c r="AE1018" i="7"/>
  <c r="AE1019" i="7"/>
  <c r="AE1020" i="7"/>
  <c r="AE1021" i="7"/>
  <c r="AE1022" i="7"/>
  <c r="AE1023" i="7"/>
  <c r="AE1024" i="7"/>
  <c r="AE1025" i="7"/>
  <c r="AE1026" i="7"/>
  <c r="AE1027" i="7"/>
  <c r="AE1028" i="7"/>
  <c r="AE1029" i="7"/>
  <c r="AE1030" i="7"/>
  <c r="AE1031" i="7"/>
  <c r="AE1032" i="7"/>
  <c r="AE1033" i="7"/>
  <c r="AE1034" i="7"/>
  <c r="AE1035" i="7"/>
  <c r="AE1036" i="7"/>
  <c r="AE1037" i="7"/>
  <c r="AE1038" i="7"/>
  <c r="AE1039" i="7"/>
  <c r="AE1040" i="7"/>
  <c r="AE1041" i="7"/>
  <c r="AE1042" i="7"/>
  <c r="AE1043" i="7"/>
  <c r="AE1044" i="7"/>
  <c r="AE1045" i="7"/>
  <c r="AE1046" i="7"/>
  <c r="AE1047" i="7"/>
  <c r="AE1048" i="7"/>
  <c r="AE1049" i="7"/>
  <c r="AE1050" i="7"/>
  <c r="AE4" i="5" l="1"/>
  <c r="AE5" i="5"/>
  <c r="AE6" i="5"/>
  <c r="AE7" i="5"/>
  <c r="AE8" i="5"/>
  <c r="AE9" i="5"/>
  <c r="AE10" i="5"/>
  <c r="AE11" i="5"/>
  <c r="AE12" i="5"/>
  <c r="AE13" i="5"/>
  <c r="AE14" i="5"/>
  <c r="AE15" i="5"/>
  <c r="AE16" i="5"/>
  <c r="AE17" i="5"/>
  <c r="AE18" i="5"/>
  <c r="AE19" i="5"/>
  <c r="AE20" i="5"/>
  <c r="AE21" i="5"/>
  <c r="AE22" i="5"/>
  <c r="AE23" i="5"/>
  <c r="AE24" i="5"/>
  <c r="AE25" i="5"/>
  <c r="AE26" i="5"/>
  <c r="AE27" i="5"/>
  <c r="AE28" i="5"/>
  <c r="AE29" i="5"/>
  <c r="AE30" i="5"/>
  <c r="AE31" i="5"/>
  <c r="AE32" i="5"/>
  <c r="AE33" i="5"/>
  <c r="AE34" i="5"/>
  <c r="AE35" i="5"/>
  <c r="AE36" i="5"/>
  <c r="AE37" i="5"/>
  <c r="AE38" i="5"/>
  <c r="AE39" i="5"/>
  <c r="AE40" i="5"/>
  <c r="AE41" i="5"/>
  <c r="AE42" i="5"/>
  <c r="AE43" i="5"/>
  <c r="AE44" i="5"/>
  <c r="AE45" i="5"/>
  <c r="AE46" i="5"/>
  <c r="AE47" i="5"/>
  <c r="AE48" i="5"/>
  <c r="AE49" i="5"/>
  <c r="AE50" i="5"/>
  <c r="AE51" i="5"/>
  <c r="AE52" i="5"/>
  <c r="AE53" i="5"/>
  <c r="AE54" i="5"/>
  <c r="AE55" i="5"/>
  <c r="AE56" i="5"/>
  <c r="AE57" i="5"/>
  <c r="AE58" i="5"/>
  <c r="AE59" i="5"/>
  <c r="AE60" i="5"/>
  <c r="AE61" i="5"/>
  <c r="AE62" i="5"/>
  <c r="AE63" i="5"/>
  <c r="AE64" i="5"/>
  <c r="AE65" i="5"/>
  <c r="AE66" i="5"/>
  <c r="AE67" i="5"/>
  <c r="AE68" i="5"/>
  <c r="AE69" i="5"/>
  <c r="AE70" i="5"/>
  <c r="AE71" i="5"/>
  <c r="AE72" i="5"/>
  <c r="AE73" i="5"/>
  <c r="AE74" i="5"/>
  <c r="AE75" i="5"/>
  <c r="AE76" i="5"/>
  <c r="AE77" i="5"/>
  <c r="AE78" i="5"/>
  <c r="AD4" i="5"/>
  <c r="AD5" i="5"/>
  <c r="AD6" i="5"/>
  <c r="AD7" i="5"/>
  <c r="AD8" i="5"/>
  <c r="AD9" i="5"/>
  <c r="AD10" i="5"/>
  <c r="AD11" i="5"/>
  <c r="AD12" i="5"/>
  <c r="AD13" i="5"/>
  <c r="AD14" i="5"/>
  <c r="AD15" i="5"/>
  <c r="AD16" i="5"/>
  <c r="AD17" i="5"/>
  <c r="AD18" i="5"/>
  <c r="AD19" i="5"/>
  <c r="AD20" i="5"/>
  <c r="AD21" i="5"/>
  <c r="AD22" i="5"/>
  <c r="AD23" i="5"/>
  <c r="AD24" i="5"/>
  <c r="AD25" i="5"/>
  <c r="AD26" i="5"/>
  <c r="AD27" i="5"/>
  <c r="AD28" i="5"/>
  <c r="AD29" i="5"/>
  <c r="AD30" i="5"/>
  <c r="AD31" i="5"/>
  <c r="AD32" i="5"/>
  <c r="AD33" i="5"/>
  <c r="AD34" i="5"/>
  <c r="AD35" i="5"/>
  <c r="AD36" i="5"/>
  <c r="AD37" i="5"/>
  <c r="AD38" i="5"/>
  <c r="AD39" i="5"/>
  <c r="AD40" i="5"/>
  <c r="AD41" i="5"/>
  <c r="AD42" i="5"/>
  <c r="AD43" i="5"/>
  <c r="AD44" i="5"/>
  <c r="AD45" i="5"/>
  <c r="AD46" i="5"/>
  <c r="AD47" i="5"/>
  <c r="AD48" i="5"/>
  <c r="AD49" i="5"/>
  <c r="AD50" i="5"/>
  <c r="AD51" i="5"/>
  <c r="AD52" i="5"/>
  <c r="AD53" i="5"/>
  <c r="AD54" i="5"/>
  <c r="AD55" i="5"/>
  <c r="AD56" i="5"/>
  <c r="AD57" i="5"/>
  <c r="AD58" i="5"/>
  <c r="AD59" i="5"/>
  <c r="AD60" i="5"/>
  <c r="AD61" i="5"/>
  <c r="AD62" i="5"/>
  <c r="AD63" i="5"/>
  <c r="AD64" i="5"/>
  <c r="AD65" i="5"/>
  <c r="AD66" i="5"/>
  <c r="AD67" i="5"/>
  <c r="AD68" i="5"/>
  <c r="AD69" i="5"/>
  <c r="AD70" i="5"/>
  <c r="AD71" i="5"/>
  <c r="AD72" i="5"/>
  <c r="AD73" i="5"/>
  <c r="AD74" i="5"/>
  <c r="AD75" i="5"/>
  <c r="AD76" i="5"/>
  <c r="AD77" i="5"/>
  <c r="AD78" i="5"/>
  <c r="AC4" i="5"/>
  <c r="AC5" i="5"/>
  <c r="AC6" i="5"/>
  <c r="AC7" i="5"/>
  <c r="AC8" i="5"/>
  <c r="AC9" i="5"/>
  <c r="AC10" i="5"/>
  <c r="AC11" i="5"/>
  <c r="AC12" i="5"/>
  <c r="AC13" i="5"/>
  <c r="AC14" i="5"/>
  <c r="AC15" i="5"/>
  <c r="AC16" i="5"/>
  <c r="AC17" i="5"/>
  <c r="AC18" i="5"/>
  <c r="AC19" i="5"/>
  <c r="AC20" i="5"/>
  <c r="AC21" i="5"/>
  <c r="AC22" i="5"/>
  <c r="AC23" i="5"/>
  <c r="AC24" i="5"/>
  <c r="AC25" i="5"/>
  <c r="AC26" i="5"/>
  <c r="AC27" i="5"/>
  <c r="AC28" i="5"/>
  <c r="AC29" i="5"/>
  <c r="AC30" i="5"/>
  <c r="AC31" i="5"/>
  <c r="AC32" i="5"/>
  <c r="AC33" i="5"/>
  <c r="AC34" i="5"/>
  <c r="AC35" i="5"/>
  <c r="AC36" i="5"/>
  <c r="AC37" i="5"/>
  <c r="AC38" i="5"/>
  <c r="AC39" i="5"/>
  <c r="AC40" i="5"/>
  <c r="AC41" i="5"/>
  <c r="AC42" i="5"/>
  <c r="AC43" i="5"/>
  <c r="AC44" i="5"/>
  <c r="AC45" i="5"/>
  <c r="AC46" i="5"/>
  <c r="AC47" i="5"/>
  <c r="AC48" i="5"/>
  <c r="AC49" i="5"/>
  <c r="AC50" i="5"/>
  <c r="AC51" i="5"/>
  <c r="AC52" i="5"/>
  <c r="AC53" i="5"/>
  <c r="AC54" i="5"/>
  <c r="AC55" i="5"/>
  <c r="AC56" i="5"/>
  <c r="AC57" i="5"/>
  <c r="AC58" i="5"/>
  <c r="AC59" i="5"/>
  <c r="AC60" i="5"/>
  <c r="AC61" i="5"/>
  <c r="AC62" i="5"/>
  <c r="AC63" i="5"/>
  <c r="AC64" i="5"/>
  <c r="AC65" i="5"/>
  <c r="AC66" i="5"/>
  <c r="AC67" i="5"/>
  <c r="AC68" i="5"/>
  <c r="AC69" i="5"/>
  <c r="AC70" i="5"/>
  <c r="AC71" i="5"/>
  <c r="AC72" i="5"/>
  <c r="AC73" i="5"/>
  <c r="AC74" i="5"/>
  <c r="AC75" i="5"/>
  <c r="AC76" i="5"/>
  <c r="AC77" i="5"/>
  <c r="AC78" i="5"/>
  <c r="Q5" i="6" l="1"/>
  <c r="Q6" i="6"/>
  <c r="Q7" i="6"/>
  <c r="Q8" i="6"/>
  <c r="R4" i="6" l="1"/>
  <c r="R5" i="6"/>
  <c r="R6" i="6"/>
  <c r="R7" i="6"/>
  <c r="R8" i="6"/>
  <c r="AT2" i="12"/>
  <c r="AT3" i="12"/>
  <c r="AT4" i="12"/>
  <c r="AT5" i="12"/>
  <c r="AT6" i="12"/>
  <c r="AT7" i="12"/>
  <c r="AT8" i="12"/>
  <c r="AT9" i="12"/>
  <c r="AT10" i="12"/>
  <c r="AT11" i="12"/>
  <c r="AT12" i="12"/>
  <c r="AT13" i="12"/>
  <c r="AT14" i="12"/>
  <c r="AT15" i="12"/>
  <c r="AT16" i="12"/>
  <c r="AT17" i="12"/>
  <c r="AT18" i="12"/>
  <c r="AT19" i="12"/>
  <c r="AT20" i="12"/>
  <c r="AT21" i="12"/>
  <c r="AT22" i="12"/>
  <c r="AT23" i="12"/>
  <c r="AT24" i="12"/>
  <c r="AT25" i="12"/>
  <c r="AT26" i="12"/>
  <c r="AT27" i="12"/>
  <c r="AT28" i="12"/>
  <c r="AT29" i="12"/>
  <c r="AT30" i="12"/>
  <c r="AT31" i="12"/>
  <c r="AT32" i="12"/>
  <c r="AT33" i="12"/>
  <c r="AT34" i="12"/>
  <c r="AT35" i="12"/>
  <c r="AT36" i="12"/>
  <c r="AT37" i="12"/>
  <c r="AT38" i="12"/>
  <c r="AT39" i="12"/>
  <c r="AT40" i="12"/>
  <c r="AT41" i="12"/>
  <c r="AT42" i="12"/>
  <c r="AT43" i="12"/>
  <c r="AT44" i="12"/>
  <c r="AT45" i="12"/>
  <c r="AT46" i="12"/>
  <c r="AT47" i="12"/>
  <c r="AT48" i="12"/>
  <c r="AT49" i="12"/>
  <c r="AT50" i="12"/>
  <c r="AT51" i="12"/>
  <c r="AT52" i="12"/>
  <c r="AT53" i="12"/>
  <c r="AT54" i="12"/>
  <c r="AT55" i="12"/>
  <c r="AT56" i="12"/>
  <c r="AT57" i="12"/>
  <c r="AT58" i="12"/>
  <c r="AT59" i="12"/>
  <c r="AT60" i="12"/>
  <c r="AT61" i="12"/>
  <c r="AT62" i="12"/>
  <c r="AT63" i="12"/>
  <c r="AT64" i="12"/>
  <c r="AT65" i="12"/>
  <c r="AT66" i="12"/>
  <c r="AT67" i="12"/>
  <c r="AT68" i="12"/>
  <c r="AT69" i="12"/>
  <c r="AT70" i="12"/>
  <c r="AT71" i="12"/>
  <c r="AT72" i="12"/>
  <c r="AT73" i="12"/>
  <c r="AT74" i="12"/>
  <c r="AT75" i="12"/>
  <c r="AT76" i="12"/>
  <c r="AT77" i="12"/>
  <c r="AT78" i="12"/>
  <c r="AT79" i="12"/>
  <c r="AT80" i="12"/>
  <c r="AT81" i="12"/>
  <c r="AT82" i="12"/>
  <c r="AT83" i="12"/>
  <c r="AT84" i="12"/>
  <c r="AT85" i="12"/>
  <c r="AT86" i="12"/>
  <c r="AT87" i="12"/>
  <c r="AT88" i="12"/>
  <c r="AT89" i="12"/>
  <c r="AT90" i="12"/>
  <c r="AT91" i="12"/>
  <c r="AT92" i="12"/>
  <c r="AT93" i="12"/>
  <c r="AT94" i="12"/>
  <c r="AT95" i="12"/>
  <c r="AT96" i="12"/>
  <c r="AT97" i="12"/>
  <c r="AT98" i="12"/>
  <c r="AT99" i="12"/>
  <c r="AT100" i="12"/>
  <c r="AT101" i="12"/>
  <c r="AT102" i="12"/>
  <c r="AT103" i="12"/>
  <c r="AT104" i="12"/>
  <c r="AT105" i="12"/>
  <c r="AT106" i="12"/>
  <c r="AT107" i="12"/>
  <c r="AT108" i="12"/>
  <c r="AT109" i="12"/>
  <c r="AT110" i="12"/>
  <c r="AT111" i="12"/>
  <c r="AT112" i="12"/>
  <c r="AT113" i="12"/>
  <c r="AT114" i="12"/>
  <c r="AT115" i="12"/>
  <c r="AT116" i="12"/>
  <c r="AT117" i="12"/>
  <c r="AT118" i="12"/>
  <c r="AT119" i="12"/>
  <c r="AT120" i="12"/>
  <c r="AT121" i="12"/>
  <c r="AT122" i="12"/>
  <c r="AT123" i="12"/>
  <c r="AT124" i="12"/>
  <c r="AT125" i="12"/>
  <c r="AT126" i="12"/>
  <c r="AT127" i="12"/>
  <c r="AT128" i="12"/>
  <c r="AT129" i="12"/>
  <c r="AT130" i="12"/>
  <c r="AT131" i="12"/>
  <c r="AT132" i="12"/>
  <c r="AT133" i="12"/>
  <c r="AT134" i="12"/>
  <c r="AT135" i="12"/>
  <c r="AT136" i="12"/>
  <c r="AT137" i="12"/>
  <c r="AT138" i="12"/>
  <c r="AT139" i="12"/>
  <c r="AT140" i="12"/>
  <c r="AT141" i="12"/>
  <c r="AT142" i="12"/>
  <c r="AT143" i="12"/>
  <c r="AT144" i="12"/>
  <c r="AT145" i="12"/>
  <c r="AT146" i="12"/>
  <c r="AT147" i="12"/>
  <c r="AT148" i="12"/>
  <c r="AT149" i="12"/>
  <c r="AT150" i="12"/>
  <c r="AT151" i="12"/>
  <c r="AT152" i="12"/>
  <c r="AT153" i="12"/>
  <c r="AT154" i="12"/>
  <c r="AT155" i="12"/>
  <c r="AT156" i="12"/>
  <c r="AT157" i="12"/>
  <c r="AT158" i="12"/>
  <c r="AT159" i="12"/>
  <c r="AT160" i="12"/>
  <c r="AT161" i="12"/>
  <c r="AT162" i="12"/>
  <c r="AT163" i="12"/>
  <c r="AT164" i="12"/>
  <c r="AT165" i="12"/>
  <c r="AT166" i="12"/>
  <c r="AT167" i="12"/>
  <c r="AT168" i="12"/>
  <c r="AT169" i="12"/>
  <c r="AT170" i="12"/>
  <c r="AT171" i="12"/>
  <c r="AT172" i="12"/>
  <c r="AT173" i="12"/>
  <c r="AT174" i="12"/>
  <c r="AT175" i="12"/>
  <c r="AT176" i="12"/>
  <c r="AT177" i="12"/>
  <c r="AT178" i="12"/>
  <c r="AT179" i="12"/>
  <c r="AT180" i="12"/>
  <c r="AT181" i="12"/>
  <c r="AT182" i="12"/>
  <c r="AT183" i="12"/>
  <c r="AT184" i="12"/>
  <c r="AT185" i="12"/>
  <c r="AT186" i="12"/>
  <c r="AT187" i="12"/>
  <c r="AT188" i="12"/>
  <c r="AT189" i="12"/>
  <c r="AT190" i="12"/>
  <c r="AT191" i="12"/>
  <c r="AT192" i="12"/>
  <c r="AT193" i="12"/>
  <c r="AT194" i="12"/>
  <c r="AT195" i="12"/>
  <c r="AT196" i="12"/>
  <c r="AT197" i="12"/>
  <c r="AT198" i="12"/>
  <c r="AT199" i="12"/>
  <c r="AT200" i="12"/>
  <c r="AT201" i="12"/>
  <c r="AT202" i="12"/>
  <c r="AT203" i="12"/>
  <c r="AT204" i="12"/>
  <c r="AT205" i="12"/>
  <c r="AT206" i="12"/>
  <c r="AT207" i="12"/>
  <c r="AT208" i="12"/>
  <c r="AT209" i="12"/>
  <c r="AT210" i="12"/>
  <c r="AT211" i="12"/>
  <c r="AT212" i="12"/>
  <c r="AT213" i="12"/>
  <c r="AT214" i="12"/>
  <c r="AT215" i="12"/>
  <c r="AT216" i="12"/>
  <c r="AT217" i="12"/>
  <c r="AT218" i="12"/>
  <c r="AT219" i="12"/>
  <c r="AT220" i="12"/>
  <c r="AT221" i="12"/>
  <c r="AT222" i="12"/>
  <c r="AT223" i="12"/>
  <c r="AT224" i="12"/>
  <c r="AT225" i="12"/>
  <c r="AT226" i="12"/>
  <c r="AT227" i="12"/>
  <c r="AT228" i="12"/>
  <c r="AT229" i="12"/>
  <c r="AT230" i="12"/>
  <c r="AT231" i="12"/>
  <c r="AT232" i="12"/>
  <c r="AT233" i="12"/>
  <c r="AT234" i="12"/>
  <c r="AT235" i="12"/>
  <c r="AT236" i="12"/>
  <c r="AT237" i="12"/>
  <c r="AT238" i="12"/>
  <c r="AT239" i="12"/>
  <c r="AT240" i="12"/>
  <c r="AT241" i="12"/>
  <c r="AT242" i="12"/>
  <c r="AT243" i="12"/>
  <c r="AT244" i="12"/>
  <c r="AT245" i="12"/>
  <c r="AS2" i="12"/>
  <c r="AS3" i="12"/>
  <c r="AS4" i="12"/>
  <c r="AS5" i="12"/>
  <c r="AS6" i="12"/>
  <c r="AS7" i="12"/>
  <c r="AS8" i="12"/>
  <c r="AS9" i="12"/>
  <c r="AS10" i="12"/>
  <c r="AS11" i="12"/>
  <c r="AS12" i="12"/>
  <c r="AS13" i="12"/>
  <c r="AS14" i="12"/>
  <c r="AS15" i="12"/>
  <c r="AS16" i="12"/>
  <c r="AS17" i="12"/>
  <c r="AS18" i="12"/>
  <c r="AS19" i="12"/>
  <c r="AS20" i="12"/>
  <c r="AS21" i="12"/>
  <c r="AS22" i="12"/>
  <c r="AS23" i="12"/>
  <c r="AS24" i="12"/>
  <c r="AS25" i="12"/>
  <c r="AS26" i="12"/>
  <c r="AS27" i="12"/>
  <c r="AS28" i="12"/>
  <c r="AS29" i="12"/>
  <c r="AS30" i="12"/>
  <c r="AS31" i="12"/>
  <c r="AS32" i="12"/>
  <c r="AS33" i="12"/>
  <c r="AS34" i="12"/>
  <c r="AS35" i="12"/>
  <c r="AS36" i="12"/>
  <c r="AS37" i="12"/>
  <c r="AS38" i="12"/>
  <c r="AS39" i="12"/>
  <c r="AS40" i="12"/>
  <c r="AS41" i="12"/>
  <c r="AS42" i="12"/>
  <c r="AS43" i="12"/>
  <c r="AS44" i="12"/>
  <c r="AS45" i="12"/>
  <c r="AS46" i="12"/>
  <c r="AS47" i="12"/>
  <c r="AS48" i="12"/>
  <c r="AS49" i="12"/>
  <c r="AS50" i="12"/>
  <c r="AS51" i="12"/>
  <c r="AS52" i="12"/>
  <c r="AS53" i="12"/>
  <c r="AS54" i="12"/>
  <c r="AS55" i="12"/>
  <c r="AS56" i="12"/>
  <c r="AS57" i="12"/>
  <c r="AS58" i="12"/>
  <c r="AS59" i="12"/>
  <c r="AS60" i="12"/>
  <c r="AS61" i="12"/>
  <c r="AS62" i="12"/>
  <c r="AS63" i="12"/>
  <c r="AS64" i="12"/>
  <c r="AS65" i="12"/>
  <c r="AS66" i="12"/>
  <c r="AS67" i="12"/>
  <c r="AS68" i="12"/>
  <c r="AS69" i="12"/>
  <c r="AS70" i="12"/>
  <c r="AS71" i="12"/>
  <c r="AS72" i="12"/>
  <c r="AS73" i="12"/>
  <c r="AS74" i="12"/>
  <c r="AS75" i="12"/>
  <c r="AS76" i="12"/>
  <c r="AS77" i="12"/>
  <c r="AS78" i="12"/>
  <c r="AS79" i="12"/>
  <c r="AS80" i="12"/>
  <c r="AS81" i="12"/>
  <c r="AS82" i="12"/>
  <c r="AS83" i="12"/>
  <c r="AS84" i="12"/>
  <c r="AS85" i="12"/>
  <c r="AS86" i="12"/>
  <c r="AS87" i="12"/>
  <c r="AS88" i="12"/>
  <c r="AS89" i="12"/>
  <c r="AS90" i="12"/>
  <c r="AS91" i="12"/>
  <c r="AS92" i="12"/>
  <c r="AS93" i="12"/>
  <c r="AS94" i="12"/>
  <c r="AS95" i="12"/>
  <c r="AS96" i="12"/>
  <c r="AS97" i="12"/>
  <c r="AS98" i="12"/>
  <c r="AS99" i="12"/>
  <c r="AS100" i="12"/>
  <c r="AS101" i="12"/>
  <c r="AS102" i="12"/>
  <c r="AS103" i="12"/>
  <c r="AS104" i="12"/>
  <c r="AS105" i="12"/>
  <c r="AS106" i="12"/>
  <c r="AS107" i="12"/>
  <c r="AS108" i="12"/>
  <c r="AS109" i="12"/>
  <c r="AS110" i="12"/>
  <c r="AS111" i="12"/>
  <c r="AS112" i="12"/>
  <c r="AS113" i="12"/>
  <c r="AS114" i="12"/>
  <c r="AS115" i="12"/>
  <c r="AS116" i="12"/>
  <c r="AS117" i="12"/>
  <c r="AS118" i="12"/>
  <c r="AS119" i="12"/>
  <c r="AS120" i="12"/>
  <c r="AS121" i="12"/>
  <c r="AS122" i="12"/>
  <c r="AS123" i="12"/>
  <c r="AS124" i="12"/>
  <c r="AS125" i="12"/>
  <c r="AS126" i="12"/>
  <c r="AS127" i="12"/>
  <c r="AS128" i="12"/>
  <c r="AS129" i="12"/>
  <c r="AS130" i="12"/>
  <c r="AS131" i="12"/>
  <c r="AS132" i="12"/>
  <c r="AS133" i="12"/>
  <c r="AS134" i="12"/>
  <c r="AS135" i="12"/>
  <c r="AS136" i="12"/>
  <c r="AS137" i="12"/>
  <c r="AS138" i="12"/>
  <c r="AS139" i="12"/>
  <c r="AS140" i="12"/>
  <c r="AS141" i="12"/>
  <c r="AS142" i="12"/>
  <c r="AS143" i="12"/>
  <c r="AS144" i="12"/>
  <c r="AS145" i="12"/>
  <c r="AS146" i="12"/>
  <c r="AS147" i="12"/>
  <c r="AS148" i="12"/>
  <c r="AS149" i="12"/>
  <c r="AS150" i="12"/>
  <c r="AS151" i="12"/>
  <c r="AS152" i="12"/>
  <c r="AS153" i="12"/>
  <c r="AS154" i="12"/>
  <c r="AS155" i="12"/>
  <c r="AS156" i="12"/>
  <c r="AS157" i="12"/>
  <c r="AS158" i="12"/>
  <c r="AS159" i="12"/>
  <c r="AS160" i="12"/>
  <c r="AS161" i="12"/>
  <c r="AS162" i="12"/>
  <c r="AS163" i="12"/>
  <c r="AS164" i="12"/>
  <c r="AS165" i="12"/>
  <c r="AS166" i="12"/>
  <c r="AS167" i="12"/>
  <c r="AS168" i="12"/>
  <c r="AS169" i="12"/>
  <c r="AS170" i="12"/>
  <c r="AS171" i="12"/>
  <c r="AS172" i="12"/>
  <c r="AS173" i="12"/>
  <c r="AS174" i="12"/>
  <c r="AS175" i="12"/>
  <c r="AS176" i="12"/>
  <c r="AS177" i="12"/>
  <c r="AS178" i="12"/>
  <c r="AS179" i="12"/>
  <c r="AS180" i="12"/>
  <c r="AS181" i="12"/>
  <c r="AS182" i="12"/>
  <c r="AS183" i="12"/>
  <c r="AS184" i="12"/>
  <c r="AS185" i="12"/>
  <c r="AS186" i="12"/>
  <c r="AS187" i="12"/>
  <c r="AS188" i="12"/>
  <c r="AS189" i="12"/>
  <c r="AS190" i="12"/>
  <c r="AS191" i="12"/>
  <c r="AS192" i="12"/>
  <c r="AS193" i="12"/>
  <c r="AS194" i="12"/>
  <c r="AS195" i="12"/>
  <c r="AS196" i="12"/>
  <c r="AS197" i="12"/>
  <c r="AS198" i="12"/>
  <c r="AS199" i="12"/>
  <c r="AS200" i="12"/>
  <c r="AS201" i="12"/>
  <c r="AS202" i="12"/>
  <c r="AS203" i="12"/>
  <c r="AS204" i="12"/>
  <c r="AS205" i="12"/>
  <c r="AS206" i="12"/>
  <c r="AS207" i="12"/>
  <c r="AS208" i="12"/>
  <c r="AS209" i="12"/>
  <c r="AS210" i="12"/>
  <c r="AS211" i="12"/>
  <c r="AS212" i="12"/>
  <c r="AS213" i="12"/>
  <c r="AS214" i="12"/>
  <c r="AS215" i="12"/>
  <c r="AS216" i="12"/>
  <c r="AS217" i="12"/>
  <c r="AS218" i="12"/>
  <c r="AS219" i="12"/>
  <c r="AS220" i="12"/>
  <c r="AS221" i="12"/>
  <c r="AS222" i="12"/>
  <c r="AS223" i="12"/>
  <c r="AS224" i="12"/>
  <c r="AS225" i="12"/>
  <c r="AS226" i="12"/>
  <c r="AS227" i="12"/>
  <c r="AS228" i="12"/>
  <c r="AS229" i="12"/>
  <c r="AS230" i="12"/>
  <c r="AS231" i="12"/>
  <c r="AS232" i="12"/>
  <c r="AS233" i="12"/>
  <c r="AS234" i="12"/>
  <c r="AS235" i="12"/>
  <c r="AS236" i="12"/>
  <c r="AS237" i="12"/>
  <c r="AS238" i="12"/>
  <c r="AS239" i="12"/>
  <c r="AS240" i="12"/>
  <c r="AS241" i="12"/>
  <c r="AS242" i="12"/>
  <c r="AS243" i="12"/>
  <c r="AS244" i="12"/>
  <c r="AS245" i="12"/>
  <c r="HB2" i="12"/>
  <c r="HB3" i="12"/>
  <c r="HB4" i="12"/>
  <c r="HB5" i="12"/>
  <c r="HB6" i="12"/>
  <c r="HB7" i="12"/>
  <c r="HB8" i="12"/>
  <c r="HB9" i="12"/>
  <c r="HB10" i="12"/>
  <c r="HB11" i="12"/>
  <c r="HB12" i="12"/>
  <c r="HB13" i="12"/>
  <c r="HB14" i="12"/>
  <c r="HB15" i="12"/>
  <c r="HB16" i="12"/>
  <c r="HB17" i="12"/>
  <c r="HB18" i="12"/>
  <c r="HB19" i="12"/>
  <c r="HB20" i="12"/>
  <c r="HB21" i="12"/>
  <c r="HB22" i="12"/>
  <c r="HB23" i="12"/>
  <c r="HB24" i="12"/>
  <c r="HB25" i="12"/>
  <c r="HB26" i="12"/>
  <c r="HB27" i="12"/>
  <c r="HB28" i="12"/>
  <c r="HB29" i="12"/>
  <c r="HB30" i="12"/>
  <c r="HB31" i="12"/>
  <c r="HB32" i="12"/>
  <c r="HB33" i="12"/>
  <c r="HB34" i="12"/>
  <c r="HB35" i="12"/>
  <c r="HB36" i="12"/>
  <c r="HB37" i="12"/>
  <c r="HB38" i="12"/>
  <c r="HB39" i="12"/>
  <c r="HB40" i="12"/>
  <c r="HB41" i="12"/>
  <c r="HB42" i="12"/>
  <c r="HB43" i="12"/>
  <c r="HB44" i="12"/>
  <c r="HB45" i="12"/>
  <c r="HB46" i="12"/>
  <c r="HB47" i="12"/>
  <c r="HB48" i="12"/>
  <c r="HB49" i="12"/>
  <c r="HB50" i="12"/>
  <c r="HB51" i="12"/>
  <c r="HB52" i="12"/>
  <c r="HB53" i="12"/>
  <c r="HB54" i="12"/>
  <c r="HB55" i="12"/>
  <c r="HB56" i="12"/>
  <c r="HB57" i="12"/>
  <c r="HB58" i="12"/>
  <c r="HB59" i="12"/>
  <c r="HB60" i="12"/>
  <c r="HB61" i="12"/>
  <c r="HB62" i="12"/>
  <c r="HB63" i="12"/>
  <c r="HB64" i="12"/>
  <c r="HB65" i="12"/>
  <c r="HB66" i="12"/>
  <c r="HB67" i="12"/>
  <c r="HB68" i="12"/>
  <c r="HB69" i="12"/>
  <c r="HB70" i="12"/>
  <c r="HB71" i="12"/>
  <c r="HB72" i="12"/>
  <c r="HB73" i="12"/>
  <c r="HB74" i="12"/>
  <c r="HB75" i="12"/>
  <c r="HB76" i="12"/>
  <c r="HB77" i="12"/>
  <c r="HB78" i="12"/>
  <c r="HB79" i="12"/>
  <c r="HB80" i="12"/>
  <c r="HB82" i="12"/>
  <c r="HB83" i="12"/>
  <c r="HB84" i="12"/>
  <c r="HB85" i="12"/>
  <c r="HB86" i="12"/>
  <c r="HB87" i="12"/>
  <c r="HB88" i="12"/>
  <c r="HB89" i="12"/>
  <c r="HB90" i="12"/>
  <c r="HB91" i="12"/>
  <c r="HB92" i="12"/>
  <c r="HB93" i="12"/>
  <c r="HB94" i="12"/>
  <c r="HB95" i="12"/>
  <c r="HB96" i="12"/>
  <c r="HB97" i="12"/>
  <c r="HB98" i="12"/>
  <c r="HB99" i="12"/>
  <c r="HB100" i="12"/>
  <c r="HB101" i="12"/>
  <c r="HB102" i="12"/>
  <c r="HB103" i="12"/>
  <c r="HB104" i="12"/>
  <c r="HB105" i="12"/>
  <c r="HB106" i="12"/>
  <c r="HB107" i="12"/>
  <c r="HB108" i="12"/>
  <c r="HB109" i="12"/>
  <c r="HB110" i="12"/>
  <c r="HB111" i="12"/>
  <c r="HB112" i="12"/>
  <c r="HB113" i="12"/>
  <c r="HB114" i="12"/>
  <c r="HB115" i="12"/>
  <c r="HB116" i="12"/>
  <c r="HB117" i="12"/>
  <c r="HB118" i="12"/>
  <c r="HB119" i="12"/>
  <c r="HB120" i="12"/>
  <c r="HB121" i="12"/>
  <c r="HB122" i="12"/>
  <c r="HB123" i="12"/>
  <c r="HB124" i="12"/>
  <c r="HB125" i="12"/>
  <c r="HB126" i="12"/>
  <c r="HB127" i="12"/>
  <c r="HB128" i="12"/>
  <c r="HB129" i="12"/>
  <c r="HB130" i="12"/>
  <c r="HB131" i="12"/>
  <c r="HB132" i="12"/>
  <c r="HB133" i="12"/>
  <c r="HB134" i="12"/>
  <c r="HB135" i="12"/>
  <c r="HB136" i="12"/>
  <c r="HB137" i="12"/>
  <c r="HB138" i="12"/>
  <c r="HB139" i="12"/>
  <c r="HB140" i="12"/>
  <c r="HB141" i="12"/>
  <c r="HB142" i="12"/>
  <c r="HB143" i="12"/>
  <c r="HB144" i="12"/>
  <c r="HB145" i="12"/>
  <c r="HB146" i="12"/>
  <c r="HB147" i="12"/>
  <c r="HB148" i="12"/>
  <c r="HB149" i="12"/>
  <c r="HB150" i="12"/>
  <c r="HB151" i="12"/>
  <c r="HB152" i="12"/>
  <c r="HB153" i="12"/>
  <c r="HB154" i="12"/>
  <c r="HB155" i="12"/>
  <c r="HB156" i="12"/>
  <c r="HB157" i="12"/>
  <c r="HB158" i="12"/>
  <c r="HB159" i="12"/>
  <c r="HB160" i="12"/>
  <c r="HB161" i="12"/>
  <c r="HB162" i="12"/>
  <c r="HB163" i="12"/>
  <c r="HB164" i="12"/>
  <c r="HB165" i="12"/>
  <c r="HB166" i="12"/>
  <c r="HB167" i="12"/>
  <c r="HB168" i="12"/>
  <c r="HB169" i="12"/>
  <c r="HB170" i="12"/>
  <c r="HB171" i="12"/>
  <c r="HB172" i="12"/>
  <c r="HB173" i="12"/>
  <c r="HB174" i="12"/>
  <c r="HB175" i="12"/>
  <c r="HB176" i="12"/>
  <c r="HB177" i="12"/>
  <c r="HB178" i="12"/>
  <c r="HB179" i="12"/>
  <c r="HB180" i="12"/>
  <c r="HB181" i="12"/>
  <c r="HB182" i="12"/>
  <c r="HB183" i="12"/>
  <c r="HB184" i="12"/>
  <c r="HB185" i="12"/>
  <c r="HB186" i="12"/>
  <c r="HB187" i="12"/>
  <c r="HB188" i="12"/>
  <c r="HB189" i="12"/>
  <c r="HB190" i="12"/>
  <c r="HB191" i="12"/>
  <c r="HB192" i="12"/>
  <c r="HB193" i="12"/>
  <c r="HB194" i="12"/>
  <c r="HB195" i="12"/>
  <c r="HB196" i="12"/>
  <c r="HB197" i="12"/>
  <c r="HB198" i="12"/>
  <c r="HB199" i="12"/>
  <c r="HB200" i="12"/>
  <c r="HB201" i="12"/>
  <c r="HB202" i="12"/>
  <c r="HB203" i="12"/>
  <c r="HB204" i="12"/>
  <c r="HB205" i="12"/>
  <c r="HB206" i="12"/>
  <c r="HB207" i="12"/>
  <c r="HB208" i="12"/>
  <c r="HB209" i="12"/>
  <c r="HB210" i="12"/>
  <c r="HB211" i="12"/>
  <c r="HB212" i="12"/>
  <c r="HB213" i="12"/>
  <c r="HB214" i="12"/>
  <c r="HB215" i="12"/>
  <c r="HB216" i="12"/>
  <c r="HB217" i="12"/>
  <c r="HB218" i="12"/>
  <c r="HB219" i="12"/>
  <c r="HB220" i="12"/>
  <c r="HB221" i="12"/>
  <c r="HB222" i="12"/>
  <c r="HB223" i="12"/>
  <c r="HB224" i="12"/>
  <c r="HB225" i="12"/>
  <c r="HB226" i="12"/>
  <c r="HB227" i="12"/>
  <c r="HB228" i="12"/>
  <c r="HB229" i="12"/>
  <c r="HB230" i="12"/>
  <c r="HB231" i="12"/>
  <c r="HB232" i="12"/>
  <c r="HB233" i="12"/>
  <c r="HB234" i="12"/>
  <c r="HB235" i="12"/>
  <c r="HB236" i="12"/>
  <c r="HB237" i="12"/>
  <c r="HB238" i="12"/>
  <c r="HB239" i="12"/>
  <c r="HB240" i="12"/>
  <c r="HB241" i="12"/>
  <c r="HB242" i="12"/>
  <c r="HB243" i="12"/>
  <c r="HB244" i="12"/>
  <c r="HB245" i="12"/>
  <c r="FS2" i="12"/>
  <c r="FS3" i="12"/>
  <c r="FS4" i="12"/>
  <c r="FS5" i="12"/>
  <c r="FS6" i="12"/>
  <c r="FS7" i="12"/>
  <c r="FS8" i="12"/>
  <c r="FS9" i="12"/>
  <c r="FS10" i="12"/>
  <c r="FS11" i="12"/>
  <c r="FS12" i="12"/>
  <c r="FS13" i="12"/>
  <c r="FS14" i="12"/>
  <c r="FS15" i="12"/>
  <c r="FS16" i="12"/>
  <c r="FS17" i="12"/>
  <c r="FS18" i="12"/>
  <c r="FS19" i="12"/>
  <c r="FS20" i="12"/>
  <c r="FS21" i="12"/>
  <c r="FS22" i="12"/>
  <c r="FS23" i="12"/>
  <c r="FS24" i="12"/>
  <c r="FS25" i="12"/>
  <c r="FS26" i="12"/>
  <c r="FS27" i="12"/>
  <c r="FS28" i="12"/>
  <c r="FS29" i="12"/>
  <c r="FS30" i="12"/>
  <c r="FS31" i="12"/>
  <c r="FS32" i="12"/>
  <c r="FS33" i="12"/>
  <c r="FS34" i="12"/>
  <c r="FS35" i="12"/>
  <c r="FS36" i="12"/>
  <c r="FS37" i="12"/>
  <c r="FS38" i="12"/>
  <c r="FS39" i="12"/>
  <c r="FS40" i="12"/>
  <c r="FS41" i="12"/>
  <c r="FS42" i="12"/>
  <c r="FS43" i="12"/>
  <c r="FS44" i="12"/>
  <c r="FS45" i="12"/>
  <c r="FS46" i="12"/>
  <c r="FS47" i="12"/>
  <c r="FS48" i="12"/>
  <c r="FS49" i="12"/>
  <c r="FS50" i="12"/>
  <c r="FS51" i="12"/>
  <c r="FS52" i="12"/>
  <c r="FS53" i="12"/>
  <c r="FS54" i="12"/>
  <c r="FS55" i="12"/>
  <c r="FS56" i="12"/>
  <c r="FS57" i="12"/>
  <c r="FS58" i="12"/>
  <c r="FS59" i="12"/>
  <c r="FS60" i="12"/>
  <c r="FS61" i="12"/>
  <c r="FS62" i="12"/>
  <c r="FS63" i="12"/>
  <c r="FS64" i="12"/>
  <c r="FS65" i="12"/>
  <c r="FS66" i="12"/>
  <c r="FS67" i="12"/>
  <c r="FS68" i="12"/>
  <c r="FS69" i="12"/>
  <c r="FS70" i="12"/>
  <c r="FS71" i="12"/>
  <c r="FS72" i="12"/>
  <c r="FS73" i="12"/>
  <c r="FS74" i="12"/>
  <c r="FS75" i="12"/>
  <c r="FS76" i="12"/>
  <c r="FS77" i="12"/>
  <c r="FS78" i="12"/>
  <c r="FS79" i="12"/>
  <c r="FS80" i="12"/>
  <c r="FS81" i="12"/>
  <c r="FS82" i="12"/>
  <c r="FS83" i="12"/>
  <c r="FS84" i="12"/>
  <c r="FS85" i="12"/>
  <c r="FS86" i="12"/>
  <c r="FS87" i="12"/>
  <c r="FS88" i="12"/>
  <c r="FS89" i="12"/>
  <c r="FS90" i="12"/>
  <c r="FS91" i="12"/>
  <c r="FS92" i="12"/>
  <c r="FS93" i="12"/>
  <c r="FS94" i="12"/>
  <c r="FS95" i="12"/>
  <c r="FS96" i="12"/>
  <c r="FS97" i="12"/>
  <c r="FS98" i="12"/>
  <c r="FS99" i="12"/>
  <c r="FS100" i="12"/>
  <c r="FS101" i="12"/>
  <c r="FS102" i="12"/>
  <c r="FS103" i="12"/>
  <c r="FS104" i="12"/>
  <c r="FS105" i="12"/>
  <c r="FS106" i="12"/>
  <c r="FS107" i="12"/>
  <c r="FS108" i="12"/>
  <c r="FS109" i="12"/>
  <c r="FS110" i="12"/>
  <c r="FS111" i="12"/>
  <c r="FS112" i="12"/>
  <c r="FS113" i="12"/>
  <c r="FS114" i="12"/>
  <c r="FS115" i="12"/>
  <c r="FS116" i="12"/>
  <c r="FS117" i="12"/>
  <c r="FS118" i="12"/>
  <c r="FS119" i="12"/>
  <c r="FS120" i="12"/>
  <c r="FS121" i="12"/>
  <c r="FS122" i="12"/>
  <c r="FS123" i="12"/>
  <c r="FS124" i="12"/>
  <c r="FS125" i="12"/>
  <c r="FS126" i="12"/>
  <c r="FS127" i="12"/>
  <c r="FS128" i="12"/>
  <c r="FS129" i="12"/>
  <c r="FS130" i="12"/>
  <c r="FS131" i="12"/>
  <c r="FS132" i="12"/>
  <c r="FS133" i="12"/>
  <c r="FS134" i="12"/>
  <c r="FS135" i="12"/>
  <c r="FS136" i="12"/>
  <c r="FS137" i="12"/>
  <c r="FS138" i="12"/>
  <c r="FS139" i="12"/>
  <c r="FS140" i="12"/>
  <c r="FS141" i="12"/>
  <c r="FS142" i="12"/>
  <c r="FS143" i="12"/>
  <c r="FS144" i="12"/>
  <c r="FS145" i="12"/>
  <c r="FS146" i="12"/>
  <c r="FS147" i="12"/>
  <c r="FS148" i="12"/>
  <c r="FS149" i="12"/>
  <c r="FS150" i="12"/>
  <c r="FS151" i="12"/>
  <c r="FS152" i="12"/>
  <c r="FS153" i="12"/>
  <c r="FS154" i="12"/>
  <c r="FS155" i="12"/>
  <c r="FS156" i="12"/>
  <c r="FS157" i="12"/>
  <c r="FS158" i="12"/>
  <c r="FS159" i="12"/>
  <c r="FS160" i="12"/>
  <c r="FS161" i="12"/>
  <c r="FS162" i="12"/>
  <c r="FS163" i="12"/>
  <c r="FS164" i="12"/>
  <c r="FS165" i="12"/>
  <c r="FS166" i="12"/>
  <c r="FS167" i="12"/>
  <c r="FS168" i="12"/>
  <c r="FS169" i="12"/>
  <c r="FS170" i="12"/>
  <c r="FS171" i="12"/>
  <c r="FS172" i="12"/>
  <c r="FS173" i="12"/>
  <c r="FS174" i="12"/>
  <c r="FS175" i="12"/>
  <c r="FS176" i="12"/>
  <c r="FS177" i="12"/>
  <c r="FS178" i="12"/>
  <c r="FS179" i="12"/>
  <c r="FS180" i="12"/>
  <c r="FS181" i="12"/>
  <c r="FS182" i="12"/>
  <c r="FS183" i="12"/>
  <c r="FS184" i="12"/>
  <c r="FS185" i="12"/>
  <c r="FS186" i="12"/>
  <c r="FS187" i="12"/>
  <c r="FS188" i="12"/>
  <c r="FS189" i="12"/>
  <c r="FS190" i="12"/>
  <c r="FS191" i="12"/>
  <c r="FS192" i="12"/>
  <c r="FS193" i="12"/>
  <c r="FS194" i="12"/>
  <c r="FS195" i="12"/>
  <c r="FS196" i="12"/>
  <c r="FS197" i="12"/>
  <c r="FS198" i="12"/>
  <c r="FS199" i="12"/>
  <c r="FS200" i="12"/>
  <c r="FS201" i="12"/>
  <c r="FS202" i="12"/>
  <c r="FS203" i="12"/>
  <c r="FS204" i="12"/>
  <c r="FS205" i="12"/>
  <c r="FS206" i="12"/>
  <c r="FS207" i="12"/>
  <c r="FS208" i="12"/>
  <c r="FS209" i="12"/>
  <c r="FS210" i="12"/>
  <c r="FS211" i="12"/>
  <c r="FS212" i="12"/>
  <c r="FS213" i="12"/>
  <c r="FS214" i="12"/>
  <c r="FS215" i="12"/>
  <c r="FS216" i="12"/>
  <c r="FS217" i="12"/>
  <c r="FS218" i="12"/>
  <c r="FS219" i="12"/>
  <c r="FS220" i="12"/>
  <c r="FS221" i="12"/>
  <c r="FS222" i="12"/>
  <c r="FS223" i="12"/>
  <c r="FS224" i="12"/>
  <c r="FS225" i="12"/>
  <c r="FS226" i="12"/>
  <c r="FS227" i="12"/>
  <c r="FS228" i="12"/>
  <c r="FS229" i="12"/>
  <c r="FS230" i="12"/>
  <c r="FS231" i="12"/>
  <c r="FS232" i="12"/>
  <c r="FS233" i="12"/>
  <c r="FS234" i="12"/>
  <c r="FS235" i="12"/>
  <c r="FS236" i="12"/>
  <c r="FS237" i="12"/>
  <c r="FS238" i="12"/>
  <c r="FS239" i="12"/>
  <c r="FS240" i="12"/>
  <c r="FS241" i="12"/>
  <c r="FS242" i="12"/>
  <c r="FS243" i="12"/>
  <c r="FS244" i="12"/>
  <c r="FS245" i="12"/>
  <c r="FY2" i="12"/>
  <c r="FY3" i="12"/>
  <c r="FY4" i="12"/>
  <c r="FY5" i="12"/>
  <c r="FY6" i="12"/>
  <c r="FY7" i="12"/>
  <c r="FY8" i="12"/>
  <c r="FY9" i="12"/>
  <c r="FY10" i="12"/>
  <c r="FY11" i="12"/>
  <c r="FY12" i="12"/>
  <c r="FY13" i="12"/>
  <c r="FY14" i="12"/>
  <c r="FY15" i="12"/>
  <c r="FY16" i="12"/>
  <c r="FY17" i="12"/>
  <c r="FY18" i="12"/>
  <c r="FY19" i="12"/>
  <c r="FY20" i="12"/>
  <c r="FY21" i="12"/>
  <c r="FY22" i="12"/>
  <c r="FY23" i="12"/>
  <c r="FY24" i="12"/>
  <c r="FY25" i="12"/>
  <c r="FY26" i="12"/>
  <c r="FY27" i="12"/>
  <c r="FY28" i="12"/>
  <c r="FY29" i="12"/>
  <c r="FY30" i="12"/>
  <c r="FY31" i="12"/>
  <c r="FY32" i="12"/>
  <c r="FY33" i="12"/>
  <c r="FY34" i="12"/>
  <c r="FY35" i="12"/>
  <c r="FY36" i="12"/>
  <c r="FY37" i="12"/>
  <c r="FY38" i="12"/>
  <c r="FY39" i="12"/>
  <c r="FY40" i="12"/>
  <c r="FY41" i="12"/>
  <c r="FY42" i="12"/>
  <c r="FY43" i="12"/>
  <c r="FY44" i="12"/>
  <c r="FY45" i="12"/>
  <c r="FY46" i="12"/>
  <c r="FY47" i="12"/>
  <c r="FY48" i="12"/>
  <c r="FY49" i="12"/>
  <c r="FY50" i="12"/>
  <c r="FY51" i="12"/>
  <c r="FY52" i="12"/>
  <c r="FY53" i="12"/>
  <c r="FY54" i="12"/>
  <c r="FY55" i="12"/>
  <c r="FY56" i="12"/>
  <c r="FY57" i="12"/>
  <c r="FY58" i="12"/>
  <c r="FY59" i="12"/>
  <c r="FY60" i="12"/>
  <c r="FY61" i="12"/>
  <c r="FY62" i="12"/>
  <c r="FY63" i="12"/>
  <c r="FY64" i="12"/>
  <c r="FY65" i="12"/>
  <c r="FY66" i="12"/>
  <c r="FY67" i="12"/>
  <c r="FY68" i="12"/>
  <c r="FY69" i="12"/>
  <c r="FY70" i="12"/>
  <c r="FY71" i="12"/>
  <c r="FY72" i="12"/>
  <c r="FY73" i="12"/>
  <c r="FY74" i="12"/>
  <c r="FY75" i="12"/>
  <c r="FY76" i="12"/>
  <c r="FY77" i="12"/>
  <c r="FY78" i="12"/>
  <c r="FY79" i="12"/>
  <c r="FY80" i="12"/>
  <c r="FY81" i="12"/>
  <c r="FY82" i="12"/>
  <c r="FY83" i="12"/>
  <c r="FY84" i="12"/>
  <c r="FY85" i="12"/>
  <c r="FY86" i="12"/>
  <c r="FY87" i="12"/>
  <c r="FY88" i="12"/>
  <c r="FY89" i="12"/>
  <c r="FY90" i="12"/>
  <c r="FY91" i="12"/>
  <c r="FY92" i="12"/>
  <c r="FY93" i="12"/>
  <c r="FY94" i="12"/>
  <c r="FY95" i="12"/>
  <c r="FY96" i="12"/>
  <c r="FY97" i="12"/>
  <c r="FY98" i="12"/>
  <c r="FY99" i="12"/>
  <c r="FY100" i="12"/>
  <c r="FY101" i="12"/>
  <c r="FY102" i="12"/>
  <c r="FY103" i="12"/>
  <c r="FY104" i="12"/>
  <c r="FY105" i="12"/>
  <c r="FY106" i="12"/>
  <c r="FY107" i="12"/>
  <c r="FY108" i="12"/>
  <c r="FY109" i="12"/>
  <c r="FY110" i="12"/>
  <c r="FY111" i="12"/>
  <c r="FY112" i="12"/>
  <c r="FY113" i="12"/>
  <c r="FY114" i="12"/>
  <c r="FY115" i="12"/>
  <c r="FY116" i="12"/>
  <c r="FY117" i="12"/>
  <c r="FY118" i="12"/>
  <c r="FY119" i="12"/>
  <c r="FY120" i="12"/>
  <c r="FY121" i="12"/>
  <c r="FY122" i="12"/>
  <c r="FY123" i="12"/>
  <c r="FY124" i="12"/>
  <c r="FY125" i="12"/>
  <c r="FY126" i="12"/>
  <c r="FY127" i="12"/>
  <c r="FY128" i="12"/>
  <c r="FY129" i="12"/>
  <c r="FY130" i="12"/>
  <c r="FY131" i="12"/>
  <c r="FY132" i="12"/>
  <c r="FY133" i="12"/>
  <c r="FY134" i="12"/>
  <c r="FY135" i="12"/>
  <c r="FY136" i="12"/>
  <c r="FY137" i="12"/>
  <c r="FY138" i="12"/>
  <c r="FY139" i="12"/>
  <c r="FY140" i="12"/>
  <c r="FY141" i="12"/>
  <c r="FY142" i="12"/>
  <c r="FY143" i="12"/>
  <c r="FY144" i="12"/>
  <c r="FY145" i="12"/>
  <c r="FY146" i="12"/>
  <c r="FY147" i="12"/>
  <c r="FY148" i="12"/>
  <c r="FY149" i="12"/>
  <c r="FY150" i="12"/>
  <c r="FY151" i="12"/>
  <c r="FY152" i="12"/>
  <c r="FY153" i="12"/>
  <c r="FY154" i="12"/>
  <c r="FY155" i="12"/>
  <c r="FY156" i="12"/>
  <c r="FY157" i="12"/>
  <c r="FY158" i="12"/>
  <c r="FY159" i="12"/>
  <c r="FY160" i="12"/>
  <c r="FY161" i="12"/>
  <c r="FY162" i="12"/>
  <c r="FY163" i="12"/>
  <c r="FY164" i="12"/>
  <c r="FY165" i="12"/>
  <c r="FY166" i="12"/>
  <c r="FY167" i="12"/>
  <c r="FY168" i="12"/>
  <c r="FY169" i="12"/>
  <c r="FY170" i="12"/>
  <c r="FY171" i="12"/>
  <c r="FY172" i="12"/>
  <c r="FY173" i="12"/>
  <c r="FY174" i="12"/>
  <c r="FY175" i="12"/>
  <c r="FY176" i="12"/>
  <c r="FY177" i="12"/>
  <c r="FY178" i="12"/>
  <c r="FY179" i="12"/>
  <c r="FY180" i="12"/>
  <c r="FY181" i="12"/>
  <c r="FY182" i="12"/>
  <c r="FY183" i="12"/>
  <c r="FY184" i="12"/>
  <c r="FY185" i="12"/>
  <c r="FY186" i="12"/>
  <c r="FY187" i="12"/>
  <c r="FY188" i="12"/>
  <c r="FY189" i="12"/>
  <c r="FY190" i="12"/>
  <c r="FY191" i="12"/>
  <c r="FY192" i="12"/>
  <c r="FY193" i="12"/>
  <c r="FY194" i="12"/>
  <c r="FY195" i="12"/>
  <c r="FY196" i="12"/>
  <c r="FY197" i="12"/>
  <c r="FY198" i="12"/>
  <c r="FY199" i="12"/>
  <c r="FY200" i="12"/>
  <c r="FY201" i="12"/>
  <c r="FY202" i="12"/>
  <c r="FY203" i="12"/>
  <c r="FY204" i="12"/>
  <c r="FY205" i="12"/>
  <c r="FY206" i="12"/>
  <c r="FY207" i="12"/>
  <c r="FY208" i="12"/>
  <c r="FY209" i="12"/>
  <c r="FY210" i="12"/>
  <c r="FY211" i="12"/>
  <c r="FY212" i="12"/>
  <c r="FY213" i="12"/>
  <c r="FY214" i="12"/>
  <c r="FY215" i="12"/>
  <c r="FY216" i="12"/>
  <c r="FY217" i="12"/>
  <c r="FY218" i="12"/>
  <c r="FY219" i="12"/>
  <c r="FY220" i="12"/>
  <c r="FY221" i="12"/>
  <c r="FY222" i="12"/>
  <c r="FY223" i="12"/>
  <c r="FY224" i="12"/>
  <c r="FY225" i="12"/>
  <c r="FY226" i="12"/>
  <c r="FY227" i="12"/>
  <c r="FY228" i="12"/>
  <c r="FY229" i="12"/>
  <c r="FY230" i="12"/>
  <c r="FY231" i="12"/>
  <c r="FY232" i="12"/>
  <c r="FY233" i="12"/>
  <c r="FY234" i="12"/>
  <c r="FY235" i="12"/>
  <c r="FY236" i="12"/>
  <c r="FY237" i="12"/>
  <c r="FY238" i="12"/>
  <c r="FY239" i="12"/>
  <c r="FY240" i="12"/>
  <c r="FY241" i="12"/>
  <c r="FY242" i="12"/>
  <c r="FY243" i="12"/>
  <c r="FY244" i="12"/>
  <c r="FY245" i="12"/>
  <c r="KL2" i="12"/>
  <c r="KL3" i="12"/>
  <c r="KL4" i="12"/>
  <c r="KL5" i="12"/>
  <c r="KL6" i="12"/>
  <c r="KL7" i="12"/>
  <c r="KL8" i="12"/>
  <c r="KL9" i="12"/>
  <c r="KL10" i="12"/>
  <c r="KL11" i="12"/>
  <c r="KL12" i="12"/>
  <c r="KL13" i="12"/>
  <c r="KL14" i="12"/>
  <c r="KL15" i="12"/>
  <c r="KL16" i="12"/>
  <c r="KL17" i="12"/>
  <c r="KL18" i="12"/>
  <c r="KL19" i="12"/>
  <c r="KL20" i="12"/>
  <c r="KL21" i="12"/>
  <c r="KL22" i="12"/>
  <c r="KL23" i="12"/>
  <c r="KL24" i="12"/>
  <c r="KL25" i="12"/>
  <c r="KL26" i="12"/>
  <c r="KL27" i="12"/>
  <c r="KL28" i="12"/>
  <c r="KL29" i="12"/>
  <c r="KL30" i="12"/>
  <c r="KL31" i="12"/>
  <c r="KL32" i="12"/>
  <c r="KL33" i="12"/>
  <c r="KL34" i="12"/>
  <c r="KL35" i="12"/>
  <c r="KL36" i="12"/>
  <c r="KL37" i="12"/>
  <c r="KL38" i="12"/>
  <c r="KL39" i="12"/>
  <c r="KL40" i="12"/>
  <c r="KL41" i="12"/>
  <c r="KL42" i="12"/>
  <c r="KL43" i="12"/>
  <c r="KL44" i="12"/>
  <c r="KL45" i="12"/>
  <c r="KL46" i="12"/>
  <c r="KL47" i="12"/>
  <c r="KL48" i="12"/>
  <c r="KL49" i="12"/>
  <c r="KL50" i="12"/>
  <c r="KL51" i="12"/>
  <c r="KL52" i="12"/>
  <c r="KL53" i="12"/>
  <c r="KL54" i="12"/>
  <c r="KL55" i="12"/>
  <c r="KL56" i="12"/>
  <c r="KL57" i="12"/>
  <c r="KL58" i="12"/>
  <c r="KL59" i="12"/>
  <c r="KL60" i="12"/>
  <c r="KL61" i="12"/>
  <c r="KL62" i="12"/>
  <c r="KL63" i="12"/>
  <c r="KL64" i="12"/>
  <c r="KL65" i="12"/>
  <c r="KL66" i="12"/>
  <c r="KL67" i="12"/>
  <c r="KL68" i="12"/>
  <c r="KL69" i="12"/>
  <c r="KL70" i="12"/>
  <c r="KL71" i="12"/>
  <c r="KL72" i="12"/>
  <c r="KL73" i="12"/>
  <c r="KL74" i="12"/>
  <c r="KL75" i="12"/>
  <c r="KL76" i="12"/>
  <c r="KL77" i="12"/>
  <c r="KL78" i="12"/>
  <c r="KL79" i="12"/>
  <c r="KL80" i="12"/>
  <c r="KL81" i="12"/>
  <c r="KL82" i="12"/>
  <c r="KL83" i="12"/>
  <c r="KL84" i="12"/>
  <c r="KL85" i="12"/>
  <c r="KL86" i="12"/>
  <c r="KL87" i="12"/>
  <c r="KL88" i="12"/>
  <c r="KL89" i="12"/>
  <c r="KL90" i="12"/>
  <c r="KL91" i="12"/>
  <c r="KL92" i="12"/>
  <c r="KL93" i="12"/>
  <c r="KL94" i="12"/>
  <c r="KL95" i="12"/>
  <c r="KL96" i="12"/>
  <c r="KL97" i="12"/>
  <c r="KL98" i="12"/>
  <c r="KL99" i="12"/>
  <c r="KL100" i="12"/>
  <c r="KL101" i="12"/>
  <c r="KL102" i="12"/>
  <c r="KL103" i="12"/>
  <c r="KL104" i="12"/>
  <c r="KL105" i="12"/>
  <c r="KL106" i="12"/>
  <c r="KL107" i="12"/>
  <c r="KL108" i="12"/>
  <c r="KL109" i="12"/>
  <c r="KL110" i="12"/>
  <c r="KL111" i="12"/>
  <c r="KL112" i="12"/>
  <c r="KL113" i="12"/>
  <c r="KL114" i="12"/>
  <c r="KL115" i="12"/>
  <c r="KL116" i="12"/>
  <c r="KL117" i="12"/>
  <c r="KL118" i="12"/>
  <c r="KL119" i="12"/>
  <c r="KL120" i="12"/>
  <c r="KL121" i="12"/>
  <c r="KL122" i="12"/>
  <c r="KL123" i="12"/>
  <c r="KL124" i="12"/>
  <c r="KL125" i="12"/>
  <c r="KL126" i="12"/>
  <c r="KL127" i="12"/>
  <c r="KL128" i="12"/>
  <c r="KL129" i="12"/>
  <c r="KL130" i="12"/>
  <c r="KL131" i="12"/>
  <c r="KL132" i="12"/>
  <c r="KL133" i="12"/>
  <c r="KL134" i="12"/>
  <c r="KL135" i="12"/>
  <c r="KL136" i="12"/>
  <c r="KL137" i="12"/>
  <c r="KL138" i="12"/>
  <c r="KL139" i="12"/>
  <c r="KL140" i="12"/>
  <c r="KL141" i="12"/>
  <c r="KL142" i="12"/>
  <c r="KL143" i="12"/>
  <c r="KL144" i="12"/>
  <c r="KL145" i="12"/>
  <c r="KL146" i="12"/>
  <c r="KL147" i="12"/>
  <c r="KL148" i="12"/>
  <c r="KL149" i="12"/>
  <c r="KL150" i="12"/>
  <c r="KL151" i="12"/>
  <c r="KL152" i="12"/>
  <c r="KL153" i="12"/>
  <c r="KL154" i="12"/>
  <c r="KL155" i="12"/>
  <c r="KL156" i="12"/>
  <c r="KL157" i="12"/>
  <c r="KL158" i="12"/>
  <c r="KL159" i="12"/>
  <c r="KL160" i="12"/>
  <c r="KL161" i="12"/>
  <c r="KL162" i="12"/>
  <c r="KL163" i="12"/>
  <c r="KL164" i="12"/>
  <c r="KL165" i="12"/>
  <c r="KL166" i="12"/>
  <c r="KL167" i="12"/>
  <c r="KL168" i="12"/>
  <c r="KL169" i="12"/>
  <c r="KL170" i="12"/>
  <c r="KL171" i="12"/>
  <c r="KL172" i="12"/>
  <c r="KL173" i="12"/>
  <c r="KL174" i="12"/>
  <c r="KL175" i="12"/>
  <c r="KL176" i="12"/>
  <c r="KL177" i="12"/>
  <c r="KL178" i="12"/>
  <c r="KL179" i="12"/>
  <c r="KL180" i="12"/>
  <c r="KL181" i="12"/>
  <c r="KL182" i="12"/>
  <c r="KL183" i="12"/>
  <c r="KL184" i="12"/>
  <c r="KL185" i="12"/>
  <c r="KL186" i="12"/>
  <c r="KL187" i="12"/>
  <c r="KL188" i="12"/>
  <c r="KL189" i="12"/>
  <c r="KL190" i="12"/>
  <c r="KL191" i="12"/>
  <c r="KL192" i="12"/>
  <c r="KL193" i="12"/>
  <c r="KL194" i="12"/>
  <c r="KL195" i="12"/>
  <c r="KL196" i="12"/>
  <c r="KL197" i="12"/>
  <c r="KL198" i="12"/>
  <c r="KL199" i="12"/>
  <c r="KL200" i="12"/>
  <c r="KL201" i="12"/>
  <c r="KL202" i="12"/>
  <c r="KL203" i="12"/>
  <c r="KL204" i="12"/>
  <c r="KL205" i="12"/>
  <c r="KL206" i="12"/>
  <c r="KL207" i="12"/>
  <c r="KL208" i="12"/>
  <c r="KL209" i="12"/>
  <c r="KL210" i="12"/>
  <c r="KL211" i="12"/>
  <c r="KL212" i="12"/>
  <c r="KL213" i="12"/>
  <c r="KL214" i="12"/>
  <c r="KL215" i="12"/>
  <c r="KL216" i="12"/>
  <c r="KL217" i="12"/>
  <c r="KL218" i="12"/>
  <c r="KL219" i="12"/>
  <c r="KL220" i="12"/>
  <c r="KL221" i="12"/>
  <c r="KL222" i="12"/>
  <c r="KL223" i="12"/>
  <c r="KL224" i="12"/>
  <c r="KL225" i="12"/>
  <c r="KL226" i="12"/>
  <c r="KL227" i="12"/>
  <c r="KL228" i="12"/>
  <c r="KL229" i="12"/>
  <c r="KL230" i="12"/>
  <c r="KL231" i="12"/>
  <c r="KL232" i="12"/>
  <c r="KL233" i="12"/>
  <c r="KL234" i="12"/>
  <c r="KL235" i="12"/>
  <c r="KL236" i="12"/>
  <c r="KL237" i="12"/>
  <c r="KL238" i="12"/>
  <c r="KL239" i="12"/>
  <c r="KL240" i="12"/>
  <c r="KL241" i="12"/>
  <c r="KL242" i="12"/>
  <c r="KL243" i="12"/>
  <c r="KL244" i="12"/>
  <c r="KL245" i="12"/>
  <c r="FJ2" i="12"/>
  <c r="FJ3" i="12"/>
  <c r="FJ4" i="12"/>
  <c r="FJ5" i="12"/>
  <c r="FJ6" i="12"/>
  <c r="FJ7" i="12"/>
  <c r="FJ8" i="12"/>
  <c r="FJ9" i="12"/>
  <c r="FJ10" i="12"/>
  <c r="FJ11" i="12"/>
  <c r="FJ12" i="12"/>
  <c r="FJ13" i="12"/>
  <c r="FJ14" i="12"/>
  <c r="FJ15" i="12"/>
  <c r="FJ16" i="12"/>
  <c r="FJ17" i="12"/>
  <c r="FJ18" i="12"/>
  <c r="FJ19" i="12"/>
  <c r="FJ20" i="12"/>
  <c r="FJ21" i="12"/>
  <c r="FJ22" i="12"/>
  <c r="FJ23" i="12"/>
  <c r="FJ24" i="12"/>
  <c r="FJ25" i="12"/>
  <c r="FJ26" i="12"/>
  <c r="FJ27" i="12"/>
  <c r="FJ28" i="12"/>
  <c r="FJ29" i="12"/>
  <c r="FJ30" i="12"/>
  <c r="FJ31" i="12"/>
  <c r="FJ32" i="12"/>
  <c r="FJ33" i="12"/>
  <c r="FJ34" i="12"/>
  <c r="FJ35" i="12"/>
  <c r="FJ36" i="12"/>
  <c r="FJ37" i="12"/>
  <c r="FJ38" i="12"/>
  <c r="FJ39" i="12"/>
  <c r="FJ40" i="12"/>
  <c r="FJ41" i="12"/>
  <c r="FJ42" i="12"/>
  <c r="FJ43" i="12"/>
  <c r="FJ44" i="12"/>
  <c r="FJ45" i="12"/>
  <c r="FJ46" i="12"/>
  <c r="FJ47" i="12"/>
  <c r="FJ48" i="12"/>
  <c r="FJ49" i="12"/>
  <c r="FJ50" i="12"/>
  <c r="FJ51" i="12"/>
  <c r="FJ52" i="12"/>
  <c r="FJ53" i="12"/>
  <c r="FJ54" i="12"/>
  <c r="FJ55" i="12"/>
  <c r="FJ56" i="12"/>
  <c r="FJ57" i="12"/>
  <c r="FJ58" i="12"/>
  <c r="FJ59" i="12"/>
  <c r="FJ60" i="12"/>
  <c r="FJ61" i="12"/>
  <c r="FJ62" i="12"/>
  <c r="FJ63" i="12"/>
  <c r="FJ64" i="12"/>
  <c r="FJ65" i="12"/>
  <c r="FJ66" i="12"/>
  <c r="FJ67" i="12"/>
  <c r="FJ68" i="12"/>
  <c r="FJ69" i="12"/>
  <c r="FJ70" i="12"/>
  <c r="FJ71" i="12"/>
  <c r="FJ72" i="12"/>
  <c r="FJ73" i="12"/>
  <c r="FJ74" i="12"/>
  <c r="FJ75" i="12"/>
  <c r="FJ76" i="12"/>
  <c r="FJ77" i="12"/>
  <c r="FJ78" i="12"/>
  <c r="FJ79" i="12"/>
  <c r="FJ80" i="12"/>
  <c r="FJ81" i="12"/>
  <c r="FJ82" i="12"/>
  <c r="FJ83" i="12"/>
  <c r="FJ84" i="12"/>
  <c r="FJ85" i="12"/>
  <c r="FJ86" i="12"/>
  <c r="FJ87" i="12"/>
  <c r="FJ88" i="12"/>
  <c r="FJ89" i="12"/>
  <c r="FJ90" i="12"/>
  <c r="FJ91" i="12"/>
  <c r="FJ92" i="12"/>
  <c r="FJ93" i="12"/>
  <c r="FJ94" i="12"/>
  <c r="FJ95" i="12"/>
  <c r="FJ96" i="12"/>
  <c r="FJ97" i="12"/>
  <c r="FJ98" i="12"/>
  <c r="FJ99" i="12"/>
  <c r="FJ100" i="12"/>
  <c r="FJ101" i="12"/>
  <c r="FJ102" i="12"/>
  <c r="FJ103" i="12"/>
  <c r="FJ104" i="12"/>
  <c r="FJ105" i="12"/>
  <c r="FJ106" i="12"/>
  <c r="FJ107" i="12"/>
  <c r="FJ108" i="12"/>
  <c r="FJ109" i="12"/>
  <c r="FJ110" i="12"/>
  <c r="FJ111" i="12"/>
  <c r="FJ112" i="12"/>
  <c r="FJ113" i="12"/>
  <c r="FJ114" i="12"/>
  <c r="FJ115" i="12"/>
  <c r="FJ116" i="12"/>
  <c r="FJ117" i="12"/>
  <c r="FJ118" i="12"/>
  <c r="FJ119" i="12"/>
  <c r="FJ120" i="12"/>
  <c r="FJ121" i="12"/>
  <c r="FJ122" i="12"/>
  <c r="FJ123" i="12"/>
  <c r="FJ124" i="12"/>
  <c r="FJ125" i="12"/>
  <c r="FJ126" i="12"/>
  <c r="FJ127" i="12"/>
  <c r="FJ128" i="12"/>
  <c r="FJ129" i="12"/>
  <c r="FJ130" i="12"/>
  <c r="FJ131" i="12"/>
  <c r="FJ132" i="12"/>
  <c r="FJ133" i="12"/>
  <c r="FJ134" i="12"/>
  <c r="FJ135" i="12"/>
  <c r="FJ136" i="12"/>
  <c r="FJ137" i="12"/>
  <c r="FJ138" i="12"/>
  <c r="FJ139" i="12"/>
  <c r="FJ140" i="12"/>
  <c r="FJ141" i="12"/>
  <c r="FJ142" i="12"/>
  <c r="FJ143" i="12"/>
  <c r="FJ144" i="12"/>
  <c r="FJ145" i="12"/>
  <c r="FJ146" i="12"/>
  <c r="FJ147" i="12"/>
  <c r="FJ148" i="12"/>
  <c r="FJ149" i="12"/>
  <c r="FJ150" i="12"/>
  <c r="FJ151" i="12"/>
  <c r="FJ152" i="12"/>
  <c r="FJ153" i="12"/>
  <c r="FJ154" i="12"/>
  <c r="FJ155" i="12"/>
  <c r="FJ156" i="12"/>
  <c r="FJ157" i="12"/>
  <c r="FJ158" i="12"/>
  <c r="FJ159" i="12"/>
  <c r="FJ160" i="12"/>
  <c r="FJ161" i="12"/>
  <c r="FJ162" i="12"/>
  <c r="FJ163" i="12"/>
  <c r="FJ164" i="12"/>
  <c r="FJ165" i="12"/>
  <c r="FJ166" i="12"/>
  <c r="FJ167" i="12"/>
  <c r="FJ168" i="12"/>
  <c r="FJ169" i="12"/>
  <c r="FJ170" i="12"/>
  <c r="FJ171" i="12"/>
  <c r="FJ172" i="12"/>
  <c r="FJ173" i="12"/>
  <c r="FJ174" i="12"/>
  <c r="FJ175" i="12"/>
  <c r="FJ176" i="12"/>
  <c r="FJ177" i="12"/>
  <c r="FJ178" i="12"/>
  <c r="FJ179" i="12"/>
  <c r="FJ180" i="12"/>
  <c r="FJ181" i="12"/>
  <c r="FJ182" i="12"/>
  <c r="FJ183" i="12"/>
  <c r="FJ184" i="12"/>
  <c r="FJ185" i="12"/>
  <c r="FJ186" i="12"/>
  <c r="FJ187" i="12"/>
  <c r="FJ188" i="12"/>
  <c r="FJ189" i="12"/>
  <c r="FJ190" i="12"/>
  <c r="FJ191" i="12"/>
  <c r="FJ192" i="12"/>
  <c r="FJ193" i="12"/>
  <c r="FJ194" i="12"/>
  <c r="FJ195" i="12"/>
  <c r="FJ196" i="12"/>
  <c r="FJ197" i="12"/>
  <c r="FJ198" i="12"/>
  <c r="FJ199" i="12"/>
  <c r="FJ200" i="12"/>
  <c r="FJ201" i="12"/>
  <c r="FJ202" i="12"/>
  <c r="FJ203" i="12"/>
  <c r="FJ204" i="12"/>
  <c r="FJ205" i="12"/>
  <c r="FJ206" i="12"/>
  <c r="FJ207" i="12"/>
  <c r="FJ208" i="12"/>
  <c r="FJ209" i="12"/>
  <c r="FJ210" i="12"/>
  <c r="FJ211" i="12"/>
  <c r="FJ212" i="12"/>
  <c r="FJ213" i="12"/>
  <c r="FJ214" i="12"/>
  <c r="FJ215" i="12"/>
  <c r="FJ216" i="12"/>
  <c r="FJ217" i="12"/>
  <c r="FJ218" i="12"/>
  <c r="FJ219" i="12"/>
  <c r="FJ220" i="12"/>
  <c r="FJ221" i="12"/>
  <c r="FJ222" i="12"/>
  <c r="FJ223" i="12"/>
  <c r="FJ224" i="12"/>
  <c r="FJ225" i="12"/>
  <c r="FJ226" i="12"/>
  <c r="FJ227" i="12"/>
  <c r="FJ228" i="12"/>
  <c r="FJ229" i="12"/>
  <c r="FJ230" i="12"/>
  <c r="FJ231" i="12"/>
  <c r="FJ232" i="12"/>
  <c r="FJ233" i="12"/>
  <c r="FJ234" i="12"/>
  <c r="FJ235" i="12"/>
  <c r="FJ236" i="12"/>
  <c r="FJ237" i="12"/>
  <c r="FJ238" i="12"/>
  <c r="FJ239" i="12"/>
  <c r="FJ240" i="12"/>
  <c r="FJ241" i="12"/>
  <c r="FJ242" i="12"/>
  <c r="FJ243" i="12"/>
  <c r="FJ244" i="12"/>
  <c r="FJ245" i="12"/>
  <c r="AZ1047" i="20"/>
  <c r="AO1047" i="20"/>
  <c r="AZ1045" i="20"/>
  <c r="AO1045" i="20"/>
  <c r="AZ1036" i="20"/>
  <c r="AO1036" i="20"/>
  <c r="AZ1035" i="20"/>
  <c r="AO1035" i="20"/>
  <c r="AZ1033" i="20"/>
  <c r="AZ1032" i="20"/>
  <c r="AO1032" i="20"/>
  <c r="AZ1031" i="20"/>
  <c r="AO1031" i="20"/>
  <c r="AZ1030" i="20"/>
  <c r="AZ1029" i="20"/>
  <c r="AZ1028" i="20"/>
  <c r="AO1028" i="20"/>
  <c r="AZ1027" i="20"/>
  <c r="AO1027" i="20"/>
  <c r="AZ1026" i="20"/>
  <c r="AZ1023" i="20"/>
  <c r="AO1023" i="20"/>
  <c r="AZ1022" i="20"/>
  <c r="AO1022" i="20"/>
  <c r="AZ1019" i="20"/>
  <c r="AZ1018" i="20"/>
  <c r="AO1018" i="20"/>
  <c r="AZ1017" i="20"/>
  <c r="AZ1016" i="20"/>
  <c r="AO1016" i="20"/>
  <c r="AZ1015" i="20"/>
  <c r="AO1015" i="20"/>
  <c r="AZ1014" i="20"/>
  <c r="AO1014" i="20"/>
  <c r="AZ1010" i="20"/>
  <c r="AO1010" i="20"/>
  <c r="AZ1009" i="20"/>
  <c r="AO1009" i="20"/>
  <c r="AZ1008" i="20"/>
  <c r="AO1008" i="20"/>
  <c r="AZ1006" i="20"/>
  <c r="AZ1005" i="20"/>
  <c r="AZ1000" i="20"/>
  <c r="AO1000" i="20"/>
  <c r="AZ998" i="20"/>
  <c r="AO998" i="20"/>
  <c r="AZ994" i="20"/>
  <c r="AO994" i="20"/>
  <c r="AZ993" i="20"/>
  <c r="AZ992" i="20"/>
  <c r="AO992" i="20"/>
  <c r="AZ991" i="20"/>
  <c r="AO991" i="20"/>
  <c r="AZ990" i="20"/>
  <c r="AZ987" i="20"/>
  <c r="AO987" i="20"/>
  <c r="AZ986" i="20"/>
  <c r="AO986" i="20"/>
  <c r="AZ985" i="20"/>
  <c r="AO985" i="20"/>
  <c r="AZ982" i="20"/>
  <c r="AO982" i="20"/>
  <c r="AZ981" i="20"/>
  <c r="AO981" i="20"/>
  <c r="AZ979" i="20"/>
  <c r="AZ973" i="20"/>
  <c r="AO973" i="20"/>
  <c r="AZ972" i="20"/>
  <c r="AO972" i="20"/>
  <c r="AZ971" i="20"/>
  <c r="AO971" i="20"/>
  <c r="AZ969" i="20"/>
  <c r="AO969" i="20"/>
  <c r="AZ963" i="20"/>
  <c r="AZ962" i="20"/>
  <c r="AZ960" i="20"/>
  <c r="AZ958" i="20"/>
  <c r="AO958" i="20"/>
  <c r="AZ957" i="20"/>
  <c r="AO957" i="20"/>
  <c r="AZ956" i="20"/>
  <c r="AZ955" i="20"/>
  <c r="AO955" i="20"/>
  <c r="AZ954" i="20"/>
  <c r="AO954" i="20"/>
  <c r="AZ953" i="20"/>
  <c r="AO953" i="20"/>
  <c r="AZ952" i="20"/>
  <c r="AZ951" i="20"/>
  <c r="AO951" i="20"/>
  <c r="AZ950" i="20"/>
  <c r="AZ945" i="20"/>
  <c r="AZ944" i="20"/>
  <c r="AO944" i="20"/>
  <c r="AZ937" i="20"/>
  <c r="AO937" i="20"/>
  <c r="AZ936" i="20"/>
  <c r="AZ935" i="20"/>
  <c r="AO935" i="20"/>
  <c r="AZ934" i="20"/>
  <c r="AO934" i="20"/>
  <c r="AZ933" i="20"/>
  <c r="AO933" i="20"/>
  <c r="AZ932" i="20"/>
  <c r="AO932" i="20"/>
  <c r="AZ928" i="20"/>
  <c r="AO928" i="20"/>
  <c r="AZ923" i="20"/>
  <c r="AZ916" i="20"/>
  <c r="AO916" i="20"/>
  <c r="AZ913" i="20"/>
  <c r="AO913" i="20"/>
  <c r="AZ890" i="20"/>
  <c r="AZ874" i="20"/>
  <c r="AO874" i="20"/>
  <c r="AZ872" i="20"/>
  <c r="AZ871" i="20"/>
  <c r="AZ870" i="20"/>
  <c r="AO870" i="20"/>
  <c r="AZ869" i="20"/>
  <c r="AZ868" i="20"/>
  <c r="AZ864" i="20"/>
  <c r="AO864" i="20"/>
  <c r="AZ863" i="20"/>
  <c r="AO863" i="20"/>
  <c r="AZ862" i="20"/>
  <c r="AO862" i="20"/>
  <c r="AZ859" i="20"/>
  <c r="AZ855" i="20"/>
  <c r="AZ854" i="20"/>
  <c r="AZ853" i="20"/>
  <c r="AZ852" i="20"/>
  <c r="AZ849" i="20"/>
  <c r="AZ848" i="20"/>
  <c r="AZ847" i="20"/>
  <c r="AZ845" i="20"/>
  <c r="AZ843" i="20"/>
  <c r="AZ840" i="20"/>
  <c r="AZ837" i="20"/>
  <c r="AZ834" i="20"/>
  <c r="AZ833" i="20"/>
  <c r="AO833" i="20"/>
  <c r="AZ832" i="20"/>
  <c r="AZ830" i="20"/>
  <c r="AZ828" i="20"/>
  <c r="AZ827" i="20"/>
  <c r="AO827" i="20"/>
  <c r="AZ826" i="20"/>
  <c r="AZ824" i="20"/>
  <c r="AZ822" i="20"/>
  <c r="AO822" i="20"/>
  <c r="AZ821" i="20"/>
  <c r="AO821" i="20"/>
  <c r="AZ820" i="20"/>
  <c r="AZ819" i="20"/>
  <c r="AO819" i="20"/>
  <c r="AZ818" i="20"/>
  <c r="AZ816" i="20"/>
  <c r="AZ814" i="20"/>
  <c r="AZ811" i="20"/>
  <c r="AZ810" i="20"/>
  <c r="AZ808" i="20"/>
  <c r="AO808" i="20"/>
  <c r="AZ806" i="20"/>
  <c r="AZ804" i="20"/>
  <c r="AZ802" i="20"/>
  <c r="AZ801" i="20"/>
  <c r="AZ800" i="20"/>
  <c r="AZ799" i="20"/>
  <c r="AZ798" i="20"/>
  <c r="AZ796" i="20"/>
  <c r="AZ793" i="20"/>
  <c r="AZ792" i="20"/>
  <c r="AZ790" i="20"/>
  <c r="AZ788" i="20"/>
  <c r="AZ787" i="20"/>
  <c r="AZ786" i="20"/>
  <c r="AZ784" i="20"/>
  <c r="AZ783" i="20"/>
  <c r="AZ781" i="20"/>
  <c r="AZ780" i="20"/>
  <c r="AZ777" i="20"/>
  <c r="AZ776" i="20"/>
  <c r="AO776" i="20"/>
  <c r="AZ775" i="20"/>
  <c r="AO775" i="20"/>
  <c r="AZ774" i="20"/>
  <c r="AO774" i="20"/>
  <c r="AZ773" i="20"/>
  <c r="AO773" i="20"/>
  <c r="AZ772" i="20"/>
  <c r="AZ771" i="20"/>
  <c r="AZ770" i="20"/>
  <c r="AZ768" i="20"/>
  <c r="AZ767" i="20"/>
  <c r="AZ765" i="20"/>
  <c r="AZ764" i="20"/>
  <c r="AO764" i="20"/>
  <c r="AZ763" i="20"/>
  <c r="AZ761" i="20"/>
  <c r="AZ758" i="20"/>
  <c r="AZ757" i="20"/>
  <c r="AZ756" i="20"/>
  <c r="AZ755" i="20"/>
  <c r="AZ754" i="20"/>
  <c r="AZ751" i="20"/>
  <c r="AZ749" i="20"/>
  <c r="AZ745" i="20"/>
  <c r="AZ742" i="20"/>
  <c r="AZ740" i="20"/>
  <c r="AZ737" i="20"/>
  <c r="AZ736" i="20"/>
  <c r="AO736" i="20"/>
  <c r="AZ734" i="20"/>
  <c r="AZ733" i="20"/>
  <c r="AZ732" i="20"/>
  <c r="AO732" i="20"/>
  <c r="AZ730" i="20"/>
  <c r="AZ729" i="20"/>
  <c r="AO729" i="20"/>
  <c r="AZ728" i="20"/>
  <c r="AZ726" i="20"/>
  <c r="AZ724" i="20"/>
  <c r="AZ723" i="20"/>
  <c r="AZ722" i="20"/>
  <c r="AZ721" i="20"/>
  <c r="AZ720" i="20"/>
  <c r="AZ719" i="20"/>
  <c r="AZ717" i="20"/>
  <c r="AZ716" i="20"/>
  <c r="AZ714" i="20"/>
  <c r="AZ713" i="20"/>
  <c r="AZ712" i="20"/>
  <c r="AZ711" i="20"/>
  <c r="AZ709" i="20"/>
  <c r="AZ706" i="20"/>
  <c r="AZ705" i="20"/>
  <c r="AZ704" i="20"/>
  <c r="AZ703" i="20"/>
  <c r="AZ702" i="20"/>
  <c r="AZ700" i="20"/>
  <c r="AZ699" i="20"/>
  <c r="AO699" i="20"/>
  <c r="AZ698" i="20"/>
  <c r="AO698" i="20"/>
  <c r="AZ697" i="20"/>
  <c r="AO697" i="20"/>
  <c r="AZ694" i="20"/>
  <c r="AZ693" i="20"/>
  <c r="AZ692" i="20"/>
  <c r="AZ689" i="20"/>
  <c r="AZ688" i="20"/>
  <c r="AZ687" i="20"/>
  <c r="AZ686" i="20"/>
  <c r="AZ684" i="20"/>
  <c r="AZ683" i="20"/>
  <c r="AO683" i="20"/>
  <c r="AZ682" i="20"/>
  <c r="AO682" i="20"/>
  <c r="AZ681" i="20"/>
  <c r="AZ680" i="20"/>
  <c r="AZ679" i="20"/>
  <c r="AZ678" i="20"/>
  <c r="AZ677" i="20"/>
  <c r="AZ676" i="20"/>
  <c r="AZ674" i="20"/>
  <c r="AZ673" i="20"/>
  <c r="AZ670" i="20"/>
  <c r="AZ668" i="20"/>
  <c r="AZ666" i="20"/>
  <c r="AZ665" i="20"/>
  <c r="AZ664" i="20"/>
  <c r="AZ663" i="20"/>
  <c r="AZ660" i="20"/>
  <c r="AZ659" i="20"/>
  <c r="AZ658" i="20"/>
  <c r="AZ657" i="20"/>
  <c r="AZ656" i="20"/>
  <c r="AZ655" i="20"/>
  <c r="AZ654" i="20"/>
  <c r="AZ653" i="20"/>
  <c r="AO653" i="20"/>
  <c r="AZ652" i="20"/>
  <c r="AZ651" i="20"/>
  <c r="AO651" i="20"/>
  <c r="AZ649" i="20"/>
  <c r="AZ648" i="20"/>
  <c r="AZ647" i="20"/>
  <c r="AZ646" i="20"/>
  <c r="AZ645" i="20"/>
  <c r="AZ644" i="20"/>
  <c r="AZ643" i="20"/>
  <c r="AO643" i="20"/>
  <c r="AZ641" i="20"/>
  <c r="AZ640" i="20"/>
  <c r="AZ639" i="20"/>
  <c r="AZ638" i="20"/>
  <c r="AZ637" i="20"/>
  <c r="AO637" i="20"/>
  <c r="AZ636" i="20"/>
  <c r="AZ635" i="20"/>
  <c r="AZ631" i="20"/>
  <c r="AZ629" i="20"/>
  <c r="AO629" i="20"/>
  <c r="AZ628" i="20"/>
  <c r="AO628" i="20"/>
  <c r="AZ627" i="20"/>
  <c r="AO627" i="20"/>
  <c r="AZ626" i="20"/>
  <c r="AO626" i="20"/>
  <c r="AZ625" i="20"/>
  <c r="AZ623" i="20"/>
  <c r="AZ622" i="20"/>
  <c r="AZ621" i="20"/>
  <c r="AZ618" i="20"/>
  <c r="AZ616" i="20"/>
  <c r="AZ615" i="20"/>
  <c r="AZ613" i="20"/>
  <c r="AZ612" i="20"/>
  <c r="AZ611" i="20"/>
  <c r="AZ607" i="20"/>
  <c r="AZ605" i="20"/>
  <c r="AO605" i="20"/>
  <c r="AZ604" i="20"/>
  <c r="AO604" i="20"/>
  <c r="AZ603" i="20"/>
  <c r="AZ602" i="20"/>
  <c r="AZ601" i="20"/>
  <c r="AZ599" i="20"/>
  <c r="AZ598" i="20"/>
  <c r="AZ596" i="20"/>
  <c r="AO596" i="20"/>
  <c r="AZ593" i="20"/>
  <c r="AZ592" i="20"/>
  <c r="AZ591" i="20"/>
  <c r="AZ590" i="20"/>
  <c r="AZ589" i="20"/>
  <c r="AZ588" i="20"/>
  <c r="AZ587" i="20"/>
  <c r="AZ586" i="20"/>
  <c r="AO586" i="20"/>
  <c r="AZ585" i="20"/>
  <c r="AZ584" i="20"/>
  <c r="AZ583" i="20"/>
  <c r="AZ582" i="20"/>
  <c r="AZ581" i="20"/>
  <c r="AZ580" i="20"/>
  <c r="AO580" i="20"/>
  <c r="AZ579" i="20"/>
  <c r="AZ578" i="20"/>
  <c r="AZ577" i="20"/>
  <c r="AZ576" i="20"/>
  <c r="AZ575" i="20"/>
  <c r="AZ573" i="20"/>
  <c r="AZ572" i="20"/>
  <c r="AZ571" i="20"/>
  <c r="AO571" i="20"/>
  <c r="AZ570" i="20"/>
  <c r="AO570" i="20"/>
  <c r="AZ564" i="20"/>
  <c r="AZ563" i="20"/>
  <c r="AZ558" i="20"/>
  <c r="AZ554" i="20"/>
  <c r="AZ552" i="20"/>
  <c r="AZ550" i="20"/>
  <c r="AZ549" i="20"/>
  <c r="AO549" i="20"/>
  <c r="AZ548" i="20"/>
  <c r="AO548" i="20"/>
  <c r="AZ547" i="20"/>
  <c r="AZ545" i="20"/>
  <c r="AZ544" i="20"/>
  <c r="AZ542" i="20"/>
  <c r="AZ541" i="20"/>
  <c r="AZ538" i="20"/>
  <c r="AZ537" i="20"/>
  <c r="AZ536" i="20"/>
  <c r="AZ534" i="20"/>
  <c r="AZ533" i="20"/>
  <c r="AZ532" i="20"/>
  <c r="AZ531" i="20"/>
  <c r="AZ530" i="20"/>
  <c r="AO530" i="20"/>
  <c r="AZ529" i="20"/>
  <c r="AZ525" i="20"/>
  <c r="AZ524" i="20"/>
  <c r="AZ523" i="20"/>
  <c r="AZ522" i="20"/>
  <c r="AZ521" i="20"/>
  <c r="AZ519" i="20"/>
  <c r="AZ518" i="20"/>
  <c r="AZ517" i="20"/>
  <c r="AZ515" i="20"/>
  <c r="AZ514" i="20"/>
  <c r="AZ513" i="20"/>
  <c r="AZ512" i="20"/>
  <c r="AZ509" i="20"/>
  <c r="AZ508" i="20"/>
  <c r="AZ507" i="20"/>
  <c r="AZ503" i="20"/>
  <c r="AZ499" i="20"/>
  <c r="AZ498" i="20"/>
  <c r="AZ496" i="20"/>
  <c r="AO496" i="20"/>
  <c r="AZ495" i="20"/>
  <c r="AZ491" i="20"/>
  <c r="AZ490" i="20"/>
  <c r="AZ489" i="20"/>
  <c r="AO489" i="20"/>
  <c r="AZ488" i="20"/>
  <c r="AO488" i="20"/>
  <c r="AZ487" i="20"/>
  <c r="AZ485" i="20"/>
  <c r="AO485" i="20"/>
  <c r="AZ483" i="20"/>
  <c r="AO483" i="20"/>
  <c r="AZ480" i="20"/>
  <c r="AZ479" i="20"/>
  <c r="AZ476" i="20"/>
  <c r="AZ472" i="20"/>
  <c r="AZ471" i="20"/>
  <c r="AO471" i="20"/>
  <c r="AZ470" i="20"/>
  <c r="AO470" i="20"/>
  <c r="AZ469" i="20"/>
  <c r="AZ468" i="20"/>
  <c r="AO468" i="20"/>
  <c r="AZ467" i="20"/>
  <c r="AO467" i="20"/>
  <c r="AZ466" i="20"/>
  <c r="AZ465" i="20"/>
  <c r="AZ464" i="20"/>
  <c r="AZ463" i="20"/>
  <c r="AZ462" i="20"/>
  <c r="AZ460" i="20"/>
  <c r="AZ459" i="20"/>
  <c r="AZ458" i="20"/>
  <c r="AZ457" i="20"/>
  <c r="AZ455" i="20"/>
  <c r="AZ454" i="20"/>
  <c r="AO454" i="20"/>
  <c r="AZ452" i="20"/>
  <c r="AO452" i="20"/>
  <c r="AZ450" i="20"/>
  <c r="AZ446" i="20"/>
  <c r="AZ445" i="20"/>
  <c r="AZ443" i="20"/>
  <c r="AO443" i="20"/>
  <c r="AZ442" i="20"/>
  <c r="AO442" i="20"/>
  <c r="AZ437" i="20"/>
  <c r="AZ434" i="20"/>
  <c r="AZ433" i="20"/>
  <c r="AO433" i="20"/>
  <c r="AZ432" i="20"/>
  <c r="AZ431" i="20"/>
  <c r="AZ430" i="20"/>
  <c r="AZ429" i="20"/>
  <c r="AZ428" i="20"/>
  <c r="AZ427" i="20"/>
  <c r="AZ426" i="20"/>
  <c r="AZ421" i="20"/>
  <c r="AZ420" i="20"/>
  <c r="AZ419" i="20"/>
  <c r="AO419" i="20"/>
  <c r="AZ418" i="20"/>
  <c r="AO418" i="20"/>
  <c r="AZ417" i="20"/>
  <c r="AO417" i="20"/>
  <c r="AZ416" i="20"/>
  <c r="AO416" i="20"/>
  <c r="AZ413" i="20"/>
  <c r="AZ412" i="20"/>
  <c r="AZ411" i="20"/>
  <c r="AZ409" i="20"/>
  <c r="AZ408" i="20"/>
  <c r="AZ407" i="20"/>
  <c r="AZ406" i="20"/>
  <c r="AZ403" i="20"/>
  <c r="AZ402" i="20"/>
  <c r="AZ400" i="20"/>
  <c r="AZ397" i="20"/>
  <c r="AO397" i="20"/>
  <c r="AZ394" i="20"/>
  <c r="AZ391" i="20"/>
  <c r="AZ390" i="20"/>
  <c r="AO390" i="20"/>
  <c r="AZ388" i="20"/>
  <c r="AZ386" i="20"/>
  <c r="AO386" i="20"/>
  <c r="AZ385" i="20"/>
  <c r="AO385" i="20"/>
  <c r="AZ381" i="20"/>
  <c r="AZ380" i="20"/>
  <c r="AZ379" i="20"/>
  <c r="AO379" i="20"/>
  <c r="AZ378" i="20"/>
  <c r="AZ374" i="20"/>
  <c r="AO374" i="20"/>
  <c r="AZ373" i="20"/>
  <c r="AO373" i="20"/>
  <c r="AZ368" i="20"/>
  <c r="AO368" i="20"/>
  <c r="AZ366" i="20"/>
  <c r="AO366" i="20"/>
  <c r="AZ365" i="20"/>
  <c r="AO365" i="20"/>
  <c r="AZ363" i="20"/>
  <c r="AO363" i="20"/>
  <c r="AZ361" i="20"/>
  <c r="AZ349" i="20"/>
  <c r="AO349" i="20"/>
  <c r="AZ347" i="20"/>
  <c r="AO347" i="20"/>
  <c r="AZ345" i="20"/>
  <c r="AO345" i="20"/>
  <c r="AZ344" i="20"/>
  <c r="AZ343" i="20"/>
  <c r="AO343" i="20"/>
  <c r="AZ340" i="20"/>
  <c r="AO340" i="20"/>
  <c r="AZ337" i="20"/>
  <c r="AO337" i="20"/>
  <c r="AZ336" i="20"/>
  <c r="AZ335" i="20"/>
  <c r="AZ333" i="20"/>
  <c r="AZ332" i="20"/>
  <c r="AO332" i="20"/>
  <c r="AZ331" i="20"/>
  <c r="AO331" i="20"/>
  <c r="AZ330" i="20"/>
  <c r="AO330" i="20"/>
  <c r="AZ329" i="20"/>
  <c r="AO329" i="20"/>
  <c r="AZ328" i="20"/>
  <c r="AO328" i="20"/>
  <c r="AZ324" i="20"/>
  <c r="AO324" i="20"/>
  <c r="AZ322" i="20"/>
  <c r="AO322" i="20"/>
  <c r="AZ321" i="20"/>
  <c r="AZ317" i="20"/>
  <c r="AZ316" i="20"/>
  <c r="AZ314" i="20"/>
  <c r="AZ311" i="20"/>
  <c r="AO311" i="20"/>
  <c r="AZ310" i="20"/>
  <c r="AO310" i="20"/>
  <c r="AZ303" i="20"/>
  <c r="AZ302" i="20"/>
  <c r="AZ301" i="20"/>
  <c r="AZ300" i="20"/>
  <c r="AZ299" i="20"/>
  <c r="AZ298" i="20"/>
  <c r="AZ297" i="20"/>
  <c r="AO297" i="20"/>
  <c r="AZ296" i="20"/>
  <c r="AO296" i="20"/>
  <c r="AZ295" i="20"/>
  <c r="AZ291" i="20"/>
  <c r="AO291" i="20"/>
  <c r="AZ289" i="20"/>
  <c r="AO289" i="20"/>
  <c r="AZ287" i="20"/>
  <c r="AZ286" i="20"/>
  <c r="AZ285" i="20"/>
  <c r="AO285" i="20"/>
  <c r="AZ273" i="20"/>
  <c r="AO273" i="20"/>
  <c r="AZ272" i="20"/>
  <c r="AO272" i="20"/>
  <c r="AZ271" i="20"/>
  <c r="AO271" i="20"/>
  <c r="AZ270" i="20"/>
  <c r="AO270" i="20"/>
  <c r="AZ269" i="20"/>
  <c r="AO269" i="20"/>
  <c r="AZ267" i="20"/>
  <c r="AO267" i="20"/>
  <c r="AZ261" i="20"/>
  <c r="AO261" i="20"/>
  <c r="AZ260" i="20"/>
  <c r="AO260" i="20"/>
  <c r="AZ258" i="20"/>
  <c r="AO258" i="20"/>
  <c r="AZ257" i="20"/>
  <c r="AZ256" i="20"/>
  <c r="AZ252" i="20"/>
  <c r="AO252" i="20"/>
  <c r="AZ251" i="20"/>
  <c r="AZ250" i="20"/>
  <c r="AZ249" i="20"/>
  <c r="AZ247" i="20"/>
  <c r="AZ246" i="20"/>
  <c r="AZ245" i="20"/>
  <c r="AZ244" i="20"/>
  <c r="AZ243" i="20"/>
  <c r="AZ239" i="20"/>
  <c r="AO239" i="20"/>
  <c r="AZ238" i="20"/>
  <c r="AO238" i="20"/>
  <c r="AZ236" i="20"/>
  <c r="AO236" i="20"/>
  <c r="AZ235" i="20"/>
  <c r="AO235" i="20"/>
  <c r="AZ234" i="20"/>
  <c r="AO234" i="20"/>
  <c r="AZ233" i="20"/>
  <c r="AO233" i="20"/>
  <c r="AZ227" i="20"/>
  <c r="AZ226" i="20"/>
  <c r="AZ225" i="20"/>
  <c r="AZ224" i="20"/>
  <c r="AO224" i="20"/>
  <c r="AZ213" i="20"/>
  <c r="AO213" i="20"/>
  <c r="AZ212" i="20"/>
  <c r="AO212" i="20"/>
  <c r="AZ211" i="20"/>
  <c r="AO211" i="20"/>
  <c r="AZ210" i="20"/>
  <c r="AZ206" i="20"/>
  <c r="AO206" i="20"/>
  <c r="AZ205" i="20"/>
  <c r="AO205" i="20"/>
  <c r="AZ204" i="20"/>
  <c r="AO204" i="20"/>
  <c r="AZ201" i="20"/>
  <c r="AZ200" i="20"/>
  <c r="AZ197" i="20"/>
  <c r="AO197" i="20"/>
  <c r="AZ196" i="20"/>
  <c r="AO196" i="20"/>
  <c r="AZ193" i="20"/>
  <c r="AO193" i="20"/>
  <c r="AZ192" i="20"/>
  <c r="AO192" i="20"/>
  <c r="AZ188" i="20"/>
  <c r="AO188" i="20"/>
  <c r="AZ185" i="20"/>
  <c r="AO185" i="20"/>
  <c r="AZ183" i="20"/>
  <c r="AO183" i="20"/>
  <c r="AZ179" i="20"/>
  <c r="AO179" i="20"/>
  <c r="AZ175" i="20"/>
  <c r="AO175" i="20"/>
  <c r="AZ169" i="20"/>
  <c r="AO169" i="20"/>
  <c r="AZ166" i="20"/>
  <c r="AZ164" i="20"/>
  <c r="AO164" i="20"/>
  <c r="AZ163" i="20"/>
  <c r="AO163" i="20"/>
  <c r="AZ160" i="20"/>
  <c r="AZ159" i="20"/>
  <c r="AZ156" i="20"/>
  <c r="AZ155" i="20"/>
  <c r="AO155" i="20"/>
  <c r="AZ154" i="20"/>
  <c r="AO154" i="20"/>
  <c r="AZ152" i="20"/>
  <c r="AO152" i="20"/>
  <c r="AZ151" i="20"/>
  <c r="AO151" i="20"/>
  <c r="AZ150" i="20"/>
  <c r="AO150" i="20"/>
  <c r="AZ149" i="20"/>
  <c r="AO149" i="20"/>
  <c r="AZ146" i="20"/>
  <c r="AZ145" i="20"/>
  <c r="AO145" i="20"/>
  <c r="AZ143" i="20"/>
  <c r="AO143" i="20"/>
  <c r="AZ134" i="20"/>
  <c r="AO134" i="20"/>
  <c r="AZ133" i="20"/>
  <c r="AO133" i="20"/>
  <c r="AZ132" i="20"/>
  <c r="AZ131" i="20"/>
  <c r="AZ129" i="20"/>
  <c r="AZ128" i="20"/>
  <c r="AO128" i="20"/>
  <c r="AZ125" i="20"/>
  <c r="AO125" i="20"/>
  <c r="AZ124" i="20"/>
  <c r="AO124" i="20"/>
  <c r="AZ122" i="20"/>
  <c r="AZ117" i="20"/>
  <c r="AZ116" i="20"/>
  <c r="AO116" i="20"/>
  <c r="AZ115" i="20"/>
  <c r="AO115" i="20"/>
  <c r="AZ114" i="20"/>
  <c r="AO114" i="20"/>
  <c r="AZ108" i="20"/>
  <c r="AZ107" i="20"/>
  <c r="AZ105" i="20"/>
  <c r="AO105" i="20"/>
  <c r="AZ104" i="20"/>
  <c r="AO104" i="20"/>
  <c r="AZ103" i="20"/>
  <c r="AO103" i="20"/>
  <c r="AZ101" i="20"/>
  <c r="AO101" i="20"/>
  <c r="AZ99" i="20"/>
  <c r="AZ98" i="20"/>
  <c r="AZ96" i="20"/>
  <c r="AZ95" i="20"/>
  <c r="AZ94" i="20"/>
  <c r="AZ93" i="20"/>
  <c r="AZ92" i="20"/>
  <c r="AO92" i="20"/>
  <c r="AZ91" i="20"/>
  <c r="AZ90" i="20"/>
  <c r="AO90" i="20"/>
  <c r="AZ89" i="20"/>
  <c r="AO89" i="20"/>
  <c r="AZ84" i="20"/>
  <c r="AO84" i="20"/>
  <c r="AZ83" i="20"/>
  <c r="AZ82" i="20"/>
  <c r="AZ81" i="20"/>
  <c r="AO81" i="20"/>
  <c r="AZ80" i="20"/>
  <c r="AO80" i="20"/>
  <c r="AZ79" i="20"/>
  <c r="AZ78" i="20"/>
  <c r="AZ76" i="20"/>
  <c r="AO76" i="20"/>
  <c r="AZ75" i="20"/>
  <c r="AO75" i="20"/>
  <c r="AZ70" i="20"/>
  <c r="AZ69" i="20"/>
  <c r="AZ68" i="20"/>
  <c r="AZ67" i="20"/>
  <c r="AO67" i="20"/>
  <c r="AZ66" i="20"/>
  <c r="AZ65" i="20"/>
  <c r="AZ64" i="20"/>
  <c r="AZ63" i="20"/>
  <c r="AZ58" i="20"/>
  <c r="AZ54" i="20"/>
  <c r="AZ49" i="20"/>
  <c r="AZ48" i="20"/>
  <c r="AO48" i="20"/>
  <c r="AZ47" i="20"/>
  <c r="AO47" i="20"/>
  <c r="AZ45" i="20"/>
  <c r="AZ44" i="20"/>
  <c r="AZ42" i="20"/>
  <c r="AZ40" i="20"/>
  <c r="AO40" i="20"/>
  <c r="AZ39" i="20"/>
  <c r="AO39" i="20"/>
  <c r="AZ36" i="20"/>
  <c r="AZ35" i="20"/>
  <c r="AZ34" i="20"/>
  <c r="AZ30" i="20"/>
  <c r="AZ25" i="20"/>
  <c r="AZ24" i="20"/>
  <c r="AZ23" i="20"/>
  <c r="AZ20" i="20"/>
  <c r="AZ19" i="20"/>
  <c r="AO19" i="20"/>
  <c r="AZ18" i="20"/>
  <c r="AZ15" i="20"/>
  <c r="AO15" i="20"/>
  <c r="AZ14" i="20"/>
  <c r="AZ11" i="20"/>
  <c r="AO11" i="20"/>
  <c r="AZ8" i="20"/>
  <c r="AO8" i="20"/>
  <c r="AZ6" i="20"/>
  <c r="AO6" i="20"/>
  <c r="AZ5" i="20"/>
  <c r="AZ3" i="20"/>
  <c r="U2" i="12"/>
  <c r="U3" i="12"/>
  <c r="U4" i="12"/>
  <c r="U5" i="12"/>
  <c r="U6" i="12"/>
  <c r="U7" i="12"/>
  <c r="U8" i="12"/>
  <c r="U9" i="12"/>
  <c r="U10" i="12"/>
  <c r="U11" i="12"/>
  <c r="U12" i="12"/>
  <c r="U13" i="12"/>
  <c r="U14" i="12"/>
  <c r="U15" i="12"/>
  <c r="U16" i="12"/>
  <c r="U17" i="12"/>
  <c r="U18" i="12"/>
  <c r="U19" i="12"/>
  <c r="U20" i="12"/>
  <c r="U21" i="12"/>
  <c r="U22" i="12"/>
  <c r="U23" i="12"/>
  <c r="U24" i="12"/>
  <c r="U25" i="12"/>
  <c r="U26" i="12"/>
  <c r="U27" i="12"/>
  <c r="U28" i="12"/>
  <c r="U29" i="12"/>
  <c r="U30" i="12"/>
  <c r="U31" i="12"/>
  <c r="U32" i="12"/>
  <c r="U33" i="12"/>
  <c r="U34" i="12"/>
  <c r="U35" i="12"/>
  <c r="U36" i="12"/>
  <c r="U37" i="12"/>
  <c r="U38" i="12"/>
  <c r="U39" i="12"/>
  <c r="U40" i="12"/>
  <c r="U41" i="12"/>
  <c r="U42" i="12"/>
  <c r="U43" i="12"/>
  <c r="U44" i="12"/>
  <c r="U45" i="12"/>
  <c r="U46" i="12"/>
  <c r="U47" i="12"/>
  <c r="U48" i="12"/>
  <c r="U49" i="12"/>
  <c r="U50" i="12"/>
  <c r="U51" i="12"/>
  <c r="U52" i="12"/>
  <c r="U53" i="12"/>
  <c r="U54" i="12"/>
  <c r="U55" i="12"/>
  <c r="U56" i="12"/>
  <c r="U57" i="12"/>
  <c r="U58" i="12"/>
  <c r="U59" i="12"/>
  <c r="U60" i="12"/>
  <c r="U61" i="12"/>
  <c r="U62" i="12"/>
  <c r="U63" i="12"/>
  <c r="U64" i="12"/>
  <c r="U65" i="12"/>
  <c r="U66" i="12"/>
  <c r="U67" i="12"/>
  <c r="U68" i="12"/>
  <c r="U69" i="12"/>
  <c r="U70" i="12"/>
  <c r="U71" i="12"/>
  <c r="U72" i="12"/>
  <c r="U73" i="12"/>
  <c r="U74" i="12"/>
  <c r="U75" i="12"/>
  <c r="U76" i="12"/>
  <c r="U77" i="12"/>
  <c r="U78" i="12"/>
  <c r="U79" i="12"/>
  <c r="U80" i="12"/>
  <c r="U81" i="12"/>
  <c r="U82" i="12"/>
  <c r="U83" i="12"/>
  <c r="U84" i="12"/>
  <c r="U85" i="12"/>
  <c r="U86" i="12"/>
  <c r="U87" i="12"/>
  <c r="U88" i="12"/>
  <c r="U89" i="12"/>
  <c r="U90" i="12"/>
  <c r="U91" i="12"/>
  <c r="U92" i="12"/>
  <c r="U93" i="12"/>
  <c r="U94" i="12"/>
  <c r="U95" i="12"/>
  <c r="U96" i="12"/>
  <c r="U97" i="12"/>
  <c r="U98" i="12"/>
  <c r="U99" i="12"/>
  <c r="U100" i="12"/>
  <c r="U101" i="12"/>
  <c r="U102" i="12"/>
  <c r="U103" i="12"/>
  <c r="U104" i="12"/>
  <c r="U105" i="12"/>
  <c r="U106" i="12"/>
  <c r="U107" i="12"/>
  <c r="U108" i="12"/>
  <c r="U109" i="12"/>
  <c r="U110" i="12"/>
  <c r="U111" i="12"/>
  <c r="U112" i="12"/>
  <c r="U113" i="12"/>
  <c r="U114" i="12"/>
  <c r="U115" i="12"/>
  <c r="U116" i="12"/>
  <c r="U117" i="12"/>
  <c r="U118" i="12"/>
  <c r="U119" i="12"/>
  <c r="U120" i="12"/>
  <c r="U121" i="12"/>
  <c r="U122" i="12"/>
  <c r="U123" i="12"/>
  <c r="U124" i="12"/>
  <c r="U125" i="12"/>
  <c r="U126" i="12"/>
  <c r="U127" i="12"/>
  <c r="U128" i="12"/>
  <c r="U129" i="12"/>
  <c r="U130" i="12"/>
  <c r="U131" i="12"/>
  <c r="U132" i="12"/>
  <c r="U133" i="12"/>
  <c r="U134" i="12"/>
  <c r="U135" i="12"/>
  <c r="U136" i="12"/>
  <c r="U137" i="12"/>
  <c r="U138" i="12"/>
  <c r="U139" i="12"/>
  <c r="U140" i="12"/>
  <c r="U141" i="12"/>
  <c r="U142" i="12"/>
  <c r="U143" i="12"/>
  <c r="U144" i="12"/>
  <c r="U145" i="12"/>
  <c r="U146" i="12"/>
  <c r="U147" i="12"/>
  <c r="U148" i="12"/>
  <c r="U149" i="12"/>
  <c r="U150" i="12"/>
  <c r="U151" i="12"/>
  <c r="U152" i="12"/>
  <c r="U153" i="12"/>
  <c r="U154" i="12"/>
  <c r="U155" i="12"/>
  <c r="U156" i="12"/>
  <c r="U157" i="12"/>
  <c r="U158" i="12"/>
  <c r="U159" i="12"/>
  <c r="U160" i="12"/>
  <c r="U161" i="12"/>
  <c r="U162" i="12"/>
  <c r="U163" i="12"/>
  <c r="U164" i="12"/>
  <c r="U165" i="12"/>
  <c r="U166" i="12"/>
  <c r="U167" i="12"/>
  <c r="U168" i="12"/>
  <c r="U169" i="12"/>
  <c r="U170" i="12"/>
  <c r="U171" i="12"/>
  <c r="U172" i="12"/>
  <c r="U173" i="12"/>
  <c r="U174" i="12"/>
  <c r="U175" i="12"/>
  <c r="U176" i="12"/>
  <c r="U177" i="12"/>
  <c r="U178" i="12"/>
  <c r="U179" i="12"/>
  <c r="U180" i="12"/>
  <c r="U181" i="12"/>
  <c r="U182" i="12"/>
  <c r="U183" i="12"/>
  <c r="U184" i="12"/>
  <c r="U185" i="12"/>
  <c r="U186" i="12"/>
  <c r="U187" i="12"/>
  <c r="U188" i="12"/>
  <c r="U189" i="12"/>
  <c r="U190" i="12"/>
  <c r="U191" i="12"/>
  <c r="U192" i="12"/>
  <c r="U193" i="12"/>
  <c r="U194" i="12"/>
  <c r="U195" i="12"/>
  <c r="U196" i="12"/>
  <c r="U197" i="12"/>
  <c r="U198" i="12"/>
  <c r="U199" i="12"/>
  <c r="U200" i="12"/>
  <c r="U201" i="12"/>
  <c r="U202" i="12"/>
  <c r="U203" i="12"/>
  <c r="U204" i="12"/>
  <c r="U205" i="12"/>
  <c r="U206" i="12"/>
  <c r="U207" i="12"/>
  <c r="U208" i="12"/>
  <c r="U209" i="12"/>
  <c r="U210" i="12"/>
  <c r="U211" i="12"/>
  <c r="U212" i="12"/>
  <c r="U213" i="12"/>
  <c r="U214" i="12"/>
  <c r="U215" i="12"/>
  <c r="U216" i="12"/>
  <c r="U217" i="12"/>
  <c r="U218" i="12"/>
  <c r="U219" i="12"/>
  <c r="U220" i="12"/>
  <c r="U221" i="12"/>
  <c r="U222" i="12"/>
  <c r="U223" i="12"/>
  <c r="U224" i="12"/>
  <c r="U225" i="12"/>
  <c r="U226" i="12"/>
  <c r="U227" i="12"/>
  <c r="U228" i="12"/>
  <c r="U229" i="12"/>
  <c r="U230" i="12"/>
  <c r="U231" i="12"/>
  <c r="U232" i="12"/>
  <c r="U233" i="12"/>
  <c r="U234" i="12"/>
  <c r="U235" i="12"/>
  <c r="U236" i="12"/>
  <c r="U237" i="12"/>
  <c r="U238" i="12"/>
  <c r="U239" i="12"/>
  <c r="U240" i="12"/>
  <c r="U241" i="12"/>
  <c r="U242" i="12"/>
  <c r="U243" i="12"/>
  <c r="U244" i="12"/>
  <c r="U245" i="12"/>
  <c r="T2" i="12"/>
  <c r="T3" i="12"/>
  <c r="T4" i="12"/>
  <c r="T5" i="12"/>
  <c r="T6" i="12"/>
  <c r="T7" i="12"/>
  <c r="T8" i="12"/>
  <c r="T9" i="12"/>
  <c r="T10" i="12"/>
  <c r="T11" i="12"/>
  <c r="T12" i="12"/>
  <c r="T13" i="12"/>
  <c r="T14" i="12"/>
  <c r="T15" i="12"/>
  <c r="T16" i="12"/>
  <c r="T17" i="12"/>
  <c r="T18" i="12"/>
  <c r="T19" i="12"/>
  <c r="T20" i="12"/>
  <c r="T21" i="12"/>
  <c r="T22" i="12"/>
  <c r="T23" i="12"/>
  <c r="T24" i="12"/>
  <c r="T25" i="12"/>
  <c r="T26" i="12"/>
  <c r="T27" i="12"/>
  <c r="T28" i="12"/>
  <c r="T29" i="12"/>
  <c r="T30" i="12"/>
  <c r="T31" i="12"/>
  <c r="T32" i="12"/>
  <c r="T33" i="12"/>
  <c r="T34" i="12"/>
  <c r="T35" i="12"/>
  <c r="T36" i="12"/>
  <c r="T37" i="12"/>
  <c r="T38" i="12"/>
  <c r="T39" i="12"/>
  <c r="T40" i="12"/>
  <c r="T41" i="12"/>
  <c r="T42" i="12"/>
  <c r="T43" i="12"/>
  <c r="T44" i="12"/>
  <c r="T45" i="12"/>
  <c r="T46" i="12"/>
  <c r="T47" i="12"/>
  <c r="T48" i="12"/>
  <c r="T49" i="12"/>
  <c r="T50" i="12"/>
  <c r="T51" i="12"/>
  <c r="T52" i="12"/>
  <c r="T53" i="12"/>
  <c r="T54" i="12"/>
  <c r="T55" i="12"/>
  <c r="T56" i="12"/>
  <c r="T57" i="12"/>
  <c r="T58" i="12"/>
  <c r="T59" i="12"/>
  <c r="T60" i="12"/>
  <c r="T61" i="12"/>
  <c r="T62" i="12"/>
  <c r="T63" i="12"/>
  <c r="T64" i="12"/>
  <c r="T65" i="12"/>
  <c r="T66" i="12"/>
  <c r="T67" i="12"/>
  <c r="T68" i="12"/>
  <c r="T69" i="12"/>
  <c r="T70" i="12"/>
  <c r="T71" i="12"/>
  <c r="T72" i="12"/>
  <c r="T73" i="12"/>
  <c r="T74" i="12"/>
  <c r="T75" i="12"/>
  <c r="T76" i="12"/>
  <c r="T77" i="12"/>
  <c r="T78" i="12"/>
  <c r="T79" i="12"/>
  <c r="T80" i="12"/>
  <c r="T81" i="12"/>
  <c r="T82" i="12"/>
  <c r="T83" i="12"/>
  <c r="T84" i="12"/>
  <c r="T85" i="12"/>
  <c r="T86" i="12"/>
  <c r="T87" i="12"/>
  <c r="T88" i="12"/>
  <c r="T89" i="12"/>
  <c r="T90" i="12"/>
  <c r="T91" i="12"/>
  <c r="T92" i="12"/>
  <c r="T93" i="12"/>
  <c r="T94" i="12"/>
  <c r="T95" i="12"/>
  <c r="T96" i="12"/>
  <c r="T97" i="12"/>
  <c r="T98" i="12"/>
  <c r="T99" i="12"/>
  <c r="T100" i="12"/>
  <c r="T101" i="12"/>
  <c r="T102" i="12"/>
  <c r="T103" i="12"/>
  <c r="T104" i="12"/>
  <c r="T105" i="12"/>
  <c r="T106" i="12"/>
  <c r="T107" i="12"/>
  <c r="T108" i="12"/>
  <c r="T109" i="12"/>
  <c r="T110" i="12"/>
  <c r="T111" i="12"/>
  <c r="T112" i="12"/>
  <c r="T113" i="12"/>
  <c r="T114" i="12"/>
  <c r="T115" i="12"/>
  <c r="T116" i="12"/>
  <c r="T117" i="12"/>
  <c r="T118" i="12"/>
  <c r="T119" i="12"/>
  <c r="T120" i="12"/>
  <c r="T121" i="12"/>
  <c r="T122" i="12"/>
  <c r="T123" i="12"/>
  <c r="T124" i="12"/>
  <c r="T125" i="12"/>
  <c r="T126" i="12"/>
  <c r="T127" i="12"/>
  <c r="T128" i="12"/>
  <c r="T129" i="12"/>
  <c r="T130" i="12"/>
  <c r="T131" i="12"/>
  <c r="T132" i="12"/>
  <c r="T133" i="12"/>
  <c r="T134" i="12"/>
  <c r="T135" i="12"/>
  <c r="T136" i="12"/>
  <c r="T137" i="12"/>
  <c r="T138" i="12"/>
  <c r="T139" i="12"/>
  <c r="T140" i="12"/>
  <c r="T141" i="12"/>
  <c r="T142" i="12"/>
  <c r="T143" i="12"/>
  <c r="T144" i="12"/>
  <c r="T145" i="12"/>
  <c r="T146" i="12"/>
  <c r="T147" i="12"/>
  <c r="T148" i="12"/>
  <c r="T149" i="12"/>
  <c r="T150" i="12"/>
  <c r="T151" i="12"/>
  <c r="T152" i="12"/>
  <c r="T153" i="12"/>
  <c r="T154" i="12"/>
  <c r="T155" i="12"/>
  <c r="T156" i="12"/>
  <c r="T157" i="12"/>
  <c r="T158" i="12"/>
  <c r="T159" i="12"/>
  <c r="T160" i="12"/>
  <c r="T161" i="12"/>
  <c r="T162" i="12"/>
  <c r="T163" i="12"/>
  <c r="T164" i="12"/>
  <c r="T165" i="12"/>
  <c r="T166" i="12"/>
  <c r="T167" i="12"/>
  <c r="T168" i="12"/>
  <c r="T169" i="12"/>
  <c r="T170" i="12"/>
  <c r="T171" i="12"/>
  <c r="T172" i="12"/>
  <c r="T173" i="12"/>
  <c r="T174" i="12"/>
  <c r="T175" i="12"/>
  <c r="T176" i="12"/>
  <c r="T177" i="12"/>
  <c r="T178" i="12"/>
  <c r="T179" i="12"/>
  <c r="T180" i="12"/>
  <c r="T181" i="12"/>
  <c r="T182" i="12"/>
  <c r="T183" i="12"/>
  <c r="T184" i="12"/>
  <c r="T185" i="12"/>
  <c r="T186" i="12"/>
  <c r="T187" i="12"/>
  <c r="T188" i="12"/>
  <c r="T189" i="12"/>
  <c r="T190" i="12"/>
  <c r="T191" i="12"/>
  <c r="T192" i="12"/>
  <c r="T193" i="12"/>
  <c r="T194" i="12"/>
  <c r="T195" i="12"/>
  <c r="T196" i="12"/>
  <c r="T197" i="12"/>
  <c r="T198" i="12"/>
  <c r="T199" i="12"/>
  <c r="T200" i="12"/>
  <c r="T201" i="12"/>
  <c r="T202" i="12"/>
  <c r="T203" i="12"/>
  <c r="T204" i="12"/>
  <c r="T205" i="12"/>
  <c r="T206" i="12"/>
  <c r="T207" i="12"/>
  <c r="T208" i="12"/>
  <c r="T209" i="12"/>
  <c r="T210" i="12"/>
  <c r="T211" i="12"/>
  <c r="T212" i="12"/>
  <c r="T213" i="12"/>
  <c r="T214" i="12"/>
  <c r="T215" i="12"/>
  <c r="T216" i="12"/>
  <c r="T217" i="12"/>
  <c r="T218" i="12"/>
  <c r="T219" i="12"/>
  <c r="T220" i="12"/>
  <c r="T221" i="12"/>
  <c r="T222" i="12"/>
  <c r="T223" i="12"/>
  <c r="T224" i="12"/>
  <c r="T225" i="12"/>
  <c r="T226" i="12"/>
  <c r="T227" i="12"/>
  <c r="T228" i="12"/>
  <c r="T229" i="12"/>
  <c r="T230" i="12"/>
  <c r="T231" i="12"/>
  <c r="T232" i="12"/>
  <c r="T233" i="12"/>
  <c r="T234" i="12"/>
  <c r="T235" i="12"/>
  <c r="T236" i="12"/>
  <c r="T237" i="12"/>
  <c r="T238" i="12"/>
  <c r="T239" i="12"/>
  <c r="T240" i="12"/>
  <c r="T241" i="12"/>
  <c r="T242" i="12"/>
  <c r="T243" i="12"/>
  <c r="T244" i="12"/>
  <c r="T245" i="12"/>
  <c r="S2" i="12"/>
  <c r="S3" i="12"/>
  <c r="S4" i="12"/>
  <c r="S5" i="12"/>
  <c r="S6" i="12"/>
  <c r="S7" i="12"/>
  <c r="S8" i="12"/>
  <c r="S9" i="12"/>
  <c r="S10" i="12"/>
  <c r="S11" i="12"/>
  <c r="S12" i="12"/>
  <c r="S13" i="12"/>
  <c r="S14" i="12"/>
  <c r="S15" i="12"/>
  <c r="S16" i="12"/>
  <c r="S17" i="12"/>
  <c r="S18" i="12"/>
  <c r="S19" i="12"/>
  <c r="S20" i="12"/>
  <c r="S21" i="12"/>
  <c r="S22" i="12"/>
  <c r="S23" i="12"/>
  <c r="S24" i="12"/>
  <c r="S25" i="12"/>
  <c r="S26" i="12"/>
  <c r="S27" i="12"/>
  <c r="S28" i="12"/>
  <c r="S29" i="12"/>
  <c r="S30" i="12"/>
  <c r="S31" i="12"/>
  <c r="S32" i="12"/>
  <c r="S33" i="12"/>
  <c r="S34" i="12"/>
  <c r="S35" i="12"/>
  <c r="S36" i="12"/>
  <c r="S37" i="12"/>
  <c r="S38" i="12"/>
  <c r="S39" i="12"/>
  <c r="S40" i="12"/>
  <c r="S41" i="12"/>
  <c r="S42" i="12"/>
  <c r="S43" i="12"/>
  <c r="S44" i="12"/>
  <c r="S45" i="12"/>
  <c r="S46" i="12"/>
  <c r="S47" i="12"/>
  <c r="S48" i="12"/>
  <c r="S49" i="12"/>
  <c r="S50" i="12"/>
  <c r="S51" i="12"/>
  <c r="S52" i="12"/>
  <c r="S53" i="12"/>
  <c r="S54" i="12"/>
  <c r="S55" i="12"/>
  <c r="S56" i="12"/>
  <c r="S57" i="12"/>
  <c r="S58" i="12"/>
  <c r="S59" i="12"/>
  <c r="S60" i="12"/>
  <c r="S61" i="12"/>
  <c r="S62" i="12"/>
  <c r="S63" i="12"/>
  <c r="S64" i="12"/>
  <c r="S65" i="12"/>
  <c r="S66" i="12"/>
  <c r="S67" i="12"/>
  <c r="S68" i="12"/>
  <c r="S69" i="12"/>
  <c r="S70" i="12"/>
  <c r="S71" i="12"/>
  <c r="S72" i="12"/>
  <c r="S73" i="12"/>
  <c r="S74" i="12"/>
  <c r="S75" i="12"/>
  <c r="S76" i="12"/>
  <c r="S77" i="12"/>
  <c r="S78" i="12"/>
  <c r="S79" i="12"/>
  <c r="S80" i="12"/>
  <c r="S81" i="12"/>
  <c r="S82" i="12"/>
  <c r="S83" i="12"/>
  <c r="S84" i="12"/>
  <c r="S85" i="12"/>
  <c r="S86" i="12"/>
  <c r="S87" i="12"/>
  <c r="S88" i="12"/>
  <c r="S89" i="12"/>
  <c r="S90" i="12"/>
  <c r="S91" i="12"/>
  <c r="S92" i="12"/>
  <c r="S93" i="12"/>
  <c r="S94" i="12"/>
  <c r="S95" i="12"/>
  <c r="S96" i="12"/>
  <c r="S97" i="12"/>
  <c r="S98" i="12"/>
  <c r="S99" i="12"/>
  <c r="S100" i="12"/>
  <c r="S101" i="12"/>
  <c r="S102" i="12"/>
  <c r="S103" i="12"/>
  <c r="S104" i="12"/>
  <c r="S105" i="12"/>
  <c r="S106" i="12"/>
  <c r="S107" i="12"/>
  <c r="S108" i="12"/>
  <c r="S109" i="12"/>
  <c r="S110" i="12"/>
  <c r="S111" i="12"/>
  <c r="S112" i="12"/>
  <c r="S113" i="12"/>
  <c r="S114" i="12"/>
  <c r="S115" i="12"/>
  <c r="S116" i="12"/>
  <c r="S117" i="12"/>
  <c r="S118" i="12"/>
  <c r="S119" i="12"/>
  <c r="S120" i="12"/>
  <c r="S121" i="12"/>
  <c r="S122" i="12"/>
  <c r="S123" i="12"/>
  <c r="S124" i="12"/>
  <c r="S125" i="12"/>
  <c r="S126" i="12"/>
  <c r="S127" i="12"/>
  <c r="S128" i="12"/>
  <c r="S129" i="12"/>
  <c r="S130" i="12"/>
  <c r="S131" i="12"/>
  <c r="S132" i="12"/>
  <c r="S133" i="12"/>
  <c r="S134" i="12"/>
  <c r="S135" i="12"/>
  <c r="S136" i="12"/>
  <c r="S137" i="12"/>
  <c r="S138" i="12"/>
  <c r="S139" i="12"/>
  <c r="S140" i="12"/>
  <c r="S141" i="12"/>
  <c r="S142" i="12"/>
  <c r="S143" i="12"/>
  <c r="S144" i="12"/>
  <c r="S145" i="12"/>
  <c r="S146" i="12"/>
  <c r="S147" i="12"/>
  <c r="S148" i="12"/>
  <c r="S149" i="12"/>
  <c r="S150" i="12"/>
  <c r="S151" i="12"/>
  <c r="S152" i="12"/>
  <c r="S153" i="12"/>
  <c r="S154" i="12"/>
  <c r="S155" i="12"/>
  <c r="S156" i="12"/>
  <c r="S157" i="12"/>
  <c r="S158" i="12"/>
  <c r="S159" i="12"/>
  <c r="S160" i="12"/>
  <c r="S161" i="12"/>
  <c r="S162" i="12"/>
  <c r="S163" i="12"/>
  <c r="S164" i="12"/>
  <c r="S165" i="12"/>
  <c r="S166" i="12"/>
  <c r="S167" i="12"/>
  <c r="S168" i="12"/>
  <c r="S169" i="12"/>
  <c r="S170" i="12"/>
  <c r="S171" i="12"/>
  <c r="S172" i="12"/>
  <c r="S173" i="12"/>
  <c r="S174" i="12"/>
  <c r="S175" i="12"/>
  <c r="S176" i="12"/>
  <c r="S177" i="12"/>
  <c r="S178" i="12"/>
  <c r="S179" i="12"/>
  <c r="S180" i="12"/>
  <c r="S181" i="12"/>
  <c r="S182" i="12"/>
  <c r="S183" i="12"/>
  <c r="S184" i="12"/>
  <c r="S185" i="12"/>
  <c r="S186" i="12"/>
  <c r="S187" i="12"/>
  <c r="S188" i="12"/>
  <c r="S189" i="12"/>
  <c r="S190" i="12"/>
  <c r="S191" i="12"/>
  <c r="S192" i="12"/>
  <c r="S193" i="12"/>
  <c r="S194" i="12"/>
  <c r="S195" i="12"/>
  <c r="S196" i="12"/>
  <c r="S197" i="12"/>
  <c r="S198" i="12"/>
  <c r="S199" i="12"/>
  <c r="S200" i="12"/>
  <c r="S201" i="12"/>
  <c r="S202" i="12"/>
  <c r="S203" i="12"/>
  <c r="S204" i="12"/>
  <c r="S205" i="12"/>
  <c r="S206" i="12"/>
  <c r="S207" i="12"/>
  <c r="S208" i="12"/>
  <c r="S209" i="12"/>
  <c r="S210" i="12"/>
  <c r="S211" i="12"/>
  <c r="S212" i="12"/>
  <c r="S213" i="12"/>
  <c r="S214" i="12"/>
  <c r="S215" i="12"/>
  <c r="S216" i="12"/>
  <c r="S217" i="12"/>
  <c r="S218" i="12"/>
  <c r="S219" i="12"/>
  <c r="S220" i="12"/>
  <c r="S221" i="12"/>
  <c r="S222" i="12"/>
  <c r="S223" i="12"/>
  <c r="S224" i="12"/>
  <c r="S225" i="12"/>
  <c r="S226" i="12"/>
  <c r="S227" i="12"/>
  <c r="S228" i="12"/>
  <c r="S229" i="12"/>
  <c r="S230" i="12"/>
  <c r="S231" i="12"/>
  <c r="S232" i="12"/>
  <c r="S233" i="12"/>
  <c r="S234" i="12"/>
  <c r="S235" i="12"/>
  <c r="S236" i="12"/>
  <c r="S237" i="12"/>
  <c r="S238" i="12"/>
  <c r="S239" i="12"/>
  <c r="S240" i="12"/>
  <c r="S241" i="12"/>
  <c r="S242" i="12"/>
  <c r="S243" i="12"/>
  <c r="S244" i="12"/>
  <c r="S245" i="12"/>
  <c r="R2" i="12"/>
  <c r="R3" i="12"/>
  <c r="R4" i="12"/>
  <c r="R5" i="12"/>
  <c r="R6" i="12"/>
  <c r="R7" i="12"/>
  <c r="R8" i="12"/>
  <c r="R9" i="12"/>
  <c r="R10" i="12"/>
  <c r="R11" i="12"/>
  <c r="R12" i="12"/>
  <c r="R13" i="12"/>
  <c r="R14" i="12"/>
  <c r="R15" i="12"/>
  <c r="R16" i="12"/>
  <c r="R17" i="12"/>
  <c r="R18" i="12"/>
  <c r="R19" i="12"/>
  <c r="R20" i="12"/>
  <c r="R21" i="12"/>
  <c r="R22" i="12"/>
  <c r="R23" i="12"/>
  <c r="R24" i="12"/>
  <c r="R25" i="12"/>
  <c r="R26" i="12"/>
  <c r="R27" i="12"/>
  <c r="R28" i="12"/>
  <c r="R29" i="12"/>
  <c r="R30" i="12"/>
  <c r="R31" i="12"/>
  <c r="R32" i="12"/>
  <c r="R33" i="12"/>
  <c r="R34" i="12"/>
  <c r="R35" i="12"/>
  <c r="R36" i="12"/>
  <c r="R37" i="12"/>
  <c r="R38" i="12"/>
  <c r="R39" i="12"/>
  <c r="R40" i="12"/>
  <c r="R41" i="12"/>
  <c r="R42" i="12"/>
  <c r="R43" i="12"/>
  <c r="R44" i="12"/>
  <c r="R45" i="12"/>
  <c r="R46" i="12"/>
  <c r="R47" i="12"/>
  <c r="R48" i="12"/>
  <c r="R49" i="12"/>
  <c r="R50" i="12"/>
  <c r="R51" i="12"/>
  <c r="R52" i="12"/>
  <c r="R53" i="12"/>
  <c r="R54" i="12"/>
  <c r="R55" i="12"/>
  <c r="R56" i="12"/>
  <c r="R57" i="12"/>
  <c r="R58" i="12"/>
  <c r="R59" i="12"/>
  <c r="R60" i="12"/>
  <c r="R61" i="12"/>
  <c r="R62" i="12"/>
  <c r="R63" i="12"/>
  <c r="R64" i="12"/>
  <c r="R65" i="12"/>
  <c r="R66" i="12"/>
  <c r="R67" i="12"/>
  <c r="R68" i="12"/>
  <c r="R69" i="12"/>
  <c r="R70" i="12"/>
  <c r="R71" i="12"/>
  <c r="R72" i="12"/>
  <c r="R73" i="12"/>
  <c r="R74" i="12"/>
  <c r="R75" i="12"/>
  <c r="R76" i="12"/>
  <c r="R77" i="12"/>
  <c r="R78" i="12"/>
  <c r="R79" i="12"/>
  <c r="R80" i="12"/>
  <c r="R81" i="12"/>
  <c r="R82" i="12"/>
  <c r="R83" i="12"/>
  <c r="R84" i="12"/>
  <c r="R85" i="12"/>
  <c r="R86" i="12"/>
  <c r="R87" i="12"/>
  <c r="R88" i="12"/>
  <c r="R89" i="12"/>
  <c r="R90" i="12"/>
  <c r="R91" i="12"/>
  <c r="R92" i="12"/>
  <c r="R93" i="12"/>
  <c r="R94" i="12"/>
  <c r="R95" i="12"/>
  <c r="R96" i="12"/>
  <c r="R97" i="12"/>
  <c r="R98" i="12"/>
  <c r="R99" i="12"/>
  <c r="R100" i="12"/>
  <c r="R101" i="12"/>
  <c r="R102" i="12"/>
  <c r="R103" i="12"/>
  <c r="R104" i="12"/>
  <c r="R105" i="12"/>
  <c r="R106" i="12"/>
  <c r="R107" i="12"/>
  <c r="R108" i="12"/>
  <c r="R109" i="12"/>
  <c r="R110" i="12"/>
  <c r="R111" i="12"/>
  <c r="R112" i="12"/>
  <c r="R113" i="12"/>
  <c r="R114" i="12"/>
  <c r="R115" i="12"/>
  <c r="R116" i="12"/>
  <c r="R117" i="12"/>
  <c r="R118" i="12"/>
  <c r="R119" i="12"/>
  <c r="R120" i="12"/>
  <c r="R121" i="12"/>
  <c r="R122" i="12"/>
  <c r="R123" i="12"/>
  <c r="R124" i="12"/>
  <c r="R125" i="12"/>
  <c r="R126" i="12"/>
  <c r="R127" i="12"/>
  <c r="R128" i="12"/>
  <c r="R129" i="12"/>
  <c r="R130" i="12"/>
  <c r="R131" i="12"/>
  <c r="R132" i="12"/>
  <c r="R133" i="12"/>
  <c r="R134" i="12"/>
  <c r="R135" i="12"/>
  <c r="R136" i="12"/>
  <c r="R137" i="12"/>
  <c r="R138" i="12"/>
  <c r="R139" i="12"/>
  <c r="R140" i="12"/>
  <c r="R141" i="12"/>
  <c r="R142" i="12"/>
  <c r="R143" i="12"/>
  <c r="R144" i="12"/>
  <c r="R145" i="12"/>
  <c r="R146" i="12"/>
  <c r="R147" i="12"/>
  <c r="R148" i="12"/>
  <c r="R149" i="12"/>
  <c r="R150" i="12"/>
  <c r="R151" i="12"/>
  <c r="R152" i="12"/>
  <c r="R153" i="12"/>
  <c r="R154" i="12"/>
  <c r="R155" i="12"/>
  <c r="R156" i="12"/>
  <c r="R157" i="12"/>
  <c r="R158" i="12"/>
  <c r="R159" i="12"/>
  <c r="R160" i="12"/>
  <c r="R161" i="12"/>
  <c r="R162" i="12"/>
  <c r="R163" i="12"/>
  <c r="R164" i="12"/>
  <c r="R165" i="12"/>
  <c r="R166" i="12"/>
  <c r="R167" i="12"/>
  <c r="R168" i="12"/>
  <c r="R169" i="12"/>
  <c r="R170" i="12"/>
  <c r="R171" i="12"/>
  <c r="R172" i="12"/>
  <c r="R173" i="12"/>
  <c r="R174" i="12"/>
  <c r="R175" i="12"/>
  <c r="R176" i="12"/>
  <c r="R177" i="12"/>
  <c r="R178" i="12"/>
  <c r="R179" i="12"/>
  <c r="R180" i="12"/>
  <c r="R181" i="12"/>
  <c r="R182" i="12"/>
  <c r="R183" i="12"/>
  <c r="R184" i="12"/>
  <c r="R185" i="12"/>
  <c r="R186" i="12"/>
  <c r="R187" i="12"/>
  <c r="R188" i="12"/>
  <c r="R189" i="12"/>
  <c r="R190" i="12"/>
  <c r="R191" i="12"/>
  <c r="R192" i="12"/>
  <c r="R193" i="12"/>
  <c r="R194" i="12"/>
  <c r="R195" i="12"/>
  <c r="R196" i="12"/>
  <c r="R197" i="12"/>
  <c r="R198" i="12"/>
  <c r="R199" i="12"/>
  <c r="R200" i="12"/>
  <c r="R201" i="12"/>
  <c r="R202" i="12"/>
  <c r="R203" i="12"/>
  <c r="R204" i="12"/>
  <c r="R205" i="12"/>
  <c r="R206" i="12"/>
  <c r="R207" i="12"/>
  <c r="R208" i="12"/>
  <c r="R209" i="12"/>
  <c r="R210" i="12"/>
  <c r="R211" i="12"/>
  <c r="R212" i="12"/>
  <c r="R213" i="12"/>
  <c r="R214" i="12"/>
  <c r="R215" i="12"/>
  <c r="R216" i="12"/>
  <c r="R217" i="12"/>
  <c r="R218" i="12"/>
  <c r="R219" i="12"/>
  <c r="R220" i="12"/>
  <c r="R221" i="12"/>
  <c r="R222" i="12"/>
  <c r="R223" i="12"/>
  <c r="R224" i="12"/>
  <c r="R225" i="12"/>
  <c r="R226" i="12"/>
  <c r="R227" i="12"/>
  <c r="R228" i="12"/>
  <c r="R229" i="12"/>
  <c r="R230" i="12"/>
  <c r="R231" i="12"/>
  <c r="R232" i="12"/>
  <c r="R233" i="12"/>
  <c r="R234" i="12"/>
  <c r="R235" i="12"/>
  <c r="R236" i="12"/>
  <c r="R237" i="12"/>
  <c r="R238" i="12"/>
  <c r="R239" i="12"/>
  <c r="R240" i="12"/>
  <c r="R241" i="12"/>
  <c r="R242" i="12"/>
  <c r="R243" i="12"/>
  <c r="R244" i="12"/>
  <c r="R245" i="12"/>
  <c r="JW239" i="12" l="1"/>
  <c r="JX239" i="12" s="1"/>
  <c r="FK239" i="12"/>
  <c r="FL239" i="12" s="1"/>
  <c r="JW232" i="12"/>
  <c r="JX232" i="12" s="1"/>
  <c r="FK232" i="12"/>
  <c r="FL232" i="12" s="1"/>
  <c r="JW224" i="12"/>
  <c r="JX224" i="12" s="1"/>
  <c r="FK224" i="12"/>
  <c r="FL224" i="12" s="1"/>
  <c r="JW217" i="12"/>
  <c r="JX217" i="12" s="1"/>
  <c r="FK217" i="12"/>
  <c r="FL217" i="12" s="1"/>
  <c r="JW210" i="12"/>
  <c r="JX210" i="12" s="1"/>
  <c r="FK210" i="12"/>
  <c r="FL210" i="12" s="1"/>
  <c r="JW195" i="12"/>
  <c r="JX195" i="12" s="1"/>
  <c r="FK195" i="12"/>
  <c r="FL195" i="12" s="1"/>
  <c r="JW189" i="12"/>
  <c r="JX189" i="12" s="1"/>
  <c r="FK189" i="12"/>
  <c r="FL189" i="12" s="1"/>
  <c r="JW185" i="12"/>
  <c r="JX185" i="12" s="1"/>
  <c r="FK185" i="12"/>
  <c r="FL185" i="12" s="1"/>
  <c r="JW180" i="12"/>
  <c r="JX180" i="12" s="1"/>
  <c r="FK180" i="12"/>
  <c r="FL180" i="12" s="1"/>
  <c r="JW172" i="12"/>
  <c r="JX172" i="12" s="1"/>
  <c r="FK172" i="12"/>
  <c r="FL172" i="12" s="1"/>
  <c r="JW164" i="12"/>
  <c r="JX164" i="12" s="1"/>
  <c r="FK164" i="12"/>
  <c r="FL164" i="12" s="1"/>
  <c r="JW156" i="12"/>
  <c r="JX156" i="12" s="1"/>
  <c r="FK156" i="12"/>
  <c r="FL156" i="12" s="1"/>
  <c r="JW148" i="12"/>
  <c r="JX148" i="12" s="1"/>
  <c r="FK148" i="12"/>
  <c r="FL148" i="12" s="1"/>
  <c r="JW140" i="12"/>
  <c r="JX140" i="12" s="1"/>
  <c r="FK140" i="12"/>
  <c r="FL140" i="12" s="1"/>
  <c r="JW132" i="12"/>
  <c r="JX132" i="12" s="1"/>
  <c r="FK132" i="12"/>
  <c r="FL132" i="12" s="1"/>
  <c r="JW124" i="12"/>
  <c r="JX124" i="12" s="1"/>
  <c r="FK124" i="12"/>
  <c r="FL124" i="12" s="1"/>
  <c r="JW110" i="12"/>
  <c r="JX110" i="12" s="1"/>
  <c r="FK110" i="12"/>
  <c r="FL110" i="12" s="1"/>
  <c r="JW102" i="12"/>
  <c r="JX102" i="12" s="1"/>
  <c r="FK102" i="12"/>
  <c r="FL102" i="12" s="1"/>
  <c r="JW94" i="12"/>
  <c r="JX94" i="12" s="1"/>
  <c r="FK94" i="12"/>
  <c r="FL94" i="12" s="1"/>
  <c r="JW86" i="12"/>
  <c r="JX86" i="12" s="1"/>
  <c r="FK86" i="12"/>
  <c r="FL86" i="12" s="1"/>
  <c r="JW78" i="12"/>
  <c r="JX78" i="12" s="1"/>
  <c r="FK78" i="12"/>
  <c r="FL78" i="12" s="1"/>
  <c r="JW70" i="12"/>
  <c r="JX70" i="12" s="1"/>
  <c r="FK70" i="12"/>
  <c r="FL70" i="12" s="1"/>
  <c r="JW62" i="12"/>
  <c r="JX62" i="12" s="1"/>
  <c r="FK62" i="12"/>
  <c r="FL62" i="12" s="1"/>
  <c r="JW54" i="12"/>
  <c r="JX54" i="12" s="1"/>
  <c r="FK54" i="12"/>
  <c r="FL54" i="12" s="1"/>
  <c r="JW46" i="12"/>
  <c r="JX46" i="12" s="1"/>
  <c r="FK46" i="12"/>
  <c r="FL46" i="12" s="1"/>
  <c r="JW38" i="12"/>
  <c r="JX38" i="12" s="1"/>
  <c r="FK38" i="12"/>
  <c r="FL38" i="12" s="1"/>
  <c r="JW31" i="12"/>
  <c r="JX31" i="12" s="1"/>
  <c r="FK31" i="12"/>
  <c r="FL31" i="12" s="1"/>
  <c r="JW23" i="12"/>
  <c r="JX23" i="12" s="1"/>
  <c r="FK23" i="12"/>
  <c r="FL23" i="12" s="1"/>
  <c r="JW15" i="12"/>
  <c r="JX15" i="12" s="1"/>
  <c r="FK15" i="12"/>
  <c r="FL15" i="12" s="1"/>
  <c r="JW7" i="12"/>
  <c r="JX7" i="12" s="1"/>
  <c r="FK7" i="12"/>
  <c r="FL7" i="12" s="1"/>
  <c r="JW240" i="12"/>
  <c r="JX240" i="12" s="1"/>
  <c r="FK240" i="12"/>
  <c r="FL240" i="12" s="1"/>
  <c r="JW225" i="12"/>
  <c r="JX225" i="12" s="1"/>
  <c r="FK225" i="12"/>
  <c r="FL225" i="12" s="1"/>
  <c r="JW218" i="12"/>
  <c r="JX218" i="12" s="1"/>
  <c r="FK218" i="12"/>
  <c r="FL218" i="12" s="1"/>
  <c r="JW211" i="12"/>
  <c r="JX211" i="12" s="1"/>
  <c r="FK211" i="12"/>
  <c r="FL211" i="12" s="1"/>
  <c r="JW203" i="12"/>
  <c r="JX203" i="12" s="1"/>
  <c r="FK203" i="12"/>
  <c r="FL203" i="12" s="1"/>
  <c r="JW196" i="12"/>
  <c r="JX196" i="12" s="1"/>
  <c r="FK196" i="12"/>
  <c r="FL196" i="12" s="1"/>
  <c r="JW190" i="12"/>
  <c r="JX190" i="12" s="1"/>
  <c r="FK190" i="12"/>
  <c r="FL190" i="12" s="1"/>
  <c r="JW181" i="12"/>
  <c r="JX181" i="12" s="1"/>
  <c r="FK181" i="12"/>
  <c r="FL181" i="12" s="1"/>
  <c r="JW173" i="12"/>
  <c r="JX173" i="12" s="1"/>
  <c r="FK173" i="12"/>
  <c r="FL173" i="12" s="1"/>
  <c r="JW165" i="12"/>
  <c r="JX165" i="12" s="1"/>
  <c r="FK165" i="12"/>
  <c r="FL165" i="12" s="1"/>
  <c r="JW157" i="12"/>
  <c r="JX157" i="12" s="1"/>
  <c r="FK157" i="12"/>
  <c r="FL157" i="12" s="1"/>
  <c r="JW149" i="12"/>
  <c r="JX149" i="12" s="1"/>
  <c r="FK149" i="12"/>
  <c r="FL149" i="12" s="1"/>
  <c r="JW141" i="12"/>
  <c r="JX141" i="12" s="1"/>
  <c r="FK141" i="12"/>
  <c r="FL141" i="12" s="1"/>
  <c r="JW133" i="12"/>
  <c r="JX133" i="12" s="1"/>
  <c r="FK133" i="12"/>
  <c r="FL133" i="12" s="1"/>
  <c r="JW125" i="12"/>
  <c r="JX125" i="12" s="1"/>
  <c r="FK125" i="12"/>
  <c r="FL125" i="12" s="1"/>
  <c r="JW117" i="12"/>
  <c r="JX117" i="12" s="1"/>
  <c r="FK117" i="12"/>
  <c r="FL117" i="12" s="1"/>
  <c r="JW245" i="12"/>
  <c r="JX245" i="12" s="1"/>
  <c r="FK245" i="12"/>
  <c r="FL245" i="12" s="1"/>
  <c r="JW238" i="12"/>
  <c r="JX238" i="12" s="1"/>
  <c r="FK238" i="12"/>
  <c r="FL238" i="12" s="1"/>
  <c r="JW231" i="12"/>
  <c r="JX231" i="12" s="1"/>
  <c r="FK231" i="12"/>
  <c r="FL231" i="12" s="1"/>
  <c r="JW223" i="12"/>
  <c r="JX223" i="12" s="1"/>
  <c r="FK223" i="12"/>
  <c r="FL223" i="12" s="1"/>
  <c r="JW216" i="12"/>
  <c r="JX216" i="12" s="1"/>
  <c r="FK216" i="12"/>
  <c r="FL216" i="12" s="1"/>
  <c r="JW209" i="12"/>
  <c r="JX209" i="12" s="1"/>
  <c r="FK209" i="12"/>
  <c r="FL209" i="12" s="1"/>
  <c r="JW202" i="12"/>
  <c r="JX202" i="12" s="1"/>
  <c r="FK202" i="12"/>
  <c r="FL202" i="12" s="1"/>
  <c r="JW194" i="12"/>
  <c r="JX194" i="12" s="1"/>
  <c r="FK194" i="12"/>
  <c r="FL194" i="12" s="1"/>
  <c r="JW188" i="12"/>
  <c r="JX188" i="12" s="1"/>
  <c r="FK188" i="12"/>
  <c r="FL188" i="12" s="1"/>
  <c r="JW179" i="12"/>
  <c r="JX179" i="12" s="1"/>
  <c r="FK179" i="12"/>
  <c r="FL179" i="12" s="1"/>
  <c r="JW171" i="12"/>
  <c r="JX171" i="12" s="1"/>
  <c r="FK171" i="12"/>
  <c r="FL171" i="12" s="1"/>
  <c r="JW163" i="12"/>
  <c r="JX163" i="12" s="1"/>
  <c r="FK163" i="12"/>
  <c r="FL163" i="12" s="1"/>
  <c r="JW155" i="12"/>
  <c r="JX155" i="12" s="1"/>
  <c r="FK155" i="12"/>
  <c r="FL155" i="12" s="1"/>
  <c r="JW147" i="12"/>
  <c r="JX147" i="12" s="1"/>
  <c r="FK147" i="12"/>
  <c r="FL147" i="12" s="1"/>
  <c r="JW139" i="12"/>
  <c r="JX139" i="12" s="1"/>
  <c r="FK139" i="12"/>
  <c r="FL139" i="12" s="1"/>
  <c r="JW131" i="12"/>
  <c r="JX131" i="12" s="1"/>
  <c r="FK131" i="12"/>
  <c r="FL131" i="12" s="1"/>
  <c r="JW123" i="12"/>
  <c r="JX123" i="12" s="1"/>
  <c r="FK123" i="12"/>
  <c r="FL123" i="12" s="1"/>
  <c r="JW111" i="12"/>
  <c r="JX111" i="12" s="1"/>
  <c r="FK111" i="12"/>
  <c r="FL111" i="12" s="1"/>
  <c r="JW103" i="12"/>
  <c r="JX103" i="12" s="1"/>
  <c r="FK103" i="12"/>
  <c r="FL103" i="12" s="1"/>
  <c r="JW95" i="12"/>
  <c r="JX95" i="12" s="1"/>
  <c r="FK95" i="12"/>
  <c r="FL95" i="12" s="1"/>
  <c r="JW87" i="12"/>
  <c r="JX87" i="12" s="1"/>
  <c r="FK87" i="12"/>
  <c r="FL87" i="12" s="1"/>
  <c r="JW79" i="12"/>
  <c r="JX79" i="12" s="1"/>
  <c r="FK79" i="12"/>
  <c r="FL79" i="12" s="1"/>
  <c r="JW71" i="12"/>
  <c r="JX71" i="12" s="1"/>
  <c r="FK71" i="12"/>
  <c r="FL71" i="12" s="1"/>
  <c r="JW63" i="12"/>
  <c r="JX63" i="12" s="1"/>
  <c r="FK63" i="12"/>
  <c r="FL63" i="12" s="1"/>
  <c r="JW55" i="12"/>
  <c r="JX55" i="12" s="1"/>
  <c r="FK55" i="12"/>
  <c r="FL55" i="12" s="1"/>
  <c r="JW47" i="12"/>
  <c r="JX47" i="12" s="1"/>
  <c r="FK47" i="12"/>
  <c r="FL47" i="12" s="1"/>
  <c r="JW39" i="12"/>
  <c r="JX39" i="12" s="1"/>
  <c r="FK39" i="12"/>
  <c r="FL39" i="12" s="1"/>
  <c r="JW32" i="12"/>
  <c r="JX32" i="12" s="1"/>
  <c r="FK32" i="12"/>
  <c r="FL32" i="12" s="1"/>
  <c r="JW24" i="12"/>
  <c r="JX24" i="12" s="1"/>
  <c r="FK24" i="12"/>
  <c r="FL24" i="12" s="1"/>
  <c r="JW16" i="12"/>
  <c r="JX16" i="12" s="1"/>
  <c r="FK16" i="12"/>
  <c r="FL16" i="12" s="1"/>
  <c r="JW8" i="12"/>
  <c r="JX8" i="12" s="1"/>
  <c r="FK8" i="12"/>
  <c r="FL8" i="12" s="1"/>
  <c r="JW109" i="12"/>
  <c r="JX109" i="12" s="1"/>
  <c r="FK109" i="12"/>
  <c r="FL109" i="12" s="1"/>
  <c r="JW101" i="12"/>
  <c r="JX101" i="12" s="1"/>
  <c r="FK101" i="12"/>
  <c r="FL101" i="12" s="1"/>
  <c r="JW93" i="12"/>
  <c r="JX93" i="12" s="1"/>
  <c r="FK93" i="12"/>
  <c r="FL93" i="12" s="1"/>
  <c r="JW85" i="12"/>
  <c r="JX85" i="12" s="1"/>
  <c r="FK85" i="12"/>
  <c r="FL85" i="12" s="1"/>
  <c r="JW77" i="12"/>
  <c r="JX77" i="12" s="1"/>
  <c r="FK77" i="12"/>
  <c r="FL77" i="12" s="1"/>
  <c r="JW69" i="12"/>
  <c r="JX69" i="12" s="1"/>
  <c r="FK69" i="12"/>
  <c r="FL69" i="12" s="1"/>
  <c r="JW61" i="12"/>
  <c r="JX61" i="12" s="1"/>
  <c r="FK61" i="12"/>
  <c r="FL61" i="12" s="1"/>
  <c r="JW53" i="12"/>
  <c r="JX53" i="12" s="1"/>
  <c r="FK53" i="12"/>
  <c r="FL53" i="12" s="1"/>
  <c r="JW45" i="12"/>
  <c r="JX45" i="12" s="1"/>
  <c r="FK45" i="12"/>
  <c r="FL45" i="12" s="1"/>
  <c r="JW30" i="12"/>
  <c r="JX30" i="12" s="1"/>
  <c r="FK30" i="12"/>
  <c r="FL30" i="12" s="1"/>
  <c r="JW22" i="12"/>
  <c r="JX22" i="12" s="1"/>
  <c r="FK22" i="12"/>
  <c r="FL22" i="12" s="1"/>
  <c r="JW14" i="12"/>
  <c r="JX14" i="12" s="1"/>
  <c r="FK14" i="12"/>
  <c r="FL14" i="12" s="1"/>
  <c r="JW6" i="12"/>
  <c r="JX6" i="12" s="1"/>
  <c r="FK6" i="12"/>
  <c r="FL6" i="12" s="1"/>
  <c r="JW244" i="12"/>
  <c r="JX244" i="12" s="1"/>
  <c r="FK244" i="12"/>
  <c r="FL244" i="12" s="1"/>
  <c r="JW237" i="12"/>
  <c r="JX237" i="12" s="1"/>
  <c r="FK237" i="12"/>
  <c r="FL237" i="12" s="1"/>
  <c r="JW230" i="12"/>
  <c r="JX230" i="12" s="1"/>
  <c r="FK230" i="12"/>
  <c r="FL230" i="12" s="1"/>
  <c r="JW215" i="12"/>
  <c r="JX215" i="12" s="1"/>
  <c r="FK215" i="12"/>
  <c r="FL215" i="12" s="1"/>
  <c r="JW208" i="12"/>
  <c r="JX208" i="12" s="1"/>
  <c r="FK208" i="12"/>
  <c r="FL208" i="12" s="1"/>
  <c r="JW201" i="12"/>
  <c r="JX201" i="12" s="1"/>
  <c r="FK201" i="12"/>
  <c r="FL201" i="12" s="1"/>
  <c r="JW193" i="12"/>
  <c r="JX193" i="12" s="1"/>
  <c r="FK193" i="12"/>
  <c r="FL193" i="12" s="1"/>
  <c r="JW187" i="12"/>
  <c r="JX187" i="12" s="1"/>
  <c r="FK187" i="12"/>
  <c r="FL187" i="12" s="1"/>
  <c r="JW178" i="12"/>
  <c r="JX178" i="12" s="1"/>
  <c r="FK178" i="12"/>
  <c r="FL178" i="12" s="1"/>
  <c r="JW170" i="12"/>
  <c r="JX170" i="12" s="1"/>
  <c r="FK170" i="12"/>
  <c r="FL170" i="12" s="1"/>
  <c r="JW162" i="12"/>
  <c r="JX162" i="12" s="1"/>
  <c r="FK162" i="12"/>
  <c r="FL162" i="12" s="1"/>
  <c r="JW154" i="12"/>
  <c r="JX154" i="12" s="1"/>
  <c r="FK154" i="12"/>
  <c r="FL154" i="12" s="1"/>
  <c r="JW146" i="12"/>
  <c r="JX146" i="12" s="1"/>
  <c r="FK146" i="12"/>
  <c r="FL146" i="12" s="1"/>
  <c r="JW138" i="12"/>
  <c r="JX138" i="12" s="1"/>
  <c r="FK138" i="12"/>
  <c r="FL138" i="12" s="1"/>
  <c r="JW130" i="12"/>
  <c r="JX130" i="12" s="1"/>
  <c r="FK130" i="12"/>
  <c r="FL130" i="12" s="1"/>
  <c r="JW122" i="12"/>
  <c r="JX122" i="12" s="1"/>
  <c r="FK122" i="12"/>
  <c r="FL122" i="12" s="1"/>
  <c r="JW243" i="12"/>
  <c r="JX243" i="12" s="1"/>
  <c r="FK243" i="12"/>
  <c r="FL243" i="12" s="1"/>
  <c r="JW236" i="12"/>
  <c r="JX236" i="12" s="1"/>
  <c r="FK236" i="12"/>
  <c r="FL236" i="12" s="1"/>
  <c r="JW229" i="12"/>
  <c r="JX229" i="12" s="1"/>
  <c r="FK229" i="12"/>
  <c r="FL229" i="12" s="1"/>
  <c r="JW222" i="12"/>
  <c r="JX222" i="12" s="1"/>
  <c r="FK222" i="12"/>
  <c r="FL222" i="12" s="1"/>
  <c r="JW214" i="12"/>
  <c r="JX214" i="12" s="1"/>
  <c r="FK214" i="12"/>
  <c r="FL214" i="12" s="1"/>
  <c r="JW207" i="12"/>
  <c r="JX207" i="12" s="1"/>
  <c r="FK207" i="12"/>
  <c r="FL207" i="12" s="1"/>
  <c r="JW200" i="12"/>
  <c r="JX200" i="12" s="1"/>
  <c r="FK200" i="12"/>
  <c r="FL200" i="12" s="1"/>
  <c r="JW177" i="12"/>
  <c r="JX177" i="12" s="1"/>
  <c r="FK177" i="12"/>
  <c r="FL177" i="12" s="1"/>
  <c r="JW169" i="12"/>
  <c r="JX169" i="12" s="1"/>
  <c r="FK169" i="12"/>
  <c r="FL169" i="12" s="1"/>
  <c r="JW161" i="12"/>
  <c r="JX161" i="12" s="1"/>
  <c r="FK161" i="12"/>
  <c r="FL161" i="12" s="1"/>
  <c r="JW153" i="12"/>
  <c r="JX153" i="12" s="1"/>
  <c r="FK153" i="12"/>
  <c r="FL153" i="12" s="1"/>
  <c r="JW145" i="12"/>
  <c r="JX145" i="12" s="1"/>
  <c r="FK145" i="12"/>
  <c r="FL145" i="12" s="1"/>
  <c r="JW137" i="12"/>
  <c r="JX137" i="12" s="1"/>
  <c r="FK137" i="12"/>
  <c r="FL137" i="12" s="1"/>
  <c r="JW129" i="12"/>
  <c r="JX129" i="12" s="1"/>
  <c r="FK129" i="12"/>
  <c r="FL129" i="12" s="1"/>
  <c r="JW121" i="12"/>
  <c r="JX121" i="12" s="1"/>
  <c r="FK121" i="12"/>
  <c r="FL121" i="12" s="1"/>
  <c r="JW235" i="12"/>
  <c r="JX235" i="12" s="1"/>
  <c r="FK235" i="12"/>
  <c r="FL235" i="12" s="1"/>
  <c r="JW228" i="12"/>
  <c r="JX228" i="12" s="1"/>
  <c r="FK228" i="12"/>
  <c r="FL228" i="12" s="1"/>
  <c r="JW221" i="12"/>
  <c r="JX221" i="12" s="1"/>
  <c r="FK221" i="12"/>
  <c r="FL221" i="12" s="1"/>
  <c r="JW213" i="12"/>
  <c r="JX213" i="12" s="1"/>
  <c r="FK213" i="12"/>
  <c r="FL213" i="12" s="1"/>
  <c r="JW206" i="12"/>
  <c r="JX206" i="12" s="1"/>
  <c r="FK206" i="12"/>
  <c r="FL206" i="12" s="1"/>
  <c r="JW199" i="12"/>
  <c r="JX199" i="12" s="1"/>
  <c r="FK199" i="12"/>
  <c r="FL199" i="12" s="1"/>
  <c r="JW184" i="12"/>
  <c r="JX184" i="12" s="1"/>
  <c r="FK184" i="12"/>
  <c r="FL184" i="12" s="1"/>
  <c r="JW176" i="12"/>
  <c r="JX176" i="12" s="1"/>
  <c r="FK176" i="12"/>
  <c r="FL176" i="12" s="1"/>
  <c r="JW168" i="12"/>
  <c r="JX168" i="12" s="1"/>
  <c r="FK168" i="12"/>
  <c r="FL168" i="12" s="1"/>
  <c r="JW160" i="12"/>
  <c r="JX160" i="12" s="1"/>
  <c r="FK160" i="12"/>
  <c r="FL160" i="12" s="1"/>
  <c r="JW152" i="12"/>
  <c r="JX152" i="12" s="1"/>
  <c r="FK152" i="12"/>
  <c r="FL152" i="12" s="1"/>
  <c r="JW144" i="12"/>
  <c r="JX144" i="12" s="1"/>
  <c r="FK144" i="12"/>
  <c r="FL144" i="12" s="1"/>
  <c r="JW136" i="12"/>
  <c r="JX136" i="12" s="1"/>
  <c r="FK136" i="12"/>
  <c r="FL136" i="12" s="1"/>
  <c r="JW128" i="12"/>
  <c r="JX128" i="12" s="1"/>
  <c r="FK128" i="12"/>
  <c r="FL128" i="12" s="1"/>
  <c r="JW120" i="12"/>
  <c r="JX120" i="12" s="1"/>
  <c r="FK120" i="12"/>
  <c r="FL120" i="12" s="1"/>
  <c r="JW114" i="12"/>
  <c r="JX114" i="12" s="1"/>
  <c r="FK114" i="12"/>
  <c r="FL114" i="12" s="1"/>
  <c r="JW106" i="12"/>
  <c r="JX106" i="12" s="1"/>
  <c r="FK106" i="12"/>
  <c r="FL106" i="12" s="1"/>
  <c r="JW98" i="12"/>
  <c r="JX98" i="12" s="1"/>
  <c r="FK98" i="12"/>
  <c r="FL98" i="12" s="1"/>
  <c r="JW90" i="12"/>
  <c r="JX90" i="12" s="1"/>
  <c r="FK90" i="12"/>
  <c r="FL90" i="12" s="1"/>
  <c r="JW82" i="12"/>
  <c r="JX82" i="12" s="1"/>
  <c r="FK82" i="12"/>
  <c r="FL82" i="12" s="1"/>
  <c r="JW74" i="12"/>
  <c r="JX74" i="12" s="1"/>
  <c r="FK74" i="12"/>
  <c r="FL74" i="12" s="1"/>
  <c r="JW66" i="12"/>
  <c r="JX66" i="12" s="1"/>
  <c r="FK66" i="12"/>
  <c r="FL66" i="12" s="1"/>
  <c r="JW58" i="12"/>
  <c r="JX58" i="12" s="1"/>
  <c r="FK58" i="12"/>
  <c r="FL58" i="12" s="1"/>
  <c r="JW50" i="12"/>
  <c r="JX50" i="12" s="1"/>
  <c r="FK50" i="12"/>
  <c r="FL50" i="12" s="1"/>
  <c r="JW42" i="12"/>
  <c r="JX42" i="12" s="1"/>
  <c r="FK42" i="12"/>
  <c r="FL42" i="12" s="1"/>
  <c r="JW242" i="12"/>
  <c r="JX242" i="12" s="1"/>
  <c r="FK242" i="12"/>
  <c r="FL242" i="12" s="1"/>
  <c r="JW234" i="12"/>
  <c r="JX234" i="12" s="1"/>
  <c r="FK234" i="12"/>
  <c r="FL234" i="12" s="1"/>
  <c r="JW227" i="12"/>
  <c r="JX227" i="12" s="1"/>
  <c r="FK227" i="12"/>
  <c r="FL227" i="12" s="1"/>
  <c r="JW220" i="12"/>
  <c r="JX220" i="12" s="1"/>
  <c r="FK220" i="12"/>
  <c r="FL220" i="12" s="1"/>
  <c r="JW205" i="12"/>
  <c r="JX205" i="12" s="1"/>
  <c r="FK205" i="12"/>
  <c r="FL205" i="12" s="1"/>
  <c r="JW198" i="12"/>
  <c r="JX198" i="12" s="1"/>
  <c r="FK198" i="12"/>
  <c r="FL198" i="12" s="1"/>
  <c r="JW192" i="12"/>
  <c r="JX192" i="12" s="1"/>
  <c r="FK192" i="12"/>
  <c r="FL192" i="12" s="1"/>
  <c r="JW186" i="12"/>
  <c r="JX186" i="12" s="1"/>
  <c r="FK186" i="12"/>
  <c r="FL186" i="12" s="1"/>
  <c r="JW183" i="12"/>
  <c r="JX183" i="12" s="1"/>
  <c r="FK183" i="12"/>
  <c r="FL183" i="12" s="1"/>
  <c r="JW175" i="12"/>
  <c r="JX175" i="12" s="1"/>
  <c r="FK175" i="12"/>
  <c r="FL175" i="12" s="1"/>
  <c r="JW167" i="12"/>
  <c r="JX167" i="12" s="1"/>
  <c r="FK167" i="12"/>
  <c r="FL167" i="12" s="1"/>
  <c r="JW159" i="12"/>
  <c r="JX159" i="12" s="1"/>
  <c r="FK159" i="12"/>
  <c r="FL159" i="12" s="1"/>
  <c r="JW151" i="12"/>
  <c r="JX151" i="12" s="1"/>
  <c r="FK151" i="12"/>
  <c r="FL151" i="12" s="1"/>
  <c r="JW143" i="12"/>
  <c r="JX143" i="12" s="1"/>
  <c r="FK143" i="12"/>
  <c r="FL143" i="12" s="1"/>
  <c r="JW135" i="12"/>
  <c r="JX135" i="12" s="1"/>
  <c r="FK135" i="12"/>
  <c r="FL135" i="12" s="1"/>
  <c r="JW127" i="12"/>
  <c r="JX127" i="12" s="1"/>
  <c r="FK127" i="12"/>
  <c r="FL127" i="12" s="1"/>
  <c r="JW119" i="12"/>
  <c r="JX119" i="12" s="1"/>
  <c r="FK119" i="12"/>
  <c r="FL119" i="12" s="1"/>
  <c r="JW241" i="12"/>
  <c r="JX241" i="12" s="1"/>
  <c r="FK241" i="12"/>
  <c r="FL241" i="12" s="1"/>
  <c r="JW233" i="12"/>
  <c r="JX233" i="12" s="1"/>
  <c r="FK233" i="12"/>
  <c r="FL233" i="12" s="1"/>
  <c r="JW226" i="12"/>
  <c r="JX226" i="12" s="1"/>
  <c r="FK226" i="12"/>
  <c r="FL226" i="12" s="1"/>
  <c r="JW219" i="12"/>
  <c r="JX219" i="12" s="1"/>
  <c r="FK219" i="12"/>
  <c r="FL219" i="12" s="1"/>
  <c r="JW212" i="12"/>
  <c r="JX212" i="12" s="1"/>
  <c r="FK212" i="12"/>
  <c r="FL212" i="12" s="1"/>
  <c r="JW204" i="12"/>
  <c r="JX204" i="12" s="1"/>
  <c r="FK204" i="12"/>
  <c r="FL204" i="12" s="1"/>
  <c r="JW197" i="12"/>
  <c r="JX197" i="12" s="1"/>
  <c r="FK197" i="12"/>
  <c r="FL197" i="12" s="1"/>
  <c r="JW191" i="12"/>
  <c r="JX191" i="12" s="1"/>
  <c r="FK191" i="12"/>
  <c r="FL191" i="12" s="1"/>
  <c r="JW182" i="12"/>
  <c r="JX182" i="12" s="1"/>
  <c r="FK182" i="12"/>
  <c r="FL182" i="12" s="1"/>
  <c r="JW174" i="12"/>
  <c r="JX174" i="12" s="1"/>
  <c r="FK174" i="12"/>
  <c r="FL174" i="12" s="1"/>
  <c r="JW166" i="12"/>
  <c r="JX166" i="12" s="1"/>
  <c r="FK166" i="12"/>
  <c r="FL166" i="12" s="1"/>
  <c r="JW158" i="12"/>
  <c r="JX158" i="12" s="1"/>
  <c r="FK158" i="12"/>
  <c r="FL158" i="12" s="1"/>
  <c r="JW150" i="12"/>
  <c r="JX150" i="12" s="1"/>
  <c r="FK150" i="12"/>
  <c r="FL150" i="12" s="1"/>
  <c r="JW142" i="12"/>
  <c r="JX142" i="12" s="1"/>
  <c r="FK142" i="12"/>
  <c r="FL142" i="12" s="1"/>
  <c r="JW134" i="12"/>
  <c r="JX134" i="12" s="1"/>
  <c r="FK134" i="12"/>
  <c r="FL134" i="12" s="1"/>
  <c r="JW126" i="12"/>
  <c r="JX126" i="12" s="1"/>
  <c r="FK126" i="12"/>
  <c r="FL126" i="12" s="1"/>
  <c r="JW118" i="12"/>
  <c r="JX118" i="12" s="1"/>
  <c r="FK118" i="12"/>
  <c r="FL118" i="12" s="1"/>
  <c r="JW116" i="12"/>
  <c r="JX116" i="12" s="1"/>
  <c r="FK116" i="12"/>
  <c r="FL116" i="12" s="1"/>
  <c r="JW108" i="12"/>
  <c r="JX108" i="12" s="1"/>
  <c r="FK108" i="12"/>
  <c r="FL108" i="12" s="1"/>
  <c r="JW100" i="12"/>
  <c r="JX100" i="12" s="1"/>
  <c r="FK100" i="12"/>
  <c r="FL100" i="12" s="1"/>
  <c r="JW92" i="12"/>
  <c r="JX92" i="12" s="1"/>
  <c r="FK92" i="12"/>
  <c r="FL92" i="12" s="1"/>
  <c r="JW84" i="12"/>
  <c r="JX84" i="12" s="1"/>
  <c r="FK84" i="12"/>
  <c r="FL84" i="12" s="1"/>
  <c r="JW76" i="12"/>
  <c r="JX76" i="12" s="1"/>
  <c r="FK76" i="12"/>
  <c r="FL76" i="12" s="1"/>
  <c r="JW68" i="12"/>
  <c r="JX68" i="12" s="1"/>
  <c r="FK68" i="12"/>
  <c r="FL68" i="12" s="1"/>
  <c r="JW60" i="12"/>
  <c r="JX60" i="12" s="1"/>
  <c r="FK60" i="12"/>
  <c r="FL60" i="12" s="1"/>
  <c r="JW52" i="12"/>
  <c r="JX52" i="12" s="1"/>
  <c r="FK52" i="12"/>
  <c r="FL52" i="12" s="1"/>
  <c r="JW44" i="12"/>
  <c r="JX44" i="12" s="1"/>
  <c r="FK44" i="12"/>
  <c r="FL44" i="12" s="1"/>
  <c r="JW37" i="12"/>
  <c r="JX37" i="12" s="1"/>
  <c r="FK37" i="12"/>
  <c r="FL37" i="12" s="1"/>
  <c r="JW29" i="12"/>
  <c r="JX29" i="12" s="1"/>
  <c r="FK29" i="12"/>
  <c r="FL29" i="12" s="1"/>
  <c r="JW21" i="12"/>
  <c r="JX21" i="12" s="1"/>
  <c r="FK21" i="12"/>
  <c r="FL21" i="12" s="1"/>
  <c r="JW13" i="12"/>
  <c r="JX13" i="12" s="1"/>
  <c r="FK13" i="12"/>
  <c r="FL13" i="12" s="1"/>
  <c r="JW5" i="12"/>
  <c r="JX5" i="12" s="1"/>
  <c r="FK5" i="12"/>
  <c r="FL5" i="12" s="1"/>
  <c r="JW115" i="12"/>
  <c r="JX115" i="12" s="1"/>
  <c r="FK115" i="12"/>
  <c r="FL115" i="12" s="1"/>
  <c r="JW107" i="12"/>
  <c r="JX107" i="12" s="1"/>
  <c r="FK107" i="12"/>
  <c r="FL107" i="12" s="1"/>
  <c r="JW99" i="12"/>
  <c r="JX99" i="12" s="1"/>
  <c r="FK99" i="12"/>
  <c r="FL99" i="12" s="1"/>
  <c r="JW91" i="12"/>
  <c r="JX91" i="12" s="1"/>
  <c r="FK91" i="12"/>
  <c r="FL91" i="12" s="1"/>
  <c r="JW83" i="12"/>
  <c r="JX83" i="12" s="1"/>
  <c r="FK83" i="12"/>
  <c r="FL83" i="12" s="1"/>
  <c r="JW75" i="12"/>
  <c r="JX75" i="12" s="1"/>
  <c r="FK75" i="12"/>
  <c r="FL75" i="12" s="1"/>
  <c r="JW67" i="12"/>
  <c r="JX67" i="12" s="1"/>
  <c r="FK67" i="12"/>
  <c r="FL67" i="12" s="1"/>
  <c r="JW59" i="12"/>
  <c r="JX59" i="12" s="1"/>
  <c r="FK59" i="12"/>
  <c r="FL59" i="12" s="1"/>
  <c r="JW51" i="12"/>
  <c r="JX51" i="12" s="1"/>
  <c r="FK51" i="12"/>
  <c r="FL51" i="12" s="1"/>
  <c r="JW43" i="12"/>
  <c r="JX43" i="12" s="1"/>
  <c r="FK43" i="12"/>
  <c r="FL43" i="12" s="1"/>
  <c r="JW36" i="12"/>
  <c r="JX36" i="12" s="1"/>
  <c r="FK36" i="12"/>
  <c r="FL36" i="12" s="1"/>
  <c r="JW28" i="12"/>
  <c r="JX28" i="12" s="1"/>
  <c r="FK28" i="12"/>
  <c r="FL28" i="12" s="1"/>
  <c r="JW20" i="12"/>
  <c r="JX20" i="12" s="1"/>
  <c r="FK20" i="12"/>
  <c r="FL20" i="12" s="1"/>
  <c r="JW12" i="12"/>
  <c r="JX12" i="12" s="1"/>
  <c r="FK12" i="12"/>
  <c r="FL12" i="12" s="1"/>
  <c r="JW4" i="12"/>
  <c r="JX4" i="12" s="1"/>
  <c r="FK4" i="12"/>
  <c r="FL4" i="12" s="1"/>
  <c r="JW35" i="12"/>
  <c r="JX35" i="12" s="1"/>
  <c r="FK35" i="12"/>
  <c r="FL35" i="12" s="1"/>
  <c r="JW27" i="12"/>
  <c r="JX27" i="12" s="1"/>
  <c r="FK27" i="12"/>
  <c r="FL27" i="12" s="1"/>
  <c r="JW19" i="12"/>
  <c r="JX19" i="12" s="1"/>
  <c r="FK19" i="12"/>
  <c r="FL19" i="12" s="1"/>
  <c r="JW11" i="12"/>
  <c r="JX11" i="12" s="1"/>
  <c r="FK11" i="12"/>
  <c r="FL11" i="12" s="1"/>
  <c r="JW3" i="12"/>
  <c r="JX3" i="12" s="1"/>
  <c r="FK3" i="12"/>
  <c r="FL3" i="12" s="1"/>
  <c r="JW113" i="12"/>
  <c r="JX113" i="12" s="1"/>
  <c r="FK113" i="12"/>
  <c r="FL113" i="12" s="1"/>
  <c r="JW105" i="12"/>
  <c r="JX105" i="12" s="1"/>
  <c r="FK105" i="12"/>
  <c r="FL105" i="12" s="1"/>
  <c r="JW97" i="12"/>
  <c r="JX97" i="12" s="1"/>
  <c r="FK97" i="12"/>
  <c r="FL97" i="12" s="1"/>
  <c r="JW89" i="12"/>
  <c r="JX89" i="12" s="1"/>
  <c r="FK89" i="12"/>
  <c r="FL89" i="12" s="1"/>
  <c r="JW81" i="12"/>
  <c r="JX81" i="12" s="1"/>
  <c r="FK81" i="12"/>
  <c r="FL81" i="12" s="1"/>
  <c r="JW73" i="12"/>
  <c r="JX73" i="12" s="1"/>
  <c r="FK73" i="12"/>
  <c r="FL73" i="12" s="1"/>
  <c r="JW65" i="12"/>
  <c r="JX65" i="12" s="1"/>
  <c r="FK65" i="12"/>
  <c r="FL65" i="12" s="1"/>
  <c r="JW57" i="12"/>
  <c r="JX57" i="12" s="1"/>
  <c r="FK57" i="12"/>
  <c r="FL57" i="12" s="1"/>
  <c r="JW49" i="12"/>
  <c r="JX49" i="12" s="1"/>
  <c r="FK49" i="12"/>
  <c r="FL49" i="12" s="1"/>
  <c r="JW41" i="12"/>
  <c r="JX41" i="12" s="1"/>
  <c r="FK41" i="12"/>
  <c r="FL41" i="12" s="1"/>
  <c r="JW34" i="12"/>
  <c r="JX34" i="12" s="1"/>
  <c r="FK34" i="12"/>
  <c r="FL34" i="12" s="1"/>
  <c r="JW26" i="12"/>
  <c r="JX26" i="12" s="1"/>
  <c r="FK26" i="12"/>
  <c r="FL26" i="12" s="1"/>
  <c r="JW18" i="12"/>
  <c r="JX18" i="12" s="1"/>
  <c r="FK18" i="12"/>
  <c r="FL18" i="12" s="1"/>
  <c r="JW10" i="12"/>
  <c r="JX10" i="12" s="1"/>
  <c r="FK10" i="12"/>
  <c r="FL10" i="12" s="1"/>
  <c r="JW2" i="12"/>
  <c r="JX2" i="12" s="1"/>
  <c r="FK2" i="12"/>
  <c r="FL2" i="12" s="1"/>
  <c r="JW112" i="12"/>
  <c r="JX112" i="12" s="1"/>
  <c r="FK112" i="12"/>
  <c r="FL112" i="12" s="1"/>
  <c r="JW104" i="12"/>
  <c r="JX104" i="12" s="1"/>
  <c r="FK104" i="12"/>
  <c r="FL104" i="12" s="1"/>
  <c r="JW96" i="12"/>
  <c r="JX96" i="12" s="1"/>
  <c r="FK96" i="12"/>
  <c r="FL96" i="12" s="1"/>
  <c r="JW88" i="12"/>
  <c r="JX88" i="12" s="1"/>
  <c r="FK88" i="12"/>
  <c r="FL88" i="12" s="1"/>
  <c r="JW80" i="12"/>
  <c r="JX80" i="12" s="1"/>
  <c r="FK80" i="12"/>
  <c r="FL80" i="12" s="1"/>
  <c r="JW72" i="12"/>
  <c r="JX72" i="12" s="1"/>
  <c r="FK72" i="12"/>
  <c r="FL72" i="12" s="1"/>
  <c r="JW64" i="12"/>
  <c r="JX64" i="12" s="1"/>
  <c r="FK64" i="12"/>
  <c r="FL64" i="12" s="1"/>
  <c r="JW56" i="12"/>
  <c r="JX56" i="12" s="1"/>
  <c r="FK56" i="12"/>
  <c r="FL56" i="12" s="1"/>
  <c r="JW48" i="12"/>
  <c r="JX48" i="12" s="1"/>
  <c r="FK48" i="12"/>
  <c r="FL48" i="12" s="1"/>
  <c r="JW40" i="12"/>
  <c r="JX40" i="12" s="1"/>
  <c r="FK40" i="12"/>
  <c r="FL40" i="12" s="1"/>
  <c r="JW33" i="12"/>
  <c r="JX33" i="12" s="1"/>
  <c r="FK33" i="12"/>
  <c r="FL33" i="12" s="1"/>
  <c r="JW25" i="12"/>
  <c r="JX25" i="12" s="1"/>
  <c r="FK25" i="12"/>
  <c r="FL25" i="12" s="1"/>
  <c r="JW17" i="12"/>
  <c r="JX17" i="12" s="1"/>
  <c r="FK17" i="12"/>
  <c r="FL17" i="12" s="1"/>
  <c r="JW9" i="12"/>
  <c r="JX9" i="12" s="1"/>
  <c r="FK9" i="12"/>
  <c r="FL9" i="12" s="1"/>
  <c r="HG235" i="12"/>
  <c r="HF235" i="12"/>
  <c r="HG228" i="12"/>
  <c r="HF228" i="12"/>
  <c r="HG221" i="12"/>
  <c r="HF221" i="12"/>
  <c r="HG213" i="12"/>
  <c r="HF213" i="12"/>
  <c r="HG206" i="12"/>
  <c r="HF206" i="12"/>
  <c r="HG199" i="12"/>
  <c r="HF199" i="12"/>
  <c r="HG184" i="12"/>
  <c r="HF184" i="12"/>
  <c r="HG176" i="12"/>
  <c r="HF176" i="12"/>
  <c r="HG168" i="12"/>
  <c r="HF168" i="12"/>
  <c r="HG160" i="12"/>
  <c r="HF160" i="12"/>
  <c r="HG152" i="12"/>
  <c r="HF152" i="12"/>
  <c r="HG144" i="12"/>
  <c r="HF144" i="12"/>
  <c r="HG136" i="12"/>
  <c r="HF136" i="12"/>
  <c r="HG128" i="12"/>
  <c r="HF128" i="12"/>
  <c r="HG120" i="12"/>
  <c r="HF120" i="12"/>
  <c r="HG114" i="12"/>
  <c r="HF114" i="12"/>
  <c r="HG106" i="12"/>
  <c r="HF106" i="12"/>
  <c r="HG98" i="12"/>
  <c r="HF98" i="12"/>
  <c r="HG90" i="12"/>
  <c r="HF90" i="12"/>
  <c r="HG82" i="12"/>
  <c r="HF82" i="12"/>
  <c r="HG74" i="12"/>
  <c r="HF74" i="12"/>
  <c r="HG66" i="12"/>
  <c r="HF66" i="12"/>
  <c r="HG58" i="12"/>
  <c r="HF58" i="12"/>
  <c r="HG50" i="12"/>
  <c r="HF50" i="12"/>
  <c r="HG42" i="12"/>
  <c r="HF42" i="12"/>
  <c r="HG242" i="12"/>
  <c r="HF242" i="12"/>
  <c r="HG234" i="12"/>
  <c r="HF234" i="12"/>
  <c r="HG227" i="12"/>
  <c r="HF227" i="12"/>
  <c r="HG220" i="12"/>
  <c r="HF220" i="12"/>
  <c r="HG205" i="12"/>
  <c r="HF205" i="12"/>
  <c r="HG198" i="12"/>
  <c r="HF198" i="12"/>
  <c r="HG192" i="12"/>
  <c r="HF192" i="12"/>
  <c r="HG186" i="12"/>
  <c r="HF186" i="12"/>
  <c r="HG183" i="12"/>
  <c r="HF183" i="12"/>
  <c r="HG175" i="12"/>
  <c r="HF175" i="12"/>
  <c r="HG167" i="12"/>
  <c r="HF167" i="12"/>
  <c r="HG159" i="12"/>
  <c r="HF159" i="12"/>
  <c r="HG151" i="12"/>
  <c r="HF151" i="12"/>
  <c r="HG143" i="12"/>
  <c r="HF143" i="12"/>
  <c r="HG135" i="12"/>
  <c r="HF135" i="12"/>
  <c r="HG127" i="12"/>
  <c r="HF127" i="12"/>
  <c r="HG119" i="12"/>
  <c r="HF119" i="12"/>
  <c r="HG113" i="12"/>
  <c r="HF113" i="12"/>
  <c r="HG105" i="12"/>
  <c r="HF105" i="12"/>
  <c r="HG97" i="12"/>
  <c r="HF97" i="12"/>
  <c r="HG89" i="12"/>
  <c r="HF89" i="12"/>
  <c r="HG81" i="12"/>
  <c r="HF81" i="12"/>
  <c r="HG73" i="12"/>
  <c r="HF73" i="12"/>
  <c r="HG65" i="12"/>
  <c r="HF65" i="12"/>
  <c r="HG57" i="12"/>
  <c r="HF57" i="12"/>
  <c r="HG49" i="12"/>
  <c r="HF49" i="12"/>
  <c r="HG41" i="12"/>
  <c r="HF41" i="12"/>
  <c r="HG34" i="12"/>
  <c r="HF34" i="12"/>
  <c r="HG26" i="12"/>
  <c r="HF26" i="12"/>
  <c r="HG18" i="12"/>
  <c r="HF18" i="12"/>
  <c r="HG10" i="12"/>
  <c r="HF10" i="12"/>
  <c r="HG2" i="12"/>
  <c r="HF2" i="12"/>
  <c r="HG241" i="12"/>
  <c r="HF241" i="12"/>
  <c r="HG233" i="12"/>
  <c r="HF233" i="12"/>
  <c r="HG226" i="12"/>
  <c r="HF226" i="12"/>
  <c r="HG219" i="12"/>
  <c r="HF219" i="12"/>
  <c r="HG212" i="12"/>
  <c r="HF212" i="12"/>
  <c r="HG204" i="12"/>
  <c r="HF204" i="12"/>
  <c r="HG197" i="12"/>
  <c r="HF197" i="12"/>
  <c r="HG191" i="12"/>
  <c r="HF191" i="12"/>
  <c r="HG182" i="12"/>
  <c r="HF182" i="12"/>
  <c r="HG174" i="12"/>
  <c r="HF174" i="12"/>
  <c r="HG166" i="12"/>
  <c r="HF166" i="12"/>
  <c r="HG158" i="12"/>
  <c r="HF158" i="12"/>
  <c r="HG150" i="12"/>
  <c r="HF150" i="12"/>
  <c r="HG142" i="12"/>
  <c r="HF142" i="12"/>
  <c r="HG134" i="12"/>
  <c r="HF134" i="12"/>
  <c r="HG126" i="12"/>
  <c r="HF126" i="12"/>
  <c r="HG118" i="12"/>
  <c r="HF118" i="12"/>
  <c r="HG112" i="12"/>
  <c r="HF112" i="12"/>
  <c r="HG104" i="12"/>
  <c r="HF104" i="12"/>
  <c r="HG96" i="12"/>
  <c r="HF96" i="12"/>
  <c r="HG88" i="12"/>
  <c r="HF88" i="12"/>
  <c r="HG80" i="12"/>
  <c r="HF80" i="12"/>
  <c r="HG72" i="12"/>
  <c r="HF72" i="12"/>
  <c r="HG64" i="12"/>
  <c r="HF64" i="12"/>
  <c r="HG56" i="12"/>
  <c r="HF56" i="12"/>
  <c r="HG48" i="12"/>
  <c r="HF48" i="12"/>
  <c r="HG40" i="12"/>
  <c r="HF40" i="12"/>
  <c r="HG240" i="12"/>
  <c r="HF240" i="12"/>
  <c r="HG225" i="12"/>
  <c r="HF225" i="12"/>
  <c r="HG218" i="12"/>
  <c r="HF218" i="12"/>
  <c r="HG211" i="12"/>
  <c r="HF211" i="12"/>
  <c r="HG203" i="12"/>
  <c r="HF203" i="12"/>
  <c r="HG196" i="12"/>
  <c r="HF196" i="12"/>
  <c r="HG190" i="12"/>
  <c r="HF190" i="12"/>
  <c r="HG181" i="12"/>
  <c r="HF181" i="12"/>
  <c r="HG173" i="12"/>
  <c r="HF173" i="12"/>
  <c r="HG165" i="12"/>
  <c r="HF165" i="12"/>
  <c r="HG157" i="12"/>
  <c r="HF157" i="12"/>
  <c r="HG149" i="12"/>
  <c r="HF149" i="12"/>
  <c r="HG141" i="12"/>
  <c r="HF141" i="12"/>
  <c r="HG133" i="12"/>
  <c r="HF133" i="12"/>
  <c r="HG125" i="12"/>
  <c r="HF125" i="12"/>
  <c r="HG117" i="12"/>
  <c r="HF117" i="12"/>
  <c r="HG111" i="12"/>
  <c r="HF111" i="12"/>
  <c r="HG103" i="12"/>
  <c r="HF103" i="12"/>
  <c r="HG95" i="12"/>
  <c r="HF95" i="12"/>
  <c r="HG87" i="12"/>
  <c r="HF87" i="12"/>
  <c r="HG79" i="12"/>
  <c r="HF79" i="12"/>
  <c r="HG71" i="12"/>
  <c r="HF71" i="12"/>
  <c r="HG63" i="12"/>
  <c r="HF63" i="12"/>
  <c r="HG55" i="12"/>
  <c r="HF55" i="12"/>
  <c r="HG47" i="12"/>
  <c r="HF47" i="12"/>
  <c r="HG39" i="12"/>
  <c r="HF39" i="12"/>
  <c r="HG239" i="12"/>
  <c r="HF239" i="12"/>
  <c r="HG232" i="12"/>
  <c r="HF232" i="12"/>
  <c r="HG224" i="12"/>
  <c r="HF224" i="12"/>
  <c r="HG217" i="12"/>
  <c r="HF217" i="12"/>
  <c r="HG210" i="12"/>
  <c r="HF210" i="12"/>
  <c r="HG195" i="12"/>
  <c r="HF195" i="12"/>
  <c r="HG189" i="12"/>
  <c r="HF189" i="12"/>
  <c r="HG185" i="12"/>
  <c r="HF185" i="12"/>
  <c r="HG180" i="12"/>
  <c r="HF180" i="12"/>
  <c r="HG172" i="12"/>
  <c r="HF172" i="12"/>
  <c r="HG164" i="12"/>
  <c r="HF164" i="12"/>
  <c r="HG156" i="12"/>
  <c r="HF156" i="12"/>
  <c r="HG148" i="12"/>
  <c r="HF148" i="12"/>
  <c r="HG140" i="12"/>
  <c r="HF140" i="12"/>
  <c r="HG132" i="12"/>
  <c r="HF132" i="12"/>
  <c r="HG124" i="12"/>
  <c r="HF124" i="12"/>
  <c r="HG110" i="12"/>
  <c r="HF110" i="12"/>
  <c r="HG102" i="12"/>
  <c r="HF102" i="12"/>
  <c r="HG94" i="12"/>
  <c r="HF94" i="12"/>
  <c r="HG86" i="12"/>
  <c r="HF86" i="12"/>
  <c r="HG78" i="12"/>
  <c r="HF78" i="12"/>
  <c r="HG70" i="12"/>
  <c r="HF70" i="12"/>
  <c r="HG62" i="12"/>
  <c r="HF62" i="12"/>
  <c r="HG54" i="12"/>
  <c r="HF54" i="12"/>
  <c r="HG46" i="12"/>
  <c r="HF46" i="12"/>
  <c r="HG38" i="12"/>
  <c r="HF38" i="12"/>
  <c r="HG31" i="12"/>
  <c r="HF31" i="12"/>
  <c r="HG23" i="12"/>
  <c r="HF23" i="12"/>
  <c r="HG15" i="12"/>
  <c r="HF15" i="12"/>
  <c r="HG7" i="12"/>
  <c r="HF7" i="12"/>
  <c r="HG245" i="12"/>
  <c r="HF245" i="12"/>
  <c r="HG238" i="12"/>
  <c r="HF238" i="12"/>
  <c r="HG231" i="12"/>
  <c r="HF231" i="12"/>
  <c r="HG223" i="12"/>
  <c r="HF223" i="12"/>
  <c r="HG216" i="12"/>
  <c r="HF216" i="12"/>
  <c r="HG209" i="12"/>
  <c r="HF209" i="12"/>
  <c r="HG202" i="12"/>
  <c r="HF202" i="12"/>
  <c r="HG194" i="12"/>
  <c r="HF194" i="12"/>
  <c r="HG188" i="12"/>
  <c r="HF188" i="12"/>
  <c r="HG179" i="12"/>
  <c r="HF179" i="12"/>
  <c r="HG171" i="12"/>
  <c r="HF171" i="12"/>
  <c r="HG163" i="12"/>
  <c r="HF163" i="12"/>
  <c r="HG155" i="12"/>
  <c r="HF155" i="12"/>
  <c r="HG147" i="12"/>
  <c r="HF147" i="12"/>
  <c r="HG139" i="12"/>
  <c r="HF139" i="12"/>
  <c r="HG131" i="12"/>
  <c r="HF131" i="12"/>
  <c r="HG123" i="12"/>
  <c r="HF123" i="12"/>
  <c r="HG109" i="12"/>
  <c r="HF109" i="12"/>
  <c r="HG101" i="12"/>
  <c r="HF101" i="12"/>
  <c r="HG93" i="12"/>
  <c r="HF93" i="12"/>
  <c r="HG85" i="12"/>
  <c r="HF85" i="12"/>
  <c r="HG77" i="12"/>
  <c r="HF77" i="12"/>
  <c r="HG69" i="12"/>
  <c r="HF69" i="12"/>
  <c r="HG61" i="12"/>
  <c r="HF61" i="12"/>
  <c r="HG53" i="12"/>
  <c r="HF53" i="12"/>
  <c r="HG45" i="12"/>
  <c r="HF45" i="12"/>
  <c r="HG30" i="12"/>
  <c r="HF30" i="12"/>
  <c r="HG22" i="12"/>
  <c r="HF22" i="12"/>
  <c r="HG14" i="12"/>
  <c r="HF14" i="12"/>
  <c r="HG6" i="12"/>
  <c r="HF6" i="12"/>
  <c r="HG244" i="12"/>
  <c r="HF244" i="12"/>
  <c r="HG237" i="12"/>
  <c r="HF237" i="12"/>
  <c r="HG230" i="12"/>
  <c r="HF230" i="12"/>
  <c r="HG215" i="12"/>
  <c r="HF215" i="12"/>
  <c r="HG208" i="12"/>
  <c r="HF208" i="12"/>
  <c r="HG201" i="12"/>
  <c r="HF201" i="12"/>
  <c r="HG193" i="12"/>
  <c r="HF193" i="12"/>
  <c r="HG187" i="12"/>
  <c r="HF187" i="12"/>
  <c r="HG178" i="12"/>
  <c r="HF178" i="12"/>
  <c r="HG170" i="12"/>
  <c r="HF170" i="12"/>
  <c r="HG162" i="12"/>
  <c r="HF162" i="12"/>
  <c r="HG154" i="12"/>
  <c r="HF154" i="12"/>
  <c r="HG146" i="12"/>
  <c r="HF146" i="12"/>
  <c r="HG138" i="12"/>
  <c r="HF138" i="12"/>
  <c r="HG130" i="12"/>
  <c r="HF130" i="12"/>
  <c r="HG122" i="12"/>
  <c r="HF122" i="12"/>
  <c r="HG116" i="12"/>
  <c r="HF116" i="12"/>
  <c r="HG108" i="12"/>
  <c r="HF108" i="12"/>
  <c r="HG100" i="12"/>
  <c r="HF100" i="12"/>
  <c r="HG92" i="12"/>
  <c r="HF92" i="12"/>
  <c r="HG84" i="12"/>
  <c r="HF84" i="12"/>
  <c r="HG76" i="12"/>
  <c r="HF76" i="12"/>
  <c r="HG68" i="12"/>
  <c r="HF68" i="12"/>
  <c r="HG60" i="12"/>
  <c r="HF60" i="12"/>
  <c r="HG52" i="12"/>
  <c r="HF52" i="12"/>
  <c r="HG44" i="12"/>
  <c r="HF44" i="12"/>
  <c r="HG243" i="12"/>
  <c r="HF243" i="12"/>
  <c r="HG236" i="12"/>
  <c r="HF236" i="12"/>
  <c r="HG229" i="12"/>
  <c r="HF229" i="12"/>
  <c r="HG222" i="12"/>
  <c r="HF222" i="12"/>
  <c r="HG214" i="12"/>
  <c r="HF214" i="12"/>
  <c r="HG207" i="12"/>
  <c r="HF207" i="12"/>
  <c r="HG200" i="12"/>
  <c r="HF200" i="12"/>
  <c r="HG177" i="12"/>
  <c r="HF177" i="12"/>
  <c r="HG169" i="12"/>
  <c r="HF169" i="12"/>
  <c r="HG161" i="12"/>
  <c r="HF161" i="12"/>
  <c r="HG153" i="12"/>
  <c r="HF153" i="12"/>
  <c r="HG145" i="12"/>
  <c r="HF145" i="12"/>
  <c r="HG137" i="12"/>
  <c r="HF137" i="12"/>
  <c r="HG129" i="12"/>
  <c r="HF129" i="12"/>
  <c r="HG121" i="12"/>
  <c r="HF121" i="12"/>
  <c r="HG115" i="12"/>
  <c r="HF115" i="12"/>
  <c r="HG107" i="12"/>
  <c r="HF107" i="12"/>
  <c r="HG99" i="12"/>
  <c r="HF99" i="12"/>
  <c r="HG91" i="12"/>
  <c r="HF91" i="12"/>
  <c r="HG83" i="12"/>
  <c r="HF83" i="12"/>
  <c r="HG75" i="12"/>
  <c r="HF75" i="12"/>
  <c r="HG67" i="12"/>
  <c r="HF67" i="12"/>
  <c r="HG59" i="12"/>
  <c r="HF59" i="12"/>
  <c r="HG51" i="12"/>
  <c r="HF51" i="12"/>
  <c r="HG43" i="12"/>
  <c r="HF43" i="12"/>
  <c r="HG36" i="12"/>
  <c r="HF36" i="12"/>
  <c r="HG28" i="12"/>
  <c r="HF28" i="12"/>
  <c r="HG20" i="12"/>
  <c r="HF20" i="12"/>
  <c r="HG12" i="12"/>
  <c r="HF12" i="12"/>
  <c r="HG4" i="12"/>
  <c r="HF4" i="12"/>
  <c r="HG37" i="12"/>
  <c r="HF37" i="12"/>
  <c r="HG29" i="12"/>
  <c r="HF29" i="12"/>
  <c r="HG21" i="12"/>
  <c r="HF21" i="12"/>
  <c r="HG13" i="12"/>
  <c r="HF13" i="12"/>
  <c r="HG5" i="12"/>
  <c r="HF5" i="12"/>
  <c r="HG35" i="12"/>
  <c r="HF35" i="12"/>
  <c r="HG27" i="12"/>
  <c r="HF27" i="12"/>
  <c r="HG19" i="12"/>
  <c r="HF19" i="12"/>
  <c r="HG11" i="12"/>
  <c r="HF11" i="12"/>
  <c r="HG3" i="12"/>
  <c r="HF3" i="12"/>
  <c r="HG33" i="12"/>
  <c r="HF33" i="12"/>
  <c r="HG25" i="12"/>
  <c r="HF25" i="12"/>
  <c r="HG17" i="12"/>
  <c r="HF17" i="12"/>
  <c r="HG9" i="12"/>
  <c r="HF9" i="12"/>
  <c r="HG32" i="12"/>
  <c r="HF32" i="12"/>
  <c r="HG24" i="12"/>
  <c r="HF24" i="12"/>
  <c r="HG16" i="12"/>
  <c r="HF16" i="12"/>
  <c r="HG8" i="12"/>
  <c r="HF8" i="12"/>
  <c r="BI2" i="12" l="1"/>
  <c r="BI3" i="12"/>
  <c r="BI4" i="12"/>
  <c r="BI5" i="12"/>
  <c r="BI6" i="12"/>
  <c r="BI7" i="12"/>
  <c r="BI8" i="12"/>
  <c r="BI9" i="12"/>
  <c r="BI10" i="12"/>
  <c r="BI11" i="12"/>
  <c r="BI12" i="12"/>
  <c r="BI13" i="12"/>
  <c r="BI14" i="12"/>
  <c r="BI15" i="12"/>
  <c r="BI16" i="12"/>
  <c r="BI17" i="12"/>
  <c r="BI18" i="12"/>
  <c r="BI19" i="12"/>
  <c r="BI20" i="12"/>
  <c r="BI21" i="12"/>
  <c r="BI22" i="12"/>
  <c r="BI23" i="12"/>
  <c r="BI24" i="12"/>
  <c r="BI25" i="12"/>
  <c r="BI26" i="12"/>
  <c r="BI27" i="12"/>
  <c r="BI28" i="12"/>
  <c r="BI29" i="12"/>
  <c r="BI30" i="12"/>
  <c r="BI31" i="12"/>
  <c r="BI32" i="12"/>
  <c r="BI33" i="12"/>
  <c r="BI34" i="12"/>
  <c r="BI35" i="12"/>
  <c r="BI36" i="12"/>
  <c r="BI37" i="12"/>
  <c r="BI38" i="12"/>
  <c r="BI39" i="12"/>
  <c r="BI40" i="12"/>
  <c r="BI41" i="12"/>
  <c r="BI42" i="12"/>
  <c r="BI43" i="12"/>
  <c r="BI44" i="12"/>
  <c r="BI45" i="12"/>
  <c r="BI46" i="12"/>
  <c r="BI47" i="12"/>
  <c r="BI48" i="12"/>
  <c r="BI49" i="12"/>
  <c r="BI50" i="12"/>
  <c r="BI51" i="12"/>
  <c r="BI52" i="12"/>
  <c r="BI53" i="12"/>
  <c r="BI54" i="12"/>
  <c r="BI55" i="12"/>
  <c r="BI56" i="12"/>
  <c r="BI57" i="12"/>
  <c r="BI58" i="12"/>
  <c r="BI59" i="12"/>
  <c r="BI60" i="12"/>
  <c r="BI61" i="12"/>
  <c r="BI62" i="12"/>
  <c r="BI63" i="12"/>
  <c r="BI64" i="12"/>
  <c r="BI65" i="12"/>
  <c r="BI66" i="12"/>
  <c r="BI67" i="12"/>
  <c r="BI68" i="12"/>
  <c r="BI69" i="12"/>
  <c r="BI70" i="12"/>
  <c r="BI71" i="12"/>
  <c r="BI72" i="12"/>
  <c r="BI73" i="12"/>
  <c r="BI74" i="12"/>
  <c r="BI75" i="12"/>
  <c r="BI76" i="12"/>
  <c r="BI77" i="12"/>
  <c r="BI78" i="12"/>
  <c r="BI79" i="12"/>
  <c r="BI80" i="12"/>
  <c r="BI81" i="12"/>
  <c r="BI82" i="12"/>
  <c r="BI83" i="12"/>
  <c r="BI84" i="12"/>
  <c r="BI85" i="12"/>
  <c r="BI86" i="12"/>
  <c r="BI87" i="12"/>
  <c r="BI88" i="12"/>
  <c r="BI89" i="12"/>
  <c r="BI90" i="12"/>
  <c r="BI91" i="12"/>
  <c r="BI92" i="12"/>
  <c r="BI93" i="12"/>
  <c r="BI94" i="12"/>
  <c r="BI95" i="12"/>
  <c r="BI96" i="12"/>
  <c r="BI97" i="12"/>
  <c r="BI98" i="12"/>
  <c r="BI99" i="12"/>
  <c r="BI100" i="12"/>
  <c r="BI101" i="12"/>
  <c r="BI102" i="12"/>
  <c r="BI103" i="12"/>
  <c r="BI104" i="12"/>
  <c r="BI105" i="12"/>
  <c r="BI106" i="12"/>
  <c r="BI107" i="12"/>
  <c r="BI108" i="12"/>
  <c r="BI109" i="12"/>
  <c r="BI110" i="12"/>
  <c r="BI111" i="12"/>
  <c r="BI112" i="12"/>
  <c r="BI113" i="12"/>
  <c r="BI114" i="12"/>
  <c r="BI115" i="12"/>
  <c r="BI116" i="12"/>
  <c r="BI117" i="12"/>
  <c r="BI118" i="12"/>
  <c r="BI119" i="12"/>
  <c r="BI120" i="12"/>
  <c r="BI121" i="12"/>
  <c r="BI122" i="12"/>
  <c r="BI123" i="12"/>
  <c r="BI124" i="12"/>
  <c r="BI125" i="12"/>
  <c r="BI126" i="12"/>
  <c r="BI127" i="12"/>
  <c r="BI128" i="12"/>
  <c r="BI129" i="12"/>
  <c r="BI130" i="12"/>
  <c r="BI131" i="12"/>
  <c r="BI132" i="12"/>
  <c r="BI133" i="12"/>
  <c r="BI134" i="12"/>
  <c r="BI135" i="12"/>
  <c r="BI136" i="12"/>
  <c r="BI137" i="12"/>
  <c r="BI138" i="12"/>
  <c r="BI139" i="12"/>
  <c r="BI140" i="12"/>
  <c r="BI141" i="12"/>
  <c r="BI142" i="12"/>
  <c r="BI143" i="12"/>
  <c r="BI144" i="12"/>
  <c r="BI145" i="12"/>
  <c r="BI146" i="12"/>
  <c r="BI147" i="12"/>
  <c r="BI148" i="12"/>
  <c r="BI149" i="12"/>
  <c r="BI150" i="12"/>
  <c r="BI151" i="12"/>
  <c r="BI152" i="12"/>
  <c r="BI153" i="12"/>
  <c r="BI154" i="12"/>
  <c r="BI155" i="12"/>
  <c r="BI156" i="12"/>
  <c r="BI157" i="12"/>
  <c r="BI158" i="12"/>
  <c r="BI159" i="12"/>
  <c r="BI160" i="12"/>
  <c r="BI161" i="12"/>
  <c r="BI162" i="12"/>
  <c r="BI163" i="12"/>
  <c r="BI164" i="12"/>
  <c r="BI165" i="12"/>
  <c r="BI166" i="12"/>
  <c r="BI167" i="12"/>
  <c r="BI168" i="12"/>
  <c r="BI169" i="12"/>
  <c r="BI170" i="12"/>
  <c r="BI171" i="12"/>
  <c r="BI172" i="12"/>
  <c r="BI173" i="12"/>
  <c r="BI174" i="12"/>
  <c r="BI175" i="12"/>
  <c r="BI176" i="12"/>
  <c r="BI177" i="12"/>
  <c r="BI178" i="12"/>
  <c r="BI179" i="12"/>
  <c r="BI180" i="12"/>
  <c r="BI181" i="12"/>
  <c r="BI182" i="12"/>
  <c r="BI183" i="12"/>
  <c r="BI184" i="12"/>
  <c r="BI185" i="12"/>
  <c r="BI186" i="12"/>
  <c r="BI187" i="12"/>
  <c r="BI188" i="12"/>
  <c r="BI189" i="12"/>
  <c r="BI190" i="12"/>
  <c r="BI191" i="12"/>
  <c r="BI192" i="12"/>
  <c r="BI193" i="12"/>
  <c r="BI194" i="12"/>
  <c r="BI195" i="12"/>
  <c r="BI196" i="12"/>
  <c r="BI197" i="12"/>
  <c r="BI198" i="12"/>
  <c r="BI199" i="12"/>
  <c r="BI200" i="12"/>
  <c r="BI201" i="12"/>
  <c r="BI202" i="12"/>
  <c r="BI203" i="12"/>
  <c r="BI204" i="12"/>
  <c r="BI205" i="12"/>
  <c r="BI206" i="12"/>
  <c r="BI207" i="12"/>
  <c r="BI208" i="12"/>
  <c r="BI209" i="12"/>
  <c r="BI210" i="12"/>
  <c r="BI211" i="12"/>
  <c r="BI212" i="12"/>
  <c r="BI213" i="12"/>
  <c r="BI214" i="12"/>
  <c r="BI215" i="12"/>
  <c r="BI216" i="12"/>
  <c r="BI217" i="12"/>
  <c r="BI218" i="12"/>
  <c r="BI219" i="12"/>
  <c r="BI220" i="12"/>
  <c r="BI221" i="12"/>
  <c r="BI222" i="12"/>
  <c r="BI223" i="12"/>
  <c r="BI224" i="12"/>
  <c r="BI225" i="12"/>
  <c r="BI226" i="12"/>
  <c r="BI227" i="12"/>
  <c r="BI228" i="12"/>
  <c r="BI229" i="12"/>
  <c r="BI230" i="12"/>
  <c r="BI231" i="12"/>
  <c r="BI232" i="12"/>
  <c r="BI233" i="12"/>
  <c r="BI234" i="12"/>
  <c r="BI235" i="12"/>
  <c r="BI236" i="12"/>
  <c r="BI237" i="12"/>
  <c r="BI238" i="12"/>
  <c r="BI239" i="12"/>
  <c r="BI240" i="12"/>
  <c r="BI241" i="12"/>
  <c r="BI242" i="12"/>
  <c r="BI243" i="12"/>
  <c r="BI244" i="12"/>
  <c r="BI245" i="12"/>
  <c r="BU2" i="12" l="1"/>
  <c r="BV2" i="12" s="1"/>
  <c r="BU3" i="12"/>
  <c r="BU4" i="12"/>
  <c r="BV4" i="12" s="1"/>
  <c r="BU5" i="12"/>
  <c r="BU6" i="12"/>
  <c r="BU7" i="12"/>
  <c r="BV7" i="12" s="1"/>
  <c r="BU8" i="12"/>
  <c r="BU9" i="12"/>
  <c r="BV10" i="12"/>
  <c r="BU11" i="12"/>
  <c r="BU12" i="12"/>
  <c r="BV12" i="12" s="1"/>
  <c r="BU13" i="12"/>
  <c r="BU14" i="12"/>
  <c r="BU15" i="12"/>
  <c r="BV15" i="12" s="1"/>
  <c r="BU16" i="12"/>
  <c r="BU17" i="12"/>
  <c r="BU18" i="12"/>
  <c r="BV18" i="12" s="1"/>
  <c r="BU19" i="12"/>
  <c r="BU20" i="12"/>
  <c r="BV20" i="12" s="1"/>
  <c r="BU21" i="12"/>
  <c r="BU22" i="12"/>
  <c r="BU23" i="12"/>
  <c r="BU24" i="12"/>
  <c r="BU25" i="12"/>
  <c r="BU26" i="12"/>
  <c r="BV26" i="12" s="1"/>
  <c r="BU27" i="12"/>
  <c r="BU28" i="12"/>
  <c r="BV28" i="12" s="1"/>
  <c r="BU29" i="12"/>
  <c r="BU30" i="12"/>
  <c r="BU31" i="12"/>
  <c r="BV31" i="12" s="1"/>
  <c r="BU32" i="12"/>
  <c r="BU33" i="12"/>
  <c r="BU34" i="12"/>
  <c r="BU35" i="12"/>
  <c r="BU36" i="12"/>
  <c r="BV36" i="12" s="1"/>
  <c r="BU37" i="12"/>
  <c r="BU38" i="12"/>
  <c r="BV38" i="12" s="1"/>
  <c r="BU39" i="12"/>
  <c r="BV39" i="12" s="1"/>
  <c r="BU40" i="12"/>
  <c r="BV40" i="12" s="1"/>
  <c r="BU41" i="12"/>
  <c r="BV41" i="12" s="1"/>
  <c r="BU42" i="12"/>
  <c r="BV42" i="12" s="1"/>
  <c r="BU43" i="12"/>
  <c r="BV43" i="12" s="1"/>
  <c r="BU44" i="12"/>
  <c r="BV44" i="12" s="1"/>
  <c r="BU45" i="12"/>
  <c r="BV45" i="12" s="1"/>
  <c r="BU46" i="12"/>
  <c r="BV46" i="12" s="1"/>
  <c r="BU47" i="12"/>
  <c r="BV47" i="12" s="1"/>
  <c r="BU48" i="12"/>
  <c r="BV48" i="12" s="1"/>
  <c r="BU49" i="12"/>
  <c r="BV49" i="12" s="1"/>
  <c r="BU50" i="12"/>
  <c r="BV50" i="12" s="1"/>
  <c r="BU51" i="12"/>
  <c r="BV51" i="12" s="1"/>
  <c r="BU52" i="12"/>
  <c r="BV52" i="12" s="1"/>
  <c r="BU53" i="12"/>
  <c r="BV53" i="12" s="1"/>
  <c r="BU54" i="12"/>
  <c r="BV54" i="12" s="1"/>
  <c r="BU55" i="12"/>
  <c r="BV55" i="12" s="1"/>
  <c r="BU56" i="12"/>
  <c r="BV56" i="12" s="1"/>
  <c r="BU57" i="12"/>
  <c r="BV57" i="12" s="1"/>
  <c r="BU58" i="12"/>
  <c r="BV58" i="12" s="1"/>
  <c r="BU59" i="12"/>
  <c r="BV59" i="12" s="1"/>
  <c r="BU60" i="12"/>
  <c r="BV60" i="12" s="1"/>
  <c r="BU61" i="12"/>
  <c r="BU62" i="12"/>
  <c r="BV62" i="12" s="1"/>
  <c r="BU63" i="12"/>
  <c r="BV63" i="12" s="1"/>
  <c r="BU64" i="12"/>
  <c r="BV64" i="12" s="1"/>
  <c r="BU65" i="12"/>
  <c r="BV65" i="12" s="1"/>
  <c r="BU66" i="12"/>
  <c r="BV66" i="12" s="1"/>
  <c r="BU67" i="12"/>
  <c r="BV67" i="12" s="1"/>
  <c r="BU68" i="12"/>
  <c r="BV68" i="12" s="1"/>
  <c r="BU69" i="12"/>
  <c r="BV69" i="12" s="1"/>
  <c r="BU70" i="12"/>
  <c r="BV70" i="12" s="1"/>
  <c r="BU71" i="12"/>
  <c r="BV71" i="12" s="1"/>
  <c r="BU72" i="12"/>
  <c r="BV72" i="12" s="1"/>
  <c r="BU73" i="12"/>
  <c r="BV73" i="12" s="1"/>
  <c r="BU74" i="12"/>
  <c r="BV74" i="12" s="1"/>
  <c r="BU75" i="12"/>
  <c r="BV75" i="12" s="1"/>
  <c r="BU76" i="12"/>
  <c r="BV76" i="12" s="1"/>
  <c r="BU77" i="12"/>
  <c r="BV77" i="12" s="1"/>
  <c r="BU78" i="12"/>
  <c r="BV78" i="12" s="1"/>
  <c r="BU79" i="12"/>
  <c r="BV79" i="12" s="1"/>
  <c r="BU80" i="12"/>
  <c r="BV80" i="12" s="1"/>
  <c r="BU81" i="12"/>
  <c r="BV81" i="12" s="1"/>
  <c r="BU82" i="12"/>
  <c r="BV82" i="12" s="1"/>
  <c r="BU83" i="12"/>
  <c r="BV83" i="12" s="1"/>
  <c r="BU84" i="12"/>
  <c r="BV84" i="12" s="1"/>
  <c r="BU85" i="12"/>
  <c r="BU86" i="12"/>
  <c r="BV86" i="12" s="1"/>
  <c r="BU87" i="12"/>
  <c r="BV87" i="12" s="1"/>
  <c r="BU88" i="12"/>
  <c r="BV88" i="12" s="1"/>
  <c r="BU89" i="12"/>
  <c r="BV89" i="12" s="1"/>
  <c r="BU90" i="12"/>
  <c r="BU91" i="12"/>
  <c r="BV91" i="12" s="1"/>
  <c r="BU92" i="12"/>
  <c r="BV92" i="12" s="1"/>
  <c r="BU93" i="12"/>
  <c r="BV93" i="12" s="1"/>
  <c r="BU94" i="12"/>
  <c r="BU95" i="12"/>
  <c r="BV95" i="12" s="1"/>
  <c r="BU96" i="12"/>
  <c r="BV96" i="12" s="1"/>
  <c r="BU97" i="12"/>
  <c r="BV97" i="12" s="1"/>
  <c r="BU98" i="12"/>
  <c r="BV98" i="12" s="1"/>
  <c r="BU99" i="12"/>
  <c r="BV99" i="12" s="1"/>
  <c r="BU100" i="12"/>
  <c r="BV100" i="12" s="1"/>
  <c r="BU101" i="12"/>
  <c r="BV101" i="12" s="1"/>
  <c r="BU102" i="12"/>
  <c r="BV102" i="12" s="1"/>
  <c r="BU103" i="12"/>
  <c r="BV103" i="12" s="1"/>
  <c r="BU104" i="12"/>
  <c r="BV104" i="12" s="1"/>
  <c r="BU105" i="12"/>
  <c r="BV105" i="12" s="1"/>
  <c r="BU106" i="12"/>
  <c r="BV106" i="12" s="1"/>
  <c r="BU107" i="12"/>
  <c r="BV107" i="12" s="1"/>
  <c r="BU108" i="12"/>
  <c r="BV108" i="12" s="1"/>
  <c r="BU109" i="12"/>
  <c r="BV109" i="12" s="1"/>
  <c r="BU110" i="12"/>
  <c r="BV110" i="12" s="1"/>
  <c r="BU111" i="12"/>
  <c r="BV111" i="12" s="1"/>
  <c r="BU112" i="12"/>
  <c r="BV112" i="12" s="1"/>
  <c r="BU113" i="12"/>
  <c r="BV113" i="12" s="1"/>
  <c r="BU114" i="12"/>
  <c r="BV114" i="12" s="1"/>
  <c r="BU115" i="12"/>
  <c r="BV115" i="12" s="1"/>
  <c r="BU116" i="12"/>
  <c r="BV116" i="12" s="1"/>
  <c r="BU117" i="12"/>
  <c r="BV117" i="12" s="1"/>
  <c r="BU118" i="12"/>
  <c r="BV118" i="12" s="1"/>
  <c r="BU119" i="12"/>
  <c r="BV119" i="12" s="1"/>
  <c r="BU120" i="12"/>
  <c r="BV120" i="12" s="1"/>
  <c r="BU121" i="12"/>
  <c r="BV121" i="12" s="1"/>
  <c r="BU122" i="12"/>
  <c r="BV122" i="12" s="1"/>
  <c r="BU123" i="12"/>
  <c r="BV123" i="12" s="1"/>
  <c r="BU124" i="12"/>
  <c r="BV124" i="12" s="1"/>
  <c r="BU125" i="12"/>
  <c r="BV125" i="12" s="1"/>
  <c r="BU126" i="12"/>
  <c r="BV126" i="12" s="1"/>
  <c r="BU127" i="12"/>
  <c r="BV127" i="12" s="1"/>
  <c r="BU128" i="12"/>
  <c r="BV128" i="12" s="1"/>
  <c r="BU129" i="12"/>
  <c r="BV129" i="12" s="1"/>
  <c r="BU130" i="12"/>
  <c r="BV130" i="12" s="1"/>
  <c r="BU131" i="12"/>
  <c r="BV131" i="12" s="1"/>
  <c r="BU132" i="12"/>
  <c r="BV132" i="12" s="1"/>
  <c r="BU133" i="12"/>
  <c r="BV133" i="12" s="1"/>
  <c r="BU134" i="12"/>
  <c r="BV134" i="12" s="1"/>
  <c r="BU135" i="12"/>
  <c r="BV135" i="12" s="1"/>
  <c r="BU136" i="12"/>
  <c r="BV136" i="12" s="1"/>
  <c r="BU137" i="12"/>
  <c r="BV137" i="12" s="1"/>
  <c r="BU138" i="12"/>
  <c r="BV138" i="12" s="1"/>
  <c r="BU139" i="12"/>
  <c r="BV139" i="12" s="1"/>
  <c r="BU140" i="12"/>
  <c r="BV140" i="12" s="1"/>
  <c r="BU141" i="12"/>
  <c r="BV141" i="12" s="1"/>
  <c r="BU142" i="12"/>
  <c r="BV142" i="12" s="1"/>
  <c r="BU143" i="12"/>
  <c r="BV143" i="12" s="1"/>
  <c r="BU144" i="12"/>
  <c r="BV144" i="12" s="1"/>
  <c r="BU145" i="12"/>
  <c r="BV145" i="12" s="1"/>
  <c r="BU146" i="12"/>
  <c r="BV146" i="12" s="1"/>
  <c r="BU147" i="12"/>
  <c r="BV147" i="12" s="1"/>
  <c r="BU148" i="12"/>
  <c r="BV148" i="12" s="1"/>
  <c r="BU149" i="12"/>
  <c r="BV149" i="12" s="1"/>
  <c r="BU150" i="12"/>
  <c r="BV150" i="12" s="1"/>
  <c r="BU151" i="12"/>
  <c r="BV151" i="12" s="1"/>
  <c r="BU152" i="12"/>
  <c r="BV152" i="12" s="1"/>
  <c r="BU153" i="12"/>
  <c r="BV153" i="12" s="1"/>
  <c r="BU154" i="12"/>
  <c r="BV154" i="12" s="1"/>
  <c r="BU155" i="12"/>
  <c r="BV155" i="12" s="1"/>
  <c r="BU156" i="12"/>
  <c r="BV156" i="12" s="1"/>
  <c r="BU157" i="12"/>
  <c r="BV157" i="12" s="1"/>
  <c r="BU158" i="12"/>
  <c r="BV158" i="12" s="1"/>
  <c r="BU159" i="12"/>
  <c r="BV159" i="12" s="1"/>
  <c r="BU160" i="12"/>
  <c r="BV160" i="12" s="1"/>
  <c r="BU161" i="12"/>
  <c r="BV161" i="12" s="1"/>
  <c r="BU162" i="12"/>
  <c r="BV162" i="12" s="1"/>
  <c r="BU163" i="12"/>
  <c r="BV163" i="12" s="1"/>
  <c r="BU164" i="12"/>
  <c r="BV164" i="12" s="1"/>
  <c r="BU165" i="12"/>
  <c r="BV165" i="12" s="1"/>
  <c r="BU166" i="12"/>
  <c r="BV166" i="12" s="1"/>
  <c r="BU167" i="12"/>
  <c r="BV167" i="12" s="1"/>
  <c r="BU168" i="12"/>
  <c r="BV168" i="12" s="1"/>
  <c r="BU169" i="12"/>
  <c r="BV169" i="12" s="1"/>
  <c r="BU170" i="12"/>
  <c r="BV170" i="12" s="1"/>
  <c r="BU171" i="12"/>
  <c r="BV171" i="12" s="1"/>
  <c r="BU172" i="12"/>
  <c r="BV172" i="12" s="1"/>
  <c r="BU173" i="12"/>
  <c r="BV173" i="12" s="1"/>
  <c r="BU174" i="12"/>
  <c r="BV174" i="12" s="1"/>
  <c r="BU175" i="12"/>
  <c r="BV175" i="12" s="1"/>
  <c r="BU176" i="12"/>
  <c r="BV176" i="12" s="1"/>
  <c r="BU177" i="12"/>
  <c r="BV177" i="12" s="1"/>
  <c r="BU178" i="12"/>
  <c r="BV178" i="12" s="1"/>
  <c r="BU179" i="12"/>
  <c r="BV179" i="12" s="1"/>
  <c r="BU180" i="12"/>
  <c r="BV180" i="12" s="1"/>
  <c r="BU181" i="12"/>
  <c r="BV181" i="12" s="1"/>
  <c r="BU182" i="12"/>
  <c r="BV182" i="12" s="1"/>
  <c r="BU183" i="12"/>
  <c r="BV183" i="12" s="1"/>
  <c r="BU184" i="12"/>
  <c r="BV184" i="12" s="1"/>
  <c r="BU185" i="12"/>
  <c r="BV185" i="12" s="1"/>
  <c r="BU186" i="12"/>
  <c r="BV186" i="12" s="1"/>
  <c r="BU187" i="12"/>
  <c r="BV187" i="12" s="1"/>
  <c r="BU188" i="12"/>
  <c r="BV188" i="12" s="1"/>
  <c r="BU189" i="12"/>
  <c r="BV189" i="12" s="1"/>
  <c r="BU190" i="12"/>
  <c r="BV190" i="12" s="1"/>
  <c r="BU191" i="12"/>
  <c r="BV191" i="12" s="1"/>
  <c r="BU192" i="12"/>
  <c r="BV192" i="12" s="1"/>
  <c r="BU193" i="12"/>
  <c r="BV193" i="12" s="1"/>
  <c r="BU194" i="12"/>
  <c r="BV194" i="12" s="1"/>
  <c r="BU195" i="12"/>
  <c r="BV195" i="12" s="1"/>
  <c r="BU196" i="12"/>
  <c r="BV196" i="12" s="1"/>
  <c r="BU197" i="12"/>
  <c r="BV197" i="12" s="1"/>
  <c r="BU198" i="12"/>
  <c r="BV198" i="12" s="1"/>
  <c r="BU199" i="12"/>
  <c r="BV199" i="12" s="1"/>
  <c r="BU200" i="12"/>
  <c r="BV200" i="12" s="1"/>
  <c r="BU201" i="12"/>
  <c r="BV201" i="12" s="1"/>
  <c r="BU202" i="12"/>
  <c r="BV202" i="12" s="1"/>
  <c r="BU203" i="12"/>
  <c r="BV203" i="12" s="1"/>
  <c r="BU204" i="12"/>
  <c r="BV204" i="12" s="1"/>
  <c r="BU205" i="12"/>
  <c r="BV205" i="12" s="1"/>
  <c r="BU206" i="12"/>
  <c r="BV206" i="12" s="1"/>
  <c r="BU207" i="12"/>
  <c r="BV207" i="12" s="1"/>
  <c r="BU208" i="12"/>
  <c r="BV208" i="12" s="1"/>
  <c r="BU209" i="12"/>
  <c r="BV209" i="12" s="1"/>
  <c r="BU210" i="12"/>
  <c r="BV210" i="12" s="1"/>
  <c r="BU211" i="12"/>
  <c r="BV211" i="12" s="1"/>
  <c r="BU212" i="12"/>
  <c r="BV212" i="12" s="1"/>
  <c r="BU213" i="12"/>
  <c r="BV213" i="12" s="1"/>
  <c r="BU214" i="12"/>
  <c r="BV214" i="12" s="1"/>
  <c r="BU215" i="12"/>
  <c r="BV215" i="12" s="1"/>
  <c r="BU216" i="12"/>
  <c r="BV216" i="12" s="1"/>
  <c r="BU217" i="12"/>
  <c r="BV217" i="12" s="1"/>
  <c r="BU218" i="12"/>
  <c r="BV218" i="12" s="1"/>
  <c r="BU219" i="12"/>
  <c r="BV219" i="12" s="1"/>
  <c r="BU220" i="12"/>
  <c r="BV220" i="12" s="1"/>
  <c r="BU221" i="12"/>
  <c r="BV221" i="12" s="1"/>
  <c r="BU222" i="12"/>
  <c r="BV222" i="12" s="1"/>
  <c r="BU223" i="12"/>
  <c r="BV223" i="12" s="1"/>
  <c r="BU224" i="12"/>
  <c r="BV224" i="12" s="1"/>
  <c r="BU225" i="12"/>
  <c r="BV225" i="12" s="1"/>
  <c r="BU226" i="12"/>
  <c r="BV226" i="12" s="1"/>
  <c r="BU227" i="12"/>
  <c r="BV227" i="12" s="1"/>
  <c r="BU228" i="12"/>
  <c r="BV228" i="12" s="1"/>
  <c r="BU229" i="12"/>
  <c r="BV229" i="12" s="1"/>
  <c r="BU230" i="12"/>
  <c r="BV230" i="12" s="1"/>
  <c r="BU231" i="12"/>
  <c r="BV231" i="12" s="1"/>
  <c r="BU232" i="12"/>
  <c r="BV232" i="12" s="1"/>
  <c r="BU233" i="12"/>
  <c r="BV233" i="12" s="1"/>
  <c r="BU234" i="12"/>
  <c r="BV234" i="12" s="1"/>
  <c r="BU235" i="12"/>
  <c r="BV235" i="12" s="1"/>
  <c r="BU236" i="12"/>
  <c r="BV236" i="12" s="1"/>
  <c r="BU237" i="12"/>
  <c r="BV237" i="12" s="1"/>
  <c r="BU238" i="12"/>
  <c r="BV238" i="12" s="1"/>
  <c r="BU239" i="12"/>
  <c r="BV239" i="12" s="1"/>
  <c r="BU240" i="12"/>
  <c r="BV240" i="12" s="1"/>
  <c r="BU241" i="12"/>
  <c r="BV241" i="12" s="1"/>
  <c r="BU242" i="12"/>
  <c r="BV242" i="12" s="1"/>
  <c r="BU243" i="12"/>
  <c r="BV243" i="12" s="1"/>
  <c r="BU244" i="12"/>
  <c r="BV244" i="12" s="1"/>
  <c r="BU245" i="12"/>
  <c r="BV245" i="12" s="1"/>
  <c r="L245" i="12"/>
  <c r="G245" i="12" s="1"/>
  <c r="L244" i="12"/>
  <c r="G244" i="12" s="1"/>
  <c r="L243" i="12"/>
  <c r="G243" i="12" s="1"/>
  <c r="L242" i="12"/>
  <c r="G242" i="12" s="1"/>
  <c r="L241" i="12"/>
  <c r="G241" i="12" s="1"/>
  <c r="L240" i="12"/>
  <c r="G240" i="12" s="1"/>
  <c r="L239" i="12"/>
  <c r="G239" i="12" s="1"/>
  <c r="L238" i="12"/>
  <c r="G238" i="12" s="1"/>
  <c r="L237" i="12"/>
  <c r="G237" i="12" s="1"/>
  <c r="L236" i="12"/>
  <c r="G236" i="12" s="1"/>
  <c r="L235" i="12"/>
  <c r="G235" i="12" s="1"/>
  <c r="L234" i="12"/>
  <c r="G234" i="12" s="1"/>
  <c r="L233" i="12"/>
  <c r="G233" i="12" s="1"/>
  <c r="L232" i="12"/>
  <c r="G232" i="12" s="1"/>
  <c r="L231" i="12"/>
  <c r="G231" i="12" s="1"/>
  <c r="L230" i="12"/>
  <c r="G230" i="12" s="1"/>
  <c r="L229" i="12"/>
  <c r="G229" i="12" s="1"/>
  <c r="L228" i="12"/>
  <c r="G228" i="12" s="1"/>
  <c r="L227" i="12"/>
  <c r="G227" i="12" s="1"/>
  <c r="L226" i="12"/>
  <c r="G226" i="12" s="1"/>
  <c r="L225" i="12"/>
  <c r="G225" i="12" s="1"/>
  <c r="L224" i="12"/>
  <c r="G224" i="12" s="1"/>
  <c r="L223" i="12"/>
  <c r="G223" i="12" s="1"/>
  <c r="L222" i="12"/>
  <c r="G222" i="12" s="1"/>
  <c r="L221" i="12"/>
  <c r="G221" i="12" s="1"/>
  <c r="L220" i="12"/>
  <c r="G220" i="12" s="1"/>
  <c r="L219" i="12"/>
  <c r="G219" i="12" s="1"/>
  <c r="L218" i="12"/>
  <c r="G218" i="12" s="1"/>
  <c r="L217" i="12"/>
  <c r="G217" i="12" s="1"/>
  <c r="L216" i="12"/>
  <c r="G216" i="12" s="1"/>
  <c r="L215" i="12"/>
  <c r="G215" i="12" s="1"/>
  <c r="L214" i="12"/>
  <c r="G214" i="12" s="1"/>
  <c r="L213" i="12"/>
  <c r="G213" i="12" s="1"/>
  <c r="L212" i="12"/>
  <c r="G212" i="12" s="1"/>
  <c r="L211" i="12"/>
  <c r="G211" i="12" s="1"/>
  <c r="L210" i="12"/>
  <c r="G210" i="12" s="1"/>
  <c r="L209" i="12"/>
  <c r="G209" i="12" s="1"/>
  <c r="L208" i="12"/>
  <c r="G208" i="12" s="1"/>
  <c r="L207" i="12"/>
  <c r="G207" i="12" s="1"/>
  <c r="L206" i="12"/>
  <c r="G206" i="12" s="1"/>
  <c r="L205" i="12"/>
  <c r="G205" i="12" s="1"/>
  <c r="L204" i="12"/>
  <c r="G204" i="12" s="1"/>
  <c r="L203" i="12"/>
  <c r="G203" i="12" s="1"/>
  <c r="L202" i="12"/>
  <c r="G202" i="12" s="1"/>
  <c r="L201" i="12"/>
  <c r="G201" i="12" s="1"/>
  <c r="L200" i="12"/>
  <c r="G200" i="12" s="1"/>
  <c r="L199" i="12"/>
  <c r="G199" i="12" s="1"/>
  <c r="L198" i="12"/>
  <c r="G198" i="12" s="1"/>
  <c r="L197" i="12"/>
  <c r="G197" i="12" s="1"/>
  <c r="L196" i="12"/>
  <c r="G196" i="12" s="1"/>
  <c r="L195" i="12"/>
  <c r="G195" i="12" s="1"/>
  <c r="L194" i="12"/>
  <c r="G194" i="12" s="1"/>
  <c r="L193" i="12"/>
  <c r="G193" i="12" s="1"/>
  <c r="L192" i="12"/>
  <c r="G192" i="12" s="1"/>
  <c r="L191" i="12"/>
  <c r="G191" i="12" s="1"/>
  <c r="L190" i="12"/>
  <c r="G190" i="12" s="1"/>
  <c r="L189" i="12"/>
  <c r="G189" i="12" s="1"/>
  <c r="L188" i="12"/>
  <c r="G188" i="12" s="1"/>
  <c r="L187" i="12"/>
  <c r="G187" i="12" s="1"/>
  <c r="L186" i="12"/>
  <c r="G186" i="12" s="1"/>
  <c r="L185" i="12"/>
  <c r="G185" i="12" s="1"/>
  <c r="L184" i="12"/>
  <c r="G184" i="12" s="1"/>
  <c r="L183" i="12"/>
  <c r="G183" i="12" s="1"/>
  <c r="L182" i="12"/>
  <c r="G182" i="12" s="1"/>
  <c r="L181" i="12"/>
  <c r="G181" i="12" s="1"/>
  <c r="L180" i="12"/>
  <c r="G180" i="12" s="1"/>
  <c r="L179" i="12"/>
  <c r="G179" i="12" s="1"/>
  <c r="L178" i="12"/>
  <c r="G178" i="12" s="1"/>
  <c r="L177" i="12"/>
  <c r="G177" i="12" s="1"/>
  <c r="L176" i="12"/>
  <c r="G176" i="12" s="1"/>
  <c r="L175" i="12"/>
  <c r="G175" i="12" s="1"/>
  <c r="L174" i="12"/>
  <c r="G174" i="12" s="1"/>
  <c r="L173" i="12"/>
  <c r="G173" i="12" s="1"/>
  <c r="L172" i="12"/>
  <c r="G172" i="12" s="1"/>
  <c r="L171" i="12"/>
  <c r="G171" i="12" s="1"/>
  <c r="L170" i="12"/>
  <c r="G170" i="12" s="1"/>
  <c r="L169" i="12"/>
  <c r="G169" i="12" s="1"/>
  <c r="L168" i="12"/>
  <c r="G168" i="12" s="1"/>
  <c r="L167" i="12"/>
  <c r="G167" i="12" s="1"/>
  <c r="L166" i="12"/>
  <c r="G166" i="12" s="1"/>
  <c r="L165" i="12"/>
  <c r="G165" i="12" s="1"/>
  <c r="L164" i="12"/>
  <c r="G164" i="12" s="1"/>
  <c r="L163" i="12"/>
  <c r="G163" i="12" s="1"/>
  <c r="L162" i="12"/>
  <c r="G162" i="12" s="1"/>
  <c r="L161" i="12"/>
  <c r="G161" i="12" s="1"/>
  <c r="L160" i="12"/>
  <c r="G160" i="12" s="1"/>
  <c r="L159" i="12"/>
  <c r="G159" i="12" s="1"/>
  <c r="L158" i="12"/>
  <c r="G158" i="12" s="1"/>
  <c r="L157" i="12"/>
  <c r="G157" i="12" s="1"/>
  <c r="L156" i="12"/>
  <c r="G156" i="12" s="1"/>
  <c r="L155" i="12"/>
  <c r="G155" i="12" s="1"/>
  <c r="L154" i="12"/>
  <c r="G154" i="12" s="1"/>
  <c r="L153" i="12"/>
  <c r="G153" i="12" s="1"/>
  <c r="L152" i="12"/>
  <c r="G152" i="12" s="1"/>
  <c r="L151" i="12"/>
  <c r="G151" i="12" s="1"/>
  <c r="L150" i="12"/>
  <c r="G150" i="12" s="1"/>
  <c r="L149" i="12"/>
  <c r="G149" i="12" s="1"/>
  <c r="L148" i="12"/>
  <c r="G148" i="12" s="1"/>
  <c r="L147" i="12"/>
  <c r="G147" i="12" s="1"/>
  <c r="L146" i="12"/>
  <c r="G146" i="12" s="1"/>
  <c r="L145" i="12"/>
  <c r="G145" i="12" s="1"/>
  <c r="L144" i="12"/>
  <c r="G144" i="12" s="1"/>
  <c r="L143" i="12"/>
  <c r="G143" i="12" s="1"/>
  <c r="L142" i="12"/>
  <c r="G142" i="12" s="1"/>
  <c r="L141" i="12"/>
  <c r="G141" i="12" s="1"/>
  <c r="L140" i="12"/>
  <c r="G140" i="12" s="1"/>
  <c r="L139" i="12"/>
  <c r="G139" i="12" s="1"/>
  <c r="L138" i="12"/>
  <c r="G138" i="12" s="1"/>
  <c r="L137" i="12"/>
  <c r="G137" i="12" s="1"/>
  <c r="L136" i="12"/>
  <c r="G136" i="12" s="1"/>
  <c r="L135" i="12"/>
  <c r="G135" i="12" s="1"/>
  <c r="L134" i="12"/>
  <c r="G134" i="12" s="1"/>
  <c r="L133" i="12"/>
  <c r="G133" i="12" s="1"/>
  <c r="L132" i="12"/>
  <c r="G132" i="12" s="1"/>
  <c r="L131" i="12"/>
  <c r="G131" i="12" s="1"/>
  <c r="L130" i="12"/>
  <c r="G130" i="12" s="1"/>
  <c r="L129" i="12"/>
  <c r="G129" i="12" s="1"/>
  <c r="L128" i="12"/>
  <c r="G128" i="12" s="1"/>
  <c r="L127" i="12"/>
  <c r="G127" i="12" s="1"/>
  <c r="L126" i="12"/>
  <c r="G126" i="12" s="1"/>
  <c r="L125" i="12"/>
  <c r="G125" i="12" s="1"/>
  <c r="L124" i="12"/>
  <c r="G124" i="12" s="1"/>
  <c r="L123" i="12"/>
  <c r="G123" i="12" s="1"/>
  <c r="L122" i="12"/>
  <c r="G122" i="12" s="1"/>
  <c r="L121" i="12"/>
  <c r="G121" i="12" s="1"/>
  <c r="L120" i="12"/>
  <c r="G120" i="12" s="1"/>
  <c r="L119" i="12"/>
  <c r="G119" i="12" s="1"/>
  <c r="L118" i="12"/>
  <c r="G118" i="12" s="1"/>
  <c r="L117" i="12"/>
  <c r="G117" i="12" s="1"/>
  <c r="L116" i="12"/>
  <c r="G116" i="12" s="1"/>
  <c r="L115" i="12"/>
  <c r="G115" i="12" s="1"/>
  <c r="L114" i="12"/>
  <c r="G114" i="12" s="1"/>
  <c r="L113" i="12"/>
  <c r="G113" i="12" s="1"/>
  <c r="L112" i="12"/>
  <c r="G112" i="12" s="1"/>
  <c r="L111" i="12"/>
  <c r="G111" i="12" s="1"/>
  <c r="L110" i="12"/>
  <c r="G110" i="12" s="1"/>
  <c r="L109" i="12"/>
  <c r="G109" i="12" s="1"/>
  <c r="L108" i="12"/>
  <c r="G108" i="12" s="1"/>
  <c r="L107" i="12"/>
  <c r="G107" i="12" s="1"/>
  <c r="L106" i="12"/>
  <c r="G106" i="12" s="1"/>
  <c r="L105" i="12"/>
  <c r="G105" i="12" s="1"/>
  <c r="L104" i="12"/>
  <c r="G104" i="12" s="1"/>
  <c r="L103" i="12"/>
  <c r="G103" i="12" s="1"/>
  <c r="L102" i="12"/>
  <c r="G102" i="12" s="1"/>
  <c r="L101" i="12"/>
  <c r="G101" i="12" s="1"/>
  <c r="L100" i="12"/>
  <c r="G100" i="12" s="1"/>
  <c r="L99" i="12"/>
  <c r="G99" i="12" s="1"/>
  <c r="L98" i="12"/>
  <c r="G98" i="12" s="1"/>
  <c r="L97" i="12"/>
  <c r="G97" i="12" s="1"/>
  <c r="L96" i="12"/>
  <c r="G96" i="12" s="1"/>
  <c r="L95" i="12"/>
  <c r="G95" i="12" s="1"/>
  <c r="L94" i="12"/>
  <c r="G94" i="12" s="1"/>
  <c r="L93" i="12"/>
  <c r="G93" i="12" s="1"/>
  <c r="L92" i="12"/>
  <c r="G92" i="12" s="1"/>
  <c r="L91" i="12"/>
  <c r="G91" i="12" s="1"/>
  <c r="L90" i="12"/>
  <c r="G90" i="12" s="1"/>
  <c r="L89" i="12"/>
  <c r="G89" i="12" s="1"/>
  <c r="L88" i="12"/>
  <c r="G88" i="12" s="1"/>
  <c r="L87" i="12"/>
  <c r="G87" i="12" s="1"/>
  <c r="L86" i="12"/>
  <c r="G86" i="12" s="1"/>
  <c r="L85" i="12"/>
  <c r="G85" i="12" s="1"/>
  <c r="L84" i="12"/>
  <c r="G84" i="12" s="1"/>
  <c r="L83" i="12"/>
  <c r="G83" i="12" s="1"/>
  <c r="L82" i="12"/>
  <c r="G82" i="12" s="1"/>
  <c r="HB81" i="12"/>
  <c r="L81" i="12"/>
  <c r="G81" i="12" s="1"/>
  <c r="L80" i="12"/>
  <c r="G80" i="12" s="1"/>
  <c r="L79" i="12"/>
  <c r="G79" i="12" s="1"/>
  <c r="L78" i="12"/>
  <c r="G78" i="12" s="1"/>
  <c r="L77" i="12"/>
  <c r="G77" i="12" s="1"/>
  <c r="L76" i="12"/>
  <c r="G76" i="12" s="1"/>
  <c r="L75" i="12"/>
  <c r="G75" i="12" s="1"/>
  <c r="L74" i="12"/>
  <c r="G74" i="12" s="1"/>
  <c r="L73" i="12"/>
  <c r="G73" i="12" s="1"/>
  <c r="L72" i="12"/>
  <c r="G72" i="12" s="1"/>
  <c r="L71" i="12"/>
  <c r="G71" i="12" s="1"/>
  <c r="L70" i="12"/>
  <c r="G70" i="12" s="1"/>
  <c r="L69" i="12"/>
  <c r="G69" i="12" s="1"/>
  <c r="L68" i="12"/>
  <c r="G68" i="12" s="1"/>
  <c r="L67" i="12"/>
  <c r="G67" i="12" s="1"/>
  <c r="L66" i="12"/>
  <c r="G66" i="12" s="1"/>
  <c r="L65" i="12"/>
  <c r="G65" i="12" s="1"/>
  <c r="L64" i="12"/>
  <c r="G64" i="12" s="1"/>
  <c r="L63" i="12"/>
  <c r="G63" i="12" s="1"/>
  <c r="L62" i="12"/>
  <c r="G62" i="12" s="1"/>
  <c r="L61" i="12"/>
  <c r="G61" i="12" s="1"/>
  <c r="L60" i="12"/>
  <c r="G60" i="12" s="1"/>
  <c r="L59" i="12"/>
  <c r="G59" i="12" s="1"/>
  <c r="L58" i="12"/>
  <c r="G58" i="12" s="1"/>
  <c r="L57" i="12"/>
  <c r="G57" i="12" s="1"/>
  <c r="L56" i="12"/>
  <c r="G56" i="12" s="1"/>
  <c r="L55" i="12"/>
  <c r="G55" i="12" s="1"/>
  <c r="L54" i="12"/>
  <c r="G54" i="12" s="1"/>
  <c r="L53" i="12"/>
  <c r="G53" i="12" s="1"/>
  <c r="L52" i="12"/>
  <c r="G52" i="12" s="1"/>
  <c r="L51" i="12"/>
  <c r="G51" i="12" s="1"/>
  <c r="L50" i="12"/>
  <c r="G50" i="12" s="1"/>
  <c r="L49" i="12"/>
  <c r="G49" i="12" s="1"/>
  <c r="L48" i="12"/>
  <c r="G48" i="12" s="1"/>
  <c r="L47" i="12"/>
  <c r="G47" i="12" s="1"/>
  <c r="L46" i="12"/>
  <c r="G46" i="12" s="1"/>
  <c r="L45" i="12"/>
  <c r="G45" i="12" s="1"/>
  <c r="L44" i="12"/>
  <c r="G44" i="12" s="1"/>
  <c r="L43" i="12"/>
  <c r="G43" i="12" s="1"/>
  <c r="L42" i="12"/>
  <c r="G42" i="12" s="1"/>
  <c r="L41" i="12"/>
  <c r="G41" i="12" s="1"/>
  <c r="L40" i="12"/>
  <c r="G40" i="12" s="1"/>
  <c r="L39" i="12"/>
  <c r="G39" i="12" s="1"/>
  <c r="L38" i="12"/>
  <c r="G38" i="12" s="1"/>
  <c r="L37" i="12"/>
  <c r="G37" i="12" s="1"/>
  <c r="L36" i="12"/>
  <c r="G36" i="12" s="1"/>
  <c r="L35" i="12"/>
  <c r="G35" i="12" s="1"/>
  <c r="L34" i="12"/>
  <c r="G34" i="12" s="1"/>
  <c r="L33" i="12"/>
  <c r="G33" i="12" s="1"/>
  <c r="L32" i="12"/>
  <c r="G32" i="12" s="1"/>
  <c r="L31" i="12"/>
  <c r="G31" i="12" s="1"/>
  <c r="L30" i="12"/>
  <c r="G30" i="12" s="1"/>
  <c r="L29" i="12"/>
  <c r="G29" i="12" s="1"/>
  <c r="L28" i="12"/>
  <c r="G28" i="12" s="1"/>
  <c r="L27" i="12"/>
  <c r="G27" i="12" s="1"/>
  <c r="L26" i="12"/>
  <c r="G26" i="12" s="1"/>
  <c r="L25" i="12"/>
  <c r="G25" i="12" s="1"/>
  <c r="L24" i="12"/>
  <c r="G24" i="12" s="1"/>
  <c r="L23" i="12"/>
  <c r="G23" i="12" s="1"/>
  <c r="L22" i="12"/>
  <c r="G22" i="12" s="1"/>
  <c r="L21" i="12"/>
  <c r="G21" i="12" s="1"/>
  <c r="L20" i="12"/>
  <c r="G20" i="12" s="1"/>
  <c r="L19" i="12"/>
  <c r="G19" i="12" s="1"/>
  <c r="L18" i="12"/>
  <c r="G18" i="12" s="1"/>
  <c r="L17" i="12"/>
  <c r="G17" i="12" s="1"/>
  <c r="L16" i="12"/>
  <c r="G16" i="12" s="1"/>
  <c r="L15" i="12"/>
  <c r="G15" i="12" s="1"/>
  <c r="L14" i="12"/>
  <c r="G14" i="12" s="1"/>
  <c r="L13" i="12"/>
  <c r="G13" i="12" s="1"/>
  <c r="L12" i="12"/>
  <c r="G12" i="12" s="1"/>
  <c r="L11" i="12"/>
  <c r="G11" i="12" s="1"/>
  <c r="L10" i="12"/>
  <c r="G10" i="12" s="1"/>
  <c r="L9" i="12"/>
  <c r="G9" i="12" s="1"/>
  <c r="L8" i="12"/>
  <c r="G8" i="12" s="1"/>
  <c r="L7" i="12"/>
  <c r="G7" i="12" s="1"/>
  <c r="L6" i="12"/>
  <c r="G6" i="12" s="1"/>
  <c r="L5" i="12"/>
  <c r="G5" i="12" s="1"/>
  <c r="L4" i="12"/>
  <c r="G4" i="12" s="1"/>
  <c r="L3" i="12"/>
  <c r="G3" i="12" s="1"/>
  <c r="L2" i="12"/>
  <c r="G2" i="12" s="1"/>
  <c r="H2" i="11"/>
  <c r="H3" i="11"/>
  <c r="H4" i="11"/>
  <c r="H5" i="11"/>
  <c r="H6" i="11"/>
  <c r="H7" i="11"/>
  <c r="H8" i="11"/>
  <c r="H9" i="11"/>
  <c r="H10" i="11"/>
  <c r="H11" i="11"/>
  <c r="H12" i="11"/>
  <c r="H13" i="11"/>
  <c r="H14" i="11"/>
  <c r="H15" i="11"/>
  <c r="H16" i="11"/>
  <c r="H17" i="11"/>
  <c r="H18" i="11"/>
  <c r="H19" i="11"/>
  <c r="H20" i="11"/>
  <c r="H21" i="11"/>
  <c r="H22" i="11"/>
  <c r="H23" i="11"/>
  <c r="H24" i="11"/>
  <c r="H25" i="11"/>
  <c r="H26" i="11"/>
  <c r="H27" i="11"/>
  <c r="H28" i="11"/>
  <c r="H29" i="11"/>
  <c r="H30" i="11"/>
  <c r="H31" i="11"/>
  <c r="H32" i="11"/>
  <c r="H33" i="11"/>
  <c r="H34" i="11"/>
  <c r="H35" i="11"/>
  <c r="H36" i="11"/>
  <c r="H37" i="11"/>
  <c r="H38" i="11"/>
  <c r="H39" i="11"/>
  <c r="H40" i="11"/>
  <c r="H41" i="11"/>
  <c r="H42" i="11"/>
  <c r="H43" i="11"/>
  <c r="H44" i="11"/>
  <c r="H45" i="11"/>
  <c r="H46" i="11"/>
  <c r="H47" i="11"/>
  <c r="H48" i="11"/>
  <c r="H49" i="11"/>
  <c r="H50" i="11"/>
  <c r="H51" i="11"/>
  <c r="H52" i="11"/>
  <c r="H53" i="11"/>
  <c r="H54" i="11"/>
  <c r="H55" i="11"/>
  <c r="H56" i="11"/>
  <c r="H57" i="11"/>
  <c r="H58" i="11"/>
  <c r="H59" i="11"/>
  <c r="H60" i="11"/>
  <c r="H61" i="11"/>
  <c r="H62" i="11"/>
  <c r="H63" i="11"/>
  <c r="H64" i="11"/>
  <c r="H65" i="11"/>
  <c r="H66" i="11"/>
  <c r="H67" i="11"/>
  <c r="H68" i="11"/>
  <c r="H69" i="11"/>
  <c r="H70" i="11"/>
  <c r="H71" i="11"/>
  <c r="H72" i="11"/>
  <c r="H73" i="11"/>
  <c r="H74" i="11"/>
  <c r="H75" i="11"/>
  <c r="H76" i="11"/>
  <c r="H77" i="11"/>
  <c r="H78" i="11"/>
  <c r="H79" i="11"/>
  <c r="H80" i="11"/>
  <c r="H81" i="11"/>
  <c r="H82" i="11"/>
  <c r="H83" i="11"/>
  <c r="H84" i="11"/>
  <c r="H85" i="11"/>
  <c r="H86" i="11"/>
  <c r="H87" i="11"/>
  <c r="H88" i="11"/>
  <c r="H89" i="11"/>
  <c r="H90" i="11"/>
  <c r="H91" i="11"/>
  <c r="H92" i="11"/>
  <c r="H93" i="11"/>
  <c r="H94" i="11"/>
  <c r="H95" i="11"/>
  <c r="H96" i="11"/>
  <c r="H97" i="11"/>
  <c r="H98" i="11"/>
  <c r="H99" i="11"/>
  <c r="H100" i="11"/>
  <c r="H101" i="11"/>
  <c r="H102" i="11"/>
  <c r="H103" i="11"/>
  <c r="H104" i="11"/>
  <c r="H105" i="11"/>
  <c r="H106" i="11"/>
  <c r="H107" i="11"/>
  <c r="H108" i="11"/>
  <c r="H109" i="11"/>
  <c r="H110" i="11"/>
  <c r="H111" i="11"/>
  <c r="H112" i="11"/>
  <c r="H113" i="11"/>
  <c r="H114" i="11"/>
  <c r="H115" i="11"/>
  <c r="H116" i="11"/>
  <c r="H117" i="11"/>
  <c r="H118" i="11"/>
  <c r="H119" i="11"/>
  <c r="H120" i="11"/>
  <c r="H121" i="11"/>
  <c r="H122" i="11"/>
  <c r="H123" i="11"/>
  <c r="H124" i="11"/>
  <c r="H125" i="11"/>
  <c r="H126" i="11"/>
  <c r="H127" i="11"/>
  <c r="H128" i="11"/>
  <c r="H129" i="11"/>
  <c r="H130" i="11"/>
  <c r="H131" i="11"/>
  <c r="H132" i="11"/>
  <c r="H133" i="11"/>
  <c r="H134" i="11"/>
  <c r="H135" i="11"/>
  <c r="H136" i="11"/>
  <c r="H137" i="11"/>
  <c r="H138" i="11"/>
  <c r="H139" i="11"/>
  <c r="H140" i="11"/>
  <c r="H141" i="11"/>
  <c r="H142" i="11"/>
  <c r="H143" i="11"/>
  <c r="H144" i="11"/>
  <c r="H145" i="11"/>
  <c r="H146" i="11"/>
  <c r="H147" i="11"/>
  <c r="H148" i="11"/>
  <c r="H149" i="11"/>
  <c r="H150" i="11"/>
  <c r="H151" i="11"/>
  <c r="H152" i="11"/>
  <c r="H153" i="11"/>
  <c r="H154" i="11"/>
  <c r="H155" i="11"/>
  <c r="H156" i="11"/>
  <c r="H157" i="11"/>
  <c r="H158" i="11"/>
  <c r="H159" i="11"/>
  <c r="H160" i="11"/>
  <c r="H161" i="11"/>
  <c r="H162" i="11"/>
  <c r="H163" i="11"/>
  <c r="H164" i="11"/>
  <c r="H165" i="11"/>
  <c r="H166" i="11"/>
  <c r="H167" i="11"/>
  <c r="H168" i="11"/>
  <c r="H169" i="11"/>
  <c r="H170" i="11"/>
  <c r="H171" i="11"/>
  <c r="H172" i="11"/>
  <c r="H173" i="11"/>
  <c r="H174" i="11"/>
  <c r="H175" i="11"/>
  <c r="H176" i="11"/>
  <c r="H177" i="11"/>
  <c r="H178" i="11"/>
  <c r="H179" i="11"/>
  <c r="H180" i="11"/>
  <c r="H181" i="11"/>
  <c r="H182" i="11"/>
  <c r="H183" i="11"/>
  <c r="H184" i="11"/>
  <c r="H185" i="11"/>
  <c r="H186" i="11"/>
  <c r="H187" i="11"/>
  <c r="H188" i="11"/>
  <c r="H189" i="11"/>
  <c r="H190" i="11"/>
  <c r="H191" i="11"/>
  <c r="H192" i="11"/>
  <c r="H193" i="11"/>
  <c r="H194" i="11"/>
  <c r="H195" i="11"/>
  <c r="H196" i="11"/>
  <c r="H197" i="11"/>
  <c r="H198" i="11"/>
  <c r="H199" i="11"/>
  <c r="H200" i="11"/>
  <c r="H201" i="11"/>
  <c r="H202" i="11"/>
  <c r="H203" i="11"/>
  <c r="H204" i="11"/>
  <c r="H205" i="11"/>
  <c r="H206" i="11"/>
  <c r="H207" i="11"/>
  <c r="H208" i="11"/>
  <c r="H209" i="11"/>
  <c r="H210" i="11"/>
  <c r="H211" i="11"/>
  <c r="H212" i="11"/>
  <c r="H213" i="11"/>
  <c r="H214" i="11"/>
  <c r="H215" i="11"/>
  <c r="H216" i="11"/>
  <c r="H217" i="11"/>
  <c r="H218" i="11"/>
  <c r="H219" i="11"/>
  <c r="H220" i="11"/>
  <c r="H221" i="11"/>
  <c r="H222" i="11"/>
  <c r="H223" i="11"/>
  <c r="H224" i="11"/>
  <c r="H225" i="11"/>
  <c r="H226" i="11"/>
  <c r="H227" i="11"/>
  <c r="H228" i="11"/>
  <c r="H229" i="11"/>
  <c r="H230" i="11"/>
  <c r="H231" i="11"/>
  <c r="H232" i="11"/>
  <c r="H233" i="11"/>
  <c r="H234" i="11"/>
  <c r="H235" i="11"/>
  <c r="H236" i="11"/>
  <c r="H237" i="11"/>
  <c r="H238" i="11"/>
  <c r="H239" i="11"/>
  <c r="H240" i="11"/>
  <c r="H241" i="11"/>
  <c r="H242" i="11"/>
  <c r="H243" i="11"/>
  <c r="H244" i="11"/>
  <c r="H245" i="11"/>
  <c r="BV90" i="12" l="1"/>
  <c r="E90" i="12" s="1"/>
  <c r="BV35" i="12"/>
  <c r="E35" i="12" s="1"/>
  <c r="BV27" i="12"/>
  <c r="E27" i="12" s="1"/>
  <c r="BV19" i="12"/>
  <c r="E19" i="12" s="1"/>
  <c r="BV11" i="12"/>
  <c r="E11" i="12" s="1"/>
  <c r="BV3" i="12"/>
  <c r="E3" i="12" s="1"/>
  <c r="BV34" i="12"/>
  <c r="E34" i="12" s="1"/>
  <c r="BV33" i="12"/>
  <c r="E33" i="12" s="1"/>
  <c r="BV25" i="12"/>
  <c r="E25" i="12" s="1"/>
  <c r="BV17" i="12"/>
  <c r="E17" i="12" s="1"/>
  <c r="BV9" i="12"/>
  <c r="E9" i="12" s="1"/>
  <c r="BV32" i="12"/>
  <c r="E32" i="12" s="1"/>
  <c r="BV24" i="12"/>
  <c r="E24" i="12" s="1"/>
  <c r="BV16" i="12"/>
  <c r="E16" i="12" s="1"/>
  <c r="BV8" i="12"/>
  <c r="E8" i="12" s="1"/>
  <c r="BV94" i="12"/>
  <c r="E94" i="12" s="1"/>
  <c r="BV23" i="12"/>
  <c r="E23" i="12" s="1"/>
  <c r="BV85" i="12"/>
  <c r="E85" i="12" s="1"/>
  <c r="BV61" i="12"/>
  <c r="E61" i="12" s="1"/>
  <c r="BV30" i="12"/>
  <c r="E30" i="12" s="1"/>
  <c r="BV22" i="12"/>
  <c r="E22" i="12" s="1"/>
  <c r="BV14" i="12"/>
  <c r="E14" i="12" s="1"/>
  <c r="BV6" i="12"/>
  <c r="E6" i="12" s="1"/>
  <c r="BV37" i="12"/>
  <c r="E37" i="12" s="1"/>
  <c r="BV29" i="12"/>
  <c r="E29" i="12" s="1"/>
  <c r="BV21" i="12"/>
  <c r="E21" i="12" s="1"/>
  <c r="BV13" i="12"/>
  <c r="E13" i="12" s="1"/>
  <c r="BV5" i="12"/>
  <c r="E5" i="12" s="1"/>
  <c r="BJ30" i="12"/>
  <c r="BJ13" i="12"/>
  <c r="BJ14" i="12"/>
  <c r="BJ8" i="12"/>
  <c r="BJ94" i="12"/>
  <c r="BJ90" i="12"/>
  <c r="BJ33" i="12"/>
  <c r="BJ19" i="12"/>
  <c r="BJ85" i="12"/>
  <c r="BJ29" i="12"/>
  <c r="E242" i="12"/>
  <c r="BJ242" i="12"/>
  <c r="E234" i="12"/>
  <c r="BJ234" i="12"/>
  <c r="E227" i="12"/>
  <c r="BJ227" i="12"/>
  <c r="E220" i="12"/>
  <c r="BJ220" i="12"/>
  <c r="E205" i="12"/>
  <c r="BJ205" i="12"/>
  <c r="E198" i="12"/>
  <c r="BJ198" i="12"/>
  <c r="E192" i="12"/>
  <c r="BJ192" i="12"/>
  <c r="E186" i="12"/>
  <c r="BJ186" i="12"/>
  <c r="E183" i="12"/>
  <c r="BJ183" i="12"/>
  <c r="E175" i="12"/>
  <c r="BJ175" i="12"/>
  <c r="E167" i="12"/>
  <c r="BJ167" i="12"/>
  <c r="E159" i="12"/>
  <c r="BJ159" i="12"/>
  <c r="E151" i="12"/>
  <c r="BJ151" i="12"/>
  <c r="E143" i="12"/>
  <c r="BJ143" i="12"/>
  <c r="E135" i="12"/>
  <c r="BJ135" i="12"/>
  <c r="E127" i="12"/>
  <c r="BJ127" i="12"/>
  <c r="E119" i="12"/>
  <c r="BJ119" i="12"/>
  <c r="E113" i="12"/>
  <c r="BJ113" i="12"/>
  <c r="E105" i="12"/>
  <c r="BJ105" i="12"/>
  <c r="E97" i="12"/>
  <c r="BJ97" i="12"/>
  <c r="E89" i="12"/>
  <c r="BJ89" i="12"/>
  <c r="E81" i="12"/>
  <c r="BJ81" i="12"/>
  <c r="E73" i="12"/>
  <c r="BJ73" i="12"/>
  <c r="E65" i="12"/>
  <c r="BJ65" i="12"/>
  <c r="E57" i="12"/>
  <c r="BJ57" i="12"/>
  <c r="E49" i="12"/>
  <c r="BJ49" i="12"/>
  <c r="E41" i="12"/>
  <c r="BJ41" i="12"/>
  <c r="E241" i="12"/>
  <c r="BJ241" i="12"/>
  <c r="E233" i="12"/>
  <c r="BJ233" i="12"/>
  <c r="E226" i="12"/>
  <c r="BJ226" i="12"/>
  <c r="E219" i="12"/>
  <c r="BJ219" i="12"/>
  <c r="E212" i="12"/>
  <c r="BJ212" i="12"/>
  <c r="E204" i="12"/>
  <c r="BJ204" i="12"/>
  <c r="E197" i="12"/>
  <c r="BJ197" i="12"/>
  <c r="E191" i="12"/>
  <c r="BJ191" i="12"/>
  <c r="E182" i="12"/>
  <c r="BJ182" i="12"/>
  <c r="E174" i="12"/>
  <c r="BJ174" i="12"/>
  <c r="E166" i="12"/>
  <c r="BJ166" i="12"/>
  <c r="E158" i="12"/>
  <c r="BJ158" i="12"/>
  <c r="E150" i="12"/>
  <c r="BJ150" i="12"/>
  <c r="E142" i="12"/>
  <c r="BJ142" i="12"/>
  <c r="E134" i="12"/>
  <c r="BJ134" i="12"/>
  <c r="E126" i="12"/>
  <c r="BJ126" i="12"/>
  <c r="E118" i="12"/>
  <c r="BJ118" i="12"/>
  <c r="E26" i="12"/>
  <c r="BJ26" i="12"/>
  <c r="E18" i="12"/>
  <c r="BJ18" i="12"/>
  <c r="E10" i="12"/>
  <c r="BJ10" i="12"/>
  <c r="E2" i="12"/>
  <c r="BJ2" i="12"/>
  <c r="E240" i="12"/>
  <c r="BJ240" i="12"/>
  <c r="E225" i="12"/>
  <c r="BJ225" i="12"/>
  <c r="E218" i="12"/>
  <c r="BJ218" i="12"/>
  <c r="E211" i="12"/>
  <c r="BJ211" i="12"/>
  <c r="E203" i="12"/>
  <c r="BJ203" i="12"/>
  <c r="E196" i="12"/>
  <c r="BJ196" i="12"/>
  <c r="E190" i="12"/>
  <c r="BJ190" i="12"/>
  <c r="E181" i="12"/>
  <c r="BJ181" i="12"/>
  <c r="E173" i="12"/>
  <c r="BJ173" i="12"/>
  <c r="E165" i="12"/>
  <c r="BJ165" i="12"/>
  <c r="E157" i="12"/>
  <c r="BJ157" i="12"/>
  <c r="E149" i="12"/>
  <c r="BJ149" i="12"/>
  <c r="E141" i="12"/>
  <c r="BJ141" i="12"/>
  <c r="E133" i="12"/>
  <c r="BJ133" i="12"/>
  <c r="E125" i="12"/>
  <c r="BJ125" i="12"/>
  <c r="E117" i="12"/>
  <c r="BJ117" i="12"/>
  <c r="E111" i="12"/>
  <c r="BJ111" i="12"/>
  <c r="E103" i="12"/>
  <c r="BJ103" i="12"/>
  <c r="E95" i="12"/>
  <c r="BJ95" i="12"/>
  <c r="E87" i="12"/>
  <c r="BJ87" i="12"/>
  <c r="E79" i="12"/>
  <c r="BJ79" i="12"/>
  <c r="E71" i="12"/>
  <c r="BJ71" i="12"/>
  <c r="E63" i="12"/>
  <c r="BJ63" i="12"/>
  <c r="E55" i="12"/>
  <c r="BJ55" i="12"/>
  <c r="E47" i="12"/>
  <c r="BJ47" i="12"/>
  <c r="E39" i="12"/>
  <c r="BJ39" i="12"/>
  <c r="E239" i="12"/>
  <c r="BJ239" i="12"/>
  <c r="E232" i="12"/>
  <c r="BJ232" i="12"/>
  <c r="E224" i="12"/>
  <c r="BJ224" i="12"/>
  <c r="E217" i="12"/>
  <c r="BJ217" i="12"/>
  <c r="E210" i="12"/>
  <c r="BJ210" i="12"/>
  <c r="E195" i="12"/>
  <c r="BJ195" i="12"/>
  <c r="E189" i="12"/>
  <c r="BJ189" i="12"/>
  <c r="E185" i="12"/>
  <c r="BJ185" i="12"/>
  <c r="E180" i="12"/>
  <c r="BJ180" i="12"/>
  <c r="E172" i="12"/>
  <c r="BJ172" i="12"/>
  <c r="E164" i="12"/>
  <c r="BJ164" i="12"/>
  <c r="E156" i="12"/>
  <c r="BJ156" i="12"/>
  <c r="E148" i="12"/>
  <c r="BJ148" i="12"/>
  <c r="E140" i="12"/>
  <c r="BJ140" i="12"/>
  <c r="E132" i="12"/>
  <c r="BJ132" i="12"/>
  <c r="E124" i="12"/>
  <c r="BJ124" i="12"/>
  <c r="E110" i="12"/>
  <c r="BJ110" i="12"/>
  <c r="E102" i="12"/>
  <c r="BJ102" i="12"/>
  <c r="E86" i="12"/>
  <c r="BJ86" i="12"/>
  <c r="E78" i="12"/>
  <c r="BJ78" i="12"/>
  <c r="E70" i="12"/>
  <c r="BJ70" i="12"/>
  <c r="E62" i="12"/>
  <c r="BJ62" i="12"/>
  <c r="E54" i="12"/>
  <c r="BJ54" i="12"/>
  <c r="E46" i="12"/>
  <c r="BJ46" i="12"/>
  <c r="E38" i="12"/>
  <c r="BJ38" i="12"/>
  <c r="E31" i="12"/>
  <c r="BJ31" i="12"/>
  <c r="E15" i="12"/>
  <c r="BJ15" i="12"/>
  <c r="E7" i="12"/>
  <c r="BJ7" i="12"/>
  <c r="E245" i="12"/>
  <c r="BJ245" i="12"/>
  <c r="E238" i="12"/>
  <c r="BJ238" i="12"/>
  <c r="E231" i="12"/>
  <c r="BJ231" i="12"/>
  <c r="E223" i="12"/>
  <c r="BJ223" i="12"/>
  <c r="E216" i="12"/>
  <c r="BJ216" i="12"/>
  <c r="E209" i="12"/>
  <c r="BJ209" i="12"/>
  <c r="E202" i="12"/>
  <c r="BJ202" i="12"/>
  <c r="E194" i="12"/>
  <c r="BJ194" i="12"/>
  <c r="E188" i="12"/>
  <c r="BJ188" i="12"/>
  <c r="E179" i="12"/>
  <c r="BJ179" i="12"/>
  <c r="E171" i="12"/>
  <c r="BJ171" i="12"/>
  <c r="E163" i="12"/>
  <c r="BJ163" i="12"/>
  <c r="E155" i="12"/>
  <c r="BJ155" i="12"/>
  <c r="E147" i="12"/>
  <c r="BJ147" i="12"/>
  <c r="E139" i="12"/>
  <c r="BJ139" i="12"/>
  <c r="E131" i="12"/>
  <c r="BJ131" i="12"/>
  <c r="E123" i="12"/>
  <c r="BJ123" i="12"/>
  <c r="BJ23" i="12"/>
  <c r="BJ34" i="12"/>
  <c r="E244" i="12"/>
  <c r="BJ244" i="12"/>
  <c r="E237" i="12"/>
  <c r="BJ237" i="12"/>
  <c r="E230" i="12"/>
  <c r="BJ230" i="12"/>
  <c r="E215" i="12"/>
  <c r="BJ215" i="12"/>
  <c r="E208" i="12"/>
  <c r="BJ208" i="12"/>
  <c r="E201" i="12"/>
  <c r="BJ201" i="12"/>
  <c r="E193" i="12"/>
  <c r="BJ193" i="12"/>
  <c r="E187" i="12"/>
  <c r="BJ187" i="12"/>
  <c r="E178" i="12"/>
  <c r="BJ178" i="12"/>
  <c r="E170" i="12"/>
  <c r="BJ170" i="12"/>
  <c r="E162" i="12"/>
  <c r="BJ162" i="12"/>
  <c r="E154" i="12"/>
  <c r="BJ154" i="12"/>
  <c r="E146" i="12"/>
  <c r="BJ146" i="12"/>
  <c r="E138" i="12"/>
  <c r="BJ138" i="12"/>
  <c r="E130" i="12"/>
  <c r="BJ130" i="12"/>
  <c r="E122" i="12"/>
  <c r="BJ122" i="12"/>
  <c r="E116" i="12"/>
  <c r="BJ116" i="12"/>
  <c r="E108" i="12"/>
  <c r="BJ108" i="12"/>
  <c r="E100" i="12"/>
  <c r="BJ100" i="12"/>
  <c r="E92" i="12"/>
  <c r="BJ92" i="12"/>
  <c r="E84" i="12"/>
  <c r="BJ84" i="12"/>
  <c r="E76" i="12"/>
  <c r="BJ76" i="12"/>
  <c r="E68" i="12"/>
  <c r="BJ68" i="12"/>
  <c r="E60" i="12"/>
  <c r="BJ60" i="12"/>
  <c r="E52" i="12"/>
  <c r="BJ52" i="12"/>
  <c r="E44" i="12"/>
  <c r="BJ44" i="12"/>
  <c r="E243" i="12"/>
  <c r="BJ243" i="12"/>
  <c r="E236" i="12"/>
  <c r="BJ236" i="12"/>
  <c r="E229" i="12"/>
  <c r="BJ229" i="12"/>
  <c r="E222" i="12"/>
  <c r="BJ222" i="12"/>
  <c r="E214" i="12"/>
  <c r="BJ214" i="12"/>
  <c r="E207" i="12"/>
  <c r="BJ207" i="12"/>
  <c r="E200" i="12"/>
  <c r="BJ200" i="12"/>
  <c r="E177" i="12"/>
  <c r="BJ177" i="12"/>
  <c r="E169" i="12"/>
  <c r="BJ169" i="12"/>
  <c r="E161" i="12"/>
  <c r="BJ161" i="12"/>
  <c r="E153" i="12"/>
  <c r="BJ153" i="12"/>
  <c r="E145" i="12"/>
  <c r="BJ145" i="12"/>
  <c r="E137" i="12"/>
  <c r="BJ137" i="12"/>
  <c r="E129" i="12"/>
  <c r="BJ129" i="12"/>
  <c r="E121" i="12"/>
  <c r="BJ121" i="12"/>
  <c r="E115" i="12"/>
  <c r="BJ115" i="12"/>
  <c r="E107" i="12"/>
  <c r="BJ107" i="12"/>
  <c r="E99" i="12"/>
  <c r="BJ99" i="12"/>
  <c r="E91" i="12"/>
  <c r="BJ91" i="12"/>
  <c r="E83" i="12"/>
  <c r="BJ83" i="12"/>
  <c r="E75" i="12"/>
  <c r="BJ75" i="12"/>
  <c r="E67" i="12"/>
  <c r="BJ67" i="12"/>
  <c r="E59" i="12"/>
  <c r="BJ59" i="12"/>
  <c r="E51" i="12"/>
  <c r="BJ51" i="12"/>
  <c r="E43" i="12"/>
  <c r="BJ43" i="12"/>
  <c r="E235" i="12"/>
  <c r="BJ235" i="12"/>
  <c r="E228" i="12"/>
  <c r="BJ228" i="12"/>
  <c r="E221" i="12"/>
  <c r="BJ221" i="12"/>
  <c r="E213" i="12"/>
  <c r="BJ213" i="12"/>
  <c r="E206" i="12"/>
  <c r="BJ206" i="12"/>
  <c r="E199" i="12"/>
  <c r="BJ199" i="12"/>
  <c r="E184" i="12"/>
  <c r="BJ184" i="12"/>
  <c r="E176" i="12"/>
  <c r="BJ176" i="12"/>
  <c r="E168" i="12"/>
  <c r="BJ168" i="12"/>
  <c r="E160" i="12"/>
  <c r="BJ160" i="12"/>
  <c r="E152" i="12"/>
  <c r="BJ152" i="12"/>
  <c r="E144" i="12"/>
  <c r="BJ144" i="12"/>
  <c r="E136" i="12"/>
  <c r="BJ136" i="12"/>
  <c r="E128" i="12"/>
  <c r="BJ128" i="12"/>
  <c r="E120" i="12"/>
  <c r="BJ120" i="12"/>
  <c r="E112" i="12"/>
  <c r="BJ112" i="12"/>
  <c r="E104" i="12"/>
  <c r="BJ104" i="12"/>
  <c r="E96" i="12"/>
  <c r="BJ96" i="12"/>
  <c r="E88" i="12"/>
  <c r="BJ88" i="12"/>
  <c r="E80" i="12"/>
  <c r="BJ80" i="12"/>
  <c r="E72" i="12"/>
  <c r="BJ72" i="12"/>
  <c r="E64" i="12"/>
  <c r="BJ64" i="12"/>
  <c r="E56" i="12"/>
  <c r="BJ56" i="12"/>
  <c r="E48" i="12"/>
  <c r="BJ48" i="12"/>
  <c r="E40" i="12"/>
  <c r="BJ40" i="12"/>
  <c r="BJ37" i="12"/>
  <c r="BJ27" i="12"/>
  <c r="BJ35" i="12"/>
  <c r="BJ61" i="12"/>
  <c r="E109" i="12"/>
  <c r="BJ109" i="12"/>
  <c r="E101" i="12"/>
  <c r="BJ101" i="12"/>
  <c r="E93" i="12"/>
  <c r="BJ93" i="12"/>
  <c r="E77" i="12"/>
  <c r="BJ77" i="12"/>
  <c r="E69" i="12"/>
  <c r="BJ69" i="12"/>
  <c r="E53" i="12"/>
  <c r="BJ53" i="12"/>
  <c r="E45" i="12"/>
  <c r="BJ45" i="12"/>
  <c r="BJ16" i="12"/>
  <c r="BJ5" i="12"/>
  <c r="BJ6" i="12"/>
  <c r="BJ24" i="12"/>
  <c r="BJ9" i="12"/>
  <c r="E36" i="12"/>
  <c r="BJ36" i="12"/>
  <c r="E28" i="12"/>
  <c r="BJ28" i="12"/>
  <c r="E20" i="12"/>
  <c r="BJ20" i="12"/>
  <c r="E12" i="12"/>
  <c r="BJ12" i="12"/>
  <c r="E4" i="12"/>
  <c r="BJ4" i="12"/>
  <c r="BJ32" i="12"/>
  <c r="BJ17" i="12"/>
  <c r="BJ3" i="12"/>
  <c r="E114" i="12"/>
  <c r="BJ114" i="12"/>
  <c r="E106" i="12"/>
  <c r="BJ106" i="12"/>
  <c r="E98" i="12"/>
  <c r="BJ98" i="12"/>
  <c r="E82" i="12"/>
  <c r="BJ82" i="12"/>
  <c r="E74" i="12"/>
  <c r="BJ74" i="12"/>
  <c r="E66" i="12"/>
  <c r="BJ66" i="12"/>
  <c r="E58" i="12"/>
  <c r="BJ58" i="12"/>
  <c r="E50" i="12"/>
  <c r="BJ50" i="12"/>
  <c r="E42" i="12"/>
  <c r="BJ42" i="12"/>
  <c r="BJ21" i="12"/>
  <c r="BJ22" i="12"/>
  <c r="BJ25" i="12"/>
  <c r="BJ11" i="12"/>
  <c r="B78" i="19"/>
  <c r="C67" i="19" l="1"/>
  <c r="C66" i="19"/>
  <c r="C65" i="19"/>
  <c r="C64" i="19"/>
  <c r="C63" i="19"/>
  <c r="C62" i="19"/>
  <c r="C61" i="19"/>
  <c r="C60" i="19"/>
  <c r="C59" i="19"/>
  <c r="C58" i="19"/>
  <c r="C57" i="19"/>
  <c r="C56" i="19"/>
  <c r="C55" i="19"/>
  <c r="C54" i="19"/>
  <c r="C53" i="19"/>
  <c r="C52" i="19"/>
  <c r="C51" i="19"/>
  <c r="C50" i="19"/>
  <c r="C49" i="19"/>
  <c r="C48" i="19"/>
  <c r="C47" i="19"/>
  <c r="C46" i="19"/>
  <c r="C45" i="19"/>
  <c r="B42" i="19"/>
  <c r="B41" i="19"/>
  <c r="B40" i="19"/>
  <c r="B39" i="19"/>
  <c r="B38" i="19"/>
  <c r="B37" i="19"/>
  <c r="C22" i="19" s="1"/>
  <c r="B36" i="19"/>
  <c r="B35" i="19"/>
  <c r="B34" i="19"/>
  <c r="C21" i="19" s="1"/>
  <c r="B33" i="19"/>
  <c r="B32" i="19"/>
  <c r="B31" i="19"/>
  <c r="B30" i="19"/>
  <c r="B29" i="19"/>
  <c r="P24" i="19"/>
  <c r="N24" i="19"/>
  <c r="M24" i="19"/>
  <c r="L24" i="19"/>
  <c r="K24" i="19"/>
  <c r="J24" i="19"/>
  <c r="I24" i="19"/>
  <c r="H24" i="19"/>
  <c r="O23" i="19"/>
  <c r="O24" i="19" s="1"/>
  <c r="C23" i="19"/>
  <c r="N20" i="19"/>
  <c r="M20" i="19"/>
  <c r="C20" i="19"/>
  <c r="I20" i="19" s="1"/>
  <c r="C19" i="19"/>
  <c r="J20" i="19" l="1"/>
  <c r="K20" i="19"/>
  <c r="L20" i="19"/>
  <c r="H20" i="19"/>
  <c r="Q24" i="19"/>
  <c r="AV1047" i="7" l="1"/>
  <c r="AK1047" i="7"/>
  <c r="AV1045" i="7"/>
  <c r="AK1045" i="7"/>
  <c r="AV1036" i="7"/>
  <c r="AK1036" i="7"/>
  <c r="AV1035" i="7"/>
  <c r="AK1035" i="7"/>
  <c r="AV1033" i="7"/>
  <c r="AV1032" i="7"/>
  <c r="AK1032" i="7"/>
  <c r="AV1031" i="7"/>
  <c r="AK1031" i="7"/>
  <c r="AV1030" i="7"/>
  <c r="AV1029" i="7"/>
  <c r="AV1028" i="7"/>
  <c r="AK1028" i="7"/>
  <c r="AV1027" i="7"/>
  <c r="AK1027" i="7"/>
  <c r="AV1026" i="7"/>
  <c r="AV1023" i="7"/>
  <c r="AK1023" i="7"/>
  <c r="AV1022" i="7"/>
  <c r="AK1022" i="7"/>
  <c r="AV1019" i="7"/>
  <c r="AV1018" i="7"/>
  <c r="AK1018" i="7"/>
  <c r="AV1017" i="7"/>
  <c r="AV1016" i="7"/>
  <c r="AK1016" i="7"/>
  <c r="AV1015" i="7"/>
  <c r="AK1015" i="7"/>
  <c r="AV1014" i="7"/>
  <c r="AK1014" i="7"/>
  <c r="AV1010" i="7"/>
  <c r="AK1010" i="7"/>
  <c r="AV1009" i="7"/>
  <c r="AK1009" i="7"/>
  <c r="AV1008" i="7"/>
  <c r="AK1008" i="7"/>
  <c r="AV1006" i="7"/>
  <c r="AV1005" i="7"/>
  <c r="AV1000" i="7"/>
  <c r="AK1000" i="7"/>
  <c r="AV998" i="7"/>
  <c r="AK998" i="7"/>
  <c r="AV994" i="7"/>
  <c r="AK994" i="7"/>
  <c r="AV993" i="7"/>
  <c r="AV992" i="7"/>
  <c r="AK992" i="7"/>
  <c r="AV991" i="7"/>
  <c r="AK991" i="7"/>
  <c r="AV990" i="7"/>
  <c r="AV987" i="7"/>
  <c r="AK987" i="7"/>
  <c r="AV986" i="7"/>
  <c r="AK986" i="7"/>
  <c r="AV985" i="7"/>
  <c r="AK985" i="7"/>
  <c r="AV982" i="7"/>
  <c r="AK982" i="7"/>
  <c r="AV981" i="7"/>
  <c r="AK981" i="7"/>
  <c r="AV979" i="7"/>
  <c r="AV973" i="7"/>
  <c r="AK973" i="7"/>
  <c r="AV972" i="7"/>
  <c r="AK972" i="7"/>
  <c r="AV971" i="7"/>
  <c r="AK971" i="7"/>
  <c r="AV969" i="7"/>
  <c r="AK969" i="7"/>
  <c r="AV963" i="7"/>
  <c r="AV962" i="7"/>
  <c r="AV960" i="7"/>
  <c r="AV958" i="7"/>
  <c r="AK958" i="7"/>
  <c r="AV957" i="7"/>
  <c r="AK957" i="7"/>
  <c r="AV956" i="7"/>
  <c r="AV955" i="7"/>
  <c r="AK955" i="7"/>
  <c r="AV954" i="7"/>
  <c r="AK954" i="7"/>
  <c r="AV953" i="7"/>
  <c r="AK953" i="7"/>
  <c r="AV952" i="7"/>
  <c r="AV951" i="7"/>
  <c r="AK951" i="7"/>
  <c r="AV950" i="7"/>
  <c r="AV945" i="7"/>
  <c r="AV944" i="7"/>
  <c r="AK944" i="7"/>
  <c r="AV937" i="7"/>
  <c r="AK937" i="7"/>
  <c r="AV936" i="7"/>
  <c r="AV935" i="7"/>
  <c r="AK935" i="7"/>
  <c r="AV934" i="7"/>
  <c r="AK934" i="7"/>
  <c r="AV933" i="7"/>
  <c r="AK933" i="7"/>
  <c r="AV932" i="7"/>
  <c r="AK932" i="7"/>
  <c r="AV928" i="7"/>
  <c r="AK928" i="7"/>
  <c r="AV923" i="7"/>
  <c r="AV916" i="7"/>
  <c r="AK916" i="7"/>
  <c r="AV913" i="7"/>
  <c r="AK913" i="7"/>
  <c r="AV890" i="7"/>
  <c r="AV874" i="7"/>
  <c r="AK874" i="7"/>
  <c r="AV872" i="7"/>
  <c r="AV871" i="7"/>
  <c r="AV870" i="7"/>
  <c r="AK870" i="7"/>
  <c r="AV869" i="7"/>
  <c r="AV868" i="7"/>
  <c r="AV864" i="7"/>
  <c r="AK864" i="7"/>
  <c r="AV863" i="7"/>
  <c r="AK863" i="7"/>
  <c r="AV862" i="7"/>
  <c r="AK862" i="7"/>
  <c r="AV859" i="7"/>
  <c r="AV855" i="7"/>
  <c r="AV854" i="7"/>
  <c r="AV853" i="7"/>
  <c r="AV852" i="7"/>
  <c r="AV849" i="7"/>
  <c r="AV848" i="7"/>
  <c r="AV847" i="7"/>
  <c r="AV845" i="7"/>
  <c r="AV843" i="7"/>
  <c r="AV840" i="7"/>
  <c r="AV837" i="7"/>
  <c r="AV834" i="7"/>
  <c r="AV833" i="7"/>
  <c r="AK833" i="7"/>
  <c r="AV832" i="7"/>
  <c r="AV830" i="7"/>
  <c r="AV828" i="7"/>
  <c r="AV827" i="7"/>
  <c r="AK827" i="7"/>
  <c r="AV826" i="7"/>
  <c r="AV824" i="7"/>
  <c r="AV822" i="7"/>
  <c r="AK822" i="7"/>
  <c r="AV821" i="7"/>
  <c r="AK821" i="7"/>
  <c r="AV820" i="7"/>
  <c r="AV819" i="7"/>
  <c r="AK819" i="7"/>
  <c r="AV818" i="7"/>
  <c r="AV816" i="7"/>
  <c r="AV814" i="7"/>
  <c r="AV811" i="7"/>
  <c r="AV810" i="7"/>
  <c r="AV808" i="7"/>
  <c r="AK808" i="7"/>
  <c r="AV806" i="7"/>
  <c r="AV804" i="7"/>
  <c r="AV802" i="7"/>
  <c r="AV801" i="7"/>
  <c r="AV800" i="7"/>
  <c r="AV799" i="7"/>
  <c r="AV798" i="7"/>
  <c r="AV796" i="7"/>
  <c r="AV793" i="7"/>
  <c r="AV792" i="7"/>
  <c r="AV790" i="7"/>
  <c r="AV788" i="7"/>
  <c r="AV787" i="7"/>
  <c r="AV786" i="7"/>
  <c r="AV784" i="7"/>
  <c r="AV783" i="7"/>
  <c r="AV781" i="7"/>
  <c r="AV780" i="7"/>
  <c r="AV777" i="7"/>
  <c r="AV776" i="7"/>
  <c r="AK776" i="7"/>
  <c r="AV775" i="7"/>
  <c r="AK775" i="7"/>
  <c r="AV774" i="7"/>
  <c r="AK774" i="7"/>
  <c r="AV773" i="7"/>
  <c r="AK773" i="7"/>
  <c r="AV772" i="7"/>
  <c r="AV771" i="7"/>
  <c r="AV770" i="7"/>
  <c r="AV768" i="7"/>
  <c r="AV767" i="7"/>
  <c r="AV765" i="7"/>
  <c r="AV764" i="7"/>
  <c r="AK764" i="7"/>
  <c r="AV763" i="7"/>
  <c r="AV761" i="7"/>
  <c r="AV758" i="7"/>
  <c r="AV757" i="7"/>
  <c r="AV756" i="7"/>
  <c r="AV755" i="7"/>
  <c r="AV754" i="7"/>
  <c r="AV751" i="7"/>
  <c r="AV749" i="7"/>
  <c r="AV745" i="7"/>
  <c r="AV742" i="7"/>
  <c r="AV740" i="7"/>
  <c r="AV737" i="7"/>
  <c r="AV736" i="7"/>
  <c r="AK736" i="7"/>
  <c r="AV734" i="7"/>
  <c r="AV733" i="7"/>
  <c r="AV732" i="7"/>
  <c r="AK732" i="7"/>
  <c r="AV730" i="7"/>
  <c r="AV729" i="7"/>
  <c r="AK729" i="7"/>
  <c r="AV728" i="7"/>
  <c r="AV726" i="7"/>
  <c r="AV724" i="7"/>
  <c r="AV723" i="7"/>
  <c r="AV722" i="7"/>
  <c r="AV721" i="7"/>
  <c r="AV720" i="7"/>
  <c r="AV719" i="7"/>
  <c r="AV717" i="7"/>
  <c r="AV716" i="7"/>
  <c r="AV714" i="7"/>
  <c r="AV713" i="7"/>
  <c r="AV712" i="7"/>
  <c r="AV711" i="7"/>
  <c r="AV709" i="7"/>
  <c r="AV706" i="7"/>
  <c r="AV705" i="7"/>
  <c r="AV704" i="7"/>
  <c r="AV703" i="7"/>
  <c r="AV702" i="7"/>
  <c r="AV700" i="7"/>
  <c r="AV699" i="7"/>
  <c r="AK699" i="7"/>
  <c r="AV698" i="7"/>
  <c r="AK698" i="7"/>
  <c r="AV697" i="7"/>
  <c r="AK697" i="7"/>
  <c r="AV694" i="7"/>
  <c r="AV693" i="7"/>
  <c r="AV692" i="7"/>
  <c r="AV689" i="7"/>
  <c r="AV688" i="7"/>
  <c r="AV687" i="7"/>
  <c r="AV686" i="7"/>
  <c r="AV684" i="7"/>
  <c r="AV683" i="7"/>
  <c r="AK683" i="7"/>
  <c r="AV682" i="7"/>
  <c r="AK682" i="7"/>
  <c r="AV681" i="7"/>
  <c r="AV680" i="7"/>
  <c r="AV679" i="7"/>
  <c r="AV678" i="7"/>
  <c r="AV677" i="7"/>
  <c r="AV676" i="7"/>
  <c r="AV674" i="7"/>
  <c r="AV673" i="7"/>
  <c r="AV670" i="7"/>
  <c r="AV668" i="7"/>
  <c r="AV666" i="7"/>
  <c r="AV665" i="7"/>
  <c r="AV664" i="7"/>
  <c r="AV663" i="7"/>
  <c r="AV660" i="7"/>
  <c r="AV659" i="7"/>
  <c r="AV658" i="7"/>
  <c r="AV657" i="7"/>
  <c r="AV656" i="7"/>
  <c r="AV655" i="7"/>
  <c r="AV654" i="7"/>
  <c r="AV653" i="7"/>
  <c r="AK653" i="7"/>
  <c r="AV652" i="7"/>
  <c r="AV651" i="7"/>
  <c r="AK651" i="7"/>
  <c r="AV649" i="7"/>
  <c r="AV648" i="7"/>
  <c r="AV647" i="7"/>
  <c r="AV646" i="7"/>
  <c r="AV645" i="7"/>
  <c r="AV644" i="7"/>
  <c r="AV643" i="7"/>
  <c r="AK643" i="7"/>
  <c r="AV641" i="7"/>
  <c r="AV640" i="7"/>
  <c r="AV639" i="7"/>
  <c r="AV638" i="7"/>
  <c r="AV637" i="7"/>
  <c r="AK637" i="7"/>
  <c r="AV636" i="7"/>
  <c r="AV635" i="7"/>
  <c r="AV631" i="7"/>
  <c r="AV629" i="7"/>
  <c r="AK629" i="7"/>
  <c r="AV628" i="7"/>
  <c r="AK628" i="7"/>
  <c r="AV627" i="7"/>
  <c r="AK627" i="7"/>
  <c r="AV626" i="7"/>
  <c r="AK626" i="7"/>
  <c r="AV625" i="7"/>
  <c r="AV623" i="7"/>
  <c r="AV622" i="7"/>
  <c r="AV621" i="7"/>
  <c r="AV618" i="7"/>
  <c r="AV616" i="7"/>
  <c r="AV615" i="7"/>
  <c r="AV613" i="7"/>
  <c r="AV612" i="7"/>
  <c r="AV611" i="7"/>
  <c r="AV607" i="7"/>
  <c r="AV605" i="7"/>
  <c r="AK605" i="7"/>
  <c r="AV604" i="7"/>
  <c r="AK604" i="7"/>
  <c r="AV603" i="7"/>
  <c r="AV602" i="7"/>
  <c r="AV601" i="7"/>
  <c r="AV599" i="7"/>
  <c r="AV598" i="7"/>
  <c r="AV596" i="7"/>
  <c r="AK596" i="7"/>
  <c r="AV593" i="7"/>
  <c r="AV592" i="7"/>
  <c r="AV591" i="7"/>
  <c r="AV590" i="7"/>
  <c r="AV589" i="7"/>
  <c r="AV588" i="7"/>
  <c r="AV587" i="7"/>
  <c r="AV586" i="7"/>
  <c r="AK586" i="7"/>
  <c r="AV585" i="7"/>
  <c r="AV584" i="7"/>
  <c r="AV583" i="7"/>
  <c r="AV582" i="7"/>
  <c r="AV581" i="7"/>
  <c r="AV580" i="7"/>
  <c r="AK580" i="7"/>
  <c r="AV579" i="7"/>
  <c r="AV578" i="7"/>
  <c r="AV577" i="7"/>
  <c r="AV576" i="7"/>
  <c r="AV575" i="7"/>
  <c r="AV573" i="7"/>
  <c r="AV572" i="7"/>
  <c r="AV571" i="7"/>
  <c r="AK571" i="7"/>
  <c r="AV570" i="7"/>
  <c r="AK570" i="7"/>
  <c r="AV564" i="7"/>
  <c r="AV563" i="7"/>
  <c r="AV558" i="7"/>
  <c r="AV554" i="7"/>
  <c r="AV552" i="7"/>
  <c r="AV550" i="7"/>
  <c r="AV549" i="7"/>
  <c r="AK549" i="7"/>
  <c r="AV548" i="7"/>
  <c r="AK548" i="7"/>
  <c r="AV547" i="7"/>
  <c r="AV545" i="7"/>
  <c r="AV544" i="7"/>
  <c r="AV542" i="7"/>
  <c r="AV541" i="7"/>
  <c r="AV538" i="7"/>
  <c r="AV537" i="7"/>
  <c r="AV536" i="7"/>
  <c r="AV534" i="7"/>
  <c r="AV533" i="7"/>
  <c r="AV532" i="7"/>
  <c r="AV531" i="7"/>
  <c r="AV530" i="7"/>
  <c r="AK530" i="7"/>
  <c r="AV529" i="7"/>
  <c r="AV525" i="7"/>
  <c r="AV524" i="7"/>
  <c r="AV523" i="7"/>
  <c r="AV522" i="7"/>
  <c r="AV521" i="7"/>
  <c r="AV519" i="7"/>
  <c r="AV518" i="7"/>
  <c r="AV517" i="7"/>
  <c r="AV515" i="7"/>
  <c r="AV514" i="7"/>
  <c r="AV513" i="7"/>
  <c r="AV512" i="7"/>
  <c r="AV509" i="7"/>
  <c r="AV508" i="7"/>
  <c r="AV507" i="7"/>
  <c r="AV503" i="7"/>
  <c r="AV499" i="7"/>
  <c r="AV498" i="7"/>
  <c r="AV496" i="7"/>
  <c r="AK496" i="7"/>
  <c r="AV495" i="7"/>
  <c r="AV491" i="7"/>
  <c r="AV490" i="7"/>
  <c r="AV489" i="7"/>
  <c r="AK489" i="7"/>
  <c r="AV488" i="7"/>
  <c r="AK488" i="7"/>
  <c r="AV487" i="7"/>
  <c r="AV485" i="7"/>
  <c r="AK485" i="7"/>
  <c r="AV483" i="7"/>
  <c r="AK483" i="7"/>
  <c r="AV480" i="7"/>
  <c r="AV479" i="7"/>
  <c r="AV476" i="7"/>
  <c r="AV472" i="7"/>
  <c r="AV471" i="7"/>
  <c r="AK471" i="7"/>
  <c r="AV470" i="7"/>
  <c r="AK470" i="7"/>
  <c r="AV469" i="7"/>
  <c r="AV468" i="7"/>
  <c r="AK468" i="7"/>
  <c r="AV467" i="7"/>
  <c r="AK467" i="7"/>
  <c r="AV466" i="7"/>
  <c r="AV465" i="7"/>
  <c r="AV464" i="7"/>
  <c r="AV463" i="7"/>
  <c r="AV462" i="7"/>
  <c r="AV460" i="7"/>
  <c r="AV459" i="7"/>
  <c r="AV458" i="7"/>
  <c r="AV457" i="7"/>
  <c r="AV455" i="7"/>
  <c r="AV454" i="7"/>
  <c r="AK454" i="7"/>
  <c r="AV452" i="7"/>
  <c r="AK452" i="7"/>
  <c r="AV450" i="7"/>
  <c r="AV446" i="7"/>
  <c r="AV445" i="7"/>
  <c r="AV443" i="7"/>
  <c r="AK443" i="7"/>
  <c r="AV442" i="7"/>
  <c r="AK442" i="7"/>
  <c r="AV437" i="7"/>
  <c r="AV434" i="7"/>
  <c r="AV433" i="7"/>
  <c r="AK433" i="7"/>
  <c r="AV432" i="7"/>
  <c r="AV431" i="7"/>
  <c r="AV430" i="7"/>
  <c r="AV429" i="7"/>
  <c r="AV428" i="7"/>
  <c r="AV427" i="7"/>
  <c r="AV426" i="7"/>
  <c r="AV421" i="7"/>
  <c r="AV420" i="7"/>
  <c r="AV419" i="7"/>
  <c r="AK419" i="7"/>
  <c r="AV418" i="7"/>
  <c r="AK418" i="7"/>
  <c r="AV417" i="7"/>
  <c r="AK417" i="7"/>
  <c r="AV416" i="7"/>
  <c r="AK416" i="7"/>
  <c r="AV413" i="7"/>
  <c r="AV412" i="7"/>
  <c r="AV411" i="7"/>
  <c r="AV409" i="7"/>
  <c r="AV408" i="7"/>
  <c r="AV407" i="7"/>
  <c r="AV406" i="7"/>
  <c r="AV403" i="7"/>
  <c r="AV402" i="7"/>
  <c r="AV400" i="7"/>
  <c r="AV397" i="7"/>
  <c r="AK397" i="7"/>
  <c r="AV394" i="7"/>
  <c r="AV391" i="7"/>
  <c r="AV390" i="7"/>
  <c r="AK390" i="7"/>
  <c r="AV388" i="7"/>
  <c r="AV386" i="7"/>
  <c r="AK386" i="7"/>
  <c r="AV385" i="7"/>
  <c r="AK385" i="7"/>
  <c r="AV381" i="7"/>
  <c r="AV380" i="7"/>
  <c r="AV379" i="7"/>
  <c r="AK379" i="7"/>
  <c r="AV378" i="7"/>
  <c r="AV374" i="7"/>
  <c r="AK374" i="7"/>
  <c r="AV373" i="7"/>
  <c r="AK373" i="7"/>
  <c r="AV368" i="7"/>
  <c r="AK368" i="7"/>
  <c r="AV366" i="7"/>
  <c r="AK366" i="7"/>
  <c r="AV365" i="7"/>
  <c r="AK365" i="7"/>
  <c r="AV363" i="7"/>
  <c r="AK363" i="7"/>
  <c r="AV361" i="7"/>
  <c r="AV349" i="7"/>
  <c r="AK349" i="7"/>
  <c r="AV347" i="7"/>
  <c r="AK347" i="7"/>
  <c r="AV345" i="7"/>
  <c r="AK345" i="7"/>
  <c r="AV344" i="7"/>
  <c r="AV343" i="7"/>
  <c r="AK343" i="7"/>
  <c r="AV340" i="7"/>
  <c r="AK340" i="7"/>
  <c r="AV337" i="7"/>
  <c r="AK337" i="7"/>
  <c r="AV336" i="7"/>
  <c r="AV335" i="7"/>
  <c r="AV333" i="7"/>
  <c r="AV332" i="7"/>
  <c r="AK332" i="7"/>
  <c r="AV331" i="7"/>
  <c r="AK331" i="7"/>
  <c r="AV330" i="7"/>
  <c r="AK330" i="7"/>
  <c r="AV329" i="7"/>
  <c r="AK329" i="7"/>
  <c r="AV328" i="7"/>
  <c r="AK328" i="7"/>
  <c r="AV324" i="7"/>
  <c r="AK324" i="7"/>
  <c r="AV322" i="7"/>
  <c r="AK322" i="7"/>
  <c r="AV321" i="7"/>
  <c r="AV317" i="7"/>
  <c r="AV316" i="7"/>
  <c r="AV314" i="7"/>
  <c r="AV311" i="7"/>
  <c r="AK311" i="7"/>
  <c r="AV310" i="7"/>
  <c r="AK310" i="7"/>
  <c r="AV303" i="7"/>
  <c r="AV302" i="7"/>
  <c r="AV301" i="7"/>
  <c r="AV300" i="7"/>
  <c r="AV299" i="7"/>
  <c r="AV298" i="7"/>
  <c r="AV297" i="7"/>
  <c r="AK297" i="7"/>
  <c r="AV296" i="7"/>
  <c r="AK296" i="7"/>
  <c r="AV295" i="7"/>
  <c r="AV291" i="7"/>
  <c r="AK291" i="7"/>
  <c r="AV289" i="7"/>
  <c r="AK289" i="7"/>
  <c r="AV287" i="7"/>
  <c r="AV286" i="7"/>
  <c r="AV285" i="7"/>
  <c r="AK285" i="7"/>
  <c r="AV273" i="7"/>
  <c r="AK273" i="7"/>
  <c r="AV272" i="7"/>
  <c r="AK272" i="7"/>
  <c r="AV271" i="7"/>
  <c r="AK271" i="7"/>
  <c r="AV270" i="7"/>
  <c r="AK270" i="7"/>
  <c r="AV269" i="7"/>
  <c r="AK269" i="7"/>
  <c r="AV267" i="7"/>
  <c r="AK267" i="7"/>
  <c r="AV261" i="7"/>
  <c r="AK261" i="7"/>
  <c r="AV260" i="7"/>
  <c r="AK260" i="7"/>
  <c r="AV258" i="7"/>
  <c r="AK258" i="7"/>
  <c r="AV257" i="7"/>
  <c r="AV256" i="7"/>
  <c r="AV252" i="7"/>
  <c r="AK252" i="7"/>
  <c r="AV251" i="7"/>
  <c r="AV250" i="7"/>
  <c r="AV249" i="7"/>
  <c r="AV247" i="7"/>
  <c r="AV246" i="7"/>
  <c r="AV245" i="7"/>
  <c r="AV244" i="7"/>
  <c r="AV243" i="7"/>
  <c r="AV239" i="7"/>
  <c r="AK239" i="7"/>
  <c r="AV238" i="7"/>
  <c r="AK238" i="7"/>
  <c r="AV236" i="7"/>
  <c r="AK236" i="7"/>
  <c r="AV235" i="7"/>
  <c r="AK235" i="7"/>
  <c r="AV234" i="7"/>
  <c r="AK234" i="7"/>
  <c r="AV233" i="7"/>
  <c r="AK233" i="7"/>
  <c r="AV227" i="7"/>
  <c r="AV226" i="7"/>
  <c r="AV225" i="7"/>
  <c r="AV224" i="7"/>
  <c r="AK224" i="7"/>
  <c r="AV213" i="7"/>
  <c r="AK213" i="7"/>
  <c r="AV212" i="7"/>
  <c r="AK212" i="7"/>
  <c r="AV211" i="7"/>
  <c r="AK211" i="7"/>
  <c r="AV210" i="7"/>
  <c r="AV206" i="7"/>
  <c r="AK206" i="7"/>
  <c r="AV205" i="7"/>
  <c r="AK205" i="7"/>
  <c r="AV204" i="7"/>
  <c r="AK204" i="7"/>
  <c r="AV201" i="7"/>
  <c r="AV200" i="7"/>
  <c r="AV197" i="7"/>
  <c r="AK197" i="7"/>
  <c r="AV196" i="7"/>
  <c r="AK196" i="7"/>
  <c r="AV193" i="7"/>
  <c r="AK193" i="7"/>
  <c r="AV192" i="7"/>
  <c r="AK192" i="7"/>
  <c r="AV188" i="7"/>
  <c r="AK188" i="7"/>
  <c r="AV185" i="7"/>
  <c r="AK185" i="7"/>
  <c r="AV183" i="7"/>
  <c r="AK183" i="7"/>
  <c r="AV179" i="7"/>
  <c r="AK179" i="7"/>
  <c r="AV175" i="7"/>
  <c r="AK175" i="7"/>
  <c r="AV169" i="7"/>
  <c r="AK169" i="7"/>
  <c r="AV166" i="7"/>
  <c r="AV164" i="7"/>
  <c r="AK164" i="7"/>
  <c r="AV163" i="7"/>
  <c r="AK163" i="7"/>
  <c r="AV160" i="7"/>
  <c r="AV159" i="7"/>
  <c r="AV156" i="7"/>
  <c r="AV155" i="7"/>
  <c r="AK155" i="7"/>
  <c r="AV154" i="7"/>
  <c r="AK154" i="7"/>
  <c r="AV152" i="7"/>
  <c r="AK152" i="7"/>
  <c r="AV151" i="7"/>
  <c r="AK151" i="7"/>
  <c r="AV150" i="7"/>
  <c r="AK150" i="7"/>
  <c r="AV149" i="7"/>
  <c r="AK149" i="7"/>
  <c r="AV146" i="7"/>
  <c r="AV145" i="7"/>
  <c r="AK145" i="7"/>
  <c r="AV143" i="7"/>
  <c r="AK143" i="7"/>
  <c r="AV134" i="7"/>
  <c r="AK134" i="7"/>
  <c r="AV133" i="7"/>
  <c r="AK133" i="7"/>
  <c r="AV132" i="7"/>
  <c r="AV131" i="7"/>
  <c r="AV129" i="7"/>
  <c r="AV128" i="7"/>
  <c r="AK128" i="7"/>
  <c r="AV125" i="7"/>
  <c r="AK125" i="7"/>
  <c r="AV124" i="7"/>
  <c r="AK124" i="7"/>
  <c r="AV122" i="7"/>
  <c r="AV117" i="7"/>
  <c r="AV116" i="7"/>
  <c r="AK116" i="7"/>
  <c r="AV115" i="7"/>
  <c r="AK115" i="7"/>
  <c r="AV114" i="7"/>
  <c r="AK114" i="7"/>
  <c r="AV108" i="7"/>
  <c r="AV107" i="7"/>
  <c r="AV105" i="7"/>
  <c r="AK105" i="7"/>
  <c r="AV104" i="7"/>
  <c r="AK104" i="7"/>
  <c r="AV103" i="7"/>
  <c r="AK103" i="7"/>
  <c r="AV101" i="7"/>
  <c r="AK101" i="7"/>
  <c r="AV99" i="7"/>
  <c r="AV98" i="7"/>
  <c r="AV96" i="7"/>
  <c r="AV95" i="7"/>
  <c r="AV94" i="7"/>
  <c r="AV93" i="7"/>
  <c r="AV92" i="7"/>
  <c r="AK92" i="7"/>
  <c r="AV91" i="7"/>
  <c r="AV90" i="7"/>
  <c r="AK90" i="7"/>
  <c r="AV89" i="7"/>
  <c r="AK89" i="7"/>
  <c r="AV84" i="7"/>
  <c r="AK84" i="7"/>
  <c r="AV83" i="7"/>
  <c r="AV82" i="7"/>
  <c r="AV81" i="7"/>
  <c r="AK81" i="7"/>
  <c r="AV80" i="7"/>
  <c r="AK80" i="7"/>
  <c r="AV79" i="7"/>
  <c r="AV78" i="7"/>
  <c r="AV76" i="7"/>
  <c r="AK76" i="7"/>
  <c r="AV75" i="7"/>
  <c r="AK75" i="7"/>
  <c r="AV70" i="7"/>
  <c r="AV69" i="7"/>
  <c r="AV68" i="7"/>
  <c r="AV67" i="7"/>
  <c r="AK67" i="7"/>
  <c r="AV66" i="7"/>
  <c r="AV65" i="7"/>
  <c r="AV64" i="7"/>
  <c r="AV63" i="7"/>
  <c r="AV58" i="7"/>
  <c r="AV54" i="7"/>
  <c r="AV49" i="7"/>
  <c r="AV48" i="7"/>
  <c r="AK48" i="7"/>
  <c r="AV47" i="7"/>
  <c r="AK47" i="7"/>
  <c r="AV45" i="7"/>
  <c r="AV44" i="7"/>
  <c r="AV42" i="7"/>
  <c r="AV40" i="7"/>
  <c r="AK40" i="7"/>
  <c r="AV39" i="7"/>
  <c r="AK39" i="7"/>
  <c r="AV36" i="7"/>
  <c r="AV35" i="7"/>
  <c r="AV34" i="7"/>
  <c r="AV30" i="7"/>
  <c r="AV25" i="7"/>
  <c r="AV24" i="7"/>
  <c r="AV23" i="7"/>
  <c r="AV20" i="7"/>
  <c r="AV19" i="7"/>
  <c r="AK19" i="7"/>
  <c r="AV18" i="7"/>
  <c r="AV15" i="7"/>
  <c r="AK15" i="7"/>
  <c r="AV14" i="7"/>
  <c r="AV11" i="7"/>
  <c r="AK11" i="7"/>
  <c r="AV8" i="7"/>
  <c r="AK8" i="7"/>
  <c r="AV6" i="7"/>
  <c r="AK6" i="7"/>
  <c r="AV5" i="7"/>
  <c r="AV3" i="7"/>
  <c r="D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tc={14B4FEC2-245C-4F5D-9C91-DE6172A432D8}</author>
    <author>tc={4F18ADEB-FF90-4A1F-AB37-29950CBB02C3}</author>
    <author>tc={BA030C6E-E91B-44C9-B847-B7CBBE3B589B}</author>
  </authors>
  <commentList>
    <comment ref="L3" authorId="0" shapeId="0" xr:uid="{14B4FEC2-245C-4F5D-9C91-DE6172A432D8}">
      <text>
        <t>[Threaded comment]
Your version of Excel allows you to read this threaded comment; however, any edits to it will get removed if the file is opened in a newer version of Excel. Learn more: https://go.microsoft.com/fwlink/?linkid=870924
Comment:
    Il faut ajouter les ID des iti autres que EV1 (EV4; EV6 notamment)</t>
      </text>
    </comment>
    <comment ref="N9" authorId="1" shapeId="0" xr:uid="{4F18ADEB-FF90-4A1F-AB37-29950CBB02C3}">
      <text>
        <t>[Threaded comment]
Your version of Excel allows you to read this threaded comment; however, any edits to it will get removed if the file is opened in a newer version of Excel. Learn more: https://go.microsoft.com/fwlink/?linkid=870924
Comment:
    Ce compteur n'est pas dans la PNF &gt;&gt; voir avec le CRT Bretagne</t>
      </text>
    </comment>
    <comment ref="N24" authorId="2" shapeId="0" xr:uid="{BA030C6E-E91B-44C9-B847-B7CBBE3B589B}">
      <text>
        <t>[Threaded comment]
Your version of Excel allows you to read this threaded comment; however, any edits to it will get removed if the file is opened in a newer version of Excel. Learn more: https://go.microsoft.com/fwlink/?linkid=870924
Comment:
    Pourquoi le compteur de Tortière est affecté à La Chappelle ?</t>
      </text>
    </comment>
  </commentList>
</comments>
</file>

<file path=xl/sharedStrings.xml><?xml version="1.0" encoding="utf-8"?>
<sst xmlns="http://schemas.openxmlformats.org/spreadsheetml/2006/main" count="55033" uniqueCount="2189">
  <si>
    <t>Données ayant permis la réalisation de l'étude sur la fréquentation et les retombées économiques de l'EV1-La Vélodyssée (2018)</t>
  </si>
  <si>
    <t>Toute utilisation des données devra mentionner la source suivante :</t>
  </si>
  <si>
    <t>Nom du cabinet accompagnateur :</t>
  </si>
  <si>
    <t>Nom du porteur du projet :</t>
  </si>
  <si>
    <t>INDDIGO</t>
  </si>
  <si>
    <t>Symetris</t>
  </si>
  <si>
    <t>Nom de l'étude :</t>
  </si>
  <si>
    <t>Millésime :</t>
  </si>
  <si>
    <t>Etude de fréquentation et de retombées économiques de l'EV1-La Vélodyssée</t>
  </si>
  <si>
    <t>Nom de la société qui a réalisé la phase terrain :</t>
  </si>
  <si>
    <t>Coordination de La Vélodyssée</t>
  </si>
  <si>
    <t>Vélo &amp; Territoire</t>
  </si>
  <si>
    <t>CONTEXTE</t>
  </si>
  <si>
    <t>COG</t>
  </si>
  <si>
    <t>ID_ON3V</t>
  </si>
  <si>
    <t>ID_Section</t>
  </si>
  <si>
    <t>Calendrier d'enquête | Liste des sites avec dates d'enquêtes et un tableau de synthèse avec en ligne le nom des sites et leur numéro de section (par ordre croissant) et en colonne les mois et en indicateur le nb de jour d'enquête/ mois + même tableau avec nb de questionnaires collectés comme indicateur.</t>
  </si>
  <si>
    <t>ID_Site_Enq</t>
  </si>
  <si>
    <t>Nom_Site_Enq</t>
  </si>
  <si>
    <t>Liste des territoires/itinéraires enquêtés</t>
  </si>
  <si>
    <t>CODE_LIEN</t>
  </si>
  <si>
    <t>ORDRE</t>
  </si>
  <si>
    <t>SITE</t>
  </si>
  <si>
    <t>dept</t>
  </si>
  <si>
    <t>JOURNEE</t>
  </si>
  <si>
    <t>DATE</t>
  </si>
  <si>
    <t>HEURE</t>
  </si>
  <si>
    <t>PROFIL</t>
  </si>
  <si>
    <t>PMR</t>
  </si>
  <si>
    <t>VAE</t>
  </si>
  <si>
    <t>REMARQUE</t>
  </si>
  <si>
    <t>SENS (Droite = 1)</t>
  </si>
  <si>
    <t>NUMERO ITW</t>
  </si>
  <si>
    <t>CODE POSTAL</t>
  </si>
  <si>
    <t xml:space="preserve">TOURISTE OU RESIDENT SECONDAIRE  oui : 1 non : 2 </t>
  </si>
  <si>
    <t>DEPENSE oui : 1  non : 2</t>
  </si>
  <si>
    <t>ITINERANCE oui : 1      non : 2</t>
  </si>
  <si>
    <t>code concaténé</t>
  </si>
  <si>
    <t>Vélo = 1; autres = 2</t>
  </si>
  <si>
    <t>Matin = 1 ; AM = 2</t>
  </si>
  <si>
    <t>Compteur de ref</t>
  </si>
  <si>
    <t>Index compteur</t>
  </si>
  <si>
    <t>concat_date</t>
  </si>
  <si>
    <t>Index créneau</t>
  </si>
  <si>
    <t>NB passages</t>
  </si>
  <si>
    <t>Créneau unique</t>
  </si>
  <si>
    <t>Joggers</t>
  </si>
  <si>
    <t>RD 804 01 Le Teich</t>
  </si>
  <si>
    <t>unique</t>
  </si>
  <si>
    <t>Pieton</t>
  </si>
  <si>
    <t>Utilitaire</t>
  </si>
  <si>
    <t>Non</t>
  </si>
  <si>
    <t>Itinérant</t>
  </si>
  <si>
    <t>Loisirs</t>
  </si>
  <si>
    <t>Oui</t>
  </si>
  <si>
    <t>Sportif</t>
  </si>
  <si>
    <t>Animaux</t>
  </si>
  <si>
    <t>Chien</t>
  </si>
  <si>
    <t>Enfant non autonome</t>
  </si>
  <si>
    <t>106aA</t>
  </si>
  <si>
    <t>106a</t>
  </si>
  <si>
    <t>Maison du Département LR compteur temporaire 2</t>
  </si>
  <si>
    <t>43217_9</t>
  </si>
  <si>
    <t>106aA1</t>
  </si>
  <si>
    <t>106aA2</t>
  </si>
  <si>
    <t>106aA3</t>
  </si>
  <si>
    <t>106aA4</t>
  </si>
  <si>
    <t>106aA5</t>
  </si>
  <si>
    <t>106aA6</t>
  </si>
  <si>
    <t>43217_10</t>
  </si>
  <si>
    <t>106aA7</t>
  </si>
  <si>
    <t>Autres moteurs</t>
  </si>
  <si>
    <t>106aA8</t>
  </si>
  <si>
    <t>106aA10</t>
  </si>
  <si>
    <t>106aA11</t>
  </si>
  <si>
    <t>106aA12</t>
  </si>
  <si>
    <t>106aA13</t>
  </si>
  <si>
    <t>106aA14</t>
  </si>
  <si>
    <t>43217_11</t>
  </si>
  <si>
    <t>Autres vélos</t>
  </si>
  <si>
    <t>106aA15</t>
  </si>
  <si>
    <t>106aA16</t>
  </si>
  <si>
    <t>106aA19</t>
  </si>
  <si>
    <t>106aA21</t>
  </si>
  <si>
    <t>106aA22</t>
  </si>
  <si>
    <t>106aA23</t>
  </si>
  <si>
    <t>106aA24</t>
  </si>
  <si>
    <t>43217_12</t>
  </si>
  <si>
    <t>106aA25</t>
  </si>
  <si>
    <t>106aA26</t>
  </si>
  <si>
    <t>106aA27</t>
  </si>
  <si>
    <t>106aA28</t>
  </si>
  <si>
    <t>106aA29</t>
  </si>
  <si>
    <t>106aA30</t>
  </si>
  <si>
    <t>43217_13</t>
  </si>
  <si>
    <t>106aA31</t>
  </si>
  <si>
    <t>43217_14</t>
  </si>
  <si>
    <t>106aA32</t>
  </si>
  <si>
    <t>106aA33</t>
  </si>
  <si>
    <t>106aA34</t>
  </si>
  <si>
    <t>106aA35</t>
  </si>
  <si>
    <t>106aA36</t>
  </si>
  <si>
    <t>43217_15</t>
  </si>
  <si>
    <t>106bA</t>
  </si>
  <si>
    <t>106b</t>
  </si>
  <si>
    <t>106bA1</t>
  </si>
  <si>
    <t>106bA2</t>
  </si>
  <si>
    <t>106bA3</t>
  </si>
  <si>
    <t>106bA4</t>
  </si>
  <si>
    <t>106bA5</t>
  </si>
  <si>
    <t>106bA6</t>
  </si>
  <si>
    <t>106bA7</t>
  </si>
  <si>
    <t>106bA8</t>
  </si>
  <si>
    <t>106bA9</t>
  </si>
  <si>
    <t>106bA10</t>
  </si>
  <si>
    <t>106bA11</t>
  </si>
  <si>
    <t>106bA12</t>
  </si>
  <si>
    <t>106bA13</t>
  </si>
  <si>
    <t>106bA14</t>
  </si>
  <si>
    <t>106bA15</t>
  </si>
  <si>
    <t>106bA16</t>
  </si>
  <si>
    <t>106bA17</t>
  </si>
  <si>
    <t>106bA18</t>
  </si>
  <si>
    <t>106bA19</t>
  </si>
  <si>
    <t>106bA20</t>
  </si>
  <si>
    <t>106bA21</t>
  </si>
  <si>
    <t>106bA22</t>
  </si>
  <si>
    <t>106bA23</t>
  </si>
  <si>
    <t>106bA24</t>
  </si>
  <si>
    <t>106bA25</t>
  </si>
  <si>
    <t>106bA26</t>
  </si>
  <si>
    <t>106bA27</t>
  </si>
  <si>
    <t>106bA28</t>
  </si>
  <si>
    <t>106bA29</t>
  </si>
  <si>
    <t>106bA30</t>
  </si>
  <si>
    <t>106bA31</t>
  </si>
  <si>
    <t>106bA32</t>
  </si>
  <si>
    <t>106bA33</t>
  </si>
  <si>
    <t>106bA34</t>
  </si>
  <si>
    <t>106bA35</t>
  </si>
  <si>
    <t>106bA36</t>
  </si>
  <si>
    <t>106bA37</t>
  </si>
  <si>
    <t>106bA38</t>
  </si>
  <si>
    <t>106bA39</t>
  </si>
  <si>
    <t>Rollers</t>
  </si>
  <si>
    <t>43217_16</t>
  </si>
  <si>
    <t>106bA40</t>
  </si>
  <si>
    <t>106bA41</t>
  </si>
  <si>
    <t>106bA42</t>
  </si>
  <si>
    <t>106bA43</t>
  </si>
  <si>
    <t>106bA44</t>
  </si>
  <si>
    <t>106bA45</t>
  </si>
  <si>
    <t>106bA46</t>
  </si>
  <si>
    <t>43217_17</t>
  </si>
  <si>
    <t>106bA47</t>
  </si>
  <si>
    <t>106bA48</t>
  </si>
  <si>
    <t>106bA49</t>
  </si>
  <si>
    <t>106bA50</t>
  </si>
  <si>
    <t>43217_18</t>
  </si>
  <si>
    <t>106bA51</t>
  </si>
  <si>
    <t>106bA52</t>
  </si>
  <si>
    <t>106bA53</t>
  </si>
  <si>
    <t>106bA54</t>
  </si>
  <si>
    <t>106bA55</t>
  </si>
  <si>
    <t>X2I16100793</t>
  </si>
  <si>
    <t>EDP</t>
  </si>
  <si>
    <t>2RM</t>
  </si>
  <si>
    <t>poussette</t>
  </si>
  <si>
    <t>Bouin</t>
  </si>
  <si>
    <t>SOULAC SUR MER</t>
  </si>
  <si>
    <t>RD 804 03 La Teste de Buch (Pyla)</t>
  </si>
  <si>
    <t>La Tranche Sur Mer</t>
  </si>
  <si>
    <t>Tandem</t>
  </si>
  <si>
    <t>Saint-Brevin</t>
  </si>
  <si>
    <t>Tortière_sud</t>
  </si>
  <si>
    <t>Trotinette électrique</t>
  </si>
  <si>
    <t>Allemagne</t>
  </si>
  <si>
    <t>Pays-Bas</t>
  </si>
  <si>
    <t>Angleterre</t>
  </si>
  <si>
    <t>Suisse</t>
  </si>
  <si>
    <t>Sainte Radegonde Des Noyers</t>
  </si>
  <si>
    <t>Bellevue</t>
  </si>
  <si>
    <t>Remorque</t>
  </si>
  <si>
    <t>Les Sables d'Olonne</t>
  </si>
  <si>
    <t>VTT</t>
  </si>
  <si>
    <t>Plessé</t>
  </si>
  <si>
    <t>RD 802E1-01 Lège Cap Ferret</t>
  </si>
  <si>
    <t>Trotinette</t>
  </si>
  <si>
    <t>02_La Bouverie</t>
  </si>
  <si>
    <t>Hendaye</t>
  </si>
  <si>
    <t>Naujac/Mer kiosque</t>
  </si>
  <si>
    <t>43358_9</t>
  </si>
  <si>
    <t>43358_10</t>
  </si>
  <si>
    <t>43358_11</t>
  </si>
  <si>
    <t>43358_12</t>
  </si>
  <si>
    <t>43358_13</t>
  </si>
  <si>
    <t>43358_14</t>
  </si>
  <si>
    <t>43358_15</t>
  </si>
  <si>
    <t>43358_16</t>
  </si>
  <si>
    <t>43358_17</t>
  </si>
  <si>
    <t>43358_18</t>
  </si>
  <si>
    <t>Voiture</t>
  </si>
  <si>
    <t>Saint Hilaire De Riez</t>
  </si>
  <si>
    <t>Ciboure</t>
  </si>
  <si>
    <t>141A</t>
  </si>
  <si>
    <t>GB</t>
  </si>
  <si>
    <t>141A1</t>
  </si>
  <si>
    <t>141A2</t>
  </si>
  <si>
    <t>141A3</t>
  </si>
  <si>
    <t>141A4</t>
  </si>
  <si>
    <t>141A5</t>
  </si>
  <si>
    <t>141A6</t>
  </si>
  <si>
    <t>141A7</t>
  </si>
  <si>
    <t>141A8</t>
  </si>
  <si>
    <t>141A9</t>
  </si>
  <si>
    <t>141A10</t>
  </si>
  <si>
    <t>141A11</t>
  </si>
  <si>
    <t>141A12</t>
  </si>
  <si>
    <t>141A13</t>
  </si>
  <si>
    <t>141A14</t>
  </si>
  <si>
    <t>141A15</t>
  </si>
  <si>
    <t>141A16</t>
  </si>
  <si>
    <t>141A17</t>
  </si>
  <si>
    <t>141A18</t>
  </si>
  <si>
    <t>141A19</t>
  </si>
  <si>
    <t>141A20</t>
  </si>
  <si>
    <t>141A21</t>
  </si>
  <si>
    <t>141A22</t>
  </si>
  <si>
    <t>141A23</t>
  </si>
  <si>
    <t>141A24</t>
  </si>
  <si>
    <t>Vélo couché</t>
  </si>
  <si>
    <t>141A27</t>
  </si>
  <si>
    <t>141A25</t>
  </si>
  <si>
    <t>141A26</t>
  </si>
  <si>
    <t>141A28</t>
  </si>
  <si>
    <t>141A29</t>
  </si>
  <si>
    <t>141A30</t>
  </si>
  <si>
    <t>141A31</t>
  </si>
  <si>
    <t>141A32</t>
  </si>
  <si>
    <t>141A33</t>
  </si>
  <si>
    <t>141A34</t>
  </si>
  <si>
    <t>141A35</t>
  </si>
  <si>
    <t>141A36</t>
  </si>
  <si>
    <t>141A37</t>
  </si>
  <si>
    <t>141A38</t>
  </si>
  <si>
    <t>141A39</t>
  </si>
  <si>
    <t>141A40</t>
  </si>
  <si>
    <t>141A41</t>
  </si>
  <si>
    <t>141A42</t>
  </si>
  <si>
    <t>141A43</t>
  </si>
  <si>
    <t>141A44</t>
  </si>
  <si>
    <t>141A45</t>
  </si>
  <si>
    <t>141A46</t>
  </si>
  <si>
    <t>141A47</t>
  </si>
  <si>
    <t>141A48</t>
  </si>
  <si>
    <t>141A49</t>
  </si>
  <si>
    <t>141A50</t>
  </si>
  <si>
    <t>141A51</t>
  </si>
  <si>
    <t>141A52</t>
  </si>
  <si>
    <t>141A53</t>
  </si>
  <si>
    <t>141A54</t>
  </si>
  <si>
    <t>141A55</t>
  </si>
  <si>
    <t>141A56</t>
  </si>
  <si>
    <t>141A57</t>
  </si>
  <si>
    <t>141A58</t>
  </si>
  <si>
    <t>141A59</t>
  </si>
  <si>
    <t>141A60</t>
  </si>
  <si>
    <t>141A61</t>
  </si>
  <si>
    <t>141A62</t>
  </si>
  <si>
    <t>141A63</t>
  </si>
  <si>
    <t>141A64</t>
  </si>
  <si>
    <t>141A65</t>
  </si>
  <si>
    <t>141A66</t>
  </si>
  <si>
    <t>141A67</t>
  </si>
  <si>
    <t>141A68</t>
  </si>
  <si>
    <t>141A69</t>
  </si>
  <si>
    <t>141A70</t>
  </si>
  <si>
    <t>141A71</t>
  </si>
  <si>
    <t>141A72</t>
  </si>
  <si>
    <t>141A73</t>
  </si>
  <si>
    <t>141A74</t>
  </si>
  <si>
    <t>141A75</t>
  </si>
  <si>
    <t>141A76</t>
  </si>
  <si>
    <t>141A77</t>
  </si>
  <si>
    <t>141A78</t>
  </si>
  <si>
    <t>141A79</t>
  </si>
  <si>
    <t>4A</t>
  </si>
  <si>
    <t>B459</t>
  </si>
  <si>
    <t>Saint_Pol_de_Leon V5</t>
  </si>
  <si>
    <t>43207_9</t>
  </si>
  <si>
    <t>4A1</t>
  </si>
  <si>
    <t>B460</t>
  </si>
  <si>
    <t>43207_10</t>
  </si>
  <si>
    <t>B461</t>
  </si>
  <si>
    <t>43207_11</t>
  </si>
  <si>
    <t>4A2</t>
  </si>
  <si>
    <t>B462</t>
  </si>
  <si>
    <t>Roumanie</t>
  </si>
  <si>
    <t>B463</t>
  </si>
  <si>
    <t>B464</t>
  </si>
  <si>
    <t>43207_12</t>
  </si>
  <si>
    <t>B465</t>
  </si>
  <si>
    <t>4A3</t>
  </si>
  <si>
    <t>B466</t>
  </si>
  <si>
    <t>B467</t>
  </si>
  <si>
    <t>B468</t>
  </si>
  <si>
    <t>4A4</t>
  </si>
  <si>
    <t>B469</t>
  </si>
  <si>
    <t>43207_13</t>
  </si>
  <si>
    <t>4A5</t>
  </si>
  <si>
    <t>B470</t>
  </si>
  <si>
    <t>4A6</t>
  </si>
  <si>
    <t>B471</t>
  </si>
  <si>
    <t>4A7</t>
  </si>
  <si>
    <t>B472</t>
  </si>
  <si>
    <t>B473</t>
  </si>
  <si>
    <t>43207_14</t>
  </si>
  <si>
    <t>B474</t>
  </si>
  <si>
    <t>B475</t>
  </si>
  <si>
    <t>B476</t>
  </si>
  <si>
    <t>4A8</t>
  </si>
  <si>
    <t>B477</t>
  </si>
  <si>
    <t>4A9</t>
  </si>
  <si>
    <t>B478</t>
  </si>
  <si>
    <t>4A10</t>
  </si>
  <si>
    <t>B479</t>
  </si>
  <si>
    <t>4A11</t>
  </si>
  <si>
    <t>B480</t>
  </si>
  <si>
    <t>43207_15</t>
  </si>
  <si>
    <t>4A12</t>
  </si>
  <si>
    <t>B481</t>
  </si>
  <si>
    <t>B482</t>
  </si>
  <si>
    <t>4A13</t>
  </si>
  <si>
    <t>B483</t>
  </si>
  <si>
    <t>4A14</t>
  </si>
  <si>
    <t>B484</t>
  </si>
  <si>
    <t>B485</t>
  </si>
  <si>
    <t>4A15</t>
  </si>
  <si>
    <t>B486</t>
  </si>
  <si>
    <t>4A16</t>
  </si>
  <si>
    <t>B487</t>
  </si>
  <si>
    <t>B488</t>
  </si>
  <si>
    <t>4A17</t>
  </si>
  <si>
    <t>B489</t>
  </si>
  <si>
    <t>43207_16</t>
  </si>
  <si>
    <t>4A18</t>
  </si>
  <si>
    <t>B490</t>
  </si>
  <si>
    <t>B491</t>
  </si>
  <si>
    <t>B492</t>
  </si>
  <si>
    <t>B493</t>
  </si>
  <si>
    <t>B494</t>
  </si>
  <si>
    <t>B495</t>
  </si>
  <si>
    <t>B496</t>
  </si>
  <si>
    <t>43207_17</t>
  </si>
  <si>
    <t>4A19</t>
  </si>
  <si>
    <t>B497</t>
  </si>
  <si>
    <t>B498</t>
  </si>
  <si>
    <t>B499</t>
  </si>
  <si>
    <t>4A20</t>
  </si>
  <si>
    <t>B500</t>
  </si>
  <si>
    <t>4A21</t>
  </si>
  <si>
    <t>B501</t>
  </si>
  <si>
    <t>43207_18</t>
  </si>
  <si>
    <t>B502</t>
  </si>
  <si>
    <t>B503</t>
  </si>
  <si>
    <t>B504</t>
  </si>
  <si>
    <t>B505</t>
  </si>
  <si>
    <t>B506</t>
  </si>
  <si>
    <t>38A</t>
  </si>
  <si>
    <t>B7582</t>
  </si>
  <si>
    <t>43317_9</t>
  </si>
  <si>
    <t>B7583</t>
  </si>
  <si>
    <t>B7584</t>
  </si>
  <si>
    <t>43317_10</t>
  </si>
  <si>
    <t>38A1</t>
  </si>
  <si>
    <t>B7585</t>
  </si>
  <si>
    <t>38A2</t>
  </si>
  <si>
    <t>B7586</t>
  </si>
  <si>
    <t>B7587</t>
  </si>
  <si>
    <t>B7588</t>
  </si>
  <si>
    <t>B7589</t>
  </si>
  <si>
    <t>38A3</t>
  </si>
  <si>
    <t>B7590</t>
  </si>
  <si>
    <t>B7591</t>
  </si>
  <si>
    <t>B7592</t>
  </si>
  <si>
    <t>B7593</t>
  </si>
  <si>
    <t>38A4</t>
  </si>
  <si>
    <t>B7594</t>
  </si>
  <si>
    <t>38A5</t>
  </si>
  <si>
    <t>B7595</t>
  </si>
  <si>
    <t>B7596</t>
  </si>
  <si>
    <t>38A6</t>
  </si>
  <si>
    <t>B7597</t>
  </si>
  <si>
    <t>B7598</t>
  </si>
  <si>
    <t>38A7</t>
  </si>
  <si>
    <t>B7599</t>
  </si>
  <si>
    <t>B7600</t>
  </si>
  <si>
    <t>B7601</t>
  </si>
  <si>
    <t>38A8</t>
  </si>
  <si>
    <t>B7602</t>
  </si>
  <si>
    <t>43317_11</t>
  </si>
  <si>
    <t>38A9</t>
  </si>
  <si>
    <t>B7603</t>
  </si>
  <si>
    <t>B7604</t>
  </si>
  <si>
    <t>38A10</t>
  </si>
  <si>
    <t>B7605</t>
  </si>
  <si>
    <t>38A11</t>
  </si>
  <si>
    <t>B7606</t>
  </si>
  <si>
    <t>38A12</t>
  </si>
  <si>
    <t>B7607</t>
  </si>
  <si>
    <t>38A13</t>
  </si>
  <si>
    <t>B7608</t>
  </si>
  <si>
    <t>B7609</t>
  </si>
  <si>
    <t>38A14</t>
  </si>
  <si>
    <t>B7610</t>
  </si>
  <si>
    <t>38A15</t>
  </si>
  <si>
    <t>B7611</t>
  </si>
  <si>
    <t>38A16</t>
  </si>
  <si>
    <t>B7612</t>
  </si>
  <si>
    <t>43317_12</t>
  </si>
  <si>
    <t>B7613</t>
  </si>
  <si>
    <t>38A17</t>
  </si>
  <si>
    <t>B7614</t>
  </si>
  <si>
    <t>B7615</t>
  </si>
  <si>
    <t>B7616</t>
  </si>
  <si>
    <t>38A18</t>
  </si>
  <si>
    <t>B7617</t>
  </si>
  <si>
    <t>B7618</t>
  </si>
  <si>
    <t>B7619</t>
  </si>
  <si>
    <t>B7620</t>
  </si>
  <si>
    <t>B7621</t>
  </si>
  <si>
    <t>B7622</t>
  </si>
  <si>
    <t>38A19</t>
  </si>
  <si>
    <t>B7623</t>
  </si>
  <si>
    <t>B7624</t>
  </si>
  <si>
    <t>38A20</t>
  </si>
  <si>
    <t>B7625</t>
  </si>
  <si>
    <t>B7626</t>
  </si>
  <si>
    <t>38A21</t>
  </si>
  <si>
    <t>B7627</t>
  </si>
  <si>
    <t>B7628</t>
  </si>
  <si>
    <t>38A22</t>
  </si>
  <si>
    <t>B7629</t>
  </si>
  <si>
    <t>38A23</t>
  </si>
  <si>
    <t>B7630</t>
  </si>
  <si>
    <t>B7631</t>
  </si>
  <si>
    <t>38A24</t>
  </si>
  <si>
    <t>B7632</t>
  </si>
  <si>
    <t>43317_13</t>
  </si>
  <si>
    <t>38A25</t>
  </si>
  <si>
    <t>B7633</t>
  </si>
  <si>
    <t>B7634</t>
  </si>
  <si>
    <t>38A26</t>
  </si>
  <si>
    <t>B7635</t>
  </si>
  <si>
    <t>38A27</t>
  </si>
  <si>
    <t>B7636</t>
  </si>
  <si>
    <t>38A28</t>
  </si>
  <si>
    <t>B7637</t>
  </si>
  <si>
    <t>38A29</t>
  </si>
  <si>
    <t>B7638</t>
  </si>
  <si>
    <t>B7639</t>
  </si>
  <si>
    <t>B7640</t>
  </si>
  <si>
    <t>B7641</t>
  </si>
  <si>
    <t>QUAD</t>
  </si>
  <si>
    <t>B7642</t>
  </si>
  <si>
    <t>B7643</t>
  </si>
  <si>
    <t>43317_14</t>
  </si>
  <si>
    <t>38A30</t>
  </si>
  <si>
    <t>B7644</t>
  </si>
  <si>
    <t>B7645</t>
  </si>
  <si>
    <t>38A31</t>
  </si>
  <si>
    <t>B7646</t>
  </si>
  <si>
    <t>38A32</t>
  </si>
  <si>
    <t>B7647</t>
  </si>
  <si>
    <t>38A33</t>
  </si>
  <si>
    <t>B7648</t>
  </si>
  <si>
    <t>B7649</t>
  </si>
  <si>
    <t>B7650</t>
  </si>
  <si>
    <t>B7651</t>
  </si>
  <si>
    <t>38A34</t>
  </si>
  <si>
    <t>B7652</t>
  </si>
  <si>
    <t>B7653</t>
  </si>
  <si>
    <t>B7654</t>
  </si>
  <si>
    <t>B7655</t>
  </si>
  <si>
    <t>43317_15</t>
  </si>
  <si>
    <t>B7656</t>
  </si>
  <si>
    <t>38A35</t>
  </si>
  <si>
    <t>B7657</t>
  </si>
  <si>
    <t>B7658</t>
  </si>
  <si>
    <t>B7659</t>
  </si>
  <si>
    <t>38A36</t>
  </si>
  <si>
    <t>B7660</t>
  </si>
  <si>
    <t>B7661</t>
  </si>
  <si>
    <t>B7662</t>
  </si>
  <si>
    <t>B7663</t>
  </si>
  <si>
    <t>38A37</t>
  </si>
  <si>
    <t>B7664</t>
  </si>
  <si>
    <t>B7665</t>
  </si>
  <si>
    <t>38A38</t>
  </si>
  <si>
    <t>B7666</t>
  </si>
  <si>
    <t>38A39</t>
  </si>
  <si>
    <t>B7667</t>
  </si>
  <si>
    <t>B7668</t>
  </si>
  <si>
    <t>43317_16</t>
  </si>
  <si>
    <t>B7669</t>
  </si>
  <si>
    <t>B7670</t>
  </si>
  <si>
    <t>B7671</t>
  </si>
  <si>
    <t>38A40</t>
  </si>
  <si>
    <t>B7672</t>
  </si>
  <si>
    <t>38A41</t>
  </si>
  <si>
    <t>B7673</t>
  </si>
  <si>
    <t>B7674</t>
  </si>
  <si>
    <t>B7675</t>
  </si>
  <si>
    <t>B7676</t>
  </si>
  <si>
    <t>B7677</t>
  </si>
  <si>
    <t>B7678</t>
  </si>
  <si>
    <t>B7679</t>
  </si>
  <si>
    <t>B7680</t>
  </si>
  <si>
    <t>B7681</t>
  </si>
  <si>
    <t>B7682</t>
  </si>
  <si>
    <t>B7683</t>
  </si>
  <si>
    <t>38A42</t>
  </si>
  <si>
    <t>B7684</t>
  </si>
  <si>
    <t>38A43</t>
  </si>
  <si>
    <t>B7685</t>
  </si>
  <si>
    <t>38A44</t>
  </si>
  <si>
    <t>B7686</t>
  </si>
  <si>
    <t>B7687</t>
  </si>
  <si>
    <t>B7688</t>
  </si>
  <si>
    <t>B7689</t>
  </si>
  <si>
    <t>B7690</t>
  </si>
  <si>
    <t>B7691</t>
  </si>
  <si>
    <t>43317_17</t>
  </si>
  <si>
    <t>B7692</t>
  </si>
  <si>
    <t>B7693</t>
  </si>
  <si>
    <t>B7694</t>
  </si>
  <si>
    <t>B7695</t>
  </si>
  <si>
    <t>38A45</t>
  </si>
  <si>
    <t>B7696</t>
  </si>
  <si>
    <t>38A46</t>
  </si>
  <si>
    <t>B7697</t>
  </si>
  <si>
    <t>B7698</t>
  </si>
  <si>
    <t>B7699</t>
  </si>
  <si>
    <t>B7700</t>
  </si>
  <si>
    <t>B7701</t>
  </si>
  <si>
    <t>B7702</t>
  </si>
  <si>
    <t>38A47</t>
  </si>
  <si>
    <t>B7703</t>
  </si>
  <si>
    <t>38A48</t>
  </si>
  <si>
    <t>B7704</t>
  </si>
  <si>
    <t>38A49</t>
  </si>
  <si>
    <t>B7705</t>
  </si>
  <si>
    <t>38A50</t>
  </si>
  <si>
    <t>B7706</t>
  </si>
  <si>
    <t>43317_18</t>
  </si>
  <si>
    <t>B7707</t>
  </si>
  <si>
    <t>38A51</t>
  </si>
  <si>
    <t>B7708</t>
  </si>
  <si>
    <t>B7709</t>
  </si>
  <si>
    <t>38A52</t>
  </si>
  <si>
    <t>B7710</t>
  </si>
  <si>
    <t>38A53</t>
  </si>
  <si>
    <t>B7711</t>
  </si>
  <si>
    <t>V6 Caurel-2012</t>
  </si>
  <si>
    <t>56. Jn Saint Jouan (CRB)</t>
  </si>
  <si>
    <t>St Congard-Foveno</t>
  </si>
  <si>
    <t>Bretagne</t>
  </si>
  <si>
    <t>Finistère</t>
  </si>
  <si>
    <t>EV1-La Vélodyssée</t>
  </si>
  <si>
    <t>EV1</t>
  </si>
  <si>
    <t>Une table des communes de l'itinéraire ou du réseau avec leur COG, l'ID de la section, l'ID du tronçon, le nom du tronçon. Dans le cas d'un réseau, il faudra prévoir une colonne avec l'affectation à un ou plusieurs itinéraires intégrant l'ID On3V de l'itinéraire</t>
  </si>
  <si>
    <t>Côtes d'Armor</t>
  </si>
  <si>
    <t>Ille-et-Vilaine</t>
  </si>
  <si>
    <t>Pays de la Loire</t>
  </si>
  <si>
    <t>Loire-Atlantique</t>
  </si>
  <si>
    <t>Vendée</t>
  </si>
  <si>
    <t>Nouvelle-Aquitaine</t>
  </si>
  <si>
    <t>Charente-Maritime</t>
  </si>
  <si>
    <t>Gironde</t>
  </si>
  <si>
    <t>Landes</t>
  </si>
  <si>
    <t>Pyrénées-Atlantiques</t>
  </si>
  <si>
    <t>La liste des sections fonctionnelles/leur état (enquêté ou non) et les résultats afférents</t>
  </si>
  <si>
    <t>17008</t>
  </si>
  <si>
    <t>17010</t>
  </si>
  <si>
    <t>17028</t>
  </si>
  <si>
    <t>17036</t>
  </si>
  <si>
    <t>17058</t>
  </si>
  <si>
    <t>17075</t>
  </si>
  <si>
    <t>17091</t>
  </si>
  <si>
    <t>17094</t>
  </si>
  <si>
    <t>17142</t>
  </si>
  <si>
    <t>17189</t>
  </si>
  <si>
    <t>17218</t>
  </si>
  <si>
    <t>17219</t>
  </si>
  <si>
    <t>17225</t>
  </si>
  <si>
    <t>17274</t>
  </si>
  <si>
    <t>17299</t>
  </si>
  <si>
    <t>17300</t>
  </si>
  <si>
    <t>17306</t>
  </si>
  <si>
    <t>17308</t>
  </si>
  <si>
    <t>17346</t>
  </si>
  <si>
    <t>17348</t>
  </si>
  <si>
    <t>17353</t>
  </si>
  <si>
    <t>17376</t>
  </si>
  <si>
    <t>17380</t>
  </si>
  <si>
    <t>17414</t>
  </si>
  <si>
    <t>17449</t>
  </si>
  <si>
    <t>17452</t>
  </si>
  <si>
    <t>17453</t>
  </si>
  <si>
    <t>17455</t>
  </si>
  <si>
    <t>17461</t>
  </si>
  <si>
    <t>17463</t>
  </si>
  <si>
    <t>17472</t>
  </si>
  <si>
    <t>17483</t>
  </si>
  <si>
    <t>22033</t>
  </si>
  <si>
    <t>22061</t>
  </si>
  <si>
    <t>22064</t>
  </si>
  <si>
    <t>22107</t>
  </si>
  <si>
    <t>22157</t>
  </si>
  <si>
    <t>22158</t>
  </si>
  <si>
    <t>22163</t>
  </si>
  <si>
    <t>22181</t>
  </si>
  <si>
    <t>22202</t>
  </si>
  <si>
    <t>22220</t>
  </si>
  <si>
    <t>22266</t>
  </si>
  <si>
    <t>22314</t>
  </si>
  <si>
    <t>29007</t>
  </si>
  <si>
    <t>29024</t>
  </si>
  <si>
    <t>29034</t>
  </si>
  <si>
    <t>29068</t>
  </si>
  <si>
    <t>29129</t>
  </si>
  <si>
    <t>29151</t>
  </si>
  <si>
    <t>29152</t>
  </si>
  <si>
    <t>29184</t>
  </si>
  <si>
    <t>29191</t>
  </si>
  <si>
    <t>29199</t>
  </si>
  <si>
    <t>29205</t>
  </si>
  <si>
    <t>29207</t>
  </si>
  <si>
    <t>29227</t>
  </si>
  <si>
    <t>29239</t>
  </si>
  <si>
    <t>29254</t>
  </si>
  <si>
    <t>29259</t>
  </si>
  <si>
    <t>29265</t>
  </si>
  <si>
    <t>29275</t>
  </si>
  <si>
    <t>29279</t>
  </si>
  <si>
    <t>33005</t>
  </si>
  <si>
    <t>33011</t>
  </si>
  <si>
    <t>33019</t>
  </si>
  <si>
    <t>33051</t>
  </si>
  <si>
    <t>33097</t>
  </si>
  <si>
    <t>33193</t>
  </si>
  <si>
    <t>33199</t>
  </si>
  <si>
    <t>33203</t>
  </si>
  <si>
    <t>33214</t>
  </si>
  <si>
    <t>33229</t>
  </si>
  <si>
    <t>33236</t>
  </si>
  <si>
    <t>33300</t>
  </si>
  <si>
    <t>33333</t>
  </si>
  <si>
    <t>33514</t>
  </si>
  <si>
    <t>33527</t>
  </si>
  <si>
    <t>33529</t>
  </si>
  <si>
    <t>33540</t>
  </si>
  <si>
    <t>33541</t>
  </si>
  <si>
    <t>33544</t>
  </si>
  <si>
    <t>35013</t>
  </si>
  <si>
    <t>35236</t>
  </si>
  <si>
    <t>40046</t>
  </si>
  <si>
    <t>40065</t>
  </si>
  <si>
    <t>40108</t>
  </si>
  <si>
    <t>40133</t>
  </si>
  <si>
    <t>40150</t>
  </si>
  <si>
    <t>40157</t>
  </si>
  <si>
    <t>40181</t>
  </si>
  <si>
    <t>40184</t>
  </si>
  <si>
    <t>40187</t>
  </si>
  <si>
    <t>40209</t>
  </si>
  <si>
    <t>40217</t>
  </si>
  <si>
    <t>40257</t>
  </si>
  <si>
    <t>40266</t>
  </si>
  <si>
    <t>40276</t>
  </si>
  <si>
    <t>40296</t>
  </si>
  <si>
    <t>40304</t>
  </si>
  <si>
    <t>40310</t>
  </si>
  <si>
    <t>40312</t>
  </si>
  <si>
    <t>40326</t>
  </si>
  <si>
    <t>40328</t>
  </si>
  <si>
    <t>44012</t>
  </si>
  <si>
    <t>44015</t>
  </si>
  <si>
    <t>44020</t>
  </si>
  <si>
    <t>44021</t>
  </si>
  <si>
    <t>44027</t>
  </si>
  <si>
    <t>44035</t>
  </si>
  <si>
    <t>44046</t>
  </si>
  <si>
    <t>44057</t>
  </si>
  <si>
    <t>44061</t>
  </si>
  <si>
    <t>44068</t>
  </si>
  <si>
    <t>44073</t>
  </si>
  <si>
    <t>44101</t>
  </si>
  <si>
    <t>44106</t>
  </si>
  <si>
    <t>44109</t>
  </si>
  <si>
    <t>44110</t>
  </si>
  <si>
    <t>44116</t>
  </si>
  <si>
    <t>44120</t>
  </si>
  <si>
    <t>44126</t>
  </si>
  <si>
    <t>44128</t>
  </si>
  <si>
    <t>44131</t>
  </si>
  <si>
    <t>44143</t>
  </si>
  <si>
    <t>44149</t>
  </si>
  <si>
    <t>44154</t>
  </si>
  <si>
    <t>44166</t>
  </si>
  <si>
    <t>44182</t>
  </si>
  <si>
    <t>44185</t>
  </si>
  <si>
    <t>44192</t>
  </si>
  <si>
    <t>44201</t>
  </si>
  <si>
    <t>44221</t>
  </si>
  <si>
    <t>56024</t>
  </si>
  <si>
    <t>56041</t>
  </si>
  <si>
    <t>56047</t>
  </si>
  <si>
    <t>56059</t>
  </si>
  <si>
    <t>56060</t>
  </si>
  <si>
    <t>56070</t>
  </si>
  <si>
    <t>56072</t>
  </si>
  <si>
    <t>56079</t>
  </si>
  <si>
    <t>56091</t>
  </si>
  <si>
    <t>56102</t>
  </si>
  <si>
    <t>56124</t>
  </si>
  <si>
    <t>56139</t>
  </si>
  <si>
    <t>56146</t>
  </si>
  <si>
    <t>56151</t>
  </si>
  <si>
    <t>56154</t>
  </si>
  <si>
    <t>56160</t>
  </si>
  <si>
    <t>56165</t>
  </si>
  <si>
    <t>56178</t>
  </si>
  <si>
    <t>56197</t>
  </si>
  <si>
    <t>56198</t>
  </si>
  <si>
    <t>56203</t>
  </si>
  <si>
    <t>56211</t>
  </si>
  <si>
    <t>56213</t>
  </si>
  <si>
    <t>56215</t>
  </si>
  <si>
    <t>56218</t>
  </si>
  <si>
    <t>56228</t>
  </si>
  <si>
    <t>56239</t>
  </si>
  <si>
    <t>56244</t>
  </si>
  <si>
    <t>64024</t>
  </si>
  <si>
    <t>64102</t>
  </si>
  <si>
    <t>64122</t>
  </si>
  <si>
    <t>64125</t>
  </si>
  <si>
    <t>64140</t>
  </si>
  <si>
    <t>64189</t>
  </si>
  <si>
    <t>64249</t>
  </si>
  <si>
    <t>64260</t>
  </si>
  <si>
    <t>64483</t>
  </si>
  <si>
    <t>64545</t>
  </si>
  <si>
    <t>85001</t>
  </si>
  <si>
    <t>85012</t>
  </si>
  <si>
    <t>85018</t>
  </si>
  <si>
    <t>85029</t>
  </si>
  <si>
    <t>85035</t>
  </si>
  <si>
    <t>85049</t>
  </si>
  <si>
    <t>85060</t>
  </si>
  <si>
    <t>85088</t>
  </si>
  <si>
    <t>85100</t>
  </si>
  <si>
    <t>85114</t>
  </si>
  <si>
    <t>85127</t>
  </si>
  <si>
    <t>85164</t>
  </si>
  <si>
    <t>85166</t>
  </si>
  <si>
    <t>85185</t>
  </si>
  <si>
    <t>85194</t>
  </si>
  <si>
    <t>85222</t>
  </si>
  <si>
    <t>85226</t>
  </si>
  <si>
    <t>85234</t>
  </si>
  <si>
    <t>85243</t>
  </si>
  <si>
    <t>85255</t>
  </si>
  <si>
    <t>85267</t>
  </si>
  <si>
    <t>85273</t>
  </si>
  <si>
    <t>85278</t>
  </si>
  <si>
    <t>85288</t>
  </si>
  <si>
    <t>85294</t>
  </si>
  <si>
    <t>85297</t>
  </si>
  <si>
    <t>85307</t>
  </si>
  <si>
    <t>Andilly</t>
  </si>
  <si>
    <t>Angoulins</t>
  </si>
  <si>
    <t>Aytré</t>
  </si>
  <si>
    <t>Beaugeay</t>
  </si>
  <si>
    <t>Bourcefranc-le-Chapus</t>
  </si>
  <si>
    <t>Cabariot</t>
  </si>
  <si>
    <t>Charron</t>
  </si>
  <si>
    <t>Châtelaillon-Plage</t>
  </si>
  <si>
    <t>Dompierre-sur-Mer</t>
  </si>
  <si>
    <t>Hiers-Brouage</t>
  </si>
  <si>
    <t>Marans</t>
  </si>
  <si>
    <t>Marennes</t>
  </si>
  <si>
    <t>Les Mathes</t>
  </si>
  <si>
    <t>Périgny</t>
  </si>
  <si>
    <t>Rochefort</t>
  </si>
  <si>
    <t>La Rochelle</t>
  </si>
  <si>
    <t>Royan</t>
  </si>
  <si>
    <t>Saint-Agnant</t>
  </si>
  <si>
    <t>Saint-Hippolyte</t>
  </si>
  <si>
    <t>Saint-Jean-d'Angle</t>
  </si>
  <si>
    <t>Saint-Laurent-de-la-Prée</t>
  </si>
  <si>
    <t>Saint-Ouen-d'Aunis</t>
  </si>
  <si>
    <t>Saint-Palais-sur-Mer</t>
  </si>
  <si>
    <t>Saint-Xandre</t>
  </si>
  <si>
    <t>Tonnay-Charente</t>
  </si>
  <si>
    <t>La Tremblade</t>
  </si>
  <si>
    <t>Trizay</t>
  </si>
  <si>
    <t>La Vallée</t>
  </si>
  <si>
    <t>Vaux-sur-Mer</t>
  </si>
  <si>
    <t>Vergeroux</t>
  </si>
  <si>
    <t>Villedoux</t>
  </si>
  <si>
    <t>Yves</t>
  </si>
  <si>
    <t>Caurel</t>
  </si>
  <si>
    <t>Glomel</t>
  </si>
  <si>
    <t>Gouarec</t>
  </si>
  <si>
    <t>Bon Repos sur Blavet</t>
  </si>
  <si>
    <t>Le Moustoir</t>
  </si>
  <si>
    <t>Guerlédan</t>
  </si>
  <si>
    <t>Paule</t>
  </si>
  <si>
    <t>Plélauff</t>
  </si>
  <si>
    <t>Plévin</t>
  </si>
  <si>
    <t>Plouguernével</t>
  </si>
  <si>
    <t>Rostrenen</t>
  </si>
  <si>
    <t>Saint-Maudan</t>
  </si>
  <si>
    <t>Berrien</t>
  </si>
  <si>
    <t>Carhaix-Plouguer</t>
  </si>
  <si>
    <t>Le Cloître-Saint-Thégonnec</t>
  </si>
  <si>
    <t>Guiclan</t>
  </si>
  <si>
    <t>Locmaria-Berrien</t>
  </si>
  <si>
    <t>Morlaix</t>
  </si>
  <si>
    <t>Motreff</t>
  </si>
  <si>
    <t>Plouénan</t>
  </si>
  <si>
    <t>Plougonven</t>
  </si>
  <si>
    <t>Plouigneau</t>
  </si>
  <si>
    <t>Plounévézel</t>
  </si>
  <si>
    <t>Plourin-lès-Morlaix</t>
  </si>
  <si>
    <t>Poullaouen</t>
  </si>
  <si>
    <t>Roscoff</t>
  </si>
  <si>
    <t>Saint-Martin-des-Champs</t>
  </si>
  <si>
    <t>Saint-Pol-de-Léon</t>
  </si>
  <si>
    <t>Sainte-Sève</t>
  </si>
  <si>
    <t>Scrignac</t>
  </si>
  <si>
    <t>Taulé</t>
  </si>
  <si>
    <t>Andernos-les-Bains</t>
  </si>
  <si>
    <t>Arès</t>
  </si>
  <si>
    <t>Audenge</t>
  </si>
  <si>
    <t>Biganos</t>
  </si>
  <si>
    <t>Carcans</t>
  </si>
  <si>
    <t>Grayan-et-l'Hôpital</t>
  </si>
  <si>
    <t>Gujan-Mestras</t>
  </si>
  <si>
    <t>Hourtin</t>
  </si>
  <si>
    <t>Lacanau</t>
  </si>
  <si>
    <t>Lanton</t>
  </si>
  <si>
    <t>Lège-Cap-Ferret</t>
  </si>
  <si>
    <t>Naujac-sur-Mer</t>
  </si>
  <si>
    <t>Le Porge</t>
  </si>
  <si>
    <t>Soulac-sur-Mer</t>
  </si>
  <si>
    <t>Le Teich</t>
  </si>
  <si>
    <t>La Teste-de-Buch</t>
  </si>
  <si>
    <t>Vendays-Montalivet</t>
  </si>
  <si>
    <t>Vensac</t>
  </si>
  <si>
    <t>Le Verdon-sur-Mer</t>
  </si>
  <si>
    <t>Bains-sur-Oust</t>
  </si>
  <si>
    <t>Redon</t>
  </si>
  <si>
    <t>Biscarrosse</t>
  </si>
  <si>
    <t>Capbreton</t>
  </si>
  <si>
    <t>Gastes</t>
  </si>
  <si>
    <t>Labenne</t>
  </si>
  <si>
    <t>Léon</t>
  </si>
  <si>
    <t>Lit-et-Mixe</t>
  </si>
  <si>
    <t>Messanges</t>
  </si>
  <si>
    <t>Mimizan</t>
  </si>
  <si>
    <t>Moliets-et-Maa</t>
  </si>
  <si>
    <t>Ondres</t>
  </si>
  <si>
    <t>Parentis-en-Born</t>
  </si>
  <si>
    <t>Sainte-Eulalie-en-Born</t>
  </si>
  <si>
    <t>Saint-Julien-en-Born</t>
  </si>
  <si>
    <t>Saint-Michel-Escalus</t>
  </si>
  <si>
    <t>Seignosse</t>
  </si>
  <si>
    <t>Soorts-Hossegor</t>
  </si>
  <si>
    <t>Soustons</t>
  </si>
  <si>
    <t>Tarnos</t>
  </si>
  <si>
    <t>Vielle-Saint-Girons</t>
  </si>
  <si>
    <t>Vieux-Boucau-les-Bains</t>
  </si>
  <si>
    <t>La Bernerie-en-Retz</t>
  </si>
  <si>
    <t>Blain</t>
  </si>
  <si>
    <t>Bouguenais</t>
  </si>
  <si>
    <t>Villeneuve-en-Retz</t>
  </si>
  <si>
    <t>Casson</t>
  </si>
  <si>
    <t>La Chapelle-sur-Erdre</t>
  </si>
  <si>
    <t>Corsept</t>
  </si>
  <si>
    <t>Fégréac</t>
  </si>
  <si>
    <t>Frossay</t>
  </si>
  <si>
    <t>Guenrouet</t>
  </si>
  <si>
    <t>Héric</t>
  </si>
  <si>
    <t>La Montagne</t>
  </si>
  <si>
    <t>Les Moutiers-en-Retz</t>
  </si>
  <si>
    <t>Nantes</t>
  </si>
  <si>
    <t>Nort-sur-Erdre</t>
  </si>
  <si>
    <t>Paimbœuf</t>
  </si>
  <si>
    <t>Le Pellerin</t>
  </si>
  <si>
    <t>La Plaine-sur-Mer</t>
  </si>
  <si>
    <t>Pornic</t>
  </si>
  <si>
    <t>Rezé</t>
  </si>
  <si>
    <t>Saffré</t>
  </si>
  <si>
    <t>Saint-Brevin-les-Pins</t>
  </si>
  <si>
    <t>Saint-Jean-de-Boiseau</t>
  </si>
  <si>
    <t>Saint-Michel-Chef-Chef</t>
  </si>
  <si>
    <t>Saint-Nicolas-de-Redon</t>
  </si>
  <si>
    <t>Saint-Viaud</t>
  </si>
  <si>
    <t>Sucé-sur-Erdre</t>
  </si>
  <si>
    <t>La Chevallerais</t>
  </si>
  <si>
    <t>Bréhan</t>
  </si>
  <si>
    <t>Cléguérec</t>
  </si>
  <si>
    <t>Crédin</t>
  </si>
  <si>
    <t>Les Forges</t>
  </si>
  <si>
    <t>Les Fougerêts</t>
  </si>
  <si>
    <t>Guégon</t>
  </si>
  <si>
    <t>Gueltas</t>
  </si>
  <si>
    <t>Guillac</t>
  </si>
  <si>
    <t>Josselin</t>
  </si>
  <si>
    <t>Lanouée</t>
  </si>
  <si>
    <t>Malestroit</t>
  </si>
  <si>
    <t>Montertelot</t>
  </si>
  <si>
    <t>Neulliac</t>
  </si>
  <si>
    <t>Noyal-Pontivy</t>
  </si>
  <si>
    <t>Peillac</t>
  </si>
  <si>
    <t>Pleugriffet</t>
  </si>
  <si>
    <t>Ploërmel</t>
  </si>
  <si>
    <t>Pontivy</t>
  </si>
  <si>
    <t>Val d'Oust</t>
  </si>
  <si>
    <t>Rohan</t>
  </si>
  <si>
    <t>Saint-Aignan</t>
  </si>
  <si>
    <t>Saint-Congard</t>
  </si>
  <si>
    <t>Saint-Gérand</t>
  </si>
  <si>
    <t>Saint-Gonnery</t>
  </si>
  <si>
    <t>Saint-Gravé</t>
  </si>
  <si>
    <t>Saint-Marcel</t>
  </si>
  <si>
    <t>Saint-Vincent-sur-Oust</t>
  </si>
  <si>
    <t>Sérent</t>
  </si>
  <si>
    <t>Anglet</t>
  </si>
  <si>
    <t>Bayonne</t>
  </si>
  <si>
    <t>Biarritz</t>
  </si>
  <si>
    <t>Bidart</t>
  </si>
  <si>
    <t>Boucau</t>
  </si>
  <si>
    <t>Guéthary</t>
  </si>
  <si>
    <t>Saint-Jean-de-Luz</t>
  </si>
  <si>
    <t>Urrugne</t>
  </si>
  <si>
    <t>L'Aiguillon-sur-Mer</t>
  </si>
  <si>
    <t>La Barre-de-Monts</t>
  </si>
  <si>
    <t>Beauvoir-sur-Mer</t>
  </si>
  <si>
    <t>Bretignolles-sur-Mer</t>
  </si>
  <si>
    <t>Champagné-les-Marais</t>
  </si>
  <si>
    <t>Château-d'Olonne</t>
  </si>
  <si>
    <t>Le Fenouiller</t>
  </si>
  <si>
    <t>Givrand</t>
  </si>
  <si>
    <t>Jard-sur-Mer</t>
  </si>
  <si>
    <t>Longeville-sur-Mer</t>
  </si>
  <si>
    <t>Notre-Dame-de-Monts</t>
  </si>
  <si>
    <t>Olonne-sur-Mer</t>
  </si>
  <si>
    <t>Puyravault</t>
  </si>
  <si>
    <t>Les Sables-d'Olonne</t>
  </si>
  <si>
    <t>Saint-Gilles-Croix-de-Vie</t>
  </si>
  <si>
    <t>Saint-Hilaire-de-Riez</t>
  </si>
  <si>
    <t>Saint-Jean-de-Monts</t>
  </si>
  <si>
    <t>Brem-sur-Mer</t>
  </si>
  <si>
    <t>Saint-Michel-en-l'Herm</t>
  </si>
  <si>
    <t>Sainte-Radégonde-des-Noyers</t>
  </si>
  <si>
    <t>Saint-Urbain</t>
  </si>
  <si>
    <t>Saint-Vincent-sur-Jard</t>
  </si>
  <si>
    <t>Talmont-Saint-Hilaire</t>
  </si>
  <si>
    <t>La Tranche-sur-Mer</t>
  </si>
  <si>
    <t>Triaize</t>
  </si>
  <si>
    <t>La Faute-sur-Mer</t>
  </si>
  <si>
    <t>0001:</t>
  </si>
  <si>
    <t>Nom_Section</t>
  </si>
  <si>
    <t>Roscoff - Saint-Pol-de-Léon</t>
  </si>
  <si>
    <t>Plouénan - Saint-Martin-des-Champs</t>
  </si>
  <si>
    <t>Morlaix - Plougonven</t>
  </si>
  <si>
    <t>Plougonven - Carhaix-Plouguer</t>
  </si>
  <si>
    <t>Carhaix-Plouguer - Carhaix-Plouguer</t>
  </si>
  <si>
    <t>Le Moustoir - Rostrenen</t>
  </si>
  <si>
    <t>Plouguernével - Guerlédan</t>
  </si>
  <si>
    <t>Guerlédan - Guerlédan</t>
  </si>
  <si>
    <t>Neulliac - Cléguérec</t>
  </si>
  <si>
    <t>Pontivy - Pontivy</t>
  </si>
  <si>
    <t>Pontivy - Saint-Gonnery</t>
  </si>
  <si>
    <t>Saint-Gonnery - Lanouée</t>
  </si>
  <si>
    <t>Lanouée - Guillac</t>
  </si>
  <si>
    <t>Guillac - Saint-Congard</t>
  </si>
  <si>
    <t>Saint-Congard - Saint-Vincent-sur-Oust</t>
  </si>
  <si>
    <t>Saint-Vincent-sur-Oust - Redon</t>
  </si>
  <si>
    <t>Saint-Nicolas-de-Redon - Fégréac</t>
  </si>
  <si>
    <t>Fégréac - Guenrouet</t>
  </si>
  <si>
    <t>Blain - Nort-sur-Erdre</t>
  </si>
  <si>
    <t>Nort-sur-Erdre - La Chapelle-sur-Erdre</t>
  </si>
  <si>
    <t>La Chapelle-sur-Erdre - Nantes</t>
  </si>
  <si>
    <t>Nantes - Indre</t>
  </si>
  <si>
    <t>Indre - Le Pellerin</t>
  </si>
  <si>
    <t>Le Pellerin - Le Pellerin</t>
  </si>
  <si>
    <t>Painboeuf - Le Pellerin</t>
  </si>
  <si>
    <t>Paimbuf - Saint-Brevin-les-Pins</t>
  </si>
  <si>
    <t>Saint-Brevin-les-Pins - Saint-Brevin-les-Pins</t>
  </si>
  <si>
    <t>Saint-Brevin-les-Pins - Pornic</t>
  </si>
  <si>
    <t>Pornic - Les Moutiers-en-Retz</t>
  </si>
  <si>
    <t>Bouin - Beauvoir-sur-Mer</t>
  </si>
  <si>
    <t>Beauvoir-sur-Mer - Saint-Hilaire-de-Riez</t>
  </si>
  <si>
    <t>Saint-Hilaire-de-Riez - Saint-Gilles-Croix-de-Vie</t>
  </si>
  <si>
    <t>Saint-Gilles-Croix-de-Vie - Bretignolles-sur-Mer</t>
  </si>
  <si>
    <t>Brem-sur-Mer - Les Sables-d'Olonne</t>
  </si>
  <si>
    <t>Château-d'Olonne - Talmont-Saint-Hilaire</t>
  </si>
  <si>
    <t>Talmont-Saint-Hilaire - Jard-sur-Mer</t>
  </si>
  <si>
    <t>Jard-sur-Mer - La Faute-sur-Mer</t>
  </si>
  <si>
    <t>La Faute-sur-Mer - Sainte-Radégonde-des-Noyers</t>
  </si>
  <si>
    <t>Charron - Villedoux</t>
  </si>
  <si>
    <t>Saint-Ouen-d'Aunis - La Rochelle</t>
  </si>
  <si>
    <t>La Rochelle - Châtelaillon-Plage</t>
  </si>
  <si>
    <t>Châtelaillon-Plage - Saint-Laurent-de-la-Prée</t>
  </si>
  <si>
    <t>Vergeroux - Trizay</t>
  </si>
  <si>
    <t>Saint-Agnant - Marennes</t>
  </si>
  <si>
    <t>La Tremblade - La Tremblade</t>
  </si>
  <si>
    <t>Les Mathes - Les Mathes</t>
  </si>
  <si>
    <t>Les Mathes - Royan</t>
  </si>
  <si>
    <t>Le Verdon-sur-Mer - Vendays-Montalivet</t>
  </si>
  <si>
    <t>Vendays-Montalivet - Hourtin</t>
  </si>
  <si>
    <t>Hourtin - Carcans</t>
  </si>
  <si>
    <t>Carcans - Lacanau</t>
  </si>
  <si>
    <t>Lacanau - Lège-Cap-Ferret</t>
  </si>
  <si>
    <t>Arès - Andernos-les-Bains</t>
  </si>
  <si>
    <t>Andernos-les-Bains - Biganos</t>
  </si>
  <si>
    <t>Biganos - Gujan-Mestras</t>
  </si>
  <si>
    <t>Gujan-Mestras - La Teste-de-Buch</t>
  </si>
  <si>
    <t>La Teste-de-Buch - La Teste-de-Buch</t>
  </si>
  <si>
    <t>Biscarrosse - Biscarrosse</t>
  </si>
  <si>
    <t>Biscarrosse - Parentis-en-Born</t>
  </si>
  <si>
    <t>Parentis-en-Born - Sainte-Eulalie-en-Born</t>
  </si>
  <si>
    <t>Sainte-Eulalie-en-Born - Mimizan</t>
  </si>
  <si>
    <t>Mimizan - Saint-Julien-en-Born</t>
  </si>
  <si>
    <t>Lit-et-Mixe - Lit-et-Mixe</t>
  </si>
  <si>
    <t>Léon - Vieux-Boucau-les-Bains</t>
  </si>
  <si>
    <t>Vieux-Boucau-les-Bains - Soorts-Hossegor</t>
  </si>
  <si>
    <t>Capbreton - Ondres</t>
  </si>
  <si>
    <t>Ondres - Tarnos</t>
  </si>
  <si>
    <t>Boucau - Biarritz</t>
  </si>
  <si>
    <t>Biarritz - Ciboure</t>
  </si>
  <si>
    <t>Urrugne - Urrugne</t>
  </si>
  <si>
    <t>Hendaye - Espagne</t>
  </si>
  <si>
    <t>Trav Nantes</t>
  </si>
  <si>
    <t>Nantes St Brévin</t>
  </si>
  <si>
    <t>St Brévin Royan</t>
  </si>
  <si>
    <t>Le Verdon Arcachon</t>
  </si>
  <si>
    <t>Arcachon Boucau</t>
  </si>
  <si>
    <t>Pays Basque</t>
  </si>
  <si>
    <t>ID_Compteur_PNF</t>
  </si>
  <si>
    <t>St Pol de Léon</t>
  </si>
  <si>
    <t>Plourin  (Plougoven)</t>
  </si>
  <si>
    <t>Josselin (Guillac)</t>
  </si>
  <si>
    <t>St Congard</t>
  </si>
  <si>
    <t>Plessé (Genrouët)</t>
  </si>
  <si>
    <t>La Chapelle sur Erdre</t>
  </si>
  <si>
    <t>St Brevin</t>
  </si>
  <si>
    <t>St Hilaire de Riez</t>
  </si>
  <si>
    <t>La Tranche sur Mer</t>
  </si>
  <si>
    <t>Ste Radégonde des Noyers</t>
  </si>
  <si>
    <t>St Jean D'Angle-Bellevue</t>
  </si>
  <si>
    <t>La Tremblade-La Bouverie</t>
  </si>
  <si>
    <t>Soulac sur Mer</t>
  </si>
  <si>
    <t>Naujac sur Mer</t>
  </si>
  <si>
    <t>La Teste de Buch</t>
  </si>
  <si>
    <t>Biscarrosse (bourg)</t>
  </si>
  <si>
    <t>St Girons-Plage</t>
  </si>
  <si>
    <t>Bayonne (Anglet)</t>
  </si>
  <si>
    <t>St Jean de Luz-Ciboure</t>
  </si>
  <si>
    <t>29. plourin les morlaix (CRT)</t>
  </si>
  <si>
    <t>Pont Daoulas</t>
  </si>
  <si>
    <t>22. Glomel (CRT) EV1</t>
  </si>
  <si>
    <t>Neulliac-Boloré</t>
  </si>
  <si>
    <t>Gueltas-Coet Prat</t>
  </si>
  <si>
    <t>56. Re La Potinais (CRB)</t>
  </si>
  <si>
    <t>Plessé vélos</t>
  </si>
  <si>
    <t>Le Pellerin - Nantes</t>
  </si>
  <si>
    <t>Le Pellerin - 44</t>
  </si>
  <si>
    <t>St-Michel-Chef-Chef</t>
  </si>
  <si>
    <t>Saint Jean De Monts</t>
  </si>
  <si>
    <t>Brétignolles Sur Mer</t>
  </si>
  <si>
    <t>Talmont Saint Hilaire</t>
  </si>
  <si>
    <t>Talmont Saint Hilaire ancien simple sens</t>
  </si>
  <si>
    <t>Canal Maritime</t>
  </si>
  <si>
    <t>Dep17_ Mouillepied</t>
  </si>
  <si>
    <t>velodyssée St Hippolyte</t>
  </si>
  <si>
    <t>01_Piste cyclable Ronce-les-Bains</t>
  </si>
  <si>
    <t>15_La Palmyre-Front de mer</t>
  </si>
  <si>
    <t>03_Piste cyclable Saint-Palais-sur-Mer</t>
  </si>
  <si>
    <t>LACANAU ONF</t>
  </si>
  <si>
    <t>RD 802 01 Andernos les Bains</t>
  </si>
  <si>
    <t>RD 802 02 Lanton</t>
  </si>
  <si>
    <t>RD 804 02 La Teste de Buch</t>
  </si>
  <si>
    <t>Biscarrosse (Vivier)</t>
  </si>
  <si>
    <t>Biscarrosse Bourg</t>
  </si>
  <si>
    <t>Mimizan (les 3 collines)</t>
  </si>
  <si>
    <t>Bias (Lespecier)</t>
  </si>
  <si>
    <t>Lit et Mixe (Cap de L'Homy)</t>
  </si>
  <si>
    <t>Saint Girons Plage</t>
  </si>
  <si>
    <t>corniche ciboure</t>
  </si>
  <si>
    <t>Nom_Compteur_PNF</t>
  </si>
  <si>
    <t>Commune_Compteur_Nom</t>
  </si>
  <si>
    <t>Commune_Compteur_COG</t>
  </si>
  <si>
    <t>Saint-Pol-De-Léon</t>
  </si>
  <si>
    <t>Plourin-Lès-Morlaix</t>
  </si>
  <si>
    <t>29.Poullaouen(CRT) EV1-V7</t>
  </si>
  <si>
    <t>Neuillac</t>
  </si>
  <si>
    <t>Saint-Vincent-Sur-Oust</t>
  </si>
  <si>
    <t>La Chapelle-Sur-Erdre</t>
  </si>
  <si>
    <t>Saint-Brevin-Les-Pins</t>
  </si>
  <si>
    <t>Saint-Hilaire-De-Riez</t>
  </si>
  <si>
    <t>Bretignolles-Sur-Mer</t>
  </si>
  <si>
    <t>Sainte-Radégonde-Des-Noyers</t>
  </si>
  <si>
    <t>Saint-Jean-De-Monts</t>
  </si>
  <si>
    <t>Les Sables-D'Olonne</t>
  </si>
  <si>
    <t>La Tranche-Sur-Mer</t>
  </si>
  <si>
    <t>Dompierre-Sur-Mer</t>
  </si>
  <si>
    <t>Saint-Jean-D'Angle</t>
  </si>
  <si>
    <t>Saint-Palais-Sur-Mer</t>
  </si>
  <si>
    <t>Naujac-Sur-Mer</t>
  </si>
  <si>
    <t>Andernos-Les-Bains</t>
  </si>
  <si>
    <t>La Teste-De-Buch</t>
  </si>
  <si>
    <t>Soulac-Sur-Mer</t>
  </si>
  <si>
    <t>Bias</t>
  </si>
  <si>
    <t>Lit-Et-Mixe</t>
  </si>
  <si>
    <t>id_site_enq</t>
  </si>
  <si>
    <t>nom_site_enq</t>
  </si>
  <si>
    <t>id_region</t>
  </si>
  <si>
    <t>nom_region</t>
  </si>
  <si>
    <t>id_departement</t>
  </si>
  <si>
    <t>nom_departement</t>
  </si>
  <si>
    <t>id_epci</t>
  </si>
  <si>
    <t>nom_epci</t>
  </si>
  <si>
    <t>id_on3v_iti</t>
  </si>
  <si>
    <t>nom_iti</t>
  </si>
  <si>
    <t>nom_commune</t>
  </si>
  <si>
    <t>id_section</t>
  </si>
  <si>
    <t>id_tronçon</t>
  </si>
  <si>
    <t>enquete</t>
  </si>
  <si>
    <t>comptage</t>
  </si>
  <si>
    <t>latitude_site_enq</t>
  </si>
  <si>
    <t>longitude_site_enq</t>
  </si>
  <si>
    <t>code_concat_jour_site</t>
  </si>
  <si>
    <t>coef_h_j</t>
  </si>
  <si>
    <t>id_compteur_pnf</t>
  </si>
  <si>
    <t>nom_compteur_pnf</t>
  </si>
  <si>
    <t>date_enq</t>
  </si>
  <si>
    <t>nb_quest</t>
  </si>
  <si>
    <t>volume_quest</t>
  </si>
  <si>
    <t>nb_breve</t>
  </si>
  <si>
    <t>volume_breve</t>
  </si>
  <si>
    <t>volume_comptages_manuels</t>
  </si>
  <si>
    <t>nb_comptages_auto_henq</t>
  </si>
  <si>
    <t>nb_comptages_auto_h24</t>
  </si>
  <si>
    <t>mois_enq</t>
  </si>
  <si>
    <t>période_enq</t>
  </si>
  <si>
    <t>avril</t>
  </si>
  <si>
    <t>août</t>
  </si>
  <si>
    <t>septembre</t>
  </si>
  <si>
    <t>octobre</t>
  </si>
  <si>
    <t>juillet</t>
  </si>
  <si>
    <t>mai</t>
  </si>
  <si>
    <t>novembre</t>
  </si>
  <si>
    <t>juin</t>
  </si>
  <si>
    <t>sem_avril</t>
  </si>
  <si>
    <t>we_ete</t>
  </si>
  <si>
    <t>sem_ete</t>
  </si>
  <si>
    <t>we_oct</t>
  </si>
  <si>
    <t>sem_oct</t>
  </si>
  <si>
    <t>we_avril</t>
  </si>
  <si>
    <t>sem_sept</t>
  </si>
  <si>
    <t>we_mai</t>
  </si>
  <si>
    <t>we_toussaint_11_nov</t>
  </si>
  <si>
    <t>we_juin</t>
  </si>
  <si>
    <t>sem_mai</t>
  </si>
  <si>
    <t>we_sept</t>
  </si>
  <si>
    <t>we_14_juillet_15_aout</t>
  </si>
  <si>
    <t>sem_hiver</t>
  </si>
  <si>
    <t>we_paques</t>
  </si>
  <si>
    <t>ponts_mai_juin</t>
  </si>
  <si>
    <t>Nombre de date_enq</t>
  </si>
  <si>
    <t>Liste et valeurs des coefficients susceptibles de nécessiter une mise à jour et leurs sources</t>
  </si>
  <si>
    <t>coût kilométrique voiture et moto</t>
  </si>
  <si>
    <t>coût kilométrique camping-car</t>
  </si>
  <si>
    <t>Dépenses transport : coûts kilométriques des véhicules</t>
  </si>
  <si>
    <t>Source :</t>
  </si>
  <si>
    <t>Taux de pratique du vélo</t>
  </si>
  <si>
    <t xml:space="preserve">Source : </t>
  </si>
  <si>
    <t>Etude observatoire du sport - IPSO/FPS</t>
  </si>
  <si>
    <t>Valeurs :</t>
  </si>
  <si>
    <t>Code</t>
  </si>
  <si>
    <t>Intitulé</t>
  </si>
  <si>
    <t>% pratique</t>
  </si>
  <si>
    <t>coefficient âge</t>
  </si>
  <si>
    <t>P12_POP0014</t>
  </si>
  <si>
    <t>Pop 0-14 ans en 2012 (princ)</t>
  </si>
  <si>
    <t>P12_POP1529</t>
  </si>
  <si>
    <t>P12_POP3044</t>
  </si>
  <si>
    <t>P12_POP4559</t>
  </si>
  <si>
    <t>P12_POP6074</t>
  </si>
  <si>
    <t>P12_POP7589</t>
  </si>
  <si>
    <t>P12_POP90P</t>
  </si>
  <si>
    <t>Pop 15-29 ans en 2012 (princ)</t>
  </si>
  <si>
    <t>Tx pratique</t>
  </si>
  <si>
    <t>Pop 30-44 ans en 2012 (princ)</t>
  </si>
  <si>
    <t>Pop 45-59 ans en 2012 (princ)</t>
  </si>
  <si>
    <t>CSP</t>
  </si>
  <si>
    <t>Agriculteurs exploitants en 2012 (compl)</t>
  </si>
  <si>
    <t>Artisans, Comm., Chefs entr. en 2012 (compl)</t>
  </si>
  <si>
    <t>Cadres, Prof. intel. sup. en 2012 (compl)</t>
  </si>
  <si>
    <t>Prof. intermédiaires  en 2012 (compl)</t>
  </si>
  <si>
    <t>Employés en 2012 (compl)</t>
  </si>
  <si>
    <t>Ouvriers en 2012 (compl)</t>
  </si>
  <si>
    <t>Retraités  en 2012 (compl)</t>
  </si>
  <si>
    <t>Autres en 2012 (compl)</t>
  </si>
  <si>
    <t>Pop 60-74 ans en 2012 (princ)</t>
  </si>
  <si>
    <t>Pop 75-89 ans en 2012 (princ)</t>
  </si>
  <si>
    <t>coef</t>
  </si>
  <si>
    <t>Pop 90 ans ou plus en 2012 (princ)</t>
  </si>
  <si>
    <t>Pratiquants</t>
  </si>
  <si>
    <t>Non pratiquants</t>
  </si>
  <si>
    <t>4 à 9</t>
  </si>
  <si>
    <t>10 à 14</t>
  </si>
  <si>
    <t>15 à 19</t>
  </si>
  <si>
    <t>20 à 24</t>
  </si>
  <si>
    <t>25 à 29</t>
  </si>
  <si>
    <t>30 à 34</t>
  </si>
  <si>
    <t>35 à 39</t>
  </si>
  <si>
    <t>40 à 44</t>
  </si>
  <si>
    <t>45 à 49</t>
  </si>
  <si>
    <t>50 à 54</t>
  </si>
  <si>
    <t>55 à 59</t>
  </si>
  <si>
    <t>60 à 65</t>
  </si>
  <si>
    <t>65 et +</t>
  </si>
  <si>
    <t>Ensemble</t>
  </si>
  <si>
    <t>Coefficient</t>
  </si>
  <si>
    <t>N° Région</t>
  </si>
  <si>
    <t xml:space="preserve">Ile de France </t>
  </si>
  <si>
    <t>Champagne Ardennes</t>
  </si>
  <si>
    <t>Picardie</t>
  </si>
  <si>
    <t>Haute Normandie</t>
  </si>
  <si>
    <t>Centre</t>
  </si>
  <si>
    <t>Basse-Normandie</t>
  </si>
  <si>
    <t>Bourgogne</t>
  </si>
  <si>
    <t>NPC</t>
  </si>
  <si>
    <t>Lorraine</t>
  </si>
  <si>
    <t>Alsace</t>
  </si>
  <si>
    <t>Franche-Comté</t>
  </si>
  <si>
    <t>Poitou Chare,tes</t>
  </si>
  <si>
    <t>Aquitaine</t>
  </si>
  <si>
    <t>Midi Py</t>
  </si>
  <si>
    <t>Limousin</t>
  </si>
  <si>
    <t>RA</t>
  </si>
  <si>
    <t>Auvergne</t>
  </si>
  <si>
    <t>LR</t>
  </si>
  <si>
    <t>PACA</t>
  </si>
  <si>
    <t>Corse</t>
  </si>
  <si>
    <t>Ennsemble</t>
  </si>
  <si>
    <t>Impact industrie vélo</t>
  </si>
  <si>
    <t>Ventes de vélos et accessoires</t>
  </si>
  <si>
    <t xml:space="preserve">Sources : </t>
  </si>
  <si>
    <t xml:space="preserve">Millésime : </t>
  </si>
  <si>
    <t>Valeur :</t>
  </si>
  <si>
    <t>Union Sport &amp; Cycle et étude économie du vélo</t>
  </si>
  <si>
    <t>(milliards d'euros)</t>
  </si>
  <si>
    <t>Kilomètres parcourus</t>
  </si>
  <si>
    <t>(milliards de km)</t>
  </si>
  <si>
    <t>Impact au km</t>
  </si>
  <si>
    <t>€ au km</t>
  </si>
  <si>
    <t>volume_manuel</t>
  </si>
  <si>
    <t>Une heure ou deux</t>
  </si>
  <si>
    <t>Loisir</t>
  </si>
  <si>
    <t>Aller retour</t>
  </si>
  <si>
    <t>Aucun</t>
  </si>
  <si>
    <t>Seul</t>
  </si>
  <si>
    <t>Aucune</t>
  </si>
  <si>
    <t>Pas besoin</t>
  </si>
  <si>
    <t>France</t>
  </si>
  <si>
    <t>Homme</t>
  </si>
  <si>
    <t>Retraité</t>
  </si>
  <si>
    <t>Tous les jours ou presque</t>
  </si>
  <si>
    <t>Plusieurs jours</t>
  </si>
  <si>
    <t>Aller simple ou retour par un autre moyen de transport</t>
  </si>
  <si>
    <t>En famille</t>
  </si>
  <si>
    <t>Baignade, plage</t>
  </si>
  <si>
    <t>Visite de site ou espace naturel</t>
  </si>
  <si>
    <t>Restaurant, ferme-auberge</t>
  </si>
  <si>
    <t>Je fais cette activité à l'occasion de ma randonnée</t>
  </si>
  <si>
    <t>Carte</t>
  </si>
  <si>
    <t>Panneaux de signalisation</t>
  </si>
  <si>
    <t>Panneaux d'information (touristiques)</t>
  </si>
  <si>
    <t>GPS/Smartphone</t>
  </si>
  <si>
    <t>Très importante</t>
  </si>
  <si>
    <t>Gîte ou meublé</t>
  </si>
  <si>
    <t>J’ai déjà fait d’autres parcours en itinérance</t>
  </si>
  <si>
    <t>J’ai déjà parcouru un autre itinéraire</t>
  </si>
  <si>
    <t>Canal du Midi</t>
  </si>
  <si>
    <t>Femme</t>
  </si>
  <si>
    <t>Cadre, prof. intell. sup.</t>
  </si>
  <si>
    <t>Plusieurs fois par mois</t>
  </si>
  <si>
    <t>Visite de ville ou village</t>
  </si>
  <si>
    <t>Carte papier</t>
  </si>
  <si>
    <t>Peu importante</t>
  </si>
  <si>
    <t>Bus urbain</t>
  </si>
  <si>
    <t>Autres</t>
  </si>
  <si>
    <t>Étudiant</t>
  </si>
  <si>
    <t>Plusieurs fois par semaine</t>
  </si>
  <si>
    <t>En couple</t>
  </si>
  <si>
    <t>Visite de musée, château, autre site patrimonial</t>
  </si>
  <si>
    <t>Brochure</t>
  </si>
  <si>
    <t>Office de tourisme</t>
  </si>
  <si>
    <t>Guide touristique</t>
  </si>
  <si>
    <t>Le bon sens</t>
  </si>
  <si>
    <t>Assez importante</t>
  </si>
  <si>
    <t>Chambre d'hôtes</t>
  </si>
  <si>
    <t>Hôtel</t>
  </si>
  <si>
    <t>Non, je ne le souhaitais pas</t>
  </si>
  <si>
    <t>Pas du tout importante</t>
  </si>
  <si>
    <t>Cette activité est le but de ma randonnée</t>
  </si>
  <si>
    <t>Google Maps</t>
  </si>
  <si>
    <t>Camping en tente</t>
  </si>
  <si>
    <t>Non, jamais</t>
  </si>
  <si>
    <t>Train</t>
  </si>
  <si>
    <t>Bateau</t>
  </si>
  <si>
    <t>Autre site internet</t>
  </si>
  <si>
    <t>Avec des amis</t>
  </si>
  <si>
    <t>Topo-guide</t>
  </si>
  <si>
    <t>Chamina</t>
  </si>
  <si>
    <t>Fouras</t>
  </si>
  <si>
    <t>Alpes</t>
  </si>
  <si>
    <t>Bouche à oreille</t>
  </si>
  <si>
    <t>Bordeaux</t>
  </si>
  <si>
    <t>Employé</t>
  </si>
  <si>
    <t>Exceptionnellement</t>
  </si>
  <si>
    <t>Moins d'une fois par mois</t>
  </si>
  <si>
    <t>Demi journée</t>
  </si>
  <si>
    <t>Boucle</t>
  </si>
  <si>
    <t>Famille-amis</t>
  </si>
  <si>
    <t>Non concerné</t>
  </si>
  <si>
    <t>Pas importante</t>
  </si>
  <si>
    <t>Une seule fois</t>
  </si>
  <si>
    <t>Profession intermédiaire</t>
  </si>
  <si>
    <t>Visite de site de loisirs</t>
  </si>
  <si>
    <t>Île de Ré</t>
  </si>
  <si>
    <t>Paris</t>
  </si>
  <si>
    <t>Première expérience en itinérance</t>
  </si>
  <si>
    <t>Etats-Unis</t>
  </si>
  <si>
    <t>Ouvrier</t>
  </si>
  <si>
    <t>Plusieurs fois</t>
  </si>
  <si>
    <t>Activités sportives</t>
  </si>
  <si>
    <t>Camping-car</t>
  </si>
  <si>
    <t>Résidence secondaire</t>
  </si>
  <si>
    <t>Inactif</t>
  </si>
  <si>
    <t>Agriculteur</t>
  </si>
  <si>
    <t>La journée</t>
  </si>
  <si>
    <t>Camping en location (mobil home…)</t>
  </si>
  <si>
    <t>RAS</t>
  </si>
  <si>
    <t>Le Relecq-Kerhuon</t>
  </si>
  <si>
    <t>Cholet</t>
  </si>
  <si>
    <t>Angers</t>
  </si>
  <si>
    <t>Le Mans</t>
  </si>
  <si>
    <t>La Loire à Vélo</t>
  </si>
  <si>
    <t>Commerçant, artisan</t>
  </si>
  <si>
    <t>Shopping</t>
  </si>
  <si>
    <t>GPS</t>
  </si>
  <si>
    <t>Bilbao</t>
  </si>
  <si>
    <t>Participation à un événement ou une manifestation</t>
  </si>
  <si>
    <t>Cannes</t>
  </si>
  <si>
    <t>Runtastic</t>
  </si>
  <si>
    <t>Promenade à pied</t>
  </si>
  <si>
    <t>Le Havre</t>
  </si>
  <si>
    <t>Autre</t>
  </si>
  <si>
    <t>Angoulins-sur-Mer</t>
  </si>
  <si>
    <t>Garmin</t>
  </si>
  <si>
    <t>Ré-Fouras</t>
  </si>
  <si>
    <t>Rivedoux</t>
  </si>
  <si>
    <t xml:space="preserve">Difficultés d'orientation pour contourner la Rochelle </t>
  </si>
  <si>
    <t>Pessac</t>
  </si>
  <si>
    <t>Rivedoux-Plage</t>
  </si>
  <si>
    <t>Angoulins, Châtel</t>
  </si>
  <si>
    <t>Saint-Rogatien</t>
  </si>
  <si>
    <t>Ile de Ré</t>
  </si>
  <si>
    <t>Signalisation</t>
  </si>
  <si>
    <t>Chatelaillon</t>
  </si>
  <si>
    <t>Le Bouscat</t>
  </si>
  <si>
    <t>BCD (bibliothèque)</t>
  </si>
  <si>
    <t>Andresy</t>
  </si>
  <si>
    <t>Il faut encourager les itinéraires.</t>
  </si>
  <si>
    <t>Perpignan</t>
  </si>
  <si>
    <t>Pacé</t>
  </si>
  <si>
    <t>Maps carte</t>
  </si>
  <si>
    <t>Arboras</t>
  </si>
  <si>
    <t>Paris-Chartres</t>
  </si>
  <si>
    <t>Avignon</t>
  </si>
  <si>
    <t>Caen</t>
  </si>
  <si>
    <t>Marsilly</t>
  </si>
  <si>
    <t>Montpellier</t>
  </si>
  <si>
    <t xml:space="preserve">Si il y a la possibilité de continuer la piste au délà  d'Esnandes ça serait top. </t>
  </si>
  <si>
    <t>Chartres</t>
  </si>
  <si>
    <t>Moto</t>
  </si>
  <si>
    <t>Chatelaillon plage</t>
  </si>
  <si>
    <t>Salles-sur-Mer</t>
  </si>
  <si>
    <t>La Chapelle-Saint-Martin-en-Plaine</t>
  </si>
  <si>
    <t>Echillais</t>
  </si>
  <si>
    <t>Canal du Nivernais</t>
  </si>
  <si>
    <t>Cachan</t>
  </si>
  <si>
    <t>94230</t>
  </si>
  <si>
    <t>3100</t>
  </si>
  <si>
    <t>Manque de signalisation, de point d'eau potable et WC</t>
  </si>
  <si>
    <t>Carte Maps veloroute de France</t>
  </si>
  <si>
    <t>Osmand</t>
  </si>
  <si>
    <t xml:space="preserve">Veloscénie </t>
  </si>
  <si>
    <t>94231</t>
  </si>
  <si>
    <t>Faire des itinéraires vers centre de chaque villes et indiquer restaurant/commerces. Signalisation entre Aytré et Pointe Roux</t>
  </si>
  <si>
    <t>Découverte</t>
  </si>
  <si>
    <t xml:space="preserve">Continuer à facilité le déplacement et le tourisme à vélo </t>
  </si>
  <si>
    <t>Camping sauvage</t>
  </si>
  <si>
    <t>Lyon</t>
  </si>
  <si>
    <t>Vélodyssée</t>
  </si>
  <si>
    <t>EV6</t>
  </si>
  <si>
    <t>Non, car je n’ai pas trouvé d’hébergement disponible</t>
  </si>
  <si>
    <t>Libéral</t>
  </si>
  <si>
    <t>Toulouse</t>
  </si>
  <si>
    <t>Non marchand</t>
  </si>
  <si>
    <t>Geovélo</t>
  </si>
  <si>
    <t>Rennes</t>
  </si>
  <si>
    <t>Tours</t>
  </si>
  <si>
    <t>Géovélo</t>
  </si>
  <si>
    <t>Vélocéan</t>
  </si>
  <si>
    <t>Locus</t>
  </si>
  <si>
    <t>Reims</t>
  </si>
  <si>
    <t>En groupe avec une agence ou TO</t>
  </si>
  <si>
    <t>Saint-Georges-de-Didonne</t>
  </si>
  <si>
    <t>Chevreuse</t>
  </si>
  <si>
    <t>Marche</t>
  </si>
  <si>
    <t>Auberge de jeunesse, gîte d’étape, hébergement de groupe</t>
  </si>
  <si>
    <t>Amiens</t>
  </si>
  <si>
    <t>Noirmoutier</t>
  </si>
  <si>
    <t>Niort</t>
  </si>
  <si>
    <t>Berlin</t>
  </si>
  <si>
    <t>Routard</t>
  </si>
  <si>
    <t>Échiré</t>
  </si>
  <si>
    <t>Boulogne-Billancourt</t>
  </si>
  <si>
    <t xml:space="preserve">La Vélo Francette </t>
  </si>
  <si>
    <t>Tripadvisor</t>
  </si>
  <si>
    <t>Montgauch</t>
  </si>
  <si>
    <t>Pantin</t>
  </si>
  <si>
    <t>La Vélo Francette</t>
  </si>
  <si>
    <t>Brest</t>
  </si>
  <si>
    <t>Vannes</t>
  </si>
  <si>
    <t>Véloscénie</t>
  </si>
  <si>
    <t>Quimper</t>
  </si>
  <si>
    <t>Dortmund</t>
  </si>
  <si>
    <t>Les Alpes</t>
  </si>
  <si>
    <t>Nancy</t>
  </si>
  <si>
    <t>OSM</t>
  </si>
  <si>
    <t xml:space="preserve">Roscoff </t>
  </si>
  <si>
    <t>Plymouth</t>
  </si>
  <si>
    <t>Colombes</t>
  </si>
  <si>
    <t>Ireland</t>
  </si>
  <si>
    <t>Saint-Etienne</t>
  </si>
  <si>
    <t>Orange</t>
  </si>
  <si>
    <t>Canal du Midi /Montagne /Pays Bas</t>
  </si>
  <si>
    <t>Nettoyage + d'avantage de café, hôtel…</t>
  </si>
  <si>
    <t>la Rochelle</t>
  </si>
  <si>
    <t>Valence</t>
  </si>
  <si>
    <t>Ré les portes</t>
  </si>
  <si>
    <t>Améliorer le tronçon Aytré la Rochelle.</t>
  </si>
  <si>
    <t>Voorthuizen</t>
  </si>
  <si>
    <t>Senlis</t>
  </si>
  <si>
    <t>Puilboreau</t>
  </si>
  <si>
    <t>le Danule l'élbe</t>
  </si>
  <si>
    <t>Allauch</t>
  </si>
  <si>
    <t>Cosne-Cours-sur-Loire</t>
  </si>
  <si>
    <t>Biencourt</t>
  </si>
  <si>
    <t>Noor mout</t>
  </si>
  <si>
    <t>Corse Méditerranée</t>
  </si>
  <si>
    <t>Uméa</t>
  </si>
  <si>
    <t>Chemin du Suntiago</t>
  </si>
  <si>
    <t>La gendarmerie devrait controler bien plus que les voitures dépasse des vélos à plus que 1,5m. Plus de 50% ne le fait pas et c'est très dangereux.</t>
  </si>
  <si>
    <t>Sol promenade !!!</t>
  </si>
  <si>
    <t>Rénover la promenade !!!</t>
  </si>
  <si>
    <t>Saint-Georges-sur-Moulon</t>
  </si>
  <si>
    <t>Semoy</t>
  </si>
  <si>
    <t>La Loire à Vélo /Atlantique- Manche</t>
  </si>
  <si>
    <t>Clavette</t>
  </si>
  <si>
    <t>Bravo pour les vélos parcours.</t>
  </si>
  <si>
    <t>Aytre</t>
  </si>
  <si>
    <t>Brandenburg radweg</t>
  </si>
  <si>
    <t>Kassel</t>
  </si>
  <si>
    <t>La Jarne</t>
  </si>
  <si>
    <t>Saint-Jean-d'Angély</t>
  </si>
  <si>
    <t>Toilettes + racks vélo.</t>
  </si>
  <si>
    <t>Les chemins pour rejoindre Aytré, ceux en terre, sont dangereux pour les personne agées.</t>
  </si>
  <si>
    <t>Insécurisation de la falaise.</t>
  </si>
  <si>
    <t>Conseil loueur de vélo</t>
  </si>
  <si>
    <t>Graphiste indépendant</t>
  </si>
  <si>
    <t>Traversée du Massif Vosgien VTT</t>
  </si>
  <si>
    <t>Verlinghem</t>
  </si>
  <si>
    <t>Coulon</t>
  </si>
  <si>
    <t>Chaix</t>
  </si>
  <si>
    <t>Canal Marans</t>
  </si>
  <si>
    <t>Mieux entretenir les pistes et portions de la Véloroute.</t>
  </si>
  <si>
    <t>La Roche - Posay</t>
  </si>
  <si>
    <t>La Roche-Posay</t>
  </si>
  <si>
    <t>Sites pistes cyclables France</t>
  </si>
  <si>
    <t>Bourges</t>
  </si>
  <si>
    <t>Surgères</t>
  </si>
  <si>
    <t>Améliorer le passage à Aytré, punaise sur le chemin = crevaison.</t>
  </si>
  <si>
    <t>Améliorer le tronçon d'Aytré / Amélioration du revêtement  / Possibilité du bord de mer dans les deux sens.</t>
  </si>
  <si>
    <t>Entretenir les pistes, c'est un minimum si l'on veut que les français pédalent…</t>
  </si>
  <si>
    <t>Perigny</t>
  </si>
  <si>
    <t>Fêche-l'Église</t>
  </si>
  <si>
    <t>Plus de toilettes sur le parcours</t>
  </si>
  <si>
    <t>Musculation</t>
  </si>
  <si>
    <t>Saint-Joseph</t>
  </si>
  <si>
    <t>Mirebeau</t>
  </si>
  <si>
    <t>Chef de Baie</t>
  </si>
  <si>
    <t>Très beau parcours</t>
  </si>
  <si>
    <t>Bricolage</t>
  </si>
  <si>
    <t>Ce mode de locomotion est à développer !! Bravo pour ce que vous faites.</t>
  </si>
  <si>
    <t>Boules lyonnaises</t>
  </si>
  <si>
    <t xml:space="preserve">Leiding v.d camping </t>
  </si>
  <si>
    <t xml:space="preserve">Chatelaillon plage </t>
  </si>
  <si>
    <t>Barendrecht</t>
  </si>
  <si>
    <t>Saint-Germain-du-Puy</t>
  </si>
  <si>
    <t>Michellin/ Routard</t>
  </si>
  <si>
    <t>Chauray</t>
  </si>
  <si>
    <t>Point d'eau sur le parcours, manquant.</t>
  </si>
  <si>
    <t xml:space="preserve">Tour d'Europe </t>
  </si>
  <si>
    <t>Avallon</t>
  </si>
  <si>
    <t>Augy</t>
  </si>
  <si>
    <t>Vielle st Girons</t>
  </si>
  <si>
    <t>Thouars</t>
  </si>
  <si>
    <t>Thairé</t>
  </si>
  <si>
    <t>Avanton</t>
  </si>
  <si>
    <t>Lacs</t>
  </si>
  <si>
    <t>Canal du Rompsay</t>
  </si>
  <si>
    <t>Livilliers</t>
  </si>
  <si>
    <t>Residence location sur Carantec 29660.</t>
  </si>
  <si>
    <t>PR Morlaix</t>
  </si>
  <si>
    <t>Balisage parfois limite.</t>
  </si>
  <si>
    <t>Sibiril</t>
  </si>
  <si>
    <t>Signalétique patrimoine (petit patrimoine: lavoirs, fontaines, croix)</t>
  </si>
  <si>
    <t>Raleigh</t>
  </si>
  <si>
    <t>Skäneleden Sweden</t>
  </si>
  <si>
    <t>PR FFR</t>
  </si>
  <si>
    <t>Santec</t>
  </si>
  <si>
    <t>La Hague</t>
  </si>
  <si>
    <t>Mondeville</t>
  </si>
  <si>
    <t>Savoie</t>
  </si>
  <si>
    <t>Le Pontet</t>
  </si>
  <si>
    <t>Mauvais entretien des fontaines.</t>
  </si>
  <si>
    <t>conférence : Holland</t>
  </si>
  <si>
    <t>Danger traversé departementale, D769/ vélos coupent la route étroite.</t>
  </si>
  <si>
    <t>étranger</t>
  </si>
  <si>
    <t>Aménager la voie ferrée Roscoff-Morlaix en piste cyclable et piétons.</t>
  </si>
  <si>
    <t>Hestroff</t>
  </si>
  <si>
    <t>Saint-Pol-de-Leon</t>
  </si>
  <si>
    <t>Villaries</t>
  </si>
  <si>
    <t>Aménager impérativement la piste cyclable au pont de la Corde passage très dangereux.</t>
  </si>
  <si>
    <t>Chemins de Compostelle</t>
  </si>
  <si>
    <t>Handwagen</t>
  </si>
  <si>
    <t>Neumarkt</t>
  </si>
  <si>
    <t>Brumath</t>
  </si>
  <si>
    <t>St Brieuc</t>
  </si>
  <si>
    <t>Goulven</t>
  </si>
  <si>
    <t>Saint-Genis-les-Ollières</t>
  </si>
  <si>
    <t>viewranger</t>
  </si>
  <si>
    <t>Ile-de-Batz</t>
  </si>
  <si>
    <t>Benjing</t>
  </si>
  <si>
    <t>Chine</t>
  </si>
  <si>
    <t>syndicat initiative Roscoff</t>
  </si>
  <si>
    <t>Le pays de Léon à pied</t>
  </si>
  <si>
    <t>Selles</t>
  </si>
  <si>
    <t>Le Pays de Léon à pied</t>
  </si>
  <si>
    <t>Saint-Pol</t>
  </si>
  <si>
    <t>Chambord</t>
  </si>
  <si>
    <t>Santéc</t>
  </si>
  <si>
    <t xml:space="preserve">Always a great pleasure to cycle in Brittany ! </t>
  </si>
  <si>
    <t>Camping-municipal-henvic</t>
  </si>
  <si>
    <t>régisseur spectacle</t>
  </si>
  <si>
    <t>Peu de commerces de proximité et peu de choses individuelles.</t>
  </si>
  <si>
    <t>Propreté des fontaines laisse à désirer.</t>
  </si>
  <si>
    <t>Laon</t>
  </si>
  <si>
    <t>Cowes</t>
  </si>
  <si>
    <t>We are staying on our boat and walking today (+ must days).</t>
  </si>
  <si>
    <t>We are staying on a boat and walking.</t>
  </si>
  <si>
    <t>Alscace</t>
  </si>
  <si>
    <t>Colmar</t>
  </si>
  <si>
    <t>Charente Maritimes</t>
  </si>
  <si>
    <t>Pas assez de pistes en Bretagne.</t>
  </si>
  <si>
    <t>Espaces camping car sont limités.</t>
  </si>
  <si>
    <t>Prises pour VAE !!</t>
  </si>
  <si>
    <t>map appe</t>
  </si>
  <si>
    <t/>
  </si>
  <si>
    <t>AMO complémentaire éventuelle :</t>
  </si>
  <si>
    <t>[version_methode]</t>
  </si>
  <si>
    <t>[id_quest]</t>
  </si>
  <si>
    <t>[id_site_enq]</t>
  </si>
  <si>
    <t>[nom_site_enq]</t>
  </si>
  <si>
    <t>[date_enq]</t>
  </si>
  <si>
    <t>[date_enq_num]</t>
  </si>
  <si>
    <t>[heure_enq]</t>
  </si>
  <si>
    <t>[departement]</t>
  </si>
  <si>
    <t>[region]</t>
  </si>
  <si>
    <t>[id_section]</t>
  </si>
  <si>
    <t>[id_troncon]</t>
  </si>
  <si>
    <t>v1.0</t>
  </si>
  <si>
    <t>[monvelo_musc]</t>
  </si>
  <si>
    <t>[monvelo_vae]</t>
  </si>
  <si>
    <t>[pret_musc]</t>
  </si>
  <si>
    <t>[pret_vae]</t>
  </si>
  <si>
    <t>[loc_musc]</t>
  </si>
  <si>
    <t>[loc_vae]</t>
  </si>
  <si>
    <t>[type_sortie]</t>
  </si>
  <si>
    <t>[categorie]</t>
  </si>
  <si>
    <t>[km_sortie]</t>
  </si>
  <si>
    <t>[type_trajet]</t>
  </si>
  <si>
    <t>[mode_transp_jour]</t>
  </si>
  <si>
    <t>Voiture,Train</t>
  </si>
  <si>
    <t>Voiture,Bus urbain</t>
  </si>
  <si>
    <t>Voiture,Bateau</t>
  </si>
  <si>
    <t>Voiture,Autres</t>
  </si>
  <si>
    <t>[mode_transp_jour_aucun]</t>
  </si>
  <si>
    <t>[mode_transp_jour_voiture]</t>
  </si>
  <si>
    <t>[mode_transp_jour_train]</t>
  </si>
  <si>
    <t>[mode_transp_jour_bus]</t>
  </si>
  <si>
    <t>[mode_transp_jour_autocar]</t>
  </si>
  <si>
    <t>[mode_transp_jour_bateau]</t>
  </si>
  <si>
    <t>[mode_transp_jour_camping_car]</t>
  </si>
  <si>
    <t>[mode_transp_jour_autres]</t>
  </si>
  <si>
    <t>[mode_transp_jour_autres_detail]</t>
  </si>
  <si>
    <t>[dist_transp_jour]</t>
  </si>
  <si>
    <t>[type_groupe]</t>
  </si>
  <si>
    <t>[type_groupe_seul]</t>
  </si>
  <si>
    <t>[type_groupe_couple]</t>
  </si>
  <si>
    <t>[type_groupe_famile]</t>
  </si>
  <si>
    <t>[type_groupe_amis]</t>
  </si>
  <si>
    <t>[type_groupe_club]</t>
  </si>
  <si>
    <t>[type_groupe_to]</t>
  </si>
  <si>
    <t>[type_groupe_autres]</t>
  </si>
  <si>
    <t>[type_groupe_autres_detail]</t>
  </si>
  <si>
    <t>[nb_enfants]</t>
  </si>
  <si>
    <t>[nb_adultes]</t>
  </si>
  <si>
    <t>[activites]</t>
  </si>
  <si>
    <t>[activites_baignade]</t>
  </si>
  <si>
    <t>[activites_visite_ville]</t>
  </si>
  <si>
    <t>[activites_visite_partrimoine]</t>
  </si>
  <si>
    <t>[activites_visite_nature]</t>
  </si>
  <si>
    <t>[activites_visite_gastro]</t>
  </si>
  <si>
    <t>[activites_visite_loisirs]</t>
  </si>
  <si>
    <t>[activites_sportives]</t>
  </si>
  <si>
    <t>[activites_shopping]</t>
  </si>
  <si>
    <t>[activites_restaurant]</t>
  </si>
  <si>
    <t>[activites_manifestation]</t>
  </si>
  <si>
    <t>[activites_bateau]</t>
  </si>
  <si>
    <t>[activites_autres]</t>
  </si>
  <si>
    <t>[activites_aucune]</t>
  </si>
  <si>
    <t>Visite de ville ou village,Visite de site ou espace naturel</t>
  </si>
  <si>
    <t>Baignade, plage,Visite de ville ou village</t>
  </si>
  <si>
    <t>Visite de ville ou village,Restaurant, ferme-auberge</t>
  </si>
  <si>
    <t>Baignade, plage,Visite de ville ou village,Visite de site ou espace naturel,Restaurant, ferme-auberge</t>
  </si>
  <si>
    <t>Baignade, plage,Visite de site ou espace naturel</t>
  </si>
  <si>
    <t>Baignade, plage,Visite de ville ou village,Visite de site de loisirs</t>
  </si>
  <si>
    <t>Visite de ville ou village,Visite de cave, dégustation de produits du terroir,Bateau promenade</t>
  </si>
  <si>
    <t>Visite de ville ou village,Shopping</t>
  </si>
  <si>
    <t>Baignade, plage,Visite de ville ou village,Shopping</t>
  </si>
  <si>
    <t>Visite de ville ou village,Shopping,Restaurant, ferme-auberge</t>
  </si>
  <si>
    <t>Visite de ville ou village,Visite de musée, château, autre site patrimonial</t>
  </si>
  <si>
    <t>Baignade, plage,Visite de ville ou village,Restaurant, ferme-auberge</t>
  </si>
  <si>
    <t>Baignade, plage,Shopping</t>
  </si>
  <si>
    <t>Shopping,Restaurant, ferme-auberge</t>
  </si>
  <si>
    <t>Visite de ville ou village,Visite de site ou espace naturel,Shopping,Restaurant, ferme-auberge</t>
  </si>
  <si>
    <t>Baignade, plage,Restaurant, ferme-auberge</t>
  </si>
  <si>
    <t>Visite de ville ou village,Visite de site de loisirs,Shopping</t>
  </si>
  <si>
    <t>Visite de ville ou village,Visite de musée, château, autre site patrimonial,Visite de site ou espace naturel</t>
  </si>
  <si>
    <t>Baignade, plage,Activités sportives</t>
  </si>
  <si>
    <t>Baignade, plage,Visite de ville ou village,Visite de musée, château, autre site patrimonial,Visite de site ou espace naturel,Visite de cave, dégustation de produits du terroir,Restaurant, ferme-auberge</t>
  </si>
  <si>
    <t>Baignade, plage,Visite de ville ou village,Visite de musée, château, autre site patrimonial</t>
  </si>
  <si>
    <t>Baignade, plage,Visite de ville ou village,Visite de site ou espace naturel</t>
  </si>
  <si>
    <t>Visite de ville ou village,Visite de site ou espace naturel,Restaurant, ferme-auberge</t>
  </si>
  <si>
    <t>Baignade, plage,Visite de ville ou village,Shopping,Restaurant, ferme-auberge</t>
  </si>
  <si>
    <t>Visite de ville ou village,Visite de musée, château, autre site patrimonial,Visite de site ou espace naturel,Shopping,Restaurant, ferme-auberge,Bateau promenade</t>
  </si>
  <si>
    <t>Visite de ville ou village,Visite de site ou espace naturel,Shopping,Bateau promenade</t>
  </si>
  <si>
    <t>Activités sportives,Bateau promenade</t>
  </si>
  <si>
    <t>Visite de ville ou village,Visite de site ou espace naturel,Visite de site de loisirs</t>
  </si>
  <si>
    <t>Baignade, plage,Visite de ville ou village,Visite de site ou espace naturel,Restaurant, ferme-auberge,Bateau promenade</t>
  </si>
  <si>
    <t>Baignade, plage,Visite de ville ou village,Visite de site ou espace naturel,Shopping,Restaurant, ferme-auberge</t>
  </si>
  <si>
    <t>Baignade, plage,Visite de ville ou village,Activités sportives</t>
  </si>
  <si>
    <t>Visite de ville ou village,Visite de musée, château, autre site patrimonial,Visite de cave, dégustation de produits du terroir</t>
  </si>
  <si>
    <t>Baignade, plage,Visite de musée, château, autre site patrimonial</t>
  </si>
  <si>
    <t>Baignade, plage,Visite de ville ou village,Visite de musée, château, autre site patrimonial,Visite de cave, dégustation de produits du terroir</t>
  </si>
  <si>
    <t>Baignade, plage,Visite de site ou espace naturel,Visite de site de loisirs</t>
  </si>
  <si>
    <t>Baignade, plage,Shopping,Restaurant, ferme-auberge</t>
  </si>
  <si>
    <t>Baignade, plage,Visite de ville ou village,Visite de musée, château, autre site patrimonial,Visite de site ou espace naturel,Visite de site de loisirs</t>
  </si>
  <si>
    <t>Baignade, plage,Visite de ville ou village,Visite de musée, château, autre site patrimonial,Visite de site ou espace naturel,Visite de cave, dégustation de produits du terroir,Visite de site de loisirs,Activités sportives,Restaurant, ferme-auberge,Participation à un événement ou une manifestation,Bateau promenade</t>
  </si>
  <si>
    <t>Baignade, plage,Autres</t>
  </si>
  <si>
    <t>Shopping,Participation à un événement ou une manifestation</t>
  </si>
  <si>
    <t>Baignade, plage,Visite de ville ou village,Visite de musée, château, autre site patrimonial,Visite de site de loisirs,Shopping,Bateau promenade</t>
  </si>
  <si>
    <t>Visite de ville ou village,Visite de site de loisirs,Restaurant, ferme-auberge</t>
  </si>
  <si>
    <t>Baignade, plage,Visite de ville ou village,Visite de site ou espace naturel,Visite de cave, dégustation de produits du terroir,Activités sportives,Shopping,Bateau promenade</t>
  </si>
  <si>
    <t>Baignade, plage,Visite de ville ou village,Visite de musée, château, autre site patrimonial,Visite de site ou espace naturel,Restaurant, ferme-auberge,Participation à un événement ou une manifestation</t>
  </si>
  <si>
    <t>Baignade, plage,Visite de ville ou village,Visite de musée, château, autre site patrimonial,Shopping,Restaurant, ferme-auberge,Participation à un événement ou une manifestation</t>
  </si>
  <si>
    <t>[activites_autres_detail]</t>
  </si>
  <si>
    <t>[activite_motiv]</t>
  </si>
  <si>
    <t>[km_activite]</t>
  </si>
  <si>
    <t>[preparation]</t>
  </si>
  <si>
    <t>[preparation_carte]</t>
  </si>
  <si>
    <t>[preparation_topo]</t>
  </si>
  <si>
    <t>[preparation_guide]</t>
  </si>
  <si>
    <t>[preparation_site_web_iti]</t>
  </si>
  <si>
    <t>[preparation_site_web_autre]</t>
  </si>
  <si>
    <t>[preparation_appli]</t>
  </si>
  <si>
    <t>[preparation_brochure]</t>
  </si>
  <si>
    <t>[preparation_ot]</t>
  </si>
  <si>
    <t>[preparation_av]</t>
  </si>
  <si>
    <t>[preparation_conseil]</t>
  </si>
  <si>
    <t>[preparation_bao]</t>
  </si>
  <si>
    <t>[preparation_pas_besoin]</t>
  </si>
  <si>
    <t>[preparation_autres]</t>
  </si>
  <si>
    <t>Carte,Bouche à oreille</t>
  </si>
  <si>
    <t>Carte,Guide touristique,Office de tourisme</t>
  </si>
  <si>
    <t>Carte,Office de tourisme</t>
  </si>
  <si>
    <t>Carte,Brochure,Bouche à oreille</t>
  </si>
  <si>
    <t>Brochure,Office de tourisme</t>
  </si>
  <si>
    <t>Carte,Brochure,Office de tourisme</t>
  </si>
  <si>
    <t>Carte,Guide touristique</t>
  </si>
  <si>
    <t>Carte,Brochure</t>
  </si>
  <si>
    <t>Office de tourisme,Bouche à oreille</t>
  </si>
  <si>
    <t>Carte,Autre site internet</t>
  </si>
  <si>
    <t>Carte,Office de tourisme,Bouche à oreille</t>
  </si>
  <si>
    <t>Guide touristique,Office de tourisme</t>
  </si>
  <si>
    <t>Carte,Topo-guide,Autre site internet</t>
  </si>
  <si>
    <t>Carte,Topo-guide,Office de tourisme</t>
  </si>
  <si>
    <t>Brochure,Office de tourisme,Bouche à oreille</t>
  </si>
  <si>
    <t>Guide touristique,Pas besoin</t>
  </si>
  <si>
    <t>Carte,Site internet www.rando-tourismebretagne.com</t>
  </si>
  <si>
    <t>Site internet de l'itinéraire</t>
  </si>
  <si>
    <t>Carte,Site internet de l'itinéraire,Bouche à oreille</t>
  </si>
  <si>
    <t>Topo-guide,Site internet de l'itinéraire</t>
  </si>
  <si>
    <t>Site internet de l'itinéraire,Bouche à oreille</t>
  </si>
  <si>
    <t>Carte,Topo-guide,Site internet de l'itinéraire,Autre site internet,Office de tourisme</t>
  </si>
  <si>
    <t>Carte,Site internet de l'itinéraire,Brochure,Office de tourisme</t>
  </si>
  <si>
    <t>Carte,Site internet de l'itinéraire,Office de tourisme</t>
  </si>
  <si>
    <t>Guide touristique,Site internet de l'itinéraire,Autre site internet</t>
  </si>
  <si>
    <t>Guide touristique,Site internet de l'itinéraire,Autres</t>
  </si>
  <si>
    <t>Carte,Site internet de l'itinéraire,Application smartphone</t>
  </si>
  <si>
    <t>Carte,Application smartphone,Office de tourisme</t>
  </si>
  <si>
    <t>Carte,Application smartphone</t>
  </si>
  <si>
    <t>Autres,Application smartphone</t>
  </si>
  <si>
    <t>Application smartphone</t>
  </si>
  <si>
    <t>Carte,Guide touristique,Site internet de l'itinéraire,Application smartphone,Office de tourisme,Bouche à oreille</t>
  </si>
  <si>
    <t>Carte,Guide touristique,Application smartphone,Office de tourisme,Bouche à oreille</t>
  </si>
  <si>
    <t>Carte,Topo-guide,Site internet de l'itinéraire,Autre site internet,Application smartphone</t>
  </si>
  <si>
    <t>Application smartphone,Office de tourisme</t>
  </si>
  <si>
    <t>Site internet de l'itinéraire,Application smartphone</t>
  </si>
  <si>
    <t>Carte,Application smartphone,Bouche à oreille</t>
  </si>
  <si>
    <t>Carte,Site internet de l'itinéraire,Application smartphone,Office de tourisme</t>
  </si>
  <si>
    <t>Carte,Guide touristique,Site internet de l'itinéraire,Autre site internet,Application smartphone,Office de tourisme</t>
  </si>
  <si>
    <t>Carte,Site internet de l'itinéraire,Application smartphone,Brochure,Office de tourisme</t>
  </si>
  <si>
    <t>Site internet de l'itinéraire,Site internet www.rando-tourismebretagne.com,Autre site internet,Application smartphone,Brochure</t>
  </si>
  <si>
    <t>Carte,Application smartphone,Office de tourisme,Bouche à oreille</t>
  </si>
  <si>
    <t>Conseil des hébergeurs, commerçants</t>
  </si>
  <si>
    <t>Application smartphone,Conseil des hébergeurs, commerçants</t>
  </si>
  <si>
    <t>Autres,Conseil des hébergeurs, commerçants</t>
  </si>
  <si>
    <t>Office de tourisme,Conseil des hébergeurs, commerçants</t>
  </si>
  <si>
    <t>Carte,Guide touristique,Brochure,Office de tourisme,Conseil des hébergeurs, commerçants</t>
  </si>
  <si>
    <t>Pas besoin de préparer, je connaissais déjà l'itinéraire</t>
  </si>
  <si>
    <t>Bouche à oreille,Pas besoin de préparer, je connaissais déjà l'itinéraire</t>
  </si>
  <si>
    <t>Application smartphone,Pas besoin de préparer, je connaissais déjà l'itinéraire</t>
  </si>
  <si>
    <t>Office de tourisme,Pas besoin de préparer, je connaissais déjà l'itinéraire</t>
  </si>
  <si>
    <t>Guide touristique,Pas besoin de préparer, je connaissais déjà l'itinéraire</t>
  </si>
  <si>
    <t>[preparation_topo_detail]</t>
  </si>
  <si>
    <t>[preparation_guide_detail]</t>
  </si>
  <si>
    <t>[preparation_site_web_detail]</t>
  </si>
  <si>
    <t>[preparation_appli_detail]</t>
  </si>
  <si>
    <t>[preparation_autres_detail]</t>
  </si>
  <si>
    <t>[direction]</t>
  </si>
  <si>
    <t>Panneaux de signalisation,Carte papier</t>
  </si>
  <si>
    <t>Carte éditée sur internet,GPS/Smartphone</t>
  </si>
  <si>
    <t>Panneaux de signalisation,Topo-guide</t>
  </si>
  <si>
    <t>Panneaux de signalisation,Carte papier,GPS/Smartphone</t>
  </si>
  <si>
    <t>Panneaux de signalisation,GPS/Smartphone</t>
  </si>
  <si>
    <t>Panneaux de signalisation,Carte éditée sur internet</t>
  </si>
  <si>
    <t>Panneaux de signalisation,Le bon sens</t>
  </si>
  <si>
    <t>Le bon sens,Pas besoin</t>
  </si>
  <si>
    <t>Panneaux de signalisation,Panneaux d'information (touristiques),Pas besoin</t>
  </si>
  <si>
    <t>Panneaux de signalisation,Panneaux d'information (touristiques)</t>
  </si>
  <si>
    <t>Panneaux de signalisation,GPS/Smartphone,Application Smartphone</t>
  </si>
  <si>
    <t>Panneaux de signalisation,Panneaux d'information (touristiques),GPS/Smartphone</t>
  </si>
  <si>
    <t>Panneaux de signalisation,Panneaux d'information (touristiques),Office de tourisme,GPS/Smartphone</t>
  </si>
  <si>
    <t>Panneaux de signalisation,Pas besoin</t>
  </si>
  <si>
    <t>Panneaux de signalisation,Topo-guide,GPS/Smartphone</t>
  </si>
  <si>
    <t>Panneaux de signalisation,Carte papier,Topo-guide,Office de tourisme,GPS/Smartphone</t>
  </si>
  <si>
    <t>Panneaux de signalisation,Carte éditée sur internet,Carte papier,GPS/Smartphone</t>
  </si>
  <si>
    <t>Carte papier,Office de tourisme,Le bon sens</t>
  </si>
  <si>
    <t>Panneaux d'information (touristiques),Office de tourisme</t>
  </si>
  <si>
    <t>Panneaux de signalisation,Application Smartphone</t>
  </si>
  <si>
    <t>Panneaux de signalisation,Brochure,Office de tourisme</t>
  </si>
  <si>
    <t>Panneaux de signalisation,Panneaux d'information (touristiques),Carte papier,Office de tourisme</t>
  </si>
  <si>
    <t>Panneaux de signalisation,GPS/Smartphone,Le bon sens</t>
  </si>
  <si>
    <t>Panneaux de signalisation,Panneaux d'information (touristiques),Le bon sens</t>
  </si>
  <si>
    <t>Panneaux de signalisation,Guide touristique</t>
  </si>
  <si>
    <t>Panneaux de signalisation,Brochure</t>
  </si>
  <si>
    <t>Panneaux d'information (touristiques),Brochure,Office de tourisme</t>
  </si>
  <si>
    <t>Panneaux de signalisation,Panneaux d'information (touristiques),Carte papier,Brochure</t>
  </si>
  <si>
    <t>Panneaux de signalisation,Panneaux d'information (touristiques),GPS/Smartphone,Le bon sens</t>
  </si>
  <si>
    <t>Panneaux de signalisation,Panneaux d'information (touristiques),Carte papier</t>
  </si>
  <si>
    <t>Panneaux de signalisation,Panneaux d'information (touristiques),Carte papier,Guide touristique,Brochure,Office de tourisme</t>
  </si>
  <si>
    <t>Carte papier,Guide touristique</t>
  </si>
  <si>
    <t>Panneaux de signalisation,Panneaux d'information (touristiques),Office de tourisme</t>
  </si>
  <si>
    <t>Panneaux de signalisation,GPS/Smartphone,Autre site internet</t>
  </si>
  <si>
    <t>Carte éditée sur internet,Carte papier</t>
  </si>
  <si>
    <t>Panneaux de signalisation,Le bon sens,Pas besoin</t>
  </si>
  <si>
    <t>Panneaux de signalisation,Brochure,GPS/Smartphone</t>
  </si>
  <si>
    <t>Panneaux de signalisation,Carte papier,Brochure,Office de tourisme</t>
  </si>
  <si>
    <t>Panneaux de signalisation,Panneaux d'information (touristiques),Topo-guide,GPS/Smartphone</t>
  </si>
  <si>
    <t>Panneaux de signalisation,Guide touristique,Office de tourisme</t>
  </si>
  <si>
    <t>Panneaux de signalisation,Brochure,GPS/Smartphone,Le bon sens</t>
  </si>
  <si>
    <t>Panneaux de signalisation,Panneaux d'information (touristiques),Carte éditée sur internet,Topo-guide,GPS/Smartphone</t>
  </si>
  <si>
    <t>Panneaux d'information (touristiques),Topo-guide,Brochure,Office de tourisme</t>
  </si>
  <si>
    <t>Carte éditée sur internet,Topo-guide,Office de tourisme</t>
  </si>
  <si>
    <t>Panneaux de signalisation,Carte papier,Brochure,Office de tourisme,GPS/Smartphone</t>
  </si>
  <si>
    <t>[direction_signalisation]</t>
  </si>
  <si>
    <t>[direction_ris]</t>
  </si>
  <si>
    <t>[direction_carte_internet]</t>
  </si>
  <si>
    <t>[direction_carte_papier]</t>
  </si>
  <si>
    <t>[direction_topo]</t>
  </si>
  <si>
    <t>[direction_guide]</t>
  </si>
  <si>
    <t>[direction_brochure]</t>
  </si>
  <si>
    <t>[direction_ot]</t>
  </si>
  <si>
    <t>[direction_gps]</t>
  </si>
  <si>
    <t>[direction_appli]</t>
  </si>
  <si>
    <t>[direction_site_web_iti]</t>
  </si>
  <si>
    <t>[direction_site_web_autre]</t>
  </si>
  <si>
    <t>[direction_conseil]</t>
  </si>
  <si>
    <t>[direction_bon_sens]</t>
  </si>
  <si>
    <t>[direction_pas_besoin]</t>
  </si>
  <si>
    <t>[direction_autres]</t>
  </si>
  <si>
    <t>Panneaux de signalisation,Site internet de l'itinéraire</t>
  </si>
  <si>
    <t>Site internet de l'itinéraire,Le bon sens</t>
  </si>
  <si>
    <t>Panneaux de signalisation,GPS/Smartphone,Site internet de l'itinéraire</t>
  </si>
  <si>
    <t>Panneaux de signalisation,Panneaux d'information (touristiques),Carte éditée sur internet,GPS/Smartphone,Site internet de l'itinéraire</t>
  </si>
  <si>
    <t>Panneaux de signalisation,GPS/Smartphone,Site internet de l'itinéraire,Le bon sens</t>
  </si>
  <si>
    <t>Panneaux de signalisation,Panneaux d'information (touristiques),GPS/Smartphone,Site internet de l'itinéraire,Le bon sens</t>
  </si>
  <si>
    <t>Panneaux de signalisation,Carte papier,Guide touristique,Office de tourisme,Site internet de l'itinéraire</t>
  </si>
  <si>
    <t>GPS/Smartphone,Application Smartphone,Site internet de l'itinéraire</t>
  </si>
  <si>
    <t>Panneaux de signalisation,GPS/Smartphone,Application Smartphone,Site internet de l'itinéraire,Conseil des hébergeurs, commerçants</t>
  </si>
  <si>
    <t>Carte papier,Guide touristique,Brochure,Office de tourisme,Conseil des hébergeurs, commerçants</t>
  </si>
  <si>
    <t>Panneaux de signalisation,Carte éditée sur internet,GPS/Smartphone,Conseil des hébergeurs, commerçants,Le bon sens</t>
  </si>
  <si>
    <t>[direction_appli_detail]</t>
  </si>
  <si>
    <t>[direction_site_web_detail]</t>
  </si>
  <si>
    <t>[direction_autres_detail]</t>
  </si>
  <si>
    <t>[paysage]</t>
  </si>
  <si>
    <t>[securite]</t>
  </si>
  <si>
    <t>[revetement]</t>
  </si>
  <si>
    <t>[entretien]</t>
  </si>
  <si>
    <t>[signalisation]</t>
  </si>
  <si>
    <t>[cohabitation]</t>
  </si>
  <si>
    <t>[transport]</t>
  </si>
  <si>
    <t>[sites]</t>
  </si>
  <si>
    <t>[loisirs]</t>
  </si>
  <si>
    <t>[hcr]</t>
  </si>
  <si>
    <t>[qualite_restau]</t>
  </si>
  <si>
    <t>[qualite_hebergement]</t>
  </si>
  <si>
    <t>[prix_hebergement]</t>
  </si>
  <si>
    <t>[dispo_hebergement]</t>
  </si>
  <si>
    <t>[signa_sites]</t>
  </si>
  <si>
    <t>[stationnement]</t>
  </si>
  <si>
    <t>[services]</t>
  </si>
  <si>
    <t>[presence_location]</t>
  </si>
  <si>
    <t>[qualite_location]</t>
  </si>
  <si>
    <t>[presence_reparateurs]</t>
  </si>
  <si>
    <t>[presence_recharge]</t>
  </si>
  <si>
    <t>[presence_transp]</t>
  </si>
  <si>
    <t>[accueil_velo]</t>
  </si>
  <si>
    <t>Ne connais pas cette marque</t>
  </si>
  <si>
    <t>[nuit_hors_domicile]</t>
  </si>
  <si>
    <t>[dms]</t>
  </si>
  <si>
    <t>[mode_heb]</t>
  </si>
  <si>
    <t>[mode_heb_autre]</t>
  </si>
  <si>
    <t>[resa_heb]</t>
  </si>
  <si>
    <t>[km_heb]</t>
  </si>
  <si>
    <t>[ville_heb]</t>
  </si>
  <si>
    <t>[importance_choix]</t>
  </si>
  <si>
    <t>[frequence_sejour]</t>
  </si>
  <si>
    <t>[iti_km_voyage]</t>
  </si>
  <si>
    <t>[iti_depart_initial]</t>
  </si>
  <si>
    <t>[iti_depart_itineraire]</t>
  </si>
  <si>
    <t>[iti_arrivee_itineraire]</t>
  </si>
  <si>
    <t>[iti_arrivee_final]</t>
  </si>
  <si>
    <t>[iti_experience]</t>
  </si>
  <si>
    <t>[tour_transp]</t>
  </si>
  <si>
    <t>[tour_transp_aucun]</t>
  </si>
  <si>
    <t>[tour_transp_voiture]</t>
  </si>
  <si>
    <t>[tour_transp_train]</t>
  </si>
  <si>
    <t>[tour_transp_bus]</t>
  </si>
  <si>
    <t>[tour_transp_car]</t>
  </si>
  <si>
    <t>[tour_transp_bateau]</t>
  </si>
  <si>
    <t>[tour_transp_camping_car]</t>
  </si>
  <si>
    <t>[tour_transp_avion]</t>
  </si>
  <si>
    <t>[tour_transp_autres]</t>
  </si>
  <si>
    <t>Voiture,Train,Camping-car</t>
  </si>
  <si>
    <t>[tour_transp_autres_detail]</t>
  </si>
  <si>
    <t>[tour_dep_to]</t>
  </si>
  <si>
    <t>[tour_to_nb_jour]</t>
  </si>
  <si>
    <t>[intention_dep]</t>
  </si>
  <si>
    <t>[tour_dep_heb]</t>
  </si>
  <si>
    <t>[dep_alim]</t>
  </si>
  <si>
    <t>[dep_activites]</t>
  </si>
  <si>
    <t>[dep_souvenirs]</t>
  </si>
  <si>
    <t>[dep_transp]</t>
  </si>
  <si>
    <t>[dep_location]</t>
  </si>
  <si>
    <t>[dep_autres]</t>
  </si>
  <si>
    <t>[autres_iti]</t>
  </si>
  <si>
    <t>[autres_iti_non]</t>
  </si>
  <si>
    <t>[autres_iti_cet_iti]</t>
  </si>
  <si>
    <t>[autres_iti_autre]</t>
  </si>
  <si>
    <t>J’ai déjà parcouru cet itinéraire et je reviens</t>
  </si>
  <si>
    <t>J’ai déjà parcouru cet itinéraire et je reviens,J’ai déjà parcouru un autre itinéraire</t>
  </si>
  <si>
    <t>[autres_iti_autre_detail]</t>
  </si>
  <si>
    <t>La Loire à Vélo, Danube</t>
  </si>
  <si>
    <t xml:space="preserve">La Loire à Vélo, Canaux Bourgogne, La Vélo Francette </t>
  </si>
  <si>
    <t>Loire à L'Ile, Canal du Nivernais</t>
  </si>
  <si>
    <t>EV1, EV6</t>
  </si>
  <si>
    <t>[ville_res]</t>
  </si>
  <si>
    <t>[cp_res]</t>
  </si>
  <si>
    <t>[pays_res]</t>
  </si>
  <si>
    <t>[age]</t>
  </si>
  <si>
    <t>[genre]</t>
  </si>
  <si>
    <t>[profession]</t>
  </si>
  <si>
    <t>[profession_autre]</t>
  </si>
  <si>
    <t>[revenu]</t>
  </si>
  <si>
    <t>[pratique_habituelle]</t>
  </si>
  <si>
    <t>[remarques]</t>
  </si>
  <si>
    <t>[nb_total_velo]</t>
  </si>
  <si>
    <t>[nb_vae]</t>
  </si>
  <si>
    <t>[nb_musc]</t>
  </si>
  <si>
    <t>[nb_loc]</t>
  </si>
  <si>
    <t>[taille_totale_groupe]</t>
  </si>
  <si>
    <t>[taille_totale_groupe_corrige]</t>
  </si>
  <si>
    <t>[type_groupe_recode]</t>
  </si>
  <si>
    <t>[nb_quest_groupe]</t>
  </si>
  <si>
    <t>L'étude présentée dans ce fichier a été réalisée à partir de la méthode EuroVelo 6, puis reprise pour être adaptée à la méthode EVA-VELO v1.0. De ce fait, certaines informations ne sont pas saisies de façon optimale (numérotation des questionnaires, nombre de vélos par type, dépenses). Les réponses d'origine sont ajoutées en fin de base de saisie. La méthode EVA-VELO v1.0 est détaillée dans un guide méthodologique rédigé par Vélo &amp; Territoires. Ce guide est disponible sur demande à info@velo-territoires.org.
Le questionnaire utilisé pour cette étude est copié sur l'onglet [] et le questionnaire type servant de base à la méthode EVA-VELO v1.0 est copié sur l'onglet []</t>
  </si>
  <si>
    <t>[type_groupe_recode_corrige]</t>
  </si>
  <si>
    <t>[monvelo_musc_corrige]</t>
  </si>
  <si>
    <t>[monvelo_vae_corrige]</t>
  </si>
  <si>
    <t>[pret_musc_corrige]</t>
  </si>
  <si>
    <t>[pret_vae_corrige]</t>
  </si>
  <si>
    <t>[loc_musc_corrige]</t>
  </si>
  <si>
    <t>[loc_vae_corrige]</t>
  </si>
  <si>
    <t>[nb_repondant_groupe]</t>
  </si>
  <si>
    <t>[tx_repondant_groupe  ]</t>
  </si>
  <si>
    <t>[categorie_corrige]</t>
  </si>
  <si>
    <t>categorie_visuelle</t>
  </si>
  <si>
    <t>categorie_visuelle_cyclistes</t>
  </si>
  <si>
    <t>[heure]</t>
  </si>
  <si>
    <t>[code_jour]</t>
  </si>
  <si>
    <t>[meteo]</t>
  </si>
  <si>
    <t>[feuille_id]</t>
  </si>
  <si>
    <t>[ligne_id]</t>
  </si>
  <si>
    <t>[pmr]</t>
  </si>
  <si>
    <t>[categorie_visuelle]</t>
  </si>
  <si>
    <t>[vae]</t>
  </si>
  <si>
    <t>[velos_particuliers]</t>
  </si>
  <si>
    <t>[remarque]</t>
  </si>
  <si>
    <t>[sens]</t>
  </si>
  <si>
    <t>[volume_manuel]</t>
  </si>
  <si>
    <t>[acceptation_quest]</t>
  </si>
  <si>
    <t>[acceptation_itw]</t>
  </si>
  <si>
    <t>[cp_pays]</t>
  </si>
  <si>
    <t>[categorie_breve]</t>
  </si>
  <si>
    <t>[tour_exc]</t>
  </si>
  <si>
    <t>[tour_exc_breve]</t>
  </si>
  <si>
    <t>[mode_heb_breve]</t>
  </si>
  <si>
    <t>[intention_dep_breve]</t>
  </si>
  <si>
    <t>A</t>
  </si>
  <si>
    <t>Excursionniste</t>
  </si>
  <si>
    <t>Touriste</t>
  </si>
  <si>
    <t>[categorie_visuelle_cycliste_corrige]</t>
  </si>
  <si>
    <t>[categorie_visuelle_cycliste]</t>
  </si>
  <si>
    <t>[volume_manuel_valide]</t>
  </si>
  <si>
    <t>[volume_manuel_corrige]</t>
  </si>
  <si>
    <t>Droite</t>
  </si>
  <si>
    <t>Gauche</t>
  </si>
  <si>
    <t>[nb_total_velo_corrige]</t>
  </si>
  <si>
    <t>[nb_vae_corrige]</t>
  </si>
  <si>
    <t>[nb_musc_corrige]</t>
  </si>
  <si>
    <t>[nb_loc_corrige]</t>
  </si>
  <si>
    <t>[type_sortie_corrige]</t>
  </si>
  <si>
    <t>[km_sortie_valide]</t>
  </si>
  <si>
    <t>[km_sortie_corrige]</t>
  </si>
  <si>
    <t>[profil]</t>
  </si>
  <si>
    <t>[dms_corrige]</t>
  </si>
  <si>
    <t>[mode_transp_jour_autre_recode]</t>
  </si>
  <si>
    <t>[preparation_autre_recode]</t>
  </si>
  <si>
    <t>[type_groupe_autre_recode]</t>
  </si>
  <si>
    <t>[activites_autre_recode]</t>
  </si>
  <si>
    <t>[direction_autre_recode</t>
  </si>
  <si>
    <t>[direction_appli_recode]</t>
  </si>
  <si>
    <t>[direction_site_web_recode</t>
  </si>
  <si>
    <t>[preparation_guide_recode]</t>
  </si>
  <si>
    <t>[preparation_site_web_recode]</t>
  </si>
  <si>
    <t>[preparation_appli_recode]</t>
  </si>
  <si>
    <t>[preparation_topo_recode]</t>
  </si>
  <si>
    <t>[mode_heb_autre_recode]</t>
  </si>
  <si>
    <t>[tour_transp_autre_recode]</t>
  </si>
  <si>
    <t>[autres_iti_autre_recode]</t>
  </si>
  <si>
    <t>[profession_autre_recode]</t>
  </si>
  <si>
    <t>[ville_heb_cog_lau]</t>
  </si>
  <si>
    <t>[ville_res_cog_lau]</t>
  </si>
  <si>
    <t>[distance_domicile_enq]</t>
  </si>
  <si>
    <t>[distance_heb_enq_reelle]</t>
  </si>
  <si>
    <t>[distance_heb_enq]</t>
  </si>
  <si>
    <t>[mode_heb_regroupe]</t>
  </si>
  <si>
    <t>[mode_heb_regroupe2]</t>
  </si>
  <si>
    <t>Hébergements locatifs</t>
  </si>
  <si>
    <t>Hôtels/Chambres d'hôtes</t>
  </si>
  <si>
    <t>Auberges de jeunesse, gîte d’étapes, de groupes</t>
  </si>
  <si>
    <t>Campings</t>
  </si>
  <si>
    <t>[exc_dep_alim]</t>
  </si>
  <si>
    <t>[exc_dep_activites]</t>
  </si>
  <si>
    <t>[exc_dep_souvenirs]</t>
  </si>
  <si>
    <t>[exc_dep_transp]</t>
  </si>
  <si>
    <t>[exc_dep_location]</t>
  </si>
  <si>
    <t>[exc_dep_autres]</t>
  </si>
  <si>
    <t>[tour_dep_alim]</t>
  </si>
  <si>
    <t>[tour_dep_activites]</t>
  </si>
  <si>
    <t>[tour_dep_souvenirs]</t>
  </si>
  <si>
    <t>[tour_dep_transp]</t>
  </si>
  <si>
    <t>[tour_dep_location]</t>
  </si>
  <si>
    <t>[tour_dep_autres]</t>
  </si>
  <si>
    <t>[tour_dep_heb_valide]</t>
  </si>
  <si>
    <t>[tour_dep_heb_corrige]</t>
  </si>
  <si>
    <t>[exc_dep_alim_valide]</t>
  </si>
  <si>
    <t>[exc_dep_alim_corrige]</t>
  </si>
  <si>
    <t>[distance_dom_enq_reelle_regions]</t>
  </si>
  <si>
    <t>[distance_dom_enq_reelle_france]</t>
  </si>
  <si>
    <t>[distance_dom_enq_reelle_etranger]</t>
  </si>
  <si>
    <t>[exc_dep_activites_valide]</t>
  </si>
  <si>
    <t>[exc_dep_activites_corrige]</t>
  </si>
  <si>
    <t>[exc_dep_souvenirs_valide]</t>
  </si>
  <si>
    <t>[exc_dep_souvenirs_corrige]</t>
  </si>
  <si>
    <t>[exc_dep_transp_valide]</t>
  </si>
  <si>
    <t>[exc_dep_transp_corrige]</t>
  </si>
  <si>
    <t>[exc_dep_location_valide]</t>
  </si>
  <si>
    <t>[exc_dep_location_corrige]</t>
  </si>
  <si>
    <t>[exc_dep_autres_valide]</t>
  </si>
  <si>
    <t>[exc_dep_autres_corrige]</t>
  </si>
  <si>
    <t>[tour_dep_alim_valide]</t>
  </si>
  <si>
    <t>[tour_dep_alim_corrige]</t>
  </si>
  <si>
    <t>[tour_dep_activites_valide]</t>
  </si>
  <si>
    <t>[tour_dep_activites_corrige]</t>
  </si>
  <si>
    <t>[tour_dep_souvenirs_valide]</t>
  </si>
  <si>
    <t>[tour_dep_souvenirs_corrige]</t>
  </si>
  <si>
    <t>[tour_dep_transp_valide]</t>
  </si>
  <si>
    <t>[tour_dep_transp_corrige]</t>
  </si>
  <si>
    <t>[tour_dep_location_valide]</t>
  </si>
  <si>
    <t>[tour_dep_location_corrige]</t>
  </si>
  <si>
    <t>[tour_dep_autres_valide]</t>
  </si>
  <si>
    <t>[tour_dep_autres_corrige]</t>
  </si>
  <si>
    <t>[exc_dep_tot]</t>
  </si>
  <si>
    <t>[exc_dep_tot_impact]</t>
  </si>
  <si>
    <t>[tour_dep_to_jour]</t>
  </si>
  <si>
    <t>[tour_dep_to_jour_valide]</t>
  </si>
  <si>
    <t>[tour_dep_to_jour_corrige]</t>
  </si>
  <si>
    <t>Comptes de la nation et compte des transports (cf guide méthodologique partie 3, paragraphe 3.1.25.2)</t>
  </si>
  <si>
    <t>Inddigo (cf guide méthodologique partie 3, paragraphe 3.1.25.2)</t>
  </si>
  <si>
    <t>Valeur (en euros/km) :</t>
  </si>
  <si>
    <t>[exc_intention_dep]</t>
  </si>
  <si>
    <t>[tour_intention_dep]</t>
  </si>
  <si>
    <t>[degre_exploitable]</t>
  </si>
  <si>
    <t>[tour_dep_tot]</t>
  </si>
  <si>
    <t>[tour_dep_tot_impact]</t>
  </si>
  <si>
    <t>[coef_type_trajet]</t>
  </si>
  <si>
    <t>[coef_imp_velo]</t>
  </si>
  <si>
    <t>[coef_pratique_sejour]</t>
  </si>
  <si>
    <t>[id_section_origine]</t>
  </si>
  <si>
    <t>[id_section_dest]</t>
  </si>
  <si>
    <t>[pays_regroupe]</t>
  </si>
  <si>
    <t>[coef_pratique_habituelle]</t>
  </si>
  <si>
    <t>[revenu_corrige]</t>
  </si>
  <si>
    <t>[coef_red]</t>
  </si>
  <si>
    <t>depenses médianes par poste sur base des réponses [exc_dep_xxx] et [tous_dep_xxx]</t>
  </si>
  <si>
    <t>dépenses moyennes par poste sur base des réponses [exc_dep_xxx_valide] et [tour_dep_xxx_valide]</t>
  </si>
  <si>
    <t>distances médianes par catégorie [km_sortie]</t>
  </si>
  <si>
    <t>durée de séjour moyenne par catégorie de cycliste sur la base du champ [dms_valide]</t>
  </si>
  <si>
    <t>durée de séjour médiane par catégorie de cycliste sur la base du champ [dms]</t>
  </si>
  <si>
    <t>durée de séjour médiane par mode d'hébergement sur la base du champ [dms]</t>
  </si>
  <si>
    <t>durée de séjour moyenne par mode d'hébergement sur la base du champ [dms_valide]</t>
  </si>
  <si>
    <t>taux d'aller-retour par tronçon sur la base des champs [coef_red] et [type_trajet]</t>
  </si>
  <si>
    <t>taux d'aller-retour pour l'itinéraire sur la base des champs [coef_red] et [type_trajet]</t>
  </si>
  <si>
    <t>dépenses moyenne par mode de transport (le jour de l'enquête) pour les touristes [tour_dep_transp_jour_valide]</t>
  </si>
  <si>
    <t>dépenses moyenne par mode de transport (le jour de l'enquête) pour les excursionnistes [exc_dep_transp_jour_valide]</t>
  </si>
  <si>
    <t>table de calcul du [coef_red_visuel]</t>
  </si>
  <si>
    <t>table de calcul du [coef_type_trajet]</t>
  </si>
  <si>
    <t>table de calcul du [coef_imp_velo]</t>
  </si>
  <si>
    <t>table de calcul du [coef_pratique_sejour]</t>
  </si>
  <si>
    <t>table de calcul du [coef_pratique_habituelle]</t>
  </si>
  <si>
    <t>Tables des coefficients, moyennes et médianes nécessaires aux différents calculs</t>
  </si>
  <si>
    <t>[code_concat]</t>
  </si>
  <si>
    <t>[km_groupe]</t>
  </si>
  <si>
    <t>[km_groupe_iti]</t>
  </si>
  <si>
    <t>[nom_territoire_iti]</t>
  </si>
  <si>
    <t>[intention_dep_heb]</t>
  </si>
  <si>
    <t>[intention_dep_alim]</t>
  </si>
  <si>
    <t>[intention_dep_activites]</t>
  </si>
  <si>
    <t>[intention_dep_souvenirs]</t>
  </si>
  <si>
    <t>[intention_dep_transp]</t>
  </si>
  <si>
    <t>[intention_dep_location]</t>
  </si>
  <si>
    <t>[intention_dep_autres]</t>
  </si>
  <si>
    <t>[tour_intention_dep_heb]</t>
  </si>
  <si>
    <t>[exc_intention_dep_alim]</t>
  </si>
  <si>
    <t>[exc_intention_dep_activites]</t>
  </si>
  <si>
    <t>[exc_intention_dep_souvenirs]</t>
  </si>
  <si>
    <t>[exc_intention_dep_transp]</t>
  </si>
  <si>
    <t>[exc_intention_dep_location]</t>
  </si>
  <si>
    <t>[exc_intention_dep_autres]</t>
  </si>
  <si>
    <t>[tour_intention_dep_alim]</t>
  </si>
  <si>
    <t>[tour_intention_dep_activites]</t>
  </si>
  <si>
    <t>[tour_intention_dep_souvenirs]</t>
  </si>
  <si>
    <t>[tour_intention_dep_transp]</t>
  </si>
  <si>
    <t>[tour_intention_dep_location]</t>
  </si>
  <si>
    <t>[tour_intention_dep_autres]</t>
  </si>
  <si>
    <t>Intègre les différentes étapes de l'extrapolation des itinérants</t>
  </si>
  <si>
    <t>Table de calcul des [coef_red] des itinérants par site et jour d'enquête</t>
  </si>
  <si>
    <t>Table de calcul de [extrapol_iti_jour] par application des [coef_h_j] issus de la table [calendrier_sites]</t>
  </si>
  <si>
    <t>Table du nombre de jour par mois [nb_jour_mois]</t>
  </si>
  <si>
    <t>Table du nombre de passages par mois au(x) compteur(s) de référence [nb_passages_mois]</t>
  </si>
  <si>
    <t>Table du nombre de nuitées par mois (si enquête hébergeurs) [nb_nuitees_mois]</t>
  </si>
  <si>
    <t>Table de calcul du nombre d'[extrapol_iti_jour] par mois et par site</t>
  </si>
  <si>
    <t>Table du nombre de jour d'enquête par site et par mois [nb_jour_enq_mois]</t>
  </si>
  <si>
    <t>Table de calcul de la fréquentation moyenne journalière par mois [freq_moye_jour_mois]</t>
  </si>
  <si>
    <t>Table de calcul du nb [extrapol_iti_annee] par site</t>
  </si>
  <si>
    <t>Table de calcul du nb [extrapol_iti_annee_lisse] par site</t>
  </si>
  <si>
    <t>Intègre les différentes étapes de l'extrapolation des touristes en séjour</t>
  </si>
  <si>
    <t>Table de calcul des [coef_red] des touristes en séjour par site et jour d'enquête</t>
  </si>
  <si>
    <t>Table de calcul de [extrapol_tour_jour] par application des [coef_h_j] issus de la table [calendrier_sites]</t>
  </si>
  <si>
    <t>Table de calcul du nb [extrapol_tour_annee_lisse] par site</t>
  </si>
  <si>
    <t>Table du nombre de nuitées par mois (si enquête hébergeurs) [nb_nuitees_periode]</t>
  </si>
  <si>
    <t>Table de calcul du nb [extrapol_tour_annee] par site</t>
  </si>
  <si>
    <t>Table de calcul du nombre d'[extrapol_tour_jour] par période et par site</t>
  </si>
  <si>
    <t>Table du nombre de jour par période [nb_jour_periode]</t>
  </si>
  <si>
    <t>Table du nombre de jour d'enquête par site et par période [nb_jour_enq_periode]</t>
  </si>
  <si>
    <t>Table du nombre de passages par période au(x) compteur(s) de référence [nb_passages_periode]</t>
  </si>
  <si>
    <t>Table de calcul de la fréquentation moyenne journalière par période [freq_moye_jour_periode]</t>
  </si>
  <si>
    <t>extrapol_iti_annee_lisse</t>
  </si>
  <si>
    <t>extrapol_tour_annee</t>
  </si>
  <si>
    <t>potentiel_exc</t>
  </si>
  <si>
    <t>potentiel_tour</t>
  </si>
  <si>
    <t>coef_od_iti</t>
  </si>
  <si>
    <t>comptages_auto_net</t>
  </si>
  <si>
    <t>km_iti</t>
  </si>
  <si>
    <t>km_tour</t>
  </si>
  <si>
    <t>km_exc</t>
  </si>
  <si>
    <t>coordonnees_début_section</t>
  </si>
  <si>
    <t>coordonnees_fin_section</t>
  </si>
  <si>
    <t>id_troncon</t>
  </si>
  <si>
    <t>nom_troncon</t>
  </si>
  <si>
    <t>coordonnees_debut_troncon</t>
  </si>
  <si>
    <t>coordonnees_fin_troncon</t>
  </si>
  <si>
    <t>departement</t>
  </si>
  <si>
    <t>region</t>
  </si>
  <si>
    <t>nom_territoire_iti</t>
  </si>
  <si>
    <t>longueur_section</t>
  </si>
  <si>
    <t>extrapol_exc_annee</t>
  </si>
  <si>
    <t>table de calcul du [coef_extrapol]</t>
  </si>
  <si>
    <t>table de calcul des kilomètres parcourus par tronçon et par profil de cycliste ([km_iti], [km_tour] et [km_exc] issus de la table [sections])</t>
  </si>
  <si>
    <t>table de calcul des kilomètres parcourus par tronçon et par profil de cycliste sur la base des données issues de l'enquête ([km_groupe_iti])</t>
  </si>
  <si>
    <t>table des [coef_extrapol] par code de tronçon/profil [code_concat_troncon]</t>
  </si>
  <si>
    <t>[code_concat_troncon]</t>
  </si>
  <si>
    <t>Column Labels</t>
  </si>
  <si>
    <t>Row Labels</t>
  </si>
  <si>
    <t>Grand Total</t>
  </si>
  <si>
    <t>106aA8-1</t>
  </si>
  <si>
    <t>106aA8-2</t>
  </si>
  <si>
    <t>106aA16-1</t>
  </si>
  <si>
    <t>106aA16-2</t>
  </si>
  <si>
    <t>106aA16-3</t>
  </si>
  <si>
    <t>106aA19-1</t>
  </si>
  <si>
    <t>106aA19-2</t>
  </si>
  <si>
    <t>[distance_dom_enq_reelle]</t>
  </si>
  <si>
    <t>[iti_dep_iti_valide]</t>
  </si>
  <si>
    <t>[iti_arr_iti_valide]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</si>
</sst>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_-* #,##0.00\ _€_-;\-* #,##0.00\ _€_-;_-* &quot;-&quot;??\ _€_-;_-@_-"/>
    <numFmt numFmtId="165" formatCode="dd/mm/yy;@"/>
    <numFmt numFmtId="166" formatCode="0.0"/>
    <numFmt numFmtId="167" formatCode="_-* #,##0.000_-;\-* #,##0.000_-;_-* &quot;-&quot;??_-;_-@_-"/>
    <numFmt numFmtId="168" formatCode="00000"/>
  </numFmts>
  <fonts count="15" x14ac:knownFonts="1">
    <font>
      <sz val="11"/>
      <color theme="1"/>
      <name val="Calibri"/>
      <family val="2"/>
      <scheme val="minor"/>
    </font>
    <font>
      <sz val="11"/>
      <color theme="1"/>
      <name val="Calibri"/>
      <family val="2"/>
      <scheme val="minor"/>
    </font>
    <font>
      <sz val="10"/>
      <name val="Arial"/>
      <family val="2"/>
    </font>
    <font>
      <sz val="11"/>
      <color indexed="8"/>
      <name val="Calibri"/>
      <family val="2"/>
      <charset val="1"/>
    </font>
    <font>
      <b/>
      <sz val="10"/>
      <color theme="1"/>
      <name val="News Gothic MT"/>
      <family val="2"/>
    </font>
    <font>
      <sz val="10"/>
      <color theme="1"/>
      <name val="News Gothic MT"/>
      <family val="2"/>
    </font>
    <font>
      <b/>
      <sz val="14"/>
      <color theme="1"/>
      <name val="News Gothic MT"/>
      <family val="2"/>
    </font>
    <font>
      <sz val="8"/>
      <name val="Calibri"/>
      <family val="2"/>
      <scheme val="minor"/>
    </font>
    <font>
      <sz val="8"/>
      <name val="Arial"/>
      <family val="2"/>
    </font>
    <font>
      <b/>
      <sz val="14"/>
      <color theme="1"/>
      <name val="Calibri"/>
      <family val="2"/>
      <scheme val="minor"/>
    </font>
    <font>
      <b/>
      <sz val="12"/>
      <color theme="1"/>
      <name val="Calibri"/>
      <family val="2"/>
      <scheme val="minor"/>
    </font>
    <font>
      <sz val="11"/>
      <color theme="1"/>
      <name val="News Gothic MT"/>
      <family val="2"/>
    </font>
    <font>
      <b/>
      <sz val="11"/>
      <color theme="1"/>
      <name val="Calibri"/>
      <family val="2"/>
      <scheme val="minor"/>
    </font>
    <font>
      <sz val="11"/>
      <name val="Calibri"/>
      <family val="2"/>
      <scheme val="minor"/>
    </font>
    <font>
      <b/>
      <sz val="11"/>
      <color theme="1"/>
      <name val="News Gothic MT"/>
      <family val="2"/>
    </font>
  </fonts>
  <fills count="10">
    <fill>
      <patternFill patternType="none"/>
    </fill>
    <fill>
      <patternFill patternType="gray125"/>
    </fill>
    <fill>
      <patternFill patternType="solid">
        <fgColor rgb="FFBFCD79"/>
        <bgColor indexed="64"/>
      </patternFill>
    </fill>
    <fill>
      <patternFill patternType="solid">
        <fgColor rgb="FFFFFF00"/>
        <bgColor indexed="64"/>
      </patternFill>
    </fill>
    <fill>
      <patternFill patternType="solid">
        <fgColor rgb="FFFFC000"/>
        <bgColor indexed="64"/>
      </patternFill>
    </fill>
    <fill>
      <patternFill patternType="solid">
        <fgColor rgb="FFDAE2B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7"/>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6">
    <xf numFmtId="0" fontId="0" fillId="0" borderId="0"/>
    <xf numFmtId="0" fontId="2" fillId="0" borderId="0"/>
    <xf numFmtId="0" fontId="3" fillId="0" borderId="0"/>
    <xf numFmtId="164"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cellStyleXfs>
  <cellXfs count="83">
    <xf numFmtId="0" fontId="0" fillId="0" borderId="0" xfId="0"/>
    <xf numFmtId="0" fontId="4" fillId="0" borderId="0" xfId="0" applyFont="1"/>
    <xf numFmtId="0" fontId="0" fillId="0" borderId="0" xfId="0"/>
    <xf numFmtId="0" fontId="5" fillId="0" borderId="0" xfId="0" applyFont="1"/>
    <xf numFmtId="0" fontId="5" fillId="0" borderId="0" xfId="0" applyFont="1" applyAlignment="1">
      <alignment vertical="center" wrapText="1"/>
    </xf>
    <xf numFmtId="0" fontId="5" fillId="0" borderId="0" xfId="0" applyFont="1" applyBorder="1" applyAlignment="1">
      <alignment vertical="center"/>
    </xf>
    <xf numFmtId="0" fontId="6" fillId="0" borderId="0" xfId="0" applyFont="1" applyBorder="1" applyAlignment="1">
      <alignment vertical="center"/>
    </xf>
    <xf numFmtId="0" fontId="6" fillId="2" borderId="0" xfId="0" applyFont="1" applyFill="1"/>
    <xf numFmtId="0" fontId="5" fillId="2" borderId="0" xfId="0" applyFont="1" applyFill="1"/>
    <xf numFmtId="0" fontId="4" fillId="2" borderId="0" xfId="0" applyFont="1" applyFill="1"/>
    <xf numFmtId="0" fontId="0" fillId="0" borderId="0" xfId="0" applyAlignment="1">
      <alignment horizontal="left" vertical="center" indent="1"/>
    </xf>
    <xf numFmtId="14" fontId="0" fillId="0" borderId="0" xfId="0" applyNumberFormat="1"/>
    <xf numFmtId="0" fontId="0" fillId="0" borderId="0" xfId="0" applyFill="1"/>
    <xf numFmtId="0" fontId="2" fillId="0" borderId="1" xfId="1" applyFill="1" applyBorder="1" applyAlignment="1">
      <alignment horizontal="center" vertical="center"/>
    </xf>
    <xf numFmtId="0" fontId="2" fillId="0" borderId="1" xfId="1" applyFill="1" applyBorder="1" applyAlignment="1">
      <alignment horizontal="center" vertical="center" wrapText="1"/>
    </xf>
    <xf numFmtId="0" fontId="2" fillId="0" borderId="2" xfId="1" applyFill="1" applyBorder="1" applyAlignment="1">
      <alignment horizontal="center" vertical="center" wrapText="1"/>
    </xf>
    <xf numFmtId="0" fontId="2" fillId="0" borderId="0" xfId="1" applyFill="1" applyAlignment="1">
      <alignment horizontal="center" vertical="center" wrapText="1"/>
    </xf>
    <xf numFmtId="0" fontId="2" fillId="0" borderId="3" xfId="1" applyFill="1" applyBorder="1" applyAlignment="1">
      <alignment horizontal="left" vertical="center"/>
    </xf>
    <xf numFmtId="0" fontId="0" fillId="0" borderId="0" xfId="0" applyNumberFormat="1"/>
    <xf numFmtId="0" fontId="0" fillId="3" borderId="0" xfId="0" applyFill="1"/>
    <xf numFmtId="0" fontId="0" fillId="4" borderId="0" xfId="0" applyFill="1"/>
    <xf numFmtId="0" fontId="0" fillId="4" borderId="0" xfId="0" applyNumberFormat="1" applyFill="1"/>
    <xf numFmtId="165" fontId="0" fillId="0" borderId="0" xfId="0" applyNumberFormat="1"/>
    <xf numFmtId="0" fontId="0" fillId="0" borderId="0" xfId="0" pivotButton="1"/>
    <xf numFmtId="0" fontId="0" fillId="0" borderId="0" xfId="0" applyAlignment="1">
      <alignment horizontal="left"/>
    </xf>
    <xf numFmtId="1" fontId="8" fillId="0" borderId="0" xfId="0" applyNumberFormat="1" applyFont="1"/>
    <xf numFmtId="166" fontId="0" fillId="0" borderId="0" xfId="0" applyNumberFormat="1"/>
    <xf numFmtId="2" fontId="0" fillId="0" borderId="0" xfId="0" applyNumberFormat="1"/>
    <xf numFmtId="3" fontId="0" fillId="0" borderId="0" xfId="0" applyNumberFormat="1"/>
    <xf numFmtId="9" fontId="0" fillId="0" borderId="0" xfId="4" applyFont="1"/>
    <xf numFmtId="0" fontId="9" fillId="0" borderId="0" xfId="0" applyFont="1"/>
    <xf numFmtId="0" fontId="10" fillId="5" borderId="0" xfId="0" applyFont="1" applyFill="1"/>
    <xf numFmtId="167" fontId="0" fillId="0" borderId="0" xfId="5" applyNumberFormat="1" applyFont="1"/>
    <xf numFmtId="14" fontId="0" fillId="0" borderId="0" xfId="0" applyNumberFormat="1" applyFill="1"/>
    <xf numFmtId="0" fontId="11" fillId="6" borderId="4" xfId="0" applyFont="1" applyFill="1" applyBorder="1"/>
    <xf numFmtId="0" fontId="0" fillId="6" borderId="0" xfId="0" applyFill="1"/>
    <xf numFmtId="14" fontId="0" fillId="6" borderId="0" xfId="0" applyNumberFormat="1" applyFill="1"/>
    <xf numFmtId="1" fontId="0" fillId="6" borderId="0" xfId="0" applyNumberFormat="1" applyFill="1"/>
    <xf numFmtId="0" fontId="11" fillId="6" borderId="0" xfId="0" applyFont="1" applyFill="1" applyBorder="1"/>
    <xf numFmtId="0" fontId="11" fillId="4" borderId="4" xfId="0" applyFont="1" applyFill="1" applyBorder="1"/>
    <xf numFmtId="0" fontId="11" fillId="4" borderId="7" xfId="0" applyFont="1" applyFill="1" applyBorder="1"/>
    <xf numFmtId="0" fontId="11" fillId="6" borderId="7" xfId="0" applyFont="1" applyFill="1" applyBorder="1"/>
    <xf numFmtId="0" fontId="11" fillId="6" borderId="5" xfId="0" applyFont="1" applyFill="1" applyBorder="1"/>
    <xf numFmtId="0" fontId="11" fillId="6" borderId="6" xfId="0" applyFont="1" applyFill="1" applyBorder="1"/>
    <xf numFmtId="168" fontId="0" fillId="6" borderId="0" xfId="0" applyNumberFormat="1" applyFill="1"/>
    <xf numFmtId="0" fontId="11" fillId="4" borderId="5" xfId="0" applyFont="1" applyFill="1" applyBorder="1"/>
    <xf numFmtId="0" fontId="11" fillId="4" borderId="6" xfId="0" applyFont="1" applyFill="1" applyBorder="1"/>
    <xf numFmtId="0" fontId="11" fillId="7" borderId="4" xfId="0" applyFont="1" applyFill="1" applyBorder="1"/>
    <xf numFmtId="0" fontId="0" fillId="7" borderId="0" xfId="0" applyFill="1"/>
    <xf numFmtId="0" fontId="11" fillId="7" borderId="0" xfId="0" applyFont="1" applyFill="1" applyBorder="1"/>
    <xf numFmtId="0" fontId="11" fillId="8" borderId="4" xfId="0" applyFont="1" applyFill="1" applyBorder="1"/>
    <xf numFmtId="0" fontId="0" fillId="8" borderId="0" xfId="0" applyFill="1"/>
    <xf numFmtId="0" fontId="13" fillId="6" borderId="0" xfId="0" applyFont="1" applyFill="1"/>
    <xf numFmtId="0" fontId="11" fillId="7" borderId="7" xfId="0" applyFont="1" applyFill="1" applyBorder="1"/>
    <xf numFmtId="0" fontId="11" fillId="7" borderId="6" xfId="0" applyFont="1" applyFill="1" applyBorder="1"/>
    <xf numFmtId="0" fontId="11" fillId="7" borderId="5" xfId="0" applyFont="1" applyFill="1" applyBorder="1"/>
    <xf numFmtId="0" fontId="12" fillId="0" borderId="0" xfId="0" applyFont="1"/>
    <xf numFmtId="0" fontId="11" fillId="9" borderId="4" xfId="0" applyFont="1" applyFill="1" applyBorder="1"/>
    <xf numFmtId="0" fontId="0" fillId="9" borderId="0" xfId="0" applyFill="1"/>
    <xf numFmtId="0" fontId="11" fillId="9" borderId="7" xfId="0" applyFont="1" applyFill="1" applyBorder="1"/>
    <xf numFmtId="2" fontId="0" fillId="7" borderId="0" xfId="0" applyNumberFormat="1" applyFill="1"/>
    <xf numFmtId="2" fontId="0" fillId="6" borderId="0" xfId="0" applyNumberFormat="1" applyFill="1"/>
    <xf numFmtId="2" fontId="11" fillId="8" borderId="4" xfId="0" applyNumberFormat="1" applyFont="1" applyFill="1" applyBorder="1"/>
    <xf numFmtId="2" fontId="0" fillId="8" borderId="0" xfId="0" applyNumberFormat="1" applyFill="1"/>
    <xf numFmtId="2" fontId="11" fillId="6" borderId="4" xfId="0" applyNumberFormat="1" applyFont="1" applyFill="1" applyBorder="1"/>
    <xf numFmtId="2" fontId="11" fillId="7" borderId="4" xfId="0" applyNumberFormat="1" applyFont="1" applyFill="1" applyBorder="1"/>
    <xf numFmtId="2" fontId="11" fillId="4" borderId="4" xfId="0" applyNumberFormat="1" applyFont="1" applyFill="1" applyBorder="1"/>
    <xf numFmtId="2" fontId="11" fillId="4" borderId="5" xfId="0" applyNumberFormat="1" applyFont="1" applyFill="1" applyBorder="1"/>
    <xf numFmtId="2" fontId="11" fillId="4" borderId="6" xfId="0" applyNumberFormat="1" applyFont="1" applyFill="1" applyBorder="1"/>
    <xf numFmtId="2" fontId="0" fillId="4" borderId="0" xfId="0" applyNumberFormat="1" applyFill="1"/>
    <xf numFmtId="1" fontId="11" fillId="6" borderId="0" xfId="0" applyNumberFormat="1" applyFont="1" applyFill="1" applyBorder="1"/>
    <xf numFmtId="1" fontId="11" fillId="7" borderId="0" xfId="0" applyNumberFormat="1" applyFont="1" applyFill="1" applyBorder="1"/>
    <xf numFmtId="1" fontId="0" fillId="7" borderId="0" xfId="0" applyNumberFormat="1" applyFill="1"/>
    <xf numFmtId="1" fontId="11" fillId="6" borderId="4" xfId="0" applyNumberFormat="1" applyFont="1" applyFill="1" applyBorder="1"/>
    <xf numFmtId="1" fontId="11" fillId="6" borderId="6" xfId="0" applyNumberFormat="1" applyFont="1" applyFill="1" applyBorder="1"/>
    <xf numFmtId="1" fontId="11" fillId="6" borderId="7" xfId="0" applyNumberFormat="1" applyFont="1" applyFill="1" applyBorder="1"/>
    <xf numFmtId="0" fontId="14" fillId="0" borderId="0" xfId="0" applyFont="1"/>
    <xf numFmtId="0" fontId="0" fillId="0" borderId="0" xfId="0" applyAlignment="1">
      <alignment wrapText="1"/>
    </xf>
    <xf numFmtId="0" fontId="0" fillId="6" borderId="0" xfId="0" applyFont="1" applyFill="1"/>
    <xf numFmtId="0" fontId="6" fillId="2" borderId="0" xfId="0" applyFont="1" applyFill="1" applyAlignment="1">
      <alignment horizontal="center"/>
    </xf>
    <xf numFmtId="0" fontId="5" fillId="0" borderId="0" xfId="0" applyFont="1" applyAlignment="1">
      <alignment horizontal="left" vertical="center" wrapText="1"/>
    </xf>
    <xf numFmtId="0" fontId="0" fillId="0" borderId="0" xfId="0" applyAlignment="1">
      <alignment horizontal="center" vertical="center" wrapText="1"/>
    </xf>
    <xf numFmtId="0" fontId="0" fillId="0" borderId="0" xfId="0" applyAlignment="1">
      <alignment horizontal="left" wrapText="1"/>
    </xf>
  </cellXfs>
  <cellStyles count="6">
    <cellStyle name="Comma" xfId="5" builtinId="3"/>
    <cellStyle name="Excel Built-in Normal" xfId="2" xr:uid="{711CA28F-EF94-41FE-89B6-94435369D453}"/>
    <cellStyle name="Milliers 2" xfId="3" xr:uid="{0D0AF381-673B-4C2A-9013-62AEEF07681F}"/>
    <cellStyle name="Normal" xfId="0" builtinId="0"/>
    <cellStyle name="Normal 2" xfId="1" xr:uid="{A55D21C8-6DE8-401C-B812-659A7A3BA71F}"/>
    <cellStyle name="Per cent" xfId="4" builtinId="5"/>
  </cellStyles>
  <dxfs count="401">
    <dxf>
      <fill>
        <patternFill patternType="solid">
          <fgColor indexed="64"/>
          <bgColor theme="9" tint="0.79998168889431442"/>
        </patternFill>
      </fill>
    </dxf>
    <dxf>
      <fill>
        <patternFill patternType="solid">
          <fgColor indexed="64"/>
          <bgColor theme="9" tint="0.79998168889431442"/>
        </patternFill>
      </fill>
    </dxf>
    <dxf>
      <fill>
        <patternFill patternType="solid">
          <fgColor indexed="64"/>
          <bgColor theme="9" tint="0.79998168889431442"/>
        </patternFill>
      </fill>
    </dxf>
    <dxf>
      <fill>
        <patternFill patternType="solid">
          <fgColor indexed="64"/>
          <bgColor theme="9" tint="0.79998168889431442"/>
        </patternFill>
      </fill>
    </dxf>
    <dxf>
      <fill>
        <patternFill patternType="solid">
          <fgColor indexed="64"/>
          <bgColor theme="9" tint="0.79998168889431442"/>
        </patternFill>
      </fill>
    </dxf>
    <dxf>
      <fill>
        <patternFill patternType="solid">
          <fgColor indexed="64"/>
          <bgColor theme="9" tint="0.79998168889431442"/>
        </patternFill>
      </fill>
    </dxf>
    <dxf>
      <fill>
        <patternFill patternType="solid">
          <fgColor indexed="64"/>
          <bgColor theme="9" tint="0.79998168889431442"/>
        </patternFill>
      </fill>
    </dxf>
    <dxf>
      <fill>
        <patternFill patternType="solid">
          <fgColor indexed="64"/>
          <bgColor theme="9" tint="0.79998168889431442"/>
        </patternFill>
      </fill>
    </dxf>
    <dxf>
      <fill>
        <patternFill patternType="solid">
          <fgColor indexed="64"/>
          <bgColor theme="9" tint="0.79998168889431442"/>
        </patternFill>
      </fill>
    </dxf>
    <dxf>
      <fill>
        <patternFill patternType="solid">
          <fgColor indexed="64"/>
          <bgColor theme="9" tint="0.79998168889431442"/>
        </patternFill>
      </fill>
    </dxf>
    <dxf>
      <fill>
        <patternFill patternType="solid">
          <fgColor indexed="64"/>
          <bgColor theme="9" tint="0.79998168889431442"/>
        </patternFill>
      </fill>
    </dxf>
    <dxf>
      <fill>
        <patternFill patternType="solid">
          <fgColor indexed="64"/>
          <bgColor theme="9" tint="0.79998168889431442"/>
        </patternFill>
      </fill>
    </dxf>
    <dxf>
      <fill>
        <patternFill patternType="solid">
          <fgColor indexed="64"/>
          <bgColor theme="9" tint="0.79998168889431442"/>
        </patternFill>
      </fill>
    </dxf>
    <dxf>
      <fill>
        <patternFill patternType="solid">
          <fgColor indexed="64"/>
          <bgColor theme="9" tint="0.79998168889431442"/>
        </patternFill>
      </fill>
    </dxf>
    <dxf>
      <fill>
        <patternFill patternType="solid">
          <fgColor indexed="64"/>
          <bgColor theme="9" tint="0.79998168889431442"/>
        </patternFill>
      </fill>
    </dxf>
    <dxf>
      <fill>
        <patternFill patternType="solid">
          <fgColor indexed="64"/>
          <bgColor theme="9" tint="0.79998168889431442"/>
        </patternFill>
      </fill>
    </dxf>
    <dxf>
      <fill>
        <patternFill patternType="solid">
          <fgColor indexed="64"/>
          <bgColor theme="9" tint="0.79998168889431442"/>
        </patternFill>
      </fill>
    </dxf>
    <dxf>
      <fill>
        <patternFill patternType="solid">
          <fgColor indexed="64"/>
          <bgColor theme="9" tint="0.79998168889431442"/>
        </patternFill>
      </fill>
    </dxf>
    <dxf>
      <fill>
        <patternFill patternType="solid">
          <fgColor indexed="64"/>
          <bgColor theme="9" tint="0.79998168889431442"/>
        </patternFill>
      </fill>
    </dxf>
    <dxf>
      <fill>
        <patternFill patternType="solid">
          <fgColor indexed="64"/>
          <bgColor theme="8" tint="0.79998168889431442"/>
        </patternFill>
      </fill>
    </dxf>
    <dxf>
      <fill>
        <patternFill patternType="solid">
          <fgColor indexed="64"/>
          <bgColor theme="9" tint="0.79998168889431442"/>
        </patternFill>
      </fill>
    </dxf>
    <dxf>
      <fill>
        <patternFill patternType="solid">
          <fgColor indexed="64"/>
          <bgColor theme="9" tint="0.79998168889431442"/>
        </patternFill>
      </fill>
    </dxf>
    <dxf>
      <fill>
        <patternFill patternType="solid">
          <fgColor indexed="64"/>
          <bgColor theme="9" tint="0.79998168889431442"/>
        </patternFill>
      </fill>
    </dxf>
    <dxf>
      <fill>
        <patternFill patternType="solid">
          <fgColor indexed="64"/>
          <bgColor theme="9" tint="0.79998168889431442"/>
        </patternFill>
      </fill>
    </dxf>
    <dxf>
      <fill>
        <patternFill patternType="solid">
          <fgColor indexed="64"/>
          <bgColor theme="9" tint="0.79998168889431442"/>
        </patternFill>
      </fill>
    </dxf>
    <dxf>
      <fill>
        <patternFill patternType="solid">
          <fgColor indexed="64"/>
          <bgColor theme="9" tint="0.79998168889431442"/>
        </patternFill>
      </fill>
    </dxf>
    <dxf>
      <fill>
        <patternFill patternType="solid">
          <fgColor indexed="64"/>
          <bgColor theme="9" tint="0.79998168889431442"/>
        </patternFill>
      </fill>
    </dxf>
    <dxf>
      <fill>
        <patternFill patternType="solid">
          <fgColor indexed="64"/>
          <bgColor theme="9" tint="0.79998168889431442"/>
        </patternFill>
      </fill>
    </dxf>
    <dxf>
      <fill>
        <patternFill patternType="solid">
          <fgColor indexed="64"/>
          <bgColor theme="9" tint="0.79998168889431442"/>
        </patternFill>
      </fill>
    </dxf>
    <dxf>
      <fill>
        <patternFill patternType="solid">
          <fgColor indexed="64"/>
          <bgColor theme="9" tint="0.79998168889431442"/>
        </patternFill>
      </fill>
    </dxf>
    <dxf>
      <fill>
        <patternFill patternType="solid">
          <fgColor indexed="64"/>
          <bgColor theme="9" tint="0.79998168889431442"/>
        </patternFill>
      </fill>
    </dxf>
    <dxf>
      <fill>
        <patternFill patternType="solid">
          <fgColor indexed="64"/>
          <bgColor theme="9" tint="0.79998168889431442"/>
        </patternFill>
      </fill>
    </dxf>
    <dxf>
      <fill>
        <patternFill patternType="solid">
          <fgColor indexed="64"/>
          <bgColor theme="9" tint="0.79998168889431442"/>
        </patternFill>
      </fill>
    </dxf>
    <dxf>
      <fill>
        <patternFill patternType="solid">
          <fgColor indexed="64"/>
          <bgColor theme="9" tint="0.79998168889431442"/>
        </patternFill>
      </fill>
    </dxf>
    <dxf>
      <fill>
        <patternFill patternType="solid">
          <fgColor indexed="64"/>
          <bgColor theme="9" tint="0.79998168889431442"/>
        </patternFill>
      </fill>
    </dxf>
    <dxf>
      <numFmt numFmtId="1" formatCode="0"/>
      <fill>
        <patternFill patternType="solid">
          <fgColor indexed="64"/>
          <bgColor theme="9" tint="0.79998168889431442"/>
        </patternFill>
      </fill>
    </dxf>
    <dxf>
      <numFmt numFmtId="1" formatCode="0"/>
      <fill>
        <patternFill patternType="solid">
          <fgColor indexed="64"/>
          <bgColor theme="9" tint="0.79998168889431442"/>
        </patternFill>
      </fill>
    </dxf>
    <dxf>
      <numFmt numFmtId="1" formatCode="0"/>
      <fill>
        <patternFill patternType="solid">
          <fgColor indexed="64"/>
          <bgColor theme="8" tint="0.79998168889431442"/>
        </patternFill>
      </fill>
    </dxf>
    <dxf>
      <numFmt numFmtId="1" formatCode="0"/>
      <fill>
        <patternFill patternType="solid">
          <fgColor indexed="64"/>
          <bgColor theme="8" tint="0.79998168889431442"/>
        </patternFill>
      </fill>
    </dxf>
    <dxf>
      <fill>
        <patternFill patternType="solid">
          <fgColor indexed="64"/>
          <bgColor theme="8" tint="0.79998168889431442"/>
        </patternFill>
      </fill>
    </dxf>
    <dxf>
      <fill>
        <patternFill patternType="solid">
          <fgColor indexed="64"/>
          <bgColor theme="9" tint="0.79998168889431442"/>
        </patternFill>
      </fill>
    </dxf>
    <dxf>
      <fill>
        <patternFill patternType="solid">
          <fgColor indexed="64"/>
          <bgColor theme="9" tint="0.79998168889431442"/>
        </patternFill>
      </fill>
    </dxf>
    <dxf>
      <fill>
        <patternFill patternType="solid">
          <fgColor indexed="64"/>
          <bgColor theme="9" tint="0.79998168889431442"/>
        </patternFill>
      </fill>
    </dxf>
    <dxf>
      <fill>
        <patternFill patternType="solid">
          <fgColor indexed="64"/>
          <bgColor theme="9" tint="0.79998168889431442"/>
        </patternFill>
      </fill>
    </dxf>
    <dxf>
      <fill>
        <patternFill patternType="solid">
          <fgColor indexed="64"/>
          <bgColor theme="9" tint="0.79998168889431442"/>
        </patternFill>
      </fill>
    </dxf>
    <dxf>
      <fill>
        <patternFill patternType="solid">
          <fgColor indexed="64"/>
          <bgColor theme="9" tint="0.79998168889431442"/>
        </patternFill>
      </fill>
    </dxf>
    <dxf>
      <fill>
        <patternFill patternType="solid">
          <fgColor indexed="64"/>
          <bgColor theme="9" tint="0.79998168889431442"/>
        </patternFill>
      </fill>
    </dxf>
    <dxf>
      <fill>
        <patternFill patternType="solid">
          <fgColor indexed="64"/>
          <bgColor theme="9" tint="0.79998168889431442"/>
        </patternFill>
      </fill>
    </dxf>
    <dxf>
      <fill>
        <patternFill patternType="solid">
          <fgColor indexed="64"/>
          <bgColor theme="9" tint="0.79998168889431442"/>
        </patternFill>
      </fill>
    </dxf>
    <dxf>
      <numFmt numFmtId="0" formatCode="General"/>
      <fill>
        <patternFill patternType="solid">
          <fgColor indexed="64"/>
          <bgColor theme="8" tint="0.79998168889431442"/>
        </patternFill>
      </fill>
    </dxf>
    <dxf>
      <numFmt numFmtId="0" formatCode="General"/>
      <fill>
        <patternFill patternType="solid">
          <fgColor indexed="64"/>
          <bgColor theme="8" tint="0.79998168889431442"/>
        </patternFill>
      </fill>
    </dxf>
    <dxf>
      <numFmt numFmtId="1" formatCode="0"/>
      <fill>
        <patternFill patternType="solid">
          <fgColor indexed="64"/>
          <bgColor theme="9" tint="0.79998168889431442"/>
        </patternFill>
      </fill>
    </dxf>
    <dxf>
      <fill>
        <patternFill patternType="solid">
          <fgColor indexed="64"/>
          <bgColor theme="8" tint="0.79998168889431442"/>
        </patternFill>
      </fill>
    </dxf>
    <dxf>
      <fill>
        <patternFill patternType="solid">
          <fgColor indexed="64"/>
          <bgColor theme="9" tint="0.79998168889431442"/>
        </patternFill>
      </fill>
    </dxf>
    <dxf>
      <fill>
        <patternFill patternType="solid">
          <fgColor indexed="64"/>
          <bgColor theme="9" tint="0.79998168889431442"/>
        </patternFill>
      </fill>
    </dxf>
    <dxf>
      <fill>
        <patternFill patternType="solid">
          <fgColor indexed="64"/>
          <bgColor theme="9" tint="0.79998168889431442"/>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1" formatCode="0"/>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1" formatCode="0"/>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alignment horizontal="left" vertical="bottom" textRotation="0" wrapText="0" indent="0" justifyLastLine="0" shrinkToFit="0" readingOrder="0"/>
    </dxf>
    <dxf>
      <fill>
        <patternFill patternType="none">
          <fgColor indexed="64"/>
          <bgColor indexed="65"/>
        </patternFill>
      </fill>
      <alignment horizontal="left" vertical="bottom" textRotation="0" wrapText="0" indent="0" justifyLastLine="0" shrinkToFit="0" readingOrder="0"/>
    </dxf>
    <dxf>
      <fill>
        <patternFill patternType="none">
          <fgColor indexed="64"/>
          <bgColor indexed="65"/>
        </patternFill>
      </fill>
      <alignment horizontal="left" vertical="bottom" textRotation="0" wrapText="0" indent="0" justifyLastLine="0" shrinkToFit="0" readingOrder="0"/>
    </dxf>
    <dxf>
      <fill>
        <patternFill patternType="none">
          <fgColor indexed="64"/>
          <bgColor indexed="65"/>
        </patternFill>
      </fill>
      <alignment horizontal="left" vertical="bottom" textRotation="0" wrapText="0" indent="0" justifyLastLine="0" shrinkToFit="0" readingOrder="0"/>
    </dxf>
    <dxf>
      <fill>
        <patternFill patternType="none">
          <fgColor indexed="64"/>
          <bgColor indexed="65"/>
        </patternFill>
      </fill>
      <alignment horizontal="left" vertical="bottom" textRotation="0" wrapText="0" indent="0" justifyLastLine="0" shrinkToFit="0" readingOrder="0"/>
    </dxf>
    <dxf>
      <fill>
        <patternFill patternType="none">
          <fgColor indexed="64"/>
          <bgColor indexed="65"/>
        </patternFill>
      </fill>
      <alignment horizontal="left" vertical="bottom" textRotation="0" wrapText="0" indent="0" justifyLastLine="0" shrinkToFit="0" readingOrder="0"/>
    </dxf>
    <dxf>
      <fill>
        <patternFill patternType="none">
          <fgColor indexed="64"/>
          <bgColor indexed="65"/>
        </patternFill>
      </fill>
      <alignment horizontal="left" vertical="bottom" textRotation="0" wrapText="0" indent="0" justifyLastLine="0" shrinkToFit="0" readingOrder="0"/>
    </dxf>
    <dxf>
      <fill>
        <patternFill patternType="none">
          <fgColor indexed="64"/>
          <bgColor indexed="65"/>
        </patternFill>
      </fill>
      <alignment horizontal="left"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alignment horizontal="left"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alignment horizontal="general" vertical="top" textRotation="0" wrapText="0" indent="0" justifyLastLine="0" shrinkToFit="0" readingOrder="0"/>
    </dxf>
    <dxf>
      <numFmt numFmtId="166" formatCode="0.0"/>
      <fill>
        <patternFill patternType="none">
          <fgColor indexed="64"/>
          <bgColor indexed="65"/>
        </patternFill>
      </fill>
    </dxf>
    <dxf>
      <numFmt numFmtId="166" formatCode="0.0"/>
      <fill>
        <patternFill patternType="none">
          <fgColor indexed="64"/>
          <bgColor indexed="65"/>
        </patternFill>
      </fill>
    </dxf>
    <dxf>
      <numFmt numFmtId="166" formatCode="0.0"/>
      <fill>
        <patternFill patternType="none">
          <fgColor indexed="64"/>
          <bgColor indexed="65"/>
        </patternFill>
      </fill>
    </dxf>
    <dxf>
      <numFmt numFmtId="166" formatCode="0.0"/>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dxf>
    <dxf>
      <numFmt numFmtId="1" formatCode="0"/>
      <fill>
        <patternFill patternType="none">
          <fgColor indexed="64"/>
          <bgColor indexed="65"/>
        </patternFill>
      </fill>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alignment horizontal="right" vertical="top" textRotation="0" wrapText="0" indent="0" justifyLastLine="0" shrinkToFit="0" readingOrder="0"/>
    </dxf>
    <dxf>
      <fill>
        <patternFill patternType="none">
          <fgColor indexed="64"/>
          <bgColor indexed="65"/>
        </patternFill>
      </fill>
      <alignment horizontal="left" vertical="top"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solid">
          <fgColor indexed="64"/>
          <bgColor theme="9" tint="0.79998168889431442"/>
        </patternFill>
      </fill>
    </dxf>
    <dxf>
      <fill>
        <patternFill patternType="solid">
          <fgColor indexed="64"/>
          <bgColor theme="9" tint="0.79998168889431442"/>
        </patternFill>
      </fill>
    </dxf>
    <dxf>
      <fill>
        <patternFill patternType="solid">
          <fgColor indexed="64"/>
          <bgColor theme="9" tint="0.79998168889431442"/>
        </patternFill>
      </fill>
    </dxf>
    <dxf>
      <fill>
        <patternFill patternType="solid">
          <fgColor indexed="64"/>
          <bgColor theme="9" tint="0.79998168889431442"/>
        </patternFill>
      </fill>
    </dxf>
    <dxf>
      <fill>
        <patternFill patternType="solid">
          <fgColor indexed="64"/>
          <bgColor theme="9" tint="0.79998168889431442"/>
        </patternFill>
      </fill>
    </dxf>
    <dxf>
      <fill>
        <patternFill patternType="solid">
          <fgColor indexed="64"/>
          <bgColor theme="9" tint="0.79998168889431442"/>
        </patternFill>
      </fill>
    </dxf>
    <dxf>
      <fill>
        <patternFill patternType="solid">
          <fgColor indexed="64"/>
          <bgColor theme="9" tint="0.79998168889431442"/>
        </patternFill>
      </fill>
    </dxf>
    <dxf>
      <fill>
        <patternFill patternType="solid">
          <fgColor indexed="64"/>
          <bgColor theme="8" tint="0.79998168889431442"/>
        </patternFill>
      </fill>
    </dxf>
    <dxf>
      <fill>
        <patternFill patternType="solid">
          <fgColor indexed="64"/>
          <bgColor theme="9" tint="0.79998168889431442"/>
        </patternFill>
      </fill>
    </dxf>
    <dxf>
      <numFmt numFmtId="1" formatCode="0"/>
      <fill>
        <patternFill patternType="solid">
          <fgColor indexed="64"/>
          <bgColor theme="8" tint="0.79998168889431442"/>
        </patternFill>
      </fill>
    </dxf>
    <dxf>
      <numFmt numFmtId="1" formatCode="0"/>
      <fill>
        <patternFill patternType="solid">
          <fgColor indexed="64"/>
          <bgColor theme="8" tint="0.79998168889431442"/>
        </patternFill>
      </fill>
    </dxf>
    <dxf>
      <numFmt numFmtId="1" formatCode="0"/>
      <fill>
        <patternFill patternType="solid">
          <fgColor indexed="64"/>
          <bgColor theme="8" tint="0.79998168889431442"/>
        </patternFill>
      </fill>
    </dxf>
    <dxf>
      <numFmt numFmtId="1" formatCode="0"/>
      <fill>
        <patternFill patternType="solid">
          <fgColor indexed="64"/>
          <bgColor theme="8" tint="0.79998168889431442"/>
        </patternFill>
      </fill>
    </dxf>
    <dxf>
      <numFmt numFmtId="1" formatCode="0"/>
      <fill>
        <patternFill patternType="solid">
          <fgColor indexed="64"/>
          <bgColor theme="9" tint="0.79998168889431442"/>
        </patternFill>
      </fill>
    </dxf>
    <dxf>
      <fill>
        <patternFill patternType="solid">
          <fgColor indexed="64"/>
          <bgColor theme="8" tint="0.79998168889431442"/>
        </patternFill>
      </fill>
    </dxf>
    <dxf>
      <fill>
        <patternFill patternType="solid">
          <fgColor indexed="64"/>
          <bgColor theme="9" tint="0.79998168889431442"/>
        </patternFill>
      </fill>
    </dxf>
    <dxf>
      <fill>
        <patternFill patternType="solid">
          <fgColor indexed="64"/>
          <bgColor theme="8" tint="0.79998168889431442"/>
        </patternFill>
      </fill>
    </dxf>
    <dxf>
      <fill>
        <patternFill patternType="solid">
          <fgColor indexed="64"/>
          <bgColor theme="9" tint="0.79998168889431442"/>
        </patternFill>
      </fill>
    </dxf>
    <dxf>
      <numFmt numFmtId="2" formatCode="0.00"/>
      <fill>
        <patternFill patternType="solid">
          <fgColor indexed="64"/>
          <bgColor rgb="FFFFC000"/>
        </patternFill>
      </fill>
    </dxf>
    <dxf>
      <numFmt numFmtId="2" formatCode="0.00"/>
      <fill>
        <patternFill patternType="solid">
          <fgColor indexed="64"/>
          <bgColor rgb="FFFFC000"/>
        </patternFill>
      </fill>
    </dxf>
    <dxf>
      <numFmt numFmtId="2" formatCode="0.00"/>
      <fill>
        <patternFill patternType="solid">
          <fgColor indexed="64"/>
          <bgColor rgb="FFFFC000"/>
        </patternFill>
      </fill>
    </dxf>
    <dxf>
      <numFmt numFmtId="2" formatCode="0.00"/>
      <fill>
        <patternFill patternType="solid">
          <fgColor indexed="64"/>
          <bgColor rgb="FFFFC000"/>
        </patternFill>
      </fill>
    </dxf>
    <dxf>
      <numFmt numFmtId="2" formatCode="0.00"/>
      <fill>
        <patternFill patternType="solid">
          <fgColor indexed="64"/>
          <bgColor rgb="FFFFC000"/>
        </patternFill>
      </fill>
    </dxf>
    <dxf>
      <numFmt numFmtId="2" formatCode="0.00"/>
      <fill>
        <patternFill patternType="solid">
          <fgColor indexed="64"/>
          <bgColor rgb="FFFFC000"/>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fill>
        <patternFill patternType="solid">
          <fgColor indexed="64"/>
          <bgColor theme="9" tint="0.79998168889431442"/>
        </patternFill>
      </fill>
    </dxf>
    <dxf>
      <fill>
        <patternFill patternType="solid">
          <fgColor indexed="64"/>
          <bgColor theme="9" tint="0.79998168889431442"/>
        </patternFill>
      </fill>
    </dxf>
    <dxf>
      <fill>
        <patternFill patternType="solid">
          <fgColor indexed="64"/>
          <bgColor theme="9" tint="0.79998168889431442"/>
        </patternFill>
      </fill>
    </dxf>
    <dxf>
      <fill>
        <patternFill patternType="solid">
          <fgColor indexed="64"/>
          <bgColor theme="9" tint="0.79998168889431442"/>
        </patternFill>
      </fill>
    </dxf>
    <dxf>
      <fill>
        <patternFill patternType="solid">
          <fgColor indexed="64"/>
          <bgColor theme="9" tint="0.79998168889431442"/>
        </patternFill>
      </fill>
    </dxf>
    <dxf>
      <numFmt numFmtId="1" formatCode="0"/>
      <fill>
        <patternFill patternType="solid">
          <fgColor indexed="64"/>
          <bgColor theme="9" tint="0.79998168889431442"/>
        </patternFill>
      </fill>
    </dxf>
    <dxf>
      <numFmt numFmtId="19" formatCode="dd/mm/yyyy"/>
      <fill>
        <patternFill patternType="solid">
          <fgColor indexed="64"/>
          <bgColor theme="9" tint="0.79998168889431442"/>
        </patternFill>
      </fill>
    </dxf>
    <dxf>
      <fill>
        <patternFill patternType="solid">
          <fgColor indexed="64"/>
          <bgColor theme="9" tint="0.79998168889431442"/>
        </patternFill>
      </fill>
    </dxf>
    <dxf>
      <fill>
        <patternFill patternType="solid">
          <fgColor indexed="64"/>
          <bgColor theme="9" tint="0.79998168889431442"/>
        </patternFill>
      </fill>
    </dxf>
    <dxf>
      <numFmt numFmtId="2" formatCode="0.00"/>
      <fill>
        <patternFill patternType="solid">
          <fgColor indexed="64"/>
          <bgColor theme="9" tint="0.79998168889431442"/>
        </patternFill>
      </fill>
    </dxf>
    <dxf>
      <numFmt numFmtId="0" formatCode="General"/>
      <fill>
        <patternFill patternType="solid">
          <fgColor indexed="64"/>
          <bgColor theme="8" tint="0.79998168889431442"/>
        </patternFill>
      </fill>
    </dxf>
    <dxf>
      <fill>
        <patternFill patternType="solid">
          <fgColor indexed="64"/>
          <bgColor theme="8" tint="0.79998168889431442"/>
        </patternFill>
      </fill>
    </dxf>
    <dxf>
      <numFmt numFmtId="0" formatCode="General"/>
      <fill>
        <patternFill patternType="solid">
          <fgColor indexed="64"/>
          <bgColor theme="8" tint="0.79998168889431442"/>
        </patternFill>
      </fill>
    </dxf>
    <dxf>
      <numFmt numFmtId="2" formatCode="0.00"/>
      <fill>
        <patternFill patternType="solid">
          <fgColor indexed="64"/>
          <bgColor theme="8" tint="0.79998168889431442"/>
        </patternFill>
      </fill>
    </dxf>
    <dxf>
      <fill>
        <patternFill patternType="solid">
          <fgColor indexed="64"/>
          <bgColor theme="9" tint="0.79998168889431442"/>
        </patternFill>
      </fill>
    </dxf>
    <dxf>
      <fill>
        <patternFill patternType="solid">
          <fgColor indexed="64"/>
          <bgColor theme="9" tint="0.79998168889431442"/>
        </patternFill>
      </fill>
    </dxf>
    <dxf>
      <fill>
        <patternFill patternType="solid">
          <fgColor indexed="64"/>
          <bgColor theme="9" tint="0.79998168889431442"/>
        </patternFill>
      </fill>
    </dxf>
    <dxf>
      <fill>
        <patternFill patternType="none">
          <fgColor indexed="64"/>
          <bgColor indexed="65"/>
        </patternFill>
      </fill>
    </dxf>
    <dxf>
      <fill>
        <patternFill patternType="none">
          <fgColor indexed="64"/>
          <bgColor indexed="65"/>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numFmt numFmtId="19" formatCode="dd/mm/yyyy"/>
      <fill>
        <patternFill patternType="none">
          <fgColor indexed="64"/>
          <bgColor auto="1"/>
        </patternFill>
      </fill>
    </dxf>
    <dxf>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strike val="0"/>
        <outline val="0"/>
        <shadow val="0"/>
        <u val="none"/>
        <vertAlign val="baseline"/>
        <sz val="11"/>
        <color auto="1"/>
        <name val="Calibri"/>
        <family val="2"/>
        <scheme val="minor"/>
      </font>
      <fill>
        <patternFill>
          <fgColor indexed="64"/>
          <bgColor theme="9" tint="0.79998168889431442"/>
        </patternFill>
      </fill>
    </dxf>
    <dxf>
      <font>
        <strike val="0"/>
        <outline val="0"/>
        <shadow val="0"/>
        <u val="none"/>
        <vertAlign val="baseline"/>
        <sz val="11"/>
        <color auto="1"/>
        <name val="Calibri"/>
        <family val="2"/>
        <scheme val="minor"/>
      </font>
      <numFmt numFmtId="0" formatCode="General"/>
      <fill>
        <patternFill>
          <fgColor indexed="64"/>
          <bgColor theme="9" tint="0.79998168889431442"/>
        </patternFill>
      </fill>
    </dxf>
    <dxf>
      <font>
        <strike val="0"/>
        <outline val="0"/>
        <shadow val="0"/>
        <u val="none"/>
        <vertAlign val="baseline"/>
        <sz val="11"/>
        <color auto="1"/>
        <name val="Calibri"/>
        <family val="2"/>
        <scheme val="minor"/>
      </font>
      <fill>
        <patternFill>
          <fgColor indexed="64"/>
          <bgColor theme="9" tint="0.79998168889431442"/>
        </patternFill>
      </fill>
    </dxf>
    <dxf>
      <font>
        <strike val="0"/>
        <outline val="0"/>
        <shadow val="0"/>
        <u val="none"/>
        <vertAlign val="baseline"/>
        <sz val="11"/>
        <color auto="1"/>
        <name val="Calibri"/>
        <family val="2"/>
        <scheme val="minor"/>
      </font>
      <fill>
        <patternFill>
          <fgColor indexed="64"/>
          <bgColor theme="9" tint="0.79998168889431442"/>
        </patternFill>
      </fill>
    </dxf>
    <dxf>
      <numFmt numFmtId="19" formatCode="dd/mm/yyyy"/>
    </dxf>
    <dxf>
      <fill>
        <patternFill patternType="none">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numFmt numFmtId="19" formatCode="dd/mm/yyyy"/>
      <fill>
        <patternFill patternType="none">
          <fgColor indexed="64"/>
          <bgColor auto="1"/>
        </patternFill>
      </fill>
    </dxf>
    <dxf>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fill>
        <patternFill patternType="none">
          <bgColor auto="1"/>
        </patternFill>
      </fill>
    </dxf>
    <dxf>
      <numFmt numFmtId="0" formatCode="General"/>
    </dxf>
    <dxf>
      <numFmt numFmtId="0" formatCode="General"/>
    </dxf>
    <dxf>
      <numFmt numFmtId="165" formatCode="dd/mm/yy;@"/>
    </dxf>
    <dxf>
      <numFmt numFmtId="165" formatCode="dd/mm/yy;@"/>
    </dxf>
    <dxf>
      <numFmt numFmtId="165" formatCode="dd/mm/yy;@"/>
    </dxf>
    <dxf>
      <numFmt numFmtId="0" formatCode="General"/>
    </dxf>
    <dxf>
      <numFmt numFmtId="0" formatCode="General"/>
    </dxf>
    <dxf>
      <numFmt numFmtId="0" formatCode="General"/>
    </dxf>
    <dxf>
      <numFmt numFmtId="0" formatCode="General"/>
    </dxf>
  </dxfs>
  <tableStyles count="0" defaultTableStyle="TableStyleMedium2" defaultPivotStyle="PivotStyleLight16"/>
  <colors>
    <mruColors>
      <color rgb="FFDAE2B0"/>
      <color rgb="FFBFCD79"/>
      <color rgb="FF9EB04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person displayName="Stéphanie MANGIN" id="{98198B8C-CB9E-4FF5-B302-3D5D50C3DD8E}" userId="S::stephanie.mangin@velo-territoires.org::bf293cb5-e00a-432d-9ff6-f4dfcbcceeff"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ean-Marie Pivette" refreshedDate="44180.752190393519" createdVersion="6" refreshedVersion="6" minRefreshableVersion="3" recordCount="75" xr:uid="{83249817-B7EC-4EE5-8E4F-CE55339EE404}">
  <cacheSource type="worksheet">
    <worksheetSource name="calendrier_sites"/>
  </cacheSource>
  <cacheFields count="18">
    <cacheField name="id_site_enq" numFmtId="0">
      <sharedItems containsSemiMixedTypes="0" containsString="0" containsNumber="1" containsInteger="1" minValue="1" maxValue="63" count="29">
        <n v="1"/>
        <n v="2"/>
        <n v="18"/>
        <n v="19"/>
        <n v="28"/>
        <n v="31"/>
        <n v="41"/>
        <n v="42"/>
        <n v="43"/>
        <n v="44"/>
        <n v="45"/>
        <n v="46"/>
        <n v="47"/>
        <n v="48"/>
        <n v="49"/>
        <n v="50"/>
        <n v="51"/>
        <n v="52"/>
        <n v="53"/>
        <n v="54"/>
        <n v="55"/>
        <n v="56"/>
        <n v="57"/>
        <n v="58"/>
        <n v="59"/>
        <n v="60"/>
        <n v="61"/>
        <n v="62"/>
        <n v="63"/>
      </sharedItems>
    </cacheField>
    <cacheField name="nom_site_enq" numFmtId="0">
      <sharedItems/>
    </cacheField>
    <cacheField name="id_section" numFmtId="0">
      <sharedItems containsSemiMixedTypes="0" containsString="0" containsNumber="1" containsInteger="1" minValue="1" maxValue="75"/>
    </cacheField>
    <cacheField name="id_tronçon" numFmtId="0">
      <sharedItems containsSemiMixedTypes="0" containsString="0" containsNumber="1" containsInteger="1" minValue="1" maxValue="7"/>
    </cacheField>
    <cacheField name="id_compteur_pnf" numFmtId="0">
      <sharedItems containsNonDate="0" containsString="0" containsBlank="1"/>
    </cacheField>
    <cacheField name="nom_compteur_pnf" numFmtId="0">
      <sharedItems containsNonDate="0" containsString="0" containsBlank="1"/>
    </cacheField>
    <cacheField name="date_enq" numFmtId="165">
      <sharedItems containsSemiMixedTypes="0" containsNonDate="0" containsDate="1" containsString="0" minDate="2018-04-01T00:00:00" maxDate="2018-11-12T00:00:00"/>
    </cacheField>
    <cacheField name="mois_enq" numFmtId="165">
      <sharedItems count="8">
        <s v="avril"/>
        <s v="août"/>
        <s v="septembre"/>
        <s v="octobre"/>
        <s v="juillet"/>
        <s v="mai"/>
        <s v="novembre"/>
        <s v="juin"/>
      </sharedItems>
    </cacheField>
    <cacheField name="période_enq" numFmtId="165">
      <sharedItems count="16">
        <s v="sem_avril"/>
        <s v="we_ete"/>
        <s v="sem_ete"/>
        <s v="we_oct"/>
        <s v="sem_oct"/>
        <s v="we_avril"/>
        <s v="sem_sept"/>
        <s v="we_mai"/>
        <s v="we_toussaint_11_nov"/>
        <s v="ponts_mai_juin"/>
        <s v="we_juin"/>
        <s v="sem_mai"/>
        <s v="we_sept"/>
        <s v="we_14_juillet_15_aout"/>
        <s v="sem_hiver"/>
        <s v="we_paques"/>
      </sharedItems>
    </cacheField>
    <cacheField name="nb_quest" numFmtId="0">
      <sharedItems containsSemiMixedTypes="0" containsString="0" containsNumber="1" containsInteger="1" minValue="2" maxValue="190"/>
    </cacheField>
    <cacheField name="volume_quest" numFmtId="0">
      <sharedItems containsSemiMixedTypes="0" containsString="0" containsNumber="1" minValue="3" maxValue="457"/>
    </cacheField>
    <cacheField name="nb_breve" numFmtId="0">
      <sharedItems containsSemiMixedTypes="0" containsString="0" containsNumber="1" containsInteger="1" minValue="0" maxValue="121"/>
    </cacheField>
    <cacheField name="volume_breve" numFmtId="0">
      <sharedItems containsSemiMixedTypes="0" containsString="0" containsNumber="1" containsInteger="1" minValue="0" maxValue="222"/>
    </cacheField>
    <cacheField name="volume_comptages_manuels" numFmtId="0">
      <sharedItems containsSemiMixedTypes="0" containsString="0" containsNumber="1" containsInteger="1" minValue="5" maxValue="1422"/>
    </cacheField>
    <cacheField name="nb_comptages_auto_henq" numFmtId="0">
      <sharedItems containsNonDate="0" containsString="0" containsBlank="1"/>
    </cacheField>
    <cacheField name="nb_comptages_auto_h24" numFmtId="0">
      <sharedItems containsNonDate="0" containsString="0" containsBlank="1"/>
    </cacheField>
    <cacheField name="code_concat_jour_site" numFmtId="0">
      <sharedItems/>
    </cacheField>
    <cacheField name="coef_h_j"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5">
  <r>
    <x v="0"/>
    <s v="St Pol de Léon"/>
    <n v="1"/>
    <n v="1"/>
    <m/>
    <m/>
    <d v="2018-04-17T00:00:00"/>
    <x v="0"/>
    <x v="0"/>
    <n v="2"/>
    <n v="3"/>
    <n v="0"/>
    <n v="0"/>
    <n v="5"/>
    <m/>
    <m/>
    <s v="1-43207"/>
    <e v="#DIV/0!"/>
  </r>
  <r>
    <x v="0"/>
    <s v="St Pol de Léon"/>
    <n v="1"/>
    <n v="1"/>
    <m/>
    <m/>
    <d v="2018-08-05T00:00:00"/>
    <x v="1"/>
    <x v="1"/>
    <n v="23"/>
    <n v="34"/>
    <n v="1"/>
    <n v="1"/>
    <n v="100"/>
    <m/>
    <m/>
    <s v="1-43317"/>
    <e v="#DIV/0!"/>
  </r>
  <r>
    <x v="1"/>
    <s v="Plourin Les Morlaix"/>
    <n v="3"/>
    <n v="1"/>
    <m/>
    <m/>
    <d v="2018-04-26T00:00:00"/>
    <x v="0"/>
    <x v="0"/>
    <n v="14"/>
    <n v="16"/>
    <n v="0"/>
    <n v="0"/>
    <n v="31"/>
    <m/>
    <m/>
    <s v="2-43216"/>
    <e v="#DIV/0!"/>
  </r>
  <r>
    <x v="1"/>
    <s v="Plourin Les Morlaix"/>
    <n v="3"/>
    <n v="1"/>
    <m/>
    <m/>
    <d v="2018-08-07T00:00:00"/>
    <x v="1"/>
    <x v="2"/>
    <n v="44"/>
    <n v="77.999999999999986"/>
    <n v="10"/>
    <n v="19"/>
    <n v="106"/>
    <m/>
    <m/>
    <s v="2-43319"/>
    <e v="#DIV/0!"/>
  </r>
  <r>
    <x v="2"/>
    <s v="Glomel"/>
    <n v="7"/>
    <n v="1"/>
    <m/>
    <m/>
    <d v="2018-09-01T00:00:00"/>
    <x v="2"/>
    <x v="1"/>
    <n v="25"/>
    <n v="38"/>
    <n v="7"/>
    <n v="17"/>
    <n v="81"/>
    <m/>
    <m/>
    <s v="18-43344"/>
    <e v="#DIV/0!"/>
  </r>
  <r>
    <x v="2"/>
    <s v="Glomel"/>
    <n v="7"/>
    <n v="1"/>
    <m/>
    <m/>
    <d v="2018-10-21T00:00:00"/>
    <x v="3"/>
    <x v="3"/>
    <n v="13"/>
    <n v="20"/>
    <n v="2"/>
    <n v="3"/>
    <n v="49"/>
    <m/>
    <m/>
    <s v="18-43394"/>
    <e v="#DIV/0!"/>
  </r>
  <r>
    <x v="3"/>
    <s v="Caurel"/>
    <n v="8"/>
    <n v="1"/>
    <m/>
    <m/>
    <d v="2018-07-27T00:00:00"/>
    <x v="4"/>
    <x v="2"/>
    <n v="32"/>
    <n v="42"/>
    <n v="8"/>
    <n v="18"/>
    <n v="98"/>
    <m/>
    <m/>
    <s v="19-43308"/>
    <e v="#DIV/0!"/>
  </r>
  <r>
    <x v="3"/>
    <s v="Caurel"/>
    <n v="8"/>
    <n v="1"/>
    <m/>
    <m/>
    <d v="2018-08-26T00:00:00"/>
    <x v="1"/>
    <x v="1"/>
    <n v="23"/>
    <n v="39"/>
    <n v="5"/>
    <n v="7"/>
    <n v="58"/>
    <m/>
    <m/>
    <s v="19-43338"/>
    <e v="#DIV/0!"/>
  </r>
  <r>
    <x v="3"/>
    <s v="Caurel"/>
    <n v="8"/>
    <n v="1"/>
    <m/>
    <m/>
    <d v="2018-10-09T00:00:00"/>
    <x v="3"/>
    <x v="4"/>
    <n v="12"/>
    <n v="16"/>
    <n v="4"/>
    <n v="6"/>
    <n v="25"/>
    <m/>
    <m/>
    <s v="19-43382"/>
    <e v="#DIV/0!"/>
  </r>
  <r>
    <x v="4"/>
    <s v="Josselin (Guillac)"/>
    <n v="14"/>
    <n v="1"/>
    <m/>
    <m/>
    <d v="2018-04-14T00:00:00"/>
    <x v="0"/>
    <x v="5"/>
    <n v="22"/>
    <n v="45"/>
    <n v="6"/>
    <n v="14"/>
    <n v="94"/>
    <m/>
    <m/>
    <s v="28-43204"/>
    <e v="#DIV/0!"/>
  </r>
  <r>
    <x v="4"/>
    <s v="Josselin (Guillac)"/>
    <n v="14"/>
    <n v="1"/>
    <m/>
    <m/>
    <d v="2018-09-20T00:00:00"/>
    <x v="2"/>
    <x v="6"/>
    <n v="27"/>
    <n v="47"/>
    <n v="8"/>
    <n v="14"/>
    <n v="117"/>
    <m/>
    <m/>
    <s v="28-43363"/>
    <e v="#DIV/0!"/>
  </r>
  <r>
    <x v="5"/>
    <s v="St Congard"/>
    <n v="15"/>
    <n v="1"/>
    <m/>
    <m/>
    <d v="2018-05-05T00:00:00"/>
    <x v="5"/>
    <x v="7"/>
    <n v="14"/>
    <n v="28"/>
    <n v="25"/>
    <n v="46"/>
    <n v="167"/>
    <m/>
    <m/>
    <s v="31-43225"/>
    <e v="#DIV/0!"/>
  </r>
  <r>
    <x v="5"/>
    <s v="St Congard"/>
    <n v="15"/>
    <n v="1"/>
    <m/>
    <m/>
    <d v="2018-07-25T00:00:00"/>
    <x v="4"/>
    <x v="2"/>
    <n v="21"/>
    <n v="48"/>
    <n v="26"/>
    <n v="42"/>
    <n v="218"/>
    <m/>
    <m/>
    <s v="31-43306"/>
    <e v="#DIV/0!"/>
  </r>
  <r>
    <x v="5"/>
    <s v="St Congard"/>
    <n v="15"/>
    <n v="1"/>
    <m/>
    <m/>
    <d v="2018-11-03T00:00:00"/>
    <x v="6"/>
    <x v="8"/>
    <n v="7"/>
    <n v="16"/>
    <n v="0"/>
    <n v="0"/>
    <n v="50"/>
    <m/>
    <m/>
    <s v="31-43407"/>
    <e v="#DIV/0!"/>
  </r>
  <r>
    <x v="6"/>
    <s v="Plessé (Genrouët)"/>
    <n v="19"/>
    <n v="1"/>
    <m/>
    <m/>
    <d v="2018-04-28T00:00:00"/>
    <x v="0"/>
    <x v="9"/>
    <n v="34"/>
    <n v="37.5"/>
    <n v="0"/>
    <n v="0"/>
    <n v="65"/>
    <m/>
    <m/>
    <s v="41-43218"/>
    <e v="#DIV/0!"/>
  </r>
  <r>
    <x v="6"/>
    <s v="Plessé (Genrouët)"/>
    <n v="19"/>
    <n v="1"/>
    <m/>
    <m/>
    <d v="2018-09-14T00:00:00"/>
    <x v="2"/>
    <x v="6"/>
    <n v="31"/>
    <n v="35"/>
    <n v="4"/>
    <n v="7"/>
    <n v="53"/>
    <m/>
    <m/>
    <s v="41-43357"/>
    <e v="#DIV/0!"/>
  </r>
  <r>
    <x v="7"/>
    <s v="La Chapelle sur Erdre"/>
    <n v="22"/>
    <n v="2"/>
    <m/>
    <m/>
    <d v="2018-05-05T00:00:00"/>
    <x v="5"/>
    <x v="7"/>
    <n v="62"/>
    <n v="66.000000000000014"/>
    <n v="10"/>
    <n v="13"/>
    <n v="180"/>
    <m/>
    <m/>
    <s v="42-43225"/>
    <e v="#DIV/0!"/>
  </r>
  <r>
    <x v="7"/>
    <s v="La Chapelle sur Erdre"/>
    <n v="22"/>
    <n v="2"/>
    <m/>
    <m/>
    <d v="2018-07-16T00:00:00"/>
    <x v="4"/>
    <x v="2"/>
    <n v="41"/>
    <n v="46"/>
    <n v="6"/>
    <n v="8"/>
    <n v="151"/>
    <m/>
    <m/>
    <s v="42-43297"/>
    <e v="#DIV/0!"/>
  </r>
  <r>
    <x v="7"/>
    <s v="La Chapelle sur Erdre"/>
    <n v="22"/>
    <n v="2"/>
    <m/>
    <m/>
    <d v="2018-11-04T00:00:00"/>
    <x v="6"/>
    <x v="8"/>
    <n v="64"/>
    <n v="77"/>
    <n v="12"/>
    <n v="15"/>
    <n v="266"/>
    <m/>
    <m/>
    <s v="42-43408"/>
    <e v="#DIV/0!"/>
  </r>
  <r>
    <x v="8"/>
    <s v="Le Pellerin"/>
    <n v="26"/>
    <n v="3"/>
    <m/>
    <m/>
    <d v="2018-06-03T00:00:00"/>
    <x v="7"/>
    <x v="10"/>
    <n v="52"/>
    <n v="58.5"/>
    <n v="6"/>
    <n v="13"/>
    <n v="161"/>
    <m/>
    <m/>
    <s v="43-43254"/>
    <e v="#DIV/0!"/>
  </r>
  <r>
    <x v="8"/>
    <s v="Le Pellerin"/>
    <n v="26"/>
    <n v="3"/>
    <m/>
    <m/>
    <d v="2018-10-01T00:00:00"/>
    <x v="3"/>
    <x v="4"/>
    <n v="34"/>
    <n v="38"/>
    <n v="13"/>
    <n v="13"/>
    <n v="75"/>
    <m/>
    <m/>
    <s v="43-43374"/>
    <e v="#DIV/0!"/>
  </r>
  <r>
    <x v="9"/>
    <s v="St Brevin"/>
    <n v="28"/>
    <n v="3"/>
    <m/>
    <m/>
    <d v="2018-05-03T00:00:00"/>
    <x v="5"/>
    <x v="11"/>
    <n v="52"/>
    <n v="69"/>
    <n v="9"/>
    <n v="11"/>
    <n v="137"/>
    <m/>
    <m/>
    <s v="44-43223"/>
    <e v="#DIV/0!"/>
  </r>
  <r>
    <x v="9"/>
    <s v="St Brevin"/>
    <n v="28"/>
    <n v="3"/>
    <m/>
    <m/>
    <d v="2018-07-22T00:00:00"/>
    <x v="4"/>
    <x v="1"/>
    <n v="69"/>
    <n v="96"/>
    <n v="3"/>
    <n v="4"/>
    <n v="229"/>
    <m/>
    <m/>
    <s v="44-43303"/>
    <e v="#DIV/0!"/>
  </r>
  <r>
    <x v="9"/>
    <s v="St Brevin"/>
    <n v="28"/>
    <n v="3"/>
    <m/>
    <m/>
    <d v="2018-07-23T00:00:00"/>
    <x v="4"/>
    <x v="2"/>
    <n v="55"/>
    <n v="70"/>
    <n v="32"/>
    <n v="45"/>
    <n v="236"/>
    <m/>
    <m/>
    <s v="44-43304"/>
    <e v="#DIV/0!"/>
  </r>
  <r>
    <x v="9"/>
    <s v="St Brevin"/>
    <n v="28"/>
    <n v="3"/>
    <m/>
    <m/>
    <d v="2018-09-15T00:00:00"/>
    <x v="2"/>
    <x v="12"/>
    <n v="63"/>
    <n v="76"/>
    <n v="14"/>
    <n v="19"/>
    <n v="199"/>
    <m/>
    <m/>
    <s v="44-43358"/>
    <e v="#DIV/0!"/>
  </r>
  <r>
    <x v="10"/>
    <s v="Bouin"/>
    <n v="32"/>
    <n v="4"/>
    <m/>
    <m/>
    <d v="2018-04-15T00:00:00"/>
    <x v="0"/>
    <x v="5"/>
    <n v="21"/>
    <n v="25"/>
    <n v="0"/>
    <n v="0"/>
    <n v="38"/>
    <m/>
    <m/>
    <s v="45-43205"/>
    <e v="#DIV/0!"/>
  </r>
  <r>
    <x v="10"/>
    <s v="Bouin"/>
    <n v="32"/>
    <n v="4"/>
    <m/>
    <m/>
    <d v="2018-09-20T00:00:00"/>
    <x v="2"/>
    <x v="6"/>
    <n v="16"/>
    <n v="23"/>
    <n v="0"/>
    <n v="0"/>
    <n v="58"/>
    <m/>
    <m/>
    <s v="45-43363"/>
    <e v="#DIV/0!"/>
  </r>
  <r>
    <x v="11"/>
    <s v="St Hilaire de Riez"/>
    <n v="34"/>
    <n v="4"/>
    <m/>
    <m/>
    <d v="2018-08-12T00:00:00"/>
    <x v="1"/>
    <x v="1"/>
    <n v="174"/>
    <n v="453"/>
    <n v="13"/>
    <n v="45"/>
    <n v="1388"/>
    <m/>
    <m/>
    <s v="46-43324"/>
    <e v="#DIV/0!"/>
  </r>
  <r>
    <x v="11"/>
    <s v="St Hilaire de Riez"/>
    <n v="34"/>
    <n v="4"/>
    <m/>
    <m/>
    <d v="2018-09-22T00:00:00"/>
    <x v="2"/>
    <x v="12"/>
    <n v="53"/>
    <n v="119"/>
    <n v="0"/>
    <n v="0"/>
    <n v="250"/>
    <m/>
    <m/>
    <s v="46-43365"/>
    <e v="#DIV/0!"/>
  </r>
  <r>
    <x v="12"/>
    <s v="Les Sables d'Olonne"/>
    <n v="36"/>
    <n v="4"/>
    <m/>
    <m/>
    <d v="2018-04-14T00:00:00"/>
    <x v="0"/>
    <x v="5"/>
    <n v="70"/>
    <n v="104.33333333333333"/>
    <n v="11"/>
    <n v="19"/>
    <n v="186"/>
    <m/>
    <m/>
    <s v="47-43204"/>
    <e v="#DIV/0!"/>
  </r>
  <r>
    <x v="12"/>
    <s v="Les Sables d'Olonne"/>
    <n v="36"/>
    <n v="4"/>
    <m/>
    <m/>
    <d v="2018-08-09T00:00:00"/>
    <x v="1"/>
    <x v="2"/>
    <n v="167"/>
    <n v="368"/>
    <n v="20"/>
    <n v="31"/>
    <n v="1422"/>
    <m/>
    <m/>
    <s v="47-43321"/>
    <e v="#DIV/0!"/>
  </r>
  <r>
    <x v="12"/>
    <s v="Les Sables d'Olonne"/>
    <n v="36"/>
    <n v="4"/>
    <m/>
    <m/>
    <d v="2018-11-11T00:00:00"/>
    <x v="6"/>
    <x v="8"/>
    <n v="7"/>
    <n v="7"/>
    <n v="5"/>
    <n v="5"/>
    <n v="14"/>
    <m/>
    <m/>
    <s v="47-43415"/>
    <e v="#DIV/0!"/>
  </r>
  <r>
    <x v="13"/>
    <s v="La Tranche sur Mer"/>
    <n v="39"/>
    <n v="4"/>
    <m/>
    <m/>
    <d v="2018-05-08T00:00:00"/>
    <x v="5"/>
    <x v="9"/>
    <n v="166"/>
    <n v="347"/>
    <n v="5"/>
    <n v="13"/>
    <n v="452"/>
    <m/>
    <m/>
    <s v="48-43228"/>
    <e v="#DIV/0!"/>
  </r>
  <r>
    <x v="13"/>
    <s v="La Tranche sur Mer"/>
    <n v="39"/>
    <n v="4"/>
    <m/>
    <m/>
    <d v="2018-08-04T00:00:00"/>
    <x v="1"/>
    <x v="1"/>
    <n v="70"/>
    <n v="120"/>
    <n v="5"/>
    <n v="9"/>
    <n v="170"/>
    <m/>
    <m/>
    <s v="48-43316"/>
    <e v="#DIV/0!"/>
  </r>
  <r>
    <x v="13"/>
    <s v="La Tranche sur Mer"/>
    <n v="39"/>
    <n v="4"/>
    <m/>
    <m/>
    <d v="2018-10-20T00:00:00"/>
    <x v="3"/>
    <x v="3"/>
    <n v="26"/>
    <n v="45"/>
    <n v="2"/>
    <n v="5"/>
    <n v="70"/>
    <m/>
    <m/>
    <s v="48-43393"/>
    <e v="#DIV/0!"/>
  </r>
  <r>
    <x v="14"/>
    <s v="Ste Radégonde des Noyers"/>
    <n v="40"/>
    <n v="4"/>
    <m/>
    <m/>
    <d v="2018-04-13T00:00:00"/>
    <x v="0"/>
    <x v="0"/>
    <n v="9"/>
    <n v="9"/>
    <n v="1"/>
    <n v="2"/>
    <n v="12"/>
    <m/>
    <m/>
    <s v="49-43203"/>
    <e v="#DIV/0!"/>
  </r>
  <r>
    <x v="14"/>
    <s v="Ste Radégonde des Noyers"/>
    <n v="40"/>
    <n v="4"/>
    <m/>
    <m/>
    <d v="2018-08-17T00:00:00"/>
    <x v="1"/>
    <x v="2"/>
    <n v="46"/>
    <n v="73"/>
    <n v="7"/>
    <n v="9"/>
    <n v="87"/>
    <m/>
    <m/>
    <s v="49-43329"/>
    <e v="#DIV/0!"/>
  </r>
  <r>
    <x v="15"/>
    <s v="La Rochelle"/>
    <n v="43"/>
    <n v="4"/>
    <m/>
    <m/>
    <d v="2018-04-27T00:00:00"/>
    <x v="0"/>
    <x v="0"/>
    <n v="36"/>
    <n v="54"/>
    <n v="3"/>
    <n v="4"/>
    <n v="77"/>
    <m/>
    <m/>
    <s v="50-43217"/>
    <e v="#DIV/0!"/>
  </r>
  <r>
    <x v="15"/>
    <s v="La Rochelle"/>
    <n v="43"/>
    <n v="4"/>
    <m/>
    <m/>
    <d v="2018-05-15T00:00:00"/>
    <x v="5"/>
    <x v="11"/>
    <n v="55"/>
    <n v="85"/>
    <n v="13"/>
    <n v="16"/>
    <n v="123"/>
    <m/>
    <m/>
    <s v="50-43235"/>
    <e v="#DIV/0!"/>
  </r>
  <r>
    <x v="15"/>
    <s v="La Rochelle"/>
    <n v="43"/>
    <n v="4"/>
    <m/>
    <m/>
    <d v="2018-09-15T00:00:00"/>
    <x v="2"/>
    <x v="12"/>
    <n v="79"/>
    <n v="173"/>
    <n v="7"/>
    <n v="15"/>
    <n v="705"/>
    <m/>
    <m/>
    <s v="50-43358"/>
    <e v="#DIV/0!"/>
  </r>
  <r>
    <x v="16"/>
    <s v="St Jean D'Angle-Bellevue"/>
    <n v="46"/>
    <n v="4"/>
    <m/>
    <m/>
    <d v="2018-04-24T00:00:00"/>
    <x v="0"/>
    <x v="0"/>
    <n v="23"/>
    <n v="33"/>
    <n v="2"/>
    <n v="6"/>
    <n v="37"/>
    <m/>
    <m/>
    <s v="51-43214"/>
    <e v="#DIV/0!"/>
  </r>
  <r>
    <x v="16"/>
    <s v="St Jean D'Angle-Bellevue"/>
    <n v="46"/>
    <n v="4"/>
    <m/>
    <m/>
    <d v="2018-08-12T00:00:00"/>
    <x v="1"/>
    <x v="1"/>
    <n v="74"/>
    <n v="124"/>
    <n v="6"/>
    <n v="15"/>
    <n v="124"/>
    <m/>
    <m/>
    <s v="51-43324"/>
    <e v="#DIV/0!"/>
  </r>
  <r>
    <x v="16"/>
    <s v="St Jean D'Angle-Bellevue"/>
    <n v="46"/>
    <n v="4"/>
    <m/>
    <m/>
    <d v="2018-09-09T00:00:00"/>
    <x v="2"/>
    <x v="12"/>
    <n v="35"/>
    <n v="50"/>
    <n v="3"/>
    <n v="4"/>
    <n v="53"/>
    <m/>
    <m/>
    <s v="51-43352"/>
    <e v="#DIV/0!"/>
  </r>
  <r>
    <x v="17"/>
    <s v="La Tremblade-La Bouverie"/>
    <n v="48"/>
    <n v="4"/>
    <m/>
    <m/>
    <d v="2018-04-14T00:00:00"/>
    <x v="0"/>
    <x v="5"/>
    <n v="39"/>
    <n v="68"/>
    <n v="2"/>
    <n v="3"/>
    <n v="104"/>
    <m/>
    <m/>
    <s v="52-43204"/>
    <e v="#DIV/0!"/>
  </r>
  <r>
    <x v="17"/>
    <s v="La Tremblade-La Bouverie"/>
    <n v="48"/>
    <n v="4"/>
    <m/>
    <m/>
    <d v="2018-07-22T00:00:00"/>
    <x v="4"/>
    <x v="1"/>
    <n v="78"/>
    <n v="127"/>
    <n v="1"/>
    <n v="1"/>
    <n v="327"/>
    <m/>
    <m/>
    <s v="52-43303"/>
    <e v="#DIV/0!"/>
  </r>
  <r>
    <x v="17"/>
    <s v="La Tremblade-La Bouverie"/>
    <n v="48"/>
    <n v="4"/>
    <m/>
    <m/>
    <d v="2018-09-08T00:00:00"/>
    <x v="2"/>
    <x v="12"/>
    <n v="72"/>
    <n v="136"/>
    <n v="3"/>
    <n v="10"/>
    <n v="190"/>
    <m/>
    <m/>
    <s v="52-43351"/>
    <e v="#DIV/0!"/>
  </r>
  <r>
    <x v="17"/>
    <s v="La Tremblade-La Bouverie"/>
    <n v="48"/>
    <n v="4"/>
    <m/>
    <m/>
    <d v="2018-10-04T00:00:00"/>
    <x v="3"/>
    <x v="4"/>
    <n v="34"/>
    <n v="47"/>
    <n v="3"/>
    <n v="4"/>
    <n v="81"/>
    <m/>
    <m/>
    <s v="52-43377"/>
    <e v="#DIV/0!"/>
  </r>
  <r>
    <x v="18"/>
    <s v="Soulac sur Mer"/>
    <n v="51"/>
    <n v="5"/>
    <m/>
    <m/>
    <d v="2018-05-06T00:00:00"/>
    <x v="5"/>
    <x v="7"/>
    <n v="104"/>
    <n v="143"/>
    <n v="0"/>
    <n v="0"/>
    <n v="235"/>
    <m/>
    <m/>
    <s v="53-43226"/>
    <e v="#DIV/0!"/>
  </r>
  <r>
    <x v="18"/>
    <s v="Soulac sur Mer"/>
    <n v="51"/>
    <n v="5"/>
    <m/>
    <m/>
    <d v="2018-07-19T00:00:00"/>
    <x v="4"/>
    <x v="2"/>
    <n v="124"/>
    <n v="231.75000000000003"/>
    <n v="0"/>
    <n v="0"/>
    <n v="337"/>
    <m/>
    <m/>
    <s v="53-43300"/>
    <e v="#DIV/0!"/>
  </r>
  <r>
    <x v="18"/>
    <s v="Soulac sur Mer"/>
    <n v="51"/>
    <n v="5"/>
    <m/>
    <m/>
    <d v="2018-09-15T00:00:00"/>
    <x v="2"/>
    <x v="12"/>
    <n v="88"/>
    <n v="170"/>
    <n v="0"/>
    <n v="0"/>
    <n v="218"/>
    <m/>
    <m/>
    <s v="53-43358"/>
    <e v="#DIV/0!"/>
  </r>
  <r>
    <x v="19"/>
    <s v="Naujac sur Mer"/>
    <n v="52"/>
    <n v="5"/>
    <m/>
    <m/>
    <d v="2018-08-13T00:00:00"/>
    <x v="1"/>
    <x v="2"/>
    <n v="76"/>
    <n v="112"/>
    <n v="0"/>
    <n v="0"/>
    <n v="196"/>
    <m/>
    <m/>
    <s v="54-43325"/>
    <e v="#DIV/0!"/>
  </r>
  <r>
    <x v="19"/>
    <s v="Naujac sur Mer"/>
    <n v="52"/>
    <n v="5"/>
    <m/>
    <m/>
    <d v="2018-09-23T00:00:00"/>
    <x v="2"/>
    <x v="12"/>
    <n v="45"/>
    <n v="52.000000000000014"/>
    <n v="0"/>
    <n v="0"/>
    <n v="63"/>
    <m/>
    <m/>
    <s v="54-43366"/>
    <e v="#DIV/0!"/>
  </r>
  <r>
    <x v="20"/>
    <s v="Lacanau"/>
    <n v="55"/>
    <n v="5"/>
    <m/>
    <m/>
    <d v="2018-07-21T00:00:00"/>
    <x v="4"/>
    <x v="1"/>
    <n v="113"/>
    <n v="281"/>
    <n v="15"/>
    <n v="27"/>
    <n v="879"/>
    <m/>
    <m/>
    <s v="55-43302"/>
    <e v="#DIV/0!"/>
  </r>
  <r>
    <x v="21"/>
    <s v="Le Teich"/>
    <n v="58"/>
    <n v="5"/>
    <m/>
    <m/>
    <d v="2018-05-03T00:00:00"/>
    <x v="5"/>
    <x v="11"/>
    <n v="35"/>
    <n v="57.5"/>
    <n v="12"/>
    <n v="17"/>
    <n v="69"/>
    <m/>
    <m/>
    <s v="56-43223"/>
    <e v="#DIV/0!"/>
  </r>
  <r>
    <x v="22"/>
    <s v="La Teste de Buch"/>
    <n v="60"/>
    <n v="6"/>
    <m/>
    <m/>
    <d v="2018-04-21T00:00:00"/>
    <x v="0"/>
    <x v="5"/>
    <n v="76"/>
    <n v="134"/>
    <n v="20"/>
    <n v="31"/>
    <n v="331"/>
    <m/>
    <m/>
    <s v="57-43211"/>
    <e v="#DIV/0!"/>
  </r>
  <r>
    <x v="22"/>
    <s v="La Teste de Buch"/>
    <n v="60"/>
    <n v="6"/>
    <m/>
    <m/>
    <d v="2018-07-15T00:00:00"/>
    <x v="4"/>
    <x v="13"/>
    <n v="98"/>
    <n v="182"/>
    <n v="25"/>
    <n v="33"/>
    <n v="502"/>
    <m/>
    <m/>
    <s v="57-43296"/>
    <e v="#DIV/0!"/>
  </r>
  <r>
    <x v="22"/>
    <s v="La Teste de Buch"/>
    <n v="60"/>
    <n v="6"/>
    <m/>
    <m/>
    <d v="2018-09-20T00:00:00"/>
    <x v="2"/>
    <x v="6"/>
    <n v="100"/>
    <n v="193"/>
    <n v="9"/>
    <n v="19"/>
    <n v="469"/>
    <m/>
    <m/>
    <s v="57-43363"/>
    <e v="#DIV/0!"/>
  </r>
  <r>
    <x v="23"/>
    <s v="Biscarrosse (bourg)"/>
    <n v="62"/>
    <n v="6"/>
    <m/>
    <m/>
    <d v="2018-05-10T00:00:00"/>
    <x v="5"/>
    <x v="9"/>
    <n v="120"/>
    <n v="261"/>
    <n v="6"/>
    <n v="7"/>
    <n v="541"/>
    <m/>
    <m/>
    <s v="58-43230"/>
    <e v="#DIV/0!"/>
  </r>
  <r>
    <x v="23"/>
    <s v="Biscarrosse (bourg)"/>
    <n v="62"/>
    <n v="6"/>
    <m/>
    <m/>
    <d v="2018-07-27T00:00:00"/>
    <x v="4"/>
    <x v="2"/>
    <n v="190"/>
    <n v="457"/>
    <n v="23"/>
    <n v="28"/>
    <n v="1167"/>
    <m/>
    <m/>
    <s v="58-43308"/>
    <e v="#DIV/0!"/>
  </r>
  <r>
    <x v="23"/>
    <s v="Biscarrosse (bourg)"/>
    <n v="62"/>
    <n v="6"/>
    <m/>
    <m/>
    <d v="2018-09-27T00:00:00"/>
    <x v="2"/>
    <x v="6"/>
    <n v="87"/>
    <n v="138"/>
    <n v="29"/>
    <n v="33"/>
    <n v="275"/>
    <m/>
    <m/>
    <s v="58-43370"/>
    <e v="#DIV/0!"/>
  </r>
  <r>
    <x v="24"/>
    <s v="St Girons-Plage"/>
    <n v="67"/>
    <n v="6"/>
    <m/>
    <m/>
    <d v="2018-05-15T00:00:00"/>
    <x v="5"/>
    <x v="11"/>
    <n v="37"/>
    <n v="52"/>
    <n v="7"/>
    <n v="11"/>
    <n v="60"/>
    <m/>
    <m/>
    <s v="59-43235"/>
    <e v="#DIV/0!"/>
  </r>
  <r>
    <x v="24"/>
    <s v="St Girons-Plage"/>
    <n v="67"/>
    <n v="6"/>
    <m/>
    <m/>
    <d v="2018-07-26T00:00:00"/>
    <x v="4"/>
    <x v="2"/>
    <n v="161"/>
    <n v="379"/>
    <n v="66"/>
    <n v="117"/>
    <n v="687"/>
    <m/>
    <m/>
    <s v="59-43307"/>
    <e v="#DIV/0!"/>
  </r>
  <r>
    <x v="24"/>
    <s v="St Girons-Plage"/>
    <n v="67"/>
    <n v="6"/>
    <m/>
    <m/>
    <d v="2018-11-05T00:00:00"/>
    <x v="6"/>
    <x v="14"/>
    <n v="3"/>
    <n v="4"/>
    <n v="0"/>
    <n v="0"/>
    <n v="5"/>
    <m/>
    <m/>
    <s v="59-43409"/>
    <e v="#DIV/0!"/>
  </r>
  <r>
    <x v="25"/>
    <s v="Seignosse"/>
    <n v="69"/>
    <n v="6"/>
    <m/>
    <m/>
    <d v="2018-04-01T00:00:00"/>
    <x v="0"/>
    <x v="15"/>
    <n v="100"/>
    <n v="239"/>
    <n v="30"/>
    <n v="47"/>
    <n v="503"/>
    <m/>
    <m/>
    <s v="60-43191"/>
    <e v="#DIV/0!"/>
  </r>
  <r>
    <x v="25"/>
    <s v="Seignosse"/>
    <n v="69"/>
    <n v="6"/>
    <m/>
    <m/>
    <d v="2018-07-28T00:00:00"/>
    <x v="4"/>
    <x v="1"/>
    <n v="179"/>
    <n v="406.16666666666663"/>
    <n v="121"/>
    <n v="222"/>
    <n v="945"/>
    <m/>
    <m/>
    <s v="60-43309"/>
    <e v="#DIV/0!"/>
  </r>
  <r>
    <x v="25"/>
    <s v="Seignosse"/>
    <n v="69"/>
    <n v="6"/>
    <m/>
    <m/>
    <d v="2018-11-03T00:00:00"/>
    <x v="6"/>
    <x v="8"/>
    <n v="42"/>
    <n v="88.5"/>
    <n v="18"/>
    <n v="35"/>
    <n v="271"/>
    <m/>
    <m/>
    <s v="60-43407"/>
    <e v="#DIV/0!"/>
  </r>
  <r>
    <x v="26"/>
    <s v="Bayonne"/>
    <n v="72"/>
    <n v="7"/>
    <m/>
    <m/>
    <d v="2018-05-17T00:00:00"/>
    <x v="5"/>
    <x v="11"/>
    <n v="145"/>
    <n v="167"/>
    <n v="120"/>
    <n v="153"/>
    <n v="401"/>
    <m/>
    <m/>
    <s v="61-43237"/>
    <e v="#DIV/0!"/>
  </r>
  <r>
    <x v="26"/>
    <s v="Bayonne"/>
    <n v="72"/>
    <n v="7"/>
    <m/>
    <m/>
    <d v="2018-07-14T00:00:00"/>
    <x v="4"/>
    <x v="13"/>
    <n v="184"/>
    <n v="301"/>
    <n v="108"/>
    <n v="183"/>
    <n v="956"/>
    <m/>
    <m/>
    <s v="61-43295"/>
    <e v="#DIV/0!"/>
  </r>
  <r>
    <x v="26"/>
    <s v="Bayonne"/>
    <n v="72"/>
    <n v="7"/>
    <m/>
    <m/>
    <d v="2018-11-02T00:00:00"/>
    <x v="6"/>
    <x v="8"/>
    <n v="32"/>
    <n v="49"/>
    <n v="12"/>
    <n v="14"/>
    <n v="207"/>
    <m/>
    <m/>
    <s v="61-43406"/>
    <e v="#DIV/0!"/>
  </r>
  <r>
    <x v="27"/>
    <s v="St Jean de Luz-Ciboure"/>
    <n v="73"/>
    <n v="7"/>
    <m/>
    <m/>
    <d v="2018-07-24T00:00:00"/>
    <x v="4"/>
    <x v="2"/>
    <n v="106"/>
    <n v="163"/>
    <n v="44"/>
    <n v="72"/>
    <n v="630"/>
    <m/>
    <m/>
    <s v="62-43305"/>
    <e v="#DIV/0!"/>
  </r>
  <r>
    <x v="27"/>
    <s v="St Jean de Luz-Ciboure"/>
    <n v="73"/>
    <n v="7"/>
    <m/>
    <m/>
    <d v="2018-07-30T00:00:00"/>
    <x v="4"/>
    <x v="2"/>
    <n v="101"/>
    <n v="166"/>
    <n v="40"/>
    <n v="62"/>
    <n v="809"/>
    <m/>
    <m/>
    <s v="62-43311"/>
    <e v="#DIV/0!"/>
  </r>
  <r>
    <x v="27"/>
    <s v="St Jean de Luz-Ciboure"/>
    <n v="73"/>
    <n v="7"/>
    <m/>
    <m/>
    <d v="2018-10-09T00:00:00"/>
    <x v="3"/>
    <x v="4"/>
    <n v="57"/>
    <n v="88"/>
    <n v="9"/>
    <n v="13"/>
    <n v="354"/>
    <m/>
    <m/>
    <s v="62-43382"/>
    <e v="#DIV/0!"/>
  </r>
  <r>
    <x v="28"/>
    <s v="Hendaye"/>
    <n v="75"/>
    <n v="7"/>
    <m/>
    <m/>
    <d v="2018-05-19T00:00:00"/>
    <x v="5"/>
    <x v="7"/>
    <n v="32"/>
    <n v="42"/>
    <n v="9"/>
    <n v="22"/>
    <n v="196"/>
    <m/>
    <m/>
    <s v="63-43239"/>
    <e v="#DIV/0!"/>
  </r>
  <r>
    <x v="28"/>
    <s v="Hendaye"/>
    <n v="75"/>
    <n v="7"/>
    <m/>
    <m/>
    <d v="2018-08-12T00:00:00"/>
    <x v="1"/>
    <x v="1"/>
    <n v="37"/>
    <n v="73"/>
    <n v="4"/>
    <n v="7"/>
    <n v="367"/>
    <m/>
    <m/>
    <s v="63-43324"/>
    <e v="#DIV/0!"/>
  </r>
  <r>
    <x v="28"/>
    <s v="Hendaye"/>
    <n v="75"/>
    <n v="7"/>
    <m/>
    <m/>
    <d v="2018-10-02T00:00:00"/>
    <x v="3"/>
    <x v="4"/>
    <n v="24"/>
    <n v="39"/>
    <n v="7"/>
    <n v="16"/>
    <n v="129"/>
    <m/>
    <m/>
    <s v="63-43375"/>
    <e v="#DI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1A51704-0576-4905-808A-3C69EE0A567D}" name="Tableau croisé dynamique14" cacheId="5" applyNumberFormats="0" applyBorderFormats="0" applyFontFormats="0" applyPatternFormats="0" applyAlignmentFormats="0" applyWidthHeightFormats="1" dataCaption="Valeurs" updatedVersion="6" minRefreshableVersion="3" useAutoFormatting="1" itemPrintTitles="1" createdVersion="6" indent="0" outline="1" outlineData="1" multipleFieldFilters="0">
  <location ref="A35:J66" firstHeaderRow="1" firstDataRow="2" firstDataCol="1"/>
  <pivotFields count="18">
    <pivotField axis="axisRow" showAll="0">
      <items count="30">
        <item x="0"/>
        <item x="1"/>
        <item x="2"/>
        <item x="3"/>
        <item x="4"/>
        <item x="5"/>
        <item x="6"/>
        <item x="7"/>
        <item x="8"/>
        <item x="9"/>
        <item x="10"/>
        <item x="11"/>
        <item x="12"/>
        <item x="13"/>
        <item x="14"/>
        <item x="15"/>
        <item x="16"/>
        <item x="17"/>
        <item x="18"/>
        <item x="19"/>
        <item x="20"/>
        <item x="21"/>
        <item x="22"/>
        <item x="23"/>
        <item x="24"/>
        <item x="25"/>
        <item x="26"/>
        <item x="27"/>
        <item x="28"/>
        <item t="default"/>
      </items>
    </pivotField>
    <pivotField showAll="0"/>
    <pivotField showAll="0"/>
    <pivotField showAll="0"/>
    <pivotField showAll="0"/>
    <pivotField showAll="0"/>
    <pivotField dataField="1" numFmtId="165" showAll="0"/>
    <pivotField axis="axisCol" showAll="0">
      <items count="9">
        <item x="0"/>
        <item x="5"/>
        <item x="7"/>
        <item x="4"/>
        <item x="1"/>
        <item x="2"/>
        <item x="3"/>
        <item x="6"/>
        <item t="default"/>
      </items>
    </pivotField>
    <pivotField showAll="0"/>
    <pivotField showAll="0"/>
    <pivotField showAll="0"/>
    <pivotField showAll="0"/>
    <pivotField showAll="0"/>
    <pivotField showAll="0"/>
    <pivotField showAll="0"/>
    <pivotField showAll="0"/>
    <pivotField showAll="0"/>
    <pivotField showAll="0"/>
  </pivotFields>
  <rowFields count="1">
    <field x="0"/>
  </rowFields>
  <rowItems count="3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t="grand">
      <x/>
    </i>
  </rowItems>
  <colFields count="1">
    <field x="7"/>
  </colFields>
  <colItems count="9">
    <i>
      <x/>
    </i>
    <i>
      <x v="1"/>
    </i>
    <i>
      <x v="2"/>
    </i>
    <i>
      <x v="3"/>
    </i>
    <i>
      <x v="4"/>
    </i>
    <i>
      <x v="5"/>
    </i>
    <i>
      <x v="6"/>
    </i>
    <i>
      <x v="7"/>
    </i>
    <i t="grand">
      <x/>
    </i>
  </colItems>
  <dataFields count="1">
    <dataField name="Nombre de date_enq" fld="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8E99BFA-A6DA-4B13-9612-89031787C54F}" name="Tableau croisé dynamique13" cacheId="5" applyNumberFormats="0" applyBorderFormats="0" applyFontFormats="0" applyPatternFormats="0" applyAlignmentFormats="0" applyWidthHeightFormats="1" dataCaption="Valeurs" updatedVersion="6" minRefreshableVersion="3" useAutoFormatting="1" itemPrintTitles="1" createdVersion="6" indent="0" outline="1" outlineData="1" multipleFieldFilters="0">
  <location ref="A1:R32" firstHeaderRow="1" firstDataRow="2" firstDataCol="1"/>
  <pivotFields count="18">
    <pivotField axis="axisRow" showAll="0">
      <items count="30">
        <item x="0"/>
        <item x="1"/>
        <item x="2"/>
        <item x="3"/>
        <item x="4"/>
        <item x="5"/>
        <item x="6"/>
        <item x="7"/>
        <item x="8"/>
        <item x="9"/>
        <item x="10"/>
        <item x="11"/>
        <item x="12"/>
        <item x="13"/>
        <item x="14"/>
        <item x="15"/>
        <item x="16"/>
        <item x="17"/>
        <item x="18"/>
        <item x="19"/>
        <item x="20"/>
        <item x="21"/>
        <item x="22"/>
        <item x="23"/>
        <item x="24"/>
        <item x="25"/>
        <item x="26"/>
        <item x="27"/>
        <item x="28"/>
        <item t="default"/>
      </items>
    </pivotField>
    <pivotField showAll="0"/>
    <pivotField showAll="0"/>
    <pivotField showAll="0"/>
    <pivotField showAll="0"/>
    <pivotField showAll="0"/>
    <pivotField dataField="1" numFmtId="165" showAll="0"/>
    <pivotField showAll="0"/>
    <pivotField axis="axisCol" showAll="0">
      <items count="17">
        <item x="9"/>
        <item x="0"/>
        <item x="2"/>
        <item x="14"/>
        <item x="11"/>
        <item x="4"/>
        <item x="6"/>
        <item x="13"/>
        <item x="5"/>
        <item x="1"/>
        <item x="10"/>
        <item x="7"/>
        <item x="3"/>
        <item x="15"/>
        <item x="12"/>
        <item x="8"/>
        <item t="default"/>
      </items>
    </pivotField>
    <pivotField showAll="0"/>
    <pivotField showAll="0"/>
    <pivotField showAll="0"/>
    <pivotField showAll="0"/>
    <pivotField showAll="0"/>
    <pivotField showAll="0"/>
    <pivotField showAll="0"/>
    <pivotField showAll="0"/>
    <pivotField showAll="0"/>
  </pivotFields>
  <rowFields count="1">
    <field x="0"/>
  </rowFields>
  <rowItems count="3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t="grand">
      <x/>
    </i>
  </rowItems>
  <colFields count="1">
    <field x="8"/>
  </colFields>
  <colItems count="17">
    <i>
      <x/>
    </i>
    <i>
      <x v="1"/>
    </i>
    <i>
      <x v="2"/>
    </i>
    <i>
      <x v="3"/>
    </i>
    <i>
      <x v="4"/>
    </i>
    <i>
      <x v="5"/>
    </i>
    <i>
      <x v="6"/>
    </i>
    <i>
      <x v="7"/>
    </i>
    <i>
      <x v="8"/>
    </i>
    <i>
      <x v="9"/>
    </i>
    <i>
      <x v="10"/>
    </i>
    <i>
      <x v="11"/>
    </i>
    <i>
      <x v="12"/>
    </i>
    <i>
      <x v="13"/>
    </i>
    <i>
      <x v="14"/>
    </i>
    <i>
      <x v="15"/>
    </i>
    <i t="grand">
      <x/>
    </i>
  </colItems>
  <dataFields count="1">
    <dataField name="Nombre de date_enq" fld="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169FA3E-8602-4FBD-932A-899368059D4E}" name="Tableau5" displayName="Tableau5" ref="A3:AE78" totalsRowShown="0">
  <autoFilter ref="A3:AE78" xr:uid="{614DD5D1-DD78-433E-9CFE-1AA72D0976F5}"/>
  <tableColumns count="31">
    <tableColumn id="1" xr3:uid="{34AAA711-125B-403D-8BA2-D7637737C6A8}" name="ID_Section"/>
    <tableColumn id="2" xr3:uid="{64FF96AD-5992-4356-A75D-AF07CB4E8432}" name="Nom_Section"/>
    <tableColumn id="3" xr3:uid="{518813EA-5DE4-4E4E-A8DA-0A82268FF464}" name="coordonnees_début_section"/>
    <tableColumn id="4" xr3:uid="{B1B27B24-F359-4DF0-BBF9-CF535C10853B}" name="coordonnees_fin_section"/>
    <tableColumn id="30" xr3:uid="{AF4203E5-5464-4315-A5E9-2437C7ED1F48}" name="longueur_section"/>
    <tableColumn id="5" xr3:uid="{9BF4F3FB-B5ED-4E3E-896A-657BA4B4F1A5}" name="id_troncon"/>
    <tableColumn id="6" xr3:uid="{73F1E187-6766-4F78-884B-81C0B28B5484}" name="nom_troncon"/>
    <tableColumn id="7" xr3:uid="{2DE71202-2404-48D4-9A41-AEE24B5209AA}" name="coordonnees_debut_troncon"/>
    <tableColumn id="8" xr3:uid="{A018CB49-2D52-4E11-99AD-E47BE51A3514}" name="coordonnees_fin_troncon"/>
    <tableColumn id="9" xr3:uid="{9C18A316-2A45-4A02-9325-6658A0781B14}" name="departement"/>
    <tableColumn id="10" xr3:uid="{DA8D2E0D-5D1A-4FBB-9F02-FE9EEE3E4D77}" name="region"/>
    <tableColumn id="11" xr3:uid="{7A0C563E-6B07-4D21-A9F6-676BA639FF39}" name="ID_ON3V"/>
    <tableColumn id="12" xr3:uid="{88448D50-46A6-4E42-82C9-F995E1C1B847}" name="nom_territoire_iti"/>
    <tableColumn id="13" xr3:uid="{36D26C09-FB5E-4A32-ADD2-6577E3BFE439}" name="ID_Compteur_PNF"/>
    <tableColumn id="14" xr3:uid="{95A5525F-0461-42C6-9741-376F88A96C20}" name="Nom_Compteur_PNF"/>
    <tableColumn id="15" xr3:uid="{2EE4D432-303A-46A6-B586-83ED890BE455}" name="Commune_Compteur_Nom"/>
    <tableColumn id="16" xr3:uid="{93392D34-BA4C-4184-958C-3A7FD541CB44}" name="Commune_Compteur_COG" dataDxfId="400"/>
    <tableColumn id="17" xr3:uid="{5E367DA3-A1D9-4123-9CF6-36B62CBB838B}" name="ID_Site_Enq"/>
    <tableColumn id="18" xr3:uid="{A7098F83-7665-4FC4-A340-6FD1562FE540}" name="Nom_Site_Enq"/>
    <tableColumn id="19" xr3:uid="{3721A5B3-21E5-4DBC-A992-F6CA7B967026}" name="latitude_site_enq"/>
    <tableColumn id="20" xr3:uid="{AA232A6A-5885-4070-891D-93BA2361DCBF}" name="longitude_site_enq"/>
    <tableColumn id="21" xr3:uid="{B5815312-232D-4D02-B6F3-015A626F287E}" name="comptages_auto_net"/>
    <tableColumn id="22" xr3:uid="{D0FBB8DD-8081-4D94-AD48-AD0DD9E719B2}" name="coef_od_iti"/>
    <tableColumn id="25" xr3:uid="{D8D2A81F-D21E-4B84-AB0B-51AFD23AD30D}" name="potentiel_exc"/>
    <tableColumn id="26" xr3:uid="{62EC583B-7B96-4926-BA20-FBB63B0251B3}" name="potentiel_tour"/>
    <tableColumn id="23" xr3:uid="{63DB1CC8-DA4B-46D1-8169-341D444711FF}" name="extrapol_iti_annee_lisse"/>
    <tableColumn id="24" xr3:uid="{DBCD0FFF-EA0A-49E3-A48F-D90C1A4309A0}" name="extrapol_tour_annee"/>
    <tableColumn id="31" xr3:uid="{D4ADAEF0-F2BF-4A5F-9460-F34015FB62C3}" name="extrapol_exc_annee"/>
    <tableColumn id="27" xr3:uid="{54DAC864-4516-41B0-A2A4-56CFE8877666}" name="km_iti" dataDxfId="399">
      <calculatedColumnFormula>Tableau5[[#This Row],[extrapol_iti_annee_lisse]]*Tableau5[[#This Row],[longueur_section]]</calculatedColumnFormula>
    </tableColumn>
    <tableColumn id="28" xr3:uid="{5998DC4C-BE58-437B-BE85-1970639C0261}" name="km_tour" dataDxfId="398">
      <calculatedColumnFormula>Tableau5[[#This Row],[extrapol_tour_annee]]*Tableau5[[#This Row],[longueur_section]]</calculatedColumnFormula>
    </tableColumn>
    <tableColumn id="29" xr3:uid="{994FC373-831E-439B-A079-F368E4279783}" name="km_exc" dataDxfId="397">
      <calculatedColumnFormula>Tableau5[[#This Row],[extrapol_exc_annee]]*Tableau5[[#This Row],[longueur_section]]</calculatedColumnFormula>
    </tableColumn>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E51B4EA-EC05-4187-A11E-F644AD8764E4}" name="Tableau4" displayName="Tableau4" ref="A3:R8" totalsRowShown="0">
  <autoFilter ref="A3:R8" xr:uid="{18DE6C5B-F076-45EA-97FF-52F5FCB0F2BA}"/>
  <tableColumns count="18">
    <tableColumn id="1" xr3:uid="{C5615A5D-842A-4F0F-8569-AF567412B818}" name="id_site_enq"/>
    <tableColumn id="2" xr3:uid="{74B4FBD9-224B-46C5-8EB9-EDDDE7DEE7A9}" name="nom_site_enq"/>
    <tableColumn id="3" xr3:uid="{DEBE5F52-35AC-4B76-A7EB-41CCBEE35F10}" name="id_section"/>
    <tableColumn id="4" xr3:uid="{1498EBFD-4252-435C-BEE4-66811DEB92E8}" name="id_tronçon"/>
    <tableColumn id="5" xr3:uid="{C1AA9C1A-FE13-44B3-A02D-4CD530C62017}" name="id_compteur_pnf"/>
    <tableColumn id="6" xr3:uid="{B4B7C030-D586-42BF-A07E-781D6FABF73A}" name="nom_compteur_pnf"/>
    <tableColumn id="7" xr3:uid="{980C453B-C8CA-4058-A381-1DE4D4558B73}" name="date_enq" dataDxfId="396"/>
    <tableColumn id="8" xr3:uid="{8999752A-47A3-4951-950E-651540EBBEC5}" name="mois_enq" dataDxfId="395"/>
    <tableColumn id="9" xr3:uid="{0C1B2F04-76D3-404D-BE73-A3480195B73F}" name="période_enq" dataDxfId="394"/>
    <tableColumn id="10" xr3:uid="{66F0EDBF-2235-4A07-904D-BA8E5FF934D0}" name="nb_quest"/>
    <tableColumn id="11" xr3:uid="{BD8DC730-1A19-43A2-B024-0C40D2343DB9}" name="volume_quest"/>
    <tableColumn id="12" xr3:uid="{ECF1BC99-0B4E-4DC6-91AD-0A8BB33FC70B}" name="nb_breve"/>
    <tableColumn id="13" xr3:uid="{302B951A-5B61-47FF-A515-8B0B52AFB325}" name="volume_breve"/>
    <tableColumn id="14" xr3:uid="{26671FB9-F37E-4E50-BD61-D35E010ADAAE}" name="volume_comptages_manuels"/>
    <tableColumn id="15" xr3:uid="{443280CF-29D5-4969-BED0-90EF64A527DC}" name="nb_comptages_auto_henq"/>
    <tableColumn id="16" xr3:uid="{D9E3A86E-97B4-4A8C-A299-259109A217F9}" name="nb_comptages_auto_h24"/>
    <tableColumn id="17" xr3:uid="{538E7485-4C96-4669-9235-9C6ED3F620DC}" name="code_concat_jour_site" dataDxfId="393">
      <calculatedColumnFormula>CONCATENATE(A4,"-",G4)</calculatedColumnFormula>
    </tableColumn>
    <tableColumn id="18" xr3:uid="{872E8F6F-69D7-450F-878D-ABAA767FB727}" name="coef_h_j" dataDxfId="392">
      <calculatedColumnFormula>Tableau4[[#This Row],[nb_comptages_auto_henq]]/Tableau4[[#This Row],[nb_comptages_auto_h24]]</calculatedColumnFormula>
    </tableColumn>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2955F98-6CB8-4652-9F29-66BBFF32E916}" name="Comptage_Manuels" displayName="Comptage_Manuels" ref="A1:BD1050" totalsRowShown="0" headerRowDxfId="391">
  <autoFilter ref="A1:BD1050" xr:uid="{A0798D64-FC61-484E-B096-461C2989F026}"/>
  <tableColumns count="56">
    <tableColumn id="35" xr3:uid="{5E3C2961-4317-4CC1-813B-C9FB23B7B132}" name="[version_methode]"/>
    <tableColumn id="56" xr3:uid="{65FB62FE-3055-4E00-A629-ED929CD08CEA}" name="[nom_territoire_iti]"/>
    <tableColumn id="30" xr3:uid="{B680E732-281A-4962-8303-6D656F072573}" name="[nom_site_enq]"/>
    <tableColumn id="31" xr3:uid="{EBFD1DE6-B5CC-4F42-A4D9-299FB64592FD}" name="[id_site_enq]"/>
    <tableColumn id="32" xr3:uid="{D1ED0F6F-53A0-482D-B148-30C773CA824E}" name="[date_enq]" dataDxfId="390"/>
    <tableColumn id="33" xr3:uid="{66F1A7C1-CF6F-4F7E-8DCB-22DC23904650}" name="[date_enq_num]"/>
    <tableColumn id="36" xr3:uid="{E9F5B838-BC9F-4C28-8714-BF6EB5906E0B}" name="[code_jour]"/>
    <tableColumn id="37" xr3:uid="{8B335E28-17AC-4DF3-879B-98BD2C086B71}" name="[meteo]"/>
    <tableColumn id="38" xr3:uid="{ABF350F0-F24B-4C8D-B33C-B96A97351446}" name="[feuille_id]"/>
    <tableColumn id="40" xr3:uid="{CEB82B06-B3BA-48F5-82D3-5B371BF8CA3C}" name="[ligne_id]"/>
    <tableColumn id="34" xr3:uid="{1218FA7C-2E9B-4F5E-80C9-0451C99F9F2B}" name="[heure]"/>
    <tableColumn id="39" xr3:uid="{1280F85C-2F88-4F7E-9437-3DCDD2A548CA}" name="[pmr]"/>
    <tableColumn id="42" xr3:uid="{B1C06862-F95F-4869-9B86-0906C81AB1B9}" name="[vae]"/>
    <tableColumn id="43" xr3:uid="{CE1C5883-5908-45B2-9D47-6CFD04C25404}" name="[velos_particuliers]"/>
    <tableColumn id="41" xr3:uid="{7B287F13-626C-4EBF-80CE-0A224609E6CA}" name="[categorie_visuelle]"/>
    <tableColumn id="47" xr3:uid="{E94ADAD8-9DDD-4071-8445-4A0DB1F8E7F6}" name="[volume_manuel]"/>
    <tableColumn id="44" xr3:uid="{CEAFC341-AAE9-4421-A8FF-62850D4C226A}" name="[remarque]"/>
    <tableColumn id="45" xr3:uid="{F532A570-63FC-4619-AC74-A2D7D273DE68}" name="[sens]"/>
    <tableColumn id="46" xr3:uid="{02309709-D332-49E0-ABAA-08FAEB59F7F9}" name="[acceptation_quest]" dataDxfId="389"/>
    <tableColumn id="48" xr3:uid="{1E176102-63BE-4205-A788-D84A5B828946}" name="[id_quest]" dataDxfId="388"/>
    <tableColumn id="49" xr3:uid="{3E371BB2-660F-4B93-BDE0-A19CEE6B8297}" name="[acceptation_itw]" dataDxfId="387"/>
    <tableColumn id="50" xr3:uid="{F7ECF1E6-6E16-40FD-B341-EF485574CC7D}" name="[cp_pays]" dataDxfId="386"/>
    <tableColumn id="51" xr3:uid="{1D25B94E-3A05-4B22-AF81-4BFB99D9835E}" name="[ville_res]"/>
    <tableColumn id="52" xr3:uid="{A1989F98-E966-45CD-9C2E-DE2FC0CE5F7A}" name="[categorie_breve]"/>
    <tableColumn id="53" xr3:uid="{72AF78E0-1C42-47D0-8FED-D969311B8151}" name="[tour_exc_breve]" dataDxfId="385"/>
    <tableColumn id="54" xr3:uid="{74494CCB-AB0F-4226-9E59-DE5F025FADE1}" name="[mode_heb_breve]"/>
    <tableColumn id="55" xr3:uid="{F9F44F67-6C14-4F9A-AC92-C8659756DE5A}" name="[intention_dep_breve]" dataDxfId="384"/>
    <tableColumn id="1" xr3:uid="{C1DB6BAE-5D79-41FE-B986-590B0F11314E}" name="CODE_LIEN" dataDxfId="383"/>
    <tableColumn id="2" xr3:uid="{41DA51BC-EE37-4621-9440-A22BA1343988}" name="ORDRE" dataDxfId="382"/>
    <tableColumn id="3" xr3:uid="{1ADC4313-B10F-45D9-AA5C-014AFDFE37AC}" name="SITE" dataDxfId="381"/>
    <tableColumn id="4" xr3:uid="{DA288D10-BF8A-4CAD-87FF-C46F5278DFE7}" name="dept" dataDxfId="380">
      <calculatedColumnFormula>VLOOKUP(AD2,Tableau5[[ID_Section]:[departement]],10,TRUE)</calculatedColumnFormula>
    </tableColumn>
    <tableColumn id="5" xr3:uid="{693F75E6-23C5-4CC2-B196-D8A9501CCF81}" name="JOURNEE" dataDxfId="379"/>
    <tableColumn id="6" xr3:uid="{17FDD179-C4EF-40F2-8E31-7F5C2D63C781}" name="DATE" dataDxfId="378"/>
    <tableColumn id="7" xr3:uid="{8B0C7F48-5B33-4B7F-B216-1F60489BAB38}" name="HEURE" dataDxfId="377"/>
    <tableColumn id="8" xr3:uid="{DD6E447D-9BB0-42B3-A1D1-664A6D8210A1}" name="PROFIL" dataDxfId="376"/>
    <tableColumn id="9" xr3:uid="{8A357C65-FC78-405D-923E-C20DCC89905B}" name="categorie_visuelle" dataDxfId="375"/>
    <tableColumn id="10" xr3:uid="{DEC73C92-39DB-47C1-B82F-012FE5A05B58}" name="categorie_visuelle_cyclistes" dataDxfId="374"/>
    <tableColumn id="11" xr3:uid="{8EFB7E3D-653C-4A7A-8943-FF3F97F7C419}" name="volume_manuel" dataDxfId="373"/>
    <tableColumn id="12" xr3:uid="{BA0D64C0-5E69-4D49-B282-A2E20B10FC6F}" name="PMR" dataDxfId="372"/>
    <tableColumn id="13" xr3:uid="{B7E68223-5343-4B1E-A216-CB360AE40762}" name="VAE" dataDxfId="371"/>
    <tableColumn id="14" xr3:uid="{B3B38016-06BC-41C9-BD48-FFAC98C0D699}" name="REMARQUE" dataDxfId="370"/>
    <tableColumn id="15" xr3:uid="{D672441E-7321-42F2-B9EB-5FC8F54367F1}" name="SENS (Droite = 1)" dataDxfId="369"/>
    <tableColumn id="16" xr3:uid="{60318C68-4E9C-4962-84AA-D18E35501E5E}" name="NUMERO ITW" dataDxfId="368"/>
    <tableColumn id="17" xr3:uid="{52D308C8-603B-4517-B029-DFCCC3BDA7C7}" name="CODE POSTAL" dataDxfId="367"/>
    <tableColumn id="18" xr3:uid="{DA785E63-7D4F-4C82-8614-F91A6F23B131}" name="TOURISTE OU RESIDENT SECONDAIRE  oui : 1 non : 2 " dataDxfId="366"/>
    <tableColumn id="19" xr3:uid="{AE81AFE5-2E6C-4F73-9DB9-ECEB8DB838B0}" name="DEPENSE oui : 1  non : 2" dataDxfId="365"/>
    <tableColumn id="20" xr3:uid="{21C06A3E-9BFC-4B45-B037-DBD5C6C1D222}" name="ITINERANCE oui : 1      non : 2" dataDxfId="364"/>
    <tableColumn id="21" xr3:uid="{7E97BC26-A138-44DC-893E-431499BDAEEA}" name="code concaténé" dataDxfId="363"/>
    <tableColumn id="22" xr3:uid="{9708D7CB-67F5-4B12-A623-E7D6993FAD7C}" name="Vélo = 1; autres = 2" dataDxfId="362"/>
    <tableColumn id="23" xr3:uid="{C20AAADD-15C8-4EBF-AE7B-16E3B457D9BA}" name="Matin = 1 ; AM = 2" dataDxfId="361"/>
    <tableColumn id="24" xr3:uid="{AAB2B755-C147-4B20-AC04-A13671EC04D0}" name="Compteur de ref" dataDxfId="360"/>
    <tableColumn id="25" xr3:uid="{598F9EBF-1D1F-4B19-894E-2419F3E2473C}" name="Index compteur" dataDxfId="359"/>
    <tableColumn id="26" xr3:uid="{A83F10A0-27BB-4544-860D-A946E98A8FC3}" name="concat_date" dataDxfId="358"/>
    <tableColumn id="27" xr3:uid="{8B65A111-1C94-4EF1-A6F2-F2CA5FBB90B4}" name="Index créneau" dataDxfId="357"/>
    <tableColumn id="28" xr3:uid="{F1C72A50-9B72-457E-AB43-F9CA754FF1C9}" name="NB passages" dataDxfId="356"/>
    <tableColumn id="29" xr3:uid="{C9ABA5C9-4209-4856-87A8-2A7AB38C7FCB}" name="Créneau unique" dataDxfId="355"/>
  </tableColumns>
  <tableStyleInfo name="TableStyleMedium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09B3ABB-F994-42AA-9756-408AF47B1E19}" name="Comptage_Manuels4" displayName="Comptage_Manuels4" ref="A1:BH1050" totalsRowShown="0" headerRowDxfId="354">
  <autoFilter ref="A1:BH1050" xr:uid="{A0798D64-FC61-484E-B096-461C2989F026}"/>
  <tableColumns count="60">
    <tableColumn id="35" xr3:uid="{97FBD651-3CE5-4D70-BA66-78EC10C059EB}" name="[version_methode]"/>
    <tableColumn id="45" xr3:uid="{B909344D-ADBF-4D24-ABA9-B82BDCB001DA}" name="[nom_territoire_iti]"/>
    <tableColumn id="30" xr3:uid="{2EB47736-42B4-4EB6-AA5E-36C59D337F59}" name="[nom_site_enq]"/>
    <tableColumn id="31" xr3:uid="{3FE7EDE6-45A6-4C89-A6D6-01A1910D546C}" name="[id_site_enq]"/>
    <tableColumn id="32" xr3:uid="{C80B1380-CE24-4F33-BD3D-27AC0EBD7A03}" name="[date_enq]" dataDxfId="353"/>
    <tableColumn id="33" xr3:uid="{FDCFFE7B-4667-400C-9AA2-7C3992BD8E43}" name="[date_enq_num]"/>
    <tableColumn id="36" xr3:uid="{73F1A2E8-D7AF-4AC2-884C-BF3408B411E3}" name="[code_jour]"/>
    <tableColumn id="37" xr3:uid="{34C7346E-9D97-4B55-8C03-0EC907A6ABA7}" name="[meteo]"/>
    <tableColumn id="38" xr3:uid="{E154B00F-175F-4091-AED8-EADA6933685D}" name="[feuille_id]"/>
    <tableColumn id="40" xr3:uid="{099077EF-71CE-4E50-B9F2-F77F6B11437F}" name="[ligne_id]"/>
    <tableColumn id="34" xr3:uid="{10E31EA7-8F74-4A5E-9B61-AC7908E86F98}" name="[heure]"/>
    <tableColumn id="39" xr3:uid="{52EE0C3B-A218-422E-8128-3AAB7F5EF040}" name="[pmr]"/>
    <tableColumn id="42" xr3:uid="{B84AE2DF-A974-46CF-9F7E-C24F8EE87FB6}" name="[vae]"/>
    <tableColumn id="43" xr3:uid="{97CB36A0-7DFE-476D-88D0-80D452B88B17}" name="[velos_particuliers]"/>
    <tableColumn id="41" xr3:uid="{0684BAF8-39A7-433B-81B2-A3D11F39E9BE}" name="[categorie_visuelle]"/>
    <tableColumn id="57" xr3:uid="{0C36682D-17BC-461B-B403-AF36C38953A0}" name="[categorie_visuelle_cycliste]" dataDxfId="352"/>
    <tableColumn id="56" xr3:uid="{EAAC6F0B-5570-408C-92AD-2BBC6E1E52CB}" name="[categorie_visuelle_cycliste_corrige]" dataDxfId="351"/>
    <tableColumn id="47" xr3:uid="{182BB10E-33B0-4953-8DB3-08BEFB8237CD}" name="[volume_manuel]"/>
    <tableColumn id="58" xr3:uid="{47A7DD68-8BF3-414E-9149-7038E8BF55A0}" name="[volume_manuel_valide]" dataDxfId="350"/>
    <tableColumn id="59" xr3:uid="{7E8AA2EA-7F32-4CD0-A5BD-CBF6C647B025}" name="[volume_manuel_corrige]" dataDxfId="349"/>
    <tableColumn id="44" xr3:uid="{29D9DE85-6AA6-41E6-8247-CD03DADC25FC}" name="[remarque]"/>
    <tableColumn id="60" xr3:uid="{45F365A5-A3EC-4746-BFE8-C66B6E045928}" name="[sens]" dataDxfId="348"/>
    <tableColumn id="46" xr3:uid="{1D33C297-B5A2-4713-B127-D676019C00F1}" name="[acceptation_quest]" dataDxfId="347"/>
    <tableColumn id="48" xr3:uid="{64A6368C-2252-4F8D-9751-B4061AB3161F}" name="[id_quest]" dataDxfId="346"/>
    <tableColumn id="49" xr3:uid="{E98703DF-7123-408A-91D9-6D62D40AFAD3}" name="[acceptation_itw]" dataDxfId="345"/>
    <tableColumn id="50" xr3:uid="{8E93CF49-BF0F-41FB-A53E-4D657364AABF}" name="[cp_pays]" dataDxfId="344"/>
    <tableColumn id="51" xr3:uid="{F6F9F0BC-05CB-4FFF-8CC0-92DF69259CA4}" name="[ville_res]"/>
    <tableColumn id="52" xr3:uid="{FD876078-E90B-41E9-A0A9-C881D35E7C5B}" name="[categorie_breve]"/>
    <tableColumn id="53" xr3:uid="{066091DD-87A7-46DA-9080-093B036CA209}" name="[tour_exc_breve]" dataDxfId="343"/>
    <tableColumn id="54" xr3:uid="{2F260801-6143-49AE-BEB1-80376247DA3F}" name="[mode_heb_breve]"/>
    <tableColumn id="55" xr3:uid="{F7345C29-322A-44B8-BDB0-6EB17A7EE00B}" name="[intention_dep_breve]" dataDxfId="342"/>
    <tableColumn id="1" xr3:uid="{F120D0B0-E534-4BB8-BC89-981B450C637B}" name="CODE_LIEN" dataDxfId="341"/>
    <tableColumn id="2" xr3:uid="{821B1482-44AC-4438-9566-13B9DC2C1DB0}" name="ORDRE" dataDxfId="340"/>
    <tableColumn id="3" xr3:uid="{7BD1FA13-92C1-4E4B-A595-5FD5866D77E8}" name="SITE" dataDxfId="339"/>
    <tableColumn id="4" xr3:uid="{FD8682E9-4EAE-4D9D-92CE-E3DE349F7016}" name="dept" dataDxfId="338">
      <calculatedColumnFormula>VLOOKUP(AH2,Tableau5[[ID_Section]:[departement]],10,TRUE)</calculatedColumnFormula>
    </tableColumn>
    <tableColumn id="5" xr3:uid="{75FECEE6-24CD-4AD0-9F4E-A1DF0C28F8C3}" name="JOURNEE" dataDxfId="337"/>
    <tableColumn id="6" xr3:uid="{10A12873-F6D6-4667-A96B-83FC0D0AA1BC}" name="DATE" dataDxfId="336"/>
    <tableColumn id="7" xr3:uid="{F16E0487-A688-4A1E-AF6D-EA86E71DE3AB}" name="HEURE" dataDxfId="335"/>
    <tableColumn id="8" xr3:uid="{736ACAB7-D0B0-4826-8CC9-2177314BC487}" name="PROFIL" dataDxfId="334"/>
    <tableColumn id="9" xr3:uid="{01BF215E-8BCA-43CB-BC32-183D59C78004}" name="categorie_visuelle" dataDxfId="333"/>
    <tableColumn id="10" xr3:uid="{FF4D0282-49BE-43FA-803B-843BA26EB23D}" name="categorie_visuelle_cyclistes" dataDxfId="332"/>
    <tableColumn id="11" xr3:uid="{6B38C0F2-9D98-4F09-BFB2-70C06B029B21}" name="volume_manuel" dataDxfId="331"/>
    <tableColumn id="12" xr3:uid="{99B0282E-1DDB-4784-B624-907C1D906A45}" name="PMR" dataDxfId="330"/>
    <tableColumn id="13" xr3:uid="{F2BC90CF-638A-4B6F-8DC3-BD471A0444CF}" name="VAE" dataDxfId="329"/>
    <tableColumn id="14" xr3:uid="{210AF574-6116-4494-8482-1590EAE7EB1C}" name="REMARQUE" dataDxfId="328"/>
    <tableColumn id="15" xr3:uid="{1E6BDBFB-81EA-4B5E-8BC2-83CCE5FF1D7F}" name="SENS (Droite = 1)" dataDxfId="327"/>
    <tableColumn id="16" xr3:uid="{423855CA-26CA-441C-BE17-555A58E530D6}" name="NUMERO ITW" dataDxfId="326"/>
    <tableColumn id="17" xr3:uid="{D1099187-6C6F-41D8-B210-4333C8B534D7}" name="CODE POSTAL" dataDxfId="325"/>
    <tableColumn id="18" xr3:uid="{05CDEE63-9DED-476F-BE21-1D6AAB819315}" name="TOURISTE OU RESIDENT SECONDAIRE  oui : 1 non : 2 " dataDxfId="324"/>
    <tableColumn id="19" xr3:uid="{E2863367-E95C-44E8-B1AE-969EB05B6260}" name="DEPENSE oui : 1  non : 2" dataDxfId="323"/>
    <tableColumn id="20" xr3:uid="{7E8E5170-2FBF-4B3D-8801-123FD33BF561}" name="ITINERANCE oui : 1      non : 2" dataDxfId="322"/>
    <tableColumn id="21" xr3:uid="{668D9475-9E38-440A-A90B-95660B4C493B}" name="code concaténé" dataDxfId="321"/>
    <tableColumn id="22" xr3:uid="{351452FC-240D-45C9-ACF3-C809371A5B3D}" name="Vélo = 1; autres = 2" dataDxfId="320"/>
    <tableColumn id="23" xr3:uid="{6D3E4EA2-1263-43BD-A904-BA678FA42E2C}" name="Matin = 1 ; AM = 2" dataDxfId="319"/>
    <tableColumn id="24" xr3:uid="{4E8C89AB-13AC-4F7C-89D7-EBA90AE5FCCE}" name="Compteur de ref" dataDxfId="318"/>
    <tableColumn id="25" xr3:uid="{10F15D2B-2AC1-484A-8117-3A6E159360F6}" name="Index compteur" dataDxfId="317"/>
    <tableColumn id="26" xr3:uid="{BDFCE396-A347-4F64-9B83-BA9FD7392A46}" name="concat_date" dataDxfId="316"/>
    <tableColumn id="27" xr3:uid="{60C7F3F3-BC04-4483-B7FB-CEFA3836A8F8}" name="Index créneau" dataDxfId="315"/>
    <tableColumn id="28" xr3:uid="{B9F42E75-B6D8-40BA-8E4F-23769C2E79FD}" name="NB passages" dataDxfId="314"/>
    <tableColumn id="29" xr3:uid="{37942DD1-D736-4AC9-B8FE-F776449E7241}" name="Créneau unique" dataDxfId="313"/>
  </tableColumns>
  <tableStyleInfo name="TableStyleMedium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22DDFBD-6103-40BA-8427-27183DB2FF4D}" name="Tableau2" displayName="Tableau2" ref="A1:KY245" totalsRowShown="0" headerRowDxfId="312" dataDxfId="311">
  <autoFilter ref="A1:KY245" xr:uid="{DA2DF84B-6C75-420D-8AFF-E7DE77575B52}"/>
  <tableColumns count="311">
    <tableColumn id="1" xr3:uid="{40A45451-7332-46C7-A27F-FA6FC6FBFDAC}" name="[version_methode]" dataDxfId="310"/>
    <tableColumn id="392" xr3:uid="{577477EA-074F-40C6-A760-B32CCE0BF2F3}" name="[nom_territoire_iti]" dataDxfId="309"/>
    <tableColumn id="2" xr3:uid="{29555AEA-836B-463A-A514-20DF8EA19884}" name="[id_quest]" dataDxfId="308"/>
    <tableColumn id="389" xr3:uid="{5295CEEF-6D62-4B8E-826A-79D0CCE9907D}" name="[nb_repondant_groupe]" dataDxfId="307"/>
    <tableColumn id="390" xr3:uid="{587C85F8-F7AC-4733-86A5-1AC1A4B1FBAF}" name="[tx_repondant_groupe  ]" dataDxfId="306">
      <calculatedColumnFormula>Tableau2[[#This Row],['[taille_totale_groupe_corrige']]]/Tableau2[[#This Row],['[nb_repondant_groupe']]]</calculatedColumnFormula>
    </tableColumn>
    <tableColumn id="490" xr3:uid="{EACB7EC4-169F-4A98-AD8E-7ACCCCEA5C47}" name="[coef_red]" dataDxfId="305"/>
    <tableColumn id="491" xr3:uid="{B41CE5A9-E05D-489E-89EE-4F7AAC08B71A}" name="[code_concat]" dataDxfId="304">
      <calculatedColumnFormula>CONCATENATE(Tableau2[[#This Row],['[id_site_enq']]],"-",Tableau2[[#This Row],['[date_enq_num']]],"-",Tableau2[[#This Row],['[categorie_corrige']]])</calculatedColumnFormula>
    </tableColumn>
    <tableColumn id="381" xr3:uid="{13D02039-7399-4754-86FE-2A13BA446F06}" name="[nb_quest_groupe]" dataDxfId="303"/>
    <tableColumn id="3" xr3:uid="{07CDB33D-B004-4EF6-AC78-75807B2826F3}" name="[id_site_enq]" dataDxfId="302"/>
    <tableColumn id="4" xr3:uid="{ED24677E-B1A0-4923-B452-D169A504A188}" name="[nom_site_enq]" dataDxfId="301"/>
    <tableColumn id="5" xr3:uid="{458DC144-AA54-4F40-8143-EEAEB69551F9}" name="[date_enq]" dataDxfId="300"/>
    <tableColumn id="6" xr3:uid="{AD6EC90B-1356-49DD-9DC8-BCA8C3EF3F2D}" name="[date_enq_num]" dataDxfId="299">
      <calculatedColumnFormula>K2</calculatedColumnFormula>
    </tableColumn>
    <tableColumn id="7" xr3:uid="{B0330439-FACB-4E38-B87A-CD33B751E56C}" name="[heure_enq]" dataDxfId="298"/>
    <tableColumn id="8" xr3:uid="{2198F886-5DDC-41EA-B069-E4433BD17593}" name="[departement]" dataDxfId="297"/>
    <tableColumn id="9" xr3:uid="{0DDD8CF3-ADF2-42C4-9EEE-A562BE2BB406}" name="[region]" dataDxfId="296"/>
    <tableColumn id="10" xr3:uid="{C0002E74-96AC-4AE7-A91B-7C8F7DBE06B4}" name="[id_section]" dataDxfId="295"/>
    <tableColumn id="11" xr3:uid="{D5EB4E16-EF29-45AA-90A7-2689285B8180}" name="[id_troncon]" dataDxfId="294"/>
    <tableColumn id="12" xr3:uid="{6E018516-B1EA-47B4-9F56-0307BC75CA05}" name="[nb_total_velo]" dataDxfId="293">
      <calculatedColumnFormula>IF(OR(ISNUMBER(Tableau2[[#This Row],['[monvelo_musc']]]),ISNUMBER(Tableau2[[#This Row],['[monvelo_vae']]]),ISNUMBER(Tableau2[[#This Row],['[pret_musc']]]),ISNUMBER(Tableau2[[#This Row],['[pret_vae']]]),ISNUMBER(Tableau2[[#This Row],['[loc_vae']]]),ISNUMBER(Tableau2[[#This Row],['[loc_musc']]])),SUM(Tableau2[[#This Row],['[monvelo_musc']]:['[loc_vae']]]),"")</calculatedColumnFormula>
    </tableColumn>
    <tableColumn id="375" xr3:uid="{76183EAC-6299-4B3F-9FD6-3A00B0B79F80}" name="[nb_vae]" dataDxfId="292">
      <calculatedColumnFormula>IF(OR(ISNUMBER(Tableau2[[#This Row],['[monvelo_vae']]]),ISNUMBER(Tableau2[[#This Row],['[pret_vae']]]),ISNUMBER(Tableau2[[#This Row],['[loc_vae']]])),Tableau2[[#This Row],['[monvelo_vae']]]+Tableau2[[#This Row],['[pret_vae']]]+Tableau2[[#This Row],['[loc_vae']]],"")</calculatedColumnFormula>
    </tableColumn>
    <tableColumn id="376" xr3:uid="{A91901CF-E5DB-45FF-AF41-00A70EB95B9B}" name="[nb_musc]" dataDxfId="291">
      <calculatedColumnFormula>IF(OR(ISNUMBER(Tableau2[[#This Row],['[monvelo_musc']]]),ISNUMBER(Tableau2[[#This Row],['[pret_musc']]]),ISNUMBER(Tableau2[[#This Row],['[loc_musc']]])),Tableau2[[#This Row],['[monvelo_musc']]]+Tableau2[[#This Row],['[pret_musc']]]+Tableau2[[#This Row],['[loc_musc']]],"")</calculatedColumnFormula>
    </tableColumn>
    <tableColumn id="377" xr3:uid="{5711FB75-A778-49D5-BA0D-A8E87659C543}" name="[nb_loc]" dataDxfId="290">
      <calculatedColumnFormula>IF(OR(ISNUMBER(Tableau2[[#This Row],['[loc_musc']]]),ISNUMBER(Tableau2[[#This Row],['[loc_vae']]])),Tableau2[[#This Row],['[loc_musc']]]+Tableau2[[#This Row],['[loc_vae']]],"")</calculatedColumnFormula>
    </tableColumn>
    <tableColumn id="383" xr3:uid="{4118D74C-FA81-460A-BE7E-65CAD1716F47}" name="[monvelo_musc_corrige]" dataDxfId="289"/>
    <tableColumn id="384" xr3:uid="{3212F3DB-F0AE-43B4-9FA6-871FEFA5780F}" name="[monvelo_vae_corrige]" dataDxfId="288"/>
    <tableColumn id="385" xr3:uid="{3DE62750-B705-45B9-AC29-43C14F9A3391}" name="[pret_musc_corrige]" dataDxfId="287"/>
    <tableColumn id="386" xr3:uid="{868EF5AA-4767-445E-9F66-36E531A2FDA1}" name="[pret_vae_corrige]" dataDxfId="286"/>
    <tableColumn id="387" xr3:uid="{CB289B24-D319-4201-B3FC-AFC36027AAD0}" name="[loc_musc_corrige]" dataDxfId="285"/>
    <tableColumn id="388" xr3:uid="{71597C83-6874-49B6-9F1B-43848B8AD0A5}" name="[loc_vae_corrige]" dataDxfId="284"/>
    <tableColumn id="393" xr3:uid="{DA462118-8940-4D05-8BA9-8888192B243E}" name="[nb_total_velo_corrige]" dataDxfId="283"/>
    <tableColumn id="394" xr3:uid="{3C7EFE0D-E44B-4873-8109-B251F53679EF}" name="[nb_vae_corrige]" dataDxfId="282"/>
    <tableColumn id="395" xr3:uid="{155680E6-6D2B-4277-AB31-DFD7AE814B54}" name="[nb_musc_corrige]" dataDxfId="281"/>
    <tableColumn id="396" xr3:uid="{2A043866-C3AA-4CD2-9546-798BB135E247}" name="[nb_loc_corrige]" dataDxfId="280"/>
    <tableColumn id="13" xr3:uid="{1861FAAC-BF2F-4191-A828-E33212742709}" name="[monvelo_musc]" dataDxfId="279"/>
    <tableColumn id="14" xr3:uid="{9A9A3A53-DD2A-42BE-BC5C-9B99EB7F1505}" name="[monvelo_vae]" dataDxfId="278"/>
    <tableColumn id="15" xr3:uid="{6478B836-5FAF-4854-9FEE-10370902AFF9}" name="[pret_musc]" dataDxfId="277"/>
    <tableColumn id="16" xr3:uid="{645F4F26-F1B7-41A7-8479-838BB9158537}" name="[pret_vae]" dataDxfId="276"/>
    <tableColumn id="17" xr3:uid="{1CC8E36B-2CAB-4DFA-BA7A-8CAF95E1ACCE}" name="[loc_musc]" dataDxfId="275"/>
    <tableColumn id="18" xr3:uid="{73CF74C8-4F33-41A6-AEAD-03BFA73900DC}" name="[loc_vae]" dataDxfId="274"/>
    <tableColumn id="19" xr3:uid="{D47F4E98-7FC3-4A8D-9297-9CE066772823}" name="[type_sortie]" dataDxfId="273"/>
    <tableColumn id="397" xr3:uid="{22DF0C35-EC0A-4280-8DD6-F7211B40A906}" name="[type_sortie_corrige]" dataDxfId="272"/>
    <tableColumn id="20" xr3:uid="{0883254B-618D-41E7-B997-E0543DE34AEC}" name="[categorie]" dataDxfId="271"/>
    <tableColumn id="391" xr3:uid="{7F6E07E4-F79B-4BCF-8DD2-F75BD49717F5}" name="[categorie_corrige]" dataDxfId="270"/>
    <tableColumn id="21" xr3:uid="{C9DCD46B-4ED8-4AE2-A234-89BCAAAD63B6}" name="[km_sortie]" dataDxfId="269"/>
    <tableColumn id="398" xr3:uid="{EEC7656E-7FCA-48B5-89D8-069837D225F6}" name="[km_sortie_valide]" dataDxfId="268"/>
    <tableColumn id="399" xr3:uid="{1A7AA227-D4DD-4AED-B739-F26E9AE771BE}" name="[km_sortie_corrige]" dataDxfId="267"/>
    <tableColumn id="492" xr3:uid="{916D7209-40D0-4D37-BBA3-6BCD0F15635F}" name="[km_groupe]" dataDxfId="266">
      <calculatedColumnFormula>Tableau2[[#This Row],['[km_sortie_corrige']]]*Tableau2[[#This Row],['[coef_red']]]</calculatedColumnFormula>
    </tableColumn>
    <tableColumn id="493" xr3:uid="{5EE409D2-EC04-421E-8762-3C7F921740AB}" name="[km_groupe_iti]" dataDxfId="265">
      <calculatedColumnFormula>Tableau2[[#This Row],['[km_sortie_corrige']]]*Tableau2[[#This Row],['[coef_red']]]*IF(Tableau2[[#This Row],['[type_trajet']]]="Boucle",0.4,1)</calculatedColumnFormula>
    </tableColumn>
    <tableColumn id="22" xr3:uid="{99C87CA4-3D05-42B0-80A0-5C2F34BAF252}" name="[type_trajet]" dataDxfId="264"/>
    <tableColumn id="482" xr3:uid="{AFC2C04A-66F1-4006-A6AD-77B1B0D29099}" name="[coef_type_trajet]" dataDxfId="263"/>
    <tableColumn id="23" xr3:uid="{F1635375-5340-4B9F-B6C4-F6C48F3CD1E8}" name="[mode_transp_jour]" dataDxfId="262"/>
    <tableColumn id="24" xr3:uid="{267ADDE7-3D81-4EA5-ADA9-8ABD13ACA07F}" name="[mode_transp_jour_aucun]" dataDxfId="261"/>
    <tableColumn id="25" xr3:uid="{2EB3E9E8-AC1D-4B26-9A4D-775C5B47AA12}" name="[mode_transp_jour_voiture]" dataDxfId="260"/>
    <tableColumn id="26" xr3:uid="{677E2E17-3981-4AFB-A797-EA2D784BF2B0}" name="[mode_transp_jour_train]" dataDxfId="259"/>
    <tableColumn id="27" xr3:uid="{EC36B0BC-E6DE-407B-B49A-C535B25FC35C}" name="[mode_transp_jour_bus]" dataDxfId="258"/>
    <tableColumn id="28" xr3:uid="{C03A31D0-A347-41DB-A049-39AD6DCF9426}" name="[mode_transp_jour_autocar]" dataDxfId="257"/>
    <tableColumn id="29" xr3:uid="{CABF3F2B-4C7D-430E-B3AD-596EAE5B0B61}" name="[mode_transp_jour_bateau]" dataDxfId="256"/>
    <tableColumn id="175" xr3:uid="{E7D617D9-1D58-49CD-8972-4E402DA270DA}" name="[mode_transp_jour_camping_car]" dataDxfId="255"/>
    <tableColumn id="176" xr3:uid="{078A7C70-4CE0-45FE-806D-063638E44BCA}" name="[mode_transp_jour_autres]" dataDxfId="254"/>
    <tableColumn id="177" xr3:uid="{8B005D89-6379-4605-864A-6061FCC1571E}" name="[mode_transp_jour_autres_detail]" dataDxfId="253"/>
    <tableColumn id="178" xr3:uid="{BC8A142B-D1A0-4A21-8AF1-E8159AC92F95}" name="[mode_transp_jour_autre_recode]" dataDxfId="252"/>
    <tableColumn id="179" xr3:uid="{7EAB6ECA-BAC4-4BA4-88F0-F4E2BA125532}" name="[dist_transp_jour]" dataDxfId="251"/>
    <tableColumn id="180" xr3:uid="{DC2CF841-254F-49F0-8E16-26AF830E4A7F}" name="[type_groupe_recode]" dataDxfId="250">
      <calculatedColumnFormula>IF(OR(Tableau2[[#This Row],['[type_groupe']]]="En famille",Tableau2[[#This Row],['[type_groupe']]]="Avec des amis",Tableau2[[#This Row],['[type_groupe']]]="En club",Tableau2[[#This Row],['[type_groupe']]]="En groupe avec une agence ou TO"),"En groupe",Tableau2[[#This Row],['[type_groupe']]])</calculatedColumnFormula>
    </tableColumn>
    <tableColumn id="181" xr3:uid="{738059ED-F45A-451D-8A26-4DFD5C5A506F}" name="[type_groupe_recode_corrige]" dataDxfId="249">
      <calculatedColumnFormula>IF(AND(Tableau2[[#This Row],['[type_groupe_recode']]]="Seul",Tableau2[[#This Row],['[taille_totale_groupe']]]=1),"Seul",IF(AND(Tableau2[[#This Row],['[type_groupe_recode']]]="En couple",Tableau2[[#This Row],['[taille_totale_groupe']]]=2),"En couple",IF(AND(Tableau2[[#This Row],['[type_groupe_recode']]]="En groupe",Tableau2[[#This Row],['[taille_totale_groupe']]]&gt;1),"En groupe","?")))</calculatedColumnFormula>
    </tableColumn>
    <tableColumn id="182" xr3:uid="{CE5BEAF6-3BEA-4BFF-A33E-4BBCB2A8B69A}" name="[type_groupe]" dataDxfId="248"/>
    <tableColumn id="183" xr3:uid="{1342A13C-5815-429D-9F23-4CEF9A43D746}" name="[type_groupe_seul]" dataDxfId="247"/>
    <tableColumn id="184" xr3:uid="{4F5B4507-9ED7-4C9E-9C1A-720F8020B9F2}" name="[type_groupe_couple]" dataDxfId="246"/>
    <tableColumn id="185" xr3:uid="{018D7C6A-C4F7-4A9A-BF04-390AC170EFBA}" name="[type_groupe_famile]" dataDxfId="245"/>
    <tableColumn id="186" xr3:uid="{450A3A88-EC31-478F-B53C-3377957CEFAD}" name="[type_groupe_amis]" dataDxfId="244"/>
    <tableColumn id="187" xr3:uid="{648129B3-EB4B-4950-8D43-63412937E16E}" name="[type_groupe_club]" dataDxfId="243"/>
    <tableColumn id="188" xr3:uid="{3CECFD40-D4D7-44D9-8199-11C2F7B63265}" name="[type_groupe_to]" dataDxfId="242"/>
    <tableColumn id="189" xr3:uid="{B728BDF3-37F5-4994-A8F4-6E75913A8451}" name="[type_groupe_autres]" dataDxfId="241"/>
    <tableColumn id="190" xr3:uid="{AAA2FE04-38DB-4F51-AB3D-5291927B5CCD}" name="[type_groupe_autres_detail]" dataDxfId="240"/>
    <tableColumn id="191" xr3:uid="{9DAE427E-4FA0-47D9-B93A-F645F88F0910}" name="[type_groupe_autre_recode]" dataDxfId="239"/>
    <tableColumn id="192" xr3:uid="{2BB041D0-CAAE-495F-8E01-5CDEDD6F133F}" name="[taille_totale_groupe]" dataDxfId="238">
      <calculatedColumnFormula>Tableau2[[#This Row],['[nb_enfants']]]+Tableau2[[#This Row],['[nb_adultes']]]</calculatedColumnFormula>
    </tableColumn>
    <tableColumn id="193" xr3:uid="{32651784-92A1-4C97-8681-1EA0FA9D9D8C}" name="[taille_totale_groupe_corrige]" dataDxfId="237">
      <calculatedColumnFormula>Tableau2[[#This Row],['[taille_totale_groupe']]]</calculatedColumnFormula>
    </tableColumn>
    <tableColumn id="194" xr3:uid="{07E98F9C-A4BC-4D75-8B72-ED1EE1578446}" name="[nb_enfants]" dataDxfId="236"/>
    <tableColumn id="195" xr3:uid="{26EE85C4-9F92-4C4C-B25A-09BCD6F7186C}" name="[nb_adultes]" dataDxfId="235"/>
    <tableColumn id="196" xr3:uid="{57A531F4-E0B1-42AA-BBF1-5063CF3987AA}" name="[activites]" dataDxfId="234"/>
    <tableColumn id="197" xr3:uid="{CD70CA88-5720-452B-AEBB-4043CA14D9E5}" name="[activites_baignade]" dataDxfId="233"/>
    <tableColumn id="198" xr3:uid="{7D18C041-47AD-412A-A6AE-FCA99F6F81DA}" name="[activites_visite_ville]" dataDxfId="232"/>
    <tableColumn id="199" xr3:uid="{C1F716D5-3E9B-48EB-889F-5B50E8AB7A30}" name="[activites_visite_partrimoine]" dataDxfId="231"/>
    <tableColumn id="200" xr3:uid="{80B9EB03-8135-462D-9718-D4D65C67C28F}" name="[activites_visite_nature]" dataDxfId="230"/>
    <tableColumn id="201" xr3:uid="{D2F5FEEE-728D-43BA-AD09-F0FEF5A39DC6}" name="[activites_visite_gastro]" dataDxfId="229"/>
    <tableColumn id="202" xr3:uid="{32B98379-0D67-4D04-B019-35B1905836B4}" name="[activites_visite_loisirs]" dataDxfId="228"/>
    <tableColumn id="203" xr3:uid="{07959846-FB11-46FB-9957-A66D39AAE281}" name="[activites_sportives]" dataDxfId="227"/>
    <tableColumn id="204" xr3:uid="{ED264A6C-4894-48B3-91CF-5529A1828A62}" name="[activites_shopping]" dataDxfId="226"/>
    <tableColumn id="205" xr3:uid="{A4DB575F-AC81-4566-9EA1-F9916113AE16}" name="[activites_restaurant]" dataDxfId="225"/>
    <tableColumn id="206" xr3:uid="{F9810CCA-6EBA-4328-9FF9-7FFBE34D4868}" name="[activites_manifestation]" dataDxfId="224"/>
    <tableColumn id="207" xr3:uid="{59F7C01B-4B22-4B02-85E9-D387EC00DE2F}" name="[activites_bateau]" dataDxfId="223"/>
    <tableColumn id="208" xr3:uid="{FCB049FB-E324-4AA5-9954-9B7751B4E218}" name="[activites_autres]" dataDxfId="222"/>
    <tableColumn id="209" xr3:uid="{65FCF0AE-0C45-4121-87F2-B623B15634BB}" name="[activites_aucune]" dataDxfId="221"/>
    <tableColumn id="210" xr3:uid="{B2D7E2F8-508A-4AF2-BAF3-1ABF966E2E21}" name="[activites_autres_detail]" dataDxfId="220"/>
    <tableColumn id="211" xr3:uid="{40EBD3C5-CAD8-45ED-A8CD-B9F9674A88DF}" name="[activites_autre_recode]" dataDxfId="219"/>
    <tableColumn id="212" xr3:uid="{92C6931B-2CDA-42D7-A7F6-56AAD5FCC68F}" name="[activite_motiv]" dataDxfId="218"/>
    <tableColumn id="213" xr3:uid="{E1D23628-BFE6-4608-84E0-19BD58EC20AE}" name="[km_activite]" dataDxfId="217"/>
    <tableColumn id="214" xr3:uid="{07669BEC-3D7A-4704-B28B-4E1C96045F2F}" name="[preparation]" dataDxfId="216"/>
    <tableColumn id="215" xr3:uid="{0D2CF286-355C-4780-8BBD-748D3A02718B}" name="[preparation_carte]" dataDxfId="215"/>
    <tableColumn id="216" xr3:uid="{7940506A-24FC-40C1-BAF1-1113B6797BF6}" name="[preparation_topo]" dataDxfId="214"/>
    <tableColumn id="217" xr3:uid="{596FB23A-C7EF-464A-B4C7-1878A6EDD0B4}" name="[preparation_guide]" dataDxfId="213"/>
    <tableColumn id="218" xr3:uid="{D3EC46E7-CEC9-4B33-A7CD-863F84A26AC9}" name="[preparation_site_web_iti]" dataDxfId="212"/>
    <tableColumn id="219" xr3:uid="{A39894A5-2781-4859-8503-311E3C531AF0}" name="[preparation_site_web_autre]" dataDxfId="211"/>
    <tableColumn id="220" xr3:uid="{919355EB-5F30-4F23-84B9-DC9DA455F20C}" name="[preparation_appli]" dataDxfId="210"/>
    <tableColumn id="221" xr3:uid="{AD4B1D9E-92A3-4751-92A4-47D26B069032}" name="[preparation_brochure]" dataDxfId="209"/>
    <tableColumn id="222" xr3:uid="{BBDEA519-C8B5-4562-9129-1EDFDAC1B931}" name="[preparation_ot]" dataDxfId="208"/>
    <tableColumn id="223" xr3:uid="{765C4C92-B95D-469E-9F19-0BA2ADB29A06}" name="[preparation_av]" dataDxfId="207"/>
    <tableColumn id="224" xr3:uid="{B1C0E518-562F-467F-904D-DFD5884214D3}" name="[preparation_conseil]" dataDxfId="206"/>
    <tableColumn id="225" xr3:uid="{3EDA37C5-875B-42F9-A598-E19188990446}" name="[preparation_bao]" dataDxfId="205"/>
    <tableColumn id="226" xr3:uid="{1822C007-7346-4EF4-B5F6-6D23BD8D6CE7}" name="[preparation_pas_besoin]" dataDxfId="204"/>
    <tableColumn id="227" xr3:uid="{3C2D5037-9158-439E-9AE2-9D9D0DDD4D87}" name="[preparation_autres]" dataDxfId="203"/>
    <tableColumn id="228" xr3:uid="{FCC5E07D-E7C8-42B3-89D5-5D641FE46DF3}" name="[preparation_topo_detail]" dataDxfId="202"/>
    <tableColumn id="229" xr3:uid="{C4DF34B2-C4AC-4F6B-84C3-EC31F0524C27}" name="[preparation_guide_detail]" dataDxfId="201"/>
    <tableColumn id="230" xr3:uid="{763510E6-9D8E-4B30-B05F-36791883FA3F}" name="[preparation_site_web_detail]" dataDxfId="200"/>
    <tableColumn id="231" xr3:uid="{DD47F47B-3AC9-4AD5-80D3-97DDC210E56A}" name="[preparation_appli_detail]" dataDxfId="199"/>
    <tableColumn id="232" xr3:uid="{23700373-BA5F-4E89-A199-1CB10F7B3EC1}" name="[preparation_autres_detail]" dataDxfId="198"/>
    <tableColumn id="233" xr3:uid="{EAAA51E5-9FFA-4205-8B13-28B167544E15}" name="[preparation_topo_recode]" dataDxfId="197"/>
    <tableColumn id="234" xr3:uid="{4CB444B6-667F-437A-B871-EE137E275BA3}" name="[preparation_guide_recode]" dataDxfId="196"/>
    <tableColumn id="235" xr3:uid="{F8F44DD3-B17B-4DD3-B8B5-7706952448B5}" name="[preparation_site_web_recode]" dataDxfId="195"/>
    <tableColumn id="236" xr3:uid="{F30A6120-4C5E-4874-B7ED-E38A5D28BDC5}" name="[preparation_appli_recode]" dataDxfId="194"/>
    <tableColumn id="237" xr3:uid="{1CA13F54-1015-4020-83A1-24E6F47E35E0}" name="[preparation_autre_recode]" dataDxfId="193"/>
    <tableColumn id="238" xr3:uid="{B5427E96-A1F9-4356-8709-BD244B76667C}" name="[direction]" dataDxfId="192"/>
    <tableColumn id="239" xr3:uid="{1F8084A1-DE5C-40F2-B5D3-59B6F6FF3FC4}" name="[direction_signalisation]" dataDxfId="191"/>
    <tableColumn id="240" xr3:uid="{6E343D4B-DC80-42EF-B844-1E40E7A8F489}" name="[direction_ris]" dataDxfId="190"/>
    <tableColumn id="241" xr3:uid="{AEA3AD22-72C9-4C97-A271-22544C0B9211}" name="[direction_carte_internet]" dataDxfId="189"/>
    <tableColumn id="242" xr3:uid="{F41FAA05-92E6-4CB6-94C4-6B7EDD65486C}" name="[direction_carte_papier]" dataDxfId="188"/>
    <tableColumn id="243" xr3:uid="{4E723ACE-CCC1-4820-9122-19EF921A84DA}" name="[direction_topo]" dataDxfId="187"/>
    <tableColumn id="244" xr3:uid="{84DA7644-282F-481A-8C2C-EB4594F8265F}" name="[direction_guide]" dataDxfId="186"/>
    <tableColumn id="245" xr3:uid="{BC7018A8-E308-47AD-A1EA-27C4DB975713}" name="[direction_brochure]" dataDxfId="185"/>
    <tableColumn id="246" xr3:uid="{A9E17174-A4B3-42F4-84BA-4D78853023BF}" name="[direction_ot]" dataDxfId="184"/>
    <tableColumn id="247" xr3:uid="{CD7760BD-D7F2-4981-93F5-A672CFAC94E0}" name="[direction_gps]" dataDxfId="183"/>
    <tableColumn id="248" xr3:uid="{49AF2EA3-20E4-4714-8A9D-3811BFA6D8B5}" name="[direction_appli]" dataDxfId="182"/>
    <tableColumn id="249" xr3:uid="{0ACEE51E-6040-42AE-A70E-06DD209A97EA}" name="[direction_site_web_iti]" dataDxfId="181"/>
    <tableColumn id="250" xr3:uid="{0424C946-1CA5-47E9-9170-AA91BC62FE8A}" name="[direction_site_web_autre]" dataDxfId="180"/>
    <tableColumn id="251" xr3:uid="{9D47CC81-C23A-4E2A-88FB-4A87E17BE381}" name="[direction_conseil]" dataDxfId="179"/>
    <tableColumn id="252" xr3:uid="{493DBB02-745E-42D7-B847-8A8D12DD889F}" name="[direction_bon_sens]" dataDxfId="178"/>
    <tableColumn id="253" xr3:uid="{47DC8B34-5FCC-436E-8C3F-66C0C97ABE5C}" name="[direction_pas_besoin]" dataDxfId="177"/>
    <tableColumn id="254" xr3:uid="{FA27F636-B2E4-46A1-A966-646FEF268ED8}" name="[direction_autres]" dataDxfId="176"/>
    <tableColumn id="255" xr3:uid="{A2CB3F46-E076-4586-844A-456E2B7C349A}" name="[direction_appli_detail]" dataDxfId="175"/>
    <tableColumn id="256" xr3:uid="{698C4E25-9225-4592-8B03-635815C32FB3}" name="[direction_site_web_detail]" dataDxfId="174"/>
    <tableColumn id="257" xr3:uid="{11543813-7A46-429D-843F-617BA7D49117}" name="[direction_autres_detail]" dataDxfId="173"/>
    <tableColumn id="258" xr3:uid="{5C134B5A-F919-4BFB-9812-DE1F3A510BED}" name="[direction_appli_recode]" dataDxfId="172"/>
    <tableColumn id="259" xr3:uid="{2809D53B-44D8-4BF9-9BD0-B7CA09AA96B6}" name="[direction_site_web_recode" dataDxfId="171"/>
    <tableColumn id="260" xr3:uid="{E893C971-FFDE-450F-8D2B-FFC71AEE956D}" name="[direction_autre_recode" dataDxfId="170"/>
    <tableColumn id="261" xr3:uid="{37A7FF29-0FE5-4B1C-B6BD-8ABA31E815F0}" name="[paysage]" dataDxfId="169"/>
    <tableColumn id="262" xr3:uid="{684F550F-38C6-4EEB-9A1F-801BCB2CF4E0}" name="[securite]" dataDxfId="168"/>
    <tableColumn id="263" xr3:uid="{B22CB384-EFA0-4E40-8D2C-3F9D2F51DFB6}" name="[revetement]" dataDxfId="167"/>
    <tableColumn id="264" xr3:uid="{3A5B7153-6AAA-4616-9BB0-258C76FAE37C}" name="[entretien]" dataDxfId="166"/>
    <tableColumn id="265" xr3:uid="{3657C216-CA5C-42E7-BF43-34E2BCFF5F14}" name="[signalisation]" dataDxfId="165"/>
    <tableColumn id="266" xr3:uid="{711A6E85-1A47-4AB9-AD98-B3A1AB5F01ED}" name="[cohabitation]" dataDxfId="164"/>
    <tableColumn id="267" xr3:uid="{336CF64A-E082-4D08-ACFF-80B473332D6A}" name="[transport]" dataDxfId="163"/>
    <tableColumn id="268" xr3:uid="{09EAB7C5-E988-49F4-AF3A-BC3A3DEC10E0}" name="[sites]" dataDxfId="162"/>
    <tableColumn id="269" xr3:uid="{60D01A74-170E-437F-8060-BE3B5E398386}" name="[loisirs]" dataDxfId="161"/>
    <tableColumn id="270" xr3:uid="{0E6A27E5-AED9-4124-A6F8-395CD03374D2}" name="[hcr]" dataDxfId="160"/>
    <tableColumn id="271" xr3:uid="{4E19963F-B8B6-4926-9290-7737CE9E25C9}" name="[qualite_restau]" dataDxfId="159"/>
    <tableColumn id="272" xr3:uid="{060277CB-2911-41DC-A14F-60A6FC40321A}" name="[qualite_hebergement]" dataDxfId="158"/>
    <tableColumn id="273" xr3:uid="{5436166C-665B-42F9-A73C-04261F7AE27C}" name="[prix_hebergement]" dataDxfId="157"/>
    <tableColumn id="274" xr3:uid="{693D3052-1640-4840-9CB9-CE4043616744}" name="[dispo_hebergement]" dataDxfId="156"/>
    <tableColumn id="275" xr3:uid="{7D44CD2E-E55F-4658-AB54-2A7BC8A210D4}" name="[signa_sites]" dataDxfId="155"/>
    <tableColumn id="276" xr3:uid="{8A5720F1-30A6-4DE4-B7A6-EDC8EE79133A}" name="[stationnement]" dataDxfId="154"/>
    <tableColumn id="277" xr3:uid="{33355255-B86F-492C-89F8-09F76A3362BB}" name="[services]" dataDxfId="153"/>
    <tableColumn id="278" xr3:uid="{90641B73-0D41-46BD-BF24-C6895EB20346}" name="[presence_location]" dataDxfId="152"/>
    <tableColumn id="279" xr3:uid="{405F610D-D7F1-4D12-BFB6-8CF4916638E5}" name="[qualite_location]" dataDxfId="151"/>
    <tableColumn id="280" xr3:uid="{0D732AAD-CB9B-4C4A-8D7A-65FB931A0E44}" name="[presence_reparateurs]" dataDxfId="150"/>
    <tableColumn id="281" xr3:uid="{AE1E8380-CD6C-44AA-9E3F-021A2C1BCB00}" name="[presence_recharge]" dataDxfId="149"/>
    <tableColumn id="282" xr3:uid="{762D5A6F-78B5-4E5D-B944-9B08B0D37387}" name="[presence_transp]" dataDxfId="148"/>
    <tableColumn id="283" xr3:uid="{3A723C96-0A1B-45D6-9AEB-FA9C143668CF}" name="[accueil_velo]" dataDxfId="147"/>
    <tableColumn id="284" xr3:uid="{D9308657-9F6E-4723-81A6-7706A3A92F6C}" name="[nuit_hors_domicile]" dataDxfId="146"/>
    <tableColumn id="285" xr3:uid="{D904F731-725B-4799-B2BA-600494BE62D1}" name="[tour_exc]" dataDxfId="145">
      <calculatedColumnFormula>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calculatedColumnFormula>
    </tableColumn>
    <tableColumn id="286" xr3:uid="{81C05D4F-9A08-4698-A657-6C7C29E91C0B}" name="[profil]" dataDxfId="144">
      <calculatedColumnFormula>IF(Tableau2[[#This Row],['[tour_exc']]]="excursionniste","exc",IF(Tableau2[[#This Row],['[categorie_corrige']]]="Itinérant","iti","tour"))</calculatedColumnFormula>
    </tableColumn>
    <tableColumn id="287" xr3:uid="{3BD4DE67-B288-4C61-804C-E851F27219A2}" name="[code_concat_troncon]" dataDxfId="143">
      <calculatedColumnFormula>CONCATENATE(Tableau2[[#This Row],['[id_troncon']]],"-",Tableau2[[#This Row],['[profil']]])</calculatedColumnFormula>
    </tableColumn>
    <tableColumn id="288" xr3:uid="{772E4359-78D8-4C23-8ED7-AAB40B788622}" name="[dms]" dataDxfId="142"/>
    <tableColumn id="289" xr3:uid="{20CFB06F-20AC-4F09-A136-A9B2758A0D77}" name="[dms_corrige]" dataDxfId="141"/>
    <tableColumn id="290" xr3:uid="{8A1B11EC-9749-4EA6-93BC-658720C3E61F}" name="[mode_heb]" dataDxfId="140"/>
    <tableColumn id="291" xr3:uid="{E8DB2509-7A99-414D-855C-3D16E4F82357}" name="[mode_heb_autre]" dataDxfId="139"/>
    <tableColumn id="292" xr3:uid="{27051C2A-1D37-434C-A84D-E5A4AF8A8AED}" name="[mode_heb_autre_recode]" dataDxfId="138"/>
    <tableColumn id="293" xr3:uid="{5E8873D8-071E-4313-AF2C-77F539B1B94A}" name="[mode_heb_regroupe]" dataDxfId="137"/>
    <tableColumn id="294" xr3:uid="{CE9BF4FB-97A4-4874-BC52-001CABCD09A8}" name="[mode_heb_regroupe2]" dataDxfId="136">
      <calculatedColumnFormula>IF(AND(ISTEXT(Tableau2[[#This Row],['[mode_heb_regroupe']]]),Tableau2[[#This Row],['[mode_heb_regroupe']]]="Non marchand"),"Non marchand",IF(AND(ISTEXT(Tableau2[[#This Row],['[mode_heb_regroupe']]]),Tableau2[[#This Row],['[mode_heb_regroupe']]]&lt;&gt;"Non marchand"),"Marchand",""))</calculatedColumnFormula>
    </tableColumn>
    <tableColumn id="295" xr3:uid="{5E213388-2B9B-4E7A-AC5E-278D3598D9D2}" name="[resa_heb]" dataDxfId="135"/>
    <tableColumn id="296" xr3:uid="{0CD20630-ADC3-4CF1-A3B1-C4550E663E1B}" name="[km_heb]" dataDxfId="134"/>
    <tableColumn id="297" xr3:uid="{9454D926-760C-418D-9A17-9A5A020EA27A}" name="[ville_heb]" dataDxfId="133"/>
    <tableColumn id="298" xr3:uid="{F420ADB6-7F5A-4D0B-955C-9C420DD2E130}" name="[ville_heb_cog_lau]" dataDxfId="132"/>
    <tableColumn id="299" xr3:uid="{BD362E72-5E91-4373-AB09-9D359C29016E}" name="[distance_heb_enq]" dataDxfId="131"/>
    <tableColumn id="300" xr3:uid="{F8E5FC22-E9F6-42F7-A084-0FB19F70A59A}" name="[distance_heb_enq_reelle]" dataDxfId="130">
      <calculatedColumnFormula>IF(ISNUMBER(Tableau2[[#This Row],['[distance_heb_enq']]]),Tableau2[[#This Row],['[distance_heb_enq']]]*(1.1+0.3*EXP(-Tableau2[[#This Row],['[distance_heb_enq']]]/20)),"")</calculatedColumnFormula>
    </tableColumn>
    <tableColumn id="301" xr3:uid="{B5F9005A-34B7-448B-AF37-74FED26C51FD}" name="[importance_choix]" dataDxfId="129"/>
    <tableColumn id="302" xr3:uid="{ADB285E2-06DB-40D8-936F-AF0A76384A5A}" name="[coef_imp_velo]" dataDxfId="128"/>
    <tableColumn id="303" xr3:uid="{20E39F8F-BF0A-44EF-882C-1D393AE2337D}" name="[frequence_sejour]" dataDxfId="127"/>
    <tableColumn id="304" xr3:uid="{59589E43-997F-4529-B09B-C59531777187}" name="[coef_pratique_sejour]" dataDxfId="126"/>
    <tableColumn id="305" xr3:uid="{9A211E2B-0A55-4D91-9419-4790102AD32E}" name="[iti_km_voyage]" dataDxfId="125"/>
    <tableColumn id="306" xr3:uid="{3950FA85-8D6D-4C2A-BAAE-F460612E7E0E}" name="[iti_depart_initial]" dataDxfId="124"/>
    <tableColumn id="307" xr3:uid="{E095D1D5-86FC-48A0-A317-E454E98177C3}" name="[iti_depart_itineraire]" dataDxfId="123"/>
    <tableColumn id="308" xr3:uid="{A50E5DD3-F634-44A8-AF49-99C8BFC2971E}" name="[iti_dep_iti_valide]" dataDxfId="122"/>
    <tableColumn id="309" xr3:uid="{199A3C7F-9C0A-4817-8C54-0826924B0C3A}" name="[id_section_origine]" dataDxfId="121"/>
    <tableColumn id="310" xr3:uid="{DD08E1B9-8C2B-48F3-B675-1578AF940B9E}" name="[iti_arrivee_itineraire]" dataDxfId="120"/>
    <tableColumn id="311" xr3:uid="{AC76C95A-9BF6-4C6F-9D5C-7DE6A41D0FD6}" name="[iti_arr_iti_valide]" dataDxfId="119"/>
    <tableColumn id="312" xr3:uid="{2C273669-FE9D-4329-8FB7-0C4618051D0C}" name="[id_section_dest]" dataDxfId="118"/>
    <tableColumn id="313" xr3:uid="{784E70C3-AA8B-4074-9F30-4FAB907E9FBB}" name="[iti_arrivee_final]" dataDxfId="117"/>
    <tableColumn id="314" xr3:uid="{1E56141E-5CAA-4347-B1DD-1C6FA2CD67C5}" name="[iti_experience]" dataDxfId="116"/>
    <tableColumn id="315" xr3:uid="{92847FB4-E91A-4F57-9D64-E5C1230D7338}" name="[tour_transp]" dataDxfId="115"/>
    <tableColumn id="316" xr3:uid="{5BE2C762-5DE1-4890-977D-2C99C8F02E4F}" name="[tour_transp_aucun]" dataDxfId="114"/>
    <tableColumn id="317" xr3:uid="{BA44D64B-B795-4620-803F-1C187C85CEB7}" name="[tour_transp_voiture]" dataDxfId="113"/>
    <tableColumn id="318" xr3:uid="{0511AD70-6417-4CF7-8F61-9A375FC12235}" name="[tour_transp_train]" dataDxfId="112"/>
    <tableColumn id="319" xr3:uid="{EF7ACEA9-2979-4A12-9212-CD367F517895}" name="[tour_transp_bus]" dataDxfId="111"/>
    <tableColumn id="320" xr3:uid="{05B967BA-74AA-450B-B545-3530E45F54EF}" name="[tour_transp_car]" dataDxfId="110"/>
    <tableColumn id="321" xr3:uid="{37F2DF38-CBC8-45ED-89B7-1A30F60834D9}" name="[tour_transp_bateau]" dataDxfId="109"/>
    <tableColumn id="322" xr3:uid="{2D20C949-1808-4C28-B557-BDB267681E35}" name="[tour_transp_camping_car]" dataDxfId="108"/>
    <tableColumn id="323" xr3:uid="{F307B846-080D-4B73-A9A1-466593E1EAB1}" name="[tour_transp_avion]" dataDxfId="107"/>
    <tableColumn id="324" xr3:uid="{4538506D-55E1-4768-AEED-DFC7CF50BB2D}" name="[tour_transp_autres]" dataDxfId="106"/>
    <tableColumn id="325" xr3:uid="{2A020225-2916-41BC-9622-4143EF092118}" name="[tour_transp_autres_detail]" dataDxfId="105"/>
    <tableColumn id="326" xr3:uid="{E78C425C-8D75-44A2-B426-1B483D0D7A2F}" name="[tour_transp_autre_recode]" dataDxfId="104"/>
    <tableColumn id="327" xr3:uid="{3A7C2BF3-46F9-4815-A325-17CA33F14857}" name="[tour_dep_to]" dataDxfId="103"/>
    <tableColumn id="328" xr3:uid="{83FA64C0-6931-40C3-80CC-9D9F733C2883}" name="[tour_to_nb_jour]" dataDxfId="102"/>
    <tableColumn id="329" xr3:uid="{C517D779-1CA7-4137-9B79-5F45F73B0FDE}" name="[tour_dep_to_jour]" dataDxfId="101">
      <calculatedColumnFormula>IF(ISNUMBER(Tableau2[[#This Row],['[tour_dep_to']]]),Tableau2[[#This Row],['[tour_dep_to']]]/Tableau2[[#This Row],['[tour_to_nb_jour']]],"")</calculatedColumnFormula>
    </tableColumn>
    <tableColumn id="330" xr3:uid="{CA5F0252-5419-415B-A0F7-63D7F03B6309}" name="[tour_dep_to_jour_valide]" dataDxfId="100"/>
    <tableColumn id="331" xr3:uid="{F0C6374F-76B7-47DF-88E5-C4663A77BE41}" name="[tour_dep_to_jour_corrige]" dataDxfId="99"/>
    <tableColumn id="332" xr3:uid="{B2DD4746-4AEC-47B4-90FE-5F671786944E}" name="[intention_dep]" dataDxfId="98"/>
    <tableColumn id="333" xr3:uid="{CC54B830-ECD4-4105-B65B-5FB19BC5A7DA}" name="[exc_intention_dep]" dataDxfId="97">
      <calculatedColumnFormula>IF(AND(ISTEXT(Tableau2[[#This Row],['[intention_dep']]]),Tableau2[[#This Row],['[tour_exc']]]="excursionniste"),Tableau2[[#This Row],['[intention_dep']]],"")</calculatedColumnFormula>
    </tableColumn>
    <tableColumn id="334" xr3:uid="{E2C0D225-6002-43E4-8D28-F510A48F97AC}" name="[tour_intention_dep]" dataDxfId="96">
      <calculatedColumnFormula>IF(AND(ISTEXT(Tableau2[[#This Row],['[intention_dep']]]),Tableau2[[#This Row],['[tour_exc']]]="touriste"),Tableau2[[#This Row],['[intention_dep']]],"")</calculatedColumnFormula>
    </tableColumn>
    <tableColumn id="335" xr3:uid="{62ADA2B4-E789-41D9-B37F-6AAA556EDEAF}" name="[intention_dep_heb]" dataDxfId="95"/>
    <tableColumn id="336" xr3:uid="{4C2F1DB7-B070-45F3-A98E-C665BBB0B5FA}" name="[tour_intention_dep_heb]" dataDxfId="94"/>
    <tableColumn id="337" xr3:uid="{DA9A11DC-7AAF-4836-8928-1FFB577A43B4}" name="[tour_dep_heb]" dataDxfId="93"/>
    <tableColumn id="338" xr3:uid="{4800F9DB-DBFA-4A40-8FDD-46D087D00620}" name="[tour_dep_heb_valide]" dataDxfId="92"/>
    <tableColumn id="339" xr3:uid="{A4ADC880-32E7-45BB-B845-383E6A3C015D}" name="[tour_dep_heb_corrige]" dataDxfId="91"/>
    <tableColumn id="340" xr3:uid="{0C1C1EE2-F5C0-48DF-B9CD-DCA3E2AACE7B}" name="[intention_dep_alim]" dataDxfId="90"/>
    <tableColumn id="341" xr3:uid="{6ADE2BDA-DF7A-485D-A7DF-A93F7A28C67A}" name="[dep_alim]" dataDxfId="89"/>
    <tableColumn id="342" xr3:uid="{B191C676-6197-4969-8B64-93A4259B8631}" name="[intention_dep_activites]" dataDxfId="88"/>
    <tableColumn id="343" xr3:uid="{9760808E-0DC9-402F-8064-21DE5EE54735}" name="[dep_activites]" dataDxfId="87"/>
    <tableColumn id="344" xr3:uid="{ED3EC310-F2C4-4252-877C-1AB287B7C63F}" name="[intention_dep_souvenirs]" dataDxfId="86"/>
    <tableColumn id="345" xr3:uid="{7590C646-8C2A-4AE9-8BFA-68383DE351C9}" name="[dep_souvenirs]" dataDxfId="85"/>
    <tableColumn id="346" xr3:uid="{FAC40860-564B-4C57-B458-AA2AE5ED6E3F}" name="[intention_dep_transp]" dataDxfId="84"/>
    <tableColumn id="347" xr3:uid="{7BBAE9A3-EBE6-4E36-95F3-AC4323D74807}" name="[dep_transp]" dataDxfId="83"/>
    <tableColumn id="348" xr3:uid="{CABB548C-6706-4F6F-B0CF-50310ED17AEE}" name="[intention_dep_location]" dataDxfId="82"/>
    <tableColumn id="349" xr3:uid="{47B7BE98-7F92-471F-B3D7-C6CD7CBF56D4}" name="[dep_location]" dataDxfId="81"/>
    <tableColumn id="350" xr3:uid="{EF351CF3-A8CA-4829-B1D6-B498D4DBF4DC}" name="[intention_dep_autres]" dataDxfId="80"/>
    <tableColumn id="351" xr3:uid="{30705116-A679-4A89-B61F-161E313490BD}" name="[dep_autres]" dataDxfId="79"/>
    <tableColumn id="352" xr3:uid="{668D58C6-DCB2-400C-A7A1-0BDB6E4FBC9B}" name="[exc_intention_dep_alim]" dataDxfId="78"/>
    <tableColumn id="353" xr3:uid="{351CB2AD-1AE9-440B-AE75-D916D011A4B7}" name="[exc_dep_alim]" dataDxfId="77"/>
    <tableColumn id="354" xr3:uid="{5219E5A7-D457-4964-A5A5-EA878B281224}" name="[exc_dep_alim_valide]" dataDxfId="76"/>
    <tableColumn id="355" xr3:uid="{98E66114-F95E-4E77-AE53-35380906D7A9}" name="[exc_dep_alim_corrige]" dataDxfId="75"/>
    <tableColumn id="356" xr3:uid="{6A33A63A-49AF-415B-B3F7-E0435D8291E7}" name="[exc_intention_dep_activites]" dataDxfId="74"/>
    <tableColumn id="357" xr3:uid="{D9ABF968-62B7-43BC-A792-3F5D4B1252B7}" name="[exc_dep_activites]" dataDxfId="73"/>
    <tableColumn id="358" xr3:uid="{66B7344C-B4B1-4D5C-8FBF-714D01303CEC}" name="[exc_dep_activites_valide]" dataDxfId="72"/>
    <tableColumn id="359" xr3:uid="{C73D4548-5FE7-4E71-A349-6BBAE05F9E94}" name="[exc_dep_activites_corrige]" dataDxfId="71"/>
    <tableColumn id="360" xr3:uid="{9E945554-9E88-488D-B4C3-51E156C73148}" name="[exc_intention_dep_souvenirs]" dataDxfId="70"/>
    <tableColumn id="361" xr3:uid="{24A7C68D-ED4D-43CA-8DCF-54ABCCA5E77D}" name="[exc_dep_souvenirs]" dataDxfId="69"/>
    <tableColumn id="362" xr3:uid="{D9537B5B-C6D1-4EB6-9F25-D54FB7BF3657}" name="[exc_dep_souvenirs_valide]" dataDxfId="68"/>
    <tableColumn id="363" xr3:uid="{E69828ED-89E4-49D4-8AB6-6DA011B1B9B4}" name="[exc_dep_souvenirs_corrige]" dataDxfId="67"/>
    <tableColumn id="364" xr3:uid="{40F70A73-011E-4D63-89CD-B06A2936C399}" name="[exc_intention_dep_transp]" dataDxfId="66"/>
    <tableColumn id="365" xr3:uid="{84BDB321-A862-4261-861E-CE446EE2BAA6}" name="[exc_dep_transp]" dataDxfId="65"/>
    <tableColumn id="366" xr3:uid="{6226E177-F27A-48F1-A87A-6867A4AB0B7B}" name="[exc_dep_transp_valide]" dataDxfId="64"/>
    <tableColumn id="367" xr3:uid="{5C740BD3-9653-4BCC-812B-7AAF9647FC03}" name="[exc_dep_transp_corrige]" dataDxfId="63"/>
    <tableColumn id="368" xr3:uid="{525C87DB-329C-4A6D-8524-B2FD4D099C41}" name="[exc_intention_dep_location]" dataDxfId="62"/>
    <tableColumn id="369" xr3:uid="{B85FD2CB-60A4-46F8-816D-2094D1ED411C}" name="[exc_dep_location]" dataDxfId="61"/>
    <tableColumn id="370" xr3:uid="{7F2770A1-56D0-4D11-8E9E-3840AA79A8D3}" name="[exc_dep_location_valide]" dataDxfId="60"/>
    <tableColumn id="371" xr3:uid="{7F2CFE2B-455D-48A7-BA5A-10800E13C6A3}" name="[exc_dep_location_corrige]" dataDxfId="59"/>
    <tableColumn id="372" xr3:uid="{25282C0C-A79B-450C-8F46-735944719AE4}" name="[exc_intention_dep_autres]" dataDxfId="58"/>
    <tableColumn id="373" xr3:uid="{80C9B58E-22DA-452E-8B0E-E8B56AD0E1D6}" name="[exc_dep_autres]" dataDxfId="57"/>
    <tableColumn id="374" xr3:uid="{486850EB-674B-4305-B77B-E5CB86E31780}" name="[exc_dep_autres_valide]" dataDxfId="56"/>
    <tableColumn id="30" xr3:uid="{7E95DA06-BB53-4DB7-B084-747DCCDFED16}" name="[exc_dep_autres_corrige]" dataDxfId="55"/>
    <tableColumn id="31" xr3:uid="{9001235B-7430-4496-888D-08E2587C4D18}" name="[exc_dep_tot]" dataDxfId="54"/>
    <tableColumn id="32" xr3:uid="{B6CE1F00-D9B7-4EA8-A4D0-821FA1B51E89}" name="[exc_dep_tot_impact]" dataDxfId="53"/>
    <tableColumn id="404" xr3:uid="{212CF299-762C-4AA2-B2E6-9ACFA5AA9F80}" name="[tour_intention_dep_alim]" dataDxfId="52"/>
    <tableColumn id="33" xr3:uid="{BE02573A-40B3-4104-905B-4F4AC6F60030}" name="[tour_dep_alim]" dataDxfId="51"/>
    <tableColumn id="380" xr3:uid="{E78D5570-D261-46E7-8F35-04A755473B99}" name="[tour_dep_alim_valide]" dataDxfId="50">
      <calculatedColumnFormula>IF(OR(Tableau2[[#This Row],['[type_groupe']]]="En famille",Tableau2[[#This Row],['[type_groupe']]]="Avec des amis",Tableau2[[#This Row],['[type_groupe']]]="En club",Tableau2[[#This Row],['[type_groupe']]]="En groupe avec une agence ou TO"),"En groupe",Tableau2[[#This Row],['[type_groupe']]])</calculatedColumnFormula>
    </tableColumn>
    <tableColumn id="382" xr3:uid="{B7F62E4B-DACB-4CCB-95B9-0925861863A9}" name="[tour_dep_alim_corrige]" dataDxfId="49">
      <calculatedColumnFormula>IF(AND(Tableau2[[#This Row],['[type_groupe_recode']]]="Seul",Tableau2[[#This Row],['[taille_totale_groupe']]]=1),"Seul",IF(AND(Tableau2[[#This Row],['[type_groupe_recode']]]="En couple",Tableau2[[#This Row],['[taille_totale_groupe']]]=2),"En couple",IF(AND(Tableau2[[#This Row],['[type_groupe_recode']]]="En groupe",Tableau2[[#This Row],['[taille_totale_groupe']]]&gt;1),"En groupe","?")))</calculatedColumnFormula>
    </tableColumn>
    <tableColumn id="34" xr3:uid="{F435ACA5-B202-41A7-931C-12CD82D605FE}" name="[tour_intention_dep_activites]" dataDxfId="48"/>
    <tableColumn id="35" xr3:uid="{51C7617E-311E-42D5-B2AC-E404954BE7E9}" name="[tour_dep_activites]" dataDxfId="47"/>
    <tableColumn id="36" xr3:uid="{F42CC6CF-C677-4F8E-9E8D-CC93D574A1F9}" name="[tour_dep_activites_valide]" dataDxfId="46"/>
    <tableColumn id="37" xr3:uid="{E21C344B-AC26-44CB-97D3-84987A05DC34}" name="[tour_dep_activites_corrige]" dataDxfId="45"/>
    <tableColumn id="38" xr3:uid="{F354C36E-C41A-4CB8-9C47-14C4458DD8F7}" name="[tour_intention_dep_souvenirs]" dataDxfId="44"/>
    <tableColumn id="39" xr3:uid="{C6838988-E16E-4AD4-8490-9F6E549BA2E0}" name="[tour_dep_souvenirs]" dataDxfId="43"/>
    <tableColumn id="40" xr3:uid="{952CF85B-D451-464B-9EBB-FDE568F0F916}" name="[tour_dep_souvenirs_valide]" dataDxfId="42"/>
    <tableColumn id="41" xr3:uid="{BFB3A836-1CE1-424D-AA64-4A2E4D431B01}" name="[tour_dep_souvenirs_corrige]" dataDxfId="41"/>
    <tableColumn id="42" xr3:uid="{7E8883DC-49AF-457B-9AFA-6067BBA6F429}" name="[tour_intention_dep_transp]" dataDxfId="40"/>
    <tableColumn id="405" xr3:uid="{808F48FF-CA11-41EC-9F28-4ECD817662FE}" name="[tour_dep_transp]" dataDxfId="39"/>
    <tableColumn id="378" xr3:uid="{55BEC4CE-E435-44EF-923E-62C0A803CC53}" name="[tour_dep_transp_valide]" dataDxfId="38">
      <calculatedColumnFormula>Tableau2[[#This Row],['[nb_enfants']]]+Tableau2[[#This Row],['[nb_adultes']]]</calculatedColumnFormula>
    </tableColumn>
    <tableColumn id="379" xr3:uid="{E7B0B669-83F0-4D93-AE8D-90B4567863A3}" name="[tour_dep_transp_corrige]" dataDxfId="37">
      <calculatedColumnFormula>IF(Tableau2[[#This Row],['[taille_totale_groupe']]]=0,VLOOKUP(Tableau2[[#This Row],['[id_quest']]],#REF!,11,FALSE),Tableau2[[#This Row],['[taille_totale_groupe']]])</calculatedColumnFormula>
    </tableColumn>
    <tableColumn id="43" xr3:uid="{591D7339-C687-4B16-A93E-C77B1BC2A9D7}" name="[tour_intention_dep_location]" dataDxfId="36"/>
    <tableColumn id="44" xr3:uid="{5E78EA7B-7F27-4E01-BDAA-4F7A1D0AA68D}" name="[tour_dep_location]" dataDxfId="35"/>
    <tableColumn id="45" xr3:uid="{B550CE9E-A06F-45F2-8439-1029DC09F7BB}" name="[tour_dep_location_valide]" dataDxfId="34"/>
    <tableColumn id="46" xr3:uid="{2DC7A5D4-C194-42A4-8B13-15BB7BCF8EDE}" name="[tour_dep_location_corrige]" dataDxfId="33"/>
    <tableColumn id="47" xr3:uid="{F01DF1E3-5400-41E3-BC81-FA93F9B79449}" name="[tour_intention_dep_autres]" dataDxfId="32"/>
    <tableColumn id="48" xr3:uid="{F831F2F4-4DB2-43B7-B2B7-FC5B9FC68D83}" name="[tour_dep_autres]" dataDxfId="31"/>
    <tableColumn id="49" xr3:uid="{DBC69AE3-475B-4F10-8729-3E7E917AEDE8}" name="[tour_dep_autres_valide]" dataDxfId="30"/>
    <tableColumn id="50" xr3:uid="{48C07734-CAB2-4F27-8665-D598261EE9CF}" name="[tour_dep_autres_corrige]" dataDxfId="29"/>
    <tableColumn id="51" xr3:uid="{F59FC50C-A8AE-420A-A004-66F935B5A0E7}" name="[degre_exploitable]" dataDxfId="28">
      <calculatedColumnFormula>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calculatedColumnFormula>
    </tableColumn>
    <tableColumn id="52" xr3:uid="{2D712FDA-50B4-4FC8-986C-98E72AB88B61}" name="[tour_dep_tot]" dataDxfId="27">
      <calculatedColumnFormula>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calculatedColumnFormula>
    </tableColumn>
    <tableColumn id="53" xr3:uid="{7DB615FA-C717-4EB4-8244-8A755ADC615B}" name="[tour_dep_tot_impact]" dataDxfId="26"/>
    <tableColumn id="54" xr3:uid="{51FE02F1-2B02-4AB1-80CC-38851A320EBB}" name="[autres_iti]" dataDxfId="25"/>
    <tableColumn id="55" xr3:uid="{EF8503C2-A21A-43B8-BBD7-4BE82732304B}" name="[autres_iti_non]" dataDxfId="24"/>
    <tableColumn id="56" xr3:uid="{808535F6-BF57-4B31-B294-E59F63F5E608}" name="[autres_iti_cet_iti]" dataDxfId="23"/>
    <tableColumn id="57" xr3:uid="{34BB3A85-9B46-4D8B-9671-B42F3EBF97D8}" name="[autres_iti_autre]" dataDxfId="22"/>
    <tableColumn id="58" xr3:uid="{21D59466-771D-4599-BB19-436EDA1DCDBC}" name="[autres_iti_autre_detail]" dataDxfId="21"/>
    <tableColumn id="59" xr3:uid="{71D6B7E1-23AE-41CE-8916-73DBC276FDFA}" name="[autres_iti_autre_recode]" dataDxfId="20"/>
    <tableColumn id="406" xr3:uid="{3E803B72-FA1D-4EAC-AC8B-1EDF5A027CC7}" name="[ville_res]" dataDxfId="19"/>
    <tableColumn id="60" xr3:uid="{A8875A36-C56B-4CD5-AC7A-43E749007CFE}" name="[ville_res_cog_lau]" dataDxfId="18"/>
    <tableColumn id="61" xr3:uid="{0B6DEA82-0CC8-4452-8EA5-03F1283F215A}" name="[cp_res]" dataDxfId="17"/>
    <tableColumn id="62" xr3:uid="{B355F1A0-FE00-4FA4-BDDE-A60E9A6F1FBA}" name="[pays_res]" dataDxfId="16"/>
    <tableColumn id="63" xr3:uid="{BFC6A751-7B20-44E0-9E29-6D6A5A5E89B4}" name="[pays_regroupe]" dataDxfId="15"/>
    <tableColumn id="64" xr3:uid="{2419C3CB-1122-4E72-B79F-F5ADD20E1D7E}" name="[distance_domicile_enq]" dataDxfId="14"/>
    <tableColumn id="65" xr3:uid="{C417ED56-ADF3-4514-B916-CBE5707970E1}" name="[distance_dom_enq_reelle]" dataDxfId="13">
      <calculatedColumnFormula>IF(ISNUMBER(Tableau2[[#This Row],['[distance_domicile_enq']]]),Tableau2[[#This Row],['[distance_domicile_enq']]]*(1.1+0.3*EXP(-Tableau2[[#This Row],['[distance_domicile_enq']]]/20)),"")</calculatedColumnFormula>
    </tableColumn>
    <tableColumn id="66" xr3:uid="{186ADA16-7C47-48A3-8D8A-1AD0BB075170}" name="[distance_dom_enq_reelle_regions]" dataDxfId="12"/>
    <tableColumn id="67" xr3:uid="{C17D6564-856E-40C1-9238-605DA5CBA772}" name="[distance_dom_enq_reelle_france]" dataDxfId="11"/>
    <tableColumn id="68" xr3:uid="{E50C87BB-73EA-4A39-A702-EF1861A65D45}" name="[distance_dom_enq_reelle_etranger]" dataDxfId="10"/>
    <tableColumn id="69" xr3:uid="{36C80FE3-E488-4181-8C58-2047BF3EE6BA}" name="[age]" dataDxfId="9"/>
    <tableColumn id="70" xr3:uid="{BC2741D8-8C25-45D4-8DE4-10A1ABFBD7B3}" name="[genre]" dataDxfId="8"/>
    <tableColumn id="71" xr3:uid="{72C4A1FC-AFD2-4101-8F70-0B04EC0AA496}" name="[profession]" dataDxfId="7"/>
    <tableColumn id="72" xr3:uid="{9663819D-E575-43F5-BC03-73BAD60C29D3}" name="[profession_autre]" dataDxfId="6"/>
    <tableColumn id="73" xr3:uid="{6DD6D3B1-1200-4DA4-A461-7C3DF0AB529D}" name="[profession_autre_recode]" dataDxfId="5"/>
    <tableColumn id="74" xr3:uid="{8C3ECF06-B0D5-417B-94A3-3853022A9F52}" name="[revenu]" dataDxfId="4"/>
    <tableColumn id="75" xr3:uid="{53D12183-08A2-4A1D-963B-74666EC773F4}" name="[revenu_corrige]" dataDxfId="3"/>
    <tableColumn id="76" xr3:uid="{8920727A-65F4-448F-9E1E-E7FCFB797EAF}" name="[pratique_habituelle]" dataDxfId="2"/>
    <tableColumn id="77" xr3:uid="{5F322008-CA72-4D1F-B063-6B705FA372B2}" name="[coef_pratique_habituelle]" dataDxfId="1"/>
    <tableColumn id="78" xr3:uid="{F38C2EF0-2241-44F0-9842-6977144FEE45}" name="[remarques]"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L3" dT="2020-06-19T14:15:49.76" personId="{98198B8C-CB9E-4FF5-B302-3D5D50C3DD8E}" id="{14B4FEC2-245C-4F5D-9C91-DE6172A432D8}">
    <text>Il faut ajouter les ID des iti autres que EV1 (EV4; EV6 notamment)</text>
  </threadedComment>
  <threadedComment ref="N9" dT="2020-06-19T13:52:50.15" personId="{98198B8C-CB9E-4FF5-B302-3D5D50C3DD8E}" id="{4F18ADEB-FF90-4A1F-AB37-29950CBB02C3}">
    <text>Ce compteur n'est pas dans la PNF &gt;&gt; voir avec le CRT Bretagne</text>
  </threadedComment>
  <threadedComment ref="N24" dT="2020-06-19T14:14:15.52" personId="{98198B8C-CB9E-4FF5-B302-3D5D50C3DD8E}" id="{BA030C6E-E91B-44C9-B847-B7CBBE3B589B}">
    <text>Pourquoi le compteur de Tortière est affecté à La Chappelle ?</text>
  </threadedComment>
</ThreadedComment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_rels/sheet8.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8.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6BC8-8E39-44FB-8A08-87D062853B23}">
  <dimension ref="A1:L16"/>
  <sheetViews>
    <sheetView workbookViewId="0">
      <selection activeCell="A7" sqref="A7"/>
    </sheetView>
  </sheetViews>
  <sheetFormatPr baseColWidth="10" defaultColWidth="11.5" defaultRowHeight="13" x14ac:dyDescent="0.15"/>
  <cols>
    <col min="1" max="1" width="47.83203125" style="3" customWidth="1"/>
    <col min="2" max="2" width="36.83203125" style="3" customWidth="1"/>
    <col min="3" max="3" width="20" style="3" customWidth="1"/>
    <col min="4" max="4" width="50.5" style="3" customWidth="1"/>
    <col min="5" max="16384" width="11.5" style="3"/>
  </cols>
  <sheetData>
    <row r="1" spans="1:12" ht="18" x14ac:dyDescent="0.2">
      <c r="A1" s="79" t="s">
        <v>12</v>
      </c>
      <c r="B1" s="79"/>
      <c r="C1" s="79"/>
      <c r="D1" s="79"/>
      <c r="E1" s="79"/>
      <c r="F1" s="79"/>
      <c r="G1" s="79"/>
    </row>
    <row r="2" spans="1:12" x14ac:dyDescent="0.15">
      <c r="A2" s="9"/>
      <c r="B2" s="8"/>
      <c r="C2" s="8"/>
      <c r="D2" s="8"/>
      <c r="E2" s="8"/>
      <c r="F2" s="8"/>
      <c r="G2" s="8"/>
    </row>
    <row r="3" spans="1:12" ht="18" x14ac:dyDescent="0.2">
      <c r="A3" s="9" t="s">
        <v>6</v>
      </c>
      <c r="B3" s="7" t="s">
        <v>8</v>
      </c>
      <c r="C3" s="8"/>
      <c r="D3" s="8"/>
      <c r="E3" s="9" t="s">
        <v>7</v>
      </c>
      <c r="F3" s="7">
        <v>2018</v>
      </c>
      <c r="G3" s="8"/>
    </row>
    <row r="4" spans="1:12" x14ac:dyDescent="0.15">
      <c r="A4" s="1"/>
      <c r="E4" s="1"/>
    </row>
    <row r="5" spans="1:12" x14ac:dyDescent="0.15">
      <c r="A5" s="1"/>
      <c r="E5" s="1"/>
    </row>
    <row r="6" spans="1:12" ht="58.25" customHeight="1" x14ac:dyDescent="0.15">
      <c r="A6" s="80" t="s">
        <v>1948</v>
      </c>
      <c r="B6" s="80"/>
      <c r="C6" s="80"/>
      <c r="D6" s="80"/>
      <c r="E6" s="80"/>
      <c r="F6" s="80"/>
      <c r="G6" s="80"/>
      <c r="H6" s="4"/>
      <c r="I6" s="4"/>
      <c r="J6" s="4"/>
      <c r="K6" s="4"/>
      <c r="L6" s="4"/>
    </row>
    <row r="7" spans="1:12" x14ac:dyDescent="0.15">
      <c r="A7" s="1" t="s">
        <v>1</v>
      </c>
      <c r="B7" s="1"/>
      <c r="C7" s="1"/>
      <c r="D7" s="1" t="str">
        <f>CONCATENATE(B3,"-",B9,"-",B10," (",F3,")")</f>
        <v>Etude de fréquentation et de retombées économiques de l'EV1-La Vélodyssée-INDDIGO-Symetris (2018)</v>
      </c>
    </row>
    <row r="8" spans="1:12" x14ac:dyDescent="0.15">
      <c r="A8" s="1"/>
      <c r="B8" s="1"/>
      <c r="C8" s="1"/>
      <c r="D8" s="1"/>
    </row>
    <row r="9" spans="1:12" x14ac:dyDescent="0.15">
      <c r="A9" s="3" t="s">
        <v>2</v>
      </c>
      <c r="B9" s="3" t="s">
        <v>4</v>
      </c>
    </row>
    <row r="10" spans="1:12" x14ac:dyDescent="0.15">
      <c r="A10" s="3" t="s">
        <v>9</v>
      </c>
      <c r="B10" s="3" t="s">
        <v>5</v>
      </c>
    </row>
    <row r="11" spans="1:12" x14ac:dyDescent="0.15">
      <c r="A11" s="3" t="s">
        <v>3</v>
      </c>
      <c r="B11" s="3" t="s">
        <v>10</v>
      </c>
    </row>
    <row r="12" spans="1:12" x14ac:dyDescent="0.15">
      <c r="A12" s="3" t="s">
        <v>1600</v>
      </c>
      <c r="B12" s="3" t="s">
        <v>11</v>
      </c>
    </row>
    <row r="14" spans="1:12" ht="14.5" customHeight="1" x14ac:dyDescent="0.15">
      <c r="A14" s="6" t="s">
        <v>0</v>
      </c>
      <c r="B14" s="5"/>
      <c r="C14" s="5"/>
      <c r="D14" s="5"/>
      <c r="E14" s="5"/>
    </row>
    <row r="15" spans="1:12" ht="14.5" customHeight="1" x14ac:dyDescent="0.15">
      <c r="A15" s="5"/>
      <c r="B15" s="5"/>
      <c r="C15" s="5"/>
      <c r="D15" s="5"/>
      <c r="E15" s="5"/>
    </row>
    <row r="16" spans="1:12" ht="14.5" customHeight="1" x14ac:dyDescent="0.15">
      <c r="A16" s="5"/>
      <c r="B16" s="5"/>
      <c r="C16" s="5"/>
      <c r="D16" s="5"/>
      <c r="E16" s="5"/>
    </row>
  </sheetData>
  <mergeCells count="2">
    <mergeCell ref="A1:G1"/>
    <mergeCell ref="A6:G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37B370-164D-4789-8A45-3821EFC6692C}">
  <dimension ref="A1"/>
  <sheetViews>
    <sheetView workbookViewId="0"/>
  </sheetViews>
  <sheetFormatPr baseColWidth="10"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0745F7-5EED-4BF8-BE26-B1D4CB497609}">
  <dimension ref="A1"/>
  <sheetViews>
    <sheetView workbookViewId="0"/>
  </sheetViews>
  <sheetFormatPr baseColWidth="10" defaultRowHeight="15"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DF0F68-EF49-4EC9-8D04-F5E81EDD6F20}">
  <dimension ref="A1:L13"/>
  <sheetViews>
    <sheetView workbookViewId="0">
      <selection activeCell="K5" sqref="K5"/>
    </sheetView>
  </sheetViews>
  <sheetFormatPr baseColWidth="10" defaultColWidth="11.5" defaultRowHeight="13" x14ac:dyDescent="0.15"/>
  <cols>
    <col min="1" max="1" width="11.5" style="3"/>
    <col min="2" max="2" width="12.5" style="3" bestFit="1" customWidth="1"/>
    <col min="3" max="3" width="15.6640625" style="3" bestFit="1" customWidth="1"/>
    <col min="4" max="4" width="20" style="3" bestFit="1" customWidth="1"/>
    <col min="5" max="7" width="11.5" style="3"/>
    <col min="8" max="8" width="18" style="3" bestFit="1" customWidth="1"/>
    <col min="9" max="9" width="11.83203125" style="3" bestFit="1" customWidth="1"/>
    <col min="10" max="10" width="14.33203125" style="3" bestFit="1" customWidth="1"/>
    <col min="11" max="11" width="16.1640625" style="3" bestFit="1" customWidth="1"/>
    <col min="12" max="12" width="17.83203125" style="3" bestFit="1" customWidth="1"/>
    <col min="13" max="16384" width="11.5" style="3"/>
  </cols>
  <sheetData>
    <row r="1" spans="1:12" x14ac:dyDescent="0.15">
      <c r="A1" s="3" t="s">
        <v>19</v>
      </c>
    </row>
    <row r="4" spans="1:12" ht="15" x14ac:dyDescent="0.2">
      <c r="A4" s="3" t="s">
        <v>1131</v>
      </c>
      <c r="B4" s="3" t="s">
        <v>1132</v>
      </c>
      <c r="C4" s="3" t="s">
        <v>1133</v>
      </c>
      <c r="D4" s="3" t="s">
        <v>1134</v>
      </c>
      <c r="E4" s="3" t="s">
        <v>1135</v>
      </c>
      <c r="F4" s="3" t="s">
        <v>1136</v>
      </c>
      <c r="G4" s="2" t="s">
        <v>1137</v>
      </c>
      <c r="H4" s="3" t="s">
        <v>1138</v>
      </c>
      <c r="I4" s="3" t="s">
        <v>1129</v>
      </c>
      <c r="J4" s="3" t="s">
        <v>1130</v>
      </c>
      <c r="K4" s="3" t="s">
        <v>1144</v>
      </c>
      <c r="L4" s="3" t="s">
        <v>1145</v>
      </c>
    </row>
    <row r="5" spans="1:12" x14ac:dyDescent="0.15">
      <c r="B5" s="3" t="s">
        <v>566</v>
      </c>
      <c r="C5" s="3">
        <v>29</v>
      </c>
      <c r="D5" s="3" t="s">
        <v>567</v>
      </c>
      <c r="G5" s="3" t="s">
        <v>569</v>
      </c>
      <c r="H5" s="3" t="s">
        <v>568</v>
      </c>
    </row>
    <row r="6" spans="1:12" x14ac:dyDescent="0.15">
      <c r="B6" s="3" t="s">
        <v>566</v>
      </c>
      <c r="C6" s="3">
        <v>22</v>
      </c>
      <c r="D6" s="3" t="s">
        <v>571</v>
      </c>
      <c r="G6" s="3" t="s">
        <v>569</v>
      </c>
      <c r="H6" s="3" t="s">
        <v>568</v>
      </c>
    </row>
    <row r="7" spans="1:12" x14ac:dyDescent="0.15">
      <c r="B7" s="3" t="s">
        <v>566</v>
      </c>
      <c r="C7" s="3">
        <v>35</v>
      </c>
      <c r="D7" s="3" t="s">
        <v>572</v>
      </c>
      <c r="G7" s="3" t="s">
        <v>569</v>
      </c>
      <c r="H7" s="3" t="s">
        <v>568</v>
      </c>
    </row>
    <row r="8" spans="1:12" x14ac:dyDescent="0.15">
      <c r="B8" s="3" t="s">
        <v>573</v>
      </c>
      <c r="C8" s="3">
        <v>44</v>
      </c>
      <c r="D8" s="3" t="s">
        <v>574</v>
      </c>
      <c r="G8" s="3" t="s">
        <v>569</v>
      </c>
      <c r="H8" s="3" t="s">
        <v>568</v>
      </c>
    </row>
    <row r="9" spans="1:12" x14ac:dyDescent="0.15">
      <c r="B9" s="3" t="s">
        <v>573</v>
      </c>
      <c r="C9" s="3">
        <v>85</v>
      </c>
      <c r="D9" s="3" t="s">
        <v>575</v>
      </c>
      <c r="G9" s="3" t="s">
        <v>569</v>
      </c>
      <c r="H9" s="3" t="s">
        <v>568</v>
      </c>
    </row>
    <row r="10" spans="1:12" x14ac:dyDescent="0.15">
      <c r="B10" s="3" t="s">
        <v>576</v>
      </c>
      <c r="C10" s="3">
        <v>17</v>
      </c>
      <c r="D10" s="3" t="s">
        <v>577</v>
      </c>
      <c r="G10" s="3" t="s">
        <v>569</v>
      </c>
      <c r="H10" s="3" t="s">
        <v>568</v>
      </c>
    </row>
    <row r="11" spans="1:12" x14ac:dyDescent="0.15">
      <c r="B11" s="3" t="s">
        <v>576</v>
      </c>
      <c r="C11" s="3">
        <v>33</v>
      </c>
      <c r="D11" s="3" t="s">
        <v>578</v>
      </c>
      <c r="G11" s="3" t="s">
        <v>569</v>
      </c>
      <c r="H11" s="3" t="s">
        <v>568</v>
      </c>
    </row>
    <row r="12" spans="1:12" x14ac:dyDescent="0.15">
      <c r="B12" s="3" t="s">
        <v>576</v>
      </c>
      <c r="C12" s="3">
        <v>40</v>
      </c>
      <c r="D12" s="3" t="s">
        <v>579</v>
      </c>
      <c r="G12" s="3" t="s">
        <v>569</v>
      </c>
      <c r="H12" s="3" t="s">
        <v>568</v>
      </c>
    </row>
    <row r="13" spans="1:12" x14ac:dyDescent="0.15">
      <c r="B13" s="3" t="s">
        <v>576</v>
      </c>
      <c r="C13" s="3">
        <v>64</v>
      </c>
      <c r="D13" s="3" t="s">
        <v>580</v>
      </c>
      <c r="G13" s="3" t="s">
        <v>569</v>
      </c>
      <c r="H13" s="3" t="s">
        <v>568</v>
      </c>
    </row>
  </sheetData>
  <pageMargins left="0.7" right="0.7" top="0.75" bottom="0.75"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88FCC5-0961-4BBA-B064-A07E34F22F58}">
  <dimension ref="A1"/>
  <sheetViews>
    <sheetView workbookViewId="0"/>
  </sheetViews>
  <sheetFormatPr baseColWidth="10" defaultRowHeight="15" x14ac:dyDescent="0.2"/>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562445-BB5C-4A84-9F1A-23FF6C87E506}">
  <dimension ref="A1:H201"/>
  <sheetViews>
    <sheetView workbookViewId="0">
      <selection activeCell="F4" sqref="F4"/>
    </sheetView>
  </sheetViews>
  <sheetFormatPr baseColWidth="10" defaultRowHeight="15" x14ac:dyDescent="0.2"/>
  <cols>
    <col min="2" max="2" width="25.83203125" bestFit="1" customWidth="1"/>
    <col min="3" max="3" width="9.6640625" bestFit="1" customWidth="1"/>
    <col min="5" max="5" width="11.6640625" bestFit="1" customWidth="1"/>
    <col min="6" max="6" width="15.5" bestFit="1" customWidth="1"/>
  </cols>
  <sheetData>
    <row r="1" spans="1:8" ht="94.75" customHeight="1" x14ac:dyDescent="0.2">
      <c r="A1" s="81" t="s">
        <v>570</v>
      </c>
      <c r="B1" s="81"/>
      <c r="C1" s="81"/>
      <c r="D1" s="81"/>
      <c r="E1" s="81"/>
      <c r="F1" s="81"/>
      <c r="G1" s="81"/>
      <c r="H1" s="81"/>
    </row>
    <row r="3" spans="1:8" x14ac:dyDescent="0.2">
      <c r="A3" t="s">
        <v>13</v>
      </c>
      <c r="B3" t="s">
        <v>1139</v>
      </c>
      <c r="C3" t="s">
        <v>1140</v>
      </c>
      <c r="D3" t="s">
        <v>2162</v>
      </c>
      <c r="E3" t="s">
        <v>1137</v>
      </c>
      <c r="F3" t="s">
        <v>2168</v>
      </c>
      <c r="G3" t="s">
        <v>1142</v>
      </c>
      <c r="H3" t="s">
        <v>1143</v>
      </c>
    </row>
    <row r="4" spans="1:8" x14ac:dyDescent="0.2">
      <c r="A4" t="s">
        <v>582</v>
      </c>
      <c r="B4" t="s">
        <v>780</v>
      </c>
      <c r="E4" t="s">
        <v>974</v>
      </c>
      <c r="F4" t="s">
        <v>569</v>
      </c>
    </row>
    <row r="5" spans="1:8" x14ac:dyDescent="0.2">
      <c r="A5" t="s">
        <v>583</v>
      </c>
      <c r="B5" t="s">
        <v>781</v>
      </c>
      <c r="E5" s="2" t="s">
        <v>974</v>
      </c>
      <c r="F5" t="s">
        <v>569</v>
      </c>
    </row>
    <row r="6" spans="1:8" x14ac:dyDescent="0.2">
      <c r="A6" t="s">
        <v>584</v>
      </c>
      <c r="B6" t="s">
        <v>782</v>
      </c>
      <c r="E6" s="2" t="s">
        <v>974</v>
      </c>
      <c r="F6" t="s">
        <v>569</v>
      </c>
    </row>
    <row r="7" spans="1:8" x14ac:dyDescent="0.2">
      <c r="A7" t="s">
        <v>585</v>
      </c>
      <c r="B7" t="s">
        <v>783</v>
      </c>
      <c r="E7" s="2" t="s">
        <v>974</v>
      </c>
      <c r="F7" t="s">
        <v>569</v>
      </c>
    </row>
    <row r="8" spans="1:8" x14ac:dyDescent="0.2">
      <c r="A8" t="s">
        <v>586</v>
      </c>
      <c r="B8" t="s">
        <v>784</v>
      </c>
      <c r="E8" s="2" t="s">
        <v>974</v>
      </c>
      <c r="F8" t="s">
        <v>569</v>
      </c>
    </row>
    <row r="9" spans="1:8" x14ac:dyDescent="0.2">
      <c r="A9" t="s">
        <v>587</v>
      </c>
      <c r="B9" t="s">
        <v>785</v>
      </c>
      <c r="E9" s="2" t="s">
        <v>974</v>
      </c>
      <c r="F9" t="s">
        <v>569</v>
      </c>
    </row>
    <row r="10" spans="1:8" x14ac:dyDescent="0.2">
      <c r="A10" t="s">
        <v>588</v>
      </c>
      <c r="B10" t="s">
        <v>786</v>
      </c>
      <c r="E10" s="2" t="s">
        <v>974</v>
      </c>
      <c r="F10" t="s">
        <v>569</v>
      </c>
    </row>
    <row r="11" spans="1:8" x14ac:dyDescent="0.2">
      <c r="A11" t="s">
        <v>589</v>
      </c>
      <c r="B11" t="s">
        <v>787</v>
      </c>
      <c r="E11" s="2" t="s">
        <v>974</v>
      </c>
      <c r="F11" t="s">
        <v>569</v>
      </c>
    </row>
    <row r="12" spans="1:8" x14ac:dyDescent="0.2">
      <c r="A12" t="s">
        <v>590</v>
      </c>
      <c r="B12" t="s">
        <v>788</v>
      </c>
      <c r="E12" s="2" t="s">
        <v>974</v>
      </c>
      <c r="F12" t="s">
        <v>569</v>
      </c>
    </row>
    <row r="13" spans="1:8" x14ac:dyDescent="0.2">
      <c r="A13" t="s">
        <v>591</v>
      </c>
      <c r="B13" t="s">
        <v>789</v>
      </c>
      <c r="E13" s="2" t="s">
        <v>974</v>
      </c>
      <c r="F13" t="s">
        <v>569</v>
      </c>
    </row>
    <row r="14" spans="1:8" x14ac:dyDescent="0.2">
      <c r="A14" t="s">
        <v>592</v>
      </c>
      <c r="B14" t="s">
        <v>790</v>
      </c>
      <c r="E14" s="2" t="s">
        <v>974</v>
      </c>
      <c r="F14" t="s">
        <v>569</v>
      </c>
    </row>
    <row r="15" spans="1:8" x14ac:dyDescent="0.2">
      <c r="A15" t="s">
        <v>593</v>
      </c>
      <c r="B15" t="s">
        <v>791</v>
      </c>
      <c r="E15" s="2" t="s">
        <v>974</v>
      </c>
      <c r="F15" t="s">
        <v>569</v>
      </c>
    </row>
    <row r="16" spans="1:8" x14ac:dyDescent="0.2">
      <c r="A16" t="s">
        <v>594</v>
      </c>
      <c r="B16" t="s">
        <v>792</v>
      </c>
      <c r="E16" s="2" t="s">
        <v>974</v>
      </c>
      <c r="F16" t="s">
        <v>569</v>
      </c>
    </row>
    <row r="17" spans="1:6" x14ac:dyDescent="0.2">
      <c r="A17" t="s">
        <v>595</v>
      </c>
      <c r="B17" t="s">
        <v>793</v>
      </c>
      <c r="E17" s="2" t="s">
        <v>974</v>
      </c>
      <c r="F17" t="s">
        <v>569</v>
      </c>
    </row>
    <row r="18" spans="1:6" x14ac:dyDescent="0.2">
      <c r="A18" t="s">
        <v>596</v>
      </c>
      <c r="B18" t="s">
        <v>794</v>
      </c>
      <c r="E18" s="2" t="s">
        <v>974</v>
      </c>
      <c r="F18" t="s">
        <v>569</v>
      </c>
    </row>
    <row r="19" spans="1:6" x14ac:dyDescent="0.2">
      <c r="A19" t="s">
        <v>597</v>
      </c>
      <c r="B19" t="s">
        <v>795</v>
      </c>
      <c r="E19" s="2" t="s">
        <v>974</v>
      </c>
      <c r="F19" t="s">
        <v>569</v>
      </c>
    </row>
    <row r="20" spans="1:6" x14ac:dyDescent="0.2">
      <c r="A20" t="s">
        <v>598</v>
      </c>
      <c r="B20" t="s">
        <v>796</v>
      </c>
      <c r="E20" s="2" t="s">
        <v>974</v>
      </c>
      <c r="F20" t="s">
        <v>569</v>
      </c>
    </row>
    <row r="21" spans="1:6" x14ac:dyDescent="0.2">
      <c r="A21" t="s">
        <v>599</v>
      </c>
      <c r="B21" t="s">
        <v>797</v>
      </c>
      <c r="E21" s="2" t="s">
        <v>974</v>
      </c>
      <c r="F21" t="s">
        <v>569</v>
      </c>
    </row>
    <row r="22" spans="1:6" x14ac:dyDescent="0.2">
      <c r="A22" t="s">
        <v>600</v>
      </c>
      <c r="B22" t="s">
        <v>798</v>
      </c>
      <c r="E22" s="2" t="s">
        <v>974</v>
      </c>
      <c r="F22" t="s">
        <v>569</v>
      </c>
    </row>
    <row r="23" spans="1:6" x14ac:dyDescent="0.2">
      <c r="A23" t="s">
        <v>601</v>
      </c>
      <c r="B23" t="s">
        <v>799</v>
      </c>
      <c r="E23" s="2" t="s">
        <v>974</v>
      </c>
      <c r="F23" t="s">
        <v>569</v>
      </c>
    </row>
    <row r="24" spans="1:6" x14ac:dyDescent="0.2">
      <c r="A24" t="s">
        <v>602</v>
      </c>
      <c r="B24" t="s">
        <v>800</v>
      </c>
      <c r="E24" s="2" t="s">
        <v>974</v>
      </c>
      <c r="F24" t="s">
        <v>569</v>
      </c>
    </row>
    <row r="25" spans="1:6" x14ac:dyDescent="0.2">
      <c r="A25" t="s">
        <v>603</v>
      </c>
      <c r="B25" t="s">
        <v>801</v>
      </c>
      <c r="E25" s="2" t="s">
        <v>974</v>
      </c>
      <c r="F25" t="s">
        <v>569</v>
      </c>
    </row>
    <row r="26" spans="1:6" x14ac:dyDescent="0.2">
      <c r="A26" t="s">
        <v>604</v>
      </c>
      <c r="B26" t="s">
        <v>802</v>
      </c>
      <c r="E26" s="2" t="s">
        <v>974</v>
      </c>
      <c r="F26" t="s">
        <v>569</v>
      </c>
    </row>
    <row r="27" spans="1:6" x14ac:dyDescent="0.2">
      <c r="A27" t="s">
        <v>605</v>
      </c>
      <c r="B27" t="s">
        <v>803</v>
      </c>
      <c r="E27" s="2" t="s">
        <v>974</v>
      </c>
      <c r="F27" t="s">
        <v>569</v>
      </c>
    </row>
    <row r="28" spans="1:6" x14ac:dyDescent="0.2">
      <c r="A28" t="s">
        <v>606</v>
      </c>
      <c r="B28" t="s">
        <v>804</v>
      </c>
      <c r="E28" s="2" t="s">
        <v>974</v>
      </c>
      <c r="F28" t="s">
        <v>569</v>
      </c>
    </row>
    <row r="29" spans="1:6" x14ac:dyDescent="0.2">
      <c r="A29" t="s">
        <v>607</v>
      </c>
      <c r="B29" t="s">
        <v>805</v>
      </c>
      <c r="E29" s="2" t="s">
        <v>974</v>
      </c>
      <c r="F29" t="s">
        <v>569</v>
      </c>
    </row>
    <row r="30" spans="1:6" x14ac:dyDescent="0.2">
      <c r="A30" t="s">
        <v>608</v>
      </c>
      <c r="B30" t="s">
        <v>806</v>
      </c>
      <c r="E30" s="2" t="s">
        <v>974</v>
      </c>
      <c r="F30" t="s">
        <v>569</v>
      </c>
    </row>
    <row r="31" spans="1:6" x14ac:dyDescent="0.2">
      <c r="A31" t="s">
        <v>609</v>
      </c>
      <c r="B31" t="s">
        <v>807</v>
      </c>
      <c r="E31" s="2" t="s">
        <v>974</v>
      </c>
      <c r="F31" t="s">
        <v>569</v>
      </c>
    </row>
    <row r="32" spans="1:6" x14ac:dyDescent="0.2">
      <c r="A32" t="s">
        <v>610</v>
      </c>
      <c r="B32" t="s">
        <v>808</v>
      </c>
      <c r="E32" s="2" t="s">
        <v>974</v>
      </c>
      <c r="F32" t="s">
        <v>569</v>
      </c>
    </row>
    <row r="33" spans="1:6" x14ac:dyDescent="0.2">
      <c r="A33" t="s">
        <v>611</v>
      </c>
      <c r="B33" t="s">
        <v>809</v>
      </c>
      <c r="E33" s="2" t="s">
        <v>974</v>
      </c>
      <c r="F33" t="s">
        <v>569</v>
      </c>
    </row>
    <row r="34" spans="1:6" x14ac:dyDescent="0.2">
      <c r="A34" t="s">
        <v>612</v>
      </c>
      <c r="B34" t="s">
        <v>810</v>
      </c>
      <c r="E34" s="2" t="s">
        <v>974</v>
      </c>
      <c r="F34" t="s">
        <v>569</v>
      </c>
    </row>
    <row r="35" spans="1:6" x14ac:dyDescent="0.2">
      <c r="A35" t="s">
        <v>613</v>
      </c>
      <c r="B35" t="s">
        <v>811</v>
      </c>
      <c r="E35" s="2" t="s">
        <v>974</v>
      </c>
      <c r="F35" t="s">
        <v>569</v>
      </c>
    </row>
    <row r="36" spans="1:6" x14ac:dyDescent="0.2">
      <c r="A36" t="s">
        <v>614</v>
      </c>
      <c r="B36" t="s">
        <v>812</v>
      </c>
      <c r="E36" s="2" t="s">
        <v>974</v>
      </c>
      <c r="F36" t="s">
        <v>569</v>
      </c>
    </row>
    <row r="37" spans="1:6" x14ac:dyDescent="0.2">
      <c r="A37" t="s">
        <v>615</v>
      </c>
      <c r="B37" t="s">
        <v>813</v>
      </c>
      <c r="E37" s="2" t="s">
        <v>974</v>
      </c>
      <c r="F37" t="s">
        <v>569</v>
      </c>
    </row>
    <row r="38" spans="1:6" x14ac:dyDescent="0.2">
      <c r="A38" t="s">
        <v>616</v>
      </c>
      <c r="B38" t="s">
        <v>814</v>
      </c>
      <c r="E38" s="2" t="s">
        <v>974</v>
      </c>
      <c r="F38" t="s">
        <v>569</v>
      </c>
    </row>
    <row r="39" spans="1:6" x14ac:dyDescent="0.2">
      <c r="A39" t="s">
        <v>617</v>
      </c>
      <c r="B39" t="s">
        <v>815</v>
      </c>
      <c r="E39" s="2" t="s">
        <v>974</v>
      </c>
      <c r="F39" t="s">
        <v>569</v>
      </c>
    </row>
    <row r="40" spans="1:6" x14ac:dyDescent="0.2">
      <c r="A40" t="s">
        <v>618</v>
      </c>
      <c r="B40" t="s">
        <v>816</v>
      </c>
      <c r="E40" s="2" t="s">
        <v>974</v>
      </c>
      <c r="F40" t="s">
        <v>569</v>
      </c>
    </row>
    <row r="41" spans="1:6" x14ac:dyDescent="0.2">
      <c r="A41" t="s">
        <v>619</v>
      </c>
      <c r="B41" t="s">
        <v>817</v>
      </c>
      <c r="E41" s="2" t="s">
        <v>974</v>
      </c>
      <c r="F41" t="s">
        <v>569</v>
      </c>
    </row>
    <row r="42" spans="1:6" x14ac:dyDescent="0.2">
      <c r="A42" t="s">
        <v>620</v>
      </c>
      <c r="B42" t="s">
        <v>818</v>
      </c>
      <c r="E42" s="2" t="s">
        <v>974</v>
      </c>
      <c r="F42" t="s">
        <v>569</v>
      </c>
    </row>
    <row r="43" spans="1:6" x14ac:dyDescent="0.2">
      <c r="A43" t="s">
        <v>621</v>
      </c>
      <c r="B43" t="s">
        <v>819</v>
      </c>
      <c r="E43" s="2" t="s">
        <v>974</v>
      </c>
      <c r="F43" t="s">
        <v>569</v>
      </c>
    </row>
    <row r="44" spans="1:6" x14ac:dyDescent="0.2">
      <c r="A44" t="s">
        <v>622</v>
      </c>
      <c r="B44" t="s">
        <v>820</v>
      </c>
      <c r="E44" s="2" t="s">
        <v>974</v>
      </c>
      <c r="F44" t="s">
        <v>569</v>
      </c>
    </row>
    <row r="45" spans="1:6" x14ac:dyDescent="0.2">
      <c r="A45" t="s">
        <v>623</v>
      </c>
      <c r="B45" t="s">
        <v>821</v>
      </c>
      <c r="E45" s="2" t="s">
        <v>974</v>
      </c>
      <c r="F45" t="s">
        <v>569</v>
      </c>
    </row>
    <row r="46" spans="1:6" x14ac:dyDescent="0.2">
      <c r="A46" t="s">
        <v>624</v>
      </c>
      <c r="B46" t="s">
        <v>822</v>
      </c>
      <c r="E46" s="2" t="s">
        <v>974</v>
      </c>
      <c r="F46" t="s">
        <v>569</v>
      </c>
    </row>
    <row r="47" spans="1:6" x14ac:dyDescent="0.2">
      <c r="A47" t="s">
        <v>625</v>
      </c>
      <c r="B47" t="s">
        <v>823</v>
      </c>
      <c r="E47" s="2" t="s">
        <v>974</v>
      </c>
      <c r="F47" t="s">
        <v>569</v>
      </c>
    </row>
    <row r="48" spans="1:6" x14ac:dyDescent="0.2">
      <c r="A48" t="s">
        <v>626</v>
      </c>
      <c r="B48" t="s">
        <v>824</v>
      </c>
      <c r="E48" s="2" t="s">
        <v>974</v>
      </c>
      <c r="F48" t="s">
        <v>569</v>
      </c>
    </row>
    <row r="49" spans="1:6" x14ac:dyDescent="0.2">
      <c r="A49" t="s">
        <v>627</v>
      </c>
      <c r="B49" t="s">
        <v>825</v>
      </c>
      <c r="E49" s="2" t="s">
        <v>974</v>
      </c>
      <c r="F49" t="s">
        <v>569</v>
      </c>
    </row>
    <row r="50" spans="1:6" x14ac:dyDescent="0.2">
      <c r="A50" t="s">
        <v>628</v>
      </c>
      <c r="B50" t="s">
        <v>826</v>
      </c>
      <c r="E50" s="2" t="s">
        <v>974</v>
      </c>
      <c r="F50" t="s">
        <v>569</v>
      </c>
    </row>
    <row r="51" spans="1:6" x14ac:dyDescent="0.2">
      <c r="A51" t="s">
        <v>629</v>
      </c>
      <c r="B51" t="s">
        <v>827</v>
      </c>
      <c r="E51" s="2" t="s">
        <v>974</v>
      </c>
      <c r="F51" t="s">
        <v>569</v>
      </c>
    </row>
    <row r="52" spans="1:6" x14ac:dyDescent="0.2">
      <c r="A52" t="s">
        <v>630</v>
      </c>
      <c r="B52" t="s">
        <v>828</v>
      </c>
      <c r="E52" s="2" t="s">
        <v>974</v>
      </c>
      <c r="F52" t="s">
        <v>569</v>
      </c>
    </row>
    <row r="53" spans="1:6" x14ac:dyDescent="0.2">
      <c r="A53" t="s">
        <v>631</v>
      </c>
      <c r="B53" t="s">
        <v>829</v>
      </c>
      <c r="E53" s="2" t="s">
        <v>974</v>
      </c>
      <c r="F53" t="s">
        <v>569</v>
      </c>
    </row>
    <row r="54" spans="1:6" x14ac:dyDescent="0.2">
      <c r="A54" t="s">
        <v>632</v>
      </c>
      <c r="B54" t="s">
        <v>830</v>
      </c>
      <c r="E54" s="2" t="s">
        <v>974</v>
      </c>
      <c r="F54" t="s">
        <v>569</v>
      </c>
    </row>
    <row r="55" spans="1:6" x14ac:dyDescent="0.2">
      <c r="A55" t="s">
        <v>633</v>
      </c>
      <c r="B55" t="s">
        <v>831</v>
      </c>
      <c r="E55" s="2" t="s">
        <v>974</v>
      </c>
      <c r="F55" t="s">
        <v>569</v>
      </c>
    </row>
    <row r="56" spans="1:6" x14ac:dyDescent="0.2">
      <c r="A56" t="s">
        <v>634</v>
      </c>
      <c r="B56" t="s">
        <v>832</v>
      </c>
      <c r="E56" s="2" t="s">
        <v>974</v>
      </c>
      <c r="F56" t="s">
        <v>569</v>
      </c>
    </row>
    <row r="57" spans="1:6" x14ac:dyDescent="0.2">
      <c r="A57" t="s">
        <v>635</v>
      </c>
      <c r="B57" t="s">
        <v>833</v>
      </c>
      <c r="E57" s="2" t="s">
        <v>974</v>
      </c>
      <c r="F57" t="s">
        <v>569</v>
      </c>
    </row>
    <row r="58" spans="1:6" x14ac:dyDescent="0.2">
      <c r="A58" t="s">
        <v>636</v>
      </c>
      <c r="B58" t="s">
        <v>834</v>
      </c>
      <c r="E58" s="2" t="s">
        <v>974</v>
      </c>
      <c r="F58" t="s">
        <v>569</v>
      </c>
    </row>
    <row r="59" spans="1:6" x14ac:dyDescent="0.2">
      <c r="A59" t="s">
        <v>637</v>
      </c>
      <c r="B59" t="s">
        <v>835</v>
      </c>
      <c r="E59" s="2" t="s">
        <v>974</v>
      </c>
      <c r="F59" t="s">
        <v>569</v>
      </c>
    </row>
    <row r="60" spans="1:6" x14ac:dyDescent="0.2">
      <c r="A60" t="s">
        <v>638</v>
      </c>
      <c r="B60" t="s">
        <v>836</v>
      </c>
      <c r="E60" s="2" t="s">
        <v>974</v>
      </c>
      <c r="F60" t="s">
        <v>569</v>
      </c>
    </row>
    <row r="61" spans="1:6" x14ac:dyDescent="0.2">
      <c r="A61" t="s">
        <v>639</v>
      </c>
      <c r="B61" t="s">
        <v>837</v>
      </c>
      <c r="E61" s="2" t="s">
        <v>974</v>
      </c>
      <c r="F61" t="s">
        <v>569</v>
      </c>
    </row>
    <row r="62" spans="1:6" x14ac:dyDescent="0.2">
      <c r="A62" t="s">
        <v>640</v>
      </c>
      <c r="B62" t="s">
        <v>838</v>
      </c>
      <c r="E62" s="2" t="s">
        <v>974</v>
      </c>
      <c r="F62" t="s">
        <v>569</v>
      </c>
    </row>
    <row r="63" spans="1:6" x14ac:dyDescent="0.2">
      <c r="A63" t="s">
        <v>641</v>
      </c>
      <c r="B63" t="s">
        <v>839</v>
      </c>
      <c r="E63" s="2" t="s">
        <v>974</v>
      </c>
      <c r="F63" t="s">
        <v>569</v>
      </c>
    </row>
    <row r="64" spans="1:6" x14ac:dyDescent="0.2">
      <c r="A64" t="s">
        <v>642</v>
      </c>
      <c r="B64" t="s">
        <v>840</v>
      </c>
      <c r="E64" s="2" t="s">
        <v>974</v>
      </c>
      <c r="F64" t="s">
        <v>569</v>
      </c>
    </row>
    <row r="65" spans="1:6" x14ac:dyDescent="0.2">
      <c r="A65" t="s">
        <v>643</v>
      </c>
      <c r="B65" t="s">
        <v>841</v>
      </c>
      <c r="E65" s="2" t="s">
        <v>974</v>
      </c>
      <c r="F65" t="s">
        <v>569</v>
      </c>
    </row>
    <row r="66" spans="1:6" x14ac:dyDescent="0.2">
      <c r="A66" t="s">
        <v>644</v>
      </c>
      <c r="B66" t="s">
        <v>842</v>
      </c>
      <c r="E66" s="2" t="s">
        <v>974</v>
      </c>
      <c r="F66" t="s">
        <v>569</v>
      </c>
    </row>
    <row r="67" spans="1:6" x14ac:dyDescent="0.2">
      <c r="A67" t="s">
        <v>645</v>
      </c>
      <c r="B67" t="s">
        <v>843</v>
      </c>
      <c r="E67" s="2" t="s">
        <v>974</v>
      </c>
      <c r="F67" t="s">
        <v>569</v>
      </c>
    </row>
    <row r="68" spans="1:6" x14ac:dyDescent="0.2">
      <c r="A68" t="s">
        <v>646</v>
      </c>
      <c r="B68" t="s">
        <v>844</v>
      </c>
      <c r="E68" s="2" t="s">
        <v>974</v>
      </c>
      <c r="F68" t="s">
        <v>569</v>
      </c>
    </row>
    <row r="69" spans="1:6" x14ac:dyDescent="0.2">
      <c r="A69" t="s">
        <v>647</v>
      </c>
      <c r="B69" t="s">
        <v>845</v>
      </c>
      <c r="E69" s="2" t="s">
        <v>974</v>
      </c>
      <c r="F69" t="s">
        <v>569</v>
      </c>
    </row>
    <row r="70" spans="1:6" x14ac:dyDescent="0.2">
      <c r="A70" t="s">
        <v>648</v>
      </c>
      <c r="B70" t="s">
        <v>846</v>
      </c>
      <c r="E70" s="2" t="s">
        <v>974</v>
      </c>
      <c r="F70" t="s">
        <v>569</v>
      </c>
    </row>
    <row r="71" spans="1:6" x14ac:dyDescent="0.2">
      <c r="A71" t="s">
        <v>649</v>
      </c>
      <c r="B71" t="s">
        <v>847</v>
      </c>
      <c r="E71" s="2" t="s">
        <v>974</v>
      </c>
      <c r="F71" t="s">
        <v>569</v>
      </c>
    </row>
    <row r="72" spans="1:6" x14ac:dyDescent="0.2">
      <c r="A72" t="s">
        <v>650</v>
      </c>
      <c r="B72" t="s">
        <v>848</v>
      </c>
      <c r="E72" s="2" t="s">
        <v>974</v>
      </c>
      <c r="F72" t="s">
        <v>569</v>
      </c>
    </row>
    <row r="73" spans="1:6" x14ac:dyDescent="0.2">
      <c r="A73" t="s">
        <v>651</v>
      </c>
      <c r="B73" t="s">
        <v>849</v>
      </c>
      <c r="E73" s="2" t="s">
        <v>974</v>
      </c>
      <c r="F73" t="s">
        <v>569</v>
      </c>
    </row>
    <row r="74" spans="1:6" x14ac:dyDescent="0.2">
      <c r="A74" t="s">
        <v>652</v>
      </c>
      <c r="B74" t="s">
        <v>850</v>
      </c>
      <c r="E74" s="2" t="s">
        <v>974</v>
      </c>
      <c r="F74" t="s">
        <v>569</v>
      </c>
    </row>
    <row r="75" spans="1:6" x14ac:dyDescent="0.2">
      <c r="A75" t="s">
        <v>653</v>
      </c>
      <c r="B75" t="s">
        <v>851</v>
      </c>
      <c r="E75" s="2" t="s">
        <v>974</v>
      </c>
      <c r="F75" t="s">
        <v>569</v>
      </c>
    </row>
    <row r="76" spans="1:6" x14ac:dyDescent="0.2">
      <c r="A76" t="s">
        <v>654</v>
      </c>
      <c r="B76" t="s">
        <v>852</v>
      </c>
      <c r="E76" s="2" t="s">
        <v>974</v>
      </c>
      <c r="F76" t="s">
        <v>569</v>
      </c>
    </row>
    <row r="77" spans="1:6" x14ac:dyDescent="0.2">
      <c r="A77" t="s">
        <v>655</v>
      </c>
      <c r="B77" t="s">
        <v>853</v>
      </c>
      <c r="E77" s="2" t="s">
        <v>974</v>
      </c>
      <c r="F77" t="s">
        <v>569</v>
      </c>
    </row>
    <row r="78" spans="1:6" x14ac:dyDescent="0.2">
      <c r="A78" t="s">
        <v>656</v>
      </c>
      <c r="B78" t="s">
        <v>854</v>
      </c>
      <c r="E78" s="2" t="s">
        <v>974</v>
      </c>
      <c r="F78" t="s">
        <v>569</v>
      </c>
    </row>
    <row r="79" spans="1:6" x14ac:dyDescent="0.2">
      <c r="A79" t="s">
        <v>657</v>
      </c>
      <c r="B79" t="s">
        <v>855</v>
      </c>
      <c r="E79" s="2" t="s">
        <v>974</v>
      </c>
      <c r="F79" t="s">
        <v>569</v>
      </c>
    </row>
    <row r="80" spans="1:6" x14ac:dyDescent="0.2">
      <c r="A80" t="s">
        <v>658</v>
      </c>
      <c r="B80" t="s">
        <v>856</v>
      </c>
      <c r="E80" s="2" t="s">
        <v>974</v>
      </c>
      <c r="F80" t="s">
        <v>569</v>
      </c>
    </row>
    <row r="81" spans="1:6" x14ac:dyDescent="0.2">
      <c r="A81" t="s">
        <v>659</v>
      </c>
      <c r="B81" t="s">
        <v>857</v>
      </c>
      <c r="E81" s="2" t="s">
        <v>974</v>
      </c>
      <c r="F81" t="s">
        <v>569</v>
      </c>
    </row>
    <row r="82" spans="1:6" x14ac:dyDescent="0.2">
      <c r="A82" t="s">
        <v>660</v>
      </c>
      <c r="B82" t="s">
        <v>858</v>
      </c>
      <c r="E82" s="2" t="s">
        <v>974</v>
      </c>
      <c r="F82" t="s">
        <v>569</v>
      </c>
    </row>
    <row r="83" spans="1:6" x14ac:dyDescent="0.2">
      <c r="A83" t="s">
        <v>661</v>
      </c>
      <c r="B83" t="s">
        <v>859</v>
      </c>
      <c r="E83" s="2" t="s">
        <v>974</v>
      </c>
      <c r="F83" t="s">
        <v>569</v>
      </c>
    </row>
    <row r="84" spans="1:6" x14ac:dyDescent="0.2">
      <c r="A84" t="s">
        <v>662</v>
      </c>
      <c r="B84" t="s">
        <v>860</v>
      </c>
      <c r="E84" s="2" t="s">
        <v>974</v>
      </c>
      <c r="F84" t="s">
        <v>569</v>
      </c>
    </row>
    <row r="85" spans="1:6" x14ac:dyDescent="0.2">
      <c r="A85" t="s">
        <v>663</v>
      </c>
      <c r="B85" t="s">
        <v>861</v>
      </c>
      <c r="E85" s="2" t="s">
        <v>974</v>
      </c>
      <c r="F85" t="s">
        <v>569</v>
      </c>
    </row>
    <row r="86" spans="1:6" x14ac:dyDescent="0.2">
      <c r="A86" t="s">
        <v>664</v>
      </c>
      <c r="B86" t="s">
        <v>862</v>
      </c>
      <c r="E86" s="2" t="s">
        <v>974</v>
      </c>
      <c r="F86" t="s">
        <v>569</v>
      </c>
    </row>
    <row r="87" spans="1:6" x14ac:dyDescent="0.2">
      <c r="A87" t="s">
        <v>665</v>
      </c>
      <c r="B87" t="s">
        <v>863</v>
      </c>
      <c r="E87" s="2" t="s">
        <v>974</v>
      </c>
      <c r="F87" t="s">
        <v>569</v>
      </c>
    </row>
    <row r="88" spans="1:6" x14ac:dyDescent="0.2">
      <c r="A88" t="s">
        <v>666</v>
      </c>
      <c r="B88" t="s">
        <v>864</v>
      </c>
      <c r="E88" s="2" t="s">
        <v>974</v>
      </c>
      <c r="F88" t="s">
        <v>569</v>
      </c>
    </row>
    <row r="89" spans="1:6" x14ac:dyDescent="0.2">
      <c r="A89" t="s">
        <v>667</v>
      </c>
      <c r="B89" t="s">
        <v>865</v>
      </c>
      <c r="E89" s="2" t="s">
        <v>974</v>
      </c>
      <c r="F89" t="s">
        <v>569</v>
      </c>
    </row>
    <row r="90" spans="1:6" x14ac:dyDescent="0.2">
      <c r="A90" t="s">
        <v>668</v>
      </c>
      <c r="B90" t="s">
        <v>866</v>
      </c>
      <c r="E90" s="2" t="s">
        <v>974</v>
      </c>
      <c r="F90" t="s">
        <v>569</v>
      </c>
    </row>
    <row r="91" spans="1:6" x14ac:dyDescent="0.2">
      <c r="A91" t="s">
        <v>669</v>
      </c>
      <c r="B91" t="s">
        <v>867</v>
      </c>
      <c r="E91" s="2" t="s">
        <v>974</v>
      </c>
      <c r="F91" t="s">
        <v>569</v>
      </c>
    </row>
    <row r="92" spans="1:6" x14ac:dyDescent="0.2">
      <c r="A92" t="s">
        <v>670</v>
      </c>
      <c r="B92" t="s">
        <v>868</v>
      </c>
      <c r="E92" s="2" t="s">
        <v>974</v>
      </c>
      <c r="F92" t="s">
        <v>569</v>
      </c>
    </row>
    <row r="93" spans="1:6" x14ac:dyDescent="0.2">
      <c r="A93" t="s">
        <v>671</v>
      </c>
      <c r="B93" t="s">
        <v>869</v>
      </c>
      <c r="E93" s="2" t="s">
        <v>974</v>
      </c>
      <c r="F93" t="s">
        <v>569</v>
      </c>
    </row>
    <row r="94" spans="1:6" x14ac:dyDescent="0.2">
      <c r="A94" t="s">
        <v>672</v>
      </c>
      <c r="B94" t="s">
        <v>870</v>
      </c>
      <c r="E94" s="2" t="s">
        <v>974</v>
      </c>
      <c r="F94" t="s">
        <v>569</v>
      </c>
    </row>
    <row r="95" spans="1:6" x14ac:dyDescent="0.2">
      <c r="A95" t="s">
        <v>673</v>
      </c>
      <c r="B95" t="s">
        <v>871</v>
      </c>
      <c r="E95" s="2" t="s">
        <v>974</v>
      </c>
      <c r="F95" t="s">
        <v>569</v>
      </c>
    </row>
    <row r="96" spans="1:6" x14ac:dyDescent="0.2">
      <c r="A96" t="s">
        <v>674</v>
      </c>
      <c r="B96" t="s">
        <v>872</v>
      </c>
      <c r="E96" s="2" t="s">
        <v>974</v>
      </c>
      <c r="F96" t="s">
        <v>569</v>
      </c>
    </row>
    <row r="97" spans="1:6" x14ac:dyDescent="0.2">
      <c r="A97" t="s">
        <v>675</v>
      </c>
      <c r="B97" t="s">
        <v>873</v>
      </c>
      <c r="E97" s="2" t="s">
        <v>974</v>
      </c>
      <c r="F97" t="s">
        <v>569</v>
      </c>
    </row>
    <row r="98" spans="1:6" x14ac:dyDescent="0.2">
      <c r="A98" t="s">
        <v>676</v>
      </c>
      <c r="B98" t="s">
        <v>874</v>
      </c>
      <c r="E98" s="2" t="s">
        <v>974</v>
      </c>
      <c r="F98" t="s">
        <v>569</v>
      </c>
    </row>
    <row r="99" spans="1:6" x14ac:dyDescent="0.2">
      <c r="A99" t="s">
        <v>677</v>
      </c>
      <c r="B99" t="s">
        <v>875</v>
      </c>
      <c r="E99" s="2" t="s">
        <v>974</v>
      </c>
      <c r="F99" t="s">
        <v>569</v>
      </c>
    </row>
    <row r="100" spans="1:6" x14ac:dyDescent="0.2">
      <c r="A100" t="s">
        <v>678</v>
      </c>
      <c r="B100" t="s">
        <v>876</v>
      </c>
      <c r="E100" s="2" t="s">
        <v>974</v>
      </c>
      <c r="F100" t="s">
        <v>569</v>
      </c>
    </row>
    <row r="101" spans="1:6" x14ac:dyDescent="0.2">
      <c r="A101" t="s">
        <v>679</v>
      </c>
      <c r="B101" t="s">
        <v>877</v>
      </c>
      <c r="E101" s="2" t="s">
        <v>974</v>
      </c>
      <c r="F101" t="s">
        <v>569</v>
      </c>
    </row>
    <row r="102" spans="1:6" x14ac:dyDescent="0.2">
      <c r="A102" t="s">
        <v>680</v>
      </c>
      <c r="B102" t="s">
        <v>878</v>
      </c>
      <c r="E102" s="2" t="s">
        <v>974</v>
      </c>
      <c r="F102" t="s">
        <v>569</v>
      </c>
    </row>
    <row r="103" spans="1:6" x14ac:dyDescent="0.2">
      <c r="A103" t="s">
        <v>681</v>
      </c>
      <c r="B103" t="s">
        <v>879</v>
      </c>
      <c r="E103" s="2" t="s">
        <v>974</v>
      </c>
      <c r="F103" t="s">
        <v>569</v>
      </c>
    </row>
    <row r="104" spans="1:6" x14ac:dyDescent="0.2">
      <c r="A104" t="s">
        <v>682</v>
      </c>
      <c r="B104" t="s">
        <v>880</v>
      </c>
      <c r="E104" s="2" t="s">
        <v>974</v>
      </c>
      <c r="F104" t="s">
        <v>569</v>
      </c>
    </row>
    <row r="105" spans="1:6" x14ac:dyDescent="0.2">
      <c r="A105" t="s">
        <v>683</v>
      </c>
      <c r="B105" t="s">
        <v>881</v>
      </c>
      <c r="E105" s="2" t="s">
        <v>974</v>
      </c>
      <c r="F105" t="s">
        <v>569</v>
      </c>
    </row>
    <row r="106" spans="1:6" x14ac:dyDescent="0.2">
      <c r="A106" t="s">
        <v>684</v>
      </c>
      <c r="B106" t="s">
        <v>882</v>
      </c>
      <c r="E106" s="2" t="s">
        <v>974</v>
      </c>
      <c r="F106" t="s">
        <v>569</v>
      </c>
    </row>
    <row r="107" spans="1:6" x14ac:dyDescent="0.2">
      <c r="A107" t="s">
        <v>685</v>
      </c>
      <c r="B107" t="s">
        <v>883</v>
      </c>
      <c r="E107" s="2" t="s">
        <v>974</v>
      </c>
      <c r="F107" t="s">
        <v>569</v>
      </c>
    </row>
    <row r="108" spans="1:6" x14ac:dyDescent="0.2">
      <c r="A108" t="s">
        <v>686</v>
      </c>
      <c r="B108" t="s">
        <v>884</v>
      </c>
      <c r="E108" s="2" t="s">
        <v>974</v>
      </c>
      <c r="F108" t="s">
        <v>569</v>
      </c>
    </row>
    <row r="109" spans="1:6" x14ac:dyDescent="0.2">
      <c r="A109" t="s">
        <v>687</v>
      </c>
      <c r="B109" t="s">
        <v>885</v>
      </c>
      <c r="E109" s="2" t="s">
        <v>974</v>
      </c>
      <c r="F109" t="s">
        <v>569</v>
      </c>
    </row>
    <row r="110" spans="1:6" x14ac:dyDescent="0.2">
      <c r="A110" t="s">
        <v>688</v>
      </c>
      <c r="B110" t="s">
        <v>886</v>
      </c>
      <c r="E110" s="2" t="s">
        <v>974</v>
      </c>
      <c r="F110" t="s">
        <v>569</v>
      </c>
    </row>
    <row r="111" spans="1:6" x14ac:dyDescent="0.2">
      <c r="A111" t="s">
        <v>689</v>
      </c>
      <c r="B111" t="s">
        <v>887</v>
      </c>
      <c r="E111" s="2" t="s">
        <v>974</v>
      </c>
      <c r="F111" t="s">
        <v>569</v>
      </c>
    </row>
    <row r="112" spans="1:6" x14ac:dyDescent="0.2">
      <c r="A112" t="s">
        <v>690</v>
      </c>
      <c r="B112" t="s">
        <v>888</v>
      </c>
      <c r="E112" s="2" t="s">
        <v>974</v>
      </c>
      <c r="F112" t="s">
        <v>569</v>
      </c>
    </row>
    <row r="113" spans="1:6" x14ac:dyDescent="0.2">
      <c r="A113" t="s">
        <v>691</v>
      </c>
      <c r="B113" t="s">
        <v>889</v>
      </c>
      <c r="E113" s="2" t="s">
        <v>974</v>
      </c>
      <c r="F113" t="s">
        <v>569</v>
      </c>
    </row>
    <row r="114" spans="1:6" x14ac:dyDescent="0.2">
      <c r="A114" t="s">
        <v>692</v>
      </c>
      <c r="B114" t="s">
        <v>890</v>
      </c>
      <c r="E114" s="2" t="s">
        <v>974</v>
      </c>
      <c r="F114" t="s">
        <v>569</v>
      </c>
    </row>
    <row r="115" spans="1:6" x14ac:dyDescent="0.2">
      <c r="A115" t="s">
        <v>693</v>
      </c>
      <c r="B115" t="s">
        <v>891</v>
      </c>
      <c r="E115" s="2" t="s">
        <v>974</v>
      </c>
      <c r="F115" t="s">
        <v>569</v>
      </c>
    </row>
    <row r="116" spans="1:6" x14ac:dyDescent="0.2">
      <c r="A116" t="s">
        <v>694</v>
      </c>
      <c r="B116" t="s">
        <v>892</v>
      </c>
      <c r="E116" s="2" t="s">
        <v>974</v>
      </c>
      <c r="F116" t="s">
        <v>569</v>
      </c>
    </row>
    <row r="117" spans="1:6" x14ac:dyDescent="0.2">
      <c r="A117" t="s">
        <v>695</v>
      </c>
      <c r="B117" t="s">
        <v>893</v>
      </c>
      <c r="E117" s="2" t="s">
        <v>974</v>
      </c>
      <c r="F117" t="s">
        <v>569</v>
      </c>
    </row>
    <row r="118" spans="1:6" x14ac:dyDescent="0.2">
      <c r="A118" t="s">
        <v>696</v>
      </c>
      <c r="B118" t="s">
        <v>894</v>
      </c>
      <c r="E118" s="2" t="s">
        <v>974</v>
      </c>
      <c r="F118" t="s">
        <v>569</v>
      </c>
    </row>
    <row r="119" spans="1:6" x14ac:dyDescent="0.2">
      <c r="A119" t="s">
        <v>697</v>
      </c>
      <c r="B119" t="s">
        <v>895</v>
      </c>
      <c r="E119" s="2" t="s">
        <v>974</v>
      </c>
      <c r="F119" t="s">
        <v>569</v>
      </c>
    </row>
    <row r="120" spans="1:6" x14ac:dyDescent="0.2">
      <c r="A120" t="s">
        <v>698</v>
      </c>
      <c r="B120" t="s">
        <v>896</v>
      </c>
      <c r="E120" s="2" t="s">
        <v>974</v>
      </c>
      <c r="F120" t="s">
        <v>569</v>
      </c>
    </row>
    <row r="121" spans="1:6" x14ac:dyDescent="0.2">
      <c r="A121" t="s">
        <v>699</v>
      </c>
      <c r="B121" t="s">
        <v>897</v>
      </c>
      <c r="E121" s="2" t="s">
        <v>974</v>
      </c>
      <c r="F121" t="s">
        <v>569</v>
      </c>
    </row>
    <row r="122" spans="1:6" x14ac:dyDescent="0.2">
      <c r="A122" t="s">
        <v>700</v>
      </c>
      <c r="B122" t="s">
        <v>898</v>
      </c>
      <c r="E122" s="2" t="s">
        <v>974</v>
      </c>
      <c r="F122" t="s">
        <v>569</v>
      </c>
    </row>
    <row r="123" spans="1:6" x14ac:dyDescent="0.2">
      <c r="A123" t="s">
        <v>701</v>
      </c>
      <c r="B123" t="s">
        <v>899</v>
      </c>
      <c r="E123" s="2" t="s">
        <v>974</v>
      </c>
      <c r="F123" t="s">
        <v>569</v>
      </c>
    </row>
    <row r="124" spans="1:6" x14ac:dyDescent="0.2">
      <c r="A124" t="s">
        <v>702</v>
      </c>
      <c r="B124" t="s">
        <v>900</v>
      </c>
      <c r="E124" s="2" t="s">
        <v>974</v>
      </c>
      <c r="F124" t="s">
        <v>569</v>
      </c>
    </row>
    <row r="125" spans="1:6" x14ac:dyDescent="0.2">
      <c r="A125" t="s">
        <v>703</v>
      </c>
      <c r="B125" t="s">
        <v>901</v>
      </c>
      <c r="E125" s="2" t="s">
        <v>974</v>
      </c>
      <c r="F125" t="s">
        <v>569</v>
      </c>
    </row>
    <row r="126" spans="1:6" x14ac:dyDescent="0.2">
      <c r="A126" t="s">
        <v>704</v>
      </c>
      <c r="B126" t="s">
        <v>185</v>
      </c>
      <c r="E126" s="2" t="s">
        <v>974</v>
      </c>
      <c r="F126" t="s">
        <v>569</v>
      </c>
    </row>
    <row r="127" spans="1:6" x14ac:dyDescent="0.2">
      <c r="A127" t="s">
        <v>705</v>
      </c>
      <c r="B127" t="s">
        <v>902</v>
      </c>
      <c r="E127" s="2" t="s">
        <v>974</v>
      </c>
      <c r="F127" t="s">
        <v>569</v>
      </c>
    </row>
    <row r="128" spans="1:6" x14ac:dyDescent="0.2">
      <c r="A128" t="s">
        <v>706</v>
      </c>
      <c r="B128" t="s">
        <v>903</v>
      </c>
      <c r="E128" s="2" t="s">
        <v>974</v>
      </c>
      <c r="F128" t="s">
        <v>569</v>
      </c>
    </row>
    <row r="129" spans="1:6" x14ac:dyDescent="0.2">
      <c r="A129" t="s">
        <v>707</v>
      </c>
      <c r="B129" t="s">
        <v>904</v>
      </c>
      <c r="E129" s="2" t="s">
        <v>974</v>
      </c>
      <c r="F129" t="s">
        <v>569</v>
      </c>
    </row>
    <row r="130" spans="1:6" x14ac:dyDescent="0.2">
      <c r="A130" t="s">
        <v>708</v>
      </c>
      <c r="B130" t="s">
        <v>905</v>
      </c>
      <c r="E130" s="2" t="s">
        <v>974</v>
      </c>
      <c r="F130" t="s">
        <v>569</v>
      </c>
    </row>
    <row r="131" spans="1:6" x14ac:dyDescent="0.2">
      <c r="A131" t="s">
        <v>709</v>
      </c>
      <c r="B131" t="s">
        <v>906</v>
      </c>
      <c r="E131" s="2" t="s">
        <v>974</v>
      </c>
      <c r="F131" t="s">
        <v>569</v>
      </c>
    </row>
    <row r="132" spans="1:6" x14ac:dyDescent="0.2">
      <c r="A132" t="s">
        <v>710</v>
      </c>
      <c r="B132" t="s">
        <v>907</v>
      </c>
      <c r="E132" s="2" t="s">
        <v>974</v>
      </c>
      <c r="F132" t="s">
        <v>569</v>
      </c>
    </row>
    <row r="133" spans="1:6" x14ac:dyDescent="0.2">
      <c r="A133" t="s">
        <v>711</v>
      </c>
      <c r="B133" t="s">
        <v>908</v>
      </c>
      <c r="E133" s="2" t="s">
        <v>974</v>
      </c>
      <c r="F133" t="s">
        <v>569</v>
      </c>
    </row>
    <row r="134" spans="1:6" x14ac:dyDescent="0.2">
      <c r="A134" t="s">
        <v>712</v>
      </c>
      <c r="B134" t="s">
        <v>909</v>
      </c>
      <c r="E134" s="2" t="s">
        <v>974</v>
      </c>
      <c r="F134" t="s">
        <v>569</v>
      </c>
    </row>
    <row r="135" spans="1:6" x14ac:dyDescent="0.2">
      <c r="A135" t="s">
        <v>713</v>
      </c>
      <c r="B135" t="s">
        <v>910</v>
      </c>
      <c r="E135" s="2" t="s">
        <v>974</v>
      </c>
      <c r="F135" t="s">
        <v>569</v>
      </c>
    </row>
    <row r="136" spans="1:6" x14ac:dyDescent="0.2">
      <c r="A136" t="s">
        <v>714</v>
      </c>
      <c r="B136" t="s">
        <v>911</v>
      </c>
      <c r="E136" s="2" t="s">
        <v>974</v>
      </c>
      <c r="F136" t="s">
        <v>569</v>
      </c>
    </row>
    <row r="137" spans="1:6" x14ac:dyDescent="0.2">
      <c r="A137" t="s">
        <v>715</v>
      </c>
      <c r="B137" t="s">
        <v>912</v>
      </c>
      <c r="E137" s="2" t="s">
        <v>974</v>
      </c>
      <c r="F137" t="s">
        <v>569</v>
      </c>
    </row>
    <row r="138" spans="1:6" x14ac:dyDescent="0.2">
      <c r="A138" t="s">
        <v>716</v>
      </c>
      <c r="B138" t="s">
        <v>913</v>
      </c>
      <c r="E138" s="2" t="s">
        <v>974</v>
      </c>
      <c r="F138" t="s">
        <v>569</v>
      </c>
    </row>
    <row r="139" spans="1:6" x14ac:dyDescent="0.2">
      <c r="A139" t="s">
        <v>717</v>
      </c>
      <c r="B139" t="s">
        <v>914</v>
      </c>
      <c r="E139" s="2" t="s">
        <v>974</v>
      </c>
      <c r="F139" t="s">
        <v>569</v>
      </c>
    </row>
    <row r="140" spans="1:6" x14ac:dyDescent="0.2">
      <c r="A140" t="s">
        <v>718</v>
      </c>
      <c r="B140" t="s">
        <v>915</v>
      </c>
      <c r="E140" s="2" t="s">
        <v>974</v>
      </c>
      <c r="F140" t="s">
        <v>569</v>
      </c>
    </row>
    <row r="141" spans="1:6" x14ac:dyDescent="0.2">
      <c r="A141" t="s">
        <v>719</v>
      </c>
      <c r="B141" t="s">
        <v>916</v>
      </c>
      <c r="E141" s="2" t="s">
        <v>974</v>
      </c>
      <c r="F141" t="s">
        <v>569</v>
      </c>
    </row>
    <row r="142" spans="1:6" x14ac:dyDescent="0.2">
      <c r="A142" t="s">
        <v>720</v>
      </c>
      <c r="B142" t="s">
        <v>917</v>
      </c>
      <c r="E142" s="2" t="s">
        <v>974</v>
      </c>
      <c r="F142" t="s">
        <v>569</v>
      </c>
    </row>
    <row r="143" spans="1:6" x14ac:dyDescent="0.2">
      <c r="A143" t="s">
        <v>721</v>
      </c>
      <c r="B143" t="s">
        <v>918</v>
      </c>
      <c r="E143" s="2" t="s">
        <v>974</v>
      </c>
      <c r="F143" t="s">
        <v>569</v>
      </c>
    </row>
    <row r="144" spans="1:6" x14ac:dyDescent="0.2">
      <c r="A144" t="s">
        <v>722</v>
      </c>
      <c r="B144" t="s">
        <v>919</v>
      </c>
      <c r="E144" s="2" t="s">
        <v>974</v>
      </c>
      <c r="F144" t="s">
        <v>569</v>
      </c>
    </row>
    <row r="145" spans="1:6" x14ac:dyDescent="0.2">
      <c r="A145" t="s">
        <v>723</v>
      </c>
      <c r="B145" t="s">
        <v>920</v>
      </c>
      <c r="E145" s="2" t="s">
        <v>974</v>
      </c>
      <c r="F145" t="s">
        <v>569</v>
      </c>
    </row>
    <row r="146" spans="1:6" x14ac:dyDescent="0.2">
      <c r="A146" t="s">
        <v>724</v>
      </c>
      <c r="B146" t="s">
        <v>921</v>
      </c>
      <c r="E146" s="2" t="s">
        <v>974</v>
      </c>
      <c r="F146" t="s">
        <v>569</v>
      </c>
    </row>
    <row r="147" spans="1:6" x14ac:dyDescent="0.2">
      <c r="A147" t="s">
        <v>725</v>
      </c>
      <c r="B147" t="s">
        <v>922</v>
      </c>
      <c r="E147" s="2" t="s">
        <v>974</v>
      </c>
      <c r="F147" t="s">
        <v>569</v>
      </c>
    </row>
    <row r="148" spans="1:6" x14ac:dyDescent="0.2">
      <c r="A148" t="s">
        <v>726</v>
      </c>
      <c r="B148" t="s">
        <v>923</v>
      </c>
      <c r="E148" s="2" t="s">
        <v>974</v>
      </c>
      <c r="F148" t="s">
        <v>569</v>
      </c>
    </row>
    <row r="149" spans="1:6" x14ac:dyDescent="0.2">
      <c r="A149" t="s">
        <v>727</v>
      </c>
      <c r="B149" t="s">
        <v>924</v>
      </c>
      <c r="E149" s="2" t="s">
        <v>974</v>
      </c>
      <c r="F149" t="s">
        <v>569</v>
      </c>
    </row>
    <row r="150" spans="1:6" x14ac:dyDescent="0.2">
      <c r="A150" t="s">
        <v>728</v>
      </c>
      <c r="B150" t="s">
        <v>925</v>
      </c>
      <c r="E150" s="2" t="s">
        <v>974</v>
      </c>
      <c r="F150" t="s">
        <v>569</v>
      </c>
    </row>
    <row r="151" spans="1:6" x14ac:dyDescent="0.2">
      <c r="A151" t="s">
        <v>729</v>
      </c>
      <c r="B151" t="s">
        <v>926</v>
      </c>
      <c r="E151" s="2" t="s">
        <v>974</v>
      </c>
      <c r="F151" t="s">
        <v>569</v>
      </c>
    </row>
    <row r="152" spans="1:6" x14ac:dyDescent="0.2">
      <c r="A152" t="s">
        <v>730</v>
      </c>
      <c r="B152" t="s">
        <v>927</v>
      </c>
      <c r="E152" s="2" t="s">
        <v>974</v>
      </c>
      <c r="F152" t="s">
        <v>569</v>
      </c>
    </row>
    <row r="153" spans="1:6" x14ac:dyDescent="0.2">
      <c r="A153" t="s">
        <v>731</v>
      </c>
      <c r="B153" t="s">
        <v>928</v>
      </c>
      <c r="E153" s="2" t="s">
        <v>974</v>
      </c>
      <c r="F153" t="s">
        <v>569</v>
      </c>
    </row>
    <row r="154" spans="1:6" x14ac:dyDescent="0.2">
      <c r="A154" t="s">
        <v>732</v>
      </c>
      <c r="B154" t="s">
        <v>929</v>
      </c>
      <c r="E154" s="2" t="s">
        <v>974</v>
      </c>
      <c r="F154" t="s">
        <v>569</v>
      </c>
    </row>
    <row r="155" spans="1:6" x14ac:dyDescent="0.2">
      <c r="A155" t="s">
        <v>733</v>
      </c>
      <c r="B155" t="s">
        <v>930</v>
      </c>
      <c r="E155" s="2" t="s">
        <v>974</v>
      </c>
      <c r="F155" t="s">
        <v>569</v>
      </c>
    </row>
    <row r="156" spans="1:6" x14ac:dyDescent="0.2">
      <c r="A156" t="s">
        <v>734</v>
      </c>
      <c r="B156" t="s">
        <v>931</v>
      </c>
      <c r="E156" s="2" t="s">
        <v>974</v>
      </c>
      <c r="F156" t="s">
        <v>569</v>
      </c>
    </row>
    <row r="157" spans="1:6" x14ac:dyDescent="0.2">
      <c r="A157" t="s">
        <v>735</v>
      </c>
      <c r="B157" t="s">
        <v>932</v>
      </c>
      <c r="E157" s="2" t="s">
        <v>974</v>
      </c>
      <c r="F157" t="s">
        <v>569</v>
      </c>
    </row>
    <row r="158" spans="1:6" x14ac:dyDescent="0.2">
      <c r="A158" t="s">
        <v>736</v>
      </c>
      <c r="B158" t="s">
        <v>933</v>
      </c>
      <c r="E158" s="2" t="s">
        <v>974</v>
      </c>
      <c r="F158" t="s">
        <v>569</v>
      </c>
    </row>
    <row r="159" spans="1:6" x14ac:dyDescent="0.2">
      <c r="A159" t="s">
        <v>737</v>
      </c>
      <c r="B159" t="s">
        <v>934</v>
      </c>
      <c r="E159" s="2" t="s">
        <v>974</v>
      </c>
      <c r="F159" t="s">
        <v>569</v>
      </c>
    </row>
    <row r="160" spans="1:6" x14ac:dyDescent="0.2">
      <c r="A160" t="s">
        <v>738</v>
      </c>
      <c r="B160" t="s">
        <v>935</v>
      </c>
      <c r="E160" s="2" t="s">
        <v>974</v>
      </c>
      <c r="F160" t="s">
        <v>569</v>
      </c>
    </row>
    <row r="161" spans="1:6" x14ac:dyDescent="0.2">
      <c r="A161" t="s">
        <v>739</v>
      </c>
      <c r="B161" t="s">
        <v>936</v>
      </c>
      <c r="E161" s="2" t="s">
        <v>974</v>
      </c>
      <c r="F161" t="s">
        <v>569</v>
      </c>
    </row>
    <row r="162" spans="1:6" x14ac:dyDescent="0.2">
      <c r="A162" t="s">
        <v>740</v>
      </c>
      <c r="B162" t="s">
        <v>937</v>
      </c>
      <c r="E162" s="2" t="s">
        <v>974</v>
      </c>
      <c r="F162" t="s">
        <v>569</v>
      </c>
    </row>
    <row r="163" spans="1:6" x14ac:dyDescent="0.2">
      <c r="A163" t="s">
        <v>741</v>
      </c>
      <c r="B163" t="s">
        <v>938</v>
      </c>
      <c r="E163" s="2" t="s">
        <v>974</v>
      </c>
      <c r="F163" t="s">
        <v>569</v>
      </c>
    </row>
    <row r="164" spans="1:6" x14ac:dyDescent="0.2">
      <c r="A164" t="s">
        <v>742</v>
      </c>
      <c r="B164" t="s">
        <v>939</v>
      </c>
      <c r="E164" s="2" t="s">
        <v>974</v>
      </c>
      <c r="F164" t="s">
        <v>569</v>
      </c>
    </row>
    <row r="165" spans="1:6" x14ac:dyDescent="0.2">
      <c r="A165" t="s">
        <v>743</v>
      </c>
      <c r="B165" t="s">
        <v>940</v>
      </c>
      <c r="E165" s="2" t="s">
        <v>974</v>
      </c>
      <c r="F165" t="s">
        <v>569</v>
      </c>
    </row>
    <row r="166" spans="1:6" x14ac:dyDescent="0.2">
      <c r="A166" t="s">
        <v>744</v>
      </c>
      <c r="B166" t="s">
        <v>941</v>
      </c>
      <c r="E166" s="2" t="s">
        <v>974</v>
      </c>
      <c r="F166" t="s">
        <v>569</v>
      </c>
    </row>
    <row r="167" spans="1:6" x14ac:dyDescent="0.2">
      <c r="A167" t="s">
        <v>745</v>
      </c>
      <c r="B167" t="s">
        <v>942</v>
      </c>
      <c r="E167" s="2" t="s">
        <v>974</v>
      </c>
      <c r="F167" t="s">
        <v>569</v>
      </c>
    </row>
    <row r="168" spans="1:6" x14ac:dyDescent="0.2">
      <c r="A168" t="s">
        <v>746</v>
      </c>
      <c r="B168" t="s">
        <v>943</v>
      </c>
      <c r="E168" s="2" t="s">
        <v>974</v>
      </c>
      <c r="F168" t="s">
        <v>569</v>
      </c>
    </row>
    <row r="169" spans="1:6" x14ac:dyDescent="0.2">
      <c r="A169" t="s">
        <v>747</v>
      </c>
      <c r="B169" t="s">
        <v>944</v>
      </c>
      <c r="E169" s="2" t="s">
        <v>974</v>
      </c>
      <c r="F169" t="s">
        <v>569</v>
      </c>
    </row>
    <row r="170" spans="1:6" x14ac:dyDescent="0.2">
      <c r="A170" t="s">
        <v>748</v>
      </c>
      <c r="B170" t="s">
        <v>203</v>
      </c>
      <c r="E170" s="2" t="s">
        <v>974</v>
      </c>
      <c r="F170" t="s">
        <v>569</v>
      </c>
    </row>
    <row r="171" spans="1:6" x14ac:dyDescent="0.2">
      <c r="A171" t="s">
        <v>749</v>
      </c>
      <c r="B171" t="s">
        <v>945</v>
      </c>
      <c r="E171" s="2" t="s">
        <v>974</v>
      </c>
      <c r="F171" t="s">
        <v>569</v>
      </c>
    </row>
    <row r="172" spans="1:6" x14ac:dyDescent="0.2">
      <c r="A172" t="s">
        <v>750</v>
      </c>
      <c r="B172" t="s">
        <v>189</v>
      </c>
      <c r="E172" s="2" t="s">
        <v>974</v>
      </c>
      <c r="F172" t="s">
        <v>569</v>
      </c>
    </row>
    <row r="173" spans="1:6" x14ac:dyDescent="0.2">
      <c r="A173" t="s">
        <v>751</v>
      </c>
      <c r="B173" t="s">
        <v>946</v>
      </c>
      <c r="E173" s="2" t="s">
        <v>974</v>
      </c>
      <c r="F173" t="s">
        <v>569</v>
      </c>
    </row>
    <row r="174" spans="1:6" x14ac:dyDescent="0.2">
      <c r="A174" t="s">
        <v>752</v>
      </c>
      <c r="B174" t="s">
        <v>947</v>
      </c>
      <c r="E174" s="2" t="s">
        <v>974</v>
      </c>
      <c r="F174" t="s">
        <v>569</v>
      </c>
    </row>
    <row r="175" spans="1:6" x14ac:dyDescent="0.2">
      <c r="A175" t="s">
        <v>753</v>
      </c>
      <c r="B175" t="s">
        <v>948</v>
      </c>
      <c r="E175" s="2" t="s">
        <v>974</v>
      </c>
      <c r="F175" t="s">
        <v>569</v>
      </c>
    </row>
    <row r="176" spans="1:6" x14ac:dyDescent="0.2">
      <c r="A176" t="s">
        <v>754</v>
      </c>
      <c r="B176" t="s">
        <v>949</v>
      </c>
      <c r="E176" s="2" t="s">
        <v>974</v>
      </c>
      <c r="F176" t="s">
        <v>569</v>
      </c>
    </row>
    <row r="177" spans="1:6" x14ac:dyDescent="0.2">
      <c r="A177" t="s">
        <v>755</v>
      </c>
      <c r="B177" t="s">
        <v>950</v>
      </c>
      <c r="E177" s="2" t="s">
        <v>974</v>
      </c>
      <c r="F177" t="s">
        <v>569</v>
      </c>
    </row>
    <row r="178" spans="1:6" x14ac:dyDescent="0.2">
      <c r="A178" t="s">
        <v>756</v>
      </c>
      <c r="B178" t="s">
        <v>168</v>
      </c>
      <c r="E178" s="2" t="s">
        <v>974</v>
      </c>
      <c r="F178" t="s">
        <v>569</v>
      </c>
    </row>
    <row r="179" spans="1:6" x14ac:dyDescent="0.2">
      <c r="A179" t="s">
        <v>757</v>
      </c>
      <c r="B179" t="s">
        <v>951</v>
      </c>
      <c r="E179" s="2" t="s">
        <v>974</v>
      </c>
      <c r="F179" t="s">
        <v>569</v>
      </c>
    </row>
    <row r="180" spans="1:6" x14ac:dyDescent="0.2">
      <c r="A180" t="s">
        <v>758</v>
      </c>
      <c r="B180" t="s">
        <v>952</v>
      </c>
      <c r="E180" s="2" t="s">
        <v>974</v>
      </c>
      <c r="F180" t="s">
        <v>569</v>
      </c>
    </row>
    <row r="181" spans="1:6" x14ac:dyDescent="0.2">
      <c r="A181" t="s">
        <v>759</v>
      </c>
      <c r="B181" t="s">
        <v>953</v>
      </c>
      <c r="E181" s="2" t="s">
        <v>974</v>
      </c>
      <c r="F181" t="s">
        <v>569</v>
      </c>
    </row>
    <row r="182" spans="1:6" x14ac:dyDescent="0.2">
      <c r="A182" t="s">
        <v>760</v>
      </c>
      <c r="B182" t="s">
        <v>954</v>
      </c>
      <c r="E182" s="2" t="s">
        <v>974</v>
      </c>
      <c r="F182" t="s">
        <v>569</v>
      </c>
    </row>
    <row r="183" spans="1:6" x14ac:dyDescent="0.2">
      <c r="A183" t="s">
        <v>761</v>
      </c>
      <c r="B183" t="s">
        <v>955</v>
      </c>
      <c r="E183" s="2" t="s">
        <v>974</v>
      </c>
      <c r="F183" t="s">
        <v>569</v>
      </c>
    </row>
    <row r="184" spans="1:6" x14ac:dyDescent="0.2">
      <c r="A184" t="s">
        <v>762</v>
      </c>
      <c r="B184" t="s">
        <v>956</v>
      </c>
      <c r="E184" s="2" t="s">
        <v>974</v>
      </c>
      <c r="F184" t="s">
        <v>569</v>
      </c>
    </row>
    <row r="185" spans="1:6" x14ac:dyDescent="0.2">
      <c r="A185" t="s">
        <v>763</v>
      </c>
      <c r="B185" t="s">
        <v>957</v>
      </c>
      <c r="E185" s="2" t="s">
        <v>974</v>
      </c>
      <c r="F185" t="s">
        <v>569</v>
      </c>
    </row>
    <row r="186" spans="1:6" x14ac:dyDescent="0.2">
      <c r="A186" t="s">
        <v>764</v>
      </c>
      <c r="B186" t="s">
        <v>958</v>
      </c>
      <c r="E186" s="2" t="s">
        <v>974</v>
      </c>
      <c r="F186" t="s">
        <v>569</v>
      </c>
    </row>
    <row r="187" spans="1:6" x14ac:dyDescent="0.2">
      <c r="A187" t="s">
        <v>765</v>
      </c>
      <c r="B187" t="s">
        <v>959</v>
      </c>
      <c r="E187" s="2" t="s">
        <v>974</v>
      </c>
      <c r="F187" t="s">
        <v>569</v>
      </c>
    </row>
    <row r="188" spans="1:6" x14ac:dyDescent="0.2">
      <c r="A188" t="s">
        <v>766</v>
      </c>
      <c r="B188" t="s">
        <v>960</v>
      </c>
      <c r="E188" s="2" t="s">
        <v>974</v>
      </c>
      <c r="F188" t="s">
        <v>569</v>
      </c>
    </row>
    <row r="189" spans="1:6" x14ac:dyDescent="0.2">
      <c r="A189" t="s">
        <v>767</v>
      </c>
      <c r="B189" t="s">
        <v>961</v>
      </c>
      <c r="E189" s="2" t="s">
        <v>974</v>
      </c>
      <c r="F189" t="s">
        <v>569</v>
      </c>
    </row>
    <row r="190" spans="1:6" x14ac:dyDescent="0.2">
      <c r="A190" t="s">
        <v>768</v>
      </c>
      <c r="B190" t="s">
        <v>962</v>
      </c>
      <c r="E190" s="2" t="s">
        <v>974</v>
      </c>
      <c r="F190" t="s">
        <v>569</v>
      </c>
    </row>
    <row r="191" spans="1:6" x14ac:dyDescent="0.2">
      <c r="A191" t="s">
        <v>769</v>
      </c>
      <c r="B191" t="s">
        <v>963</v>
      </c>
      <c r="E191" s="2" t="s">
        <v>974</v>
      </c>
      <c r="F191" t="s">
        <v>569</v>
      </c>
    </row>
    <row r="192" spans="1:6" x14ac:dyDescent="0.2">
      <c r="A192" t="s">
        <v>770</v>
      </c>
      <c r="B192" t="s">
        <v>964</v>
      </c>
      <c r="E192" s="2" t="s">
        <v>974</v>
      </c>
      <c r="F192" t="s">
        <v>569</v>
      </c>
    </row>
    <row r="193" spans="1:6" x14ac:dyDescent="0.2">
      <c r="A193" t="s">
        <v>771</v>
      </c>
      <c r="B193" t="s">
        <v>965</v>
      </c>
      <c r="E193" s="2" t="s">
        <v>974</v>
      </c>
      <c r="F193" t="s">
        <v>569</v>
      </c>
    </row>
    <row r="194" spans="1:6" x14ac:dyDescent="0.2">
      <c r="A194" t="s">
        <v>772</v>
      </c>
      <c r="B194" t="s">
        <v>966</v>
      </c>
      <c r="E194" s="2" t="s">
        <v>974</v>
      </c>
      <c r="F194" t="s">
        <v>569</v>
      </c>
    </row>
    <row r="195" spans="1:6" x14ac:dyDescent="0.2">
      <c r="A195" t="s">
        <v>773</v>
      </c>
      <c r="B195" t="s">
        <v>967</v>
      </c>
      <c r="E195" s="2" t="s">
        <v>974</v>
      </c>
      <c r="F195" t="s">
        <v>569</v>
      </c>
    </row>
    <row r="196" spans="1:6" x14ac:dyDescent="0.2">
      <c r="A196" t="s">
        <v>774</v>
      </c>
      <c r="B196" t="s">
        <v>968</v>
      </c>
      <c r="E196" s="2" t="s">
        <v>974</v>
      </c>
      <c r="F196" t="s">
        <v>569</v>
      </c>
    </row>
    <row r="197" spans="1:6" x14ac:dyDescent="0.2">
      <c r="A197" t="s">
        <v>775</v>
      </c>
      <c r="B197" t="s">
        <v>969</v>
      </c>
      <c r="E197" s="2" t="s">
        <v>974</v>
      </c>
      <c r="F197" t="s">
        <v>569</v>
      </c>
    </row>
    <row r="198" spans="1:6" x14ac:dyDescent="0.2">
      <c r="A198" t="s">
        <v>776</v>
      </c>
      <c r="B198" t="s">
        <v>970</v>
      </c>
      <c r="E198" s="2" t="s">
        <v>974</v>
      </c>
      <c r="F198" t="s">
        <v>569</v>
      </c>
    </row>
    <row r="199" spans="1:6" x14ac:dyDescent="0.2">
      <c r="A199" t="s">
        <v>777</v>
      </c>
      <c r="B199" t="s">
        <v>971</v>
      </c>
      <c r="E199" s="2" t="s">
        <v>974</v>
      </c>
      <c r="F199" t="s">
        <v>569</v>
      </c>
    </row>
    <row r="200" spans="1:6" x14ac:dyDescent="0.2">
      <c r="A200" t="s">
        <v>778</v>
      </c>
      <c r="B200" t="s">
        <v>972</v>
      </c>
      <c r="E200" s="2" t="s">
        <v>974</v>
      </c>
      <c r="F200" t="s">
        <v>569</v>
      </c>
    </row>
    <row r="201" spans="1:6" x14ac:dyDescent="0.2">
      <c r="A201" t="s">
        <v>779</v>
      </c>
      <c r="B201" t="s">
        <v>973</v>
      </c>
      <c r="E201" s="2" t="s">
        <v>974</v>
      </c>
      <c r="F201" t="s">
        <v>569</v>
      </c>
    </row>
  </sheetData>
  <mergeCells count="1">
    <mergeCell ref="A1:H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1828A6-5720-4B94-B18D-19D366D88905}">
  <dimension ref="A1:AE78"/>
  <sheetViews>
    <sheetView workbookViewId="0">
      <selection activeCell="S49" sqref="P49:S49"/>
    </sheetView>
  </sheetViews>
  <sheetFormatPr baseColWidth="10" defaultRowHeight="15" x14ac:dyDescent="0.2"/>
  <cols>
    <col min="1" max="1" width="11.6640625" customWidth="1"/>
    <col min="2" max="2" width="41.83203125" style="2" bestFit="1" customWidth="1"/>
    <col min="3" max="3" width="19.5" style="2" customWidth="1"/>
    <col min="4" max="5" width="16.83203125" style="2" customWidth="1"/>
    <col min="6" max="6" width="12.5" customWidth="1"/>
    <col min="7" max="7" width="14.6640625" customWidth="1"/>
    <col min="8" max="8" width="20.5" style="2" customWidth="1"/>
    <col min="9" max="9" width="17.83203125" style="2" customWidth="1"/>
    <col min="10" max="10" width="13.6640625" style="2" customWidth="1"/>
    <col min="11" max="11" width="12" style="2" customWidth="1"/>
    <col min="14" max="14" width="18" style="2" customWidth="1"/>
    <col min="15" max="15" width="33.83203125" bestFit="1" customWidth="1"/>
    <col min="16" max="17" width="33.83203125" style="2" customWidth="1"/>
    <col min="18" max="18" width="12.6640625" style="2" customWidth="1"/>
    <col min="19" max="19" width="14.83203125" customWidth="1"/>
    <col min="20" max="20" width="17" customWidth="1"/>
    <col min="21" max="21" width="18.33203125" customWidth="1"/>
    <col min="22" max="22" width="20.1640625" style="2" customWidth="1"/>
    <col min="23" max="23" width="16.5" style="2" customWidth="1"/>
    <col min="24" max="24" width="14" customWidth="1"/>
    <col min="25" max="25" width="14.6640625" customWidth="1"/>
    <col min="26" max="26" width="22.6640625" customWidth="1"/>
    <col min="27" max="27" width="20.1640625" customWidth="1"/>
    <col min="28" max="28" width="20.1640625" style="2" customWidth="1"/>
  </cols>
  <sheetData>
    <row r="1" spans="1:31" x14ac:dyDescent="0.2">
      <c r="A1" s="10" t="s">
        <v>581</v>
      </c>
      <c r="B1" s="10"/>
      <c r="C1" s="10"/>
      <c r="D1" s="10"/>
      <c r="E1" s="10"/>
      <c r="H1" s="10"/>
      <c r="I1" s="10"/>
      <c r="J1" s="10"/>
      <c r="K1" s="10"/>
    </row>
    <row r="3" spans="1:31" x14ac:dyDescent="0.2">
      <c r="A3" s="2" t="s">
        <v>15</v>
      </c>
      <c r="B3" s="2" t="s">
        <v>975</v>
      </c>
      <c r="C3" s="2" t="s">
        <v>2160</v>
      </c>
      <c r="D3" s="2" t="s">
        <v>2161</v>
      </c>
      <c r="E3" s="2" t="s">
        <v>2169</v>
      </c>
      <c r="F3" s="2" t="s">
        <v>2162</v>
      </c>
      <c r="G3" t="s">
        <v>2163</v>
      </c>
      <c r="H3" s="2" t="s">
        <v>2164</v>
      </c>
      <c r="I3" s="2" t="s">
        <v>2165</v>
      </c>
      <c r="J3" s="2" t="s">
        <v>2166</v>
      </c>
      <c r="K3" s="2" t="s">
        <v>2167</v>
      </c>
      <c r="L3" s="20" t="s">
        <v>14</v>
      </c>
      <c r="M3" s="20" t="s">
        <v>2168</v>
      </c>
      <c r="N3" s="2" t="s">
        <v>1053</v>
      </c>
      <c r="O3" t="s">
        <v>1104</v>
      </c>
      <c r="P3" s="2" t="s">
        <v>1105</v>
      </c>
      <c r="Q3" s="2" t="s">
        <v>1106</v>
      </c>
      <c r="R3" s="2" t="s">
        <v>17</v>
      </c>
      <c r="S3" t="s">
        <v>18</v>
      </c>
      <c r="T3" t="s">
        <v>1144</v>
      </c>
      <c r="U3" t="s">
        <v>1145</v>
      </c>
      <c r="V3" s="2" t="s">
        <v>2156</v>
      </c>
      <c r="W3" s="2" t="s">
        <v>2155</v>
      </c>
      <c r="X3" t="s">
        <v>2153</v>
      </c>
      <c r="Y3" t="s">
        <v>2154</v>
      </c>
      <c r="Z3" t="s">
        <v>2151</v>
      </c>
      <c r="AA3" t="s">
        <v>2152</v>
      </c>
      <c r="AB3" s="2" t="s">
        <v>2170</v>
      </c>
      <c r="AC3" t="s">
        <v>2157</v>
      </c>
      <c r="AD3" t="s">
        <v>2158</v>
      </c>
      <c r="AE3" t="s">
        <v>2159</v>
      </c>
    </row>
    <row r="4" spans="1:31" x14ac:dyDescent="0.2">
      <c r="A4">
        <v>1</v>
      </c>
      <c r="B4" s="2" t="s">
        <v>976</v>
      </c>
      <c r="F4">
        <v>1</v>
      </c>
      <c r="G4" t="s">
        <v>566</v>
      </c>
      <c r="J4" s="2">
        <v>29</v>
      </c>
      <c r="K4" s="2" t="s">
        <v>566</v>
      </c>
      <c r="L4" s="2" t="s">
        <v>974</v>
      </c>
      <c r="M4" s="2" t="s">
        <v>569</v>
      </c>
      <c r="N4" s="2">
        <v>200000284</v>
      </c>
      <c r="O4" t="s">
        <v>288</v>
      </c>
      <c r="P4" s="2" t="s">
        <v>1107</v>
      </c>
      <c r="Q4" s="2">
        <v>29259</v>
      </c>
      <c r="R4" s="2">
        <v>1</v>
      </c>
      <c r="S4" t="s">
        <v>1054</v>
      </c>
      <c r="AC4">
        <f>Tableau5[[#This Row],[extrapol_iti_annee_lisse]]*Tableau5[[#This Row],[longueur_section]]</f>
        <v>0</v>
      </c>
      <c r="AD4">
        <f>Tableau5[[#This Row],[extrapol_tour_annee]]*Tableau5[[#This Row],[longueur_section]]</f>
        <v>0</v>
      </c>
      <c r="AE4">
        <f>Tableau5[[#This Row],[extrapol_exc_annee]]*Tableau5[[#This Row],[longueur_section]]</f>
        <v>0</v>
      </c>
    </row>
    <row r="5" spans="1:31" x14ac:dyDescent="0.2">
      <c r="A5">
        <v>2</v>
      </c>
      <c r="B5" s="2" t="s">
        <v>977</v>
      </c>
      <c r="F5">
        <v>1</v>
      </c>
      <c r="G5" t="s">
        <v>566</v>
      </c>
      <c r="J5" s="2">
        <v>29</v>
      </c>
      <c r="K5" s="2" t="s">
        <v>566</v>
      </c>
      <c r="L5" s="2" t="s">
        <v>974</v>
      </c>
      <c r="M5" s="2" t="s">
        <v>569</v>
      </c>
      <c r="AC5">
        <f>Tableau5[[#This Row],[extrapol_iti_annee_lisse]]*Tableau5[[#This Row],[longueur_section]]</f>
        <v>0</v>
      </c>
      <c r="AD5">
        <f>Tableau5[[#This Row],[extrapol_tour_annee]]*Tableau5[[#This Row],[longueur_section]]</f>
        <v>0</v>
      </c>
      <c r="AE5">
        <f>Tableau5[[#This Row],[extrapol_exc_annee]]*Tableau5[[#This Row],[longueur_section]]</f>
        <v>0</v>
      </c>
    </row>
    <row r="6" spans="1:31" x14ac:dyDescent="0.2">
      <c r="A6">
        <v>3</v>
      </c>
      <c r="B6" s="2" t="s">
        <v>978</v>
      </c>
      <c r="F6">
        <v>1</v>
      </c>
      <c r="G6" t="s">
        <v>566</v>
      </c>
      <c r="J6" s="2">
        <v>29</v>
      </c>
      <c r="K6" s="2" t="s">
        <v>566</v>
      </c>
      <c r="L6" s="2" t="s">
        <v>974</v>
      </c>
      <c r="M6" s="2" t="s">
        <v>569</v>
      </c>
      <c r="N6" s="2">
        <v>200000255</v>
      </c>
      <c r="O6" t="s">
        <v>1073</v>
      </c>
      <c r="P6" s="2" t="s">
        <v>1108</v>
      </c>
      <c r="Q6" s="2">
        <v>29207</v>
      </c>
      <c r="R6" s="2">
        <v>2</v>
      </c>
      <c r="S6" t="s">
        <v>1055</v>
      </c>
      <c r="AC6">
        <f>Tableau5[[#This Row],[extrapol_iti_annee_lisse]]*Tableau5[[#This Row],[longueur_section]]</f>
        <v>0</v>
      </c>
      <c r="AD6">
        <f>Tableau5[[#This Row],[extrapol_tour_annee]]*Tableau5[[#This Row],[longueur_section]]</f>
        <v>0</v>
      </c>
      <c r="AE6">
        <f>Tableau5[[#This Row],[extrapol_exc_annee]]*Tableau5[[#This Row],[longueur_section]]</f>
        <v>0</v>
      </c>
    </row>
    <row r="7" spans="1:31" x14ac:dyDescent="0.2">
      <c r="A7">
        <v>4</v>
      </c>
      <c r="B7" s="2" t="s">
        <v>979</v>
      </c>
      <c r="F7">
        <v>1</v>
      </c>
      <c r="G7" t="s">
        <v>566</v>
      </c>
      <c r="J7" s="2">
        <v>29</v>
      </c>
      <c r="K7" s="2" t="s">
        <v>566</v>
      </c>
      <c r="L7" s="2" t="s">
        <v>974</v>
      </c>
      <c r="M7" s="2" t="s">
        <v>569</v>
      </c>
      <c r="N7" s="2">
        <v>200000968</v>
      </c>
      <c r="O7" t="s">
        <v>1109</v>
      </c>
      <c r="P7" s="2" t="s">
        <v>836</v>
      </c>
      <c r="Q7" s="2">
        <v>29227</v>
      </c>
      <c r="AC7">
        <f>Tableau5[[#This Row],[extrapol_iti_annee_lisse]]*Tableau5[[#This Row],[longueur_section]]</f>
        <v>0</v>
      </c>
      <c r="AD7">
        <f>Tableau5[[#This Row],[extrapol_tour_annee]]*Tableau5[[#This Row],[longueur_section]]</f>
        <v>0</v>
      </c>
      <c r="AE7">
        <f>Tableau5[[#This Row],[extrapol_exc_annee]]*Tableau5[[#This Row],[longueur_section]]</f>
        <v>0</v>
      </c>
    </row>
    <row r="8" spans="1:31" x14ac:dyDescent="0.2">
      <c r="A8">
        <v>5</v>
      </c>
      <c r="B8" s="2" t="s">
        <v>980</v>
      </c>
      <c r="F8">
        <v>1</v>
      </c>
      <c r="G8" t="s">
        <v>566</v>
      </c>
      <c r="J8" s="2">
        <v>29</v>
      </c>
      <c r="K8" s="2" t="s">
        <v>566</v>
      </c>
      <c r="L8" s="2" t="s">
        <v>974</v>
      </c>
      <c r="M8" s="2" t="s">
        <v>569</v>
      </c>
      <c r="AC8">
        <f>Tableau5[[#This Row],[extrapol_iti_annee_lisse]]*Tableau5[[#This Row],[longueur_section]]</f>
        <v>0</v>
      </c>
      <c r="AD8">
        <f>Tableau5[[#This Row],[extrapol_tour_annee]]*Tableau5[[#This Row],[longueur_section]]</f>
        <v>0</v>
      </c>
      <c r="AE8">
        <f>Tableau5[[#This Row],[extrapol_exc_annee]]*Tableau5[[#This Row],[longueur_section]]</f>
        <v>0</v>
      </c>
    </row>
    <row r="9" spans="1:31" x14ac:dyDescent="0.2">
      <c r="A9">
        <v>6</v>
      </c>
      <c r="B9" s="2" t="s">
        <v>980</v>
      </c>
      <c r="F9">
        <v>1</v>
      </c>
      <c r="G9" t="s">
        <v>566</v>
      </c>
      <c r="J9" s="2">
        <v>29</v>
      </c>
      <c r="K9" s="2" t="s">
        <v>566</v>
      </c>
      <c r="L9" s="2" t="s">
        <v>974</v>
      </c>
      <c r="M9" s="2" t="s">
        <v>569</v>
      </c>
      <c r="N9" s="20">
        <v>100004288</v>
      </c>
      <c r="O9" s="20" t="s">
        <v>1074</v>
      </c>
      <c r="AC9">
        <f>Tableau5[[#This Row],[extrapol_iti_annee_lisse]]*Tableau5[[#This Row],[longueur_section]]</f>
        <v>0</v>
      </c>
      <c r="AD9">
        <f>Tableau5[[#This Row],[extrapol_tour_annee]]*Tableau5[[#This Row],[longueur_section]]</f>
        <v>0</v>
      </c>
      <c r="AE9">
        <f>Tableau5[[#This Row],[extrapol_exc_annee]]*Tableau5[[#This Row],[longueur_section]]</f>
        <v>0</v>
      </c>
    </row>
    <row r="10" spans="1:31" x14ac:dyDescent="0.2">
      <c r="A10">
        <v>7</v>
      </c>
      <c r="B10" s="2" t="s">
        <v>981</v>
      </c>
      <c r="F10">
        <v>1</v>
      </c>
      <c r="G10" t="s">
        <v>566</v>
      </c>
      <c r="J10" s="2">
        <v>22</v>
      </c>
      <c r="K10" s="2" t="s">
        <v>566</v>
      </c>
      <c r="L10" s="2" t="s">
        <v>974</v>
      </c>
      <c r="M10" s="2" t="s">
        <v>569</v>
      </c>
      <c r="N10" s="2">
        <v>200000249</v>
      </c>
      <c r="O10" t="s">
        <v>1075</v>
      </c>
      <c r="P10" s="2" t="s">
        <v>813</v>
      </c>
      <c r="Q10" s="2">
        <v>22061</v>
      </c>
      <c r="R10" s="2">
        <v>18</v>
      </c>
      <c r="S10" t="s">
        <v>813</v>
      </c>
      <c r="AC10">
        <f>Tableau5[[#This Row],[extrapol_iti_annee_lisse]]*Tableau5[[#This Row],[longueur_section]]</f>
        <v>0</v>
      </c>
      <c r="AD10">
        <f>Tableau5[[#This Row],[extrapol_tour_annee]]*Tableau5[[#This Row],[longueur_section]]</f>
        <v>0</v>
      </c>
      <c r="AE10">
        <f>Tableau5[[#This Row],[extrapol_exc_annee]]*Tableau5[[#This Row],[longueur_section]]</f>
        <v>0</v>
      </c>
    </row>
    <row r="11" spans="1:31" x14ac:dyDescent="0.2">
      <c r="A11">
        <v>8</v>
      </c>
      <c r="B11" s="2" t="s">
        <v>982</v>
      </c>
      <c r="F11">
        <v>1</v>
      </c>
      <c r="G11" t="s">
        <v>566</v>
      </c>
      <c r="J11" s="2">
        <v>22</v>
      </c>
      <c r="K11" s="2" t="s">
        <v>566</v>
      </c>
      <c r="L11" s="2" t="s">
        <v>974</v>
      </c>
      <c r="M11" s="2" t="s">
        <v>569</v>
      </c>
      <c r="N11" s="2">
        <v>200000176</v>
      </c>
      <c r="O11" t="s">
        <v>563</v>
      </c>
      <c r="P11" s="2" t="s">
        <v>812</v>
      </c>
      <c r="Q11" s="2">
        <v>22033</v>
      </c>
      <c r="R11" s="2">
        <v>19</v>
      </c>
      <c r="S11" t="s">
        <v>812</v>
      </c>
      <c r="AC11">
        <f>Tableau5[[#This Row],[extrapol_iti_annee_lisse]]*Tableau5[[#This Row],[longueur_section]]</f>
        <v>0</v>
      </c>
      <c r="AD11">
        <f>Tableau5[[#This Row],[extrapol_tour_annee]]*Tableau5[[#This Row],[longueur_section]]</f>
        <v>0</v>
      </c>
      <c r="AE11">
        <f>Tableau5[[#This Row],[extrapol_exc_annee]]*Tableau5[[#This Row],[longueur_section]]</f>
        <v>0</v>
      </c>
    </row>
    <row r="12" spans="1:31" x14ac:dyDescent="0.2">
      <c r="A12">
        <v>9</v>
      </c>
      <c r="B12" s="2" t="s">
        <v>983</v>
      </c>
      <c r="F12">
        <v>1</v>
      </c>
      <c r="G12" t="s">
        <v>566</v>
      </c>
      <c r="J12" s="2">
        <v>56</v>
      </c>
      <c r="K12" s="2" t="s">
        <v>566</v>
      </c>
      <c r="L12" s="2" t="s">
        <v>974</v>
      </c>
      <c r="M12" s="2" t="s">
        <v>569</v>
      </c>
      <c r="AC12">
        <f>Tableau5[[#This Row],[extrapol_iti_annee_lisse]]*Tableau5[[#This Row],[longueur_section]]</f>
        <v>0</v>
      </c>
      <c r="AD12">
        <f>Tableau5[[#This Row],[extrapol_tour_annee]]*Tableau5[[#This Row],[longueur_section]]</f>
        <v>0</v>
      </c>
      <c r="AE12">
        <f>Tableau5[[#This Row],[extrapol_exc_annee]]*Tableau5[[#This Row],[longueur_section]]</f>
        <v>0</v>
      </c>
    </row>
    <row r="13" spans="1:31" x14ac:dyDescent="0.2">
      <c r="A13">
        <v>10</v>
      </c>
      <c r="B13" s="2" t="s">
        <v>984</v>
      </c>
      <c r="F13">
        <v>1</v>
      </c>
      <c r="G13" t="s">
        <v>566</v>
      </c>
      <c r="J13" s="2">
        <v>56</v>
      </c>
      <c r="K13" s="2" t="s">
        <v>566</v>
      </c>
      <c r="L13" s="2" t="s">
        <v>974</v>
      </c>
      <c r="M13" s="2" t="s">
        <v>569</v>
      </c>
      <c r="N13" s="2">
        <v>200000874</v>
      </c>
      <c r="O13" t="s">
        <v>1076</v>
      </c>
      <c r="P13" s="2" t="s">
        <v>1110</v>
      </c>
      <c r="Q13" s="2">
        <v>56146</v>
      </c>
      <c r="AC13">
        <f>Tableau5[[#This Row],[extrapol_iti_annee_lisse]]*Tableau5[[#This Row],[longueur_section]]</f>
        <v>0</v>
      </c>
      <c r="AD13">
        <f>Tableau5[[#This Row],[extrapol_tour_annee]]*Tableau5[[#This Row],[longueur_section]]</f>
        <v>0</v>
      </c>
      <c r="AE13">
        <f>Tableau5[[#This Row],[extrapol_exc_annee]]*Tableau5[[#This Row],[longueur_section]]</f>
        <v>0</v>
      </c>
    </row>
    <row r="14" spans="1:31" x14ac:dyDescent="0.2">
      <c r="A14">
        <v>11</v>
      </c>
      <c r="B14" s="2" t="s">
        <v>985</v>
      </c>
      <c r="F14">
        <v>1</v>
      </c>
      <c r="G14" t="s">
        <v>566</v>
      </c>
      <c r="J14" s="2">
        <v>56</v>
      </c>
      <c r="K14" s="2" t="s">
        <v>566</v>
      </c>
      <c r="L14" s="2" t="s">
        <v>974</v>
      </c>
      <c r="M14" s="2" t="s">
        <v>569</v>
      </c>
      <c r="AC14">
        <f>Tableau5[[#This Row],[extrapol_iti_annee_lisse]]*Tableau5[[#This Row],[longueur_section]]</f>
        <v>0</v>
      </c>
      <c r="AD14">
        <f>Tableau5[[#This Row],[extrapol_tour_annee]]*Tableau5[[#This Row],[longueur_section]]</f>
        <v>0</v>
      </c>
      <c r="AE14">
        <f>Tableau5[[#This Row],[extrapol_exc_annee]]*Tableau5[[#This Row],[longueur_section]]</f>
        <v>0</v>
      </c>
    </row>
    <row r="15" spans="1:31" x14ac:dyDescent="0.2">
      <c r="A15">
        <v>12</v>
      </c>
      <c r="B15" s="2" t="s">
        <v>986</v>
      </c>
      <c r="F15">
        <v>1</v>
      </c>
      <c r="G15" t="s">
        <v>566</v>
      </c>
      <c r="J15" s="2">
        <v>56</v>
      </c>
      <c r="K15" s="2" t="s">
        <v>566</v>
      </c>
      <c r="L15" s="2" t="s">
        <v>974</v>
      </c>
      <c r="M15" s="2" t="s">
        <v>569</v>
      </c>
      <c r="AC15">
        <f>Tableau5[[#This Row],[extrapol_iti_annee_lisse]]*Tableau5[[#This Row],[longueur_section]]</f>
        <v>0</v>
      </c>
      <c r="AD15">
        <f>Tableau5[[#This Row],[extrapol_tour_annee]]*Tableau5[[#This Row],[longueur_section]]</f>
        <v>0</v>
      </c>
      <c r="AE15">
        <f>Tableau5[[#This Row],[extrapol_exc_annee]]*Tableau5[[#This Row],[longueur_section]]</f>
        <v>0</v>
      </c>
    </row>
    <row r="16" spans="1:31" x14ac:dyDescent="0.2">
      <c r="A16">
        <v>13</v>
      </c>
      <c r="B16" s="2" t="s">
        <v>987</v>
      </c>
      <c r="F16">
        <v>1</v>
      </c>
      <c r="G16" t="s">
        <v>566</v>
      </c>
      <c r="J16" s="2">
        <v>56</v>
      </c>
      <c r="K16" s="2" t="s">
        <v>566</v>
      </c>
      <c r="L16" s="2" t="s">
        <v>974</v>
      </c>
      <c r="M16" s="2" t="s">
        <v>569</v>
      </c>
      <c r="N16" s="2">
        <v>200000873</v>
      </c>
      <c r="O16" t="s">
        <v>1077</v>
      </c>
      <c r="P16" s="2" t="s">
        <v>918</v>
      </c>
      <c r="Q16" s="2">
        <v>56072</v>
      </c>
      <c r="AC16">
        <f>Tableau5[[#This Row],[extrapol_iti_annee_lisse]]*Tableau5[[#This Row],[longueur_section]]</f>
        <v>0</v>
      </c>
      <c r="AD16">
        <f>Tableau5[[#This Row],[extrapol_tour_annee]]*Tableau5[[#This Row],[longueur_section]]</f>
        <v>0</v>
      </c>
      <c r="AE16">
        <f>Tableau5[[#This Row],[extrapol_exc_annee]]*Tableau5[[#This Row],[longueur_section]]</f>
        <v>0</v>
      </c>
    </row>
    <row r="17" spans="1:31" x14ac:dyDescent="0.2">
      <c r="A17">
        <v>14</v>
      </c>
      <c r="B17" s="2" t="s">
        <v>988</v>
      </c>
      <c r="F17">
        <v>1</v>
      </c>
      <c r="G17" t="s">
        <v>566</v>
      </c>
      <c r="J17" s="2">
        <v>56</v>
      </c>
      <c r="K17" s="2" t="s">
        <v>566</v>
      </c>
      <c r="L17" s="2" t="s">
        <v>974</v>
      </c>
      <c r="M17" s="2" t="s">
        <v>569</v>
      </c>
      <c r="N17" s="2">
        <v>200000817</v>
      </c>
      <c r="O17" t="s">
        <v>564</v>
      </c>
      <c r="P17" s="2" t="s">
        <v>919</v>
      </c>
      <c r="Q17" s="2">
        <v>56079</v>
      </c>
      <c r="R17" s="2">
        <v>28</v>
      </c>
      <c r="S17" t="s">
        <v>1056</v>
      </c>
      <c r="AC17">
        <f>Tableau5[[#This Row],[extrapol_iti_annee_lisse]]*Tableau5[[#This Row],[longueur_section]]</f>
        <v>0</v>
      </c>
      <c r="AD17">
        <f>Tableau5[[#This Row],[extrapol_tour_annee]]*Tableau5[[#This Row],[longueur_section]]</f>
        <v>0</v>
      </c>
      <c r="AE17">
        <f>Tableau5[[#This Row],[extrapol_exc_annee]]*Tableau5[[#This Row],[longueur_section]]</f>
        <v>0</v>
      </c>
    </row>
    <row r="18" spans="1:31" x14ac:dyDescent="0.2">
      <c r="A18">
        <v>15</v>
      </c>
      <c r="B18" s="2" t="s">
        <v>989</v>
      </c>
      <c r="F18">
        <v>1</v>
      </c>
      <c r="G18" t="s">
        <v>566</v>
      </c>
      <c r="J18" s="2">
        <v>56</v>
      </c>
      <c r="K18" s="2" t="s">
        <v>566</v>
      </c>
      <c r="L18" s="2" t="s">
        <v>974</v>
      </c>
      <c r="M18" s="2" t="s">
        <v>569</v>
      </c>
      <c r="N18" s="2">
        <v>200000875</v>
      </c>
      <c r="O18" t="s">
        <v>565</v>
      </c>
      <c r="P18" s="2" t="s">
        <v>933</v>
      </c>
      <c r="Q18" s="2">
        <v>56211</v>
      </c>
      <c r="R18" s="2">
        <v>31</v>
      </c>
      <c r="S18" t="s">
        <v>1057</v>
      </c>
      <c r="AC18">
        <f>Tableau5[[#This Row],[extrapol_iti_annee_lisse]]*Tableau5[[#This Row],[longueur_section]]</f>
        <v>0</v>
      </c>
      <c r="AD18">
        <f>Tableau5[[#This Row],[extrapol_tour_annee]]*Tableau5[[#This Row],[longueur_section]]</f>
        <v>0</v>
      </c>
      <c r="AE18">
        <f>Tableau5[[#This Row],[extrapol_exc_annee]]*Tableau5[[#This Row],[longueur_section]]</f>
        <v>0</v>
      </c>
    </row>
    <row r="19" spans="1:31" x14ac:dyDescent="0.2">
      <c r="A19">
        <v>16</v>
      </c>
      <c r="B19" s="2" t="s">
        <v>990</v>
      </c>
      <c r="F19">
        <v>1</v>
      </c>
      <c r="G19" t="s">
        <v>566</v>
      </c>
      <c r="J19" s="2">
        <v>56</v>
      </c>
      <c r="K19" s="2" t="s">
        <v>566</v>
      </c>
      <c r="L19" s="2" t="s">
        <v>974</v>
      </c>
      <c r="M19" s="2" t="s">
        <v>569</v>
      </c>
      <c r="AC19">
        <f>Tableau5[[#This Row],[extrapol_iti_annee_lisse]]*Tableau5[[#This Row],[longueur_section]]</f>
        <v>0</v>
      </c>
      <c r="AD19">
        <f>Tableau5[[#This Row],[extrapol_tour_annee]]*Tableau5[[#This Row],[longueur_section]]</f>
        <v>0</v>
      </c>
      <c r="AE19">
        <f>Tableau5[[#This Row],[extrapol_exc_annee]]*Tableau5[[#This Row],[longueur_section]]</f>
        <v>0</v>
      </c>
    </row>
    <row r="20" spans="1:31" x14ac:dyDescent="0.2">
      <c r="A20">
        <v>17</v>
      </c>
      <c r="B20" s="2" t="s">
        <v>991</v>
      </c>
      <c r="F20">
        <v>1</v>
      </c>
      <c r="G20" t="s">
        <v>566</v>
      </c>
      <c r="J20" s="2">
        <v>35</v>
      </c>
      <c r="K20" s="2" t="s">
        <v>566</v>
      </c>
      <c r="L20" s="2" t="s">
        <v>974</v>
      </c>
      <c r="M20" s="2" t="s">
        <v>569</v>
      </c>
      <c r="N20" s="2">
        <v>200000872</v>
      </c>
      <c r="O20" t="s">
        <v>1078</v>
      </c>
      <c r="P20" s="2" t="s">
        <v>1111</v>
      </c>
      <c r="Q20" s="2">
        <v>56239</v>
      </c>
      <c r="AC20">
        <f>Tableau5[[#This Row],[extrapol_iti_annee_lisse]]*Tableau5[[#This Row],[longueur_section]]</f>
        <v>0</v>
      </c>
      <c r="AD20">
        <f>Tableau5[[#This Row],[extrapol_tour_annee]]*Tableau5[[#This Row],[longueur_section]]</f>
        <v>0</v>
      </c>
      <c r="AE20">
        <f>Tableau5[[#This Row],[extrapol_exc_annee]]*Tableau5[[#This Row],[longueur_section]]</f>
        <v>0</v>
      </c>
    </row>
    <row r="21" spans="1:31" s="19" customFormat="1" x14ac:dyDescent="0.2">
      <c r="A21" s="19">
        <v>18</v>
      </c>
      <c r="B21" s="19" t="s">
        <v>992</v>
      </c>
      <c r="F21" s="19">
        <v>1</v>
      </c>
      <c r="G21" s="19" t="s">
        <v>566</v>
      </c>
      <c r="J21" s="19">
        <v>44</v>
      </c>
      <c r="K21" s="19" t="s">
        <v>573</v>
      </c>
      <c r="L21" s="19" t="s">
        <v>974</v>
      </c>
      <c r="M21" s="19" t="s">
        <v>569</v>
      </c>
      <c r="AC21" s="19">
        <f>Tableau5[[#This Row],[extrapol_iti_annee_lisse]]*Tableau5[[#This Row],[longueur_section]]</f>
        <v>0</v>
      </c>
      <c r="AD21" s="19">
        <f>Tableau5[[#This Row],[extrapol_tour_annee]]*Tableau5[[#This Row],[longueur_section]]</f>
        <v>0</v>
      </c>
      <c r="AE21" s="19">
        <f>Tableau5[[#This Row],[extrapol_exc_annee]]*Tableau5[[#This Row],[longueur_section]]</f>
        <v>0</v>
      </c>
    </row>
    <row r="22" spans="1:31" s="19" customFormat="1" x14ac:dyDescent="0.2">
      <c r="A22" s="19">
        <v>19</v>
      </c>
      <c r="B22" s="19" t="s">
        <v>993</v>
      </c>
      <c r="F22" s="19">
        <v>1</v>
      </c>
      <c r="G22" s="19" t="s">
        <v>566</v>
      </c>
      <c r="J22" s="19">
        <v>44</v>
      </c>
      <c r="K22" s="19" t="s">
        <v>573</v>
      </c>
      <c r="L22" s="19" t="s">
        <v>974</v>
      </c>
      <c r="M22" s="19" t="s">
        <v>569</v>
      </c>
      <c r="N22" s="19">
        <v>200000881</v>
      </c>
      <c r="O22" s="19" t="s">
        <v>1079</v>
      </c>
      <c r="P22" s="19" t="s">
        <v>185</v>
      </c>
      <c r="Q22" s="19">
        <v>44128</v>
      </c>
      <c r="R22" s="19">
        <v>41</v>
      </c>
      <c r="S22" s="19" t="s">
        <v>1058</v>
      </c>
      <c r="AC22" s="19">
        <f>Tableau5[[#This Row],[extrapol_iti_annee_lisse]]*Tableau5[[#This Row],[longueur_section]]</f>
        <v>0</v>
      </c>
      <c r="AD22" s="19">
        <f>Tableau5[[#This Row],[extrapol_tour_annee]]*Tableau5[[#This Row],[longueur_section]]</f>
        <v>0</v>
      </c>
      <c r="AE22" s="19">
        <f>Tableau5[[#This Row],[extrapol_exc_annee]]*Tableau5[[#This Row],[longueur_section]]</f>
        <v>0</v>
      </c>
    </row>
    <row r="23" spans="1:31" s="19" customFormat="1" x14ac:dyDescent="0.2">
      <c r="A23" s="19">
        <v>20</v>
      </c>
      <c r="B23" s="19" t="s">
        <v>994</v>
      </c>
      <c r="F23" s="19">
        <v>1</v>
      </c>
      <c r="G23" s="19" t="s">
        <v>566</v>
      </c>
      <c r="J23" s="19">
        <v>44</v>
      </c>
      <c r="K23" s="19" t="s">
        <v>573</v>
      </c>
      <c r="L23" s="19" t="s">
        <v>974</v>
      </c>
      <c r="M23" s="19" t="s">
        <v>569</v>
      </c>
      <c r="N23" s="19">
        <v>200000188</v>
      </c>
      <c r="O23" s="19" t="s">
        <v>885</v>
      </c>
      <c r="P23" s="19" t="s">
        <v>885</v>
      </c>
      <c r="Q23" s="19">
        <v>44015</v>
      </c>
      <c r="AC23" s="19">
        <f>Tableau5[[#This Row],[extrapol_iti_annee_lisse]]*Tableau5[[#This Row],[longueur_section]]</f>
        <v>0</v>
      </c>
      <c r="AD23" s="19">
        <f>Tableau5[[#This Row],[extrapol_tour_annee]]*Tableau5[[#This Row],[longueur_section]]</f>
        <v>0</v>
      </c>
      <c r="AE23" s="19">
        <f>Tableau5[[#This Row],[extrapol_exc_annee]]*Tableau5[[#This Row],[longueur_section]]</f>
        <v>0</v>
      </c>
    </row>
    <row r="24" spans="1:31" s="12" customFormat="1" x14ac:dyDescent="0.2">
      <c r="A24" s="12">
        <v>21</v>
      </c>
      <c r="B24" s="12" t="s">
        <v>995</v>
      </c>
      <c r="F24" s="12">
        <v>2</v>
      </c>
      <c r="G24" s="12" t="s">
        <v>1047</v>
      </c>
      <c r="J24" s="12">
        <v>44</v>
      </c>
      <c r="K24" s="12" t="s">
        <v>573</v>
      </c>
      <c r="L24" s="12" t="s">
        <v>974</v>
      </c>
      <c r="M24" s="12" t="s">
        <v>569</v>
      </c>
      <c r="N24" s="20">
        <v>200000238</v>
      </c>
      <c r="O24" s="20" t="s">
        <v>1059</v>
      </c>
      <c r="P24" s="20" t="s">
        <v>1112</v>
      </c>
      <c r="Q24" s="20">
        <v>44035</v>
      </c>
      <c r="R24" s="20"/>
      <c r="S24" s="20"/>
      <c r="AC24" s="12">
        <f>Tableau5[[#This Row],[extrapol_iti_annee_lisse]]*Tableau5[[#This Row],[longueur_section]]</f>
        <v>0</v>
      </c>
      <c r="AD24" s="12">
        <f>Tableau5[[#This Row],[extrapol_tour_annee]]*Tableau5[[#This Row],[longueur_section]]</f>
        <v>0</v>
      </c>
      <c r="AE24" s="12">
        <f>Tableau5[[#This Row],[extrapol_exc_annee]]*Tableau5[[#This Row],[longueur_section]]</f>
        <v>0</v>
      </c>
    </row>
    <row r="25" spans="1:31" x14ac:dyDescent="0.2">
      <c r="A25">
        <v>22</v>
      </c>
      <c r="B25" s="2" t="s">
        <v>996</v>
      </c>
      <c r="F25">
        <v>2</v>
      </c>
      <c r="G25" t="s">
        <v>1047</v>
      </c>
      <c r="J25" s="2">
        <v>44</v>
      </c>
      <c r="K25" s="2" t="s">
        <v>573</v>
      </c>
      <c r="L25" s="2" t="s">
        <v>974</v>
      </c>
      <c r="M25" s="2" t="s">
        <v>569</v>
      </c>
      <c r="N25" s="20">
        <v>200000166</v>
      </c>
      <c r="O25" s="20" t="s">
        <v>174</v>
      </c>
      <c r="P25" s="20" t="s">
        <v>897</v>
      </c>
      <c r="Q25" s="21">
        <v>44109</v>
      </c>
      <c r="R25" s="20">
        <v>42</v>
      </c>
      <c r="S25" s="20" t="s">
        <v>1059</v>
      </c>
      <c r="AC25">
        <f>Tableau5[[#This Row],[extrapol_iti_annee_lisse]]*Tableau5[[#This Row],[longueur_section]]</f>
        <v>0</v>
      </c>
      <c r="AD25">
        <f>Tableau5[[#This Row],[extrapol_tour_annee]]*Tableau5[[#This Row],[longueur_section]]</f>
        <v>0</v>
      </c>
      <c r="AE25">
        <f>Tableau5[[#This Row],[extrapol_exc_annee]]*Tableau5[[#This Row],[longueur_section]]</f>
        <v>0</v>
      </c>
    </row>
    <row r="26" spans="1:31" x14ac:dyDescent="0.2">
      <c r="A26">
        <v>23</v>
      </c>
      <c r="B26" s="2" t="s">
        <v>997</v>
      </c>
      <c r="F26">
        <v>2</v>
      </c>
      <c r="G26" t="s">
        <v>1047</v>
      </c>
      <c r="J26" s="2">
        <v>44</v>
      </c>
      <c r="K26" s="2" t="s">
        <v>573</v>
      </c>
      <c r="L26" s="2" t="s">
        <v>974</v>
      </c>
      <c r="M26" s="2" t="s">
        <v>569</v>
      </c>
      <c r="AC26">
        <f>Tableau5[[#This Row],[extrapol_iti_annee_lisse]]*Tableau5[[#This Row],[longueur_section]]</f>
        <v>0</v>
      </c>
      <c r="AD26">
        <f>Tableau5[[#This Row],[extrapol_tour_annee]]*Tableau5[[#This Row],[longueur_section]]</f>
        <v>0</v>
      </c>
      <c r="AE26">
        <f>Tableau5[[#This Row],[extrapol_exc_annee]]*Tableau5[[#This Row],[longueur_section]]</f>
        <v>0</v>
      </c>
    </row>
    <row r="27" spans="1:31" x14ac:dyDescent="0.2">
      <c r="A27">
        <v>24</v>
      </c>
      <c r="B27" s="2" t="s">
        <v>998</v>
      </c>
      <c r="F27">
        <v>2</v>
      </c>
      <c r="G27" t="s">
        <v>1047</v>
      </c>
      <c r="J27" s="2">
        <v>44</v>
      </c>
      <c r="K27" s="2" t="s">
        <v>573</v>
      </c>
      <c r="L27" s="2" t="s">
        <v>974</v>
      </c>
      <c r="M27" s="2" t="s">
        <v>569</v>
      </c>
      <c r="AC27">
        <f>Tableau5[[#This Row],[extrapol_iti_annee_lisse]]*Tableau5[[#This Row],[longueur_section]]</f>
        <v>0</v>
      </c>
      <c r="AD27">
        <f>Tableau5[[#This Row],[extrapol_tour_annee]]*Tableau5[[#This Row],[longueur_section]]</f>
        <v>0</v>
      </c>
      <c r="AE27">
        <f>Tableau5[[#This Row],[extrapol_exc_annee]]*Tableau5[[#This Row],[longueur_section]]</f>
        <v>0</v>
      </c>
    </row>
    <row r="28" spans="1:31" x14ac:dyDescent="0.2">
      <c r="A28">
        <v>25</v>
      </c>
      <c r="B28" s="2" t="s">
        <v>999</v>
      </c>
      <c r="F28">
        <v>2</v>
      </c>
      <c r="G28" t="s">
        <v>1047</v>
      </c>
      <c r="J28" s="2">
        <v>44</v>
      </c>
      <c r="K28" s="2" t="s">
        <v>573</v>
      </c>
      <c r="L28" s="2" t="s">
        <v>974</v>
      </c>
      <c r="M28" s="2" t="s">
        <v>569</v>
      </c>
      <c r="N28" s="2">
        <v>200000162</v>
      </c>
      <c r="O28" t="s">
        <v>1080</v>
      </c>
      <c r="P28" s="2" t="s">
        <v>900</v>
      </c>
      <c r="Q28" s="18">
        <v>44120</v>
      </c>
      <c r="AC28">
        <f>Tableau5[[#This Row],[extrapol_iti_annee_lisse]]*Tableau5[[#This Row],[longueur_section]]</f>
        <v>0</v>
      </c>
      <c r="AD28">
        <f>Tableau5[[#This Row],[extrapol_tour_annee]]*Tableau5[[#This Row],[longueur_section]]</f>
        <v>0</v>
      </c>
      <c r="AE28">
        <f>Tableau5[[#This Row],[extrapol_exc_annee]]*Tableau5[[#This Row],[longueur_section]]</f>
        <v>0</v>
      </c>
    </row>
    <row r="29" spans="1:31" x14ac:dyDescent="0.2">
      <c r="A29">
        <v>26</v>
      </c>
      <c r="B29" s="2" t="s">
        <v>1000</v>
      </c>
      <c r="F29">
        <v>3</v>
      </c>
      <c r="G29" t="s">
        <v>1048</v>
      </c>
      <c r="J29" s="2">
        <v>44</v>
      </c>
      <c r="K29" s="2" t="s">
        <v>573</v>
      </c>
      <c r="L29" s="2" t="s">
        <v>974</v>
      </c>
      <c r="M29" s="2" t="s">
        <v>569</v>
      </c>
      <c r="N29" s="2">
        <v>200000185</v>
      </c>
      <c r="O29" t="s">
        <v>1081</v>
      </c>
      <c r="P29" s="2" t="s">
        <v>900</v>
      </c>
      <c r="Q29" s="18">
        <v>44120</v>
      </c>
      <c r="R29" s="2">
        <v>43</v>
      </c>
      <c r="S29" t="s">
        <v>900</v>
      </c>
      <c r="AC29">
        <f>Tableau5[[#This Row],[extrapol_iti_annee_lisse]]*Tableau5[[#This Row],[longueur_section]]</f>
        <v>0</v>
      </c>
      <c r="AD29">
        <f>Tableau5[[#This Row],[extrapol_tour_annee]]*Tableau5[[#This Row],[longueur_section]]</f>
        <v>0</v>
      </c>
      <c r="AE29">
        <f>Tableau5[[#This Row],[extrapol_exc_annee]]*Tableau5[[#This Row],[longueur_section]]</f>
        <v>0</v>
      </c>
    </row>
    <row r="30" spans="1:31" x14ac:dyDescent="0.2">
      <c r="A30">
        <v>27</v>
      </c>
      <c r="B30" s="2" t="s">
        <v>1001</v>
      </c>
      <c r="F30">
        <v>3</v>
      </c>
      <c r="G30" t="s">
        <v>1048</v>
      </c>
      <c r="J30" s="2">
        <v>44</v>
      </c>
      <c r="K30" s="2" t="s">
        <v>573</v>
      </c>
      <c r="L30" s="2" t="s">
        <v>974</v>
      </c>
      <c r="M30" s="2" t="s">
        <v>569</v>
      </c>
      <c r="AC30">
        <f>Tableau5[[#This Row],[extrapol_iti_annee_lisse]]*Tableau5[[#This Row],[longueur_section]]</f>
        <v>0</v>
      </c>
      <c r="AD30">
        <f>Tableau5[[#This Row],[extrapol_tour_annee]]*Tableau5[[#This Row],[longueur_section]]</f>
        <v>0</v>
      </c>
      <c r="AE30">
        <f>Tableau5[[#This Row],[extrapol_exc_annee]]*Tableau5[[#This Row],[longueur_section]]</f>
        <v>0</v>
      </c>
    </row>
    <row r="31" spans="1:31" x14ac:dyDescent="0.2">
      <c r="A31">
        <v>28</v>
      </c>
      <c r="B31" s="2" t="s">
        <v>1002</v>
      </c>
      <c r="F31">
        <v>3</v>
      </c>
      <c r="G31" t="s">
        <v>1048</v>
      </c>
      <c r="J31" s="2">
        <v>44</v>
      </c>
      <c r="K31" s="2" t="s">
        <v>573</v>
      </c>
      <c r="L31" s="2" t="s">
        <v>974</v>
      </c>
      <c r="M31" s="2" t="s">
        <v>569</v>
      </c>
      <c r="N31" s="2">
        <v>200000187</v>
      </c>
      <c r="O31" t="s">
        <v>173</v>
      </c>
      <c r="P31" s="2" t="s">
        <v>1113</v>
      </c>
      <c r="Q31" s="18">
        <v>44154</v>
      </c>
      <c r="R31" s="2">
        <v>44</v>
      </c>
      <c r="S31" t="s">
        <v>1060</v>
      </c>
      <c r="AC31">
        <f>Tableau5[[#This Row],[extrapol_iti_annee_lisse]]*Tableau5[[#This Row],[longueur_section]]</f>
        <v>0</v>
      </c>
      <c r="AD31">
        <f>Tableau5[[#This Row],[extrapol_tour_annee]]*Tableau5[[#This Row],[longueur_section]]</f>
        <v>0</v>
      </c>
      <c r="AE31">
        <f>Tableau5[[#This Row],[extrapol_exc_annee]]*Tableau5[[#This Row],[longueur_section]]</f>
        <v>0</v>
      </c>
    </row>
    <row r="32" spans="1:31" x14ac:dyDescent="0.2">
      <c r="A32">
        <v>29</v>
      </c>
      <c r="B32" s="2" t="s">
        <v>1002</v>
      </c>
      <c r="F32">
        <v>4</v>
      </c>
      <c r="G32" t="s">
        <v>1049</v>
      </c>
      <c r="J32" s="2">
        <v>44</v>
      </c>
      <c r="K32" s="2" t="s">
        <v>573</v>
      </c>
      <c r="L32" s="2" t="s">
        <v>974</v>
      </c>
      <c r="M32" s="2" t="s">
        <v>569</v>
      </c>
      <c r="AC32">
        <f>Tableau5[[#This Row],[extrapol_iti_annee_lisse]]*Tableau5[[#This Row],[longueur_section]]</f>
        <v>0</v>
      </c>
      <c r="AD32">
        <f>Tableau5[[#This Row],[extrapol_tour_annee]]*Tableau5[[#This Row],[longueur_section]]</f>
        <v>0</v>
      </c>
      <c r="AE32">
        <f>Tableau5[[#This Row],[extrapol_exc_annee]]*Tableau5[[#This Row],[longueur_section]]</f>
        <v>0</v>
      </c>
    </row>
    <row r="33" spans="1:31" x14ac:dyDescent="0.2">
      <c r="A33">
        <v>30</v>
      </c>
      <c r="B33" s="2" t="s">
        <v>1003</v>
      </c>
      <c r="F33">
        <v>4</v>
      </c>
      <c r="G33" t="s">
        <v>1049</v>
      </c>
      <c r="J33" s="2">
        <v>44</v>
      </c>
      <c r="K33" s="2" t="s">
        <v>573</v>
      </c>
      <c r="L33" s="2" t="s">
        <v>974</v>
      </c>
      <c r="M33" s="2" t="s">
        <v>569</v>
      </c>
      <c r="N33" s="2">
        <v>200000231</v>
      </c>
      <c r="O33" t="s">
        <v>1082</v>
      </c>
      <c r="P33" s="2" t="s">
        <v>907</v>
      </c>
      <c r="Q33" s="18">
        <v>44182</v>
      </c>
      <c r="AC33">
        <f>Tableau5[[#This Row],[extrapol_iti_annee_lisse]]*Tableau5[[#This Row],[longueur_section]]</f>
        <v>0</v>
      </c>
      <c r="AD33">
        <f>Tableau5[[#This Row],[extrapol_tour_annee]]*Tableau5[[#This Row],[longueur_section]]</f>
        <v>0</v>
      </c>
      <c r="AE33">
        <f>Tableau5[[#This Row],[extrapol_exc_annee]]*Tableau5[[#This Row],[longueur_section]]</f>
        <v>0</v>
      </c>
    </row>
    <row r="34" spans="1:31" x14ac:dyDescent="0.2">
      <c r="A34">
        <v>31</v>
      </c>
      <c r="B34" s="2" t="s">
        <v>1004</v>
      </c>
      <c r="F34">
        <v>4</v>
      </c>
      <c r="G34" t="s">
        <v>1049</v>
      </c>
      <c r="J34" s="2">
        <v>44</v>
      </c>
      <c r="K34" s="2" t="s">
        <v>573</v>
      </c>
      <c r="L34" s="2" t="s">
        <v>974</v>
      </c>
      <c r="M34" s="2" t="s">
        <v>569</v>
      </c>
      <c r="AC34">
        <f>Tableau5[[#This Row],[extrapol_iti_annee_lisse]]*Tableau5[[#This Row],[longueur_section]]</f>
        <v>0</v>
      </c>
      <c r="AD34">
        <f>Tableau5[[#This Row],[extrapol_tour_annee]]*Tableau5[[#This Row],[longueur_section]]</f>
        <v>0</v>
      </c>
      <c r="AE34">
        <f>Tableau5[[#This Row],[extrapol_exc_annee]]*Tableau5[[#This Row],[longueur_section]]</f>
        <v>0</v>
      </c>
    </row>
    <row r="35" spans="1:31" x14ac:dyDescent="0.2">
      <c r="A35">
        <v>32</v>
      </c>
      <c r="B35" s="2" t="s">
        <v>1005</v>
      </c>
      <c r="F35">
        <v>4</v>
      </c>
      <c r="G35" t="s">
        <v>1049</v>
      </c>
      <c r="J35" s="2">
        <v>85</v>
      </c>
      <c r="K35" s="2" t="s">
        <v>573</v>
      </c>
      <c r="L35" s="2" t="s">
        <v>974</v>
      </c>
      <c r="M35" s="2" t="s">
        <v>569</v>
      </c>
      <c r="N35" s="2">
        <v>200000082</v>
      </c>
      <c r="O35" t="s">
        <v>168</v>
      </c>
      <c r="P35" s="2" t="s">
        <v>168</v>
      </c>
      <c r="Q35" s="18">
        <v>85029</v>
      </c>
      <c r="R35" s="2">
        <v>45</v>
      </c>
      <c r="S35" t="s">
        <v>168</v>
      </c>
      <c r="AC35">
        <f>Tableau5[[#This Row],[extrapol_iti_annee_lisse]]*Tableau5[[#This Row],[longueur_section]]</f>
        <v>0</v>
      </c>
      <c r="AD35">
        <f>Tableau5[[#This Row],[extrapol_tour_annee]]*Tableau5[[#This Row],[longueur_section]]</f>
        <v>0</v>
      </c>
      <c r="AE35">
        <f>Tableau5[[#This Row],[extrapol_exc_annee]]*Tableau5[[#This Row],[longueur_section]]</f>
        <v>0</v>
      </c>
    </row>
    <row r="36" spans="1:31" x14ac:dyDescent="0.2">
      <c r="A36">
        <v>33</v>
      </c>
      <c r="B36" s="2" t="s">
        <v>1006</v>
      </c>
      <c r="F36">
        <v>4</v>
      </c>
      <c r="G36" t="s">
        <v>1049</v>
      </c>
      <c r="J36" s="2">
        <v>85</v>
      </c>
      <c r="K36" s="2" t="s">
        <v>573</v>
      </c>
      <c r="L36" s="2" t="s">
        <v>974</v>
      </c>
      <c r="M36" s="2" t="s">
        <v>569</v>
      </c>
      <c r="N36" s="2">
        <v>200000088</v>
      </c>
      <c r="O36" t="s">
        <v>1083</v>
      </c>
      <c r="P36" s="2" t="s">
        <v>1117</v>
      </c>
      <c r="Q36" s="18">
        <v>85234</v>
      </c>
      <c r="AC36">
        <f>Tableau5[[#This Row],[extrapol_iti_annee_lisse]]*Tableau5[[#This Row],[longueur_section]]</f>
        <v>0</v>
      </c>
      <c r="AD36">
        <f>Tableau5[[#This Row],[extrapol_tour_annee]]*Tableau5[[#This Row],[longueur_section]]</f>
        <v>0</v>
      </c>
      <c r="AE36">
        <f>Tableau5[[#This Row],[extrapol_exc_annee]]*Tableau5[[#This Row],[longueur_section]]</f>
        <v>0</v>
      </c>
    </row>
    <row r="37" spans="1:31" x14ac:dyDescent="0.2">
      <c r="A37">
        <v>34</v>
      </c>
      <c r="B37" s="2" t="s">
        <v>1007</v>
      </c>
      <c r="F37">
        <v>4</v>
      </c>
      <c r="G37" t="s">
        <v>1049</v>
      </c>
      <c r="J37" s="2">
        <v>85</v>
      </c>
      <c r="K37" s="2" t="s">
        <v>573</v>
      </c>
      <c r="L37" s="2" t="s">
        <v>974</v>
      </c>
      <c r="M37" s="2" t="s">
        <v>569</v>
      </c>
      <c r="N37" s="2">
        <v>200000087</v>
      </c>
      <c r="O37" t="s">
        <v>202</v>
      </c>
      <c r="P37" s="2" t="s">
        <v>1114</v>
      </c>
      <c r="Q37" s="18">
        <v>85226</v>
      </c>
      <c r="R37" s="2">
        <v>46</v>
      </c>
      <c r="S37" t="s">
        <v>1061</v>
      </c>
      <c r="AC37">
        <f>Tableau5[[#This Row],[extrapol_iti_annee_lisse]]*Tableau5[[#This Row],[longueur_section]]</f>
        <v>0</v>
      </c>
      <c r="AD37">
        <f>Tableau5[[#This Row],[extrapol_tour_annee]]*Tableau5[[#This Row],[longueur_section]]</f>
        <v>0</v>
      </c>
      <c r="AE37">
        <f>Tableau5[[#This Row],[extrapol_exc_annee]]*Tableau5[[#This Row],[longueur_section]]</f>
        <v>0</v>
      </c>
    </row>
    <row r="38" spans="1:31" x14ac:dyDescent="0.2">
      <c r="A38">
        <v>35</v>
      </c>
      <c r="B38" s="2" t="s">
        <v>1008</v>
      </c>
      <c r="F38">
        <v>4</v>
      </c>
      <c r="G38" t="s">
        <v>1049</v>
      </c>
      <c r="J38" s="2">
        <v>85</v>
      </c>
      <c r="K38" s="2" t="s">
        <v>573</v>
      </c>
      <c r="L38" s="2" t="s">
        <v>974</v>
      </c>
      <c r="M38" s="2" t="s">
        <v>569</v>
      </c>
      <c r="N38" s="2">
        <v>200000083</v>
      </c>
      <c r="O38" t="s">
        <v>1084</v>
      </c>
      <c r="P38" s="2" t="s">
        <v>1115</v>
      </c>
      <c r="Q38" s="18">
        <v>85035</v>
      </c>
      <c r="AC38">
        <f>Tableau5[[#This Row],[extrapol_iti_annee_lisse]]*Tableau5[[#This Row],[longueur_section]]</f>
        <v>0</v>
      </c>
      <c r="AD38">
        <f>Tableau5[[#This Row],[extrapol_tour_annee]]*Tableau5[[#This Row],[longueur_section]]</f>
        <v>0</v>
      </c>
      <c r="AE38">
        <f>Tableau5[[#This Row],[extrapol_exc_annee]]*Tableau5[[#This Row],[longueur_section]]</f>
        <v>0</v>
      </c>
    </row>
    <row r="39" spans="1:31" x14ac:dyDescent="0.2">
      <c r="A39">
        <v>36</v>
      </c>
      <c r="B39" s="2" t="s">
        <v>1009</v>
      </c>
      <c r="F39">
        <v>4</v>
      </c>
      <c r="G39" t="s">
        <v>1049</v>
      </c>
      <c r="J39" s="2">
        <v>85</v>
      </c>
      <c r="K39" s="2" t="s">
        <v>573</v>
      </c>
      <c r="L39" s="2" t="s">
        <v>974</v>
      </c>
      <c r="M39" s="2" t="s">
        <v>569</v>
      </c>
      <c r="N39" s="2">
        <v>200000086</v>
      </c>
      <c r="O39" t="s">
        <v>183</v>
      </c>
      <c r="P39" s="2" t="s">
        <v>1118</v>
      </c>
      <c r="Q39" s="18">
        <v>85194</v>
      </c>
      <c r="R39" s="2">
        <v>47</v>
      </c>
      <c r="S39" t="s">
        <v>183</v>
      </c>
      <c r="AC39">
        <f>Tableau5[[#This Row],[extrapol_iti_annee_lisse]]*Tableau5[[#This Row],[longueur_section]]</f>
        <v>0</v>
      </c>
      <c r="AD39">
        <f>Tableau5[[#This Row],[extrapol_tour_annee]]*Tableau5[[#This Row],[longueur_section]]</f>
        <v>0</v>
      </c>
      <c r="AE39">
        <f>Tableau5[[#This Row],[extrapol_exc_annee]]*Tableau5[[#This Row],[longueur_section]]</f>
        <v>0</v>
      </c>
    </row>
    <row r="40" spans="1:31" x14ac:dyDescent="0.2">
      <c r="A40">
        <v>37</v>
      </c>
      <c r="B40" s="2" t="s">
        <v>1010</v>
      </c>
      <c r="F40">
        <v>4</v>
      </c>
      <c r="G40" t="s">
        <v>1049</v>
      </c>
      <c r="J40" s="2">
        <v>85</v>
      </c>
      <c r="K40" s="2" t="s">
        <v>573</v>
      </c>
      <c r="L40" s="2" t="s">
        <v>974</v>
      </c>
      <c r="M40" s="2" t="s">
        <v>569</v>
      </c>
      <c r="N40" s="2">
        <v>200000924</v>
      </c>
      <c r="O40" t="s">
        <v>1085</v>
      </c>
      <c r="P40" s="2" t="s">
        <v>970</v>
      </c>
      <c r="Q40" s="18">
        <v>85288</v>
      </c>
      <c r="AC40">
        <f>Tableau5[[#This Row],[extrapol_iti_annee_lisse]]*Tableau5[[#This Row],[longueur_section]]</f>
        <v>0</v>
      </c>
      <c r="AD40">
        <f>Tableau5[[#This Row],[extrapol_tour_annee]]*Tableau5[[#This Row],[longueur_section]]</f>
        <v>0</v>
      </c>
      <c r="AE40">
        <f>Tableau5[[#This Row],[extrapol_exc_annee]]*Tableau5[[#This Row],[longueur_section]]</f>
        <v>0</v>
      </c>
    </row>
    <row r="41" spans="1:31" x14ac:dyDescent="0.2">
      <c r="A41">
        <v>38</v>
      </c>
      <c r="B41" s="2" t="s">
        <v>1011</v>
      </c>
      <c r="F41">
        <v>4</v>
      </c>
      <c r="G41" t="s">
        <v>1049</v>
      </c>
      <c r="J41" s="2">
        <v>85</v>
      </c>
      <c r="K41" s="2" t="s">
        <v>573</v>
      </c>
      <c r="L41" s="2" t="s">
        <v>974</v>
      </c>
      <c r="M41" s="2" t="s">
        <v>569</v>
      </c>
      <c r="N41" s="2">
        <v>200000923</v>
      </c>
      <c r="O41" t="s">
        <v>1086</v>
      </c>
      <c r="P41" s="2" t="s">
        <v>970</v>
      </c>
      <c r="Q41" s="18">
        <v>85288</v>
      </c>
      <c r="AC41">
        <f>Tableau5[[#This Row],[extrapol_iti_annee_lisse]]*Tableau5[[#This Row],[longueur_section]]</f>
        <v>0</v>
      </c>
      <c r="AD41">
        <f>Tableau5[[#This Row],[extrapol_tour_annee]]*Tableau5[[#This Row],[longueur_section]]</f>
        <v>0</v>
      </c>
      <c r="AE41">
        <f>Tableau5[[#This Row],[extrapol_exc_annee]]*Tableau5[[#This Row],[longueur_section]]</f>
        <v>0</v>
      </c>
    </row>
    <row r="42" spans="1:31" x14ac:dyDescent="0.2">
      <c r="A42">
        <v>39</v>
      </c>
      <c r="B42" s="2" t="s">
        <v>1012</v>
      </c>
      <c r="F42">
        <v>4</v>
      </c>
      <c r="G42" t="s">
        <v>1049</v>
      </c>
      <c r="J42" s="2">
        <v>85</v>
      </c>
      <c r="K42" s="2" t="s">
        <v>573</v>
      </c>
      <c r="L42" s="2" t="s">
        <v>974</v>
      </c>
      <c r="M42" s="2" t="s">
        <v>569</v>
      </c>
      <c r="N42" s="2">
        <v>200000085</v>
      </c>
      <c r="O42" t="s">
        <v>171</v>
      </c>
      <c r="P42" s="2" t="s">
        <v>1119</v>
      </c>
      <c r="Q42" s="18">
        <v>85294</v>
      </c>
      <c r="R42" s="2">
        <v>48</v>
      </c>
      <c r="S42" t="s">
        <v>1062</v>
      </c>
      <c r="AC42">
        <f>Tableau5[[#This Row],[extrapol_iti_annee_lisse]]*Tableau5[[#This Row],[longueur_section]]</f>
        <v>0</v>
      </c>
      <c r="AD42">
        <f>Tableau5[[#This Row],[extrapol_tour_annee]]*Tableau5[[#This Row],[longueur_section]]</f>
        <v>0</v>
      </c>
      <c r="AE42">
        <f>Tableau5[[#This Row],[extrapol_exc_annee]]*Tableau5[[#This Row],[longueur_section]]</f>
        <v>0</v>
      </c>
    </row>
    <row r="43" spans="1:31" x14ac:dyDescent="0.2">
      <c r="A43">
        <v>40</v>
      </c>
      <c r="B43" s="2" t="s">
        <v>1013</v>
      </c>
      <c r="F43">
        <v>4</v>
      </c>
      <c r="G43" t="s">
        <v>1049</v>
      </c>
      <c r="J43" s="2">
        <v>85</v>
      </c>
      <c r="K43" s="2" t="s">
        <v>573</v>
      </c>
      <c r="L43" s="2" t="s">
        <v>974</v>
      </c>
      <c r="M43" s="2" t="s">
        <v>569</v>
      </c>
      <c r="N43" s="2">
        <v>200000089</v>
      </c>
      <c r="O43" t="s">
        <v>180</v>
      </c>
      <c r="P43" s="2" t="s">
        <v>1116</v>
      </c>
      <c r="Q43" s="18">
        <v>85267</v>
      </c>
      <c r="R43" s="2">
        <v>49</v>
      </c>
      <c r="S43" t="s">
        <v>1063</v>
      </c>
      <c r="AC43">
        <f>Tableau5[[#This Row],[extrapol_iti_annee_lisse]]*Tableau5[[#This Row],[longueur_section]]</f>
        <v>0</v>
      </c>
      <c r="AD43">
        <f>Tableau5[[#This Row],[extrapol_tour_annee]]*Tableau5[[#This Row],[longueur_section]]</f>
        <v>0</v>
      </c>
      <c r="AE43">
        <f>Tableau5[[#This Row],[extrapol_exc_annee]]*Tableau5[[#This Row],[longueur_section]]</f>
        <v>0</v>
      </c>
    </row>
    <row r="44" spans="1:31" x14ac:dyDescent="0.2">
      <c r="A44">
        <v>41</v>
      </c>
      <c r="B44" s="2" t="s">
        <v>1014</v>
      </c>
      <c r="F44">
        <v>4</v>
      </c>
      <c r="G44" t="s">
        <v>1049</v>
      </c>
      <c r="J44" s="2">
        <v>17</v>
      </c>
      <c r="K44" s="2" t="s">
        <v>576</v>
      </c>
      <c r="L44" s="2" t="s">
        <v>974</v>
      </c>
      <c r="M44" s="2" t="s">
        <v>569</v>
      </c>
      <c r="N44" s="2">
        <v>200000932</v>
      </c>
      <c r="O44" t="s">
        <v>1087</v>
      </c>
      <c r="P44" s="2" t="s">
        <v>786</v>
      </c>
      <c r="Q44" s="18">
        <v>17091</v>
      </c>
      <c r="AC44">
        <f>Tableau5[[#This Row],[extrapol_iti_annee_lisse]]*Tableau5[[#This Row],[longueur_section]]</f>
        <v>0</v>
      </c>
      <c r="AD44">
        <f>Tableau5[[#This Row],[extrapol_tour_annee]]*Tableau5[[#This Row],[longueur_section]]</f>
        <v>0</v>
      </c>
      <c r="AE44">
        <f>Tableau5[[#This Row],[extrapol_exc_annee]]*Tableau5[[#This Row],[longueur_section]]</f>
        <v>0</v>
      </c>
    </row>
    <row r="45" spans="1:31" x14ac:dyDescent="0.2">
      <c r="A45">
        <v>42</v>
      </c>
      <c r="B45" s="2" t="s">
        <v>1015</v>
      </c>
      <c r="F45">
        <v>4</v>
      </c>
      <c r="G45" t="s">
        <v>1049</v>
      </c>
      <c r="J45" s="2">
        <v>17</v>
      </c>
      <c r="K45" s="2" t="s">
        <v>576</v>
      </c>
      <c r="L45" s="2" t="s">
        <v>974</v>
      </c>
      <c r="M45" s="2" t="s">
        <v>569</v>
      </c>
      <c r="N45" s="2">
        <v>200000928</v>
      </c>
      <c r="O45" t="s">
        <v>1088</v>
      </c>
      <c r="P45" s="2" t="s">
        <v>1120</v>
      </c>
      <c r="Q45" s="18">
        <v>17142</v>
      </c>
      <c r="AC45">
        <f>Tableau5[[#This Row],[extrapol_iti_annee_lisse]]*Tableau5[[#This Row],[longueur_section]]</f>
        <v>0</v>
      </c>
      <c r="AD45">
        <f>Tableau5[[#This Row],[extrapol_tour_annee]]*Tableau5[[#This Row],[longueur_section]]</f>
        <v>0</v>
      </c>
      <c r="AE45">
        <f>Tableau5[[#This Row],[extrapol_exc_annee]]*Tableau5[[#This Row],[longueur_section]]</f>
        <v>0</v>
      </c>
    </row>
    <row r="46" spans="1:31" x14ac:dyDescent="0.2">
      <c r="A46">
        <v>43</v>
      </c>
      <c r="B46" s="2" t="s">
        <v>1016</v>
      </c>
      <c r="F46">
        <v>4</v>
      </c>
      <c r="G46" t="s">
        <v>1049</v>
      </c>
      <c r="J46" s="2">
        <v>17</v>
      </c>
      <c r="K46" s="2" t="s">
        <v>576</v>
      </c>
      <c r="L46" s="2" t="s">
        <v>974</v>
      </c>
      <c r="M46" s="2" t="s">
        <v>569</v>
      </c>
      <c r="N46" s="2">
        <v>200001038</v>
      </c>
      <c r="O46" t="s">
        <v>61</v>
      </c>
      <c r="P46" s="2" t="s">
        <v>795</v>
      </c>
      <c r="Q46" s="18">
        <v>17300</v>
      </c>
      <c r="R46" s="2">
        <v>50</v>
      </c>
      <c r="S46" t="s">
        <v>795</v>
      </c>
      <c r="AC46">
        <f>Tableau5[[#This Row],[extrapol_iti_annee_lisse]]*Tableau5[[#This Row],[longueur_section]]</f>
        <v>0</v>
      </c>
      <c r="AD46">
        <f>Tableau5[[#This Row],[extrapol_tour_annee]]*Tableau5[[#This Row],[longueur_section]]</f>
        <v>0</v>
      </c>
      <c r="AE46">
        <f>Tableau5[[#This Row],[extrapol_exc_annee]]*Tableau5[[#This Row],[longueur_section]]</f>
        <v>0</v>
      </c>
    </row>
    <row r="47" spans="1:31" x14ac:dyDescent="0.2">
      <c r="A47">
        <v>44</v>
      </c>
      <c r="B47" s="2" t="s">
        <v>1017</v>
      </c>
      <c r="F47">
        <v>4</v>
      </c>
      <c r="G47" t="s">
        <v>1049</v>
      </c>
      <c r="J47" s="2">
        <v>17</v>
      </c>
      <c r="K47" s="2" t="s">
        <v>576</v>
      </c>
      <c r="L47" s="2" t="s">
        <v>974</v>
      </c>
      <c r="M47" s="2" t="s">
        <v>569</v>
      </c>
      <c r="AC47">
        <f>Tableau5[[#This Row],[extrapol_iti_annee_lisse]]*Tableau5[[#This Row],[longueur_section]]</f>
        <v>0</v>
      </c>
      <c r="AD47">
        <f>Tableau5[[#This Row],[extrapol_tour_annee]]*Tableau5[[#This Row],[longueur_section]]</f>
        <v>0</v>
      </c>
      <c r="AE47">
        <f>Tableau5[[#This Row],[extrapol_exc_annee]]*Tableau5[[#This Row],[longueur_section]]</f>
        <v>0</v>
      </c>
    </row>
    <row r="48" spans="1:31" x14ac:dyDescent="0.2">
      <c r="A48">
        <v>45</v>
      </c>
      <c r="B48" s="2" t="s">
        <v>1018</v>
      </c>
      <c r="F48">
        <v>4</v>
      </c>
      <c r="G48" t="s">
        <v>1049</v>
      </c>
      <c r="J48" s="2">
        <v>17</v>
      </c>
      <c r="K48" s="2" t="s">
        <v>576</v>
      </c>
      <c r="L48" s="2" t="s">
        <v>974</v>
      </c>
      <c r="M48" s="2" t="s">
        <v>569</v>
      </c>
      <c r="N48" s="2">
        <v>200000505</v>
      </c>
      <c r="O48" t="s">
        <v>1089</v>
      </c>
      <c r="P48" s="2" t="s">
        <v>798</v>
      </c>
      <c r="Q48" s="18">
        <v>12226</v>
      </c>
      <c r="AC48">
        <f>Tableau5[[#This Row],[extrapol_iti_annee_lisse]]*Tableau5[[#This Row],[longueur_section]]</f>
        <v>0</v>
      </c>
      <c r="AD48">
        <f>Tableau5[[#This Row],[extrapol_tour_annee]]*Tableau5[[#This Row],[longueur_section]]</f>
        <v>0</v>
      </c>
      <c r="AE48">
        <f>Tableau5[[#This Row],[extrapol_exc_annee]]*Tableau5[[#This Row],[longueur_section]]</f>
        <v>0</v>
      </c>
    </row>
    <row r="49" spans="1:31" x14ac:dyDescent="0.2">
      <c r="A49">
        <v>46</v>
      </c>
      <c r="B49" s="2" t="s">
        <v>1019</v>
      </c>
      <c r="F49">
        <v>4</v>
      </c>
      <c r="G49" t="s">
        <v>1049</v>
      </c>
      <c r="J49" s="2">
        <v>17</v>
      </c>
      <c r="K49" s="2" t="s">
        <v>576</v>
      </c>
      <c r="L49" s="2" t="s">
        <v>974</v>
      </c>
      <c r="M49" s="2" t="s">
        <v>569</v>
      </c>
      <c r="N49" s="2">
        <v>200000927</v>
      </c>
      <c r="O49" t="s">
        <v>181</v>
      </c>
      <c r="P49" s="2" t="s">
        <v>1121</v>
      </c>
      <c r="Q49" s="18">
        <v>17348</v>
      </c>
      <c r="R49" s="2">
        <v>51</v>
      </c>
      <c r="S49" t="s">
        <v>1064</v>
      </c>
      <c r="AC49">
        <f>Tableau5[[#This Row],[extrapol_iti_annee_lisse]]*Tableau5[[#This Row],[longueur_section]]</f>
        <v>0</v>
      </c>
      <c r="AD49">
        <f>Tableau5[[#This Row],[extrapol_tour_annee]]*Tableau5[[#This Row],[longueur_section]]</f>
        <v>0</v>
      </c>
      <c r="AE49">
        <f>Tableau5[[#This Row],[extrapol_exc_annee]]*Tableau5[[#This Row],[longueur_section]]</f>
        <v>0</v>
      </c>
    </row>
    <row r="50" spans="1:31" x14ac:dyDescent="0.2">
      <c r="A50">
        <v>47</v>
      </c>
      <c r="B50" s="2" t="s">
        <v>1020</v>
      </c>
      <c r="F50">
        <v>4</v>
      </c>
      <c r="G50" t="s">
        <v>1049</v>
      </c>
      <c r="J50" s="2">
        <v>17</v>
      </c>
      <c r="K50" s="2" t="s">
        <v>576</v>
      </c>
      <c r="L50" s="2" t="s">
        <v>974</v>
      </c>
      <c r="M50" s="2" t="s">
        <v>569</v>
      </c>
      <c r="N50" s="2">
        <v>200000686</v>
      </c>
      <c r="O50" t="s">
        <v>1090</v>
      </c>
      <c r="P50" s="2" t="s">
        <v>805</v>
      </c>
      <c r="Q50" s="18">
        <v>17452</v>
      </c>
      <c r="AC50">
        <f>Tableau5[[#This Row],[extrapol_iti_annee_lisse]]*Tableau5[[#This Row],[longueur_section]]</f>
        <v>0</v>
      </c>
      <c r="AD50">
        <f>Tableau5[[#This Row],[extrapol_tour_annee]]*Tableau5[[#This Row],[longueur_section]]</f>
        <v>0</v>
      </c>
      <c r="AE50">
        <f>Tableau5[[#This Row],[extrapol_exc_annee]]*Tableau5[[#This Row],[longueur_section]]</f>
        <v>0</v>
      </c>
    </row>
    <row r="51" spans="1:31" x14ac:dyDescent="0.2">
      <c r="A51">
        <v>48</v>
      </c>
      <c r="B51" s="2" t="s">
        <v>1020</v>
      </c>
      <c r="F51">
        <v>4</v>
      </c>
      <c r="G51" t="s">
        <v>1049</v>
      </c>
      <c r="J51" s="2">
        <v>17</v>
      </c>
      <c r="K51" s="2" t="s">
        <v>576</v>
      </c>
      <c r="L51" s="2" t="s">
        <v>974</v>
      </c>
      <c r="M51" s="2" t="s">
        <v>569</v>
      </c>
      <c r="N51" s="2">
        <v>200000687</v>
      </c>
      <c r="O51" t="s">
        <v>188</v>
      </c>
      <c r="P51" s="2" t="s">
        <v>805</v>
      </c>
      <c r="Q51" s="18">
        <v>17452</v>
      </c>
      <c r="R51" s="2">
        <v>52</v>
      </c>
      <c r="S51" t="s">
        <v>1065</v>
      </c>
      <c r="AC51">
        <f>Tableau5[[#This Row],[extrapol_iti_annee_lisse]]*Tableau5[[#This Row],[longueur_section]]</f>
        <v>0</v>
      </c>
      <c r="AD51">
        <f>Tableau5[[#This Row],[extrapol_tour_annee]]*Tableau5[[#This Row],[longueur_section]]</f>
        <v>0</v>
      </c>
      <c r="AE51">
        <f>Tableau5[[#This Row],[extrapol_exc_annee]]*Tableau5[[#This Row],[longueur_section]]</f>
        <v>0</v>
      </c>
    </row>
    <row r="52" spans="1:31" x14ac:dyDescent="0.2">
      <c r="A52">
        <v>49</v>
      </c>
      <c r="B52" s="2" t="s">
        <v>1021</v>
      </c>
      <c r="F52">
        <v>4</v>
      </c>
      <c r="G52" t="s">
        <v>1049</v>
      </c>
      <c r="J52" s="2">
        <v>17</v>
      </c>
      <c r="K52" s="2" t="s">
        <v>576</v>
      </c>
      <c r="L52" s="2" t="s">
        <v>974</v>
      </c>
      <c r="M52" s="2" t="s">
        <v>569</v>
      </c>
      <c r="N52" s="2">
        <v>200000694</v>
      </c>
      <c r="O52" t="s">
        <v>1091</v>
      </c>
      <c r="P52" s="2" t="s">
        <v>792</v>
      </c>
      <c r="Q52" s="18">
        <v>17225</v>
      </c>
      <c r="AC52">
        <f>Tableau5[[#This Row],[extrapol_iti_annee_lisse]]*Tableau5[[#This Row],[longueur_section]]</f>
        <v>0</v>
      </c>
      <c r="AD52">
        <f>Tableau5[[#This Row],[extrapol_tour_annee]]*Tableau5[[#This Row],[longueur_section]]</f>
        <v>0</v>
      </c>
      <c r="AE52">
        <f>Tableau5[[#This Row],[extrapol_exc_annee]]*Tableau5[[#This Row],[longueur_section]]</f>
        <v>0</v>
      </c>
    </row>
    <row r="53" spans="1:31" x14ac:dyDescent="0.2">
      <c r="A53">
        <v>50</v>
      </c>
      <c r="B53" s="2" t="s">
        <v>1022</v>
      </c>
      <c r="F53">
        <v>4</v>
      </c>
      <c r="G53" t="s">
        <v>1049</v>
      </c>
      <c r="J53" s="2">
        <v>17</v>
      </c>
      <c r="K53" s="2" t="s">
        <v>576</v>
      </c>
      <c r="L53" s="2" t="s">
        <v>974</v>
      </c>
      <c r="M53" s="2" t="s">
        <v>569</v>
      </c>
      <c r="N53" s="2">
        <v>200000688</v>
      </c>
      <c r="O53" t="s">
        <v>1092</v>
      </c>
      <c r="P53" s="2" t="s">
        <v>1122</v>
      </c>
      <c r="Q53" s="18">
        <v>17380</v>
      </c>
      <c r="AC53">
        <f>Tableau5[[#This Row],[extrapol_iti_annee_lisse]]*Tableau5[[#This Row],[longueur_section]]</f>
        <v>0</v>
      </c>
      <c r="AD53">
        <f>Tableau5[[#This Row],[extrapol_tour_annee]]*Tableau5[[#This Row],[longueur_section]]</f>
        <v>0</v>
      </c>
      <c r="AE53">
        <f>Tableau5[[#This Row],[extrapol_exc_annee]]*Tableau5[[#This Row],[longueur_section]]</f>
        <v>0</v>
      </c>
    </row>
    <row r="54" spans="1:31" x14ac:dyDescent="0.2">
      <c r="A54">
        <v>51</v>
      </c>
      <c r="B54" s="2" t="s">
        <v>1023</v>
      </c>
      <c r="F54">
        <v>5</v>
      </c>
      <c r="G54" t="s">
        <v>1050</v>
      </c>
      <c r="J54" s="2">
        <v>33</v>
      </c>
      <c r="K54" s="2" t="s">
        <v>576</v>
      </c>
      <c r="L54" s="2" t="s">
        <v>974</v>
      </c>
      <c r="M54" s="2" t="s">
        <v>569</v>
      </c>
      <c r="N54" s="2">
        <v>200001030</v>
      </c>
      <c r="O54" t="s">
        <v>169</v>
      </c>
      <c r="P54" s="2" t="s">
        <v>1126</v>
      </c>
      <c r="Q54" s="2">
        <v>33514</v>
      </c>
      <c r="R54" s="2">
        <v>53</v>
      </c>
      <c r="S54" t="s">
        <v>1066</v>
      </c>
      <c r="AC54">
        <f>Tableau5[[#This Row],[extrapol_iti_annee_lisse]]*Tableau5[[#This Row],[longueur_section]]</f>
        <v>0</v>
      </c>
      <c r="AD54">
        <f>Tableau5[[#This Row],[extrapol_tour_annee]]*Tableau5[[#This Row],[longueur_section]]</f>
        <v>0</v>
      </c>
      <c r="AE54">
        <f>Tableau5[[#This Row],[extrapol_exc_annee]]*Tableau5[[#This Row],[longueur_section]]</f>
        <v>0</v>
      </c>
    </row>
    <row r="55" spans="1:31" x14ac:dyDescent="0.2">
      <c r="A55">
        <v>52</v>
      </c>
      <c r="B55" s="2" t="s">
        <v>1024</v>
      </c>
      <c r="F55">
        <v>5</v>
      </c>
      <c r="G55" t="s">
        <v>1050</v>
      </c>
      <c r="J55" s="2">
        <v>33</v>
      </c>
      <c r="K55" s="2" t="s">
        <v>576</v>
      </c>
      <c r="L55" s="2" t="s">
        <v>974</v>
      </c>
      <c r="M55" s="2" t="s">
        <v>569</v>
      </c>
      <c r="N55" s="2">
        <v>200000676</v>
      </c>
      <c r="O55" t="s">
        <v>190</v>
      </c>
      <c r="P55" s="2" t="s">
        <v>1123</v>
      </c>
      <c r="Q55" s="18">
        <v>33300</v>
      </c>
      <c r="R55" s="2">
        <v>54</v>
      </c>
      <c r="S55" t="s">
        <v>1067</v>
      </c>
      <c r="AC55">
        <f>Tableau5[[#This Row],[extrapol_iti_annee_lisse]]*Tableau5[[#This Row],[longueur_section]]</f>
        <v>0</v>
      </c>
      <c r="AD55">
        <f>Tableau5[[#This Row],[extrapol_tour_annee]]*Tableau5[[#This Row],[longueur_section]]</f>
        <v>0</v>
      </c>
      <c r="AE55">
        <f>Tableau5[[#This Row],[extrapol_exc_annee]]*Tableau5[[#This Row],[longueur_section]]</f>
        <v>0</v>
      </c>
    </row>
    <row r="56" spans="1:31" x14ac:dyDescent="0.2">
      <c r="A56">
        <v>53</v>
      </c>
      <c r="B56" s="2" t="s">
        <v>1025</v>
      </c>
      <c r="F56">
        <v>5</v>
      </c>
      <c r="G56" t="s">
        <v>1050</v>
      </c>
      <c r="J56" s="2">
        <v>33</v>
      </c>
      <c r="K56" s="2" t="s">
        <v>576</v>
      </c>
      <c r="L56" s="2" t="s">
        <v>974</v>
      </c>
      <c r="M56" s="2" t="s">
        <v>569</v>
      </c>
      <c r="AC56">
        <f>Tableau5[[#This Row],[extrapol_iti_annee_lisse]]*Tableau5[[#This Row],[longueur_section]]</f>
        <v>0</v>
      </c>
      <c r="AD56">
        <f>Tableau5[[#This Row],[extrapol_tour_annee]]*Tableau5[[#This Row],[longueur_section]]</f>
        <v>0</v>
      </c>
      <c r="AE56">
        <f>Tableau5[[#This Row],[extrapol_exc_annee]]*Tableau5[[#This Row],[longueur_section]]</f>
        <v>0</v>
      </c>
    </row>
    <row r="57" spans="1:31" x14ac:dyDescent="0.2">
      <c r="A57">
        <v>54</v>
      </c>
      <c r="B57" s="2" t="s">
        <v>1026</v>
      </c>
      <c r="F57">
        <v>5</v>
      </c>
      <c r="G57" t="s">
        <v>1050</v>
      </c>
      <c r="J57" s="2">
        <v>33</v>
      </c>
      <c r="K57" s="2" t="s">
        <v>576</v>
      </c>
      <c r="L57" s="2" t="s">
        <v>974</v>
      </c>
      <c r="M57" s="2" t="s">
        <v>569</v>
      </c>
      <c r="N57" s="2">
        <v>200000783</v>
      </c>
      <c r="O57" t="s">
        <v>1093</v>
      </c>
      <c r="P57" s="2" t="s">
        <v>851</v>
      </c>
      <c r="Q57" s="18">
        <v>33214</v>
      </c>
      <c r="R57" s="2">
        <v>55</v>
      </c>
      <c r="S57" t="s">
        <v>851</v>
      </c>
      <c r="AC57">
        <f>Tableau5[[#This Row],[extrapol_iti_annee_lisse]]*Tableau5[[#This Row],[longueur_section]]</f>
        <v>0</v>
      </c>
      <c r="AD57">
        <f>Tableau5[[#This Row],[extrapol_tour_annee]]*Tableau5[[#This Row],[longueur_section]]</f>
        <v>0</v>
      </c>
      <c r="AE57">
        <f>Tableau5[[#This Row],[extrapol_exc_annee]]*Tableau5[[#This Row],[longueur_section]]</f>
        <v>0</v>
      </c>
    </row>
    <row r="58" spans="1:31" x14ac:dyDescent="0.2">
      <c r="A58">
        <v>55</v>
      </c>
      <c r="B58" s="2" t="s">
        <v>1027</v>
      </c>
      <c r="F58">
        <v>5</v>
      </c>
      <c r="G58" t="s">
        <v>1050</v>
      </c>
      <c r="J58" s="2">
        <v>33</v>
      </c>
      <c r="K58" s="2" t="s">
        <v>576</v>
      </c>
      <c r="L58" s="2" t="s">
        <v>974</v>
      </c>
      <c r="M58" s="2" t="s">
        <v>569</v>
      </c>
      <c r="N58" s="2">
        <v>200000792</v>
      </c>
      <c r="O58" t="s">
        <v>186</v>
      </c>
      <c r="P58" s="2" t="s">
        <v>853</v>
      </c>
      <c r="Q58" s="18">
        <v>33236</v>
      </c>
      <c r="AC58">
        <f>Tableau5[[#This Row],[extrapol_iti_annee_lisse]]*Tableau5[[#This Row],[longueur_section]]</f>
        <v>0</v>
      </c>
      <c r="AD58">
        <f>Tableau5[[#This Row],[extrapol_tour_annee]]*Tableau5[[#This Row],[longueur_section]]</f>
        <v>0</v>
      </c>
      <c r="AE58">
        <f>Tableau5[[#This Row],[extrapol_exc_annee]]*Tableau5[[#This Row],[longueur_section]]</f>
        <v>0</v>
      </c>
    </row>
    <row r="59" spans="1:31" x14ac:dyDescent="0.2">
      <c r="A59">
        <v>56</v>
      </c>
      <c r="B59" s="2" t="s">
        <v>1028</v>
      </c>
      <c r="F59">
        <v>5</v>
      </c>
      <c r="G59" t="s">
        <v>1050</v>
      </c>
      <c r="J59" s="2">
        <v>33</v>
      </c>
      <c r="K59" s="2" t="s">
        <v>576</v>
      </c>
      <c r="L59" s="2" t="s">
        <v>974</v>
      </c>
      <c r="M59" s="2" t="s">
        <v>569</v>
      </c>
      <c r="N59" s="2">
        <v>200000785</v>
      </c>
      <c r="O59" t="s">
        <v>1094</v>
      </c>
      <c r="P59" s="2" t="s">
        <v>1124</v>
      </c>
      <c r="Q59" s="18">
        <v>33005</v>
      </c>
      <c r="AC59">
        <f>Tableau5[[#This Row],[extrapol_iti_annee_lisse]]*Tableau5[[#This Row],[longueur_section]]</f>
        <v>0</v>
      </c>
      <c r="AD59">
        <f>Tableau5[[#This Row],[extrapol_tour_annee]]*Tableau5[[#This Row],[longueur_section]]</f>
        <v>0</v>
      </c>
      <c r="AE59">
        <f>Tableau5[[#This Row],[extrapol_exc_annee]]*Tableau5[[#This Row],[longueur_section]]</f>
        <v>0</v>
      </c>
    </row>
    <row r="60" spans="1:31" x14ac:dyDescent="0.2">
      <c r="A60">
        <v>57</v>
      </c>
      <c r="B60" s="2" t="s">
        <v>1029</v>
      </c>
      <c r="F60">
        <v>5</v>
      </c>
      <c r="G60" t="s">
        <v>1050</v>
      </c>
      <c r="J60" s="2">
        <v>33</v>
      </c>
      <c r="K60" s="2" t="s">
        <v>576</v>
      </c>
      <c r="L60" s="2" t="s">
        <v>974</v>
      </c>
      <c r="M60" s="2" t="s">
        <v>569</v>
      </c>
      <c r="N60" s="2">
        <v>200000786</v>
      </c>
      <c r="O60" t="s">
        <v>1095</v>
      </c>
      <c r="P60" s="2" t="s">
        <v>852</v>
      </c>
      <c r="Q60" s="18">
        <v>33229</v>
      </c>
      <c r="AC60">
        <f>Tableau5[[#This Row],[extrapol_iti_annee_lisse]]*Tableau5[[#This Row],[longueur_section]]</f>
        <v>0</v>
      </c>
      <c r="AD60">
        <f>Tableau5[[#This Row],[extrapol_tour_annee]]*Tableau5[[#This Row],[longueur_section]]</f>
        <v>0</v>
      </c>
      <c r="AE60">
        <f>Tableau5[[#This Row],[extrapol_exc_annee]]*Tableau5[[#This Row],[longueur_section]]</f>
        <v>0</v>
      </c>
    </row>
    <row r="61" spans="1:31" x14ac:dyDescent="0.2">
      <c r="A61">
        <v>58</v>
      </c>
      <c r="B61" s="2" t="s">
        <v>1030</v>
      </c>
      <c r="F61">
        <v>5</v>
      </c>
      <c r="G61" t="s">
        <v>1050</v>
      </c>
      <c r="J61" s="2">
        <v>33</v>
      </c>
      <c r="K61" s="2" t="s">
        <v>576</v>
      </c>
      <c r="L61" s="2" t="s">
        <v>974</v>
      </c>
      <c r="M61" s="2" t="s">
        <v>569</v>
      </c>
      <c r="N61" s="2">
        <v>200000798</v>
      </c>
      <c r="O61" t="s">
        <v>47</v>
      </c>
      <c r="P61" s="2" t="s">
        <v>857</v>
      </c>
      <c r="Q61" s="18">
        <v>33527</v>
      </c>
      <c r="R61" s="2">
        <v>56</v>
      </c>
      <c r="S61" t="s">
        <v>857</v>
      </c>
      <c r="AC61">
        <f>Tableau5[[#This Row],[extrapol_iti_annee_lisse]]*Tableau5[[#This Row],[longueur_section]]</f>
        <v>0</v>
      </c>
      <c r="AD61">
        <f>Tableau5[[#This Row],[extrapol_tour_annee]]*Tableau5[[#This Row],[longueur_section]]</f>
        <v>0</v>
      </c>
      <c r="AE61">
        <f>Tableau5[[#This Row],[extrapol_exc_annee]]*Tableau5[[#This Row],[longueur_section]]</f>
        <v>0</v>
      </c>
    </row>
    <row r="62" spans="1:31" x14ac:dyDescent="0.2">
      <c r="A62">
        <v>59</v>
      </c>
      <c r="B62" s="2" t="s">
        <v>1031</v>
      </c>
      <c r="F62">
        <v>5</v>
      </c>
      <c r="G62" t="s">
        <v>1050</v>
      </c>
      <c r="J62" s="2">
        <v>33</v>
      </c>
      <c r="K62" s="2" t="s">
        <v>576</v>
      </c>
      <c r="L62" s="2" t="s">
        <v>974</v>
      </c>
      <c r="M62" s="2" t="s">
        <v>569</v>
      </c>
      <c r="N62" s="2">
        <v>200000799</v>
      </c>
      <c r="O62" t="s">
        <v>1096</v>
      </c>
      <c r="P62" s="2" t="s">
        <v>1125</v>
      </c>
      <c r="Q62" s="18">
        <v>33529</v>
      </c>
      <c r="AC62">
        <f>Tableau5[[#This Row],[extrapol_iti_annee_lisse]]*Tableau5[[#This Row],[longueur_section]]</f>
        <v>0</v>
      </c>
      <c r="AD62">
        <f>Tableau5[[#This Row],[extrapol_tour_annee]]*Tableau5[[#This Row],[longueur_section]]</f>
        <v>0</v>
      </c>
      <c r="AE62">
        <f>Tableau5[[#This Row],[extrapol_exc_annee]]*Tableau5[[#This Row],[longueur_section]]</f>
        <v>0</v>
      </c>
    </row>
    <row r="63" spans="1:31" x14ac:dyDescent="0.2">
      <c r="A63">
        <v>60</v>
      </c>
      <c r="B63" s="2" t="s">
        <v>1032</v>
      </c>
      <c r="F63">
        <v>6</v>
      </c>
      <c r="G63" t="s">
        <v>1051</v>
      </c>
      <c r="J63" s="2">
        <v>33</v>
      </c>
      <c r="K63" s="2" t="s">
        <v>576</v>
      </c>
      <c r="L63" s="2" t="s">
        <v>974</v>
      </c>
      <c r="M63" s="2" t="s">
        <v>569</v>
      </c>
      <c r="N63" s="2">
        <v>200000800</v>
      </c>
      <c r="O63" t="s">
        <v>170</v>
      </c>
      <c r="P63" s="2" t="s">
        <v>1125</v>
      </c>
      <c r="Q63" s="18">
        <v>33529</v>
      </c>
      <c r="R63" s="2">
        <v>57</v>
      </c>
      <c r="S63" t="s">
        <v>1068</v>
      </c>
      <c r="AC63">
        <f>Tableau5[[#This Row],[extrapol_iti_annee_lisse]]*Tableau5[[#This Row],[longueur_section]]</f>
        <v>0</v>
      </c>
      <c r="AD63">
        <f>Tableau5[[#This Row],[extrapol_tour_annee]]*Tableau5[[#This Row],[longueur_section]]</f>
        <v>0</v>
      </c>
      <c r="AE63">
        <f>Tableau5[[#This Row],[extrapol_exc_annee]]*Tableau5[[#This Row],[longueur_section]]</f>
        <v>0</v>
      </c>
    </row>
    <row r="64" spans="1:31" x14ac:dyDescent="0.2">
      <c r="A64">
        <v>61</v>
      </c>
      <c r="B64" s="2" t="s">
        <v>1033</v>
      </c>
      <c r="F64">
        <v>6</v>
      </c>
      <c r="G64" t="s">
        <v>1051</v>
      </c>
      <c r="J64" s="2">
        <v>40</v>
      </c>
      <c r="K64" s="2" t="s">
        <v>576</v>
      </c>
      <c r="L64" s="2" t="s">
        <v>974</v>
      </c>
      <c r="M64" s="2" t="s">
        <v>569</v>
      </c>
      <c r="N64" s="2">
        <v>200000997</v>
      </c>
      <c r="O64" t="s">
        <v>1097</v>
      </c>
      <c r="P64" s="2" t="s">
        <v>864</v>
      </c>
      <c r="Q64" s="18">
        <v>40046</v>
      </c>
      <c r="AC64">
        <f>Tableau5[[#This Row],[extrapol_iti_annee_lisse]]*Tableau5[[#This Row],[longueur_section]]</f>
        <v>0</v>
      </c>
      <c r="AD64">
        <f>Tableau5[[#This Row],[extrapol_tour_annee]]*Tableau5[[#This Row],[longueur_section]]</f>
        <v>0</v>
      </c>
      <c r="AE64">
        <f>Tableau5[[#This Row],[extrapol_exc_annee]]*Tableau5[[#This Row],[longueur_section]]</f>
        <v>0</v>
      </c>
    </row>
    <row r="65" spans="1:31" x14ac:dyDescent="0.2">
      <c r="A65">
        <v>62</v>
      </c>
      <c r="B65" s="2" t="s">
        <v>1034</v>
      </c>
      <c r="F65">
        <v>6</v>
      </c>
      <c r="G65" t="s">
        <v>1051</v>
      </c>
      <c r="J65" s="2">
        <v>40</v>
      </c>
      <c r="K65" s="2" t="s">
        <v>576</v>
      </c>
      <c r="L65" s="2" t="s">
        <v>974</v>
      </c>
      <c r="M65" s="2" t="s">
        <v>569</v>
      </c>
      <c r="N65" s="2">
        <v>200000999</v>
      </c>
      <c r="O65" t="s">
        <v>1098</v>
      </c>
      <c r="P65" s="2" t="s">
        <v>864</v>
      </c>
      <c r="Q65" s="18">
        <v>40046</v>
      </c>
      <c r="R65" s="2">
        <v>58</v>
      </c>
      <c r="S65" t="s">
        <v>1069</v>
      </c>
      <c r="AC65">
        <f>Tableau5[[#This Row],[extrapol_iti_annee_lisse]]*Tableau5[[#This Row],[longueur_section]]</f>
        <v>0</v>
      </c>
      <c r="AD65">
        <f>Tableau5[[#This Row],[extrapol_tour_annee]]*Tableau5[[#This Row],[longueur_section]]</f>
        <v>0</v>
      </c>
      <c r="AE65">
        <f>Tableau5[[#This Row],[extrapol_exc_annee]]*Tableau5[[#This Row],[longueur_section]]</f>
        <v>0</v>
      </c>
    </row>
    <row r="66" spans="1:31" x14ac:dyDescent="0.2">
      <c r="A66">
        <v>63</v>
      </c>
      <c r="B66" s="2" t="s">
        <v>1035</v>
      </c>
      <c r="F66">
        <v>6</v>
      </c>
      <c r="G66" t="s">
        <v>1051</v>
      </c>
      <c r="J66" s="2">
        <v>40</v>
      </c>
      <c r="K66" s="2" t="s">
        <v>576</v>
      </c>
      <c r="L66" s="2" t="s">
        <v>974</v>
      </c>
      <c r="M66" s="2" t="s">
        <v>569</v>
      </c>
      <c r="N66" s="2">
        <v>200001002</v>
      </c>
      <c r="O66" t="s">
        <v>866</v>
      </c>
      <c r="P66" s="2" t="s">
        <v>866</v>
      </c>
      <c r="Q66" s="18">
        <v>40108</v>
      </c>
      <c r="AC66">
        <f>Tableau5[[#This Row],[extrapol_iti_annee_lisse]]*Tableau5[[#This Row],[longueur_section]]</f>
        <v>0</v>
      </c>
      <c r="AD66">
        <f>Tableau5[[#This Row],[extrapol_tour_annee]]*Tableau5[[#This Row],[longueur_section]]</f>
        <v>0</v>
      </c>
      <c r="AE66">
        <f>Tableau5[[#This Row],[extrapol_exc_annee]]*Tableau5[[#This Row],[longueur_section]]</f>
        <v>0</v>
      </c>
    </row>
    <row r="67" spans="1:31" x14ac:dyDescent="0.2">
      <c r="A67">
        <v>64</v>
      </c>
      <c r="B67" s="2" t="s">
        <v>1036</v>
      </c>
      <c r="F67">
        <v>6</v>
      </c>
      <c r="G67" t="s">
        <v>1051</v>
      </c>
      <c r="J67" s="2">
        <v>40</v>
      </c>
      <c r="K67" s="2" t="s">
        <v>576</v>
      </c>
      <c r="L67" s="2" t="s">
        <v>974</v>
      </c>
      <c r="M67" s="2" t="s">
        <v>569</v>
      </c>
      <c r="N67" s="2">
        <v>200001009</v>
      </c>
      <c r="O67" t="s">
        <v>1099</v>
      </c>
      <c r="P67" s="2" t="s">
        <v>871</v>
      </c>
      <c r="Q67" s="18">
        <v>40184</v>
      </c>
      <c r="AC67">
        <f>Tableau5[[#This Row],[extrapol_iti_annee_lisse]]*Tableau5[[#This Row],[longueur_section]]</f>
        <v>0</v>
      </c>
      <c r="AD67">
        <f>Tableau5[[#This Row],[extrapol_tour_annee]]*Tableau5[[#This Row],[longueur_section]]</f>
        <v>0</v>
      </c>
      <c r="AE67">
        <f>Tableau5[[#This Row],[extrapol_exc_annee]]*Tableau5[[#This Row],[longueur_section]]</f>
        <v>0</v>
      </c>
    </row>
    <row r="68" spans="1:31" x14ac:dyDescent="0.2">
      <c r="A68">
        <v>65</v>
      </c>
      <c r="B68" s="2" t="s">
        <v>1037</v>
      </c>
      <c r="F68">
        <v>6</v>
      </c>
      <c r="G68" t="s">
        <v>1051</v>
      </c>
      <c r="J68" s="2">
        <v>40</v>
      </c>
      <c r="K68" s="2" t="s">
        <v>576</v>
      </c>
      <c r="L68" s="2" t="s">
        <v>974</v>
      </c>
      <c r="M68" s="2" t="s">
        <v>569</v>
      </c>
      <c r="N68" s="2">
        <v>200000995</v>
      </c>
      <c r="O68" t="s">
        <v>1100</v>
      </c>
      <c r="P68" s="2" t="s">
        <v>1127</v>
      </c>
      <c r="Q68" s="18">
        <v>40043</v>
      </c>
      <c r="AC68">
        <f>Tableau5[[#This Row],[extrapol_iti_annee_lisse]]*Tableau5[[#This Row],[longueur_section]]</f>
        <v>0</v>
      </c>
      <c r="AD68">
        <f>Tableau5[[#This Row],[extrapol_tour_annee]]*Tableau5[[#This Row],[longueur_section]]</f>
        <v>0</v>
      </c>
      <c r="AE68">
        <f>Tableau5[[#This Row],[extrapol_exc_annee]]*Tableau5[[#This Row],[longueur_section]]</f>
        <v>0</v>
      </c>
    </row>
    <row r="69" spans="1:31" x14ac:dyDescent="0.2">
      <c r="A69">
        <v>66</v>
      </c>
      <c r="B69" s="2" t="s">
        <v>1038</v>
      </c>
      <c r="F69">
        <v>6</v>
      </c>
      <c r="G69" t="s">
        <v>1051</v>
      </c>
      <c r="J69" s="2">
        <v>40</v>
      </c>
      <c r="K69" s="2" t="s">
        <v>576</v>
      </c>
      <c r="L69" s="2" t="s">
        <v>974</v>
      </c>
      <c r="M69" s="2" t="s">
        <v>569</v>
      </c>
      <c r="N69" s="2">
        <v>200001008</v>
      </c>
      <c r="O69" t="s">
        <v>1101</v>
      </c>
      <c r="P69" s="2" t="s">
        <v>1128</v>
      </c>
      <c r="Q69" s="18">
        <v>40157</v>
      </c>
      <c r="AC69">
        <f>Tableau5[[#This Row],[extrapol_iti_annee_lisse]]*Tableau5[[#This Row],[longueur_section]]</f>
        <v>0</v>
      </c>
      <c r="AD69">
        <f>Tableau5[[#This Row],[extrapol_tour_annee]]*Tableau5[[#This Row],[longueur_section]]</f>
        <v>0</v>
      </c>
      <c r="AE69">
        <f>Tableau5[[#This Row],[extrapol_exc_annee]]*Tableau5[[#This Row],[longueur_section]]</f>
        <v>0</v>
      </c>
    </row>
    <row r="70" spans="1:31" x14ac:dyDescent="0.2">
      <c r="A70">
        <v>67</v>
      </c>
      <c r="B70" s="2" t="s">
        <v>1038</v>
      </c>
      <c r="F70">
        <v>6</v>
      </c>
      <c r="G70" t="s">
        <v>1051</v>
      </c>
      <c r="J70" s="2">
        <v>40</v>
      </c>
      <c r="K70" s="2" t="s">
        <v>576</v>
      </c>
      <c r="L70" s="2" t="s">
        <v>974</v>
      </c>
      <c r="M70" s="2" t="s">
        <v>569</v>
      </c>
      <c r="N70" s="2">
        <v>200001000</v>
      </c>
      <c r="O70" t="s">
        <v>1102</v>
      </c>
      <c r="P70" s="2" t="s">
        <v>882</v>
      </c>
      <c r="Q70" s="18">
        <v>40326</v>
      </c>
      <c r="R70" s="2">
        <v>59</v>
      </c>
      <c r="S70" t="s">
        <v>1070</v>
      </c>
      <c r="AC70">
        <f>Tableau5[[#This Row],[extrapol_iti_annee_lisse]]*Tableau5[[#This Row],[longueur_section]]</f>
        <v>0</v>
      </c>
      <c r="AD70">
        <f>Tableau5[[#This Row],[extrapol_tour_annee]]*Tableau5[[#This Row],[longueur_section]]</f>
        <v>0</v>
      </c>
      <c r="AE70">
        <f>Tableau5[[#This Row],[extrapol_exc_annee]]*Tableau5[[#This Row],[longueur_section]]</f>
        <v>0</v>
      </c>
    </row>
    <row r="71" spans="1:31" x14ac:dyDescent="0.2">
      <c r="A71">
        <v>68</v>
      </c>
      <c r="B71" s="2" t="s">
        <v>1039</v>
      </c>
      <c r="F71">
        <v>6</v>
      </c>
      <c r="G71" t="s">
        <v>1051</v>
      </c>
      <c r="J71" s="2">
        <v>40</v>
      </c>
      <c r="K71" s="2" t="s">
        <v>576</v>
      </c>
      <c r="L71" s="2" t="s">
        <v>974</v>
      </c>
      <c r="M71" s="2" t="s">
        <v>569</v>
      </c>
      <c r="N71" s="2">
        <v>200001006</v>
      </c>
      <c r="O71" t="s">
        <v>870</v>
      </c>
      <c r="P71" s="2" t="s">
        <v>870</v>
      </c>
      <c r="Q71" s="18">
        <v>40181</v>
      </c>
      <c r="AC71">
        <f>Tableau5[[#This Row],[extrapol_iti_annee_lisse]]*Tableau5[[#This Row],[longueur_section]]</f>
        <v>0</v>
      </c>
      <c r="AD71">
        <f>Tableau5[[#This Row],[extrapol_tour_annee]]*Tableau5[[#This Row],[longueur_section]]</f>
        <v>0</v>
      </c>
      <c r="AE71">
        <f>Tableau5[[#This Row],[extrapol_exc_annee]]*Tableau5[[#This Row],[longueur_section]]</f>
        <v>0</v>
      </c>
    </row>
    <row r="72" spans="1:31" x14ac:dyDescent="0.2">
      <c r="A72">
        <v>69</v>
      </c>
      <c r="B72" s="2" t="s">
        <v>1040</v>
      </c>
      <c r="F72">
        <v>6</v>
      </c>
      <c r="G72" t="s">
        <v>1051</v>
      </c>
      <c r="J72" s="2">
        <v>40</v>
      </c>
      <c r="K72" s="2" t="s">
        <v>576</v>
      </c>
      <c r="L72" s="2" t="s">
        <v>974</v>
      </c>
      <c r="M72" s="2" t="s">
        <v>569</v>
      </c>
      <c r="N72" s="2">
        <v>200001007</v>
      </c>
      <c r="O72" t="s">
        <v>878</v>
      </c>
      <c r="P72" s="2" t="s">
        <v>878</v>
      </c>
      <c r="Q72" s="18">
        <v>40296</v>
      </c>
      <c r="R72" s="2">
        <v>60</v>
      </c>
      <c r="S72" t="s">
        <v>878</v>
      </c>
      <c r="AC72">
        <f>Tableau5[[#This Row],[extrapol_iti_annee_lisse]]*Tableau5[[#This Row],[longueur_section]]</f>
        <v>0</v>
      </c>
      <c r="AD72">
        <f>Tableau5[[#This Row],[extrapol_tour_annee]]*Tableau5[[#This Row],[longueur_section]]</f>
        <v>0</v>
      </c>
      <c r="AE72">
        <f>Tableau5[[#This Row],[extrapol_exc_annee]]*Tableau5[[#This Row],[longueur_section]]</f>
        <v>0</v>
      </c>
    </row>
    <row r="73" spans="1:31" x14ac:dyDescent="0.2">
      <c r="A73">
        <v>70</v>
      </c>
      <c r="B73" s="2" t="s">
        <v>1041</v>
      </c>
      <c r="F73">
        <v>6</v>
      </c>
      <c r="G73" t="s">
        <v>1051</v>
      </c>
      <c r="J73" s="2">
        <v>40</v>
      </c>
      <c r="K73" s="2" t="s">
        <v>576</v>
      </c>
      <c r="L73" s="2" t="s">
        <v>974</v>
      </c>
      <c r="M73" s="2" t="s">
        <v>569</v>
      </c>
      <c r="N73" s="2">
        <v>200001004</v>
      </c>
      <c r="O73" t="s">
        <v>867</v>
      </c>
      <c r="P73" s="2" t="s">
        <v>867</v>
      </c>
      <c r="Q73" s="18">
        <v>40133</v>
      </c>
      <c r="AC73">
        <f>Tableau5[[#This Row],[extrapol_iti_annee_lisse]]*Tableau5[[#This Row],[longueur_section]]</f>
        <v>0</v>
      </c>
      <c r="AD73">
        <f>Tableau5[[#This Row],[extrapol_tour_annee]]*Tableau5[[#This Row],[longueur_section]]</f>
        <v>0</v>
      </c>
      <c r="AE73">
        <f>Tableau5[[#This Row],[extrapol_exc_annee]]*Tableau5[[#This Row],[longueur_section]]</f>
        <v>0</v>
      </c>
    </row>
    <row r="74" spans="1:31" x14ac:dyDescent="0.2">
      <c r="A74">
        <v>71</v>
      </c>
      <c r="B74" s="2" t="s">
        <v>1042</v>
      </c>
      <c r="F74">
        <v>6</v>
      </c>
      <c r="G74" t="s">
        <v>1051</v>
      </c>
      <c r="J74" s="2">
        <v>40</v>
      </c>
      <c r="K74" s="2" t="s">
        <v>576</v>
      </c>
      <c r="L74" s="2" t="s">
        <v>974</v>
      </c>
      <c r="M74" s="2" t="s">
        <v>569</v>
      </c>
      <c r="AC74">
        <f>Tableau5[[#This Row],[extrapol_iti_annee_lisse]]*Tableau5[[#This Row],[longueur_section]]</f>
        <v>0</v>
      </c>
      <c r="AD74">
        <f>Tableau5[[#This Row],[extrapol_tour_annee]]*Tableau5[[#This Row],[longueur_section]]</f>
        <v>0</v>
      </c>
      <c r="AE74">
        <f>Tableau5[[#This Row],[extrapol_exc_annee]]*Tableau5[[#This Row],[longueur_section]]</f>
        <v>0</v>
      </c>
    </row>
    <row r="75" spans="1:31" x14ac:dyDescent="0.2">
      <c r="A75">
        <v>72</v>
      </c>
      <c r="B75" s="2" t="s">
        <v>1043</v>
      </c>
      <c r="F75">
        <v>7</v>
      </c>
      <c r="G75" t="s">
        <v>1052</v>
      </c>
      <c r="J75" s="2">
        <v>64</v>
      </c>
      <c r="K75" s="2" t="s">
        <v>576</v>
      </c>
      <c r="L75" s="2" t="s">
        <v>974</v>
      </c>
      <c r="M75" s="2" t="s">
        <v>569</v>
      </c>
      <c r="N75" s="2">
        <v>200000964</v>
      </c>
      <c r="O75" t="s">
        <v>164</v>
      </c>
      <c r="P75" s="2" t="s">
        <v>941</v>
      </c>
      <c r="Q75" s="2">
        <v>64102</v>
      </c>
      <c r="R75" s="2">
        <v>61</v>
      </c>
      <c r="S75" t="s">
        <v>1071</v>
      </c>
      <c r="AC75">
        <f>Tableau5[[#This Row],[extrapol_iti_annee_lisse]]*Tableau5[[#This Row],[longueur_section]]</f>
        <v>0</v>
      </c>
      <c r="AD75">
        <f>Tableau5[[#This Row],[extrapol_tour_annee]]*Tableau5[[#This Row],[longueur_section]]</f>
        <v>0</v>
      </c>
      <c r="AE75">
        <f>Tableau5[[#This Row],[extrapol_exc_annee]]*Tableau5[[#This Row],[longueur_section]]</f>
        <v>0</v>
      </c>
    </row>
    <row r="76" spans="1:31" x14ac:dyDescent="0.2">
      <c r="A76">
        <v>73</v>
      </c>
      <c r="B76" s="2" t="s">
        <v>1044</v>
      </c>
      <c r="F76">
        <v>7</v>
      </c>
      <c r="G76" t="s">
        <v>1052</v>
      </c>
      <c r="J76" s="2">
        <v>64</v>
      </c>
      <c r="K76" s="2" t="s">
        <v>576</v>
      </c>
      <c r="L76" s="2" t="s">
        <v>974</v>
      </c>
      <c r="M76" s="2" t="s">
        <v>569</v>
      </c>
      <c r="N76" s="2">
        <v>200000508</v>
      </c>
      <c r="O76" t="s">
        <v>203</v>
      </c>
      <c r="P76" s="2" t="s">
        <v>203</v>
      </c>
      <c r="Q76" s="18">
        <v>64189</v>
      </c>
      <c r="R76" s="2">
        <v>62</v>
      </c>
      <c r="S76" t="s">
        <v>1072</v>
      </c>
      <c r="AC76">
        <f>Tableau5[[#This Row],[extrapol_iti_annee_lisse]]*Tableau5[[#This Row],[longueur_section]]</f>
        <v>0</v>
      </c>
      <c r="AD76">
        <f>Tableau5[[#This Row],[extrapol_tour_annee]]*Tableau5[[#This Row],[longueur_section]]</f>
        <v>0</v>
      </c>
      <c r="AE76">
        <f>Tableau5[[#This Row],[extrapol_exc_annee]]*Tableau5[[#This Row],[longueur_section]]</f>
        <v>0</v>
      </c>
    </row>
    <row r="77" spans="1:31" x14ac:dyDescent="0.2">
      <c r="A77">
        <v>74</v>
      </c>
      <c r="B77" s="2" t="s">
        <v>1045</v>
      </c>
      <c r="F77">
        <v>7</v>
      </c>
      <c r="G77" t="s">
        <v>1052</v>
      </c>
      <c r="J77" s="2">
        <v>64</v>
      </c>
      <c r="K77" s="2" t="s">
        <v>576</v>
      </c>
      <c r="L77" s="2" t="s">
        <v>974</v>
      </c>
      <c r="M77" s="2" t="s">
        <v>569</v>
      </c>
      <c r="N77" s="2">
        <v>200000710</v>
      </c>
      <c r="O77" t="s">
        <v>1103</v>
      </c>
      <c r="P77" s="2" t="s">
        <v>203</v>
      </c>
      <c r="Q77" s="18">
        <v>64189</v>
      </c>
      <c r="AC77">
        <f>Tableau5[[#This Row],[extrapol_iti_annee_lisse]]*Tableau5[[#This Row],[longueur_section]]</f>
        <v>0</v>
      </c>
      <c r="AD77">
        <f>Tableau5[[#This Row],[extrapol_tour_annee]]*Tableau5[[#This Row],[longueur_section]]</f>
        <v>0</v>
      </c>
      <c r="AE77">
        <f>Tableau5[[#This Row],[extrapol_exc_annee]]*Tableau5[[#This Row],[longueur_section]]</f>
        <v>0</v>
      </c>
    </row>
    <row r="78" spans="1:31" x14ac:dyDescent="0.2">
      <c r="A78">
        <v>75</v>
      </c>
      <c r="B78" s="2" t="s">
        <v>1046</v>
      </c>
      <c r="F78">
        <v>7</v>
      </c>
      <c r="G78" t="s">
        <v>1052</v>
      </c>
      <c r="J78" s="2">
        <v>64</v>
      </c>
      <c r="K78" s="2" t="s">
        <v>576</v>
      </c>
      <c r="L78" s="2" t="s">
        <v>974</v>
      </c>
      <c r="M78" s="2" t="s">
        <v>569</v>
      </c>
      <c r="N78" s="2">
        <v>200000506</v>
      </c>
      <c r="O78" t="s">
        <v>189</v>
      </c>
      <c r="P78" s="2" t="s">
        <v>189</v>
      </c>
      <c r="Q78" s="18">
        <v>64260</v>
      </c>
      <c r="R78" s="2">
        <v>63</v>
      </c>
      <c r="S78" t="s">
        <v>189</v>
      </c>
      <c r="AC78">
        <f>Tableau5[[#This Row],[extrapol_iti_annee_lisse]]*Tableau5[[#This Row],[longueur_section]]</f>
        <v>0</v>
      </c>
      <c r="AD78">
        <f>Tableau5[[#This Row],[extrapol_tour_annee]]*Tableau5[[#This Row],[longueur_section]]</f>
        <v>0</v>
      </c>
      <c r="AE78">
        <f>Tableau5[[#This Row],[extrapol_exc_annee]]*Tableau5[[#This Row],[longueur_section]]</f>
        <v>0</v>
      </c>
    </row>
  </sheetData>
  <phoneticPr fontId="7" type="noConversion"/>
  <pageMargins left="0.7" right="0.7" top="0.75" bottom="0.75" header="0.3" footer="0.3"/>
  <legacy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B6233-AE12-4372-8FE2-A26FA6199F9E}">
  <dimension ref="A1:R8"/>
  <sheetViews>
    <sheetView workbookViewId="0">
      <selection activeCell="J34" sqref="J34"/>
    </sheetView>
  </sheetViews>
  <sheetFormatPr baseColWidth="10" defaultRowHeight="15" x14ac:dyDescent="0.2"/>
  <cols>
    <col min="1" max="1" width="12.1640625" customWidth="1"/>
    <col min="2" max="2" width="14.5" customWidth="1"/>
    <col min="4" max="4" width="11.83203125" customWidth="1"/>
    <col min="5" max="5" width="16.83203125" style="2" customWidth="1"/>
    <col min="6" max="6" width="19.1640625" style="2" customWidth="1"/>
    <col min="7" max="7" width="12.5" bestFit="1" customWidth="1"/>
    <col min="8" max="8" width="12.5" style="2" customWidth="1"/>
    <col min="9" max="9" width="13.1640625" style="2" customWidth="1"/>
    <col min="11" max="11" width="14.33203125" style="2" customWidth="1"/>
    <col min="13" max="13" width="14.5" style="2" customWidth="1"/>
    <col min="14" max="14" width="26.5" customWidth="1"/>
    <col min="15" max="15" width="26" bestFit="1" customWidth="1"/>
    <col min="16" max="16" width="23.5" customWidth="1"/>
    <col min="17" max="17" width="21.5" customWidth="1"/>
  </cols>
  <sheetData>
    <row r="1" spans="1:18" ht="66.5" customHeight="1" x14ac:dyDescent="0.2">
      <c r="A1" s="81" t="s">
        <v>16</v>
      </c>
      <c r="B1" s="81"/>
      <c r="C1" s="81"/>
      <c r="D1" s="81"/>
      <c r="E1" s="81"/>
      <c r="F1" s="81"/>
      <c r="G1" s="81"/>
      <c r="H1" s="81"/>
      <c r="I1" s="81"/>
      <c r="J1" s="81"/>
      <c r="K1" s="81"/>
      <c r="L1" s="81"/>
      <c r="M1" s="81"/>
      <c r="N1" s="81"/>
    </row>
    <row r="3" spans="1:18" x14ac:dyDescent="0.2">
      <c r="A3" t="s">
        <v>1129</v>
      </c>
      <c r="B3" t="s">
        <v>1130</v>
      </c>
      <c r="C3" t="s">
        <v>1140</v>
      </c>
      <c r="D3" t="s">
        <v>1141</v>
      </c>
      <c r="E3" s="2" t="s">
        <v>1148</v>
      </c>
      <c r="F3" s="2" t="s">
        <v>1149</v>
      </c>
      <c r="G3" t="s">
        <v>1150</v>
      </c>
      <c r="H3" s="2" t="s">
        <v>1158</v>
      </c>
      <c r="I3" s="2" t="s">
        <v>1159</v>
      </c>
      <c r="J3" t="s">
        <v>1151</v>
      </c>
      <c r="K3" s="2" t="s">
        <v>1152</v>
      </c>
      <c r="L3" t="s">
        <v>1153</v>
      </c>
      <c r="M3" s="2" t="s">
        <v>1154</v>
      </c>
      <c r="N3" t="s">
        <v>1155</v>
      </c>
      <c r="O3" t="s">
        <v>1156</v>
      </c>
      <c r="P3" s="2" t="s">
        <v>1157</v>
      </c>
      <c r="Q3" t="s">
        <v>1146</v>
      </c>
      <c r="R3" t="s">
        <v>1147</v>
      </c>
    </row>
    <row r="4" spans="1:18" x14ac:dyDescent="0.2">
      <c r="A4">
        <v>1</v>
      </c>
      <c r="B4" t="s">
        <v>1054</v>
      </c>
      <c r="C4">
        <v>1</v>
      </c>
      <c r="D4">
        <v>1</v>
      </c>
      <c r="G4" s="22">
        <v>43207</v>
      </c>
      <c r="H4" s="22" t="s">
        <v>1160</v>
      </c>
      <c r="I4" s="22" t="s">
        <v>1168</v>
      </c>
      <c r="J4" s="2">
        <v>2</v>
      </c>
      <c r="K4">
        <v>3</v>
      </c>
      <c r="L4">
        <v>0</v>
      </c>
      <c r="M4" s="2">
        <v>0</v>
      </c>
      <c r="N4">
        <v>5</v>
      </c>
      <c r="Q4" t="str">
        <f>CONCATENATE(A4,"-",G4)</f>
        <v>1-43207</v>
      </c>
      <c r="R4" t="e">
        <f>Tableau4[[#This Row],[nb_comptages_auto_henq]]/Tableau4[[#This Row],[nb_comptages_auto_h24]]</f>
        <v>#DIV/0!</v>
      </c>
    </row>
    <row r="5" spans="1:18" x14ac:dyDescent="0.2">
      <c r="A5">
        <v>1</v>
      </c>
      <c r="B5" t="s">
        <v>1054</v>
      </c>
      <c r="C5">
        <v>1</v>
      </c>
      <c r="D5">
        <v>1</v>
      </c>
      <c r="G5" s="22">
        <v>43317</v>
      </c>
      <c r="H5" s="22" t="s">
        <v>1161</v>
      </c>
      <c r="I5" s="22" t="s">
        <v>1169</v>
      </c>
      <c r="J5" s="2">
        <v>23</v>
      </c>
      <c r="K5">
        <v>34</v>
      </c>
      <c r="L5">
        <v>1</v>
      </c>
      <c r="M5" s="2">
        <v>1</v>
      </c>
      <c r="N5">
        <v>100</v>
      </c>
      <c r="Q5" t="str">
        <f t="shared" ref="Q5" si="0">CONCATENATE(A5,"-",G5)</f>
        <v>1-43317</v>
      </c>
      <c r="R5" t="e">
        <f>Tableau4[[#This Row],[nb_comptages_auto_henq]]/Tableau4[[#This Row],[nb_comptages_auto_h24]]</f>
        <v>#DIV/0!</v>
      </c>
    </row>
    <row r="6" spans="1:18" x14ac:dyDescent="0.2">
      <c r="A6">
        <v>50</v>
      </c>
      <c r="B6" t="s">
        <v>795</v>
      </c>
      <c r="C6">
        <v>43</v>
      </c>
      <c r="D6">
        <v>4</v>
      </c>
      <c r="G6" s="22">
        <v>43217</v>
      </c>
      <c r="H6" s="22" t="s">
        <v>1160</v>
      </c>
      <c r="I6" s="22" t="s">
        <v>1168</v>
      </c>
      <c r="J6" s="2">
        <v>36</v>
      </c>
      <c r="K6">
        <v>54</v>
      </c>
      <c r="L6">
        <v>3</v>
      </c>
      <c r="M6" s="2">
        <v>4</v>
      </c>
      <c r="N6">
        <v>77</v>
      </c>
      <c r="Q6" t="str">
        <f t="shared" ref="Q6:Q8" si="1">CONCATENATE(A6,"-",G6)</f>
        <v>50-43217</v>
      </c>
      <c r="R6" t="e">
        <f>Tableau4[[#This Row],[nb_comptages_auto_henq]]/Tableau4[[#This Row],[nb_comptages_auto_h24]]</f>
        <v>#DIV/0!</v>
      </c>
    </row>
    <row r="7" spans="1:18" x14ac:dyDescent="0.2">
      <c r="A7">
        <v>50</v>
      </c>
      <c r="B7" t="s">
        <v>795</v>
      </c>
      <c r="C7">
        <v>43</v>
      </c>
      <c r="D7">
        <v>4</v>
      </c>
      <c r="G7" s="22">
        <v>43235</v>
      </c>
      <c r="H7" s="22" t="s">
        <v>1165</v>
      </c>
      <c r="I7" s="22" t="s">
        <v>1178</v>
      </c>
      <c r="J7" s="2">
        <v>55</v>
      </c>
      <c r="K7">
        <v>85</v>
      </c>
      <c r="L7">
        <v>13</v>
      </c>
      <c r="M7" s="2">
        <v>16</v>
      </c>
      <c r="N7">
        <v>123</v>
      </c>
      <c r="Q7" t="str">
        <f t="shared" si="1"/>
        <v>50-43235</v>
      </c>
      <c r="R7" t="e">
        <f>Tableau4[[#This Row],[nb_comptages_auto_henq]]/Tableau4[[#This Row],[nb_comptages_auto_h24]]</f>
        <v>#DIV/0!</v>
      </c>
    </row>
    <row r="8" spans="1:18" x14ac:dyDescent="0.2">
      <c r="A8">
        <v>50</v>
      </c>
      <c r="B8" t="s">
        <v>795</v>
      </c>
      <c r="C8">
        <v>43</v>
      </c>
      <c r="D8">
        <v>4</v>
      </c>
      <c r="G8" s="22">
        <v>43358</v>
      </c>
      <c r="H8" s="22" t="s">
        <v>1162</v>
      </c>
      <c r="I8" s="22" t="s">
        <v>1179</v>
      </c>
      <c r="J8" s="2">
        <v>79</v>
      </c>
      <c r="K8">
        <v>173</v>
      </c>
      <c r="L8">
        <v>7</v>
      </c>
      <c r="M8" s="2">
        <v>15</v>
      </c>
      <c r="N8">
        <v>705</v>
      </c>
      <c r="Q8" t="str">
        <f t="shared" si="1"/>
        <v>50-43358</v>
      </c>
      <c r="R8" t="e">
        <f>Tableau4[[#This Row],[nb_comptages_auto_henq]]/Tableau4[[#This Row],[nb_comptages_auto_h24]]</f>
        <v>#DIV/0!</v>
      </c>
    </row>
  </sheetData>
  <mergeCells count="1">
    <mergeCell ref="A1:N1"/>
  </mergeCells>
  <printOptions gridLines="1"/>
  <pageMargins left="0.70866141732283472" right="0.70866141732283472" top="0.74803149606299213" bottom="0.74803149606299213" header="0.31496062992125984" footer="0.31496062992125984"/>
  <pageSetup paperSize="9" orientation="portrait" horizontalDpi="4294967293" verticalDpi="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4E7B8E-31E6-4760-803B-10CB544D98C9}">
  <dimension ref="A1:BD1050"/>
  <sheetViews>
    <sheetView workbookViewId="0">
      <selection activeCell="P36" sqref="P36"/>
    </sheetView>
  </sheetViews>
  <sheetFormatPr baseColWidth="10" defaultRowHeight="15" x14ac:dyDescent="0.2"/>
  <cols>
    <col min="1" max="2" width="11.5" style="2"/>
    <col min="5" max="27" width="11.5" style="2"/>
    <col min="28" max="28" width="11.5" style="12"/>
    <col min="29" max="30" width="12.33203125" style="12" customWidth="1"/>
    <col min="31" max="37" width="11.5" style="12"/>
    <col min="38" max="38" width="16.5" style="12" customWidth="1"/>
    <col min="39" max="39" width="21.1640625" style="12" customWidth="1"/>
    <col min="40" max="40" width="19" style="12" bestFit="1" customWidth="1"/>
    <col min="41" max="42" width="11.5" style="12"/>
    <col min="43" max="43" width="13" style="12" customWidth="1"/>
    <col min="44" max="44" width="17.83203125" style="12" customWidth="1"/>
    <col min="45" max="45" width="14.5" style="12" customWidth="1"/>
    <col min="46" max="46" width="15.6640625" style="12" customWidth="1"/>
    <col min="47" max="47" width="49.83203125" style="12" customWidth="1"/>
    <col min="48" max="48" width="24" style="12" customWidth="1"/>
    <col min="49" max="49" width="28.33203125" style="12" customWidth="1"/>
    <col min="50" max="50" width="15.83203125" style="12" customWidth="1"/>
    <col min="51" max="51" width="19" style="12" customWidth="1"/>
    <col min="52" max="52" width="18" style="12" customWidth="1"/>
    <col min="53" max="53" width="16.1640625" style="12" customWidth="1"/>
    <col min="54" max="54" width="15.6640625" style="12" customWidth="1"/>
    <col min="55" max="55" width="13.1640625" style="12" customWidth="1"/>
    <col min="56" max="56" width="14.33203125" style="12" customWidth="1"/>
    <col min="57" max="57" width="13" customWidth="1"/>
    <col min="58" max="58" width="15.5" customWidth="1"/>
  </cols>
  <sheetData>
    <row r="1" spans="1:56" s="12" customFormat="1" ht="56" x14ac:dyDescent="0.2">
      <c r="A1" s="12" t="s">
        <v>1601</v>
      </c>
      <c r="B1" s="12" t="s">
        <v>2108</v>
      </c>
      <c r="C1" s="12" t="s">
        <v>1604</v>
      </c>
      <c r="D1" s="12" t="s">
        <v>1603</v>
      </c>
      <c r="E1" s="12" t="s">
        <v>1605</v>
      </c>
      <c r="F1" s="12" t="s">
        <v>1606</v>
      </c>
      <c r="G1" s="12" t="s">
        <v>1962</v>
      </c>
      <c r="H1" s="12" t="s">
        <v>1963</v>
      </c>
      <c r="I1" s="12" t="s">
        <v>1964</v>
      </c>
      <c r="J1" s="12" t="s">
        <v>1965</v>
      </c>
      <c r="K1" s="12" t="s">
        <v>1961</v>
      </c>
      <c r="L1" s="12" t="s">
        <v>1966</v>
      </c>
      <c r="M1" s="12" t="s">
        <v>1968</v>
      </c>
      <c r="N1" s="12" t="s">
        <v>1969</v>
      </c>
      <c r="O1" s="12" t="s">
        <v>1967</v>
      </c>
      <c r="P1" s="12" t="s">
        <v>1972</v>
      </c>
      <c r="Q1" s="12" t="s">
        <v>1970</v>
      </c>
      <c r="R1" s="12" t="s">
        <v>1971</v>
      </c>
      <c r="S1" s="12" t="s">
        <v>1973</v>
      </c>
      <c r="T1" s="12" t="s">
        <v>1602</v>
      </c>
      <c r="U1" s="12" t="s">
        <v>1974</v>
      </c>
      <c r="V1" s="12" t="s">
        <v>1975</v>
      </c>
      <c r="W1" s="12" t="s">
        <v>1930</v>
      </c>
      <c r="X1" s="12" t="s">
        <v>1976</v>
      </c>
      <c r="Y1" s="12" t="s">
        <v>1978</v>
      </c>
      <c r="Z1" s="12" t="s">
        <v>1979</v>
      </c>
      <c r="AA1" s="12" t="s">
        <v>1980</v>
      </c>
      <c r="AB1" s="12" t="s">
        <v>20</v>
      </c>
      <c r="AC1" s="13" t="s">
        <v>21</v>
      </c>
      <c r="AD1" s="13" t="s">
        <v>22</v>
      </c>
      <c r="AE1" s="13" t="s">
        <v>23</v>
      </c>
      <c r="AF1" s="13" t="s">
        <v>24</v>
      </c>
      <c r="AG1" s="13" t="s">
        <v>25</v>
      </c>
      <c r="AH1" s="13" t="s">
        <v>26</v>
      </c>
      <c r="AI1" s="13" t="s">
        <v>27</v>
      </c>
      <c r="AJ1" s="13" t="s">
        <v>1959</v>
      </c>
      <c r="AK1" s="13" t="s">
        <v>1960</v>
      </c>
      <c r="AL1" s="13" t="s">
        <v>1273</v>
      </c>
      <c r="AM1" s="13" t="s">
        <v>28</v>
      </c>
      <c r="AN1" s="13" t="s">
        <v>29</v>
      </c>
      <c r="AO1" s="13" t="s">
        <v>30</v>
      </c>
      <c r="AP1" s="14" t="s">
        <v>31</v>
      </c>
      <c r="AQ1" s="14" t="s">
        <v>32</v>
      </c>
      <c r="AR1" s="13" t="s">
        <v>33</v>
      </c>
      <c r="AS1" s="14" t="s">
        <v>34</v>
      </c>
      <c r="AT1" s="14" t="s">
        <v>35</v>
      </c>
      <c r="AU1" s="15" t="s">
        <v>36</v>
      </c>
      <c r="AV1" s="16" t="s">
        <v>37</v>
      </c>
      <c r="AW1" s="17" t="s">
        <v>38</v>
      </c>
      <c r="AX1" s="17" t="s">
        <v>39</v>
      </c>
      <c r="AY1" s="12" t="s">
        <v>40</v>
      </c>
      <c r="AZ1" s="12" t="s">
        <v>41</v>
      </c>
      <c r="BA1" s="12" t="s">
        <v>42</v>
      </c>
      <c r="BB1" s="12" t="s">
        <v>43</v>
      </c>
      <c r="BC1" s="12" t="s">
        <v>44</v>
      </c>
      <c r="BD1" s="12" t="s">
        <v>45</v>
      </c>
    </row>
    <row r="2" spans="1:56" x14ac:dyDescent="0.2">
      <c r="A2" s="2" t="s">
        <v>1612</v>
      </c>
      <c r="B2" s="2" t="s">
        <v>568</v>
      </c>
      <c r="C2" s="2"/>
      <c r="D2" s="2">
        <v>50</v>
      </c>
      <c r="E2" s="11">
        <v>43217</v>
      </c>
      <c r="F2" s="2">
        <v>43217</v>
      </c>
      <c r="G2" s="2" t="s">
        <v>60</v>
      </c>
      <c r="K2" s="2">
        <v>9</v>
      </c>
      <c r="O2" s="2" t="s">
        <v>49</v>
      </c>
      <c r="P2" s="2">
        <v>2</v>
      </c>
      <c r="R2" s="2" t="s">
        <v>1988</v>
      </c>
      <c r="S2" s="2" t="s">
        <v>1599</v>
      </c>
      <c r="T2" s="2" t="s">
        <v>1599</v>
      </c>
      <c r="U2" s="2" t="s">
        <v>1599</v>
      </c>
      <c r="V2" s="2" t="s">
        <v>1599</v>
      </c>
      <c r="X2"/>
      <c r="Y2" s="2" t="s">
        <v>1599</v>
      </c>
      <c r="AA2" s="2" t="s">
        <v>1599</v>
      </c>
      <c r="AB2" s="12" t="s">
        <v>59</v>
      </c>
      <c r="AC2" s="12">
        <v>76</v>
      </c>
      <c r="AD2" s="12">
        <v>50</v>
      </c>
      <c r="AE2" s="12">
        <f>VLOOKUP(AD2,Tableau5[[ID_Section]:[departement]],10,TRUE)</f>
        <v>17</v>
      </c>
      <c r="AF2" s="12" t="s">
        <v>60</v>
      </c>
      <c r="AG2" s="33">
        <v>43217</v>
      </c>
      <c r="AH2" s="12">
        <v>9</v>
      </c>
      <c r="AI2" s="12">
        <v>1</v>
      </c>
      <c r="AJ2" s="12" t="s">
        <v>49</v>
      </c>
      <c r="AL2" s="12">
        <v>2</v>
      </c>
      <c r="AP2" s="12">
        <v>1</v>
      </c>
      <c r="AW2" s="12">
        <v>2</v>
      </c>
      <c r="AX2" s="12">
        <v>1</v>
      </c>
      <c r="AY2" s="12" t="s">
        <v>61</v>
      </c>
      <c r="AZ2" s="12">
        <v>148</v>
      </c>
      <c r="BA2" s="12" t="s">
        <v>62</v>
      </c>
      <c r="BB2" s="12">
        <v>11555</v>
      </c>
      <c r="BC2" s="12">
        <v>23</v>
      </c>
    </row>
    <row r="3" spans="1:56" x14ac:dyDescent="0.2">
      <c r="A3" s="2" t="s">
        <v>1612</v>
      </c>
      <c r="B3" s="2" t="s">
        <v>568</v>
      </c>
      <c r="C3" s="2"/>
      <c r="D3" s="2">
        <v>50</v>
      </c>
      <c r="E3" s="11">
        <v>43217</v>
      </c>
      <c r="F3" s="2">
        <v>43217</v>
      </c>
      <c r="G3" s="2" t="s">
        <v>60</v>
      </c>
      <c r="K3" s="2">
        <v>9</v>
      </c>
      <c r="O3" s="2" t="s">
        <v>53</v>
      </c>
      <c r="P3" s="2">
        <v>1</v>
      </c>
      <c r="R3" s="2" t="s">
        <v>1988</v>
      </c>
      <c r="S3" s="2" t="s">
        <v>1599</v>
      </c>
      <c r="T3" s="2" t="s">
        <v>1599</v>
      </c>
      <c r="U3" s="2" t="s">
        <v>1599</v>
      </c>
      <c r="V3" s="2" t="s">
        <v>1599</v>
      </c>
      <c r="X3"/>
      <c r="Y3" s="2" t="s">
        <v>1599</v>
      </c>
      <c r="AA3" s="2" t="s">
        <v>1599</v>
      </c>
      <c r="AB3" s="12" t="s">
        <v>59</v>
      </c>
      <c r="AC3" s="12">
        <v>77</v>
      </c>
      <c r="AD3" s="12">
        <v>50</v>
      </c>
      <c r="AE3" s="12">
        <f>VLOOKUP(AD3,Tableau5[[ID_Section]:[departement]],10,TRUE)</f>
        <v>17</v>
      </c>
      <c r="AF3" s="12" t="s">
        <v>60</v>
      </c>
      <c r="AG3" s="33">
        <v>43217</v>
      </c>
      <c r="AH3" s="12">
        <v>9</v>
      </c>
      <c r="AI3" s="12">
        <v>9</v>
      </c>
      <c r="AJ3" s="12" t="s">
        <v>53</v>
      </c>
      <c r="AK3" s="12" t="s">
        <v>53</v>
      </c>
      <c r="AL3" s="12">
        <v>1</v>
      </c>
      <c r="AP3" s="12">
        <v>1</v>
      </c>
      <c r="AV3" s="12" t="str">
        <f>CONCATENATE(AD3,"-",AG3,"-","Loisir")</f>
        <v>50-43217-Loisir</v>
      </c>
      <c r="AW3" s="12">
        <v>1</v>
      </c>
      <c r="AX3" s="12">
        <v>1</v>
      </c>
      <c r="AY3" s="12" t="s">
        <v>61</v>
      </c>
      <c r="AZ3" s="12">
        <v>148</v>
      </c>
      <c r="BA3" s="12" t="s">
        <v>62</v>
      </c>
      <c r="BB3" s="12">
        <v>11555</v>
      </c>
      <c r="BC3" s="12">
        <v>23</v>
      </c>
    </row>
    <row r="4" spans="1:56" x14ac:dyDescent="0.2">
      <c r="A4" s="2" t="s">
        <v>1612</v>
      </c>
      <c r="B4" s="2" t="s">
        <v>568</v>
      </c>
      <c r="C4" s="2"/>
      <c r="D4" s="2">
        <v>50</v>
      </c>
      <c r="E4" s="11">
        <v>43217</v>
      </c>
      <c r="F4" s="2">
        <v>43217</v>
      </c>
      <c r="G4" s="2" t="s">
        <v>60</v>
      </c>
      <c r="K4" s="2">
        <v>9</v>
      </c>
      <c r="O4" s="2" t="s">
        <v>46</v>
      </c>
      <c r="P4" s="2">
        <v>1</v>
      </c>
      <c r="R4" s="2" t="s">
        <v>1988</v>
      </c>
      <c r="S4" s="2" t="s">
        <v>1599</v>
      </c>
      <c r="T4" s="2" t="s">
        <v>1599</v>
      </c>
      <c r="U4" s="2" t="s">
        <v>1599</v>
      </c>
      <c r="V4" s="2" t="s">
        <v>1599</v>
      </c>
      <c r="X4"/>
      <c r="Y4" s="2" t="s">
        <v>1599</v>
      </c>
      <c r="AA4" s="2" t="s">
        <v>1599</v>
      </c>
      <c r="AB4" s="12" t="s">
        <v>59</v>
      </c>
      <c r="AC4" s="12">
        <v>78</v>
      </c>
      <c r="AD4" s="12">
        <v>50</v>
      </c>
      <c r="AE4" s="12">
        <f>VLOOKUP(AD4,Tableau5[[ID_Section]:[departement]],10,TRUE)</f>
        <v>17</v>
      </c>
      <c r="AF4" s="12" t="s">
        <v>60</v>
      </c>
      <c r="AG4" s="33">
        <v>43217</v>
      </c>
      <c r="AH4" s="12">
        <v>9</v>
      </c>
      <c r="AI4" s="12">
        <v>2</v>
      </c>
      <c r="AJ4" s="12" t="s">
        <v>46</v>
      </c>
      <c r="AL4" s="12">
        <v>1</v>
      </c>
      <c r="AP4" s="12">
        <v>1</v>
      </c>
      <c r="AW4" s="12">
        <v>2</v>
      </c>
      <c r="AX4" s="12">
        <v>1</v>
      </c>
      <c r="AY4" s="12" t="s">
        <v>61</v>
      </c>
      <c r="AZ4" s="12">
        <v>148</v>
      </c>
      <c r="BA4" s="12" t="s">
        <v>62</v>
      </c>
      <c r="BB4" s="12">
        <v>11555</v>
      </c>
      <c r="BC4" s="12">
        <v>23</v>
      </c>
    </row>
    <row r="5" spans="1:56" x14ac:dyDescent="0.2">
      <c r="A5" s="2" t="s">
        <v>1612</v>
      </c>
      <c r="B5" s="2" t="s">
        <v>568</v>
      </c>
      <c r="C5" s="2"/>
      <c r="D5" s="2">
        <v>50</v>
      </c>
      <c r="E5" s="11">
        <v>43217</v>
      </c>
      <c r="F5" s="2">
        <v>43217</v>
      </c>
      <c r="G5" s="2" t="s">
        <v>60</v>
      </c>
      <c r="K5" s="2">
        <v>9</v>
      </c>
      <c r="O5" s="2" t="s">
        <v>53</v>
      </c>
      <c r="P5" s="2">
        <v>1</v>
      </c>
      <c r="R5" s="2" t="s">
        <v>1988</v>
      </c>
      <c r="S5" s="2" t="s">
        <v>1599</v>
      </c>
      <c r="T5" s="2" t="s">
        <v>1599</v>
      </c>
      <c r="U5" s="2" t="s">
        <v>1599</v>
      </c>
      <c r="V5" s="2" t="s">
        <v>1599</v>
      </c>
      <c r="X5"/>
      <c r="Y5" s="2" t="s">
        <v>1599</v>
      </c>
      <c r="AA5" s="2" t="s">
        <v>1599</v>
      </c>
      <c r="AB5" s="12" t="s">
        <v>59</v>
      </c>
      <c r="AC5" s="12">
        <v>79</v>
      </c>
      <c r="AD5" s="12">
        <v>50</v>
      </c>
      <c r="AE5" s="12">
        <f>VLOOKUP(AD5,Tableau5[[ID_Section]:[departement]],10,TRUE)</f>
        <v>17</v>
      </c>
      <c r="AF5" s="12" t="s">
        <v>60</v>
      </c>
      <c r="AG5" s="33">
        <v>43217</v>
      </c>
      <c r="AH5" s="12">
        <v>9</v>
      </c>
      <c r="AI5" s="12">
        <v>9</v>
      </c>
      <c r="AJ5" s="12" t="s">
        <v>53</v>
      </c>
      <c r="AK5" s="12" t="s">
        <v>53</v>
      </c>
      <c r="AL5" s="12">
        <v>1</v>
      </c>
      <c r="AP5" s="12">
        <v>1</v>
      </c>
      <c r="AV5" s="12" t="str">
        <f>CONCATENATE(AD5,"-",AG5,"-","Loisir")</f>
        <v>50-43217-Loisir</v>
      </c>
      <c r="AW5" s="12">
        <v>1</v>
      </c>
      <c r="AX5" s="12">
        <v>1</v>
      </c>
      <c r="AY5" s="12" t="s">
        <v>61</v>
      </c>
      <c r="AZ5" s="12">
        <v>148</v>
      </c>
      <c r="BA5" s="12" t="s">
        <v>62</v>
      </c>
      <c r="BB5" s="12">
        <v>11555</v>
      </c>
      <c r="BC5" s="12">
        <v>23</v>
      </c>
    </row>
    <row r="6" spans="1:56" x14ac:dyDescent="0.2">
      <c r="A6" s="2" t="s">
        <v>1612</v>
      </c>
      <c r="B6" s="2" t="s">
        <v>568</v>
      </c>
      <c r="C6" s="2"/>
      <c r="D6" s="2">
        <v>50</v>
      </c>
      <c r="E6" s="11">
        <v>43217</v>
      </c>
      <c r="F6" s="2">
        <v>43217</v>
      </c>
      <c r="G6" s="2" t="s">
        <v>60</v>
      </c>
      <c r="K6" s="2">
        <v>9</v>
      </c>
      <c r="O6" s="2" t="s">
        <v>55</v>
      </c>
      <c r="P6" s="2">
        <v>1</v>
      </c>
      <c r="R6" s="2" t="s">
        <v>1989</v>
      </c>
      <c r="S6" s="2" t="s">
        <v>54</v>
      </c>
      <c r="T6" s="2" t="s">
        <v>63</v>
      </c>
      <c r="U6" s="2" t="s">
        <v>1599</v>
      </c>
      <c r="V6" s="2" t="s">
        <v>1599</v>
      </c>
      <c r="X6"/>
      <c r="Y6" s="2" t="s">
        <v>1599</v>
      </c>
      <c r="AA6" s="2" t="s">
        <v>1599</v>
      </c>
      <c r="AB6" s="12" t="s">
        <v>63</v>
      </c>
      <c r="AC6" s="12">
        <v>80</v>
      </c>
      <c r="AD6" s="12">
        <v>50</v>
      </c>
      <c r="AE6" s="12">
        <f>VLOOKUP(AD6,Tableau5[[ID_Section]:[departement]],10,TRUE)</f>
        <v>17</v>
      </c>
      <c r="AF6" s="12" t="s">
        <v>60</v>
      </c>
      <c r="AG6" s="33">
        <v>43217</v>
      </c>
      <c r="AH6" s="12">
        <v>9</v>
      </c>
      <c r="AI6" s="12">
        <v>5</v>
      </c>
      <c r="AJ6" s="12" t="s">
        <v>55</v>
      </c>
      <c r="AK6" s="12" t="str">
        <f>AJ6</f>
        <v>Sportif</v>
      </c>
      <c r="AL6" s="12">
        <v>1</v>
      </c>
      <c r="AP6" s="12">
        <v>2</v>
      </c>
      <c r="AQ6" s="12">
        <v>1</v>
      </c>
      <c r="AV6" s="12" t="str">
        <f>CONCATENATE(AD6,"-",AG6,"-",AJ6)</f>
        <v>50-43217-Sportif</v>
      </c>
      <c r="AW6" s="12">
        <v>1</v>
      </c>
      <c r="AX6" s="12">
        <v>1</v>
      </c>
      <c r="AY6" s="12" t="s">
        <v>61</v>
      </c>
      <c r="AZ6" s="12">
        <v>148</v>
      </c>
      <c r="BA6" s="12" t="s">
        <v>62</v>
      </c>
      <c r="BB6" s="12">
        <v>11555</v>
      </c>
      <c r="BC6" s="12">
        <v>23</v>
      </c>
    </row>
    <row r="7" spans="1:56" x14ac:dyDescent="0.2">
      <c r="A7" s="2" t="s">
        <v>1612</v>
      </c>
      <c r="B7" s="2" t="s">
        <v>568</v>
      </c>
      <c r="C7" s="2"/>
      <c r="D7" s="2">
        <v>50</v>
      </c>
      <c r="E7" s="11">
        <v>43217</v>
      </c>
      <c r="F7" s="2">
        <v>43217</v>
      </c>
      <c r="G7" s="2" t="s">
        <v>60</v>
      </c>
      <c r="K7" s="2">
        <v>9</v>
      </c>
      <c r="O7" s="2" t="s">
        <v>49</v>
      </c>
      <c r="P7" s="2">
        <v>1</v>
      </c>
      <c r="R7" s="2" t="s">
        <v>1989</v>
      </c>
      <c r="S7" s="2" t="s">
        <v>1599</v>
      </c>
      <c r="T7" s="2" t="s">
        <v>1599</v>
      </c>
      <c r="U7" s="2" t="s">
        <v>1599</v>
      </c>
      <c r="V7" s="2" t="s">
        <v>1599</v>
      </c>
      <c r="X7"/>
      <c r="Y7" s="2" t="s">
        <v>1599</v>
      </c>
      <c r="AA7" s="2" t="s">
        <v>1599</v>
      </c>
      <c r="AB7" s="12" t="s">
        <v>59</v>
      </c>
      <c r="AC7" s="12">
        <v>81</v>
      </c>
      <c r="AD7" s="12">
        <v>50</v>
      </c>
      <c r="AE7" s="12">
        <f>VLOOKUP(AD7,Tableau5[[ID_Section]:[departement]],10,TRUE)</f>
        <v>17</v>
      </c>
      <c r="AF7" s="12" t="s">
        <v>60</v>
      </c>
      <c r="AG7" s="33">
        <v>43217</v>
      </c>
      <c r="AH7" s="12">
        <v>9</v>
      </c>
      <c r="AI7" s="12">
        <v>1</v>
      </c>
      <c r="AJ7" s="12" t="s">
        <v>49</v>
      </c>
      <c r="AL7" s="12">
        <v>1</v>
      </c>
      <c r="AP7" s="12">
        <v>2</v>
      </c>
      <c r="AW7" s="12">
        <v>2</v>
      </c>
      <c r="AX7" s="12">
        <v>1</v>
      </c>
      <c r="AY7" s="12" t="s">
        <v>61</v>
      </c>
      <c r="AZ7" s="12">
        <v>148</v>
      </c>
      <c r="BA7" s="12" t="s">
        <v>62</v>
      </c>
      <c r="BB7" s="12">
        <v>11555</v>
      </c>
      <c r="BC7" s="12">
        <v>23</v>
      </c>
    </row>
    <row r="8" spans="1:56" x14ac:dyDescent="0.2">
      <c r="A8" s="2" t="s">
        <v>1612</v>
      </c>
      <c r="B8" s="2" t="s">
        <v>568</v>
      </c>
      <c r="C8" s="2"/>
      <c r="D8" s="2">
        <v>50</v>
      </c>
      <c r="E8" s="11">
        <v>43217</v>
      </c>
      <c r="F8" s="2">
        <v>43217</v>
      </c>
      <c r="G8" s="2" t="s">
        <v>60</v>
      </c>
      <c r="K8" s="2">
        <v>9</v>
      </c>
      <c r="O8" s="2" t="s">
        <v>50</v>
      </c>
      <c r="P8" s="2">
        <v>1</v>
      </c>
      <c r="R8" s="2" t="s">
        <v>1989</v>
      </c>
      <c r="S8" s="2" t="s">
        <v>54</v>
      </c>
      <c r="T8" s="2" t="s">
        <v>64</v>
      </c>
      <c r="U8" s="2" t="s">
        <v>1599</v>
      </c>
      <c r="V8" s="2" t="s">
        <v>1599</v>
      </c>
      <c r="X8"/>
      <c r="Y8" s="2" t="s">
        <v>1599</v>
      </c>
      <c r="AA8" s="2" t="s">
        <v>1599</v>
      </c>
      <c r="AB8" s="12" t="s">
        <v>64</v>
      </c>
      <c r="AC8" s="12">
        <v>82</v>
      </c>
      <c r="AD8" s="12">
        <v>50</v>
      </c>
      <c r="AE8" s="12">
        <f>VLOOKUP(AD8,Tableau5[[ID_Section]:[departement]],10,TRUE)</f>
        <v>17</v>
      </c>
      <c r="AF8" s="12" t="s">
        <v>60</v>
      </c>
      <c r="AG8" s="33">
        <v>43217</v>
      </c>
      <c r="AH8" s="12">
        <v>9</v>
      </c>
      <c r="AI8" s="12">
        <v>8</v>
      </c>
      <c r="AJ8" s="12" t="s">
        <v>50</v>
      </c>
      <c r="AK8" s="12" t="str">
        <f>AJ8</f>
        <v>Utilitaire</v>
      </c>
      <c r="AL8" s="12">
        <v>1</v>
      </c>
      <c r="AP8" s="12">
        <v>2</v>
      </c>
      <c r="AQ8" s="12">
        <v>2</v>
      </c>
      <c r="AV8" s="12" t="str">
        <f>CONCATENATE(AD8,"-",AG8,"-",AJ8)</f>
        <v>50-43217-Utilitaire</v>
      </c>
      <c r="AW8" s="12">
        <v>1</v>
      </c>
      <c r="AX8" s="12">
        <v>1</v>
      </c>
      <c r="AY8" s="12" t="s">
        <v>61</v>
      </c>
      <c r="AZ8" s="12">
        <v>148</v>
      </c>
      <c r="BA8" s="12" t="s">
        <v>62</v>
      </c>
      <c r="BB8" s="12">
        <v>11555</v>
      </c>
      <c r="BC8" s="12">
        <v>23</v>
      </c>
    </row>
    <row r="9" spans="1:56" x14ac:dyDescent="0.2">
      <c r="A9" s="2" t="s">
        <v>1612</v>
      </c>
      <c r="B9" s="2" t="s">
        <v>568</v>
      </c>
      <c r="C9" s="2"/>
      <c r="D9" s="2">
        <v>50</v>
      </c>
      <c r="E9" s="11">
        <v>43217</v>
      </c>
      <c r="F9" s="2">
        <v>43217</v>
      </c>
      <c r="G9" s="2" t="s">
        <v>60</v>
      </c>
      <c r="K9" s="2">
        <v>9</v>
      </c>
      <c r="O9" s="2" t="s">
        <v>49</v>
      </c>
      <c r="P9" s="2">
        <v>2</v>
      </c>
      <c r="R9" s="2" t="s">
        <v>1988</v>
      </c>
      <c r="S9" s="2" t="s">
        <v>1599</v>
      </c>
      <c r="T9" s="2" t="s">
        <v>1599</v>
      </c>
      <c r="U9" s="2" t="s">
        <v>1599</v>
      </c>
      <c r="V9" s="2" t="s">
        <v>1599</v>
      </c>
      <c r="X9"/>
      <c r="Y9" s="2" t="s">
        <v>1599</v>
      </c>
      <c r="AA9" s="2" t="s">
        <v>1599</v>
      </c>
      <c r="AB9" s="12" t="s">
        <v>59</v>
      </c>
      <c r="AC9" s="12">
        <v>83</v>
      </c>
      <c r="AD9" s="12">
        <v>50</v>
      </c>
      <c r="AE9" s="12">
        <f>VLOOKUP(AD9,Tableau5[[ID_Section]:[departement]],10,TRUE)</f>
        <v>17</v>
      </c>
      <c r="AF9" s="12" t="s">
        <v>60</v>
      </c>
      <c r="AG9" s="33">
        <v>43217</v>
      </c>
      <c r="AH9" s="12">
        <v>9</v>
      </c>
      <c r="AI9" s="12">
        <v>1</v>
      </c>
      <c r="AJ9" s="12" t="s">
        <v>49</v>
      </c>
      <c r="AL9" s="12">
        <v>2</v>
      </c>
      <c r="AP9" s="12">
        <v>1</v>
      </c>
      <c r="AW9" s="12">
        <v>2</v>
      </c>
      <c r="AX9" s="12">
        <v>1</v>
      </c>
      <c r="AY9" s="12" t="s">
        <v>61</v>
      </c>
      <c r="AZ9" s="12">
        <v>148</v>
      </c>
      <c r="BA9" s="12" t="s">
        <v>62</v>
      </c>
      <c r="BB9" s="12">
        <v>11555</v>
      </c>
      <c r="BC9" s="12">
        <v>23</v>
      </c>
    </row>
    <row r="10" spans="1:56" x14ac:dyDescent="0.2">
      <c r="A10" s="2" t="s">
        <v>1612</v>
      </c>
      <c r="B10" s="2" t="s">
        <v>568</v>
      </c>
      <c r="C10" s="2"/>
      <c r="D10" s="2">
        <v>50</v>
      </c>
      <c r="E10" s="11">
        <v>43217</v>
      </c>
      <c r="F10" s="2">
        <v>43217</v>
      </c>
      <c r="G10" s="2" t="s">
        <v>60</v>
      </c>
      <c r="K10" s="2">
        <v>9</v>
      </c>
      <c r="O10" s="2" t="s">
        <v>49</v>
      </c>
      <c r="P10" s="2">
        <v>1</v>
      </c>
      <c r="R10" s="2" t="s">
        <v>1988</v>
      </c>
      <c r="S10" s="2" t="s">
        <v>1599</v>
      </c>
      <c r="T10" s="2" t="s">
        <v>1599</v>
      </c>
      <c r="U10" s="2" t="s">
        <v>1599</v>
      </c>
      <c r="V10" s="2" t="s">
        <v>1599</v>
      </c>
      <c r="X10"/>
      <c r="Y10" s="2" t="s">
        <v>1599</v>
      </c>
      <c r="AA10" s="2" t="s">
        <v>1599</v>
      </c>
      <c r="AB10" s="12" t="s">
        <v>59</v>
      </c>
      <c r="AC10" s="12">
        <v>84</v>
      </c>
      <c r="AD10" s="12">
        <v>50</v>
      </c>
      <c r="AE10" s="12">
        <f>VLOOKUP(AD10,Tableau5[[ID_Section]:[departement]],10,TRUE)</f>
        <v>17</v>
      </c>
      <c r="AF10" s="12" t="s">
        <v>60</v>
      </c>
      <c r="AG10" s="33">
        <v>43217</v>
      </c>
      <c r="AH10" s="12">
        <v>9</v>
      </c>
      <c r="AI10" s="12">
        <v>1</v>
      </c>
      <c r="AJ10" s="12" t="s">
        <v>49</v>
      </c>
      <c r="AL10" s="12">
        <v>1</v>
      </c>
      <c r="AP10" s="12">
        <v>1</v>
      </c>
      <c r="AW10" s="12">
        <v>2</v>
      </c>
      <c r="AX10" s="12">
        <v>1</v>
      </c>
      <c r="AY10" s="12" t="s">
        <v>61</v>
      </c>
      <c r="AZ10" s="12">
        <v>148</v>
      </c>
      <c r="BA10" s="12" t="s">
        <v>62</v>
      </c>
      <c r="BB10" s="12">
        <v>11555</v>
      </c>
      <c r="BC10" s="12">
        <v>23</v>
      </c>
    </row>
    <row r="11" spans="1:56" x14ac:dyDescent="0.2">
      <c r="A11" s="2" t="s">
        <v>1612</v>
      </c>
      <c r="B11" s="2" t="s">
        <v>568</v>
      </c>
      <c r="C11" s="2"/>
      <c r="D11" s="2">
        <v>50</v>
      </c>
      <c r="E11" s="11">
        <v>43217</v>
      </c>
      <c r="F11" s="2">
        <v>43217</v>
      </c>
      <c r="G11" s="2" t="s">
        <v>60</v>
      </c>
      <c r="K11" s="2">
        <v>9</v>
      </c>
      <c r="O11" s="2" t="s">
        <v>55</v>
      </c>
      <c r="P11" s="2">
        <v>1</v>
      </c>
      <c r="R11" s="2" t="s">
        <v>1989</v>
      </c>
      <c r="S11" s="2" t="s">
        <v>54</v>
      </c>
      <c r="T11" s="2" t="s">
        <v>65</v>
      </c>
      <c r="U11" s="2" t="s">
        <v>1599</v>
      </c>
      <c r="V11" s="2" t="s">
        <v>1599</v>
      </c>
      <c r="X11"/>
      <c r="Y11" s="2" t="s">
        <v>1599</v>
      </c>
      <c r="AA11" s="2" t="s">
        <v>1599</v>
      </c>
      <c r="AB11" s="12" t="s">
        <v>65</v>
      </c>
      <c r="AC11" s="12">
        <v>85</v>
      </c>
      <c r="AD11" s="12">
        <v>50</v>
      </c>
      <c r="AE11" s="12">
        <f>VLOOKUP(AD11,Tableau5[[ID_Section]:[departement]],10,TRUE)</f>
        <v>17</v>
      </c>
      <c r="AF11" s="12" t="s">
        <v>60</v>
      </c>
      <c r="AG11" s="33">
        <v>43217</v>
      </c>
      <c r="AH11" s="12">
        <v>9</v>
      </c>
      <c r="AI11" s="12">
        <v>5</v>
      </c>
      <c r="AJ11" s="12" t="s">
        <v>55</v>
      </c>
      <c r="AK11" s="12" t="str">
        <f>AJ11</f>
        <v>Sportif</v>
      </c>
      <c r="AL11" s="12">
        <v>1</v>
      </c>
      <c r="AP11" s="12">
        <v>2</v>
      </c>
      <c r="AQ11" s="12">
        <v>3</v>
      </c>
      <c r="AV11" s="12" t="str">
        <f>CONCATENATE(AD11,"-",AG11,"-",AJ11)</f>
        <v>50-43217-Sportif</v>
      </c>
      <c r="AW11" s="12">
        <v>1</v>
      </c>
      <c r="AX11" s="12">
        <v>1</v>
      </c>
      <c r="AY11" s="12" t="s">
        <v>61</v>
      </c>
      <c r="AZ11" s="12">
        <v>148</v>
      </c>
      <c r="BA11" s="12" t="s">
        <v>62</v>
      </c>
      <c r="BB11" s="12">
        <v>11555</v>
      </c>
      <c r="BC11" s="12">
        <v>23</v>
      </c>
    </row>
    <row r="12" spans="1:56" x14ac:dyDescent="0.2">
      <c r="A12" s="2" t="s">
        <v>1612</v>
      </c>
      <c r="B12" s="2" t="s">
        <v>568</v>
      </c>
      <c r="C12" s="2"/>
      <c r="D12" s="2">
        <v>50</v>
      </c>
      <c r="E12" s="11">
        <v>43217</v>
      </c>
      <c r="F12" s="2">
        <v>43217</v>
      </c>
      <c r="G12" s="2" t="s">
        <v>60</v>
      </c>
      <c r="K12" s="2">
        <v>9</v>
      </c>
      <c r="O12" s="2" t="s">
        <v>46</v>
      </c>
      <c r="P12" s="2">
        <v>1</v>
      </c>
      <c r="R12" s="2" t="s">
        <v>1988</v>
      </c>
      <c r="S12" s="2" t="s">
        <v>1599</v>
      </c>
      <c r="T12" s="2" t="s">
        <v>1599</v>
      </c>
      <c r="U12" s="2" t="s">
        <v>1599</v>
      </c>
      <c r="V12" s="2" t="s">
        <v>1599</v>
      </c>
      <c r="X12"/>
      <c r="Y12" s="2" t="s">
        <v>1599</v>
      </c>
      <c r="AA12" s="2" t="s">
        <v>1599</v>
      </c>
      <c r="AB12" s="12" t="s">
        <v>59</v>
      </c>
      <c r="AC12" s="12">
        <v>86</v>
      </c>
      <c r="AD12" s="12">
        <v>50</v>
      </c>
      <c r="AE12" s="12">
        <f>VLOOKUP(AD12,Tableau5[[ID_Section]:[departement]],10,TRUE)</f>
        <v>17</v>
      </c>
      <c r="AF12" s="12" t="s">
        <v>60</v>
      </c>
      <c r="AG12" s="33">
        <v>43217</v>
      </c>
      <c r="AH12" s="12">
        <v>9</v>
      </c>
      <c r="AI12" s="12">
        <v>2</v>
      </c>
      <c r="AJ12" s="12" t="s">
        <v>46</v>
      </c>
      <c r="AL12" s="12">
        <v>1</v>
      </c>
      <c r="AP12" s="12">
        <v>1</v>
      </c>
      <c r="AW12" s="12">
        <v>2</v>
      </c>
      <c r="AX12" s="12">
        <v>1</v>
      </c>
      <c r="AY12" s="12" t="s">
        <v>61</v>
      </c>
      <c r="AZ12" s="12">
        <v>148</v>
      </c>
      <c r="BA12" s="12" t="s">
        <v>62</v>
      </c>
      <c r="BB12" s="12">
        <v>11555</v>
      </c>
      <c r="BC12" s="12">
        <v>23</v>
      </c>
    </row>
    <row r="13" spans="1:56" x14ac:dyDescent="0.2">
      <c r="A13" s="2" t="s">
        <v>1612</v>
      </c>
      <c r="B13" s="2" t="s">
        <v>568</v>
      </c>
      <c r="C13" s="2"/>
      <c r="D13" s="2">
        <v>50</v>
      </c>
      <c r="E13" s="11">
        <v>43217</v>
      </c>
      <c r="F13" s="2">
        <v>43217</v>
      </c>
      <c r="G13" s="2" t="s">
        <v>60</v>
      </c>
      <c r="K13" s="2">
        <v>9</v>
      </c>
      <c r="L13" s="2">
        <v>1</v>
      </c>
      <c r="O13" s="2" t="s">
        <v>49</v>
      </c>
      <c r="P13" s="2">
        <v>1</v>
      </c>
      <c r="R13" s="2" t="s">
        <v>1988</v>
      </c>
      <c r="S13" s="2" t="s">
        <v>1599</v>
      </c>
      <c r="T13" s="2" t="s">
        <v>1599</v>
      </c>
      <c r="U13" s="2" t="s">
        <v>1599</v>
      </c>
      <c r="V13" s="2" t="s">
        <v>1599</v>
      </c>
      <c r="X13"/>
      <c r="Y13" s="2" t="s">
        <v>1599</v>
      </c>
      <c r="AA13" s="2" t="s">
        <v>1599</v>
      </c>
      <c r="AB13" s="12" t="s">
        <v>59</v>
      </c>
      <c r="AC13" s="12">
        <v>87</v>
      </c>
      <c r="AD13" s="12">
        <v>50</v>
      </c>
      <c r="AE13" s="12">
        <f>VLOOKUP(AD13,Tableau5[[ID_Section]:[departement]],10,TRUE)</f>
        <v>17</v>
      </c>
      <c r="AF13" s="12" t="s">
        <v>60</v>
      </c>
      <c r="AG13" s="33">
        <v>43217</v>
      </c>
      <c r="AH13" s="12">
        <v>9</v>
      </c>
      <c r="AI13" s="12">
        <v>1</v>
      </c>
      <c r="AJ13" s="12" t="s">
        <v>49</v>
      </c>
      <c r="AL13" s="12">
        <v>1</v>
      </c>
      <c r="AM13" s="12">
        <v>1</v>
      </c>
      <c r="AP13" s="12">
        <v>1</v>
      </c>
      <c r="AW13" s="12">
        <v>2</v>
      </c>
      <c r="AX13" s="12">
        <v>1</v>
      </c>
      <c r="AY13" s="12" t="s">
        <v>61</v>
      </c>
      <c r="AZ13" s="12">
        <v>148</v>
      </c>
      <c r="BA13" s="12" t="s">
        <v>62</v>
      </c>
      <c r="BB13" s="12">
        <v>11555</v>
      </c>
      <c r="BC13" s="12">
        <v>23</v>
      </c>
    </row>
    <row r="14" spans="1:56" x14ac:dyDescent="0.2">
      <c r="A14" s="2" t="s">
        <v>1612</v>
      </c>
      <c r="B14" s="2" t="s">
        <v>568</v>
      </c>
      <c r="C14" s="2"/>
      <c r="D14" s="2">
        <v>50</v>
      </c>
      <c r="E14" s="11">
        <v>43217</v>
      </c>
      <c r="F14" s="2">
        <v>43217</v>
      </c>
      <c r="G14" s="2" t="s">
        <v>60</v>
      </c>
      <c r="K14" s="2">
        <v>9</v>
      </c>
      <c r="O14" s="2" t="s">
        <v>53</v>
      </c>
      <c r="P14" s="2">
        <v>1</v>
      </c>
      <c r="R14" s="2" t="s">
        <v>1989</v>
      </c>
      <c r="S14" s="2" t="s">
        <v>1599</v>
      </c>
      <c r="T14" s="2" t="s">
        <v>1599</v>
      </c>
      <c r="U14" s="2" t="s">
        <v>1981</v>
      </c>
      <c r="V14" s="2">
        <v>17000</v>
      </c>
      <c r="X14" t="s">
        <v>1275</v>
      </c>
      <c r="Y14" s="2" t="s">
        <v>1982</v>
      </c>
      <c r="AA14" s="2" t="s">
        <v>51</v>
      </c>
      <c r="AB14" s="12" t="s">
        <v>59</v>
      </c>
      <c r="AC14" s="12">
        <v>88</v>
      </c>
      <c r="AD14" s="12">
        <v>50</v>
      </c>
      <c r="AE14" s="12">
        <f>VLOOKUP(AD14,Tableau5[[ID_Section]:[departement]],10,TRUE)</f>
        <v>17</v>
      </c>
      <c r="AF14" s="12" t="s">
        <v>60</v>
      </c>
      <c r="AG14" s="33">
        <v>43217</v>
      </c>
      <c r="AH14" s="12">
        <v>9</v>
      </c>
      <c r="AI14" s="12">
        <v>9</v>
      </c>
      <c r="AJ14" s="12" t="s">
        <v>53</v>
      </c>
      <c r="AK14" s="12" t="s">
        <v>53</v>
      </c>
      <c r="AL14" s="12">
        <v>1</v>
      </c>
      <c r="AP14" s="12">
        <v>2</v>
      </c>
      <c r="AR14" s="12">
        <v>17000</v>
      </c>
      <c r="AS14" s="12" t="s">
        <v>51</v>
      </c>
      <c r="AT14" s="12">
        <v>2</v>
      </c>
      <c r="AU14" s="12">
        <v>2</v>
      </c>
      <c r="AV14" s="12" t="str">
        <f>CONCATENATE(AD14,"-",AG14,"-","Loisir")</f>
        <v>50-43217-Loisir</v>
      </c>
      <c r="AW14" s="12">
        <v>1</v>
      </c>
      <c r="AX14" s="12">
        <v>1</v>
      </c>
      <c r="AY14" s="12" t="s">
        <v>61</v>
      </c>
      <c r="AZ14" s="12">
        <v>148</v>
      </c>
      <c r="BA14" s="12" t="s">
        <v>62</v>
      </c>
      <c r="BB14" s="12">
        <v>11555</v>
      </c>
      <c r="BC14" s="12">
        <v>23</v>
      </c>
    </row>
    <row r="15" spans="1:56" x14ac:dyDescent="0.2">
      <c r="A15" s="2" t="s">
        <v>1612</v>
      </c>
      <c r="B15" s="2" t="s">
        <v>568</v>
      </c>
      <c r="C15" s="2"/>
      <c r="D15" s="2">
        <v>50</v>
      </c>
      <c r="E15" s="11">
        <v>43217</v>
      </c>
      <c r="F15" s="2">
        <v>43217</v>
      </c>
      <c r="G15" s="2" t="s">
        <v>60</v>
      </c>
      <c r="K15" s="2">
        <v>9</v>
      </c>
      <c r="O15" s="2" t="s">
        <v>55</v>
      </c>
      <c r="P15" s="2">
        <v>2</v>
      </c>
      <c r="R15" s="2" t="s">
        <v>1988</v>
      </c>
      <c r="S15" s="2" t="s">
        <v>1599</v>
      </c>
      <c r="T15" s="2" t="s">
        <v>1599</v>
      </c>
      <c r="U15" s="2" t="s">
        <v>1981</v>
      </c>
      <c r="V15" s="2">
        <v>95410</v>
      </c>
      <c r="X15" t="s">
        <v>55</v>
      </c>
      <c r="Y15" s="2" t="s">
        <v>1983</v>
      </c>
      <c r="AA15" s="2" t="s">
        <v>54</v>
      </c>
      <c r="AB15" s="12" t="s">
        <v>59</v>
      </c>
      <c r="AC15" s="12">
        <v>89</v>
      </c>
      <c r="AD15" s="12">
        <v>50</v>
      </c>
      <c r="AE15" s="12">
        <f>VLOOKUP(AD15,Tableau5[[ID_Section]:[departement]],10,TRUE)</f>
        <v>17</v>
      </c>
      <c r="AF15" s="12" t="s">
        <v>60</v>
      </c>
      <c r="AG15" s="33">
        <v>43217</v>
      </c>
      <c r="AH15" s="12">
        <v>9</v>
      </c>
      <c r="AI15" s="12">
        <v>5</v>
      </c>
      <c r="AJ15" s="12" t="s">
        <v>55</v>
      </c>
      <c r="AK15" s="12" t="str">
        <f>AJ15</f>
        <v>Sportif</v>
      </c>
      <c r="AL15" s="12">
        <v>2</v>
      </c>
      <c r="AP15" s="12">
        <v>1</v>
      </c>
      <c r="AR15" s="12">
        <v>95410</v>
      </c>
      <c r="AS15" s="12" t="s">
        <v>54</v>
      </c>
      <c r="AT15" s="12">
        <v>1</v>
      </c>
      <c r="AU15" s="12">
        <v>2</v>
      </c>
      <c r="AV15" s="12" t="str">
        <f>CONCATENATE(AD15,"-",AG15,"-",AJ15)</f>
        <v>50-43217-Sportif</v>
      </c>
      <c r="AW15" s="12">
        <v>1</v>
      </c>
      <c r="AX15" s="12">
        <v>1</v>
      </c>
      <c r="AY15" s="12" t="s">
        <v>61</v>
      </c>
      <c r="AZ15" s="12">
        <v>148</v>
      </c>
      <c r="BA15" s="12" t="s">
        <v>62</v>
      </c>
      <c r="BB15" s="12">
        <v>11555</v>
      </c>
      <c r="BC15" s="12">
        <v>23</v>
      </c>
    </row>
    <row r="16" spans="1:56" x14ac:dyDescent="0.2">
      <c r="A16" s="2" t="s">
        <v>1612</v>
      </c>
      <c r="B16" s="2" t="s">
        <v>568</v>
      </c>
      <c r="C16" s="2"/>
      <c r="D16" s="2">
        <v>50</v>
      </c>
      <c r="E16" s="11">
        <v>43217</v>
      </c>
      <c r="F16" s="2">
        <v>43217</v>
      </c>
      <c r="G16" s="2" t="s">
        <v>60</v>
      </c>
      <c r="K16" s="2">
        <v>9</v>
      </c>
      <c r="L16" s="2">
        <v>2</v>
      </c>
      <c r="O16" s="2" t="s">
        <v>49</v>
      </c>
      <c r="P16" s="2">
        <v>2</v>
      </c>
      <c r="R16" s="2" t="s">
        <v>1989</v>
      </c>
      <c r="S16" s="2" t="s">
        <v>1599</v>
      </c>
      <c r="T16" s="2" t="s">
        <v>1599</v>
      </c>
      <c r="U16" s="2" t="s">
        <v>1599</v>
      </c>
      <c r="V16" s="2" t="s">
        <v>1599</v>
      </c>
      <c r="X16"/>
      <c r="Y16" s="2" t="s">
        <v>1599</v>
      </c>
      <c r="AA16" s="2" t="s">
        <v>1599</v>
      </c>
      <c r="AB16" s="12" t="s">
        <v>59</v>
      </c>
      <c r="AC16" s="12">
        <v>90</v>
      </c>
      <c r="AD16" s="12">
        <v>50</v>
      </c>
      <c r="AE16" s="12">
        <f>VLOOKUP(AD16,Tableau5[[ID_Section]:[departement]],10,TRUE)</f>
        <v>17</v>
      </c>
      <c r="AF16" s="12" t="s">
        <v>60</v>
      </c>
      <c r="AG16" s="33">
        <v>43217</v>
      </c>
      <c r="AH16" s="12">
        <v>9</v>
      </c>
      <c r="AI16" s="12">
        <v>1</v>
      </c>
      <c r="AJ16" s="12" t="s">
        <v>49</v>
      </c>
      <c r="AL16" s="12">
        <v>2</v>
      </c>
      <c r="AM16" s="12">
        <v>2</v>
      </c>
      <c r="AP16" s="12">
        <v>2</v>
      </c>
      <c r="AW16" s="12">
        <v>2</v>
      </c>
      <c r="AX16" s="12">
        <v>1</v>
      </c>
      <c r="AY16" s="12" t="s">
        <v>61</v>
      </c>
      <c r="AZ16" s="12">
        <v>148</v>
      </c>
      <c r="BA16" s="12" t="s">
        <v>62</v>
      </c>
      <c r="BB16" s="12">
        <v>11555</v>
      </c>
      <c r="BC16" s="12">
        <v>23</v>
      </c>
    </row>
    <row r="17" spans="1:56" x14ac:dyDescent="0.2">
      <c r="A17" s="2" t="s">
        <v>1612</v>
      </c>
      <c r="B17" s="2" t="s">
        <v>568</v>
      </c>
      <c r="C17" s="2"/>
      <c r="D17" s="2">
        <v>50</v>
      </c>
      <c r="E17" s="11">
        <v>43217</v>
      </c>
      <c r="F17" s="2">
        <v>43217</v>
      </c>
      <c r="G17" s="2" t="s">
        <v>60</v>
      </c>
      <c r="K17" s="2">
        <v>9</v>
      </c>
      <c r="L17" s="2">
        <v>2</v>
      </c>
      <c r="O17" s="2" t="s">
        <v>49</v>
      </c>
      <c r="P17" s="2">
        <v>2</v>
      </c>
      <c r="R17" s="2" t="s">
        <v>1989</v>
      </c>
      <c r="S17" s="2" t="s">
        <v>1599</v>
      </c>
      <c r="T17" s="2" t="s">
        <v>1599</v>
      </c>
      <c r="U17" s="2" t="s">
        <v>1599</v>
      </c>
      <c r="V17" s="2" t="s">
        <v>1599</v>
      </c>
      <c r="X17"/>
      <c r="Y17" s="2" t="s">
        <v>1599</v>
      </c>
      <c r="AA17" s="2" t="s">
        <v>1599</v>
      </c>
      <c r="AB17" s="12" t="s">
        <v>59</v>
      </c>
      <c r="AC17" s="12">
        <v>91</v>
      </c>
      <c r="AD17" s="12">
        <v>50</v>
      </c>
      <c r="AE17" s="12">
        <f>VLOOKUP(AD17,Tableau5[[ID_Section]:[departement]],10,TRUE)</f>
        <v>17</v>
      </c>
      <c r="AF17" s="12" t="s">
        <v>60</v>
      </c>
      <c r="AG17" s="33">
        <v>43217</v>
      </c>
      <c r="AH17" s="12">
        <v>9</v>
      </c>
      <c r="AI17" s="12">
        <v>1</v>
      </c>
      <c r="AJ17" s="12" t="s">
        <v>49</v>
      </c>
      <c r="AL17" s="12">
        <v>2</v>
      </c>
      <c r="AM17" s="12">
        <v>2</v>
      </c>
      <c r="AP17" s="12">
        <v>2</v>
      </c>
      <c r="AW17" s="12">
        <v>2</v>
      </c>
      <c r="AX17" s="12">
        <v>1</v>
      </c>
      <c r="AY17" s="12" t="s">
        <v>61</v>
      </c>
      <c r="AZ17" s="12">
        <v>148</v>
      </c>
      <c r="BA17" s="12" t="s">
        <v>62</v>
      </c>
      <c r="BB17" s="12">
        <v>11555</v>
      </c>
      <c r="BC17" s="12">
        <v>23</v>
      </c>
    </row>
    <row r="18" spans="1:56" x14ac:dyDescent="0.2">
      <c r="A18" s="2" t="s">
        <v>1612</v>
      </c>
      <c r="B18" s="2" t="s">
        <v>568</v>
      </c>
      <c r="C18" s="2"/>
      <c r="D18" s="2">
        <v>50</v>
      </c>
      <c r="E18" s="11">
        <v>43217</v>
      </c>
      <c r="F18" s="2">
        <v>43217</v>
      </c>
      <c r="G18" s="2" t="s">
        <v>60</v>
      </c>
      <c r="K18" s="2">
        <v>9</v>
      </c>
      <c r="O18" s="2" t="s">
        <v>53</v>
      </c>
      <c r="P18" s="2">
        <v>1</v>
      </c>
      <c r="R18" s="2" t="s">
        <v>1988</v>
      </c>
      <c r="S18" s="2" t="s">
        <v>54</v>
      </c>
      <c r="T18" s="2" t="s">
        <v>66</v>
      </c>
      <c r="U18" s="2" t="s">
        <v>1599</v>
      </c>
      <c r="V18" s="2" t="s">
        <v>1599</v>
      </c>
      <c r="X18"/>
      <c r="Y18" s="2" t="s">
        <v>1599</v>
      </c>
      <c r="AA18" s="2" t="s">
        <v>1599</v>
      </c>
      <c r="AB18" s="12" t="s">
        <v>66</v>
      </c>
      <c r="AC18" s="12">
        <v>92</v>
      </c>
      <c r="AD18" s="12">
        <v>50</v>
      </c>
      <c r="AE18" s="12">
        <f>VLOOKUP(AD18,Tableau5[[ID_Section]:[departement]],10,TRUE)</f>
        <v>17</v>
      </c>
      <c r="AF18" s="12" t="s">
        <v>60</v>
      </c>
      <c r="AG18" s="33">
        <v>43217</v>
      </c>
      <c r="AH18" s="12">
        <v>9</v>
      </c>
      <c r="AI18" s="12">
        <v>9</v>
      </c>
      <c r="AJ18" s="12" t="s">
        <v>53</v>
      </c>
      <c r="AK18" s="12" t="s">
        <v>53</v>
      </c>
      <c r="AL18" s="12">
        <v>1</v>
      </c>
      <c r="AP18" s="12">
        <v>1</v>
      </c>
      <c r="AQ18" s="12">
        <v>4</v>
      </c>
      <c r="AV18" s="12" t="str">
        <f>CONCATENATE(AD18,"-",AG18,"-","Loisir")</f>
        <v>50-43217-Loisir</v>
      </c>
      <c r="AW18" s="12">
        <v>1</v>
      </c>
      <c r="AX18" s="12">
        <v>1</v>
      </c>
      <c r="AY18" s="12" t="s">
        <v>61</v>
      </c>
      <c r="AZ18" s="12">
        <v>148</v>
      </c>
      <c r="BA18" s="12" t="s">
        <v>62</v>
      </c>
      <c r="BB18" s="12">
        <v>11555</v>
      </c>
      <c r="BC18" s="12">
        <v>23</v>
      </c>
    </row>
    <row r="19" spans="1:56" x14ac:dyDescent="0.2">
      <c r="A19" s="2" t="s">
        <v>1612</v>
      </c>
      <c r="B19" s="2" t="s">
        <v>568</v>
      </c>
      <c r="C19" s="2"/>
      <c r="D19" s="2">
        <v>50</v>
      </c>
      <c r="E19" s="11">
        <v>43217</v>
      </c>
      <c r="F19" s="2">
        <v>43217</v>
      </c>
      <c r="G19" s="2" t="s">
        <v>60</v>
      </c>
      <c r="K19" s="2">
        <v>9</v>
      </c>
      <c r="O19" s="2" t="s">
        <v>55</v>
      </c>
      <c r="P19" s="2">
        <v>1</v>
      </c>
      <c r="R19" s="2" t="s">
        <v>1989</v>
      </c>
      <c r="S19" s="2" t="s">
        <v>54</v>
      </c>
      <c r="T19" s="2" t="s">
        <v>67</v>
      </c>
      <c r="U19" s="2" t="s">
        <v>1599</v>
      </c>
      <c r="V19" s="2" t="s">
        <v>1599</v>
      </c>
      <c r="X19"/>
      <c r="Y19" s="2" t="s">
        <v>1599</v>
      </c>
      <c r="AA19" s="2" t="s">
        <v>1599</v>
      </c>
      <c r="AB19" s="12" t="s">
        <v>67</v>
      </c>
      <c r="AC19" s="12">
        <v>93</v>
      </c>
      <c r="AD19" s="12">
        <v>50</v>
      </c>
      <c r="AE19" s="12">
        <f>VLOOKUP(AD19,Tableau5[[ID_Section]:[departement]],10,TRUE)</f>
        <v>17</v>
      </c>
      <c r="AF19" s="12" t="s">
        <v>60</v>
      </c>
      <c r="AG19" s="33">
        <v>43217</v>
      </c>
      <c r="AH19" s="12">
        <v>9</v>
      </c>
      <c r="AI19" s="12">
        <v>5</v>
      </c>
      <c r="AJ19" s="12" t="s">
        <v>55</v>
      </c>
      <c r="AK19" s="12" t="str">
        <f>AJ19</f>
        <v>Sportif</v>
      </c>
      <c r="AL19" s="12">
        <v>1</v>
      </c>
      <c r="AP19" s="12">
        <v>2</v>
      </c>
      <c r="AQ19" s="12">
        <v>5</v>
      </c>
      <c r="AV19" s="12" t="str">
        <f>CONCATENATE(AD19,"-",AG19,"-",AJ19)</f>
        <v>50-43217-Sportif</v>
      </c>
      <c r="AW19" s="12">
        <v>1</v>
      </c>
      <c r="AX19" s="12">
        <v>1</v>
      </c>
      <c r="AY19" s="12" t="s">
        <v>61</v>
      </c>
      <c r="AZ19" s="12">
        <v>148</v>
      </c>
      <c r="BA19" s="12" t="s">
        <v>62</v>
      </c>
      <c r="BB19" s="12">
        <v>11555</v>
      </c>
      <c r="BC19" s="12">
        <v>23</v>
      </c>
    </row>
    <row r="20" spans="1:56" x14ac:dyDescent="0.2">
      <c r="A20" s="2" t="s">
        <v>1612</v>
      </c>
      <c r="B20" s="2" t="s">
        <v>568</v>
      </c>
      <c r="C20" s="2"/>
      <c r="D20" s="2">
        <v>50</v>
      </c>
      <c r="E20" s="11">
        <v>43217</v>
      </c>
      <c r="F20" s="2">
        <v>43217</v>
      </c>
      <c r="G20" s="2" t="s">
        <v>60</v>
      </c>
      <c r="K20" s="2">
        <v>9</v>
      </c>
      <c r="O20" s="2" t="s">
        <v>53</v>
      </c>
      <c r="P20" s="2">
        <v>1</v>
      </c>
      <c r="R20" s="2" t="s">
        <v>1989</v>
      </c>
      <c r="S20" s="2" t="s">
        <v>54</v>
      </c>
      <c r="T20" s="2" t="s">
        <v>68</v>
      </c>
      <c r="U20" s="2" t="s">
        <v>1599</v>
      </c>
      <c r="V20" s="2" t="s">
        <v>1599</v>
      </c>
      <c r="X20"/>
      <c r="Y20" s="2" t="s">
        <v>1599</v>
      </c>
      <c r="AA20" s="2" t="s">
        <v>1599</v>
      </c>
      <c r="AB20" s="12" t="s">
        <v>68</v>
      </c>
      <c r="AC20" s="12">
        <v>94</v>
      </c>
      <c r="AD20" s="12">
        <v>50</v>
      </c>
      <c r="AE20" s="12">
        <f>VLOOKUP(AD20,Tableau5[[ID_Section]:[departement]],10,TRUE)</f>
        <v>17</v>
      </c>
      <c r="AF20" s="12" t="s">
        <v>60</v>
      </c>
      <c r="AG20" s="33">
        <v>43217</v>
      </c>
      <c r="AH20" s="12">
        <v>9</v>
      </c>
      <c r="AI20" s="12">
        <v>9</v>
      </c>
      <c r="AJ20" s="12" t="s">
        <v>53</v>
      </c>
      <c r="AK20" s="12" t="s">
        <v>53</v>
      </c>
      <c r="AL20" s="12">
        <v>1</v>
      </c>
      <c r="AP20" s="12">
        <v>2</v>
      </c>
      <c r="AQ20" s="12">
        <v>6</v>
      </c>
      <c r="AV20" s="12" t="str">
        <f>CONCATENATE(AD20,"-",AG20,"-","Loisir")</f>
        <v>50-43217-Loisir</v>
      </c>
      <c r="AW20" s="12">
        <v>1</v>
      </c>
      <c r="AX20" s="12">
        <v>1</v>
      </c>
      <c r="AY20" s="12" t="s">
        <v>61</v>
      </c>
      <c r="AZ20" s="12">
        <v>148</v>
      </c>
      <c r="BA20" s="12" t="s">
        <v>62</v>
      </c>
      <c r="BB20" s="12">
        <v>11555</v>
      </c>
      <c r="BC20" s="12">
        <v>23</v>
      </c>
    </row>
    <row r="21" spans="1:56" x14ac:dyDescent="0.2">
      <c r="A21" s="2" t="s">
        <v>1612</v>
      </c>
      <c r="B21" s="2" t="s">
        <v>568</v>
      </c>
      <c r="C21" s="2"/>
      <c r="D21" s="2">
        <v>50</v>
      </c>
      <c r="E21" s="11">
        <v>43217</v>
      </c>
      <c r="F21" s="2">
        <v>43217</v>
      </c>
      <c r="G21" s="2" t="s">
        <v>60</v>
      </c>
      <c r="K21" s="2">
        <v>9</v>
      </c>
      <c r="O21" s="2" t="s">
        <v>46</v>
      </c>
      <c r="P21" s="2">
        <v>1</v>
      </c>
      <c r="R21" s="2" t="s">
        <v>1988</v>
      </c>
      <c r="S21" s="2" t="s">
        <v>1599</v>
      </c>
      <c r="T21" s="2" t="s">
        <v>1599</v>
      </c>
      <c r="U21" s="2" t="s">
        <v>1599</v>
      </c>
      <c r="V21" s="2" t="s">
        <v>1599</v>
      </c>
      <c r="X21"/>
      <c r="Y21" s="2" t="s">
        <v>1599</v>
      </c>
      <c r="AA21" s="2" t="s">
        <v>1599</v>
      </c>
      <c r="AB21" s="12" t="s">
        <v>59</v>
      </c>
      <c r="AC21" s="12">
        <v>95</v>
      </c>
      <c r="AD21" s="12">
        <v>50</v>
      </c>
      <c r="AE21" s="12">
        <f>VLOOKUP(AD21,Tableau5[[ID_Section]:[departement]],10,TRUE)</f>
        <v>17</v>
      </c>
      <c r="AF21" s="12" t="s">
        <v>60</v>
      </c>
      <c r="AG21" s="33">
        <v>43217</v>
      </c>
      <c r="AH21" s="12">
        <v>9</v>
      </c>
      <c r="AI21" s="12">
        <v>2</v>
      </c>
      <c r="AJ21" s="12" t="s">
        <v>46</v>
      </c>
      <c r="AL21" s="12">
        <v>1</v>
      </c>
      <c r="AP21" s="12">
        <v>1</v>
      </c>
      <c r="AW21" s="12">
        <v>2</v>
      </c>
      <c r="AX21" s="12">
        <v>1</v>
      </c>
      <c r="AY21" s="12" t="s">
        <v>61</v>
      </c>
      <c r="AZ21" s="12">
        <v>148</v>
      </c>
      <c r="BA21" s="12" t="s">
        <v>62</v>
      </c>
      <c r="BB21" s="12">
        <v>11555</v>
      </c>
      <c r="BC21" s="12">
        <v>23</v>
      </c>
      <c r="BD21" s="12" t="s">
        <v>48</v>
      </c>
    </row>
    <row r="22" spans="1:56" x14ac:dyDescent="0.2">
      <c r="A22" s="2" t="s">
        <v>1612</v>
      </c>
      <c r="B22" s="2" t="s">
        <v>568</v>
      </c>
      <c r="C22" s="2"/>
      <c r="D22" s="2">
        <v>50</v>
      </c>
      <c r="E22" s="11">
        <v>43217</v>
      </c>
      <c r="F22" s="2">
        <v>43217</v>
      </c>
      <c r="G22" s="2" t="s">
        <v>60</v>
      </c>
      <c r="K22" s="2">
        <v>10</v>
      </c>
      <c r="O22" s="2" t="s">
        <v>46</v>
      </c>
      <c r="P22" s="2">
        <v>3</v>
      </c>
      <c r="R22" s="2" t="s">
        <v>1989</v>
      </c>
      <c r="S22" s="2" t="s">
        <v>1599</v>
      </c>
      <c r="T22" s="2" t="s">
        <v>1599</v>
      </c>
      <c r="U22" s="2" t="s">
        <v>1599</v>
      </c>
      <c r="V22" s="2" t="s">
        <v>1599</v>
      </c>
      <c r="X22"/>
      <c r="Y22" s="2" t="s">
        <v>1599</v>
      </c>
      <c r="AA22" s="2" t="s">
        <v>1599</v>
      </c>
      <c r="AB22" s="12" t="s">
        <v>59</v>
      </c>
      <c r="AC22" s="12">
        <v>96</v>
      </c>
      <c r="AD22" s="12">
        <v>50</v>
      </c>
      <c r="AE22" s="12">
        <f>VLOOKUP(AD22,Tableau5[[ID_Section]:[departement]],10,TRUE)</f>
        <v>17</v>
      </c>
      <c r="AF22" s="12" t="s">
        <v>60</v>
      </c>
      <c r="AG22" s="33">
        <v>43217</v>
      </c>
      <c r="AH22" s="12">
        <v>10</v>
      </c>
      <c r="AI22" s="12">
        <v>2</v>
      </c>
      <c r="AJ22" s="12" t="s">
        <v>46</v>
      </c>
      <c r="AL22" s="12">
        <v>3</v>
      </c>
      <c r="AP22" s="12">
        <v>2</v>
      </c>
      <c r="AW22" s="12">
        <v>2</v>
      </c>
      <c r="AX22" s="12">
        <v>1</v>
      </c>
      <c r="AY22" s="12" t="s">
        <v>61</v>
      </c>
      <c r="AZ22" s="12">
        <v>148</v>
      </c>
      <c r="BA22" s="12" t="s">
        <v>69</v>
      </c>
      <c r="BB22" s="12">
        <v>11556</v>
      </c>
      <c r="BC22" s="12">
        <v>40</v>
      </c>
    </row>
    <row r="23" spans="1:56" x14ac:dyDescent="0.2">
      <c r="A23" s="2" t="s">
        <v>1612</v>
      </c>
      <c r="B23" s="2" t="s">
        <v>568</v>
      </c>
      <c r="C23" s="2"/>
      <c r="D23" s="2">
        <v>50</v>
      </c>
      <c r="E23" s="11">
        <v>43217</v>
      </c>
      <c r="F23" s="2">
        <v>43217</v>
      </c>
      <c r="G23" s="2" t="s">
        <v>60</v>
      </c>
      <c r="K23" s="2">
        <v>10</v>
      </c>
      <c r="O23" s="2" t="s">
        <v>53</v>
      </c>
      <c r="P23" s="2">
        <v>2</v>
      </c>
      <c r="R23" s="2" t="s">
        <v>1988</v>
      </c>
      <c r="S23" s="2" t="s">
        <v>54</v>
      </c>
      <c r="T23" s="2" t="s">
        <v>70</v>
      </c>
      <c r="U23" s="2" t="s">
        <v>1599</v>
      </c>
      <c r="V23" s="2" t="s">
        <v>1599</v>
      </c>
      <c r="X23"/>
      <c r="Y23" s="2" t="s">
        <v>1599</v>
      </c>
      <c r="AA23" s="2" t="s">
        <v>1599</v>
      </c>
      <c r="AB23" s="12" t="s">
        <v>70</v>
      </c>
      <c r="AC23" s="12">
        <v>97</v>
      </c>
      <c r="AD23" s="12">
        <v>50</v>
      </c>
      <c r="AE23" s="12">
        <f>VLOOKUP(AD23,Tableau5[[ID_Section]:[departement]],10,TRUE)</f>
        <v>17</v>
      </c>
      <c r="AF23" s="12" t="s">
        <v>60</v>
      </c>
      <c r="AG23" s="33">
        <v>43217</v>
      </c>
      <c r="AH23" s="12">
        <v>10</v>
      </c>
      <c r="AI23" s="12">
        <v>9</v>
      </c>
      <c r="AJ23" s="12" t="s">
        <v>53</v>
      </c>
      <c r="AK23" s="12" t="s">
        <v>53</v>
      </c>
      <c r="AL23" s="12">
        <v>2</v>
      </c>
      <c r="AP23" s="12">
        <v>1</v>
      </c>
      <c r="AQ23" s="12">
        <v>7</v>
      </c>
      <c r="AV23" s="12" t="str">
        <f>CONCATENATE(AD23,"-",AG23,"-","Loisir")</f>
        <v>50-43217-Loisir</v>
      </c>
      <c r="AW23" s="12">
        <v>1</v>
      </c>
      <c r="AX23" s="12">
        <v>1</v>
      </c>
      <c r="AY23" s="12" t="s">
        <v>61</v>
      </c>
      <c r="AZ23" s="12">
        <v>148</v>
      </c>
      <c r="BA23" s="12" t="s">
        <v>69</v>
      </c>
      <c r="BB23" s="12">
        <v>11556</v>
      </c>
      <c r="BC23" s="12">
        <v>40</v>
      </c>
    </row>
    <row r="24" spans="1:56" x14ac:dyDescent="0.2">
      <c r="A24" s="2" t="s">
        <v>1612</v>
      </c>
      <c r="B24" s="2" t="s">
        <v>568</v>
      </c>
      <c r="C24" s="2"/>
      <c r="D24" s="2">
        <v>50</v>
      </c>
      <c r="E24" s="11">
        <v>43217</v>
      </c>
      <c r="F24" s="2">
        <v>43217</v>
      </c>
      <c r="G24" s="2" t="s">
        <v>60</v>
      </c>
      <c r="K24" s="2">
        <v>10</v>
      </c>
      <c r="O24" s="2" t="s">
        <v>53</v>
      </c>
      <c r="P24" s="2">
        <v>1</v>
      </c>
      <c r="R24" s="2" t="s">
        <v>1988</v>
      </c>
      <c r="S24" s="2" t="s">
        <v>1599</v>
      </c>
      <c r="T24" s="2" t="s">
        <v>1599</v>
      </c>
      <c r="U24" s="2" t="s">
        <v>1599</v>
      </c>
      <c r="V24" s="2" t="s">
        <v>1599</v>
      </c>
      <c r="X24"/>
      <c r="Y24" s="2" t="s">
        <v>1599</v>
      </c>
      <c r="AA24" s="2" t="s">
        <v>1599</v>
      </c>
      <c r="AB24" s="12" t="s">
        <v>59</v>
      </c>
      <c r="AC24" s="12">
        <v>98</v>
      </c>
      <c r="AD24" s="12">
        <v>50</v>
      </c>
      <c r="AE24" s="12">
        <f>VLOOKUP(AD24,Tableau5[[ID_Section]:[departement]],10,TRUE)</f>
        <v>17</v>
      </c>
      <c r="AF24" s="12" t="s">
        <v>60</v>
      </c>
      <c r="AG24" s="33">
        <v>43217</v>
      </c>
      <c r="AH24" s="12">
        <v>10</v>
      </c>
      <c r="AI24" s="12">
        <v>7</v>
      </c>
      <c r="AJ24" s="12" t="s">
        <v>53</v>
      </c>
      <c r="AK24" s="12" t="s">
        <v>53</v>
      </c>
      <c r="AL24" s="12">
        <v>1</v>
      </c>
      <c r="AP24" s="12">
        <v>1</v>
      </c>
      <c r="AV24" s="12" t="str">
        <f>CONCATENATE(AD24,"-",AG24,"-","Loisir")</f>
        <v>50-43217-Loisir</v>
      </c>
      <c r="AW24" s="12">
        <v>1</v>
      </c>
      <c r="AX24" s="12">
        <v>1</v>
      </c>
      <c r="AY24" s="12" t="s">
        <v>61</v>
      </c>
      <c r="AZ24" s="12">
        <v>148</v>
      </c>
      <c r="BA24" s="12" t="s">
        <v>69</v>
      </c>
      <c r="BB24" s="12">
        <v>11556</v>
      </c>
      <c r="BC24" s="12">
        <v>40</v>
      </c>
    </row>
    <row r="25" spans="1:56" x14ac:dyDescent="0.2">
      <c r="A25" s="2" t="s">
        <v>1612</v>
      </c>
      <c r="B25" s="2" t="s">
        <v>568</v>
      </c>
      <c r="C25" s="2"/>
      <c r="D25" s="2">
        <v>50</v>
      </c>
      <c r="E25" s="11">
        <v>43217</v>
      </c>
      <c r="F25" s="2">
        <v>43217</v>
      </c>
      <c r="G25" s="2" t="s">
        <v>60</v>
      </c>
      <c r="K25" s="2">
        <v>10</v>
      </c>
      <c r="O25" s="2" t="s">
        <v>53</v>
      </c>
      <c r="P25" s="2">
        <v>1</v>
      </c>
      <c r="R25" s="2" t="s">
        <v>1988</v>
      </c>
      <c r="S25" s="2" t="s">
        <v>1599</v>
      </c>
      <c r="T25" s="2" t="s">
        <v>1599</v>
      </c>
      <c r="U25" s="2" t="s">
        <v>1599</v>
      </c>
      <c r="V25" s="2" t="s">
        <v>1599</v>
      </c>
      <c r="X25"/>
      <c r="Y25" s="2" t="s">
        <v>1599</v>
      </c>
      <c r="AA25" s="2" t="s">
        <v>1599</v>
      </c>
      <c r="AB25" s="12" t="s">
        <v>59</v>
      </c>
      <c r="AC25" s="12">
        <v>99</v>
      </c>
      <c r="AD25" s="12">
        <v>50</v>
      </c>
      <c r="AE25" s="12">
        <f>VLOOKUP(AD25,Tableau5[[ID_Section]:[departement]],10,TRUE)</f>
        <v>17</v>
      </c>
      <c r="AF25" s="12" t="s">
        <v>60</v>
      </c>
      <c r="AG25" s="33">
        <v>43217</v>
      </c>
      <c r="AH25" s="12">
        <v>10</v>
      </c>
      <c r="AI25" s="12">
        <v>7</v>
      </c>
      <c r="AJ25" s="12" t="s">
        <v>53</v>
      </c>
      <c r="AK25" s="12" t="s">
        <v>53</v>
      </c>
      <c r="AL25" s="12">
        <v>1</v>
      </c>
      <c r="AP25" s="12">
        <v>1</v>
      </c>
      <c r="AV25" s="12" t="str">
        <f>CONCATENATE(AD25,"-",AG25,"-","Loisir")</f>
        <v>50-43217-Loisir</v>
      </c>
      <c r="AW25" s="12">
        <v>1</v>
      </c>
      <c r="AX25" s="12">
        <v>1</v>
      </c>
      <c r="AY25" s="12" t="s">
        <v>61</v>
      </c>
      <c r="AZ25" s="12">
        <v>148</v>
      </c>
      <c r="BA25" s="12" t="s">
        <v>69</v>
      </c>
      <c r="BB25" s="12">
        <v>11556</v>
      </c>
      <c r="BC25" s="12">
        <v>40</v>
      </c>
    </row>
    <row r="26" spans="1:56" x14ac:dyDescent="0.2">
      <c r="A26" s="2" t="s">
        <v>1612</v>
      </c>
      <c r="B26" s="2" t="s">
        <v>568</v>
      </c>
      <c r="C26" s="2"/>
      <c r="D26" s="2">
        <v>50</v>
      </c>
      <c r="E26" s="11">
        <v>43217</v>
      </c>
      <c r="F26" s="2">
        <v>43217</v>
      </c>
      <c r="G26" s="2" t="s">
        <v>60</v>
      </c>
      <c r="K26" s="2">
        <v>10</v>
      </c>
      <c r="O26" s="2" t="s">
        <v>46</v>
      </c>
      <c r="P26" s="2">
        <v>1</v>
      </c>
      <c r="R26" s="2" t="s">
        <v>1989</v>
      </c>
      <c r="S26" s="2" t="s">
        <v>1599</v>
      </c>
      <c r="T26" s="2" t="s">
        <v>1599</v>
      </c>
      <c r="U26" s="2" t="s">
        <v>1599</v>
      </c>
      <c r="V26" s="2" t="s">
        <v>1599</v>
      </c>
      <c r="X26"/>
      <c r="Y26" s="2" t="s">
        <v>1599</v>
      </c>
      <c r="AA26" s="2" t="s">
        <v>1599</v>
      </c>
      <c r="AB26" s="12" t="s">
        <v>59</v>
      </c>
      <c r="AC26" s="12">
        <v>100</v>
      </c>
      <c r="AD26" s="12">
        <v>50</v>
      </c>
      <c r="AE26" s="12">
        <f>VLOOKUP(AD26,Tableau5[[ID_Section]:[departement]],10,TRUE)</f>
        <v>17</v>
      </c>
      <c r="AF26" s="12" t="s">
        <v>60</v>
      </c>
      <c r="AG26" s="33">
        <v>43217</v>
      </c>
      <c r="AH26" s="12">
        <v>10</v>
      </c>
      <c r="AI26" s="12">
        <v>2</v>
      </c>
      <c r="AJ26" s="12" t="s">
        <v>46</v>
      </c>
      <c r="AL26" s="12">
        <v>1</v>
      </c>
      <c r="AP26" s="12">
        <v>2</v>
      </c>
      <c r="AW26" s="12">
        <v>2</v>
      </c>
      <c r="AX26" s="12">
        <v>1</v>
      </c>
      <c r="AY26" s="12" t="s">
        <v>61</v>
      </c>
      <c r="AZ26" s="12">
        <v>148</v>
      </c>
      <c r="BA26" s="12" t="s">
        <v>69</v>
      </c>
      <c r="BB26" s="12">
        <v>11556</v>
      </c>
      <c r="BC26" s="12">
        <v>40</v>
      </c>
    </row>
    <row r="27" spans="1:56" x14ac:dyDescent="0.2">
      <c r="A27" s="2" t="s">
        <v>1612</v>
      </c>
      <c r="B27" s="2" t="s">
        <v>568</v>
      </c>
      <c r="C27" s="2"/>
      <c r="D27" s="2">
        <v>50</v>
      </c>
      <c r="E27" s="11">
        <v>43217</v>
      </c>
      <c r="F27" s="2">
        <v>43217</v>
      </c>
      <c r="G27" s="2" t="s">
        <v>60</v>
      </c>
      <c r="K27" s="2">
        <v>10</v>
      </c>
      <c r="O27" s="2" t="s">
        <v>46</v>
      </c>
      <c r="P27" s="2">
        <v>1</v>
      </c>
      <c r="R27" s="2" t="s">
        <v>1988</v>
      </c>
      <c r="S27" s="2" t="s">
        <v>1599</v>
      </c>
      <c r="T27" s="2" t="s">
        <v>1599</v>
      </c>
      <c r="U27" s="2" t="s">
        <v>1599</v>
      </c>
      <c r="V27" s="2" t="s">
        <v>1599</v>
      </c>
      <c r="X27"/>
      <c r="Y27" s="2" t="s">
        <v>1599</v>
      </c>
      <c r="AA27" s="2" t="s">
        <v>1599</v>
      </c>
      <c r="AB27" s="12" t="s">
        <v>59</v>
      </c>
      <c r="AC27" s="12">
        <v>101</v>
      </c>
      <c r="AD27" s="12">
        <v>50</v>
      </c>
      <c r="AE27" s="12">
        <f>VLOOKUP(AD27,Tableau5[[ID_Section]:[departement]],10,TRUE)</f>
        <v>17</v>
      </c>
      <c r="AF27" s="12" t="s">
        <v>60</v>
      </c>
      <c r="AG27" s="33">
        <v>43217</v>
      </c>
      <c r="AH27" s="12">
        <v>10</v>
      </c>
      <c r="AI27" s="12">
        <v>2</v>
      </c>
      <c r="AJ27" s="12" t="s">
        <v>46</v>
      </c>
      <c r="AL27" s="12">
        <v>1</v>
      </c>
      <c r="AP27" s="12">
        <v>1</v>
      </c>
      <c r="AW27" s="12">
        <v>2</v>
      </c>
      <c r="AX27" s="12">
        <v>1</v>
      </c>
      <c r="AY27" s="12" t="s">
        <v>61</v>
      </c>
      <c r="AZ27" s="12">
        <v>148</v>
      </c>
      <c r="BA27" s="12" t="s">
        <v>69</v>
      </c>
      <c r="BB27" s="12">
        <v>11556</v>
      </c>
      <c r="BC27" s="12">
        <v>40</v>
      </c>
    </row>
    <row r="28" spans="1:56" x14ac:dyDescent="0.2">
      <c r="A28" s="2" t="s">
        <v>1612</v>
      </c>
      <c r="B28" s="2" t="s">
        <v>568</v>
      </c>
      <c r="C28" s="2"/>
      <c r="D28" s="2">
        <v>50</v>
      </c>
      <c r="E28" s="11">
        <v>43217</v>
      </c>
      <c r="F28" s="2">
        <v>43217</v>
      </c>
      <c r="G28" s="2" t="s">
        <v>60</v>
      </c>
      <c r="K28" s="2">
        <v>10</v>
      </c>
      <c r="O28" s="2" t="s">
        <v>46</v>
      </c>
      <c r="P28" s="2">
        <v>1</v>
      </c>
      <c r="R28" s="2" t="s">
        <v>1989</v>
      </c>
      <c r="S28" s="2" t="s">
        <v>1599</v>
      </c>
      <c r="T28" s="2" t="s">
        <v>1599</v>
      </c>
      <c r="U28" s="2" t="s">
        <v>1599</v>
      </c>
      <c r="V28" s="2" t="s">
        <v>1599</v>
      </c>
      <c r="X28"/>
      <c r="Y28" s="2" t="s">
        <v>1599</v>
      </c>
      <c r="AA28" s="2" t="s">
        <v>1599</v>
      </c>
      <c r="AB28" s="12" t="s">
        <v>59</v>
      </c>
      <c r="AC28" s="12">
        <v>102</v>
      </c>
      <c r="AD28" s="12">
        <v>50</v>
      </c>
      <c r="AE28" s="12">
        <f>VLOOKUP(AD28,Tableau5[[ID_Section]:[departement]],10,TRUE)</f>
        <v>17</v>
      </c>
      <c r="AF28" s="12" t="s">
        <v>60</v>
      </c>
      <c r="AG28" s="33">
        <v>43217</v>
      </c>
      <c r="AH28" s="12">
        <v>10</v>
      </c>
      <c r="AI28" s="12">
        <v>2</v>
      </c>
      <c r="AJ28" s="12" t="s">
        <v>46</v>
      </c>
      <c r="AL28" s="12">
        <v>1</v>
      </c>
      <c r="AP28" s="12">
        <v>2</v>
      </c>
      <c r="AW28" s="12">
        <v>2</v>
      </c>
      <c r="AX28" s="12">
        <v>1</v>
      </c>
      <c r="AY28" s="12" t="s">
        <v>61</v>
      </c>
      <c r="AZ28" s="12">
        <v>148</v>
      </c>
      <c r="BA28" s="12" t="s">
        <v>69</v>
      </c>
      <c r="BB28" s="12">
        <v>11556</v>
      </c>
      <c r="BC28" s="12">
        <v>40</v>
      </c>
    </row>
    <row r="29" spans="1:56" x14ac:dyDescent="0.2">
      <c r="A29" s="2" t="s">
        <v>1612</v>
      </c>
      <c r="B29" s="2" t="s">
        <v>568</v>
      </c>
      <c r="C29" s="2"/>
      <c r="D29" s="2">
        <v>50</v>
      </c>
      <c r="E29" s="11">
        <v>43217</v>
      </c>
      <c r="F29" s="2">
        <v>43217</v>
      </c>
      <c r="G29" s="2" t="s">
        <v>60</v>
      </c>
      <c r="K29" s="2">
        <v>10</v>
      </c>
      <c r="L29" s="2">
        <v>2</v>
      </c>
      <c r="O29" s="2" t="s">
        <v>49</v>
      </c>
      <c r="P29" s="2">
        <v>2</v>
      </c>
      <c r="R29" s="2" t="s">
        <v>1988</v>
      </c>
      <c r="S29" s="2" t="s">
        <v>1599</v>
      </c>
      <c r="T29" s="2" t="s">
        <v>1599</v>
      </c>
      <c r="U29" s="2" t="s">
        <v>1599</v>
      </c>
      <c r="V29" s="2" t="s">
        <v>1599</v>
      </c>
      <c r="X29"/>
      <c r="Y29" s="2" t="s">
        <v>1599</v>
      </c>
      <c r="AA29" s="2" t="s">
        <v>1599</v>
      </c>
      <c r="AB29" s="12" t="s">
        <v>59</v>
      </c>
      <c r="AC29" s="12">
        <v>103</v>
      </c>
      <c r="AD29" s="12">
        <v>50</v>
      </c>
      <c r="AE29" s="12">
        <f>VLOOKUP(AD29,Tableau5[[ID_Section]:[departement]],10,TRUE)</f>
        <v>17</v>
      </c>
      <c r="AF29" s="12" t="s">
        <v>60</v>
      </c>
      <c r="AG29" s="33">
        <v>43217</v>
      </c>
      <c r="AH29" s="12">
        <v>10</v>
      </c>
      <c r="AI29" s="12">
        <v>1</v>
      </c>
      <c r="AJ29" s="12" t="s">
        <v>49</v>
      </c>
      <c r="AL29" s="12">
        <v>2</v>
      </c>
      <c r="AM29" s="12">
        <v>2</v>
      </c>
      <c r="AP29" s="12">
        <v>1</v>
      </c>
      <c r="AW29" s="12">
        <v>2</v>
      </c>
      <c r="AX29" s="12">
        <v>1</v>
      </c>
      <c r="AY29" s="12" t="s">
        <v>61</v>
      </c>
      <c r="AZ29" s="12">
        <v>148</v>
      </c>
      <c r="BA29" s="12" t="s">
        <v>69</v>
      </c>
      <c r="BB29" s="12">
        <v>11556</v>
      </c>
      <c r="BC29" s="12">
        <v>40</v>
      </c>
    </row>
    <row r="30" spans="1:56" x14ac:dyDescent="0.2">
      <c r="A30" s="2" t="s">
        <v>1612</v>
      </c>
      <c r="B30" s="2" t="s">
        <v>568</v>
      </c>
      <c r="C30" s="2"/>
      <c r="D30" s="2">
        <v>50</v>
      </c>
      <c r="E30" s="11">
        <v>43217</v>
      </c>
      <c r="F30" s="2">
        <v>43217</v>
      </c>
      <c r="G30" s="2" t="s">
        <v>60</v>
      </c>
      <c r="K30" s="2">
        <v>10</v>
      </c>
      <c r="O30" s="2" t="s">
        <v>53</v>
      </c>
      <c r="P30" s="2">
        <v>2</v>
      </c>
      <c r="R30" s="2" t="s">
        <v>1988</v>
      </c>
      <c r="S30" s="2" t="s">
        <v>1599</v>
      </c>
      <c r="T30" s="2" t="s">
        <v>1599</v>
      </c>
      <c r="U30" s="2" t="s">
        <v>1599</v>
      </c>
      <c r="V30" s="2" t="s">
        <v>1599</v>
      </c>
      <c r="X30"/>
      <c r="Y30" s="2" t="s">
        <v>1599</v>
      </c>
      <c r="AA30" s="2" t="s">
        <v>1599</v>
      </c>
      <c r="AB30" s="12" t="s">
        <v>59</v>
      </c>
      <c r="AC30" s="12">
        <v>104</v>
      </c>
      <c r="AD30" s="12">
        <v>50</v>
      </c>
      <c r="AE30" s="12">
        <f>VLOOKUP(AD30,Tableau5[[ID_Section]:[departement]],10,TRUE)</f>
        <v>17</v>
      </c>
      <c r="AF30" s="12" t="s">
        <v>60</v>
      </c>
      <c r="AG30" s="33">
        <v>43217</v>
      </c>
      <c r="AH30" s="12">
        <v>10</v>
      </c>
      <c r="AI30" s="12">
        <v>7</v>
      </c>
      <c r="AJ30" s="12" t="s">
        <v>53</v>
      </c>
      <c r="AK30" s="12" t="s">
        <v>53</v>
      </c>
      <c r="AL30" s="12">
        <v>2</v>
      </c>
      <c r="AP30" s="12">
        <v>1</v>
      </c>
      <c r="AV30" s="12" t="str">
        <f>CONCATENATE(AD30,"-",AG30,"-","Loisir")</f>
        <v>50-43217-Loisir</v>
      </c>
      <c r="AW30" s="12">
        <v>1</v>
      </c>
      <c r="AX30" s="12">
        <v>1</v>
      </c>
      <c r="AY30" s="12" t="s">
        <v>61</v>
      </c>
      <c r="AZ30" s="12">
        <v>148</v>
      </c>
      <c r="BA30" s="12" t="s">
        <v>69</v>
      </c>
      <c r="BB30" s="12">
        <v>11556</v>
      </c>
      <c r="BC30" s="12">
        <v>40</v>
      </c>
    </row>
    <row r="31" spans="1:56" x14ac:dyDescent="0.2">
      <c r="A31" s="2" t="s">
        <v>1612</v>
      </c>
      <c r="B31" s="2" t="s">
        <v>568</v>
      </c>
      <c r="C31" s="2"/>
      <c r="D31" s="2">
        <v>50</v>
      </c>
      <c r="E31" s="11">
        <v>43217</v>
      </c>
      <c r="F31" s="2">
        <v>43217</v>
      </c>
      <c r="G31" s="2" t="s">
        <v>60</v>
      </c>
      <c r="K31" s="2">
        <v>10</v>
      </c>
      <c r="O31" s="2" t="s">
        <v>46</v>
      </c>
      <c r="P31" s="2">
        <v>1</v>
      </c>
      <c r="R31" s="2" t="s">
        <v>1988</v>
      </c>
      <c r="S31" s="2" t="s">
        <v>1599</v>
      </c>
      <c r="T31" s="2" t="s">
        <v>1599</v>
      </c>
      <c r="U31" s="2" t="s">
        <v>1599</v>
      </c>
      <c r="V31" s="2" t="s">
        <v>1599</v>
      </c>
      <c r="X31"/>
      <c r="Y31" s="2" t="s">
        <v>1599</v>
      </c>
      <c r="AA31" s="2" t="s">
        <v>1599</v>
      </c>
      <c r="AB31" s="12" t="s">
        <v>59</v>
      </c>
      <c r="AC31" s="12">
        <v>105</v>
      </c>
      <c r="AD31" s="12">
        <v>50</v>
      </c>
      <c r="AE31" s="12">
        <f>VLOOKUP(AD31,Tableau5[[ID_Section]:[departement]],10,TRUE)</f>
        <v>17</v>
      </c>
      <c r="AF31" s="12" t="s">
        <v>60</v>
      </c>
      <c r="AG31" s="33">
        <v>43217</v>
      </c>
      <c r="AH31" s="12">
        <v>10</v>
      </c>
      <c r="AI31" s="12">
        <v>2</v>
      </c>
      <c r="AJ31" s="12" t="s">
        <v>46</v>
      </c>
      <c r="AL31" s="12">
        <v>1</v>
      </c>
      <c r="AP31" s="12">
        <v>1</v>
      </c>
      <c r="AW31" s="12">
        <v>2</v>
      </c>
      <c r="AX31" s="12">
        <v>1</v>
      </c>
      <c r="AY31" s="12" t="s">
        <v>61</v>
      </c>
      <c r="AZ31" s="12">
        <v>148</v>
      </c>
      <c r="BA31" s="12" t="s">
        <v>69</v>
      </c>
      <c r="BB31" s="12">
        <v>11556</v>
      </c>
      <c r="BC31" s="12">
        <v>40</v>
      </c>
    </row>
    <row r="32" spans="1:56" x14ac:dyDescent="0.2">
      <c r="A32" s="2" t="s">
        <v>1612</v>
      </c>
      <c r="B32" s="2" t="s">
        <v>568</v>
      </c>
      <c r="C32" s="2"/>
      <c r="D32" s="2">
        <v>50</v>
      </c>
      <c r="E32" s="11">
        <v>43217</v>
      </c>
      <c r="F32" s="2">
        <v>43217</v>
      </c>
      <c r="G32" s="2" t="s">
        <v>60</v>
      </c>
      <c r="K32" s="2">
        <v>10</v>
      </c>
      <c r="L32" s="2">
        <v>2</v>
      </c>
      <c r="O32" s="2" t="s">
        <v>49</v>
      </c>
      <c r="P32" s="2">
        <v>2</v>
      </c>
      <c r="R32" s="2" t="s">
        <v>1988</v>
      </c>
      <c r="S32" s="2" t="s">
        <v>1599</v>
      </c>
      <c r="T32" s="2" t="s">
        <v>1599</v>
      </c>
      <c r="U32" s="2" t="s">
        <v>1599</v>
      </c>
      <c r="V32" s="2" t="s">
        <v>1599</v>
      </c>
      <c r="X32"/>
      <c r="Y32" s="2" t="s">
        <v>1599</v>
      </c>
      <c r="AA32" s="2" t="s">
        <v>1599</v>
      </c>
      <c r="AB32" s="12" t="s">
        <v>59</v>
      </c>
      <c r="AC32" s="12">
        <v>106</v>
      </c>
      <c r="AD32" s="12">
        <v>50</v>
      </c>
      <c r="AE32" s="12">
        <f>VLOOKUP(AD32,Tableau5[[ID_Section]:[departement]],10,TRUE)</f>
        <v>17</v>
      </c>
      <c r="AF32" s="12" t="s">
        <v>60</v>
      </c>
      <c r="AG32" s="33">
        <v>43217</v>
      </c>
      <c r="AH32" s="12">
        <v>10</v>
      </c>
      <c r="AI32" s="12">
        <v>1</v>
      </c>
      <c r="AJ32" s="12" t="s">
        <v>49</v>
      </c>
      <c r="AL32" s="12">
        <v>2</v>
      </c>
      <c r="AM32" s="12">
        <v>2</v>
      </c>
      <c r="AP32" s="12">
        <v>1</v>
      </c>
      <c r="AW32" s="12">
        <v>2</v>
      </c>
      <c r="AX32" s="12">
        <v>1</v>
      </c>
      <c r="AY32" s="12" t="s">
        <v>61</v>
      </c>
      <c r="AZ32" s="12">
        <v>148</v>
      </c>
      <c r="BA32" s="12" t="s">
        <v>69</v>
      </c>
      <c r="BB32" s="12">
        <v>11556</v>
      </c>
      <c r="BC32" s="12">
        <v>40</v>
      </c>
    </row>
    <row r="33" spans="1:56" x14ac:dyDescent="0.2">
      <c r="A33" s="2" t="s">
        <v>1612</v>
      </c>
      <c r="B33" s="2" t="s">
        <v>568</v>
      </c>
      <c r="C33" s="2"/>
      <c r="D33" s="2">
        <v>50</v>
      </c>
      <c r="E33" s="11">
        <v>43217</v>
      </c>
      <c r="F33" s="2">
        <v>43217</v>
      </c>
      <c r="G33" s="2" t="s">
        <v>60</v>
      </c>
      <c r="K33" s="2">
        <v>10</v>
      </c>
      <c r="O33" s="2" t="s">
        <v>71</v>
      </c>
      <c r="P33" s="2">
        <v>1</v>
      </c>
      <c r="R33" s="2" t="s">
        <v>1988</v>
      </c>
      <c r="S33" s="2" t="s">
        <v>1599</v>
      </c>
      <c r="T33" s="2" t="s">
        <v>1599</v>
      </c>
      <c r="U33" s="2" t="s">
        <v>1599</v>
      </c>
      <c r="V33" s="2" t="s">
        <v>1599</v>
      </c>
      <c r="X33"/>
      <c r="Y33" s="2" t="s">
        <v>1599</v>
      </c>
      <c r="AA33" s="2" t="s">
        <v>1599</v>
      </c>
      <c r="AB33" s="12" t="s">
        <v>59</v>
      </c>
      <c r="AC33" s="12">
        <v>107</v>
      </c>
      <c r="AD33" s="12">
        <v>50</v>
      </c>
      <c r="AE33" s="12">
        <f>VLOOKUP(AD33,Tableau5[[ID_Section]:[departement]],10,TRUE)</f>
        <v>17</v>
      </c>
      <c r="AF33" s="12" t="s">
        <v>60</v>
      </c>
      <c r="AG33" s="33">
        <v>43217</v>
      </c>
      <c r="AH33" s="12">
        <v>10</v>
      </c>
      <c r="AI33" s="12">
        <v>13</v>
      </c>
      <c r="AJ33" s="12" t="s">
        <v>71</v>
      </c>
      <c r="AL33" s="12">
        <v>1</v>
      </c>
      <c r="AP33" s="12">
        <v>1</v>
      </c>
      <c r="AW33" s="12">
        <v>2</v>
      </c>
      <c r="AX33" s="12">
        <v>1</v>
      </c>
      <c r="AY33" s="12" t="s">
        <v>61</v>
      </c>
      <c r="AZ33" s="12">
        <v>148</v>
      </c>
      <c r="BA33" s="12" t="s">
        <v>69</v>
      </c>
      <c r="BB33" s="12">
        <v>11556</v>
      </c>
      <c r="BC33" s="12">
        <v>40</v>
      </c>
    </row>
    <row r="34" spans="1:56" x14ac:dyDescent="0.2">
      <c r="A34" s="2" t="s">
        <v>1612</v>
      </c>
      <c r="B34" s="2" t="s">
        <v>568</v>
      </c>
      <c r="C34" s="2"/>
      <c r="D34" s="2">
        <v>50</v>
      </c>
      <c r="E34" s="11">
        <v>43217</v>
      </c>
      <c r="F34" s="2">
        <v>43217</v>
      </c>
      <c r="G34" s="2" t="s">
        <v>60</v>
      </c>
      <c r="K34" s="2">
        <v>10</v>
      </c>
      <c r="O34" s="2" t="s">
        <v>53</v>
      </c>
      <c r="P34" s="2">
        <v>1</v>
      </c>
      <c r="R34" s="2" t="s">
        <v>1988</v>
      </c>
      <c r="S34" s="2" t="s">
        <v>1599</v>
      </c>
      <c r="T34" s="2" t="s">
        <v>1599</v>
      </c>
      <c r="U34" s="2" t="s">
        <v>1599</v>
      </c>
      <c r="V34" s="2" t="s">
        <v>1599</v>
      </c>
      <c r="X34"/>
      <c r="Y34" s="2" t="s">
        <v>1599</v>
      </c>
      <c r="AA34" s="2" t="s">
        <v>1599</v>
      </c>
      <c r="AB34" s="12" t="s">
        <v>59</v>
      </c>
      <c r="AC34" s="12">
        <v>109</v>
      </c>
      <c r="AD34" s="12">
        <v>50</v>
      </c>
      <c r="AE34" s="12">
        <f>VLOOKUP(AD34,Tableau5[[ID_Section]:[departement]],10,TRUE)</f>
        <v>17</v>
      </c>
      <c r="AF34" s="12" t="s">
        <v>60</v>
      </c>
      <c r="AG34" s="33">
        <v>43217</v>
      </c>
      <c r="AH34" s="12">
        <v>10</v>
      </c>
      <c r="AI34" s="12">
        <v>9</v>
      </c>
      <c r="AJ34" s="12" t="s">
        <v>53</v>
      </c>
      <c r="AK34" s="12" t="s">
        <v>53</v>
      </c>
      <c r="AL34" s="12">
        <v>1</v>
      </c>
      <c r="AP34" s="12">
        <v>1</v>
      </c>
      <c r="AV34" s="12" t="str">
        <f>CONCATENATE(AD34,"-",AG34,"-","Loisir")</f>
        <v>50-43217-Loisir</v>
      </c>
      <c r="AW34" s="12">
        <v>1</v>
      </c>
      <c r="AX34" s="12">
        <v>1</v>
      </c>
      <c r="AY34" s="12" t="s">
        <v>61</v>
      </c>
      <c r="AZ34" s="12">
        <v>148</v>
      </c>
      <c r="BA34" s="12" t="s">
        <v>69</v>
      </c>
      <c r="BB34" s="12">
        <v>11556</v>
      </c>
      <c r="BC34" s="12">
        <v>40</v>
      </c>
    </row>
    <row r="35" spans="1:56" x14ac:dyDescent="0.2">
      <c r="A35" s="2" t="s">
        <v>1612</v>
      </c>
      <c r="B35" s="2" t="s">
        <v>568</v>
      </c>
      <c r="C35" s="2"/>
      <c r="D35" s="2">
        <v>50</v>
      </c>
      <c r="E35" s="11">
        <v>43217</v>
      </c>
      <c r="F35" s="2">
        <v>43217</v>
      </c>
      <c r="G35" s="2" t="s">
        <v>60</v>
      </c>
      <c r="K35" s="2">
        <v>10</v>
      </c>
      <c r="O35" s="2" t="s">
        <v>53</v>
      </c>
      <c r="P35" s="2">
        <v>4</v>
      </c>
      <c r="R35" s="2" t="s">
        <v>1988</v>
      </c>
      <c r="S35" s="2" t="s">
        <v>54</v>
      </c>
      <c r="T35" s="2" t="s">
        <v>72</v>
      </c>
      <c r="U35" s="2" t="s">
        <v>1599</v>
      </c>
      <c r="V35" s="2" t="s">
        <v>1599</v>
      </c>
      <c r="X35"/>
      <c r="Y35" s="2" t="s">
        <v>1599</v>
      </c>
      <c r="AA35" s="2" t="s">
        <v>1599</v>
      </c>
      <c r="AB35" s="12" t="s">
        <v>72</v>
      </c>
      <c r="AC35" s="12">
        <v>110</v>
      </c>
      <c r="AD35" s="12">
        <v>50</v>
      </c>
      <c r="AE35" s="12">
        <f>VLOOKUP(AD35,Tableau5[[ID_Section]:[departement]],10,TRUE)</f>
        <v>17</v>
      </c>
      <c r="AF35" s="12" t="s">
        <v>60</v>
      </c>
      <c r="AG35" s="33">
        <v>43217</v>
      </c>
      <c r="AH35" s="12">
        <v>10</v>
      </c>
      <c r="AI35" s="12">
        <v>9</v>
      </c>
      <c r="AJ35" s="12" t="s">
        <v>53</v>
      </c>
      <c r="AK35" s="12" t="s">
        <v>53</v>
      </c>
      <c r="AL35" s="12">
        <v>1</v>
      </c>
      <c r="AP35" s="12">
        <v>1</v>
      </c>
      <c r="AQ35" s="12">
        <v>8</v>
      </c>
      <c r="AV35" s="12" t="str">
        <f>CONCATENATE(AD35,"-",AG35,"-","Loisir")</f>
        <v>50-43217-Loisir</v>
      </c>
      <c r="AW35" s="12">
        <v>1</v>
      </c>
      <c r="AX35" s="12">
        <v>1</v>
      </c>
      <c r="AY35" s="12" t="s">
        <v>61</v>
      </c>
      <c r="AZ35" s="12">
        <v>148</v>
      </c>
      <c r="BA35" s="12" t="s">
        <v>69</v>
      </c>
      <c r="BB35" s="12">
        <v>11556</v>
      </c>
      <c r="BC35" s="12">
        <v>40</v>
      </c>
    </row>
    <row r="36" spans="1:56" x14ac:dyDescent="0.2">
      <c r="A36" s="2" t="s">
        <v>1612</v>
      </c>
      <c r="B36" s="2" t="s">
        <v>568</v>
      </c>
      <c r="C36" s="2"/>
      <c r="D36" s="2">
        <v>50</v>
      </c>
      <c r="E36" s="11">
        <v>43217</v>
      </c>
      <c r="F36" s="2">
        <v>43217</v>
      </c>
      <c r="G36" s="2" t="s">
        <v>60</v>
      </c>
      <c r="K36" s="2">
        <v>10</v>
      </c>
      <c r="O36" s="2" t="s">
        <v>53</v>
      </c>
      <c r="P36" s="2">
        <v>1</v>
      </c>
      <c r="R36" s="2" t="s">
        <v>1989</v>
      </c>
      <c r="S36" s="2" t="s">
        <v>1599</v>
      </c>
      <c r="T36" s="2" t="s">
        <v>1599</v>
      </c>
      <c r="U36" s="2" t="s">
        <v>1981</v>
      </c>
      <c r="V36" s="2">
        <v>17190</v>
      </c>
      <c r="X36" t="s">
        <v>55</v>
      </c>
      <c r="Y36" s="2" t="s">
        <v>1982</v>
      </c>
      <c r="AA36" s="2" t="s">
        <v>51</v>
      </c>
      <c r="AB36" s="12" t="s">
        <v>59</v>
      </c>
      <c r="AC36" s="12">
        <v>111</v>
      </c>
      <c r="AD36" s="12">
        <v>50</v>
      </c>
      <c r="AE36" s="12">
        <f>VLOOKUP(AD36,Tableau5[[ID_Section]:[departement]],10,TRUE)</f>
        <v>17</v>
      </c>
      <c r="AF36" s="12" t="s">
        <v>60</v>
      </c>
      <c r="AG36" s="33">
        <v>43217</v>
      </c>
      <c r="AH36" s="12">
        <v>10</v>
      </c>
      <c r="AI36" s="12">
        <v>9</v>
      </c>
      <c r="AJ36" s="12" t="s">
        <v>53</v>
      </c>
      <c r="AK36" s="12" t="s">
        <v>53</v>
      </c>
      <c r="AL36" s="12">
        <v>1</v>
      </c>
      <c r="AP36" s="12">
        <v>2</v>
      </c>
      <c r="AR36" s="12">
        <v>17190</v>
      </c>
      <c r="AS36" s="12" t="s">
        <v>51</v>
      </c>
      <c r="AT36" s="12">
        <v>2</v>
      </c>
      <c r="AU36" s="12">
        <v>2</v>
      </c>
      <c r="AV36" s="12" t="str">
        <f>CONCATENATE(AD36,"-",AG36,"-","Loisir")</f>
        <v>50-43217-Loisir</v>
      </c>
      <c r="AW36" s="12">
        <v>1</v>
      </c>
      <c r="AX36" s="12">
        <v>1</v>
      </c>
      <c r="AY36" s="12" t="s">
        <v>61</v>
      </c>
      <c r="AZ36" s="12">
        <v>148</v>
      </c>
      <c r="BA36" s="12" t="s">
        <v>69</v>
      </c>
      <c r="BB36" s="12">
        <v>11556</v>
      </c>
      <c r="BC36" s="12">
        <v>40</v>
      </c>
    </row>
    <row r="37" spans="1:56" x14ac:dyDescent="0.2">
      <c r="A37" s="2" t="s">
        <v>1612</v>
      </c>
      <c r="B37" s="2" t="s">
        <v>568</v>
      </c>
      <c r="C37" s="2"/>
      <c r="D37" s="2">
        <v>50</v>
      </c>
      <c r="E37" s="11">
        <v>43217</v>
      </c>
      <c r="F37" s="2">
        <v>43217</v>
      </c>
      <c r="G37" s="2" t="s">
        <v>60</v>
      </c>
      <c r="K37" s="2">
        <v>10</v>
      </c>
      <c r="O37" s="2" t="s">
        <v>46</v>
      </c>
      <c r="P37" s="2">
        <v>1</v>
      </c>
      <c r="R37" s="2" t="s">
        <v>1988</v>
      </c>
      <c r="S37" s="2" t="s">
        <v>1599</v>
      </c>
      <c r="T37" s="2" t="s">
        <v>1599</v>
      </c>
      <c r="U37" s="2" t="s">
        <v>1599</v>
      </c>
      <c r="V37" s="2" t="s">
        <v>1599</v>
      </c>
      <c r="Y37" s="2" t="s">
        <v>1599</v>
      </c>
      <c r="AA37" s="2" t="s">
        <v>1599</v>
      </c>
      <c r="AB37" s="12" t="s">
        <v>59</v>
      </c>
      <c r="AC37" s="12">
        <v>112</v>
      </c>
      <c r="AD37" s="12">
        <v>50</v>
      </c>
      <c r="AE37" s="12">
        <f>VLOOKUP(AD37,Tableau5[[ID_Section]:[departement]],10,TRUE)</f>
        <v>17</v>
      </c>
      <c r="AF37" s="12" t="s">
        <v>60</v>
      </c>
      <c r="AG37" s="33">
        <v>43217</v>
      </c>
      <c r="AH37" s="12">
        <v>10</v>
      </c>
      <c r="AI37" s="12">
        <v>2</v>
      </c>
      <c r="AJ37" s="12" t="s">
        <v>46</v>
      </c>
      <c r="AL37" s="12">
        <v>1</v>
      </c>
      <c r="AP37" s="12">
        <v>1</v>
      </c>
      <c r="AW37" s="12">
        <v>2</v>
      </c>
      <c r="AX37" s="12">
        <v>1</v>
      </c>
      <c r="AY37" s="12" t="s">
        <v>61</v>
      </c>
      <c r="AZ37" s="12">
        <v>148</v>
      </c>
      <c r="BA37" s="12" t="s">
        <v>69</v>
      </c>
      <c r="BB37" s="12">
        <v>11556</v>
      </c>
      <c r="BC37" s="12">
        <v>40</v>
      </c>
    </row>
    <row r="38" spans="1:56" x14ac:dyDescent="0.2">
      <c r="A38" s="2" t="s">
        <v>1612</v>
      </c>
      <c r="B38" s="2" t="s">
        <v>568</v>
      </c>
      <c r="C38" s="2"/>
      <c r="D38" s="2">
        <v>50</v>
      </c>
      <c r="E38" s="11">
        <v>43217</v>
      </c>
      <c r="F38" s="2">
        <v>43217</v>
      </c>
      <c r="G38" s="2" t="s">
        <v>60</v>
      </c>
      <c r="K38" s="2">
        <v>10</v>
      </c>
      <c r="L38" s="2">
        <v>1</v>
      </c>
      <c r="O38" s="2" t="s">
        <v>49</v>
      </c>
      <c r="P38" s="2">
        <v>1</v>
      </c>
      <c r="R38" s="2" t="s">
        <v>1989</v>
      </c>
      <c r="S38" s="2" t="s">
        <v>1599</v>
      </c>
      <c r="T38" s="2" t="s">
        <v>1599</v>
      </c>
      <c r="U38" s="2" t="s">
        <v>1599</v>
      </c>
      <c r="V38" s="2" t="s">
        <v>1599</v>
      </c>
      <c r="Y38" s="2" t="s">
        <v>1599</v>
      </c>
      <c r="AA38" s="2" t="s">
        <v>1599</v>
      </c>
      <c r="AB38" s="12" t="s">
        <v>59</v>
      </c>
      <c r="AC38" s="12">
        <v>113</v>
      </c>
      <c r="AD38" s="12">
        <v>50</v>
      </c>
      <c r="AE38" s="12">
        <f>VLOOKUP(AD38,Tableau5[[ID_Section]:[departement]],10,TRUE)</f>
        <v>17</v>
      </c>
      <c r="AF38" s="12" t="s">
        <v>60</v>
      </c>
      <c r="AG38" s="33">
        <v>43217</v>
      </c>
      <c r="AH38" s="12">
        <v>10</v>
      </c>
      <c r="AI38" s="12">
        <v>1</v>
      </c>
      <c r="AJ38" s="12" t="s">
        <v>49</v>
      </c>
      <c r="AL38" s="12">
        <v>1</v>
      </c>
      <c r="AM38" s="12">
        <v>1</v>
      </c>
      <c r="AP38" s="12">
        <v>2</v>
      </c>
      <c r="AW38" s="12">
        <v>2</v>
      </c>
      <c r="AX38" s="12">
        <v>1</v>
      </c>
      <c r="AY38" s="12" t="s">
        <v>61</v>
      </c>
      <c r="AZ38" s="12">
        <v>148</v>
      </c>
      <c r="BA38" s="12" t="s">
        <v>69</v>
      </c>
      <c r="BB38" s="12">
        <v>11556</v>
      </c>
      <c r="BC38" s="12">
        <v>40</v>
      </c>
    </row>
    <row r="39" spans="1:56" x14ac:dyDescent="0.2">
      <c r="A39" s="2" t="s">
        <v>1612</v>
      </c>
      <c r="B39" s="2" t="s">
        <v>568</v>
      </c>
      <c r="C39" s="2"/>
      <c r="D39" s="2">
        <v>50</v>
      </c>
      <c r="E39" s="11">
        <v>43217</v>
      </c>
      <c r="F39" s="2">
        <v>43217</v>
      </c>
      <c r="G39" s="2" t="s">
        <v>60</v>
      </c>
      <c r="K39" s="2">
        <v>10</v>
      </c>
      <c r="O39" s="2" t="s">
        <v>55</v>
      </c>
      <c r="P39" s="2">
        <v>1</v>
      </c>
      <c r="R39" s="2" t="s">
        <v>1988</v>
      </c>
      <c r="S39" s="2" t="s">
        <v>1599</v>
      </c>
      <c r="T39" s="2" t="s">
        <v>1599</v>
      </c>
      <c r="U39" s="2" t="s">
        <v>1599</v>
      </c>
      <c r="V39" s="2" t="s">
        <v>1599</v>
      </c>
      <c r="Y39" s="2" t="s">
        <v>1599</v>
      </c>
      <c r="AA39" s="2" t="s">
        <v>1599</v>
      </c>
      <c r="AB39" s="12" t="s">
        <v>59</v>
      </c>
      <c r="AC39" s="12">
        <v>114</v>
      </c>
      <c r="AD39" s="12">
        <v>50</v>
      </c>
      <c r="AE39" s="12">
        <f>VLOOKUP(AD39,Tableau5[[ID_Section]:[departement]],10,TRUE)</f>
        <v>17</v>
      </c>
      <c r="AF39" s="12" t="s">
        <v>60</v>
      </c>
      <c r="AG39" s="33">
        <v>43217</v>
      </c>
      <c r="AH39" s="12">
        <v>10</v>
      </c>
      <c r="AI39" s="12">
        <v>5</v>
      </c>
      <c r="AJ39" s="12" t="s">
        <v>55</v>
      </c>
      <c r="AK39" s="12" t="str">
        <f>AJ39</f>
        <v>Sportif</v>
      </c>
      <c r="AL39" s="12">
        <v>1</v>
      </c>
      <c r="AP39" s="12">
        <v>1</v>
      </c>
      <c r="AV39" s="12" t="str">
        <f>CONCATENATE(AD39,"-",AG39,"-",AJ39)</f>
        <v>50-43217-Sportif</v>
      </c>
      <c r="AW39" s="12">
        <v>1</v>
      </c>
      <c r="AX39" s="12">
        <v>1</v>
      </c>
      <c r="AY39" s="12" t="s">
        <v>61</v>
      </c>
      <c r="AZ39" s="12">
        <v>148</v>
      </c>
      <c r="BA39" s="12" t="s">
        <v>69</v>
      </c>
      <c r="BB39" s="12">
        <v>11556</v>
      </c>
      <c r="BC39" s="12">
        <v>40</v>
      </c>
    </row>
    <row r="40" spans="1:56" x14ac:dyDescent="0.2">
      <c r="A40" s="2" t="s">
        <v>1612</v>
      </c>
      <c r="B40" s="2" t="s">
        <v>568</v>
      </c>
      <c r="C40" s="2"/>
      <c r="D40" s="2">
        <v>50</v>
      </c>
      <c r="E40" s="11">
        <v>43217</v>
      </c>
      <c r="F40" s="2">
        <v>43217</v>
      </c>
      <c r="G40" s="2" t="s">
        <v>60</v>
      </c>
      <c r="K40" s="2">
        <v>10</v>
      </c>
      <c r="O40" s="2" t="s">
        <v>55</v>
      </c>
      <c r="P40" s="2">
        <v>2</v>
      </c>
      <c r="R40" s="2" t="s">
        <v>1989</v>
      </c>
      <c r="S40" s="2" t="s">
        <v>54</v>
      </c>
      <c r="T40" s="2" t="s">
        <v>73</v>
      </c>
      <c r="U40" s="2" t="s">
        <v>1599</v>
      </c>
      <c r="V40" s="2" t="s">
        <v>1599</v>
      </c>
      <c r="Y40" s="2" t="s">
        <v>1599</v>
      </c>
      <c r="AA40" s="2" t="s">
        <v>1599</v>
      </c>
      <c r="AB40" s="12" t="s">
        <v>73</v>
      </c>
      <c r="AC40" s="12">
        <v>115</v>
      </c>
      <c r="AD40" s="12">
        <v>50</v>
      </c>
      <c r="AE40" s="12">
        <f>VLOOKUP(AD40,Tableau5[[ID_Section]:[departement]],10,TRUE)</f>
        <v>17</v>
      </c>
      <c r="AF40" s="12" t="s">
        <v>60</v>
      </c>
      <c r="AG40" s="33">
        <v>43217</v>
      </c>
      <c r="AH40" s="12">
        <v>10</v>
      </c>
      <c r="AI40" s="12">
        <v>5</v>
      </c>
      <c r="AJ40" s="12" t="s">
        <v>55</v>
      </c>
      <c r="AK40" s="12" t="str">
        <f>AJ40</f>
        <v>Sportif</v>
      </c>
      <c r="AL40" s="12">
        <v>2</v>
      </c>
      <c r="AP40" s="12">
        <v>2</v>
      </c>
      <c r="AQ40" s="12">
        <v>10</v>
      </c>
      <c r="AV40" s="12" t="str">
        <f>CONCATENATE(AD40,"-",AG40,"-",AJ40)</f>
        <v>50-43217-Sportif</v>
      </c>
      <c r="AW40" s="12">
        <v>1</v>
      </c>
      <c r="AX40" s="12">
        <v>1</v>
      </c>
      <c r="AY40" s="12" t="s">
        <v>61</v>
      </c>
      <c r="AZ40" s="12">
        <v>148</v>
      </c>
      <c r="BA40" s="12" t="s">
        <v>69</v>
      </c>
      <c r="BB40" s="12">
        <v>11556</v>
      </c>
      <c r="BC40" s="12">
        <v>40</v>
      </c>
    </row>
    <row r="41" spans="1:56" x14ac:dyDescent="0.2">
      <c r="A41" s="2" t="s">
        <v>1612</v>
      </c>
      <c r="B41" s="2" t="s">
        <v>568</v>
      </c>
      <c r="C41" s="2"/>
      <c r="D41" s="2">
        <v>50</v>
      </c>
      <c r="E41" s="11">
        <v>43217</v>
      </c>
      <c r="F41" s="2">
        <v>43217</v>
      </c>
      <c r="G41" s="2" t="s">
        <v>60</v>
      </c>
      <c r="K41" s="2">
        <v>10</v>
      </c>
      <c r="O41" s="2" t="s">
        <v>49</v>
      </c>
      <c r="P41" s="2">
        <v>1</v>
      </c>
      <c r="R41" s="2" t="s">
        <v>1988</v>
      </c>
      <c r="S41" s="2" t="s">
        <v>1599</v>
      </c>
      <c r="T41" s="2" t="s">
        <v>1599</v>
      </c>
      <c r="U41" s="2" t="s">
        <v>1599</v>
      </c>
      <c r="V41" s="2" t="s">
        <v>1599</v>
      </c>
      <c r="Y41" s="2" t="s">
        <v>1599</v>
      </c>
      <c r="AA41" s="2" t="s">
        <v>1599</v>
      </c>
      <c r="AB41" s="12" t="s">
        <v>59</v>
      </c>
      <c r="AC41" s="12">
        <v>116</v>
      </c>
      <c r="AD41" s="12">
        <v>50</v>
      </c>
      <c r="AE41" s="12">
        <f>VLOOKUP(AD41,Tableau5[[ID_Section]:[departement]],10,TRUE)</f>
        <v>17</v>
      </c>
      <c r="AF41" s="12" t="s">
        <v>60</v>
      </c>
      <c r="AG41" s="33">
        <v>43217</v>
      </c>
      <c r="AH41" s="12">
        <v>10</v>
      </c>
      <c r="AI41" s="12">
        <v>1</v>
      </c>
      <c r="AJ41" s="12" t="s">
        <v>49</v>
      </c>
      <c r="AL41" s="12">
        <v>1</v>
      </c>
      <c r="AP41" s="12">
        <v>1</v>
      </c>
      <c r="AW41" s="12">
        <v>2</v>
      </c>
      <c r="AX41" s="12">
        <v>1</v>
      </c>
      <c r="AY41" s="12" t="s">
        <v>61</v>
      </c>
      <c r="AZ41" s="12">
        <v>148</v>
      </c>
      <c r="BA41" s="12" t="s">
        <v>69</v>
      </c>
      <c r="BB41" s="12">
        <v>11556</v>
      </c>
      <c r="BC41" s="12">
        <v>40</v>
      </c>
    </row>
    <row r="42" spans="1:56" x14ac:dyDescent="0.2">
      <c r="A42" s="2" t="s">
        <v>1612</v>
      </c>
      <c r="B42" s="2" t="s">
        <v>568</v>
      </c>
      <c r="C42" s="2"/>
      <c r="D42" s="2">
        <v>50</v>
      </c>
      <c r="E42" s="11">
        <v>43217</v>
      </c>
      <c r="F42" s="2">
        <v>43217</v>
      </c>
      <c r="G42" s="2" t="s">
        <v>60</v>
      </c>
      <c r="K42" s="2">
        <v>10</v>
      </c>
      <c r="O42" s="2" t="s">
        <v>53</v>
      </c>
      <c r="P42" s="2">
        <v>2</v>
      </c>
      <c r="R42" s="2" t="s">
        <v>1989</v>
      </c>
      <c r="S42" s="2" t="s">
        <v>1599</v>
      </c>
      <c r="T42" s="2" t="s">
        <v>1599</v>
      </c>
      <c r="U42" s="2" t="s">
        <v>1599</v>
      </c>
      <c r="V42" s="2" t="s">
        <v>1599</v>
      </c>
      <c r="Y42" s="2" t="s">
        <v>1599</v>
      </c>
      <c r="AA42" s="2" t="s">
        <v>1599</v>
      </c>
      <c r="AB42" s="12" t="s">
        <v>59</v>
      </c>
      <c r="AC42" s="12">
        <v>117</v>
      </c>
      <c r="AD42" s="12">
        <v>50</v>
      </c>
      <c r="AE42" s="12">
        <f>VLOOKUP(AD42,Tableau5[[ID_Section]:[departement]],10,TRUE)</f>
        <v>17</v>
      </c>
      <c r="AF42" s="12" t="s">
        <v>60</v>
      </c>
      <c r="AG42" s="33">
        <v>43217</v>
      </c>
      <c r="AH42" s="12">
        <v>10</v>
      </c>
      <c r="AI42" s="12">
        <v>7</v>
      </c>
      <c r="AJ42" s="12" t="s">
        <v>53</v>
      </c>
      <c r="AK42" s="12" t="s">
        <v>53</v>
      </c>
      <c r="AL42" s="12">
        <v>2</v>
      </c>
      <c r="AP42" s="12">
        <v>2</v>
      </c>
      <c r="AV42" s="12" t="str">
        <f>CONCATENATE(AD42,"-",AG42,"-","Loisir")</f>
        <v>50-43217-Loisir</v>
      </c>
      <c r="AW42" s="12">
        <v>1</v>
      </c>
      <c r="AX42" s="12">
        <v>1</v>
      </c>
      <c r="AY42" s="12" t="s">
        <v>61</v>
      </c>
      <c r="AZ42" s="12">
        <v>148</v>
      </c>
      <c r="BA42" s="12" t="s">
        <v>69</v>
      </c>
      <c r="BB42" s="12">
        <v>11556</v>
      </c>
      <c r="BC42" s="12">
        <v>40</v>
      </c>
    </row>
    <row r="43" spans="1:56" x14ac:dyDescent="0.2">
      <c r="A43" s="2" t="s">
        <v>1612</v>
      </c>
      <c r="B43" s="2" t="s">
        <v>568</v>
      </c>
      <c r="C43" s="2"/>
      <c r="D43" s="2">
        <v>50</v>
      </c>
      <c r="E43" s="11">
        <v>43217</v>
      </c>
      <c r="F43" s="2">
        <v>43217</v>
      </c>
      <c r="G43" s="2" t="s">
        <v>60</v>
      </c>
      <c r="K43" s="2">
        <v>10</v>
      </c>
      <c r="L43" s="2">
        <v>2</v>
      </c>
      <c r="O43" s="2" t="s">
        <v>49</v>
      </c>
      <c r="P43" s="2">
        <v>2</v>
      </c>
      <c r="R43" s="2" t="s">
        <v>1988</v>
      </c>
      <c r="S43" s="2" t="s">
        <v>1599</v>
      </c>
      <c r="T43" s="2" t="s">
        <v>1599</v>
      </c>
      <c r="U43" s="2" t="s">
        <v>1599</v>
      </c>
      <c r="V43" s="2" t="s">
        <v>1599</v>
      </c>
      <c r="Y43" s="2" t="s">
        <v>1599</v>
      </c>
      <c r="AA43" s="2" t="s">
        <v>1599</v>
      </c>
      <c r="AB43" s="12" t="s">
        <v>59</v>
      </c>
      <c r="AC43" s="12">
        <v>118</v>
      </c>
      <c r="AD43" s="12">
        <v>50</v>
      </c>
      <c r="AE43" s="12">
        <f>VLOOKUP(AD43,Tableau5[[ID_Section]:[departement]],10,TRUE)</f>
        <v>17</v>
      </c>
      <c r="AF43" s="12" t="s">
        <v>60</v>
      </c>
      <c r="AG43" s="33">
        <v>43217</v>
      </c>
      <c r="AH43" s="12">
        <v>10</v>
      </c>
      <c r="AI43" s="12">
        <v>1</v>
      </c>
      <c r="AJ43" s="12" t="s">
        <v>49</v>
      </c>
      <c r="AL43" s="12">
        <v>2</v>
      </c>
      <c r="AM43" s="12">
        <v>2</v>
      </c>
      <c r="AP43" s="12">
        <v>1</v>
      </c>
      <c r="AW43" s="12">
        <v>2</v>
      </c>
      <c r="AX43" s="12">
        <v>1</v>
      </c>
      <c r="AY43" s="12" t="s">
        <v>61</v>
      </c>
      <c r="AZ43" s="12">
        <v>148</v>
      </c>
      <c r="BA43" s="12" t="s">
        <v>69</v>
      </c>
      <c r="BB43" s="12">
        <v>11556</v>
      </c>
      <c r="BC43" s="12">
        <v>40</v>
      </c>
    </row>
    <row r="44" spans="1:56" x14ac:dyDescent="0.2">
      <c r="A44" s="2" t="s">
        <v>1612</v>
      </c>
      <c r="B44" s="2" t="s">
        <v>568</v>
      </c>
      <c r="C44" s="2"/>
      <c r="D44" s="2">
        <v>50</v>
      </c>
      <c r="E44" s="11">
        <v>43217</v>
      </c>
      <c r="F44" s="2">
        <v>43217</v>
      </c>
      <c r="G44" s="2" t="s">
        <v>60</v>
      </c>
      <c r="K44" s="2">
        <v>10</v>
      </c>
      <c r="O44" s="2" t="s">
        <v>53</v>
      </c>
      <c r="P44" s="2">
        <v>2</v>
      </c>
      <c r="R44" s="2" t="s">
        <v>1988</v>
      </c>
      <c r="S44" s="2" t="s">
        <v>54</v>
      </c>
      <c r="T44" s="2" t="s">
        <v>74</v>
      </c>
      <c r="U44" s="2" t="s">
        <v>1599</v>
      </c>
      <c r="V44" s="2" t="s">
        <v>1599</v>
      </c>
      <c r="Y44" s="2" t="s">
        <v>1599</v>
      </c>
      <c r="AA44" s="2" t="s">
        <v>1599</v>
      </c>
      <c r="AB44" s="12" t="s">
        <v>74</v>
      </c>
      <c r="AC44" s="12">
        <v>119</v>
      </c>
      <c r="AD44" s="12">
        <v>50</v>
      </c>
      <c r="AE44" s="12">
        <f>VLOOKUP(AD44,Tableau5[[ID_Section]:[departement]],10,TRUE)</f>
        <v>17</v>
      </c>
      <c r="AF44" s="12" t="s">
        <v>60</v>
      </c>
      <c r="AG44" s="33">
        <v>43217</v>
      </c>
      <c r="AH44" s="12">
        <v>10</v>
      </c>
      <c r="AI44" s="12">
        <v>9</v>
      </c>
      <c r="AJ44" s="12" t="s">
        <v>53</v>
      </c>
      <c r="AK44" s="12" t="s">
        <v>53</v>
      </c>
      <c r="AL44" s="12">
        <v>2</v>
      </c>
      <c r="AP44" s="12">
        <v>1</v>
      </c>
      <c r="AQ44" s="12">
        <v>11</v>
      </c>
      <c r="AV44" s="12" t="str">
        <f>CONCATENATE(AD44,"-",AG44,"-","Loisir")</f>
        <v>50-43217-Loisir</v>
      </c>
      <c r="AW44" s="12">
        <v>1</v>
      </c>
      <c r="AX44" s="12">
        <v>1</v>
      </c>
      <c r="AY44" s="12" t="s">
        <v>61</v>
      </c>
      <c r="AZ44" s="12">
        <v>148</v>
      </c>
      <c r="BA44" s="12" t="s">
        <v>69</v>
      </c>
      <c r="BB44" s="12">
        <v>11556</v>
      </c>
      <c r="BC44" s="12">
        <v>40</v>
      </c>
    </row>
    <row r="45" spans="1:56" x14ac:dyDescent="0.2">
      <c r="A45" s="2" t="s">
        <v>1612</v>
      </c>
      <c r="B45" s="2" t="s">
        <v>568</v>
      </c>
      <c r="C45" s="2"/>
      <c r="D45" s="2">
        <v>50</v>
      </c>
      <c r="E45" s="11">
        <v>43217</v>
      </c>
      <c r="F45" s="2">
        <v>43217</v>
      </c>
      <c r="G45" s="2" t="s">
        <v>60</v>
      </c>
      <c r="K45" s="2">
        <v>10</v>
      </c>
      <c r="O45" s="2" t="s">
        <v>53</v>
      </c>
      <c r="P45" s="2">
        <v>2</v>
      </c>
      <c r="R45" s="2" t="s">
        <v>1989</v>
      </c>
      <c r="S45" s="2" t="s">
        <v>54</v>
      </c>
      <c r="T45" s="2" t="s">
        <v>75</v>
      </c>
      <c r="U45" s="2" t="s">
        <v>1599</v>
      </c>
      <c r="V45" s="2" t="s">
        <v>1599</v>
      </c>
      <c r="Y45" s="2" t="s">
        <v>1599</v>
      </c>
      <c r="AA45" s="2" t="s">
        <v>1599</v>
      </c>
      <c r="AB45" s="12" t="s">
        <v>75</v>
      </c>
      <c r="AC45" s="12">
        <v>120</v>
      </c>
      <c r="AD45" s="12">
        <v>50</v>
      </c>
      <c r="AE45" s="12">
        <f>VLOOKUP(AD45,Tableau5[[ID_Section]:[departement]],10,TRUE)</f>
        <v>17</v>
      </c>
      <c r="AF45" s="12" t="s">
        <v>60</v>
      </c>
      <c r="AG45" s="33">
        <v>43217</v>
      </c>
      <c r="AH45" s="12">
        <v>10</v>
      </c>
      <c r="AI45" s="12">
        <v>9</v>
      </c>
      <c r="AJ45" s="12" t="s">
        <v>53</v>
      </c>
      <c r="AK45" s="12" t="s">
        <v>53</v>
      </c>
      <c r="AL45" s="12">
        <v>2</v>
      </c>
      <c r="AP45" s="12">
        <v>2</v>
      </c>
      <c r="AQ45" s="12">
        <v>12</v>
      </c>
      <c r="AV45" s="12" t="str">
        <f>CONCATENATE(AD45,"-",AG45,"-","Loisir")</f>
        <v>50-43217-Loisir</v>
      </c>
      <c r="AW45" s="12">
        <v>1</v>
      </c>
      <c r="AX45" s="12">
        <v>1</v>
      </c>
      <c r="AY45" s="12" t="s">
        <v>61</v>
      </c>
      <c r="AZ45" s="12">
        <v>148</v>
      </c>
      <c r="BA45" s="12" t="s">
        <v>69</v>
      </c>
      <c r="BB45" s="12">
        <v>11556</v>
      </c>
      <c r="BC45" s="12">
        <v>40</v>
      </c>
    </row>
    <row r="46" spans="1:56" x14ac:dyDescent="0.2">
      <c r="A46" s="2" t="s">
        <v>1612</v>
      </c>
      <c r="B46" s="2" t="s">
        <v>568</v>
      </c>
      <c r="C46" s="2"/>
      <c r="D46" s="2">
        <v>50</v>
      </c>
      <c r="E46" s="11">
        <v>43217</v>
      </c>
      <c r="F46" s="2">
        <v>43217</v>
      </c>
      <c r="G46" s="2" t="s">
        <v>60</v>
      </c>
      <c r="K46" s="2">
        <v>10</v>
      </c>
      <c r="O46" s="2" t="s">
        <v>46</v>
      </c>
      <c r="P46" s="2">
        <v>1</v>
      </c>
      <c r="R46" s="2" t="s">
        <v>1989</v>
      </c>
      <c r="S46" s="2" t="s">
        <v>1599</v>
      </c>
      <c r="T46" s="2" t="s">
        <v>1599</v>
      </c>
      <c r="U46" s="2" t="s">
        <v>1599</v>
      </c>
      <c r="V46" s="2" t="s">
        <v>1599</v>
      </c>
      <c r="Y46" s="2" t="s">
        <v>1599</v>
      </c>
      <c r="AA46" s="2" t="s">
        <v>1599</v>
      </c>
      <c r="AB46" s="12" t="s">
        <v>59</v>
      </c>
      <c r="AC46" s="12">
        <v>121</v>
      </c>
      <c r="AD46" s="12">
        <v>50</v>
      </c>
      <c r="AE46" s="12">
        <f>VLOOKUP(AD46,Tableau5[[ID_Section]:[departement]],10,TRUE)</f>
        <v>17</v>
      </c>
      <c r="AF46" s="12" t="s">
        <v>60</v>
      </c>
      <c r="AG46" s="33">
        <v>43217</v>
      </c>
      <c r="AH46" s="12">
        <v>10</v>
      </c>
      <c r="AI46" s="12">
        <v>2</v>
      </c>
      <c r="AJ46" s="12" t="s">
        <v>46</v>
      </c>
      <c r="AL46" s="12">
        <v>1</v>
      </c>
      <c r="AP46" s="12">
        <v>2</v>
      </c>
      <c r="AW46" s="12">
        <v>2</v>
      </c>
      <c r="AX46" s="12">
        <v>1</v>
      </c>
      <c r="AY46" s="12" t="s">
        <v>61</v>
      </c>
      <c r="AZ46" s="12">
        <v>148</v>
      </c>
      <c r="BA46" s="12" t="s">
        <v>69</v>
      </c>
      <c r="BB46" s="12">
        <v>11556</v>
      </c>
      <c r="BC46" s="12">
        <v>40</v>
      </c>
    </row>
    <row r="47" spans="1:56" x14ac:dyDescent="0.2">
      <c r="A47" s="2" t="s">
        <v>1612</v>
      </c>
      <c r="B47" s="2" t="s">
        <v>568</v>
      </c>
      <c r="C47" s="2"/>
      <c r="D47" s="2">
        <v>50</v>
      </c>
      <c r="E47" s="11">
        <v>43217</v>
      </c>
      <c r="F47" s="2">
        <v>43217</v>
      </c>
      <c r="G47" s="2" t="s">
        <v>60</v>
      </c>
      <c r="K47" s="2">
        <v>10</v>
      </c>
      <c r="O47" s="2" t="s">
        <v>55</v>
      </c>
      <c r="P47" s="2">
        <v>1</v>
      </c>
      <c r="R47" s="2" t="s">
        <v>1989</v>
      </c>
      <c r="S47" s="2" t="s">
        <v>54</v>
      </c>
      <c r="T47" s="2" t="s">
        <v>76</v>
      </c>
      <c r="U47" s="2" t="s">
        <v>1599</v>
      </c>
      <c r="V47" s="2" t="s">
        <v>1599</v>
      </c>
      <c r="Y47" s="2" t="s">
        <v>1599</v>
      </c>
      <c r="AA47" s="2" t="s">
        <v>1599</v>
      </c>
      <c r="AB47" s="12" t="s">
        <v>76</v>
      </c>
      <c r="AC47" s="12">
        <v>122</v>
      </c>
      <c r="AD47" s="12">
        <v>50</v>
      </c>
      <c r="AE47" s="12">
        <f>VLOOKUP(AD47,Tableau5[[ID_Section]:[departement]],10,TRUE)</f>
        <v>17</v>
      </c>
      <c r="AF47" s="12" t="s">
        <v>60</v>
      </c>
      <c r="AG47" s="33">
        <v>43217</v>
      </c>
      <c r="AH47" s="12">
        <v>10</v>
      </c>
      <c r="AI47" s="12">
        <v>5</v>
      </c>
      <c r="AJ47" s="12" t="s">
        <v>55</v>
      </c>
      <c r="AK47" s="12" t="str">
        <f>AJ47</f>
        <v>Sportif</v>
      </c>
      <c r="AL47" s="12">
        <v>1</v>
      </c>
      <c r="AP47" s="12">
        <v>2</v>
      </c>
      <c r="AQ47" s="12">
        <v>13</v>
      </c>
      <c r="AV47" s="12" t="str">
        <f>CONCATENATE(AD47,"-",AG47,"-",AJ47)</f>
        <v>50-43217-Sportif</v>
      </c>
      <c r="AW47" s="12">
        <v>1</v>
      </c>
      <c r="AX47" s="12">
        <v>1</v>
      </c>
      <c r="AY47" s="12" t="s">
        <v>61</v>
      </c>
      <c r="AZ47" s="12">
        <v>148</v>
      </c>
      <c r="BA47" s="12" t="s">
        <v>69</v>
      </c>
      <c r="BB47" s="12">
        <v>11556</v>
      </c>
      <c r="BC47" s="12">
        <v>40</v>
      </c>
      <c r="BD47" s="12" t="s">
        <v>48</v>
      </c>
    </row>
    <row r="48" spans="1:56" x14ac:dyDescent="0.2">
      <c r="A48" s="2" t="s">
        <v>1612</v>
      </c>
      <c r="B48" s="2" t="s">
        <v>568</v>
      </c>
      <c r="C48" s="2"/>
      <c r="D48" s="2">
        <v>50</v>
      </c>
      <c r="E48" s="11">
        <v>43217</v>
      </c>
      <c r="F48" s="2">
        <v>43217</v>
      </c>
      <c r="G48" s="2" t="s">
        <v>60</v>
      </c>
      <c r="K48" s="2">
        <v>11</v>
      </c>
      <c r="O48" s="2" t="s">
        <v>55</v>
      </c>
      <c r="P48" s="2">
        <v>1</v>
      </c>
      <c r="R48" s="2" t="s">
        <v>1989</v>
      </c>
      <c r="S48" s="2" t="s">
        <v>54</v>
      </c>
      <c r="T48" s="2" t="s">
        <v>77</v>
      </c>
      <c r="U48" s="2" t="s">
        <v>1599</v>
      </c>
      <c r="V48" s="2" t="s">
        <v>1599</v>
      </c>
      <c r="Y48" s="2" t="s">
        <v>1599</v>
      </c>
      <c r="AA48" s="2" t="s">
        <v>1599</v>
      </c>
      <c r="AB48" s="12" t="s">
        <v>77</v>
      </c>
      <c r="AC48" s="12">
        <v>123</v>
      </c>
      <c r="AD48" s="12">
        <v>50</v>
      </c>
      <c r="AE48" s="12">
        <f>VLOOKUP(AD48,Tableau5[[ID_Section]:[departement]],10,TRUE)</f>
        <v>17</v>
      </c>
      <c r="AF48" s="12" t="s">
        <v>60</v>
      </c>
      <c r="AG48" s="33">
        <v>43217</v>
      </c>
      <c r="AH48" s="12">
        <v>11</v>
      </c>
      <c r="AI48" s="12">
        <v>5</v>
      </c>
      <c r="AJ48" s="12" t="s">
        <v>55</v>
      </c>
      <c r="AK48" s="12" t="str">
        <f>AJ48</f>
        <v>Sportif</v>
      </c>
      <c r="AL48" s="12">
        <v>1</v>
      </c>
      <c r="AP48" s="12">
        <v>2</v>
      </c>
      <c r="AQ48" s="12">
        <v>14</v>
      </c>
      <c r="AV48" s="12" t="str">
        <f>CONCATENATE(AD48,"-",AG48,"-",AJ48)</f>
        <v>50-43217-Sportif</v>
      </c>
      <c r="AW48" s="12">
        <v>1</v>
      </c>
      <c r="AX48" s="12">
        <v>1</v>
      </c>
      <c r="AY48" s="12" t="s">
        <v>61</v>
      </c>
      <c r="AZ48" s="12">
        <v>148</v>
      </c>
      <c r="BA48" s="12" t="s">
        <v>78</v>
      </c>
      <c r="BB48" s="12">
        <v>11557</v>
      </c>
      <c r="BC48" s="12">
        <v>28</v>
      </c>
    </row>
    <row r="49" spans="1:55" x14ac:dyDescent="0.2">
      <c r="A49" s="2" t="s">
        <v>1612</v>
      </c>
      <c r="B49" s="2" t="s">
        <v>568</v>
      </c>
      <c r="C49" s="2"/>
      <c r="D49" s="2">
        <v>50</v>
      </c>
      <c r="E49" s="11">
        <v>43217</v>
      </c>
      <c r="F49" s="2">
        <v>43217</v>
      </c>
      <c r="G49" s="2" t="s">
        <v>60</v>
      </c>
      <c r="K49" s="2">
        <v>11</v>
      </c>
      <c r="O49" s="2" t="s">
        <v>79</v>
      </c>
      <c r="P49" s="2">
        <v>1</v>
      </c>
      <c r="R49" s="2" t="s">
        <v>1989</v>
      </c>
      <c r="S49" s="2" t="s">
        <v>1599</v>
      </c>
      <c r="T49" s="2" t="s">
        <v>1599</v>
      </c>
      <c r="U49" s="2" t="s">
        <v>1599</v>
      </c>
      <c r="V49" s="2" t="s">
        <v>1599</v>
      </c>
      <c r="Y49" s="2" t="s">
        <v>1599</v>
      </c>
      <c r="AA49" s="2" t="s">
        <v>1599</v>
      </c>
      <c r="AB49" s="12" t="s">
        <v>59</v>
      </c>
      <c r="AC49" s="12">
        <v>124</v>
      </c>
      <c r="AD49" s="12">
        <v>50</v>
      </c>
      <c r="AE49" s="12">
        <f>VLOOKUP(AD49,Tableau5[[ID_Section]:[departement]],10,TRUE)</f>
        <v>17</v>
      </c>
      <c r="AF49" s="12" t="s">
        <v>60</v>
      </c>
      <c r="AG49" s="33">
        <v>43217</v>
      </c>
      <c r="AH49" s="12">
        <v>11</v>
      </c>
      <c r="AI49" s="12">
        <v>11</v>
      </c>
      <c r="AJ49" s="12" t="s">
        <v>79</v>
      </c>
      <c r="AK49" s="12" t="s">
        <v>53</v>
      </c>
      <c r="AL49" s="12">
        <v>1</v>
      </c>
      <c r="AP49" s="12">
        <v>2</v>
      </c>
      <c r="AV49" s="12" t="str">
        <f>CONCATENATE(AD49,"-",AG49,"-","Loisir")</f>
        <v>50-43217-Loisir</v>
      </c>
      <c r="AW49" s="12">
        <v>1</v>
      </c>
      <c r="AX49" s="12">
        <v>1</v>
      </c>
      <c r="AY49" s="12" t="s">
        <v>61</v>
      </c>
      <c r="AZ49" s="12">
        <v>148</v>
      </c>
      <c r="BA49" s="12" t="s">
        <v>78</v>
      </c>
      <c r="BB49" s="12">
        <v>11557</v>
      </c>
      <c r="BC49" s="12">
        <v>28</v>
      </c>
    </row>
    <row r="50" spans="1:55" x14ac:dyDescent="0.2">
      <c r="A50" s="2" t="s">
        <v>1612</v>
      </c>
      <c r="B50" s="2" t="s">
        <v>568</v>
      </c>
      <c r="C50" s="2"/>
      <c r="D50" s="2">
        <v>50</v>
      </c>
      <c r="E50" s="11">
        <v>43217</v>
      </c>
      <c r="F50" s="2">
        <v>43217</v>
      </c>
      <c r="G50" s="2" t="s">
        <v>60</v>
      </c>
      <c r="K50" s="2">
        <v>11</v>
      </c>
      <c r="O50" s="2" t="s">
        <v>46</v>
      </c>
      <c r="P50" s="2">
        <v>1</v>
      </c>
      <c r="R50" s="2" t="s">
        <v>1988</v>
      </c>
      <c r="S50" s="2" t="s">
        <v>1599</v>
      </c>
      <c r="T50" s="2" t="s">
        <v>1599</v>
      </c>
      <c r="U50" s="2" t="s">
        <v>1599</v>
      </c>
      <c r="V50" s="2" t="s">
        <v>1599</v>
      </c>
      <c r="Y50" s="2" t="s">
        <v>1599</v>
      </c>
      <c r="AA50" s="2" t="s">
        <v>1599</v>
      </c>
      <c r="AB50" s="12" t="s">
        <v>59</v>
      </c>
      <c r="AC50" s="12">
        <v>125</v>
      </c>
      <c r="AD50" s="12">
        <v>50</v>
      </c>
      <c r="AE50" s="12">
        <f>VLOOKUP(AD50,Tableau5[[ID_Section]:[departement]],10,TRUE)</f>
        <v>17</v>
      </c>
      <c r="AF50" s="12" t="s">
        <v>60</v>
      </c>
      <c r="AG50" s="33">
        <v>43217</v>
      </c>
      <c r="AH50" s="12">
        <v>11</v>
      </c>
      <c r="AI50" s="12">
        <v>2</v>
      </c>
      <c r="AJ50" s="12" t="s">
        <v>46</v>
      </c>
      <c r="AL50" s="12">
        <v>1</v>
      </c>
      <c r="AP50" s="12">
        <v>1</v>
      </c>
      <c r="AW50" s="12">
        <v>2</v>
      </c>
      <c r="AX50" s="12">
        <v>1</v>
      </c>
      <c r="AY50" s="12" t="s">
        <v>61</v>
      </c>
      <c r="AZ50" s="12">
        <v>148</v>
      </c>
      <c r="BA50" s="12" t="s">
        <v>78</v>
      </c>
      <c r="BB50" s="12">
        <v>11557</v>
      </c>
      <c r="BC50" s="12">
        <v>28</v>
      </c>
    </row>
    <row r="51" spans="1:55" x14ac:dyDescent="0.2">
      <c r="A51" s="2" t="s">
        <v>1612</v>
      </c>
      <c r="B51" s="2" t="s">
        <v>568</v>
      </c>
      <c r="C51" s="2"/>
      <c r="D51" s="2">
        <v>50</v>
      </c>
      <c r="E51" s="11">
        <v>43217</v>
      </c>
      <c r="F51" s="2">
        <v>43217</v>
      </c>
      <c r="G51" s="2" t="s">
        <v>60</v>
      </c>
      <c r="K51" s="2">
        <v>11</v>
      </c>
      <c r="O51" s="2" t="s">
        <v>46</v>
      </c>
      <c r="P51" s="2">
        <v>1</v>
      </c>
      <c r="R51" s="2" t="s">
        <v>1989</v>
      </c>
      <c r="S51" s="2" t="s">
        <v>1599</v>
      </c>
      <c r="T51" s="2" t="s">
        <v>1599</v>
      </c>
      <c r="U51" s="2" t="s">
        <v>1599</v>
      </c>
      <c r="V51" s="2" t="s">
        <v>1599</v>
      </c>
      <c r="Y51" s="2" t="s">
        <v>1599</v>
      </c>
      <c r="AA51" s="2" t="s">
        <v>1599</v>
      </c>
      <c r="AB51" s="12" t="s">
        <v>59</v>
      </c>
      <c r="AC51" s="12">
        <v>126</v>
      </c>
      <c r="AD51" s="12">
        <v>50</v>
      </c>
      <c r="AE51" s="12">
        <f>VLOOKUP(AD51,Tableau5[[ID_Section]:[departement]],10,TRUE)</f>
        <v>17</v>
      </c>
      <c r="AF51" s="12" t="s">
        <v>60</v>
      </c>
      <c r="AG51" s="33">
        <v>43217</v>
      </c>
      <c r="AH51" s="12">
        <v>11</v>
      </c>
      <c r="AI51" s="12">
        <v>2</v>
      </c>
      <c r="AJ51" s="12" t="s">
        <v>46</v>
      </c>
      <c r="AL51" s="12">
        <v>1</v>
      </c>
      <c r="AP51" s="12">
        <v>2</v>
      </c>
      <c r="AW51" s="12">
        <v>2</v>
      </c>
      <c r="AX51" s="12">
        <v>1</v>
      </c>
      <c r="AY51" s="12" t="s">
        <v>61</v>
      </c>
      <c r="AZ51" s="12">
        <v>148</v>
      </c>
      <c r="BA51" s="12" t="s">
        <v>78</v>
      </c>
      <c r="BB51" s="12">
        <v>11557</v>
      </c>
      <c r="BC51" s="12">
        <v>28</v>
      </c>
    </row>
    <row r="52" spans="1:55" x14ac:dyDescent="0.2">
      <c r="A52" s="2" t="s">
        <v>1612</v>
      </c>
      <c r="B52" s="2" t="s">
        <v>568</v>
      </c>
      <c r="C52" s="2"/>
      <c r="D52" s="2">
        <v>50</v>
      </c>
      <c r="E52" s="11">
        <v>43217</v>
      </c>
      <c r="F52" s="2">
        <v>43217</v>
      </c>
      <c r="G52" s="2" t="s">
        <v>60</v>
      </c>
      <c r="K52" s="2">
        <v>11</v>
      </c>
      <c r="O52" s="2" t="s">
        <v>49</v>
      </c>
      <c r="P52" s="2">
        <v>2</v>
      </c>
      <c r="R52" s="2" t="s">
        <v>1988</v>
      </c>
      <c r="S52" s="2" t="s">
        <v>1599</v>
      </c>
      <c r="T52" s="2" t="s">
        <v>1599</v>
      </c>
      <c r="U52" s="2" t="s">
        <v>1599</v>
      </c>
      <c r="V52" s="2" t="s">
        <v>1599</v>
      </c>
      <c r="Y52" s="2" t="s">
        <v>1599</v>
      </c>
      <c r="AA52" s="2" t="s">
        <v>1599</v>
      </c>
      <c r="AB52" s="12" t="s">
        <v>59</v>
      </c>
      <c r="AC52" s="12">
        <v>127</v>
      </c>
      <c r="AD52" s="12">
        <v>50</v>
      </c>
      <c r="AE52" s="12">
        <f>VLOOKUP(AD52,Tableau5[[ID_Section]:[departement]],10,TRUE)</f>
        <v>17</v>
      </c>
      <c r="AF52" s="12" t="s">
        <v>60</v>
      </c>
      <c r="AG52" s="33">
        <v>43217</v>
      </c>
      <c r="AH52" s="12">
        <v>11</v>
      </c>
      <c r="AI52" s="12">
        <v>1</v>
      </c>
      <c r="AJ52" s="12" t="s">
        <v>49</v>
      </c>
      <c r="AL52" s="12">
        <v>2</v>
      </c>
      <c r="AP52" s="12">
        <v>1</v>
      </c>
      <c r="AW52" s="12">
        <v>2</v>
      </c>
      <c r="AX52" s="12">
        <v>1</v>
      </c>
      <c r="AY52" s="12" t="s">
        <v>61</v>
      </c>
      <c r="AZ52" s="12">
        <v>148</v>
      </c>
      <c r="BA52" s="12" t="s">
        <v>78</v>
      </c>
      <c r="BB52" s="12">
        <v>11557</v>
      </c>
      <c r="BC52" s="12">
        <v>28</v>
      </c>
    </row>
    <row r="53" spans="1:55" x14ac:dyDescent="0.2">
      <c r="A53" s="2" t="s">
        <v>1612</v>
      </c>
      <c r="B53" s="2" t="s">
        <v>568</v>
      </c>
      <c r="C53" s="2"/>
      <c r="D53" s="2">
        <v>50</v>
      </c>
      <c r="E53" s="11">
        <v>43217</v>
      </c>
      <c r="F53" s="2">
        <v>43217</v>
      </c>
      <c r="G53" s="2" t="s">
        <v>60</v>
      </c>
      <c r="K53" s="2">
        <v>11</v>
      </c>
      <c r="O53" s="2" t="s">
        <v>46</v>
      </c>
      <c r="P53" s="2">
        <v>1</v>
      </c>
      <c r="R53" s="2" t="s">
        <v>1989</v>
      </c>
      <c r="S53" s="2" t="s">
        <v>1599</v>
      </c>
      <c r="T53" s="2" t="s">
        <v>1599</v>
      </c>
      <c r="U53" s="2" t="s">
        <v>1599</v>
      </c>
      <c r="V53" s="2" t="s">
        <v>1599</v>
      </c>
      <c r="Y53" s="2" t="s">
        <v>1599</v>
      </c>
      <c r="AA53" s="2" t="s">
        <v>1599</v>
      </c>
      <c r="AB53" s="12" t="s">
        <v>59</v>
      </c>
      <c r="AC53" s="12">
        <v>128</v>
      </c>
      <c r="AD53" s="12">
        <v>50</v>
      </c>
      <c r="AE53" s="12">
        <f>VLOOKUP(AD53,Tableau5[[ID_Section]:[departement]],10,TRUE)</f>
        <v>17</v>
      </c>
      <c r="AF53" s="12" t="s">
        <v>60</v>
      </c>
      <c r="AG53" s="33">
        <v>43217</v>
      </c>
      <c r="AH53" s="12">
        <v>11</v>
      </c>
      <c r="AI53" s="12">
        <v>2</v>
      </c>
      <c r="AJ53" s="12" t="s">
        <v>46</v>
      </c>
      <c r="AL53" s="12">
        <v>1</v>
      </c>
      <c r="AP53" s="12">
        <v>2</v>
      </c>
      <c r="AW53" s="12">
        <v>2</v>
      </c>
      <c r="AX53" s="12">
        <v>1</v>
      </c>
      <c r="AY53" s="12" t="s">
        <v>61</v>
      </c>
      <c r="AZ53" s="12">
        <v>148</v>
      </c>
      <c r="BA53" s="12" t="s">
        <v>78</v>
      </c>
      <c r="BB53" s="12">
        <v>11557</v>
      </c>
      <c r="BC53" s="12">
        <v>28</v>
      </c>
    </row>
    <row r="54" spans="1:55" x14ac:dyDescent="0.2">
      <c r="A54" s="2" t="s">
        <v>1612</v>
      </c>
      <c r="B54" s="2" t="s">
        <v>568</v>
      </c>
      <c r="C54" s="2"/>
      <c r="D54" s="2">
        <v>50</v>
      </c>
      <c r="E54" s="11">
        <v>43217</v>
      </c>
      <c r="F54" s="2">
        <v>43217</v>
      </c>
      <c r="G54" s="2" t="s">
        <v>60</v>
      </c>
      <c r="K54" s="2">
        <v>11</v>
      </c>
      <c r="O54" s="2" t="s">
        <v>53</v>
      </c>
      <c r="P54" s="2">
        <v>1</v>
      </c>
      <c r="R54" s="2" t="s">
        <v>1989</v>
      </c>
      <c r="S54" s="2" t="s">
        <v>54</v>
      </c>
      <c r="T54" s="2" t="s">
        <v>80</v>
      </c>
      <c r="U54" s="2" t="s">
        <v>1599</v>
      </c>
      <c r="V54" s="2" t="s">
        <v>1599</v>
      </c>
      <c r="Y54" s="2" t="s">
        <v>1599</v>
      </c>
      <c r="AA54" s="2" t="s">
        <v>1599</v>
      </c>
      <c r="AB54" s="12" t="s">
        <v>80</v>
      </c>
      <c r="AC54" s="12">
        <v>129</v>
      </c>
      <c r="AD54" s="12">
        <v>50</v>
      </c>
      <c r="AE54" s="12">
        <f>VLOOKUP(AD54,Tableau5[[ID_Section]:[departement]],10,TRUE)</f>
        <v>17</v>
      </c>
      <c r="AF54" s="12" t="s">
        <v>60</v>
      </c>
      <c r="AG54" s="33">
        <v>43217</v>
      </c>
      <c r="AH54" s="12">
        <v>11</v>
      </c>
      <c r="AI54" s="12">
        <v>9</v>
      </c>
      <c r="AJ54" s="12" t="s">
        <v>53</v>
      </c>
      <c r="AK54" s="12" t="s">
        <v>53</v>
      </c>
      <c r="AL54" s="12">
        <v>1</v>
      </c>
      <c r="AP54" s="12">
        <v>2</v>
      </c>
      <c r="AQ54" s="12">
        <v>15</v>
      </c>
      <c r="AV54" s="12" t="str">
        <f>CONCATENATE(AD54,"-",AG54,"-","Loisir")</f>
        <v>50-43217-Loisir</v>
      </c>
      <c r="AW54" s="12">
        <v>1</v>
      </c>
      <c r="AX54" s="12">
        <v>1</v>
      </c>
      <c r="AY54" s="12" t="s">
        <v>61</v>
      </c>
      <c r="AZ54" s="12">
        <v>148</v>
      </c>
      <c r="BA54" s="12" t="s">
        <v>78</v>
      </c>
      <c r="BB54" s="12">
        <v>11557</v>
      </c>
      <c r="BC54" s="12">
        <v>28</v>
      </c>
    </row>
    <row r="55" spans="1:55" x14ac:dyDescent="0.2">
      <c r="A55" s="2" t="s">
        <v>1612</v>
      </c>
      <c r="B55" s="2" t="s">
        <v>568</v>
      </c>
      <c r="C55" s="2"/>
      <c r="D55" s="2">
        <v>50</v>
      </c>
      <c r="E55" s="11">
        <v>43217</v>
      </c>
      <c r="F55" s="2">
        <v>43217</v>
      </c>
      <c r="G55" s="2" t="s">
        <v>60</v>
      </c>
      <c r="K55" s="2">
        <v>11</v>
      </c>
      <c r="O55" s="2" t="s">
        <v>46</v>
      </c>
      <c r="P55" s="2">
        <v>1</v>
      </c>
      <c r="R55" s="2" t="s">
        <v>1989</v>
      </c>
      <c r="S55" s="2" t="s">
        <v>1599</v>
      </c>
      <c r="T55" s="2" t="s">
        <v>1599</v>
      </c>
      <c r="U55" s="2" t="s">
        <v>1599</v>
      </c>
      <c r="V55" s="2" t="s">
        <v>1599</v>
      </c>
      <c r="Y55" s="2" t="s">
        <v>1599</v>
      </c>
      <c r="AA55" s="2" t="s">
        <v>1599</v>
      </c>
      <c r="AB55" s="12" t="s">
        <v>59</v>
      </c>
      <c r="AC55" s="12">
        <v>130</v>
      </c>
      <c r="AD55" s="12">
        <v>50</v>
      </c>
      <c r="AE55" s="12">
        <f>VLOOKUP(AD55,Tableau5[[ID_Section]:[departement]],10,TRUE)</f>
        <v>17</v>
      </c>
      <c r="AF55" s="12" t="s">
        <v>60</v>
      </c>
      <c r="AG55" s="33">
        <v>43217</v>
      </c>
      <c r="AH55" s="12">
        <v>11</v>
      </c>
      <c r="AI55" s="12">
        <v>2</v>
      </c>
      <c r="AJ55" s="12" t="s">
        <v>46</v>
      </c>
      <c r="AL55" s="12">
        <v>1</v>
      </c>
      <c r="AP55" s="12">
        <v>2</v>
      </c>
      <c r="AW55" s="12">
        <v>2</v>
      </c>
      <c r="AX55" s="12">
        <v>1</v>
      </c>
      <c r="AY55" s="12" t="s">
        <v>61</v>
      </c>
      <c r="AZ55" s="12">
        <v>148</v>
      </c>
      <c r="BA55" s="12" t="s">
        <v>78</v>
      </c>
      <c r="BB55" s="12">
        <v>11557</v>
      </c>
      <c r="BC55" s="12">
        <v>28</v>
      </c>
    </row>
    <row r="56" spans="1:55" x14ac:dyDescent="0.2">
      <c r="A56" s="2" t="s">
        <v>1612</v>
      </c>
      <c r="B56" s="2" t="s">
        <v>568</v>
      </c>
      <c r="C56" s="2"/>
      <c r="D56" s="2">
        <v>50</v>
      </c>
      <c r="E56" s="11">
        <v>43217</v>
      </c>
      <c r="F56" s="2">
        <v>43217</v>
      </c>
      <c r="G56" s="2" t="s">
        <v>60</v>
      </c>
      <c r="K56" s="2">
        <v>11</v>
      </c>
      <c r="O56" s="2" t="s">
        <v>49</v>
      </c>
      <c r="P56" s="2">
        <v>1</v>
      </c>
      <c r="R56" s="2" t="s">
        <v>1988</v>
      </c>
      <c r="S56" s="2" t="s">
        <v>1599</v>
      </c>
      <c r="T56" s="2" t="s">
        <v>1599</v>
      </c>
      <c r="U56" s="2" t="s">
        <v>1599</v>
      </c>
      <c r="V56" s="2" t="s">
        <v>1599</v>
      </c>
      <c r="Y56" s="2" t="s">
        <v>1599</v>
      </c>
      <c r="AA56" s="2" t="s">
        <v>1599</v>
      </c>
      <c r="AB56" s="12" t="s">
        <v>59</v>
      </c>
      <c r="AC56" s="12">
        <v>131</v>
      </c>
      <c r="AD56" s="12">
        <v>50</v>
      </c>
      <c r="AE56" s="12">
        <f>VLOOKUP(AD56,Tableau5[[ID_Section]:[departement]],10,TRUE)</f>
        <v>17</v>
      </c>
      <c r="AF56" s="12" t="s">
        <v>60</v>
      </c>
      <c r="AG56" s="33">
        <v>43217</v>
      </c>
      <c r="AH56" s="12">
        <v>11</v>
      </c>
      <c r="AI56" s="12">
        <v>1</v>
      </c>
      <c r="AJ56" s="12" t="s">
        <v>49</v>
      </c>
      <c r="AL56" s="12">
        <v>1</v>
      </c>
      <c r="AP56" s="12">
        <v>1</v>
      </c>
      <c r="AW56" s="12">
        <v>2</v>
      </c>
      <c r="AX56" s="12">
        <v>1</v>
      </c>
      <c r="AY56" s="12" t="s">
        <v>61</v>
      </c>
      <c r="AZ56" s="12">
        <v>148</v>
      </c>
      <c r="BA56" s="12" t="s">
        <v>78</v>
      </c>
      <c r="BB56" s="12">
        <v>11557</v>
      </c>
      <c r="BC56" s="12">
        <v>28</v>
      </c>
    </row>
    <row r="57" spans="1:55" x14ac:dyDescent="0.2">
      <c r="A57" s="2" t="s">
        <v>1612</v>
      </c>
      <c r="B57" s="2" t="s">
        <v>568</v>
      </c>
      <c r="C57" s="2"/>
      <c r="D57" s="2">
        <v>50</v>
      </c>
      <c r="E57" s="11">
        <v>43217</v>
      </c>
      <c r="F57" s="2">
        <v>43217</v>
      </c>
      <c r="G57" s="2" t="s">
        <v>60</v>
      </c>
      <c r="K57" s="2">
        <v>11</v>
      </c>
      <c r="O57" s="2" t="s">
        <v>46</v>
      </c>
      <c r="P57" s="2">
        <v>1</v>
      </c>
      <c r="R57" s="2" t="s">
        <v>1988</v>
      </c>
      <c r="S57" s="2" t="s">
        <v>1599</v>
      </c>
      <c r="T57" s="2" t="s">
        <v>1599</v>
      </c>
      <c r="U57" s="2" t="s">
        <v>1599</v>
      </c>
      <c r="V57" s="2" t="s">
        <v>1599</v>
      </c>
      <c r="Y57" s="2" t="s">
        <v>1599</v>
      </c>
      <c r="AA57" s="2" t="s">
        <v>1599</v>
      </c>
      <c r="AB57" s="12" t="s">
        <v>59</v>
      </c>
      <c r="AC57" s="12">
        <v>132</v>
      </c>
      <c r="AD57" s="12">
        <v>50</v>
      </c>
      <c r="AE57" s="12">
        <f>VLOOKUP(AD57,Tableau5[[ID_Section]:[departement]],10,TRUE)</f>
        <v>17</v>
      </c>
      <c r="AF57" s="12" t="s">
        <v>60</v>
      </c>
      <c r="AG57" s="33">
        <v>43217</v>
      </c>
      <c r="AH57" s="12">
        <v>11</v>
      </c>
      <c r="AI57" s="12">
        <v>2</v>
      </c>
      <c r="AJ57" s="12" t="s">
        <v>46</v>
      </c>
      <c r="AL57" s="12">
        <v>1</v>
      </c>
      <c r="AP57" s="12">
        <v>1</v>
      </c>
      <c r="AW57" s="12">
        <v>2</v>
      </c>
      <c r="AX57" s="12">
        <v>1</v>
      </c>
      <c r="AY57" s="12" t="s">
        <v>61</v>
      </c>
      <c r="AZ57" s="12">
        <v>148</v>
      </c>
      <c r="BA57" s="12" t="s">
        <v>78</v>
      </c>
      <c r="BB57" s="12">
        <v>11557</v>
      </c>
      <c r="BC57" s="12">
        <v>28</v>
      </c>
    </row>
    <row r="58" spans="1:55" x14ac:dyDescent="0.2">
      <c r="A58" s="2" t="s">
        <v>1612</v>
      </c>
      <c r="B58" s="2" t="s">
        <v>568</v>
      </c>
      <c r="C58" s="2"/>
      <c r="D58" s="2">
        <v>50</v>
      </c>
      <c r="E58" s="11">
        <v>43217</v>
      </c>
      <c r="F58" s="2">
        <v>43217</v>
      </c>
      <c r="G58" s="2" t="s">
        <v>60</v>
      </c>
      <c r="K58" s="2">
        <v>11</v>
      </c>
      <c r="O58" s="2" t="s">
        <v>53</v>
      </c>
      <c r="P58" s="2">
        <v>3</v>
      </c>
      <c r="R58" s="2" t="s">
        <v>1989</v>
      </c>
      <c r="S58" s="2" t="s">
        <v>54</v>
      </c>
      <c r="T58" s="2" t="s">
        <v>81</v>
      </c>
      <c r="U58" s="2" t="s">
        <v>1599</v>
      </c>
      <c r="V58" s="2" t="s">
        <v>1599</v>
      </c>
      <c r="Y58" s="2" t="s">
        <v>1599</v>
      </c>
      <c r="AA58" s="2" t="s">
        <v>1599</v>
      </c>
      <c r="AB58" s="12" t="s">
        <v>81</v>
      </c>
      <c r="AC58" s="12">
        <v>133</v>
      </c>
      <c r="AD58" s="12">
        <v>50</v>
      </c>
      <c r="AE58" s="12">
        <f>VLOOKUP(AD58,Tableau5[[ID_Section]:[departement]],10,TRUE)</f>
        <v>17</v>
      </c>
      <c r="AF58" s="12" t="s">
        <v>60</v>
      </c>
      <c r="AG58" s="33">
        <v>43217</v>
      </c>
      <c r="AH58" s="12">
        <v>11</v>
      </c>
      <c r="AI58" s="12">
        <v>9</v>
      </c>
      <c r="AJ58" s="12" t="s">
        <v>53</v>
      </c>
      <c r="AK58" s="12" t="s">
        <v>53</v>
      </c>
      <c r="AL58" s="12">
        <v>1</v>
      </c>
      <c r="AP58" s="12">
        <v>2</v>
      </c>
      <c r="AQ58" s="12">
        <v>16</v>
      </c>
      <c r="AV58" s="12" t="str">
        <f>CONCATENATE(AD58,"-",AG58,"-","Loisir")</f>
        <v>50-43217-Loisir</v>
      </c>
      <c r="AW58" s="12">
        <v>1</v>
      </c>
      <c r="AX58" s="12">
        <v>1</v>
      </c>
      <c r="AY58" s="12" t="s">
        <v>61</v>
      </c>
      <c r="AZ58" s="12">
        <v>148</v>
      </c>
      <c r="BA58" s="12" t="s">
        <v>78</v>
      </c>
      <c r="BB58" s="12">
        <v>11557</v>
      </c>
      <c r="BC58" s="12">
        <v>28</v>
      </c>
    </row>
    <row r="59" spans="1:55" x14ac:dyDescent="0.2">
      <c r="A59" s="2" t="s">
        <v>1612</v>
      </c>
      <c r="B59" s="2" t="s">
        <v>568</v>
      </c>
      <c r="C59" s="2"/>
      <c r="D59" s="2">
        <v>50</v>
      </c>
      <c r="E59" s="11">
        <v>43217</v>
      </c>
      <c r="F59" s="2">
        <v>43217</v>
      </c>
      <c r="G59" s="2" t="s">
        <v>60</v>
      </c>
      <c r="K59" s="2">
        <v>11</v>
      </c>
      <c r="O59" s="2" t="s">
        <v>46</v>
      </c>
      <c r="P59" s="2">
        <v>1</v>
      </c>
      <c r="R59" s="2" t="s">
        <v>1988</v>
      </c>
      <c r="S59" s="2" t="s">
        <v>1599</v>
      </c>
      <c r="T59" s="2" t="s">
        <v>1599</v>
      </c>
      <c r="U59" s="2" t="s">
        <v>1599</v>
      </c>
      <c r="V59" s="2" t="s">
        <v>1599</v>
      </c>
      <c r="Y59" s="2" t="s">
        <v>1599</v>
      </c>
      <c r="AA59" s="2" t="s">
        <v>1599</v>
      </c>
      <c r="AB59" s="12" t="s">
        <v>59</v>
      </c>
      <c r="AC59" s="12">
        <v>136</v>
      </c>
      <c r="AD59" s="12">
        <v>50</v>
      </c>
      <c r="AE59" s="12">
        <f>VLOOKUP(AD59,Tableau5[[ID_Section]:[departement]],10,TRUE)</f>
        <v>17</v>
      </c>
      <c r="AF59" s="12" t="s">
        <v>60</v>
      </c>
      <c r="AG59" s="33">
        <v>43217</v>
      </c>
      <c r="AH59" s="12">
        <v>11</v>
      </c>
      <c r="AI59" s="12">
        <v>2</v>
      </c>
      <c r="AJ59" s="12" t="s">
        <v>46</v>
      </c>
      <c r="AL59" s="12">
        <v>1</v>
      </c>
      <c r="AP59" s="12">
        <v>1</v>
      </c>
      <c r="AW59" s="12">
        <v>2</v>
      </c>
      <c r="AX59" s="12">
        <v>1</v>
      </c>
      <c r="AY59" s="12" t="s">
        <v>61</v>
      </c>
      <c r="AZ59" s="12">
        <v>148</v>
      </c>
      <c r="BA59" s="12" t="s">
        <v>78</v>
      </c>
      <c r="BB59" s="12">
        <v>11557</v>
      </c>
      <c r="BC59" s="12">
        <v>28</v>
      </c>
    </row>
    <row r="60" spans="1:55" x14ac:dyDescent="0.2">
      <c r="A60" s="2" t="s">
        <v>1612</v>
      </c>
      <c r="B60" s="2" t="s">
        <v>568</v>
      </c>
      <c r="C60" s="2"/>
      <c r="D60" s="2">
        <v>50</v>
      </c>
      <c r="E60" s="11">
        <v>43217</v>
      </c>
      <c r="F60" s="2">
        <v>43217</v>
      </c>
      <c r="G60" s="2" t="s">
        <v>60</v>
      </c>
      <c r="K60" s="2">
        <v>11</v>
      </c>
      <c r="O60" s="2" t="s">
        <v>49</v>
      </c>
      <c r="P60" s="2">
        <v>1</v>
      </c>
      <c r="R60" s="2" t="s">
        <v>1989</v>
      </c>
      <c r="S60" s="2" t="s">
        <v>1599</v>
      </c>
      <c r="T60" s="2" t="s">
        <v>1599</v>
      </c>
      <c r="U60" s="2" t="s">
        <v>1599</v>
      </c>
      <c r="V60" s="2" t="s">
        <v>1599</v>
      </c>
      <c r="Y60" s="2" t="s">
        <v>1599</v>
      </c>
      <c r="AA60" s="2" t="s">
        <v>1599</v>
      </c>
      <c r="AB60" s="12" t="s">
        <v>59</v>
      </c>
      <c r="AC60" s="12">
        <v>137</v>
      </c>
      <c r="AD60" s="12">
        <v>50</v>
      </c>
      <c r="AE60" s="12">
        <f>VLOOKUP(AD60,Tableau5[[ID_Section]:[departement]],10,TRUE)</f>
        <v>17</v>
      </c>
      <c r="AF60" s="12" t="s">
        <v>60</v>
      </c>
      <c r="AG60" s="33">
        <v>43217</v>
      </c>
      <c r="AH60" s="12">
        <v>11</v>
      </c>
      <c r="AI60" s="12">
        <v>1</v>
      </c>
      <c r="AJ60" s="12" t="s">
        <v>49</v>
      </c>
      <c r="AL60" s="12">
        <v>1</v>
      </c>
      <c r="AP60" s="12">
        <v>2</v>
      </c>
      <c r="AW60" s="12">
        <v>2</v>
      </c>
      <c r="AX60" s="12">
        <v>1</v>
      </c>
      <c r="AY60" s="12" t="s">
        <v>61</v>
      </c>
      <c r="AZ60" s="12">
        <v>148</v>
      </c>
      <c r="BA60" s="12" t="s">
        <v>78</v>
      </c>
      <c r="BB60" s="12">
        <v>11557</v>
      </c>
      <c r="BC60" s="12">
        <v>28</v>
      </c>
    </row>
    <row r="61" spans="1:55" x14ac:dyDescent="0.2">
      <c r="A61" s="2" t="s">
        <v>1612</v>
      </c>
      <c r="B61" s="2" t="s">
        <v>568</v>
      </c>
      <c r="C61" s="2"/>
      <c r="D61" s="2">
        <v>50</v>
      </c>
      <c r="E61" s="11">
        <v>43217</v>
      </c>
      <c r="F61" s="2">
        <v>43217</v>
      </c>
      <c r="G61" s="2" t="s">
        <v>60</v>
      </c>
      <c r="K61" s="2">
        <v>11</v>
      </c>
      <c r="O61" s="2" t="s">
        <v>49</v>
      </c>
      <c r="P61" s="2">
        <v>1</v>
      </c>
      <c r="R61" s="2" t="s">
        <v>1989</v>
      </c>
      <c r="S61" s="2" t="s">
        <v>1599</v>
      </c>
      <c r="T61" s="2" t="s">
        <v>1599</v>
      </c>
      <c r="U61" s="2" t="s">
        <v>1599</v>
      </c>
      <c r="V61" s="2" t="s">
        <v>1599</v>
      </c>
      <c r="Y61" s="2" t="s">
        <v>1599</v>
      </c>
      <c r="AA61" s="2" t="s">
        <v>1599</v>
      </c>
      <c r="AB61" s="12" t="s">
        <v>59</v>
      </c>
      <c r="AC61" s="12">
        <v>138</v>
      </c>
      <c r="AD61" s="12">
        <v>50</v>
      </c>
      <c r="AE61" s="12">
        <f>VLOOKUP(AD61,Tableau5[[ID_Section]:[departement]],10,TRUE)</f>
        <v>17</v>
      </c>
      <c r="AF61" s="12" t="s">
        <v>60</v>
      </c>
      <c r="AG61" s="33">
        <v>43217</v>
      </c>
      <c r="AH61" s="12">
        <v>11</v>
      </c>
      <c r="AI61" s="12">
        <v>1</v>
      </c>
      <c r="AJ61" s="12" t="s">
        <v>49</v>
      </c>
      <c r="AL61" s="12">
        <v>1</v>
      </c>
      <c r="AP61" s="12">
        <v>2</v>
      </c>
      <c r="AW61" s="12">
        <v>2</v>
      </c>
      <c r="AX61" s="12">
        <v>1</v>
      </c>
      <c r="AY61" s="12" t="s">
        <v>61</v>
      </c>
      <c r="AZ61" s="12">
        <v>148</v>
      </c>
      <c r="BA61" s="12" t="s">
        <v>78</v>
      </c>
      <c r="BB61" s="12">
        <v>11557</v>
      </c>
      <c r="BC61" s="12">
        <v>28</v>
      </c>
    </row>
    <row r="62" spans="1:55" x14ac:dyDescent="0.2">
      <c r="A62" s="2" t="s">
        <v>1612</v>
      </c>
      <c r="B62" s="2" t="s">
        <v>568</v>
      </c>
      <c r="C62" s="2"/>
      <c r="D62" s="2">
        <v>50</v>
      </c>
      <c r="E62" s="11">
        <v>43217</v>
      </c>
      <c r="F62" s="2">
        <v>43217</v>
      </c>
      <c r="G62" s="2" t="s">
        <v>60</v>
      </c>
      <c r="K62" s="2">
        <v>11</v>
      </c>
      <c r="O62" s="2" t="s">
        <v>46</v>
      </c>
      <c r="P62" s="2">
        <v>1</v>
      </c>
      <c r="R62" s="2" t="s">
        <v>1989</v>
      </c>
      <c r="S62" s="2" t="s">
        <v>1599</v>
      </c>
      <c r="T62" s="2" t="s">
        <v>1599</v>
      </c>
      <c r="U62" s="2" t="s">
        <v>1599</v>
      </c>
      <c r="V62" s="2" t="s">
        <v>1599</v>
      </c>
      <c r="Y62" s="2" t="s">
        <v>1599</v>
      </c>
      <c r="AA62" s="2" t="s">
        <v>1599</v>
      </c>
      <c r="AB62" s="12" t="s">
        <v>59</v>
      </c>
      <c r="AC62" s="12">
        <v>139</v>
      </c>
      <c r="AD62" s="12">
        <v>50</v>
      </c>
      <c r="AE62" s="12">
        <f>VLOOKUP(AD62,Tableau5[[ID_Section]:[departement]],10,TRUE)</f>
        <v>17</v>
      </c>
      <c r="AF62" s="12" t="s">
        <v>60</v>
      </c>
      <c r="AG62" s="33">
        <v>43217</v>
      </c>
      <c r="AH62" s="12">
        <v>11</v>
      </c>
      <c r="AI62" s="12">
        <v>2</v>
      </c>
      <c r="AJ62" s="12" t="s">
        <v>46</v>
      </c>
      <c r="AL62" s="12">
        <v>1</v>
      </c>
      <c r="AP62" s="12">
        <v>2</v>
      </c>
      <c r="AW62" s="12">
        <v>2</v>
      </c>
      <c r="AX62" s="12">
        <v>1</v>
      </c>
      <c r="AY62" s="12" t="s">
        <v>61</v>
      </c>
      <c r="AZ62" s="12">
        <v>148</v>
      </c>
      <c r="BA62" s="12" t="s">
        <v>78</v>
      </c>
      <c r="BB62" s="12">
        <v>11557</v>
      </c>
      <c r="BC62" s="12">
        <v>28</v>
      </c>
    </row>
    <row r="63" spans="1:55" x14ac:dyDescent="0.2">
      <c r="A63" s="2" t="s">
        <v>1612</v>
      </c>
      <c r="B63" s="2" t="s">
        <v>568</v>
      </c>
      <c r="C63" s="2"/>
      <c r="D63" s="2">
        <v>50</v>
      </c>
      <c r="E63" s="11">
        <v>43217</v>
      </c>
      <c r="F63" s="2">
        <v>43217</v>
      </c>
      <c r="G63" s="2" t="s">
        <v>60</v>
      </c>
      <c r="K63" s="2">
        <v>11</v>
      </c>
      <c r="O63" s="2" t="s">
        <v>53</v>
      </c>
      <c r="P63" s="2">
        <v>2</v>
      </c>
      <c r="R63" s="2" t="s">
        <v>1989</v>
      </c>
      <c r="S63" s="2" t="s">
        <v>54</v>
      </c>
      <c r="T63" s="2" t="s">
        <v>82</v>
      </c>
      <c r="U63" s="2" t="s">
        <v>1599</v>
      </c>
      <c r="V63" s="2" t="s">
        <v>1599</v>
      </c>
      <c r="Y63" s="2" t="s">
        <v>1599</v>
      </c>
      <c r="AA63" s="2" t="s">
        <v>1599</v>
      </c>
      <c r="AB63" s="12" t="s">
        <v>82</v>
      </c>
      <c r="AC63" s="12">
        <v>140</v>
      </c>
      <c r="AD63" s="12">
        <v>50</v>
      </c>
      <c r="AE63" s="12">
        <f>VLOOKUP(AD63,Tableau5[[ID_Section]:[departement]],10,TRUE)</f>
        <v>17</v>
      </c>
      <c r="AF63" s="12" t="s">
        <v>60</v>
      </c>
      <c r="AG63" s="33">
        <v>43217</v>
      </c>
      <c r="AH63" s="12">
        <v>11</v>
      </c>
      <c r="AI63" s="12">
        <v>9</v>
      </c>
      <c r="AJ63" s="12" t="s">
        <v>53</v>
      </c>
      <c r="AK63" s="12" t="s">
        <v>53</v>
      </c>
      <c r="AL63" s="12">
        <v>1</v>
      </c>
      <c r="AP63" s="12">
        <v>2</v>
      </c>
      <c r="AQ63" s="12">
        <v>19</v>
      </c>
      <c r="AV63" s="12" t="str">
        <f>CONCATENATE(AD63,"-",AG63,"-","Loisir")</f>
        <v>50-43217-Loisir</v>
      </c>
      <c r="AW63" s="12">
        <v>1</v>
      </c>
      <c r="AX63" s="12">
        <v>1</v>
      </c>
      <c r="AY63" s="12" t="s">
        <v>61</v>
      </c>
      <c r="AZ63" s="12">
        <v>148</v>
      </c>
      <c r="BA63" s="12" t="s">
        <v>78</v>
      </c>
      <c r="BB63" s="12">
        <v>11557</v>
      </c>
      <c r="BC63" s="12">
        <v>28</v>
      </c>
    </row>
    <row r="64" spans="1:55" x14ac:dyDescent="0.2">
      <c r="A64" s="2" t="s">
        <v>1612</v>
      </c>
      <c r="B64" s="2" t="s">
        <v>568</v>
      </c>
      <c r="C64" s="2"/>
      <c r="D64" s="2">
        <v>50</v>
      </c>
      <c r="E64" s="11">
        <v>43217</v>
      </c>
      <c r="F64" s="2">
        <v>43217</v>
      </c>
      <c r="G64" s="2" t="s">
        <v>60</v>
      </c>
      <c r="K64" s="2">
        <v>11</v>
      </c>
      <c r="O64" s="2" t="s">
        <v>53</v>
      </c>
      <c r="P64" s="2">
        <v>1</v>
      </c>
      <c r="R64" s="2" t="s">
        <v>1988</v>
      </c>
      <c r="S64" s="2" t="s">
        <v>54</v>
      </c>
      <c r="T64" s="2" t="s">
        <v>83</v>
      </c>
      <c r="U64" s="2" t="s">
        <v>1599</v>
      </c>
      <c r="V64" s="2" t="s">
        <v>1599</v>
      </c>
      <c r="Y64" s="2" t="s">
        <v>1599</v>
      </c>
      <c r="AA64" s="2" t="s">
        <v>1599</v>
      </c>
      <c r="AB64" s="12" t="s">
        <v>83</v>
      </c>
      <c r="AC64" s="12">
        <v>142</v>
      </c>
      <c r="AD64" s="12">
        <v>50</v>
      </c>
      <c r="AE64" s="12">
        <f>VLOOKUP(AD64,Tableau5[[ID_Section]:[departement]],10,TRUE)</f>
        <v>17</v>
      </c>
      <c r="AF64" s="12" t="s">
        <v>60</v>
      </c>
      <c r="AG64" s="33">
        <v>43217</v>
      </c>
      <c r="AH64" s="12">
        <v>11</v>
      </c>
      <c r="AI64" s="12">
        <v>9</v>
      </c>
      <c r="AJ64" s="12" t="s">
        <v>53</v>
      </c>
      <c r="AK64" s="12" t="s">
        <v>53</v>
      </c>
      <c r="AL64" s="12">
        <v>1</v>
      </c>
      <c r="AP64" s="12">
        <v>1</v>
      </c>
      <c r="AQ64" s="12">
        <v>21</v>
      </c>
      <c r="AV64" s="12" t="str">
        <f>CONCATENATE(AD64,"-",AG64,"-","Loisir")</f>
        <v>50-43217-Loisir</v>
      </c>
      <c r="AW64" s="12">
        <v>1</v>
      </c>
      <c r="AX64" s="12">
        <v>1</v>
      </c>
      <c r="AY64" s="12" t="s">
        <v>61</v>
      </c>
      <c r="AZ64" s="12">
        <v>148</v>
      </c>
      <c r="BA64" s="12" t="s">
        <v>78</v>
      </c>
      <c r="BB64" s="12">
        <v>11557</v>
      </c>
      <c r="BC64" s="12">
        <v>28</v>
      </c>
    </row>
    <row r="65" spans="1:56" x14ac:dyDescent="0.2">
      <c r="A65" s="2" t="s">
        <v>1612</v>
      </c>
      <c r="B65" s="2" t="s">
        <v>568</v>
      </c>
      <c r="C65" s="2"/>
      <c r="D65" s="2">
        <v>50</v>
      </c>
      <c r="E65" s="11">
        <v>43217</v>
      </c>
      <c r="F65" s="2">
        <v>43217</v>
      </c>
      <c r="G65" s="2" t="s">
        <v>60</v>
      </c>
      <c r="K65" s="2">
        <v>11</v>
      </c>
      <c r="O65" s="2" t="s">
        <v>53</v>
      </c>
      <c r="P65" s="2">
        <v>1</v>
      </c>
      <c r="R65" s="2" t="s">
        <v>1988</v>
      </c>
      <c r="S65" s="2" t="s">
        <v>1599</v>
      </c>
      <c r="T65" s="2" t="s">
        <v>1599</v>
      </c>
      <c r="U65" s="2" t="s">
        <v>1599</v>
      </c>
      <c r="V65" s="2" t="s">
        <v>1599</v>
      </c>
      <c r="Y65" s="2" t="s">
        <v>1599</v>
      </c>
      <c r="AA65" s="2" t="s">
        <v>1599</v>
      </c>
      <c r="AB65" s="12" t="s">
        <v>59</v>
      </c>
      <c r="AC65" s="12">
        <v>143</v>
      </c>
      <c r="AD65" s="12">
        <v>50</v>
      </c>
      <c r="AE65" s="12">
        <f>VLOOKUP(AD65,Tableau5[[ID_Section]:[departement]],10,TRUE)</f>
        <v>17</v>
      </c>
      <c r="AF65" s="12" t="s">
        <v>60</v>
      </c>
      <c r="AG65" s="33">
        <v>43217</v>
      </c>
      <c r="AH65" s="12">
        <v>11</v>
      </c>
      <c r="AI65" s="12">
        <v>9</v>
      </c>
      <c r="AJ65" s="12" t="s">
        <v>53</v>
      </c>
      <c r="AK65" s="12" t="s">
        <v>53</v>
      </c>
      <c r="AL65" s="12">
        <v>1</v>
      </c>
      <c r="AP65" s="12">
        <v>1</v>
      </c>
      <c r="AV65" s="12" t="str">
        <f>CONCATENATE(AD65,"-",AG65,"-","Loisir")</f>
        <v>50-43217-Loisir</v>
      </c>
      <c r="AW65" s="12">
        <v>1</v>
      </c>
      <c r="AX65" s="12">
        <v>1</v>
      </c>
      <c r="AY65" s="12" t="s">
        <v>61</v>
      </c>
      <c r="AZ65" s="12">
        <v>148</v>
      </c>
      <c r="BA65" s="12" t="s">
        <v>78</v>
      </c>
      <c r="BB65" s="12">
        <v>11557</v>
      </c>
      <c r="BC65" s="12">
        <v>28</v>
      </c>
    </row>
    <row r="66" spans="1:56" x14ac:dyDescent="0.2">
      <c r="A66" s="2" t="s">
        <v>1612</v>
      </c>
      <c r="B66" s="2" t="s">
        <v>568</v>
      </c>
      <c r="C66" s="2"/>
      <c r="D66" s="2">
        <v>50</v>
      </c>
      <c r="E66" s="11">
        <v>43217</v>
      </c>
      <c r="F66" s="2">
        <v>43217</v>
      </c>
      <c r="G66" s="2" t="s">
        <v>60</v>
      </c>
      <c r="K66" s="2">
        <v>11</v>
      </c>
      <c r="O66" s="2" t="s">
        <v>53</v>
      </c>
      <c r="P66" s="2">
        <v>1</v>
      </c>
      <c r="R66" s="2" t="s">
        <v>1988</v>
      </c>
      <c r="S66" s="2" t="s">
        <v>1599</v>
      </c>
      <c r="T66" s="2" t="s">
        <v>1599</v>
      </c>
      <c r="U66" s="2" t="s">
        <v>1599</v>
      </c>
      <c r="V66" s="2" t="s">
        <v>1599</v>
      </c>
      <c r="Y66" s="2" t="s">
        <v>1599</v>
      </c>
      <c r="AA66" s="2" t="s">
        <v>1599</v>
      </c>
      <c r="AB66" s="12" t="s">
        <v>59</v>
      </c>
      <c r="AC66" s="12">
        <v>144</v>
      </c>
      <c r="AD66" s="12">
        <v>50</v>
      </c>
      <c r="AE66" s="12">
        <f>VLOOKUP(AD66,Tableau5[[ID_Section]:[departement]],10,TRUE)</f>
        <v>17</v>
      </c>
      <c r="AF66" s="12" t="s">
        <v>60</v>
      </c>
      <c r="AG66" s="33">
        <v>43217</v>
      </c>
      <c r="AH66" s="12">
        <v>11</v>
      </c>
      <c r="AI66" s="12">
        <v>7</v>
      </c>
      <c r="AJ66" s="12" t="s">
        <v>53</v>
      </c>
      <c r="AK66" s="12" t="s">
        <v>53</v>
      </c>
      <c r="AL66" s="12">
        <v>1</v>
      </c>
      <c r="AP66" s="12">
        <v>1</v>
      </c>
      <c r="AV66" s="12" t="str">
        <f>CONCATENATE(AD66,"-",AG66,"-","Loisir")</f>
        <v>50-43217-Loisir</v>
      </c>
      <c r="AW66" s="12">
        <v>1</v>
      </c>
      <c r="AX66" s="12">
        <v>1</v>
      </c>
      <c r="AY66" s="12" t="s">
        <v>61</v>
      </c>
      <c r="AZ66" s="12">
        <v>148</v>
      </c>
      <c r="BA66" s="12" t="s">
        <v>78</v>
      </c>
      <c r="BB66" s="12">
        <v>11557</v>
      </c>
      <c r="BC66" s="12">
        <v>28</v>
      </c>
    </row>
    <row r="67" spans="1:56" x14ac:dyDescent="0.2">
      <c r="A67" s="2" t="s">
        <v>1612</v>
      </c>
      <c r="B67" s="2" t="s">
        <v>568</v>
      </c>
      <c r="C67" s="2"/>
      <c r="D67" s="2">
        <v>50</v>
      </c>
      <c r="E67" s="11">
        <v>43217</v>
      </c>
      <c r="F67" s="2">
        <v>43217</v>
      </c>
      <c r="G67" s="2" t="s">
        <v>60</v>
      </c>
      <c r="K67" s="2">
        <v>11</v>
      </c>
      <c r="O67" s="2" t="s">
        <v>55</v>
      </c>
      <c r="P67" s="2">
        <v>1</v>
      </c>
      <c r="R67" s="2" t="s">
        <v>1988</v>
      </c>
      <c r="S67" s="2" t="s">
        <v>54</v>
      </c>
      <c r="T67" s="2" t="s">
        <v>84</v>
      </c>
      <c r="U67" s="2" t="s">
        <v>1599</v>
      </c>
      <c r="V67" s="2" t="s">
        <v>1599</v>
      </c>
      <c r="Y67" s="2" t="s">
        <v>1599</v>
      </c>
      <c r="AA67" s="2" t="s">
        <v>1599</v>
      </c>
      <c r="AB67" s="12" t="s">
        <v>84</v>
      </c>
      <c r="AC67" s="12">
        <v>145</v>
      </c>
      <c r="AD67" s="12">
        <v>50</v>
      </c>
      <c r="AE67" s="12">
        <f>VLOOKUP(AD67,Tableau5[[ID_Section]:[departement]],10,TRUE)</f>
        <v>17</v>
      </c>
      <c r="AF67" s="12" t="s">
        <v>60</v>
      </c>
      <c r="AG67" s="33">
        <v>43217</v>
      </c>
      <c r="AH67" s="12">
        <v>11</v>
      </c>
      <c r="AI67" s="12">
        <v>5</v>
      </c>
      <c r="AJ67" s="12" t="s">
        <v>55</v>
      </c>
      <c r="AK67" s="12" t="str">
        <f>AJ67</f>
        <v>Sportif</v>
      </c>
      <c r="AL67" s="12">
        <v>1</v>
      </c>
      <c r="AP67" s="12">
        <v>1</v>
      </c>
      <c r="AQ67" s="12">
        <v>22</v>
      </c>
      <c r="AV67" s="12" t="str">
        <f>CONCATENATE(AD67,"-",AG67,"-",AJ67)</f>
        <v>50-43217-Sportif</v>
      </c>
      <c r="AW67" s="12">
        <v>1</v>
      </c>
      <c r="AX67" s="12">
        <v>1</v>
      </c>
      <c r="AY67" s="12" t="s">
        <v>61</v>
      </c>
      <c r="AZ67" s="12">
        <v>148</v>
      </c>
      <c r="BA67" s="12" t="s">
        <v>78</v>
      </c>
      <c r="BB67" s="12">
        <v>11557</v>
      </c>
      <c r="BC67" s="12">
        <v>28</v>
      </c>
    </row>
    <row r="68" spans="1:56" x14ac:dyDescent="0.2">
      <c r="A68" s="2" t="s">
        <v>1612</v>
      </c>
      <c r="B68" s="2" t="s">
        <v>568</v>
      </c>
      <c r="C68" s="2"/>
      <c r="D68" s="2">
        <v>50</v>
      </c>
      <c r="E68" s="11">
        <v>43217</v>
      </c>
      <c r="F68" s="2">
        <v>43217</v>
      </c>
      <c r="G68" s="2" t="s">
        <v>60</v>
      </c>
      <c r="K68" s="2">
        <v>11</v>
      </c>
      <c r="O68" s="2" t="s">
        <v>53</v>
      </c>
      <c r="P68" s="2">
        <v>1</v>
      </c>
      <c r="R68" s="2" t="s">
        <v>1988</v>
      </c>
      <c r="S68" s="2" t="s">
        <v>54</v>
      </c>
      <c r="T68" s="2" t="s">
        <v>85</v>
      </c>
      <c r="U68" s="2" t="s">
        <v>1599</v>
      </c>
      <c r="V68" s="2" t="s">
        <v>1599</v>
      </c>
      <c r="Y68" s="2" t="s">
        <v>1599</v>
      </c>
      <c r="AA68" s="2" t="s">
        <v>1599</v>
      </c>
      <c r="AB68" s="12" t="s">
        <v>85</v>
      </c>
      <c r="AC68" s="12">
        <v>146</v>
      </c>
      <c r="AD68" s="12">
        <v>50</v>
      </c>
      <c r="AE68" s="12">
        <f>VLOOKUP(AD68,Tableau5[[ID_Section]:[departement]],10,TRUE)</f>
        <v>17</v>
      </c>
      <c r="AF68" s="12" t="s">
        <v>60</v>
      </c>
      <c r="AG68" s="33">
        <v>43217</v>
      </c>
      <c r="AH68" s="12">
        <v>11</v>
      </c>
      <c r="AI68" s="12">
        <v>9</v>
      </c>
      <c r="AJ68" s="12" t="s">
        <v>53</v>
      </c>
      <c r="AK68" s="12" t="s">
        <v>53</v>
      </c>
      <c r="AL68" s="12">
        <v>1</v>
      </c>
      <c r="AP68" s="12">
        <v>1</v>
      </c>
      <c r="AQ68" s="12">
        <v>23</v>
      </c>
      <c r="AV68" s="12" t="str">
        <f>CONCATENATE(AD68,"-",AG68,"-","Loisir")</f>
        <v>50-43217-Loisir</v>
      </c>
      <c r="AW68" s="12">
        <v>1</v>
      </c>
      <c r="AX68" s="12">
        <v>1</v>
      </c>
      <c r="AY68" s="12" t="s">
        <v>61</v>
      </c>
      <c r="AZ68" s="12">
        <v>148</v>
      </c>
      <c r="BA68" s="12" t="s">
        <v>78</v>
      </c>
      <c r="BB68" s="12">
        <v>11557</v>
      </c>
      <c r="BC68" s="12">
        <v>28</v>
      </c>
    </row>
    <row r="69" spans="1:56" x14ac:dyDescent="0.2">
      <c r="A69" s="2" t="s">
        <v>1612</v>
      </c>
      <c r="B69" s="2" t="s">
        <v>568</v>
      </c>
      <c r="C69" s="2"/>
      <c r="D69" s="2">
        <v>50</v>
      </c>
      <c r="E69" s="11">
        <v>43217</v>
      </c>
      <c r="F69" s="2">
        <v>43217</v>
      </c>
      <c r="G69" s="2" t="s">
        <v>60</v>
      </c>
      <c r="K69" s="2">
        <v>11</v>
      </c>
      <c r="O69" s="2" t="s">
        <v>53</v>
      </c>
      <c r="P69" s="2">
        <v>1</v>
      </c>
      <c r="R69" s="2" t="s">
        <v>1988</v>
      </c>
      <c r="S69" s="2" t="s">
        <v>1599</v>
      </c>
      <c r="T69" s="2" t="s">
        <v>1599</v>
      </c>
      <c r="U69" s="2" t="s">
        <v>1599</v>
      </c>
      <c r="V69" s="2" t="s">
        <v>1599</v>
      </c>
      <c r="Y69" s="2" t="s">
        <v>1599</v>
      </c>
      <c r="AA69" s="2" t="s">
        <v>1599</v>
      </c>
      <c r="AB69" s="12" t="s">
        <v>59</v>
      </c>
      <c r="AC69" s="12">
        <v>147</v>
      </c>
      <c r="AD69" s="12">
        <v>50</v>
      </c>
      <c r="AE69" s="12">
        <f>VLOOKUP(AD69,Tableau5[[ID_Section]:[departement]],10,TRUE)</f>
        <v>17</v>
      </c>
      <c r="AF69" s="12" t="s">
        <v>60</v>
      </c>
      <c r="AG69" s="33">
        <v>43217</v>
      </c>
      <c r="AH69" s="12">
        <v>11</v>
      </c>
      <c r="AI69" s="12">
        <v>9</v>
      </c>
      <c r="AJ69" s="12" t="s">
        <v>53</v>
      </c>
      <c r="AK69" s="12" t="s">
        <v>53</v>
      </c>
      <c r="AL69" s="12">
        <v>1</v>
      </c>
      <c r="AP69" s="12">
        <v>1</v>
      </c>
      <c r="AV69" s="12" t="str">
        <f>CONCATENATE(AD69,"-",AG69,"-","Loisir")</f>
        <v>50-43217-Loisir</v>
      </c>
      <c r="AW69" s="12">
        <v>1</v>
      </c>
      <c r="AX69" s="12">
        <v>1</v>
      </c>
      <c r="AY69" s="12" t="s">
        <v>61</v>
      </c>
      <c r="AZ69" s="12">
        <v>148</v>
      </c>
      <c r="BA69" s="12" t="s">
        <v>78</v>
      </c>
      <c r="BB69" s="12">
        <v>11557</v>
      </c>
      <c r="BC69" s="12">
        <v>28</v>
      </c>
    </row>
    <row r="70" spans="1:56" x14ac:dyDescent="0.2">
      <c r="A70" s="2" t="s">
        <v>1612</v>
      </c>
      <c r="B70" s="2" t="s">
        <v>568</v>
      </c>
      <c r="C70" s="2"/>
      <c r="D70" s="2">
        <v>50</v>
      </c>
      <c r="E70" s="11">
        <v>43217</v>
      </c>
      <c r="F70" s="2">
        <v>43217</v>
      </c>
      <c r="G70" s="2" t="s">
        <v>60</v>
      </c>
      <c r="K70" s="2">
        <v>11</v>
      </c>
      <c r="O70" s="2" t="s">
        <v>53</v>
      </c>
      <c r="P70" s="2">
        <v>1</v>
      </c>
      <c r="R70" s="2" t="s">
        <v>1988</v>
      </c>
      <c r="S70" s="2" t="s">
        <v>54</v>
      </c>
      <c r="T70" s="2" t="s">
        <v>86</v>
      </c>
      <c r="U70" s="2" t="s">
        <v>1599</v>
      </c>
      <c r="V70" s="2" t="s">
        <v>1599</v>
      </c>
      <c r="Y70" s="2" t="s">
        <v>1599</v>
      </c>
      <c r="AA70" s="2" t="s">
        <v>1599</v>
      </c>
      <c r="AB70" s="12" t="s">
        <v>86</v>
      </c>
      <c r="AC70" s="12">
        <v>148</v>
      </c>
      <c r="AD70" s="12">
        <v>50</v>
      </c>
      <c r="AE70" s="12">
        <f>VLOOKUP(AD70,Tableau5[[ID_Section]:[departement]],10,TRUE)</f>
        <v>17</v>
      </c>
      <c r="AF70" s="12" t="s">
        <v>60</v>
      </c>
      <c r="AG70" s="33">
        <v>43217</v>
      </c>
      <c r="AH70" s="12">
        <v>11</v>
      </c>
      <c r="AI70" s="12">
        <v>9</v>
      </c>
      <c r="AJ70" s="12" t="s">
        <v>53</v>
      </c>
      <c r="AK70" s="12" t="s">
        <v>53</v>
      </c>
      <c r="AL70" s="12">
        <v>1</v>
      </c>
      <c r="AP70" s="12">
        <v>1</v>
      </c>
      <c r="AQ70" s="12">
        <v>24</v>
      </c>
      <c r="AV70" s="12" t="str">
        <f>CONCATENATE(AD70,"-",AG70,"-","Loisir")</f>
        <v>50-43217-Loisir</v>
      </c>
      <c r="AW70" s="12">
        <v>1</v>
      </c>
      <c r="AX70" s="12">
        <v>1</v>
      </c>
      <c r="AY70" s="12" t="s">
        <v>61</v>
      </c>
      <c r="AZ70" s="12">
        <v>148</v>
      </c>
      <c r="BA70" s="12" t="s">
        <v>78</v>
      </c>
      <c r="BB70" s="12">
        <v>11557</v>
      </c>
      <c r="BC70" s="12">
        <v>28</v>
      </c>
    </row>
    <row r="71" spans="1:56" x14ac:dyDescent="0.2">
      <c r="A71" s="2" t="s">
        <v>1612</v>
      </c>
      <c r="B71" s="2" t="s">
        <v>568</v>
      </c>
      <c r="C71" s="2"/>
      <c r="D71" s="2">
        <v>50</v>
      </c>
      <c r="E71" s="11">
        <v>43217</v>
      </c>
      <c r="F71" s="2">
        <v>43217</v>
      </c>
      <c r="G71" s="2" t="s">
        <v>60</v>
      </c>
      <c r="K71" s="2">
        <v>11</v>
      </c>
      <c r="O71" s="2" t="s">
        <v>49</v>
      </c>
      <c r="P71" s="2">
        <v>2</v>
      </c>
      <c r="R71" s="2" t="s">
        <v>1988</v>
      </c>
      <c r="S71" s="2" t="s">
        <v>1599</v>
      </c>
      <c r="T71" s="2" t="s">
        <v>1599</v>
      </c>
      <c r="U71" s="2" t="s">
        <v>1599</v>
      </c>
      <c r="V71" s="2" t="s">
        <v>1599</v>
      </c>
      <c r="Y71" s="2" t="s">
        <v>1599</v>
      </c>
      <c r="AA71" s="2" t="s">
        <v>1599</v>
      </c>
      <c r="AB71" s="12" t="s">
        <v>59</v>
      </c>
      <c r="AC71" s="12">
        <v>149</v>
      </c>
      <c r="AD71" s="12">
        <v>50</v>
      </c>
      <c r="AE71" s="12">
        <f>VLOOKUP(AD71,Tableau5[[ID_Section]:[departement]],10,TRUE)</f>
        <v>17</v>
      </c>
      <c r="AF71" s="12" t="s">
        <v>60</v>
      </c>
      <c r="AG71" s="33">
        <v>43217</v>
      </c>
      <c r="AH71" s="12">
        <v>11</v>
      </c>
      <c r="AI71" s="12">
        <v>1</v>
      </c>
      <c r="AJ71" s="12" t="s">
        <v>49</v>
      </c>
      <c r="AL71" s="12">
        <v>2</v>
      </c>
      <c r="AP71" s="12">
        <v>1</v>
      </c>
      <c r="AW71" s="12">
        <v>2</v>
      </c>
      <c r="AX71" s="12">
        <v>1</v>
      </c>
      <c r="AY71" s="12" t="s">
        <v>61</v>
      </c>
      <c r="AZ71" s="12">
        <v>148</v>
      </c>
      <c r="BA71" s="12" t="s">
        <v>78</v>
      </c>
      <c r="BB71" s="12">
        <v>11557</v>
      </c>
      <c r="BC71" s="12">
        <v>28</v>
      </c>
      <c r="BD71" s="12" t="s">
        <v>48</v>
      </c>
    </row>
    <row r="72" spans="1:56" x14ac:dyDescent="0.2">
      <c r="A72" s="2" t="s">
        <v>1612</v>
      </c>
      <c r="B72" s="2" t="s">
        <v>568</v>
      </c>
      <c r="C72" s="2"/>
      <c r="D72" s="2">
        <v>50</v>
      </c>
      <c r="E72" s="11">
        <v>43217</v>
      </c>
      <c r="F72" s="2">
        <v>43217</v>
      </c>
      <c r="G72" s="2" t="s">
        <v>60</v>
      </c>
      <c r="K72" s="2">
        <v>12</v>
      </c>
      <c r="O72" s="2" t="s">
        <v>49</v>
      </c>
      <c r="P72" s="2">
        <v>2</v>
      </c>
      <c r="R72" s="2" t="s">
        <v>1988</v>
      </c>
      <c r="S72" s="2" t="s">
        <v>1599</v>
      </c>
      <c r="T72" s="2" t="s">
        <v>1599</v>
      </c>
      <c r="U72" s="2" t="s">
        <v>1599</v>
      </c>
      <c r="V72" s="2" t="s">
        <v>1599</v>
      </c>
      <c r="Y72" s="2" t="s">
        <v>1599</v>
      </c>
      <c r="AA72" s="2" t="s">
        <v>1599</v>
      </c>
      <c r="AB72" s="12" t="s">
        <v>59</v>
      </c>
      <c r="AC72" s="12">
        <v>150</v>
      </c>
      <c r="AD72" s="12">
        <v>50</v>
      </c>
      <c r="AE72" s="12">
        <f>VLOOKUP(AD72,Tableau5[[ID_Section]:[departement]],10,TRUE)</f>
        <v>17</v>
      </c>
      <c r="AF72" s="12" t="s">
        <v>60</v>
      </c>
      <c r="AG72" s="33">
        <v>43217</v>
      </c>
      <c r="AH72" s="12">
        <v>12</v>
      </c>
      <c r="AI72" s="12">
        <v>1</v>
      </c>
      <c r="AJ72" s="12" t="s">
        <v>49</v>
      </c>
      <c r="AL72" s="12">
        <v>2</v>
      </c>
      <c r="AP72" s="12">
        <v>1</v>
      </c>
      <c r="AW72" s="12">
        <v>2</v>
      </c>
      <c r="AX72" s="12">
        <v>1</v>
      </c>
      <c r="AY72" s="12" t="s">
        <v>61</v>
      </c>
      <c r="AZ72" s="12">
        <v>148</v>
      </c>
      <c r="BA72" s="12" t="s">
        <v>87</v>
      </c>
      <c r="BB72" s="12">
        <v>11558</v>
      </c>
      <c r="BC72" s="12">
        <v>18</v>
      </c>
    </row>
    <row r="73" spans="1:56" x14ac:dyDescent="0.2">
      <c r="A73" s="2" t="s">
        <v>1612</v>
      </c>
      <c r="B73" s="2" t="s">
        <v>568</v>
      </c>
      <c r="C73" s="2"/>
      <c r="D73" s="2">
        <v>50</v>
      </c>
      <c r="E73" s="11">
        <v>43217</v>
      </c>
      <c r="F73" s="2">
        <v>43217</v>
      </c>
      <c r="G73" s="2" t="s">
        <v>60</v>
      </c>
      <c r="K73" s="2">
        <v>12</v>
      </c>
      <c r="O73" s="2" t="s">
        <v>49</v>
      </c>
      <c r="P73" s="2">
        <v>2</v>
      </c>
      <c r="R73" s="2" t="s">
        <v>1989</v>
      </c>
      <c r="S73" s="2" t="s">
        <v>1599</v>
      </c>
      <c r="T73" s="2" t="s">
        <v>1599</v>
      </c>
      <c r="U73" s="2" t="s">
        <v>1599</v>
      </c>
      <c r="V73" s="2" t="s">
        <v>1599</v>
      </c>
      <c r="Y73" s="2" t="s">
        <v>1599</v>
      </c>
      <c r="AA73" s="2" t="s">
        <v>1599</v>
      </c>
      <c r="AB73" s="12" t="s">
        <v>59</v>
      </c>
      <c r="AC73" s="12">
        <v>151</v>
      </c>
      <c r="AD73" s="12">
        <v>50</v>
      </c>
      <c r="AE73" s="12">
        <f>VLOOKUP(AD73,Tableau5[[ID_Section]:[departement]],10,TRUE)</f>
        <v>17</v>
      </c>
      <c r="AF73" s="12" t="s">
        <v>60</v>
      </c>
      <c r="AG73" s="33">
        <v>43217</v>
      </c>
      <c r="AH73" s="12">
        <v>12</v>
      </c>
      <c r="AI73" s="12">
        <v>1</v>
      </c>
      <c r="AJ73" s="12" t="s">
        <v>49</v>
      </c>
      <c r="AL73" s="12">
        <v>2</v>
      </c>
      <c r="AP73" s="12">
        <v>2</v>
      </c>
      <c r="AW73" s="12">
        <v>2</v>
      </c>
      <c r="AX73" s="12">
        <v>1</v>
      </c>
      <c r="AY73" s="12" t="s">
        <v>61</v>
      </c>
      <c r="AZ73" s="12">
        <v>148</v>
      </c>
      <c r="BA73" s="12" t="s">
        <v>87</v>
      </c>
      <c r="BB73" s="12">
        <v>11558</v>
      </c>
      <c r="BC73" s="12">
        <v>18</v>
      </c>
    </row>
    <row r="74" spans="1:56" x14ac:dyDescent="0.2">
      <c r="A74" s="2" t="s">
        <v>1612</v>
      </c>
      <c r="B74" s="2" t="s">
        <v>568</v>
      </c>
      <c r="C74" s="2"/>
      <c r="D74" s="2">
        <v>50</v>
      </c>
      <c r="E74" s="11">
        <v>43217</v>
      </c>
      <c r="F74" s="2">
        <v>43217</v>
      </c>
      <c r="G74" s="2" t="s">
        <v>60</v>
      </c>
      <c r="K74" s="2">
        <v>12</v>
      </c>
      <c r="O74" s="2" t="s">
        <v>49</v>
      </c>
      <c r="P74" s="2">
        <v>2</v>
      </c>
      <c r="R74" s="2" t="s">
        <v>1988</v>
      </c>
      <c r="S74" s="2" t="s">
        <v>1599</v>
      </c>
      <c r="T74" s="2" t="s">
        <v>1599</v>
      </c>
      <c r="U74" s="2" t="s">
        <v>1599</v>
      </c>
      <c r="V74" s="2" t="s">
        <v>1599</v>
      </c>
      <c r="Y74" s="2" t="s">
        <v>1599</v>
      </c>
      <c r="AA74" s="2" t="s">
        <v>1599</v>
      </c>
      <c r="AB74" s="12" t="s">
        <v>59</v>
      </c>
      <c r="AC74" s="12">
        <v>152</v>
      </c>
      <c r="AD74" s="12">
        <v>50</v>
      </c>
      <c r="AE74" s="12">
        <f>VLOOKUP(AD74,Tableau5[[ID_Section]:[departement]],10,TRUE)</f>
        <v>17</v>
      </c>
      <c r="AF74" s="12" t="s">
        <v>60</v>
      </c>
      <c r="AG74" s="33">
        <v>43217</v>
      </c>
      <c r="AH74" s="12">
        <v>12</v>
      </c>
      <c r="AI74" s="12">
        <v>1</v>
      </c>
      <c r="AJ74" s="12" t="s">
        <v>49</v>
      </c>
      <c r="AL74" s="12">
        <v>2</v>
      </c>
      <c r="AP74" s="12">
        <v>1</v>
      </c>
      <c r="AW74" s="12">
        <v>2</v>
      </c>
      <c r="AX74" s="12">
        <v>1</v>
      </c>
      <c r="AY74" s="12" t="s">
        <v>61</v>
      </c>
      <c r="AZ74" s="12">
        <v>148</v>
      </c>
      <c r="BA74" s="12" t="s">
        <v>87</v>
      </c>
      <c r="BB74" s="12">
        <v>11558</v>
      </c>
      <c r="BC74" s="12">
        <v>18</v>
      </c>
    </row>
    <row r="75" spans="1:56" x14ac:dyDescent="0.2">
      <c r="A75" s="2" t="s">
        <v>1612</v>
      </c>
      <c r="B75" s="2" t="s">
        <v>568</v>
      </c>
      <c r="C75" s="2"/>
      <c r="D75" s="2">
        <v>50</v>
      </c>
      <c r="E75" s="11">
        <v>43217</v>
      </c>
      <c r="F75" s="2">
        <v>43217</v>
      </c>
      <c r="G75" s="2" t="s">
        <v>60</v>
      </c>
      <c r="K75" s="2">
        <v>12</v>
      </c>
      <c r="O75" s="2" t="s">
        <v>55</v>
      </c>
      <c r="P75" s="2">
        <v>1</v>
      </c>
      <c r="R75" s="2" t="s">
        <v>1988</v>
      </c>
      <c r="S75" s="2" t="s">
        <v>54</v>
      </c>
      <c r="T75" s="2" t="s">
        <v>88</v>
      </c>
      <c r="U75" s="2" t="s">
        <v>1599</v>
      </c>
      <c r="V75" s="2" t="s">
        <v>1599</v>
      </c>
      <c r="Y75" s="2" t="s">
        <v>1599</v>
      </c>
      <c r="AA75" s="2" t="s">
        <v>1599</v>
      </c>
      <c r="AB75" s="12" t="s">
        <v>88</v>
      </c>
      <c r="AC75" s="12">
        <v>153</v>
      </c>
      <c r="AD75" s="12">
        <v>50</v>
      </c>
      <c r="AE75" s="12">
        <f>VLOOKUP(AD75,Tableau5[[ID_Section]:[departement]],10,TRUE)</f>
        <v>17</v>
      </c>
      <c r="AF75" s="12" t="s">
        <v>60</v>
      </c>
      <c r="AG75" s="33">
        <v>43217</v>
      </c>
      <c r="AH75" s="12">
        <v>12</v>
      </c>
      <c r="AI75" s="12">
        <v>5</v>
      </c>
      <c r="AJ75" s="12" t="s">
        <v>55</v>
      </c>
      <c r="AK75" s="12" t="str">
        <f>AJ75</f>
        <v>Sportif</v>
      </c>
      <c r="AL75" s="12">
        <v>1</v>
      </c>
      <c r="AP75" s="12">
        <v>1</v>
      </c>
      <c r="AQ75" s="12">
        <v>25</v>
      </c>
      <c r="AV75" s="12" t="str">
        <f>CONCATENATE(AD75,"-",AG75,"-",AJ75)</f>
        <v>50-43217-Sportif</v>
      </c>
      <c r="AW75" s="12">
        <v>1</v>
      </c>
      <c r="AX75" s="12">
        <v>1</v>
      </c>
      <c r="AY75" s="12" t="s">
        <v>61</v>
      </c>
      <c r="AZ75" s="12">
        <v>148</v>
      </c>
      <c r="BA75" s="12" t="s">
        <v>87</v>
      </c>
      <c r="BB75" s="12">
        <v>11558</v>
      </c>
      <c r="BC75" s="12">
        <v>18</v>
      </c>
    </row>
    <row r="76" spans="1:56" x14ac:dyDescent="0.2">
      <c r="A76" s="2" t="s">
        <v>1612</v>
      </c>
      <c r="B76" s="2" t="s">
        <v>568</v>
      </c>
      <c r="C76" s="2"/>
      <c r="D76" s="2">
        <v>50</v>
      </c>
      <c r="E76" s="11">
        <v>43217</v>
      </c>
      <c r="F76" s="2">
        <v>43217</v>
      </c>
      <c r="G76" s="2" t="s">
        <v>60</v>
      </c>
      <c r="K76" s="2">
        <v>12</v>
      </c>
      <c r="O76" s="2" t="s">
        <v>55</v>
      </c>
      <c r="P76" s="2">
        <v>2</v>
      </c>
      <c r="R76" s="2" t="s">
        <v>1988</v>
      </c>
      <c r="S76" s="2" t="s">
        <v>1599</v>
      </c>
      <c r="T76" s="2" t="s">
        <v>1599</v>
      </c>
      <c r="U76" s="2" t="s">
        <v>1599</v>
      </c>
      <c r="V76" s="2" t="s">
        <v>1599</v>
      </c>
      <c r="Y76" s="2" t="s">
        <v>1599</v>
      </c>
      <c r="AA76" s="2" t="s">
        <v>1599</v>
      </c>
      <c r="AB76" s="12" t="s">
        <v>59</v>
      </c>
      <c r="AC76" s="12">
        <v>154</v>
      </c>
      <c r="AD76" s="12">
        <v>50</v>
      </c>
      <c r="AE76" s="12">
        <f>VLOOKUP(AD76,Tableau5[[ID_Section]:[departement]],10,TRUE)</f>
        <v>17</v>
      </c>
      <c r="AF76" s="12" t="s">
        <v>60</v>
      </c>
      <c r="AG76" s="33">
        <v>43217</v>
      </c>
      <c r="AH76" s="12">
        <v>12</v>
      </c>
      <c r="AI76" s="12">
        <v>5</v>
      </c>
      <c r="AJ76" s="12" t="s">
        <v>55</v>
      </c>
      <c r="AK76" s="12" t="str">
        <f>AJ76</f>
        <v>Sportif</v>
      </c>
      <c r="AL76" s="12">
        <v>2</v>
      </c>
      <c r="AP76" s="12">
        <v>1</v>
      </c>
      <c r="AV76" s="12" t="str">
        <f>CONCATENATE(AD76,"-",AG76,"-",AJ76)</f>
        <v>50-43217-Sportif</v>
      </c>
      <c r="AW76" s="12">
        <v>1</v>
      </c>
      <c r="AX76" s="12">
        <v>1</v>
      </c>
      <c r="AY76" s="12" t="s">
        <v>61</v>
      </c>
      <c r="AZ76" s="12">
        <v>148</v>
      </c>
      <c r="BA76" s="12" t="s">
        <v>87</v>
      </c>
      <c r="BB76" s="12">
        <v>11558</v>
      </c>
      <c r="BC76" s="12">
        <v>18</v>
      </c>
    </row>
    <row r="77" spans="1:56" x14ac:dyDescent="0.2">
      <c r="A77" s="2" t="s">
        <v>1612</v>
      </c>
      <c r="B77" s="2" t="s">
        <v>568</v>
      </c>
      <c r="C77" s="2"/>
      <c r="D77" s="2">
        <v>50</v>
      </c>
      <c r="E77" s="11">
        <v>43217</v>
      </c>
      <c r="F77" s="2">
        <v>43217</v>
      </c>
      <c r="G77" s="2" t="s">
        <v>60</v>
      </c>
      <c r="K77" s="2">
        <v>12</v>
      </c>
      <c r="O77" s="2" t="s">
        <v>46</v>
      </c>
      <c r="P77" s="2">
        <v>2</v>
      </c>
      <c r="R77" s="2" t="s">
        <v>1988</v>
      </c>
      <c r="S77" s="2" t="s">
        <v>1599</v>
      </c>
      <c r="T77" s="2" t="s">
        <v>1599</v>
      </c>
      <c r="U77" s="2" t="s">
        <v>1599</v>
      </c>
      <c r="V77" s="2" t="s">
        <v>1599</v>
      </c>
      <c r="Y77" s="2" t="s">
        <v>1599</v>
      </c>
      <c r="AA77" s="2" t="s">
        <v>1599</v>
      </c>
      <c r="AB77" s="12" t="s">
        <v>59</v>
      </c>
      <c r="AC77" s="12">
        <v>155</v>
      </c>
      <c r="AD77" s="12">
        <v>50</v>
      </c>
      <c r="AE77" s="12">
        <f>VLOOKUP(AD77,Tableau5[[ID_Section]:[departement]],10,TRUE)</f>
        <v>17</v>
      </c>
      <c r="AF77" s="12" t="s">
        <v>60</v>
      </c>
      <c r="AG77" s="33">
        <v>43217</v>
      </c>
      <c r="AH77" s="12">
        <v>12</v>
      </c>
      <c r="AI77" s="12">
        <v>2</v>
      </c>
      <c r="AJ77" s="12" t="s">
        <v>46</v>
      </c>
      <c r="AL77" s="12">
        <v>2</v>
      </c>
      <c r="AP77" s="12">
        <v>1</v>
      </c>
      <c r="AW77" s="12">
        <v>2</v>
      </c>
      <c r="AX77" s="12">
        <v>1</v>
      </c>
      <c r="AY77" s="12" t="s">
        <v>61</v>
      </c>
      <c r="AZ77" s="12">
        <v>148</v>
      </c>
      <c r="BA77" s="12" t="s">
        <v>87</v>
      </c>
      <c r="BB77" s="12">
        <v>11558</v>
      </c>
      <c r="BC77" s="12">
        <v>18</v>
      </c>
    </row>
    <row r="78" spans="1:56" x14ac:dyDescent="0.2">
      <c r="A78" s="2" t="s">
        <v>1612</v>
      </c>
      <c r="B78" s="2" t="s">
        <v>568</v>
      </c>
      <c r="C78" s="2"/>
      <c r="D78" s="2">
        <v>50</v>
      </c>
      <c r="E78" s="11">
        <v>43217</v>
      </c>
      <c r="F78" s="2">
        <v>43217</v>
      </c>
      <c r="G78" s="2" t="s">
        <v>60</v>
      </c>
      <c r="K78" s="2">
        <v>12</v>
      </c>
      <c r="O78" s="2" t="s">
        <v>53</v>
      </c>
      <c r="P78" s="2">
        <v>1</v>
      </c>
      <c r="R78" s="2" t="s">
        <v>1988</v>
      </c>
      <c r="S78" s="2" t="s">
        <v>54</v>
      </c>
      <c r="T78" s="2" t="s">
        <v>89</v>
      </c>
      <c r="U78" s="2" t="s">
        <v>1599</v>
      </c>
      <c r="V78" s="2" t="s">
        <v>1599</v>
      </c>
      <c r="Y78" s="2" t="s">
        <v>1599</v>
      </c>
      <c r="AA78" s="2" t="s">
        <v>1599</v>
      </c>
      <c r="AB78" s="12" t="s">
        <v>89</v>
      </c>
      <c r="AC78" s="12">
        <v>156</v>
      </c>
      <c r="AD78" s="12">
        <v>50</v>
      </c>
      <c r="AE78" s="12">
        <f>VLOOKUP(AD78,Tableau5[[ID_Section]:[departement]],10,TRUE)</f>
        <v>17</v>
      </c>
      <c r="AF78" s="12" t="s">
        <v>60</v>
      </c>
      <c r="AG78" s="33">
        <v>43217</v>
      </c>
      <c r="AH78" s="12">
        <v>12</v>
      </c>
      <c r="AI78" s="12">
        <v>9</v>
      </c>
      <c r="AJ78" s="12" t="s">
        <v>53</v>
      </c>
      <c r="AK78" s="12" t="s">
        <v>53</v>
      </c>
      <c r="AL78" s="12">
        <v>1</v>
      </c>
      <c r="AP78" s="12">
        <v>1</v>
      </c>
      <c r="AQ78" s="12">
        <v>26</v>
      </c>
      <c r="AV78" s="12" t="str">
        <f>CONCATENATE(AD78,"-",AG78,"-","Loisir")</f>
        <v>50-43217-Loisir</v>
      </c>
      <c r="AW78" s="12">
        <v>1</v>
      </c>
      <c r="AX78" s="12">
        <v>1</v>
      </c>
      <c r="AY78" s="12" t="s">
        <v>61</v>
      </c>
      <c r="AZ78" s="12">
        <v>148</v>
      </c>
      <c r="BA78" s="12" t="s">
        <v>87</v>
      </c>
      <c r="BB78" s="12">
        <v>11558</v>
      </c>
      <c r="BC78" s="12">
        <v>18</v>
      </c>
    </row>
    <row r="79" spans="1:56" x14ac:dyDescent="0.2">
      <c r="A79" s="2" t="s">
        <v>1612</v>
      </c>
      <c r="B79" s="2" t="s">
        <v>568</v>
      </c>
      <c r="C79" s="2"/>
      <c r="D79" s="2">
        <v>50</v>
      </c>
      <c r="E79" s="11">
        <v>43217</v>
      </c>
      <c r="F79" s="2">
        <v>43217</v>
      </c>
      <c r="G79" s="2" t="s">
        <v>60</v>
      </c>
      <c r="K79" s="2">
        <v>12</v>
      </c>
      <c r="O79" s="2" t="s">
        <v>53</v>
      </c>
      <c r="P79" s="2">
        <v>1</v>
      </c>
      <c r="R79" s="2" t="s">
        <v>1988</v>
      </c>
      <c r="S79" s="2" t="s">
        <v>54</v>
      </c>
      <c r="T79" s="2" t="s">
        <v>90</v>
      </c>
      <c r="U79" s="2" t="s">
        <v>1599</v>
      </c>
      <c r="V79" s="2" t="s">
        <v>1599</v>
      </c>
      <c r="Y79" s="2" t="s">
        <v>1599</v>
      </c>
      <c r="AA79" s="2" t="s">
        <v>1599</v>
      </c>
      <c r="AB79" s="12" t="s">
        <v>90</v>
      </c>
      <c r="AC79" s="12">
        <v>157</v>
      </c>
      <c r="AD79" s="12">
        <v>50</v>
      </c>
      <c r="AE79" s="12">
        <f>VLOOKUP(AD79,Tableau5[[ID_Section]:[departement]],10,TRUE)</f>
        <v>17</v>
      </c>
      <c r="AF79" s="12" t="s">
        <v>60</v>
      </c>
      <c r="AG79" s="33">
        <v>43217</v>
      </c>
      <c r="AH79" s="12">
        <v>12</v>
      </c>
      <c r="AI79" s="12">
        <v>9</v>
      </c>
      <c r="AJ79" s="12" t="s">
        <v>53</v>
      </c>
      <c r="AK79" s="12" t="s">
        <v>53</v>
      </c>
      <c r="AL79" s="12">
        <v>1</v>
      </c>
      <c r="AP79" s="12">
        <v>1</v>
      </c>
      <c r="AQ79" s="12">
        <v>27</v>
      </c>
      <c r="AV79" s="12" t="str">
        <f>CONCATENATE(AD79,"-",AG79,"-","Loisir")</f>
        <v>50-43217-Loisir</v>
      </c>
      <c r="AW79" s="12">
        <v>1</v>
      </c>
      <c r="AX79" s="12">
        <v>1</v>
      </c>
      <c r="AY79" s="12" t="s">
        <v>61</v>
      </c>
      <c r="AZ79" s="12">
        <v>148</v>
      </c>
      <c r="BA79" s="12" t="s">
        <v>87</v>
      </c>
      <c r="BB79" s="12">
        <v>11558</v>
      </c>
      <c r="BC79" s="12">
        <v>18</v>
      </c>
    </row>
    <row r="80" spans="1:56" x14ac:dyDescent="0.2">
      <c r="A80" s="2" t="s">
        <v>1612</v>
      </c>
      <c r="B80" s="2" t="s">
        <v>568</v>
      </c>
      <c r="C80" s="2"/>
      <c r="D80" s="2">
        <v>50</v>
      </c>
      <c r="E80" s="11">
        <v>43217</v>
      </c>
      <c r="F80" s="2">
        <v>43217</v>
      </c>
      <c r="G80" s="2" t="s">
        <v>60</v>
      </c>
      <c r="K80" s="2">
        <v>12</v>
      </c>
      <c r="O80" s="2" t="s">
        <v>50</v>
      </c>
      <c r="P80" s="2">
        <v>1</v>
      </c>
      <c r="R80" s="2" t="s">
        <v>1988</v>
      </c>
      <c r="S80" s="2" t="s">
        <v>54</v>
      </c>
      <c r="T80" s="2" t="s">
        <v>91</v>
      </c>
      <c r="U80" s="2" t="s">
        <v>1599</v>
      </c>
      <c r="V80" s="2" t="s">
        <v>1599</v>
      </c>
      <c r="Y80" s="2" t="s">
        <v>1599</v>
      </c>
      <c r="AA80" s="2" t="s">
        <v>1599</v>
      </c>
      <c r="AB80" s="12" t="s">
        <v>91</v>
      </c>
      <c r="AC80" s="12">
        <v>158</v>
      </c>
      <c r="AD80" s="12">
        <v>50</v>
      </c>
      <c r="AE80" s="12">
        <f>VLOOKUP(AD80,Tableau5[[ID_Section]:[departement]],10,TRUE)</f>
        <v>17</v>
      </c>
      <c r="AF80" s="12" t="s">
        <v>60</v>
      </c>
      <c r="AG80" s="33">
        <v>43217</v>
      </c>
      <c r="AH80" s="12">
        <v>12</v>
      </c>
      <c r="AI80" s="12">
        <v>8</v>
      </c>
      <c r="AJ80" s="12" t="s">
        <v>50</v>
      </c>
      <c r="AK80" s="12" t="str">
        <f>AJ80</f>
        <v>Utilitaire</v>
      </c>
      <c r="AL80" s="12">
        <v>1</v>
      </c>
      <c r="AP80" s="12">
        <v>1</v>
      </c>
      <c r="AQ80" s="12">
        <v>28</v>
      </c>
      <c r="AV80" s="12" t="str">
        <f>CONCATENATE(AD80,"-",AG80,"-",AJ80)</f>
        <v>50-43217-Utilitaire</v>
      </c>
      <c r="AW80" s="12">
        <v>1</v>
      </c>
      <c r="AX80" s="12">
        <v>1</v>
      </c>
      <c r="AY80" s="12" t="s">
        <v>61</v>
      </c>
      <c r="AZ80" s="12">
        <v>148</v>
      </c>
      <c r="BA80" s="12" t="s">
        <v>87</v>
      </c>
      <c r="BB80" s="12">
        <v>11558</v>
      </c>
      <c r="BC80" s="12">
        <v>18</v>
      </c>
    </row>
    <row r="81" spans="1:56" x14ac:dyDescent="0.2">
      <c r="A81" s="2" t="s">
        <v>1612</v>
      </c>
      <c r="B81" s="2" t="s">
        <v>568</v>
      </c>
      <c r="C81" s="2"/>
      <c r="D81" s="2">
        <v>50</v>
      </c>
      <c r="E81" s="11">
        <v>43217</v>
      </c>
      <c r="F81" s="2">
        <v>43217</v>
      </c>
      <c r="G81" s="2" t="s">
        <v>60</v>
      </c>
      <c r="K81" s="2">
        <v>12</v>
      </c>
      <c r="O81" s="2" t="s">
        <v>55</v>
      </c>
      <c r="P81" s="2">
        <v>3</v>
      </c>
      <c r="R81" s="2" t="s">
        <v>1988</v>
      </c>
      <c r="S81" s="2" t="s">
        <v>1599</v>
      </c>
      <c r="T81" s="2" t="s">
        <v>1599</v>
      </c>
      <c r="U81" s="2" t="s">
        <v>1599</v>
      </c>
      <c r="V81" s="2" t="s">
        <v>1599</v>
      </c>
      <c r="Y81" s="2" t="s">
        <v>1599</v>
      </c>
      <c r="AA81" s="2" t="s">
        <v>1599</v>
      </c>
      <c r="AB81" s="12" t="s">
        <v>59</v>
      </c>
      <c r="AC81" s="12">
        <v>159</v>
      </c>
      <c r="AD81" s="12">
        <v>50</v>
      </c>
      <c r="AE81" s="12">
        <f>VLOOKUP(AD81,Tableau5[[ID_Section]:[departement]],10,TRUE)</f>
        <v>17</v>
      </c>
      <c r="AF81" s="12" t="s">
        <v>60</v>
      </c>
      <c r="AG81" s="33">
        <v>43217</v>
      </c>
      <c r="AH81" s="12">
        <v>12</v>
      </c>
      <c r="AI81" s="12">
        <v>5</v>
      </c>
      <c r="AJ81" s="12" t="s">
        <v>55</v>
      </c>
      <c r="AK81" s="12" t="str">
        <f>AJ81</f>
        <v>Sportif</v>
      </c>
      <c r="AL81" s="12">
        <v>3</v>
      </c>
      <c r="AP81" s="12">
        <v>1</v>
      </c>
      <c r="AV81" s="12" t="str">
        <f>CONCATENATE(AD81,"-",AG81,"-",AJ81)</f>
        <v>50-43217-Sportif</v>
      </c>
      <c r="AW81" s="12">
        <v>1</v>
      </c>
      <c r="AX81" s="12">
        <v>1</v>
      </c>
      <c r="AY81" s="12" t="s">
        <v>61</v>
      </c>
      <c r="AZ81" s="12">
        <v>148</v>
      </c>
      <c r="BA81" s="12" t="s">
        <v>87</v>
      </c>
      <c r="BB81" s="12">
        <v>11558</v>
      </c>
      <c r="BC81" s="12">
        <v>18</v>
      </c>
    </row>
    <row r="82" spans="1:56" x14ac:dyDescent="0.2">
      <c r="A82" s="2" t="s">
        <v>1612</v>
      </c>
      <c r="B82" s="2" t="s">
        <v>568</v>
      </c>
      <c r="C82" s="2"/>
      <c r="D82" s="2">
        <v>50</v>
      </c>
      <c r="E82" s="11">
        <v>43217</v>
      </c>
      <c r="F82" s="2">
        <v>43217</v>
      </c>
      <c r="G82" s="2" t="s">
        <v>60</v>
      </c>
      <c r="K82" s="2">
        <v>12</v>
      </c>
      <c r="O82" s="2" t="s">
        <v>53</v>
      </c>
      <c r="P82" s="2">
        <v>1</v>
      </c>
      <c r="R82" s="2" t="s">
        <v>1988</v>
      </c>
      <c r="S82" s="2" t="s">
        <v>54</v>
      </c>
      <c r="T82" s="2" t="s">
        <v>92</v>
      </c>
      <c r="U82" s="2" t="s">
        <v>1599</v>
      </c>
      <c r="V82" s="2" t="s">
        <v>1599</v>
      </c>
      <c r="Y82" s="2" t="s">
        <v>1599</v>
      </c>
      <c r="AA82" s="2" t="s">
        <v>1599</v>
      </c>
      <c r="AB82" s="12" t="s">
        <v>92</v>
      </c>
      <c r="AC82" s="12">
        <v>160</v>
      </c>
      <c r="AD82" s="12">
        <v>50</v>
      </c>
      <c r="AE82" s="12">
        <f>VLOOKUP(AD82,Tableau5[[ID_Section]:[departement]],10,TRUE)</f>
        <v>17</v>
      </c>
      <c r="AF82" s="12" t="s">
        <v>60</v>
      </c>
      <c r="AG82" s="33">
        <v>43217</v>
      </c>
      <c r="AH82" s="12">
        <v>12</v>
      </c>
      <c r="AI82" s="12">
        <v>9</v>
      </c>
      <c r="AJ82" s="12" t="s">
        <v>53</v>
      </c>
      <c r="AK82" s="12" t="s">
        <v>53</v>
      </c>
      <c r="AL82" s="12">
        <v>1</v>
      </c>
      <c r="AP82" s="12">
        <v>1</v>
      </c>
      <c r="AQ82" s="12">
        <v>29</v>
      </c>
      <c r="AV82" s="12" t="str">
        <f>CONCATENATE(AD82,"-",AG82,"-","Loisir")</f>
        <v>50-43217-Loisir</v>
      </c>
      <c r="AW82" s="12">
        <v>1</v>
      </c>
      <c r="AX82" s="12">
        <v>1</v>
      </c>
      <c r="AY82" s="12" t="s">
        <v>61</v>
      </c>
      <c r="AZ82" s="12">
        <v>148</v>
      </c>
      <c r="BA82" s="12" t="s">
        <v>87</v>
      </c>
      <c r="BB82" s="12">
        <v>11558</v>
      </c>
      <c r="BC82" s="12">
        <v>18</v>
      </c>
    </row>
    <row r="83" spans="1:56" x14ac:dyDescent="0.2">
      <c r="A83" s="2" t="s">
        <v>1612</v>
      </c>
      <c r="B83" s="2" t="s">
        <v>568</v>
      </c>
      <c r="C83" s="2"/>
      <c r="D83" s="2">
        <v>50</v>
      </c>
      <c r="E83" s="11">
        <v>43217</v>
      </c>
      <c r="F83" s="2">
        <v>43217</v>
      </c>
      <c r="G83" s="2" t="s">
        <v>60</v>
      </c>
      <c r="K83" s="2">
        <v>12</v>
      </c>
      <c r="O83" s="2" t="s">
        <v>53</v>
      </c>
      <c r="P83" s="2">
        <v>1</v>
      </c>
      <c r="R83" s="2" t="s">
        <v>1988</v>
      </c>
      <c r="S83" s="2" t="s">
        <v>1599</v>
      </c>
      <c r="T83" s="2" t="s">
        <v>1599</v>
      </c>
      <c r="U83" s="2" t="s">
        <v>1599</v>
      </c>
      <c r="V83" s="2" t="s">
        <v>1599</v>
      </c>
      <c r="Y83" s="2" t="s">
        <v>1599</v>
      </c>
      <c r="AA83" s="2" t="s">
        <v>1599</v>
      </c>
      <c r="AB83" s="12" t="s">
        <v>59</v>
      </c>
      <c r="AC83" s="12">
        <v>161</v>
      </c>
      <c r="AD83" s="12">
        <v>50</v>
      </c>
      <c r="AE83" s="12">
        <f>VLOOKUP(AD83,Tableau5[[ID_Section]:[departement]],10,TRUE)</f>
        <v>17</v>
      </c>
      <c r="AF83" s="12" t="s">
        <v>60</v>
      </c>
      <c r="AG83" s="33">
        <v>43217</v>
      </c>
      <c r="AH83" s="12">
        <v>12</v>
      </c>
      <c r="AI83" s="12">
        <v>9</v>
      </c>
      <c r="AJ83" s="12" t="s">
        <v>53</v>
      </c>
      <c r="AK83" s="12" t="s">
        <v>53</v>
      </c>
      <c r="AL83" s="12">
        <v>1</v>
      </c>
      <c r="AP83" s="12">
        <v>1</v>
      </c>
      <c r="AV83" s="12" t="str">
        <f>CONCATENATE(AD83,"-",AG83,"-","Loisir")</f>
        <v>50-43217-Loisir</v>
      </c>
      <c r="AW83" s="12">
        <v>1</v>
      </c>
      <c r="AX83" s="12">
        <v>1</v>
      </c>
      <c r="AY83" s="12" t="s">
        <v>61</v>
      </c>
      <c r="AZ83" s="12">
        <v>148</v>
      </c>
      <c r="BA83" s="12" t="s">
        <v>87</v>
      </c>
      <c r="BB83" s="12">
        <v>11558</v>
      </c>
      <c r="BC83" s="12">
        <v>18</v>
      </c>
      <c r="BD83" s="12" t="s">
        <v>48</v>
      </c>
    </row>
    <row r="84" spans="1:56" x14ac:dyDescent="0.2">
      <c r="A84" s="2" t="s">
        <v>1612</v>
      </c>
      <c r="B84" s="2" t="s">
        <v>568</v>
      </c>
      <c r="C84" s="2"/>
      <c r="D84" s="2">
        <v>50</v>
      </c>
      <c r="E84" s="11">
        <v>43217</v>
      </c>
      <c r="F84" s="2">
        <v>43217</v>
      </c>
      <c r="G84" s="2" t="s">
        <v>60</v>
      </c>
      <c r="K84" s="2">
        <v>13</v>
      </c>
      <c r="O84" s="2" t="s">
        <v>55</v>
      </c>
      <c r="P84" s="2">
        <v>1</v>
      </c>
      <c r="R84" s="2" t="s">
        <v>1988</v>
      </c>
      <c r="S84" s="2" t="s">
        <v>54</v>
      </c>
      <c r="T84" s="2" t="s">
        <v>93</v>
      </c>
      <c r="U84" s="2" t="s">
        <v>1599</v>
      </c>
      <c r="V84" s="2" t="s">
        <v>1599</v>
      </c>
      <c r="Y84" s="2" t="s">
        <v>1599</v>
      </c>
      <c r="AA84" s="2" t="s">
        <v>1599</v>
      </c>
      <c r="AB84" s="12" t="s">
        <v>93</v>
      </c>
      <c r="AC84" s="12">
        <v>162</v>
      </c>
      <c r="AD84" s="12">
        <v>50</v>
      </c>
      <c r="AE84" s="12">
        <f>VLOOKUP(AD84,Tableau5[[ID_Section]:[departement]],10,TRUE)</f>
        <v>17</v>
      </c>
      <c r="AF84" s="12" t="s">
        <v>60</v>
      </c>
      <c r="AG84" s="33">
        <v>43217</v>
      </c>
      <c r="AH84" s="12">
        <v>13</v>
      </c>
      <c r="AI84" s="12">
        <v>5</v>
      </c>
      <c r="AJ84" s="12" t="s">
        <v>55</v>
      </c>
      <c r="AK84" s="12" t="str">
        <f>AJ84</f>
        <v>Sportif</v>
      </c>
      <c r="AL84" s="12">
        <v>1</v>
      </c>
      <c r="AP84" s="12">
        <v>1</v>
      </c>
      <c r="AQ84" s="12">
        <v>30</v>
      </c>
      <c r="AV84" s="12" t="str">
        <f>CONCATENATE(AD84,"-",AG84,"-",AJ84)</f>
        <v>50-43217-Sportif</v>
      </c>
      <c r="AW84" s="12">
        <v>1</v>
      </c>
      <c r="AX84" s="12">
        <v>2</v>
      </c>
      <c r="AY84" s="12" t="s">
        <v>61</v>
      </c>
      <c r="AZ84" s="12">
        <v>148</v>
      </c>
      <c r="BA84" s="12" t="s">
        <v>94</v>
      </c>
      <c r="BB84" s="12">
        <v>11559</v>
      </c>
      <c r="BC84" s="12">
        <v>14</v>
      </c>
    </row>
    <row r="85" spans="1:56" x14ac:dyDescent="0.2">
      <c r="A85" s="2" t="s">
        <v>1612</v>
      </c>
      <c r="B85" s="2" t="s">
        <v>568</v>
      </c>
      <c r="C85" s="2"/>
      <c r="D85" s="2">
        <v>50</v>
      </c>
      <c r="E85" s="11">
        <v>43217</v>
      </c>
      <c r="F85" s="2">
        <v>43217</v>
      </c>
      <c r="G85" s="2" t="s">
        <v>60</v>
      </c>
      <c r="K85" s="2">
        <v>13</v>
      </c>
      <c r="O85" s="2" t="s">
        <v>46</v>
      </c>
      <c r="P85" s="2">
        <v>2</v>
      </c>
      <c r="R85" s="2" t="s">
        <v>1988</v>
      </c>
      <c r="S85" s="2" t="s">
        <v>1599</v>
      </c>
      <c r="T85" s="2" t="s">
        <v>1599</v>
      </c>
      <c r="U85" s="2" t="s">
        <v>1599</v>
      </c>
      <c r="V85" s="2" t="s">
        <v>1599</v>
      </c>
      <c r="Y85" s="2" t="s">
        <v>1599</v>
      </c>
      <c r="AA85" s="2" t="s">
        <v>1599</v>
      </c>
      <c r="AB85" s="12" t="s">
        <v>59</v>
      </c>
      <c r="AC85" s="12">
        <v>163</v>
      </c>
      <c r="AD85" s="12">
        <v>50</v>
      </c>
      <c r="AE85" s="12">
        <f>VLOOKUP(AD85,Tableau5[[ID_Section]:[departement]],10,TRUE)</f>
        <v>17</v>
      </c>
      <c r="AF85" s="12" t="s">
        <v>60</v>
      </c>
      <c r="AG85" s="33">
        <v>43217</v>
      </c>
      <c r="AH85" s="12">
        <v>13</v>
      </c>
      <c r="AI85" s="12">
        <v>2</v>
      </c>
      <c r="AJ85" s="12" t="s">
        <v>46</v>
      </c>
      <c r="AL85" s="12">
        <v>2</v>
      </c>
      <c r="AP85" s="12">
        <v>1</v>
      </c>
      <c r="AW85" s="12">
        <v>2</v>
      </c>
      <c r="AX85" s="12">
        <v>2</v>
      </c>
      <c r="AY85" s="12" t="s">
        <v>61</v>
      </c>
      <c r="AZ85" s="12">
        <v>148</v>
      </c>
      <c r="BA85" s="12" t="s">
        <v>94</v>
      </c>
      <c r="BB85" s="12">
        <v>11559</v>
      </c>
      <c r="BC85" s="12">
        <v>14</v>
      </c>
    </row>
    <row r="86" spans="1:56" x14ac:dyDescent="0.2">
      <c r="A86" s="2" t="s">
        <v>1612</v>
      </c>
      <c r="B86" s="2" t="s">
        <v>568</v>
      </c>
      <c r="C86" s="2"/>
      <c r="D86" s="2">
        <v>50</v>
      </c>
      <c r="E86" s="11">
        <v>43217</v>
      </c>
      <c r="F86" s="2">
        <v>43217</v>
      </c>
      <c r="G86" s="2" t="s">
        <v>60</v>
      </c>
      <c r="K86" s="2">
        <v>13</v>
      </c>
      <c r="L86" s="2">
        <v>1</v>
      </c>
      <c r="O86" s="2" t="s">
        <v>49</v>
      </c>
      <c r="P86" s="2">
        <v>1</v>
      </c>
      <c r="R86" s="2" t="s">
        <v>1989</v>
      </c>
      <c r="S86" s="2" t="s">
        <v>1599</v>
      </c>
      <c r="T86" s="2" t="s">
        <v>1599</v>
      </c>
      <c r="U86" s="2" t="s">
        <v>1599</v>
      </c>
      <c r="V86" s="2" t="s">
        <v>1599</v>
      </c>
      <c r="Y86" s="2" t="s">
        <v>1599</v>
      </c>
      <c r="AA86" s="2" t="s">
        <v>1599</v>
      </c>
      <c r="AB86" s="12" t="s">
        <v>59</v>
      </c>
      <c r="AC86" s="12">
        <v>164</v>
      </c>
      <c r="AD86" s="12">
        <v>50</v>
      </c>
      <c r="AE86" s="12">
        <f>VLOOKUP(AD86,Tableau5[[ID_Section]:[departement]],10,TRUE)</f>
        <v>17</v>
      </c>
      <c r="AF86" s="12" t="s">
        <v>60</v>
      </c>
      <c r="AG86" s="33">
        <v>43217</v>
      </c>
      <c r="AH86" s="12">
        <v>13</v>
      </c>
      <c r="AI86" s="12">
        <v>1</v>
      </c>
      <c r="AJ86" s="12" t="s">
        <v>49</v>
      </c>
      <c r="AL86" s="12">
        <v>1</v>
      </c>
      <c r="AM86" s="12">
        <v>1</v>
      </c>
      <c r="AP86" s="12">
        <v>2</v>
      </c>
      <c r="AW86" s="12">
        <v>2</v>
      </c>
      <c r="AX86" s="12">
        <v>2</v>
      </c>
      <c r="AY86" s="12" t="s">
        <v>61</v>
      </c>
      <c r="AZ86" s="12">
        <v>148</v>
      </c>
      <c r="BA86" s="12" t="s">
        <v>94</v>
      </c>
      <c r="BB86" s="12">
        <v>11559</v>
      </c>
      <c r="BC86" s="12">
        <v>14</v>
      </c>
    </row>
    <row r="87" spans="1:56" x14ac:dyDescent="0.2">
      <c r="A87" s="2" t="s">
        <v>1612</v>
      </c>
      <c r="B87" s="2" t="s">
        <v>568</v>
      </c>
      <c r="C87" s="2"/>
      <c r="D87" s="2">
        <v>50</v>
      </c>
      <c r="E87" s="11">
        <v>43217</v>
      </c>
      <c r="F87" s="2">
        <v>43217</v>
      </c>
      <c r="G87" s="2" t="s">
        <v>60</v>
      </c>
      <c r="K87" s="2">
        <v>13</v>
      </c>
      <c r="O87" s="2" t="s">
        <v>46</v>
      </c>
      <c r="P87" s="2">
        <v>1</v>
      </c>
      <c r="R87" s="2" t="s">
        <v>1988</v>
      </c>
      <c r="S87" s="2" t="s">
        <v>1599</v>
      </c>
      <c r="T87" s="2" t="s">
        <v>1599</v>
      </c>
      <c r="U87" s="2" t="s">
        <v>1599</v>
      </c>
      <c r="V87" s="2" t="s">
        <v>1599</v>
      </c>
      <c r="Y87" s="2" t="s">
        <v>1599</v>
      </c>
      <c r="AA87" s="2" t="s">
        <v>1599</v>
      </c>
      <c r="AB87" s="12" t="s">
        <v>59</v>
      </c>
      <c r="AC87" s="12">
        <v>165</v>
      </c>
      <c r="AD87" s="12">
        <v>50</v>
      </c>
      <c r="AE87" s="12">
        <f>VLOOKUP(AD87,Tableau5[[ID_Section]:[departement]],10,TRUE)</f>
        <v>17</v>
      </c>
      <c r="AF87" s="12" t="s">
        <v>60</v>
      </c>
      <c r="AG87" s="33">
        <v>43217</v>
      </c>
      <c r="AH87" s="12">
        <v>13</v>
      </c>
      <c r="AI87" s="12">
        <v>2</v>
      </c>
      <c r="AJ87" s="12" t="s">
        <v>46</v>
      </c>
      <c r="AL87" s="12">
        <v>1</v>
      </c>
      <c r="AP87" s="12">
        <v>1</v>
      </c>
      <c r="AW87" s="12">
        <v>2</v>
      </c>
      <c r="AX87" s="12">
        <v>2</v>
      </c>
      <c r="AY87" s="12" t="s">
        <v>61</v>
      </c>
      <c r="AZ87" s="12">
        <v>148</v>
      </c>
      <c r="BA87" s="12" t="s">
        <v>94</v>
      </c>
      <c r="BB87" s="12">
        <v>11559</v>
      </c>
      <c r="BC87" s="12">
        <v>14</v>
      </c>
    </row>
    <row r="88" spans="1:56" x14ac:dyDescent="0.2">
      <c r="A88" s="2" t="s">
        <v>1612</v>
      </c>
      <c r="B88" s="2" t="s">
        <v>568</v>
      </c>
      <c r="C88" s="2"/>
      <c r="D88" s="2">
        <v>50</v>
      </c>
      <c r="E88" s="11">
        <v>43217</v>
      </c>
      <c r="F88" s="2">
        <v>43217</v>
      </c>
      <c r="G88" s="2" t="s">
        <v>60</v>
      </c>
      <c r="K88" s="2">
        <v>13</v>
      </c>
      <c r="L88" s="2">
        <v>2</v>
      </c>
      <c r="O88" s="2" t="s">
        <v>49</v>
      </c>
      <c r="P88" s="2">
        <v>2</v>
      </c>
      <c r="R88" s="2" t="s">
        <v>1988</v>
      </c>
      <c r="S88" s="2" t="s">
        <v>1599</v>
      </c>
      <c r="T88" s="2" t="s">
        <v>1599</v>
      </c>
      <c r="U88" s="2" t="s">
        <v>1599</v>
      </c>
      <c r="V88" s="2" t="s">
        <v>1599</v>
      </c>
      <c r="Y88" s="2" t="s">
        <v>1599</v>
      </c>
      <c r="AA88" s="2" t="s">
        <v>1599</v>
      </c>
      <c r="AB88" s="12" t="s">
        <v>59</v>
      </c>
      <c r="AC88" s="12">
        <v>166</v>
      </c>
      <c r="AD88" s="12">
        <v>50</v>
      </c>
      <c r="AE88" s="12">
        <f>VLOOKUP(AD88,Tableau5[[ID_Section]:[departement]],10,TRUE)</f>
        <v>17</v>
      </c>
      <c r="AF88" s="12" t="s">
        <v>60</v>
      </c>
      <c r="AG88" s="33">
        <v>43217</v>
      </c>
      <c r="AH88" s="12">
        <v>13</v>
      </c>
      <c r="AI88" s="12">
        <v>1</v>
      </c>
      <c r="AJ88" s="12" t="s">
        <v>49</v>
      </c>
      <c r="AL88" s="12">
        <v>2</v>
      </c>
      <c r="AM88" s="12">
        <v>2</v>
      </c>
      <c r="AP88" s="12">
        <v>1</v>
      </c>
      <c r="AW88" s="12">
        <v>2</v>
      </c>
      <c r="AX88" s="12">
        <v>2</v>
      </c>
      <c r="AY88" s="12" t="s">
        <v>61</v>
      </c>
      <c r="AZ88" s="12">
        <v>148</v>
      </c>
      <c r="BA88" s="12" t="s">
        <v>94</v>
      </c>
      <c r="BB88" s="12">
        <v>11559</v>
      </c>
      <c r="BC88" s="12">
        <v>14</v>
      </c>
    </row>
    <row r="89" spans="1:56" x14ac:dyDescent="0.2">
      <c r="A89" s="2" t="s">
        <v>1612</v>
      </c>
      <c r="B89" s="2" t="s">
        <v>568</v>
      </c>
      <c r="C89" s="2"/>
      <c r="D89" s="2">
        <v>50</v>
      </c>
      <c r="E89" s="11">
        <v>43217</v>
      </c>
      <c r="F89" s="2">
        <v>43217</v>
      </c>
      <c r="G89" s="2" t="s">
        <v>60</v>
      </c>
      <c r="K89" s="2">
        <v>13</v>
      </c>
      <c r="O89" s="2" t="s">
        <v>55</v>
      </c>
      <c r="P89" s="2">
        <v>2</v>
      </c>
      <c r="R89" s="2" t="s">
        <v>1988</v>
      </c>
      <c r="S89" s="2" t="s">
        <v>1599</v>
      </c>
      <c r="T89" s="2" t="s">
        <v>1599</v>
      </c>
      <c r="U89" s="2" t="s">
        <v>1599</v>
      </c>
      <c r="V89" s="2" t="s">
        <v>1599</v>
      </c>
      <c r="Y89" s="2" t="s">
        <v>1599</v>
      </c>
      <c r="AA89" s="2" t="s">
        <v>1599</v>
      </c>
      <c r="AB89" s="12" t="s">
        <v>59</v>
      </c>
      <c r="AC89" s="12">
        <v>167</v>
      </c>
      <c r="AD89" s="12">
        <v>50</v>
      </c>
      <c r="AE89" s="12">
        <f>VLOOKUP(AD89,Tableau5[[ID_Section]:[departement]],10,TRUE)</f>
        <v>17</v>
      </c>
      <c r="AF89" s="12" t="s">
        <v>60</v>
      </c>
      <c r="AG89" s="33">
        <v>43217</v>
      </c>
      <c r="AH89" s="12">
        <v>13</v>
      </c>
      <c r="AI89" s="12">
        <v>5</v>
      </c>
      <c r="AJ89" s="12" t="s">
        <v>55</v>
      </c>
      <c r="AK89" s="12" t="str">
        <f>AJ89</f>
        <v>Sportif</v>
      </c>
      <c r="AL89" s="12">
        <v>2</v>
      </c>
      <c r="AP89" s="12">
        <v>1</v>
      </c>
      <c r="AV89" s="12" t="str">
        <f>CONCATENATE(AD89,"-",AG89,"-",AJ89)</f>
        <v>50-43217-Sportif</v>
      </c>
      <c r="AW89" s="12">
        <v>1</v>
      </c>
      <c r="AX89" s="12">
        <v>2</v>
      </c>
      <c r="AY89" s="12" t="s">
        <v>61</v>
      </c>
      <c r="AZ89" s="12">
        <v>148</v>
      </c>
      <c r="BA89" s="12" t="s">
        <v>94</v>
      </c>
      <c r="BB89" s="12">
        <v>11559</v>
      </c>
      <c r="BC89" s="12">
        <v>14</v>
      </c>
    </row>
    <row r="90" spans="1:56" x14ac:dyDescent="0.2">
      <c r="A90" s="2" t="s">
        <v>1612</v>
      </c>
      <c r="B90" s="2" t="s">
        <v>568</v>
      </c>
      <c r="C90" s="2"/>
      <c r="D90" s="2">
        <v>50</v>
      </c>
      <c r="E90" s="11">
        <v>43217</v>
      </c>
      <c r="F90" s="2">
        <v>43217</v>
      </c>
      <c r="G90" s="2" t="s">
        <v>60</v>
      </c>
      <c r="K90" s="2">
        <v>13</v>
      </c>
      <c r="O90" s="2" t="s">
        <v>55</v>
      </c>
      <c r="P90" s="2">
        <v>2</v>
      </c>
      <c r="R90" s="2" t="s">
        <v>1988</v>
      </c>
      <c r="S90" s="2" t="s">
        <v>1599</v>
      </c>
      <c r="T90" s="2" t="s">
        <v>1599</v>
      </c>
      <c r="U90" s="2" t="s">
        <v>1599</v>
      </c>
      <c r="V90" s="2" t="s">
        <v>1599</v>
      </c>
      <c r="Y90" s="2" t="s">
        <v>1599</v>
      </c>
      <c r="AA90" s="2" t="s">
        <v>1599</v>
      </c>
      <c r="AB90" s="12" t="s">
        <v>59</v>
      </c>
      <c r="AC90" s="12">
        <v>168</v>
      </c>
      <c r="AD90" s="12">
        <v>50</v>
      </c>
      <c r="AE90" s="12">
        <f>VLOOKUP(AD90,Tableau5[[ID_Section]:[departement]],10,TRUE)</f>
        <v>17</v>
      </c>
      <c r="AF90" s="12" t="s">
        <v>60</v>
      </c>
      <c r="AG90" s="33">
        <v>43217</v>
      </c>
      <c r="AH90" s="12">
        <v>13</v>
      </c>
      <c r="AI90" s="12">
        <v>5</v>
      </c>
      <c r="AJ90" s="12" t="s">
        <v>55</v>
      </c>
      <c r="AK90" s="12" t="str">
        <f>AJ90</f>
        <v>Sportif</v>
      </c>
      <c r="AL90" s="12">
        <v>2</v>
      </c>
      <c r="AP90" s="12">
        <v>1</v>
      </c>
      <c r="AV90" s="12" t="str">
        <f>CONCATENATE(AD90,"-",AG90,"-",AJ90)</f>
        <v>50-43217-Sportif</v>
      </c>
      <c r="AW90" s="12">
        <v>1</v>
      </c>
      <c r="AX90" s="12">
        <v>2</v>
      </c>
      <c r="AY90" s="12" t="s">
        <v>61</v>
      </c>
      <c r="AZ90" s="12">
        <v>148</v>
      </c>
      <c r="BA90" s="12" t="s">
        <v>94</v>
      </c>
      <c r="BB90" s="12">
        <v>11559</v>
      </c>
      <c r="BC90" s="12">
        <v>14</v>
      </c>
      <c r="BD90" s="12" t="s">
        <v>48</v>
      </c>
    </row>
    <row r="91" spans="1:56" x14ac:dyDescent="0.2">
      <c r="A91" s="2" t="s">
        <v>1612</v>
      </c>
      <c r="B91" s="2" t="s">
        <v>568</v>
      </c>
      <c r="C91" s="2"/>
      <c r="D91" s="2">
        <v>50</v>
      </c>
      <c r="E91" s="11">
        <v>43217</v>
      </c>
      <c r="F91" s="2">
        <v>43217</v>
      </c>
      <c r="G91" s="2" t="s">
        <v>60</v>
      </c>
      <c r="K91" s="2">
        <v>14</v>
      </c>
      <c r="O91" s="2" t="s">
        <v>53</v>
      </c>
      <c r="P91" s="2">
        <v>1</v>
      </c>
      <c r="R91" s="2" t="s">
        <v>1989</v>
      </c>
      <c r="S91" s="2" t="s">
        <v>54</v>
      </c>
      <c r="T91" s="2" t="s">
        <v>95</v>
      </c>
      <c r="U91" s="2" t="s">
        <v>1599</v>
      </c>
      <c r="V91" s="2" t="s">
        <v>1599</v>
      </c>
      <c r="Y91" s="2" t="s">
        <v>1599</v>
      </c>
      <c r="AA91" s="2" t="s">
        <v>1599</v>
      </c>
      <c r="AB91" s="12" t="s">
        <v>95</v>
      </c>
      <c r="AC91" s="12">
        <v>169</v>
      </c>
      <c r="AD91" s="12">
        <v>50</v>
      </c>
      <c r="AE91" s="12">
        <f>VLOOKUP(AD91,Tableau5[[ID_Section]:[departement]],10,TRUE)</f>
        <v>17</v>
      </c>
      <c r="AF91" s="12" t="s">
        <v>60</v>
      </c>
      <c r="AG91" s="33">
        <v>43217</v>
      </c>
      <c r="AH91" s="12">
        <v>14</v>
      </c>
      <c r="AI91" s="12">
        <v>9</v>
      </c>
      <c r="AJ91" s="12" t="s">
        <v>53</v>
      </c>
      <c r="AK91" s="12" t="s">
        <v>53</v>
      </c>
      <c r="AL91" s="12">
        <v>1</v>
      </c>
      <c r="AP91" s="12">
        <v>2</v>
      </c>
      <c r="AQ91" s="12">
        <v>31</v>
      </c>
      <c r="AV91" s="12" t="str">
        <f>CONCATENATE(AD91,"-",AG91,"-","Loisir")</f>
        <v>50-43217-Loisir</v>
      </c>
      <c r="AW91" s="12">
        <v>1</v>
      </c>
      <c r="AX91" s="12">
        <v>2</v>
      </c>
      <c r="AY91" s="12" t="s">
        <v>61</v>
      </c>
      <c r="AZ91" s="12">
        <v>148</v>
      </c>
      <c r="BA91" s="12" t="s">
        <v>96</v>
      </c>
      <c r="BB91" s="12">
        <v>11560</v>
      </c>
      <c r="BC91" s="12">
        <v>19</v>
      </c>
    </row>
    <row r="92" spans="1:56" x14ac:dyDescent="0.2">
      <c r="A92" s="2" t="s">
        <v>1612</v>
      </c>
      <c r="B92" s="2" t="s">
        <v>568</v>
      </c>
      <c r="C92" s="2"/>
      <c r="D92" s="2">
        <v>50</v>
      </c>
      <c r="E92" s="11">
        <v>43217</v>
      </c>
      <c r="F92" s="2">
        <v>43217</v>
      </c>
      <c r="G92" s="2" t="s">
        <v>60</v>
      </c>
      <c r="K92" s="2">
        <v>14</v>
      </c>
      <c r="O92" s="2" t="s">
        <v>55</v>
      </c>
      <c r="P92" s="2">
        <v>1</v>
      </c>
      <c r="R92" s="2" t="s">
        <v>1988</v>
      </c>
      <c r="S92" s="2" t="s">
        <v>1599</v>
      </c>
      <c r="T92" s="2" t="s">
        <v>1599</v>
      </c>
      <c r="U92" s="2" t="s">
        <v>1599</v>
      </c>
      <c r="V92" s="2" t="s">
        <v>1599</v>
      </c>
      <c r="Y92" s="2" t="s">
        <v>1599</v>
      </c>
      <c r="AA92" s="2" t="s">
        <v>1599</v>
      </c>
      <c r="AB92" s="12" t="s">
        <v>59</v>
      </c>
      <c r="AC92" s="12">
        <v>170</v>
      </c>
      <c r="AD92" s="12">
        <v>50</v>
      </c>
      <c r="AE92" s="12">
        <f>VLOOKUP(AD92,Tableau5[[ID_Section]:[departement]],10,TRUE)</f>
        <v>17</v>
      </c>
      <c r="AF92" s="12" t="s">
        <v>60</v>
      </c>
      <c r="AG92" s="33">
        <v>43217</v>
      </c>
      <c r="AH92" s="12">
        <v>14</v>
      </c>
      <c r="AI92" s="12">
        <v>5</v>
      </c>
      <c r="AJ92" s="12" t="s">
        <v>55</v>
      </c>
      <c r="AK92" s="12" t="str">
        <f>AJ92</f>
        <v>Sportif</v>
      </c>
      <c r="AL92" s="12">
        <v>1</v>
      </c>
      <c r="AP92" s="12">
        <v>1</v>
      </c>
      <c r="AV92" s="12" t="str">
        <f>CONCATENATE(AD92,"-",AG92,"-",AJ92)</f>
        <v>50-43217-Sportif</v>
      </c>
      <c r="AW92" s="12">
        <v>1</v>
      </c>
      <c r="AX92" s="12">
        <v>2</v>
      </c>
      <c r="AY92" s="12" t="s">
        <v>61</v>
      </c>
      <c r="AZ92" s="12">
        <v>148</v>
      </c>
      <c r="BA92" s="12" t="s">
        <v>96</v>
      </c>
      <c r="BB92" s="12">
        <v>11560</v>
      </c>
      <c r="BC92" s="12">
        <v>19</v>
      </c>
    </row>
    <row r="93" spans="1:56" x14ac:dyDescent="0.2">
      <c r="A93" s="2" t="s">
        <v>1612</v>
      </c>
      <c r="B93" s="2" t="s">
        <v>568</v>
      </c>
      <c r="C93" s="2"/>
      <c r="D93" s="2">
        <v>50</v>
      </c>
      <c r="E93" s="11">
        <v>43217</v>
      </c>
      <c r="F93" s="2">
        <v>43217</v>
      </c>
      <c r="G93" s="2" t="s">
        <v>60</v>
      </c>
      <c r="K93" s="2">
        <v>14</v>
      </c>
      <c r="O93" s="2" t="s">
        <v>53</v>
      </c>
      <c r="P93" s="2">
        <v>1</v>
      </c>
      <c r="R93" s="2" t="s">
        <v>1988</v>
      </c>
      <c r="S93" s="2" t="s">
        <v>1599</v>
      </c>
      <c r="T93" s="2" t="s">
        <v>1599</v>
      </c>
      <c r="U93" s="2" t="s">
        <v>1599</v>
      </c>
      <c r="V93" s="2" t="s">
        <v>1599</v>
      </c>
      <c r="Y93" s="2" t="s">
        <v>1599</v>
      </c>
      <c r="AA93" s="2" t="s">
        <v>1599</v>
      </c>
      <c r="AB93" s="12" t="s">
        <v>59</v>
      </c>
      <c r="AC93" s="12">
        <v>171</v>
      </c>
      <c r="AD93" s="12">
        <v>50</v>
      </c>
      <c r="AE93" s="12">
        <f>VLOOKUP(AD93,Tableau5[[ID_Section]:[departement]],10,TRUE)</f>
        <v>17</v>
      </c>
      <c r="AF93" s="12" t="s">
        <v>60</v>
      </c>
      <c r="AG93" s="33">
        <v>43217</v>
      </c>
      <c r="AH93" s="12">
        <v>14</v>
      </c>
      <c r="AI93" s="12">
        <v>9</v>
      </c>
      <c r="AJ93" s="12" t="s">
        <v>53</v>
      </c>
      <c r="AK93" s="12" t="s">
        <v>53</v>
      </c>
      <c r="AL93" s="12">
        <v>1</v>
      </c>
      <c r="AP93" s="12">
        <v>1</v>
      </c>
      <c r="AV93" s="12" t="str">
        <f>CONCATENATE(AD93,"-",AG93,"-","Loisir")</f>
        <v>50-43217-Loisir</v>
      </c>
      <c r="AW93" s="12">
        <v>1</v>
      </c>
      <c r="AX93" s="12">
        <v>2</v>
      </c>
      <c r="AY93" s="12" t="s">
        <v>61</v>
      </c>
      <c r="AZ93" s="12">
        <v>148</v>
      </c>
      <c r="BA93" s="12" t="s">
        <v>96</v>
      </c>
      <c r="BB93" s="12">
        <v>11560</v>
      </c>
      <c r="BC93" s="12">
        <v>19</v>
      </c>
    </row>
    <row r="94" spans="1:56" x14ac:dyDescent="0.2">
      <c r="A94" s="2" t="s">
        <v>1612</v>
      </c>
      <c r="B94" s="2" t="s">
        <v>568</v>
      </c>
      <c r="C94" s="2"/>
      <c r="D94" s="2">
        <v>50</v>
      </c>
      <c r="E94" s="11">
        <v>43217</v>
      </c>
      <c r="F94" s="2">
        <v>43217</v>
      </c>
      <c r="G94" s="2" t="s">
        <v>60</v>
      </c>
      <c r="K94" s="2">
        <v>14</v>
      </c>
      <c r="O94" s="2" t="s">
        <v>53</v>
      </c>
      <c r="P94" s="2">
        <v>1</v>
      </c>
      <c r="R94" s="2" t="s">
        <v>1988</v>
      </c>
      <c r="S94" s="2" t="s">
        <v>1599</v>
      </c>
      <c r="T94" s="2" t="s">
        <v>1599</v>
      </c>
      <c r="U94" s="2" t="s">
        <v>1599</v>
      </c>
      <c r="V94" s="2" t="s">
        <v>1599</v>
      </c>
      <c r="Y94" s="2" t="s">
        <v>1599</v>
      </c>
      <c r="AA94" s="2" t="s">
        <v>1599</v>
      </c>
      <c r="AB94" s="12" t="s">
        <v>59</v>
      </c>
      <c r="AC94" s="12">
        <v>172</v>
      </c>
      <c r="AD94" s="12">
        <v>50</v>
      </c>
      <c r="AE94" s="12">
        <f>VLOOKUP(AD94,Tableau5[[ID_Section]:[departement]],10,TRUE)</f>
        <v>17</v>
      </c>
      <c r="AF94" s="12" t="s">
        <v>60</v>
      </c>
      <c r="AG94" s="33">
        <v>43217</v>
      </c>
      <c r="AH94" s="12">
        <v>14</v>
      </c>
      <c r="AI94" s="12">
        <v>9</v>
      </c>
      <c r="AJ94" s="12" t="s">
        <v>53</v>
      </c>
      <c r="AK94" s="12" t="s">
        <v>53</v>
      </c>
      <c r="AL94" s="12">
        <v>1</v>
      </c>
      <c r="AP94" s="12">
        <v>1</v>
      </c>
      <c r="AV94" s="12" t="str">
        <f>CONCATENATE(AD94,"-",AG94,"-","Loisir")</f>
        <v>50-43217-Loisir</v>
      </c>
      <c r="AW94" s="12">
        <v>1</v>
      </c>
      <c r="AX94" s="12">
        <v>2</v>
      </c>
      <c r="AY94" s="12" t="s">
        <v>61</v>
      </c>
      <c r="AZ94" s="12">
        <v>148</v>
      </c>
      <c r="BA94" s="12" t="s">
        <v>96</v>
      </c>
      <c r="BB94" s="12">
        <v>11560</v>
      </c>
      <c r="BC94" s="12">
        <v>19</v>
      </c>
    </row>
    <row r="95" spans="1:56" x14ac:dyDescent="0.2">
      <c r="A95" s="2" t="s">
        <v>1612</v>
      </c>
      <c r="B95" s="2" t="s">
        <v>568</v>
      </c>
      <c r="C95" s="2"/>
      <c r="D95" s="2">
        <v>50</v>
      </c>
      <c r="E95" s="11">
        <v>43217</v>
      </c>
      <c r="F95" s="2">
        <v>43217</v>
      </c>
      <c r="G95" s="2" t="s">
        <v>60</v>
      </c>
      <c r="K95" s="2">
        <v>14</v>
      </c>
      <c r="O95" s="2" t="s">
        <v>53</v>
      </c>
      <c r="P95" s="2">
        <v>1</v>
      </c>
      <c r="R95" s="2" t="s">
        <v>1988</v>
      </c>
      <c r="S95" s="2" t="s">
        <v>54</v>
      </c>
      <c r="T95" s="2" t="s">
        <v>97</v>
      </c>
      <c r="U95" s="2" t="s">
        <v>1599</v>
      </c>
      <c r="V95" s="2" t="s">
        <v>1599</v>
      </c>
      <c r="Y95" s="2" t="s">
        <v>1599</v>
      </c>
      <c r="AA95" s="2" t="s">
        <v>1599</v>
      </c>
      <c r="AB95" s="12" t="s">
        <v>97</v>
      </c>
      <c r="AC95" s="12">
        <v>173</v>
      </c>
      <c r="AD95" s="12">
        <v>50</v>
      </c>
      <c r="AE95" s="12">
        <f>VLOOKUP(AD95,Tableau5[[ID_Section]:[departement]],10,TRUE)</f>
        <v>17</v>
      </c>
      <c r="AF95" s="12" t="s">
        <v>60</v>
      </c>
      <c r="AG95" s="33">
        <v>43217</v>
      </c>
      <c r="AH95" s="12">
        <v>14</v>
      </c>
      <c r="AI95" s="12">
        <v>9</v>
      </c>
      <c r="AJ95" s="12" t="s">
        <v>53</v>
      </c>
      <c r="AK95" s="12" t="s">
        <v>53</v>
      </c>
      <c r="AL95" s="12">
        <v>1</v>
      </c>
      <c r="AP95" s="12">
        <v>1</v>
      </c>
      <c r="AQ95" s="12">
        <v>32</v>
      </c>
      <c r="AV95" s="12" t="str">
        <f>CONCATENATE(AD95,"-",AG95,"-","Loisir")</f>
        <v>50-43217-Loisir</v>
      </c>
      <c r="AW95" s="12">
        <v>1</v>
      </c>
      <c r="AX95" s="12">
        <v>2</v>
      </c>
      <c r="AY95" s="12" t="s">
        <v>61</v>
      </c>
      <c r="AZ95" s="12">
        <v>148</v>
      </c>
      <c r="BA95" s="12" t="s">
        <v>96</v>
      </c>
      <c r="BB95" s="12">
        <v>11560</v>
      </c>
      <c r="BC95" s="12">
        <v>19</v>
      </c>
    </row>
    <row r="96" spans="1:56" x14ac:dyDescent="0.2">
      <c r="A96" s="2" t="s">
        <v>1612</v>
      </c>
      <c r="B96" s="2" t="s">
        <v>568</v>
      </c>
      <c r="C96" s="2"/>
      <c r="D96" s="2">
        <v>50</v>
      </c>
      <c r="E96" s="11">
        <v>43217</v>
      </c>
      <c r="F96" s="2">
        <v>43217</v>
      </c>
      <c r="G96" s="2" t="s">
        <v>60</v>
      </c>
      <c r="K96" s="2">
        <v>14</v>
      </c>
      <c r="O96" s="2" t="s">
        <v>53</v>
      </c>
      <c r="P96" s="2">
        <v>1</v>
      </c>
      <c r="R96" s="2" t="s">
        <v>1988</v>
      </c>
      <c r="S96" s="2" t="s">
        <v>1599</v>
      </c>
      <c r="T96" s="2" t="s">
        <v>1599</v>
      </c>
      <c r="U96" s="2" t="s">
        <v>1599</v>
      </c>
      <c r="V96" s="2" t="s">
        <v>1599</v>
      </c>
      <c r="Y96" s="2" t="s">
        <v>1599</v>
      </c>
      <c r="AA96" s="2" t="s">
        <v>1599</v>
      </c>
      <c r="AB96" s="12" t="s">
        <v>59</v>
      </c>
      <c r="AC96" s="12">
        <v>174</v>
      </c>
      <c r="AD96" s="12">
        <v>50</v>
      </c>
      <c r="AE96" s="12">
        <f>VLOOKUP(AD96,Tableau5[[ID_Section]:[departement]],10,TRUE)</f>
        <v>17</v>
      </c>
      <c r="AF96" s="12" t="s">
        <v>60</v>
      </c>
      <c r="AG96" s="33">
        <v>43217</v>
      </c>
      <c r="AH96" s="12">
        <v>14</v>
      </c>
      <c r="AI96" s="12">
        <v>9</v>
      </c>
      <c r="AJ96" s="12" t="s">
        <v>53</v>
      </c>
      <c r="AK96" s="12" t="s">
        <v>53</v>
      </c>
      <c r="AL96" s="12">
        <v>1</v>
      </c>
      <c r="AP96" s="12">
        <v>1</v>
      </c>
      <c r="AV96" s="12" t="str">
        <f>CONCATENATE(AD96,"-",AG96,"-","Loisir")</f>
        <v>50-43217-Loisir</v>
      </c>
      <c r="AW96" s="12">
        <v>1</v>
      </c>
      <c r="AX96" s="12">
        <v>2</v>
      </c>
      <c r="AY96" s="12" t="s">
        <v>61</v>
      </c>
      <c r="AZ96" s="12">
        <v>148</v>
      </c>
      <c r="BA96" s="12" t="s">
        <v>96</v>
      </c>
      <c r="BB96" s="12">
        <v>11560</v>
      </c>
      <c r="BC96" s="12">
        <v>19</v>
      </c>
    </row>
    <row r="97" spans="1:56" x14ac:dyDescent="0.2">
      <c r="A97" s="2" t="s">
        <v>1612</v>
      </c>
      <c r="B97" s="2" t="s">
        <v>568</v>
      </c>
      <c r="C97" s="2"/>
      <c r="D97" s="2">
        <v>50</v>
      </c>
      <c r="E97" s="11">
        <v>43217</v>
      </c>
      <c r="F97" s="2">
        <v>43217</v>
      </c>
      <c r="G97" s="2" t="s">
        <v>60</v>
      </c>
      <c r="K97" s="2">
        <v>14</v>
      </c>
      <c r="O97" s="2" t="s">
        <v>49</v>
      </c>
      <c r="P97" s="2">
        <v>2</v>
      </c>
      <c r="R97" s="2" t="s">
        <v>1988</v>
      </c>
      <c r="S97" s="2" t="s">
        <v>1599</v>
      </c>
      <c r="T97" s="2" t="s">
        <v>1599</v>
      </c>
      <c r="U97" s="2" t="s">
        <v>1599</v>
      </c>
      <c r="V97" s="2" t="s">
        <v>1599</v>
      </c>
      <c r="Y97" s="2" t="s">
        <v>1599</v>
      </c>
      <c r="AA97" s="2" t="s">
        <v>1599</v>
      </c>
      <c r="AB97" s="12" t="s">
        <v>59</v>
      </c>
      <c r="AC97" s="12">
        <v>175</v>
      </c>
      <c r="AD97" s="12">
        <v>50</v>
      </c>
      <c r="AE97" s="12">
        <f>VLOOKUP(AD97,Tableau5[[ID_Section]:[departement]],10,TRUE)</f>
        <v>17</v>
      </c>
      <c r="AF97" s="12" t="s">
        <v>60</v>
      </c>
      <c r="AG97" s="33">
        <v>43217</v>
      </c>
      <c r="AH97" s="12">
        <v>14</v>
      </c>
      <c r="AI97" s="12">
        <v>1</v>
      </c>
      <c r="AJ97" s="12" t="s">
        <v>49</v>
      </c>
      <c r="AL97" s="12">
        <v>2</v>
      </c>
      <c r="AP97" s="12">
        <v>1</v>
      </c>
      <c r="AW97" s="12">
        <v>2</v>
      </c>
      <c r="AX97" s="12">
        <v>2</v>
      </c>
      <c r="AY97" s="12" t="s">
        <v>61</v>
      </c>
      <c r="AZ97" s="12">
        <v>148</v>
      </c>
      <c r="BA97" s="12" t="s">
        <v>96</v>
      </c>
      <c r="BB97" s="12">
        <v>11560</v>
      </c>
      <c r="BC97" s="12">
        <v>19</v>
      </c>
    </row>
    <row r="98" spans="1:56" x14ac:dyDescent="0.2">
      <c r="A98" s="2" t="s">
        <v>1612</v>
      </c>
      <c r="B98" s="2" t="s">
        <v>568</v>
      </c>
      <c r="C98" s="2"/>
      <c r="D98" s="2">
        <v>50</v>
      </c>
      <c r="E98" s="11">
        <v>43217</v>
      </c>
      <c r="F98" s="2">
        <v>43217</v>
      </c>
      <c r="G98" s="2" t="s">
        <v>60</v>
      </c>
      <c r="K98" s="2">
        <v>14</v>
      </c>
      <c r="O98" s="2" t="s">
        <v>53</v>
      </c>
      <c r="P98" s="2">
        <v>1</v>
      </c>
      <c r="R98" s="2" t="s">
        <v>1988</v>
      </c>
      <c r="S98" s="2" t="s">
        <v>54</v>
      </c>
      <c r="T98" s="2" t="s">
        <v>98</v>
      </c>
      <c r="U98" s="2" t="s">
        <v>1599</v>
      </c>
      <c r="V98" s="2" t="s">
        <v>1599</v>
      </c>
      <c r="Y98" s="2" t="s">
        <v>1599</v>
      </c>
      <c r="AA98" s="2" t="s">
        <v>1599</v>
      </c>
      <c r="AB98" s="12" t="s">
        <v>98</v>
      </c>
      <c r="AC98" s="12">
        <v>176</v>
      </c>
      <c r="AD98" s="12">
        <v>50</v>
      </c>
      <c r="AE98" s="12">
        <f>VLOOKUP(AD98,Tableau5[[ID_Section]:[departement]],10,TRUE)</f>
        <v>17</v>
      </c>
      <c r="AF98" s="12" t="s">
        <v>60</v>
      </c>
      <c r="AG98" s="33">
        <v>43217</v>
      </c>
      <c r="AH98" s="12">
        <v>14</v>
      </c>
      <c r="AI98" s="12">
        <v>9</v>
      </c>
      <c r="AJ98" s="12" t="s">
        <v>53</v>
      </c>
      <c r="AK98" s="12" t="s">
        <v>53</v>
      </c>
      <c r="AL98" s="12">
        <v>1</v>
      </c>
      <c r="AP98" s="12">
        <v>1</v>
      </c>
      <c r="AQ98" s="12">
        <v>33</v>
      </c>
      <c r="AV98" s="12" t="str">
        <f>CONCATENATE(AD98,"-",AG98,"-","Loisir")</f>
        <v>50-43217-Loisir</v>
      </c>
      <c r="AW98" s="12">
        <v>1</v>
      </c>
      <c r="AX98" s="12">
        <v>2</v>
      </c>
      <c r="AY98" s="12" t="s">
        <v>61</v>
      </c>
      <c r="AZ98" s="12">
        <v>148</v>
      </c>
      <c r="BA98" s="12" t="s">
        <v>96</v>
      </c>
      <c r="BB98" s="12">
        <v>11560</v>
      </c>
      <c r="BC98" s="12">
        <v>19</v>
      </c>
    </row>
    <row r="99" spans="1:56" x14ac:dyDescent="0.2">
      <c r="A99" s="2" t="s">
        <v>1612</v>
      </c>
      <c r="B99" s="2" t="s">
        <v>568</v>
      </c>
      <c r="C99" s="2"/>
      <c r="D99" s="2">
        <v>50</v>
      </c>
      <c r="E99" s="11">
        <v>43217</v>
      </c>
      <c r="F99" s="2">
        <v>43217</v>
      </c>
      <c r="G99" s="2" t="s">
        <v>60</v>
      </c>
      <c r="K99" s="2">
        <v>14</v>
      </c>
      <c r="O99" s="2" t="s">
        <v>53</v>
      </c>
      <c r="P99" s="2">
        <v>1</v>
      </c>
      <c r="R99" s="2" t="s">
        <v>1988</v>
      </c>
      <c r="S99" s="2" t="s">
        <v>1599</v>
      </c>
      <c r="T99" s="2" t="s">
        <v>1599</v>
      </c>
      <c r="U99" s="2" t="s">
        <v>1599</v>
      </c>
      <c r="V99" s="2" t="s">
        <v>1599</v>
      </c>
      <c r="Y99" s="2" t="s">
        <v>1599</v>
      </c>
      <c r="AA99" s="2" t="s">
        <v>1599</v>
      </c>
      <c r="AB99" s="12" t="s">
        <v>59</v>
      </c>
      <c r="AC99" s="12">
        <v>177</v>
      </c>
      <c r="AD99" s="12">
        <v>50</v>
      </c>
      <c r="AE99" s="12">
        <f>VLOOKUP(AD99,Tableau5[[ID_Section]:[departement]],10,TRUE)</f>
        <v>17</v>
      </c>
      <c r="AF99" s="12" t="s">
        <v>60</v>
      </c>
      <c r="AG99" s="33">
        <v>43217</v>
      </c>
      <c r="AH99" s="12">
        <v>14</v>
      </c>
      <c r="AI99" s="12">
        <v>9</v>
      </c>
      <c r="AJ99" s="12" t="s">
        <v>53</v>
      </c>
      <c r="AK99" s="12" t="s">
        <v>53</v>
      </c>
      <c r="AL99" s="12">
        <v>1</v>
      </c>
      <c r="AP99" s="12">
        <v>1</v>
      </c>
      <c r="AV99" s="12" t="str">
        <f>CONCATENATE(AD99,"-",AG99,"-","Loisir")</f>
        <v>50-43217-Loisir</v>
      </c>
      <c r="AW99" s="12">
        <v>1</v>
      </c>
      <c r="AX99" s="12">
        <v>2</v>
      </c>
      <c r="AY99" s="12" t="s">
        <v>61</v>
      </c>
      <c r="AZ99" s="12">
        <v>148</v>
      </c>
      <c r="BA99" s="12" t="s">
        <v>96</v>
      </c>
      <c r="BB99" s="12">
        <v>11560</v>
      </c>
      <c r="BC99" s="12">
        <v>19</v>
      </c>
    </row>
    <row r="100" spans="1:56" x14ac:dyDescent="0.2">
      <c r="A100" s="2" t="s">
        <v>1612</v>
      </c>
      <c r="B100" s="2" t="s">
        <v>568</v>
      </c>
      <c r="C100" s="2"/>
      <c r="D100" s="2">
        <v>50</v>
      </c>
      <c r="E100" s="11">
        <v>43217</v>
      </c>
      <c r="F100" s="2">
        <v>43217</v>
      </c>
      <c r="G100" s="2" t="s">
        <v>60</v>
      </c>
      <c r="K100" s="2">
        <v>14</v>
      </c>
      <c r="O100" s="2" t="s">
        <v>49</v>
      </c>
      <c r="P100" s="2">
        <v>1</v>
      </c>
      <c r="R100" s="2" t="s">
        <v>1988</v>
      </c>
      <c r="S100" s="2" t="s">
        <v>1599</v>
      </c>
      <c r="T100" s="2" t="s">
        <v>1599</v>
      </c>
      <c r="U100" s="2" t="s">
        <v>1599</v>
      </c>
      <c r="V100" s="2" t="s">
        <v>1599</v>
      </c>
      <c r="Y100" s="2" t="s">
        <v>1599</v>
      </c>
      <c r="AA100" s="2" t="s">
        <v>1599</v>
      </c>
      <c r="AB100" s="12" t="s">
        <v>59</v>
      </c>
      <c r="AC100" s="12">
        <v>178</v>
      </c>
      <c r="AD100" s="12">
        <v>50</v>
      </c>
      <c r="AE100" s="12">
        <f>VLOOKUP(AD100,Tableau5[[ID_Section]:[departement]],10,TRUE)</f>
        <v>17</v>
      </c>
      <c r="AF100" s="12" t="s">
        <v>60</v>
      </c>
      <c r="AG100" s="33">
        <v>43217</v>
      </c>
      <c r="AH100" s="12">
        <v>14</v>
      </c>
      <c r="AI100" s="12">
        <v>1</v>
      </c>
      <c r="AJ100" s="12" t="s">
        <v>49</v>
      </c>
      <c r="AL100" s="12">
        <v>1</v>
      </c>
      <c r="AP100" s="12">
        <v>1</v>
      </c>
      <c r="AW100" s="12">
        <v>2</v>
      </c>
      <c r="AX100" s="12">
        <v>2</v>
      </c>
      <c r="AY100" s="12" t="s">
        <v>61</v>
      </c>
      <c r="AZ100" s="12">
        <v>148</v>
      </c>
      <c r="BA100" s="12" t="s">
        <v>96</v>
      </c>
      <c r="BB100" s="12">
        <v>11560</v>
      </c>
      <c r="BC100" s="12">
        <v>19</v>
      </c>
    </row>
    <row r="101" spans="1:56" x14ac:dyDescent="0.2">
      <c r="A101" s="2" t="s">
        <v>1612</v>
      </c>
      <c r="B101" s="2" t="s">
        <v>568</v>
      </c>
      <c r="C101" s="2"/>
      <c r="D101" s="2">
        <v>50</v>
      </c>
      <c r="E101" s="11">
        <v>43217</v>
      </c>
      <c r="F101" s="2">
        <v>43217</v>
      </c>
      <c r="G101" s="2" t="s">
        <v>60</v>
      </c>
      <c r="K101" s="2">
        <v>14</v>
      </c>
      <c r="O101" s="2" t="s">
        <v>55</v>
      </c>
      <c r="P101" s="2">
        <v>1</v>
      </c>
      <c r="R101" s="2" t="s">
        <v>1988</v>
      </c>
      <c r="S101" s="2" t="s">
        <v>1599</v>
      </c>
      <c r="T101" s="2" t="s">
        <v>1599</v>
      </c>
      <c r="U101" s="2" t="s">
        <v>1599</v>
      </c>
      <c r="V101" s="2" t="s">
        <v>1599</v>
      </c>
      <c r="Y101" s="2" t="s">
        <v>1599</v>
      </c>
      <c r="AA101" s="2" t="s">
        <v>1599</v>
      </c>
      <c r="AB101" s="12" t="s">
        <v>59</v>
      </c>
      <c r="AC101" s="12">
        <v>179</v>
      </c>
      <c r="AD101" s="12">
        <v>50</v>
      </c>
      <c r="AE101" s="12">
        <f>VLOOKUP(AD101,Tableau5[[ID_Section]:[departement]],10,TRUE)</f>
        <v>17</v>
      </c>
      <c r="AF101" s="12" t="s">
        <v>60</v>
      </c>
      <c r="AG101" s="33">
        <v>43217</v>
      </c>
      <c r="AH101" s="12">
        <v>14</v>
      </c>
      <c r="AI101" s="12">
        <v>5</v>
      </c>
      <c r="AJ101" s="12" t="s">
        <v>55</v>
      </c>
      <c r="AK101" s="12" t="str">
        <f>AJ101</f>
        <v>Sportif</v>
      </c>
      <c r="AL101" s="12">
        <v>1</v>
      </c>
      <c r="AP101" s="12">
        <v>1</v>
      </c>
      <c r="AV101" s="12" t="str">
        <f>CONCATENATE(AD101,"-",AG101,"-",AJ101)</f>
        <v>50-43217-Sportif</v>
      </c>
      <c r="AW101" s="12">
        <v>1</v>
      </c>
      <c r="AX101" s="12">
        <v>2</v>
      </c>
      <c r="AY101" s="12" t="s">
        <v>61</v>
      </c>
      <c r="AZ101" s="12">
        <v>148</v>
      </c>
      <c r="BA101" s="12" t="s">
        <v>96</v>
      </c>
      <c r="BB101" s="12">
        <v>11560</v>
      </c>
      <c r="BC101" s="12">
        <v>19</v>
      </c>
    </row>
    <row r="102" spans="1:56" x14ac:dyDescent="0.2">
      <c r="A102" s="2" t="s">
        <v>1612</v>
      </c>
      <c r="B102" s="2" t="s">
        <v>568</v>
      </c>
      <c r="C102" s="2"/>
      <c r="D102" s="2">
        <v>50</v>
      </c>
      <c r="E102" s="11">
        <v>43217</v>
      </c>
      <c r="F102" s="2">
        <v>43217</v>
      </c>
      <c r="G102" s="2" t="s">
        <v>60</v>
      </c>
      <c r="K102" s="2">
        <v>14</v>
      </c>
      <c r="O102" s="2" t="s">
        <v>49</v>
      </c>
      <c r="P102" s="2">
        <v>1</v>
      </c>
      <c r="R102" s="2" t="s">
        <v>1988</v>
      </c>
      <c r="S102" s="2" t="s">
        <v>1599</v>
      </c>
      <c r="T102" s="2" t="s">
        <v>1599</v>
      </c>
      <c r="U102" s="2" t="s">
        <v>1599</v>
      </c>
      <c r="V102" s="2" t="s">
        <v>1599</v>
      </c>
      <c r="Y102" s="2" t="s">
        <v>1599</v>
      </c>
      <c r="AA102" s="2" t="s">
        <v>1599</v>
      </c>
      <c r="AB102" s="12" t="s">
        <v>59</v>
      </c>
      <c r="AC102" s="12">
        <v>180</v>
      </c>
      <c r="AD102" s="12">
        <v>50</v>
      </c>
      <c r="AE102" s="12">
        <f>VLOOKUP(AD102,Tableau5[[ID_Section]:[departement]],10,TRUE)</f>
        <v>17</v>
      </c>
      <c r="AF102" s="12" t="s">
        <v>60</v>
      </c>
      <c r="AG102" s="33">
        <v>43217</v>
      </c>
      <c r="AH102" s="12">
        <v>14</v>
      </c>
      <c r="AI102" s="12">
        <v>1</v>
      </c>
      <c r="AJ102" s="12" t="s">
        <v>49</v>
      </c>
      <c r="AL102" s="12">
        <v>1</v>
      </c>
      <c r="AP102" s="12">
        <v>1</v>
      </c>
      <c r="AW102" s="12">
        <v>2</v>
      </c>
      <c r="AX102" s="12">
        <v>2</v>
      </c>
      <c r="AY102" s="12" t="s">
        <v>61</v>
      </c>
      <c r="AZ102" s="12">
        <v>148</v>
      </c>
      <c r="BA102" s="12" t="s">
        <v>96</v>
      </c>
      <c r="BB102" s="12">
        <v>11560</v>
      </c>
      <c r="BC102" s="12">
        <v>19</v>
      </c>
    </row>
    <row r="103" spans="1:56" x14ac:dyDescent="0.2">
      <c r="A103" s="2" t="s">
        <v>1612</v>
      </c>
      <c r="B103" s="2" t="s">
        <v>568</v>
      </c>
      <c r="C103" s="2"/>
      <c r="D103" s="2">
        <v>50</v>
      </c>
      <c r="E103" s="11">
        <v>43217</v>
      </c>
      <c r="F103" s="2">
        <v>43217</v>
      </c>
      <c r="G103" s="2" t="s">
        <v>60</v>
      </c>
      <c r="K103" s="2">
        <v>14</v>
      </c>
      <c r="O103" s="2" t="s">
        <v>50</v>
      </c>
      <c r="P103" s="2">
        <v>1</v>
      </c>
      <c r="R103" s="2" t="s">
        <v>1989</v>
      </c>
      <c r="S103" s="2" t="s">
        <v>1599</v>
      </c>
      <c r="T103" s="2" t="s">
        <v>1599</v>
      </c>
      <c r="U103" s="2" t="s">
        <v>1599</v>
      </c>
      <c r="V103" s="2" t="s">
        <v>1599</v>
      </c>
      <c r="Y103" s="2" t="s">
        <v>1599</v>
      </c>
      <c r="AA103" s="2" t="s">
        <v>1599</v>
      </c>
      <c r="AB103" s="12" t="s">
        <v>59</v>
      </c>
      <c r="AC103" s="12">
        <v>181</v>
      </c>
      <c r="AD103" s="12">
        <v>50</v>
      </c>
      <c r="AE103" s="12">
        <f>VLOOKUP(AD103,Tableau5[[ID_Section]:[departement]],10,TRUE)</f>
        <v>17</v>
      </c>
      <c r="AF103" s="12" t="s">
        <v>60</v>
      </c>
      <c r="AG103" s="33">
        <v>43217</v>
      </c>
      <c r="AH103" s="12">
        <v>14</v>
      </c>
      <c r="AI103" s="12">
        <v>8</v>
      </c>
      <c r="AJ103" s="12" t="s">
        <v>50</v>
      </c>
      <c r="AK103" s="12" t="str">
        <f>AJ103</f>
        <v>Utilitaire</v>
      </c>
      <c r="AL103" s="12">
        <v>1</v>
      </c>
      <c r="AP103" s="12">
        <v>2</v>
      </c>
      <c r="AV103" s="12" t="str">
        <f>CONCATENATE(AD103,"-",AG103,"-",AJ103)</f>
        <v>50-43217-Utilitaire</v>
      </c>
      <c r="AW103" s="12">
        <v>1</v>
      </c>
      <c r="AX103" s="12">
        <v>2</v>
      </c>
      <c r="AY103" s="12" t="s">
        <v>61</v>
      </c>
      <c r="AZ103" s="12">
        <v>148</v>
      </c>
      <c r="BA103" s="12" t="s">
        <v>96</v>
      </c>
      <c r="BB103" s="12">
        <v>11560</v>
      </c>
      <c r="BC103" s="12">
        <v>19</v>
      </c>
    </row>
    <row r="104" spans="1:56" x14ac:dyDescent="0.2">
      <c r="A104" s="2" t="s">
        <v>1612</v>
      </c>
      <c r="B104" s="2" t="s">
        <v>568</v>
      </c>
      <c r="C104" s="2"/>
      <c r="D104" s="2">
        <v>50</v>
      </c>
      <c r="E104" s="11">
        <v>43217</v>
      </c>
      <c r="F104" s="2">
        <v>43217</v>
      </c>
      <c r="G104" s="2" t="s">
        <v>60</v>
      </c>
      <c r="K104" s="2">
        <v>14</v>
      </c>
      <c r="O104" s="2" t="s">
        <v>52</v>
      </c>
      <c r="P104" s="2">
        <v>1</v>
      </c>
      <c r="R104" s="2" t="s">
        <v>1989</v>
      </c>
      <c r="S104" s="2" t="s">
        <v>54</v>
      </c>
      <c r="T104" s="2" t="s">
        <v>99</v>
      </c>
      <c r="U104" s="2" t="s">
        <v>1599</v>
      </c>
      <c r="V104" s="2" t="s">
        <v>1599</v>
      </c>
      <c r="Y104" s="2" t="s">
        <v>1599</v>
      </c>
      <c r="AA104" s="2" t="s">
        <v>1599</v>
      </c>
      <c r="AB104" s="12" t="s">
        <v>99</v>
      </c>
      <c r="AC104" s="12">
        <v>182</v>
      </c>
      <c r="AD104" s="12">
        <v>50</v>
      </c>
      <c r="AE104" s="12">
        <f>VLOOKUP(AD104,Tableau5[[ID_Section]:[departement]],10,TRUE)</f>
        <v>17</v>
      </c>
      <c r="AF104" s="12" t="s">
        <v>60</v>
      </c>
      <c r="AG104" s="33">
        <v>43217</v>
      </c>
      <c r="AH104" s="12">
        <v>14</v>
      </c>
      <c r="AI104" s="12">
        <v>6</v>
      </c>
      <c r="AJ104" s="12" t="s">
        <v>52</v>
      </c>
      <c r="AK104" s="12" t="str">
        <f>AJ104</f>
        <v>Itinérant</v>
      </c>
      <c r="AL104" s="12">
        <v>1</v>
      </c>
      <c r="AP104" s="12">
        <v>2</v>
      </c>
      <c r="AQ104" s="12">
        <v>34</v>
      </c>
      <c r="AV104" s="12" t="str">
        <f>CONCATENATE(AD104,"-",AG104,"-",AJ104)</f>
        <v>50-43217-Itinérant</v>
      </c>
      <c r="AW104" s="12">
        <v>1</v>
      </c>
      <c r="AX104" s="12">
        <v>2</v>
      </c>
      <c r="AY104" s="12" t="s">
        <v>61</v>
      </c>
      <c r="AZ104" s="12">
        <v>148</v>
      </c>
      <c r="BA104" s="12" t="s">
        <v>96</v>
      </c>
      <c r="BB104" s="12">
        <v>11560</v>
      </c>
      <c r="BC104" s="12">
        <v>19</v>
      </c>
    </row>
    <row r="105" spans="1:56" x14ac:dyDescent="0.2">
      <c r="A105" s="2" t="s">
        <v>1612</v>
      </c>
      <c r="B105" s="2" t="s">
        <v>568</v>
      </c>
      <c r="C105" s="2"/>
      <c r="D105" s="2">
        <v>50</v>
      </c>
      <c r="E105" s="11">
        <v>43217</v>
      </c>
      <c r="F105" s="2">
        <v>43217</v>
      </c>
      <c r="G105" s="2" t="s">
        <v>60</v>
      </c>
      <c r="K105" s="2">
        <v>14</v>
      </c>
      <c r="O105" s="2" t="s">
        <v>52</v>
      </c>
      <c r="P105" s="2">
        <v>1</v>
      </c>
      <c r="R105" s="2" t="s">
        <v>1989</v>
      </c>
      <c r="S105" s="2" t="s">
        <v>54</v>
      </c>
      <c r="T105" s="2" t="s">
        <v>100</v>
      </c>
      <c r="U105" s="2" t="s">
        <v>1599</v>
      </c>
      <c r="V105" s="2" t="s">
        <v>1599</v>
      </c>
      <c r="Y105" s="2" t="s">
        <v>1599</v>
      </c>
      <c r="AA105" s="2" t="s">
        <v>1599</v>
      </c>
      <c r="AB105" s="12" t="s">
        <v>100</v>
      </c>
      <c r="AC105" s="12">
        <v>183</v>
      </c>
      <c r="AD105" s="12">
        <v>50</v>
      </c>
      <c r="AE105" s="12">
        <f>VLOOKUP(AD105,Tableau5[[ID_Section]:[departement]],10,TRUE)</f>
        <v>17</v>
      </c>
      <c r="AF105" s="12" t="s">
        <v>60</v>
      </c>
      <c r="AG105" s="33">
        <v>43217</v>
      </c>
      <c r="AH105" s="12">
        <v>14</v>
      </c>
      <c r="AI105" s="12">
        <v>6</v>
      </c>
      <c r="AJ105" s="12" t="s">
        <v>52</v>
      </c>
      <c r="AK105" s="12" t="str">
        <f>AJ105</f>
        <v>Itinérant</v>
      </c>
      <c r="AL105" s="12">
        <v>1</v>
      </c>
      <c r="AP105" s="12">
        <v>2</v>
      </c>
      <c r="AQ105" s="12">
        <v>35</v>
      </c>
      <c r="AV105" s="12" t="str">
        <f>CONCATENATE(AD105,"-",AG105,"-",AJ105)</f>
        <v>50-43217-Itinérant</v>
      </c>
      <c r="AW105" s="12">
        <v>1</v>
      </c>
      <c r="AX105" s="12">
        <v>2</v>
      </c>
      <c r="AY105" s="12" t="s">
        <v>61</v>
      </c>
      <c r="AZ105" s="12">
        <v>148</v>
      </c>
      <c r="BA105" s="12" t="s">
        <v>96</v>
      </c>
      <c r="BB105" s="12">
        <v>11560</v>
      </c>
      <c r="BC105" s="12">
        <v>19</v>
      </c>
    </row>
    <row r="106" spans="1:56" x14ac:dyDescent="0.2">
      <c r="A106" s="2" t="s">
        <v>1612</v>
      </c>
      <c r="B106" s="2" t="s">
        <v>568</v>
      </c>
      <c r="C106" s="2"/>
      <c r="D106" s="2">
        <v>50</v>
      </c>
      <c r="E106" s="11">
        <v>43217</v>
      </c>
      <c r="F106" s="2">
        <v>43217</v>
      </c>
      <c r="G106" s="2" t="s">
        <v>60</v>
      </c>
      <c r="K106" s="2">
        <v>14</v>
      </c>
      <c r="O106" s="2" t="s">
        <v>49</v>
      </c>
      <c r="P106" s="2">
        <v>1</v>
      </c>
      <c r="R106" s="2" t="s">
        <v>1988</v>
      </c>
      <c r="S106" s="2" t="s">
        <v>1599</v>
      </c>
      <c r="T106" s="2" t="s">
        <v>1599</v>
      </c>
      <c r="U106" s="2" t="s">
        <v>1599</v>
      </c>
      <c r="V106" s="2" t="s">
        <v>1599</v>
      </c>
      <c r="Y106" s="2" t="s">
        <v>1599</v>
      </c>
      <c r="AA106" s="2" t="s">
        <v>1599</v>
      </c>
      <c r="AB106" s="12" t="s">
        <v>59</v>
      </c>
      <c r="AC106" s="12">
        <v>184</v>
      </c>
      <c r="AD106" s="12">
        <v>50</v>
      </c>
      <c r="AE106" s="12">
        <f>VLOOKUP(AD106,Tableau5[[ID_Section]:[departement]],10,TRUE)</f>
        <v>17</v>
      </c>
      <c r="AF106" s="12" t="s">
        <v>60</v>
      </c>
      <c r="AG106" s="33">
        <v>43217</v>
      </c>
      <c r="AH106" s="12">
        <v>14</v>
      </c>
      <c r="AI106" s="12">
        <v>1</v>
      </c>
      <c r="AJ106" s="12" t="s">
        <v>49</v>
      </c>
      <c r="AL106" s="12">
        <v>1</v>
      </c>
      <c r="AP106" s="12">
        <v>1</v>
      </c>
      <c r="AW106" s="12">
        <v>2</v>
      </c>
      <c r="AX106" s="12">
        <v>2</v>
      </c>
      <c r="AY106" s="12" t="s">
        <v>61</v>
      </c>
      <c r="AZ106" s="12">
        <v>148</v>
      </c>
      <c r="BA106" s="12" t="s">
        <v>96</v>
      </c>
      <c r="BB106" s="12">
        <v>11560</v>
      </c>
      <c r="BC106" s="12">
        <v>19</v>
      </c>
    </row>
    <row r="107" spans="1:56" x14ac:dyDescent="0.2">
      <c r="A107" s="2" t="s">
        <v>1612</v>
      </c>
      <c r="B107" s="2" t="s">
        <v>568</v>
      </c>
      <c r="C107" s="2"/>
      <c r="D107" s="2">
        <v>50</v>
      </c>
      <c r="E107" s="11">
        <v>43217</v>
      </c>
      <c r="F107" s="2">
        <v>43217</v>
      </c>
      <c r="G107" s="2" t="s">
        <v>60</v>
      </c>
      <c r="K107" s="2">
        <v>14</v>
      </c>
      <c r="O107" s="2" t="s">
        <v>53</v>
      </c>
      <c r="P107" s="2">
        <v>1</v>
      </c>
      <c r="R107" s="2" t="s">
        <v>1988</v>
      </c>
      <c r="S107" s="2" t="s">
        <v>54</v>
      </c>
      <c r="T107" s="2" t="s">
        <v>101</v>
      </c>
      <c r="U107" s="2" t="s">
        <v>1599</v>
      </c>
      <c r="V107" s="2" t="s">
        <v>1599</v>
      </c>
      <c r="Y107" s="2" t="s">
        <v>1599</v>
      </c>
      <c r="AA107" s="2" t="s">
        <v>1599</v>
      </c>
      <c r="AB107" s="12" t="s">
        <v>101</v>
      </c>
      <c r="AC107" s="12">
        <v>185</v>
      </c>
      <c r="AD107" s="12">
        <v>50</v>
      </c>
      <c r="AE107" s="12">
        <f>VLOOKUP(AD107,Tableau5[[ID_Section]:[departement]],10,TRUE)</f>
        <v>17</v>
      </c>
      <c r="AF107" s="12" t="s">
        <v>60</v>
      </c>
      <c r="AG107" s="33">
        <v>43217</v>
      </c>
      <c r="AH107" s="12">
        <v>14</v>
      </c>
      <c r="AI107" s="12">
        <v>9</v>
      </c>
      <c r="AJ107" s="12" t="s">
        <v>53</v>
      </c>
      <c r="AK107" s="12" t="s">
        <v>53</v>
      </c>
      <c r="AL107" s="12">
        <v>1</v>
      </c>
      <c r="AP107" s="12">
        <v>1</v>
      </c>
      <c r="AQ107" s="12">
        <v>36</v>
      </c>
      <c r="AV107" s="12" t="str">
        <f>CONCATENATE(AD107,"-",AG107,"-","Loisir")</f>
        <v>50-43217-Loisir</v>
      </c>
      <c r="AW107" s="12">
        <v>1</v>
      </c>
      <c r="AX107" s="12">
        <v>2</v>
      </c>
      <c r="AY107" s="12" t="s">
        <v>61</v>
      </c>
      <c r="AZ107" s="12">
        <v>148</v>
      </c>
      <c r="BA107" s="12" t="s">
        <v>96</v>
      </c>
      <c r="BB107" s="12">
        <v>11560</v>
      </c>
      <c r="BC107" s="12">
        <v>19</v>
      </c>
    </row>
    <row r="108" spans="1:56" x14ac:dyDescent="0.2">
      <c r="A108" s="2" t="s">
        <v>1612</v>
      </c>
      <c r="B108" s="2" t="s">
        <v>568</v>
      </c>
      <c r="C108" s="2"/>
      <c r="D108" s="2">
        <v>50</v>
      </c>
      <c r="E108" s="11">
        <v>43217</v>
      </c>
      <c r="F108" s="2">
        <v>43217</v>
      </c>
      <c r="G108" s="2" t="s">
        <v>60</v>
      </c>
      <c r="K108" s="2">
        <v>14</v>
      </c>
      <c r="O108" s="2" t="s">
        <v>53</v>
      </c>
      <c r="P108" s="2">
        <v>1</v>
      </c>
      <c r="R108" s="2" t="s">
        <v>1988</v>
      </c>
      <c r="S108" s="2" t="s">
        <v>1599</v>
      </c>
      <c r="T108" s="2" t="s">
        <v>1599</v>
      </c>
      <c r="U108" s="2" t="s">
        <v>1599</v>
      </c>
      <c r="V108" s="2" t="s">
        <v>1599</v>
      </c>
      <c r="Y108" s="2" t="s">
        <v>1599</v>
      </c>
      <c r="AA108" s="2" t="s">
        <v>1599</v>
      </c>
      <c r="AB108" s="12" t="s">
        <v>59</v>
      </c>
      <c r="AC108" s="12">
        <v>186</v>
      </c>
      <c r="AD108" s="12">
        <v>50</v>
      </c>
      <c r="AE108" s="12">
        <f>VLOOKUP(AD108,Tableau5[[ID_Section]:[departement]],10,TRUE)</f>
        <v>17</v>
      </c>
      <c r="AF108" s="12" t="s">
        <v>60</v>
      </c>
      <c r="AG108" s="33">
        <v>43217</v>
      </c>
      <c r="AH108" s="12">
        <v>14</v>
      </c>
      <c r="AI108" s="12">
        <v>9</v>
      </c>
      <c r="AJ108" s="12" t="s">
        <v>53</v>
      </c>
      <c r="AK108" s="12" t="s">
        <v>53</v>
      </c>
      <c r="AL108" s="12">
        <v>1</v>
      </c>
      <c r="AP108" s="12">
        <v>1</v>
      </c>
      <c r="AV108" s="12" t="str">
        <f>CONCATENATE(AD108,"-",AG108,"-","Loisir")</f>
        <v>50-43217-Loisir</v>
      </c>
      <c r="AW108" s="12">
        <v>1</v>
      </c>
      <c r="AX108" s="12">
        <v>2</v>
      </c>
      <c r="AY108" s="12" t="s">
        <v>61</v>
      </c>
      <c r="AZ108" s="12">
        <v>148</v>
      </c>
      <c r="BA108" s="12" t="s">
        <v>96</v>
      </c>
      <c r="BB108" s="12">
        <v>11560</v>
      </c>
      <c r="BC108" s="12">
        <v>19</v>
      </c>
      <c r="BD108" s="12" t="s">
        <v>48</v>
      </c>
    </row>
    <row r="109" spans="1:56" x14ac:dyDescent="0.2">
      <c r="A109" s="2" t="s">
        <v>1612</v>
      </c>
      <c r="B109" s="2" t="s">
        <v>568</v>
      </c>
      <c r="C109" s="2"/>
      <c r="D109" s="2">
        <v>50</v>
      </c>
      <c r="E109" s="11">
        <v>43217</v>
      </c>
      <c r="F109" s="2">
        <v>43217</v>
      </c>
      <c r="G109" s="2" t="s">
        <v>60</v>
      </c>
      <c r="K109" s="2">
        <v>15</v>
      </c>
      <c r="O109" s="2" t="s">
        <v>49</v>
      </c>
      <c r="P109" s="2">
        <v>2</v>
      </c>
      <c r="R109" s="2" t="s">
        <v>1988</v>
      </c>
      <c r="S109" s="2" t="s">
        <v>1599</v>
      </c>
      <c r="T109" s="2" t="s">
        <v>1599</v>
      </c>
      <c r="U109" s="2" t="s">
        <v>1599</v>
      </c>
      <c r="V109" s="2" t="s">
        <v>1599</v>
      </c>
      <c r="Y109" s="2" t="s">
        <v>1599</v>
      </c>
      <c r="AA109" s="2" t="s">
        <v>1599</v>
      </c>
      <c r="AB109" s="12" t="s">
        <v>59</v>
      </c>
      <c r="AC109" s="12">
        <v>187</v>
      </c>
      <c r="AD109" s="12">
        <v>50</v>
      </c>
      <c r="AE109" s="12">
        <f>VLOOKUP(AD109,Tableau5[[ID_Section]:[departement]],10,TRUE)</f>
        <v>17</v>
      </c>
      <c r="AF109" s="12" t="s">
        <v>60</v>
      </c>
      <c r="AG109" s="33">
        <v>43217</v>
      </c>
      <c r="AH109" s="12">
        <v>15</v>
      </c>
      <c r="AI109" s="12">
        <v>1</v>
      </c>
      <c r="AJ109" s="12" t="s">
        <v>49</v>
      </c>
      <c r="AL109" s="12">
        <v>2</v>
      </c>
      <c r="AP109" s="12">
        <v>1</v>
      </c>
      <c r="AW109" s="12">
        <v>2</v>
      </c>
      <c r="AX109" s="12">
        <v>2</v>
      </c>
      <c r="AY109" s="12" t="s">
        <v>61</v>
      </c>
      <c r="AZ109" s="12">
        <v>148</v>
      </c>
      <c r="BA109" s="12" t="s">
        <v>102</v>
      </c>
      <c r="BB109" s="12">
        <v>11561</v>
      </c>
      <c r="BC109" s="12">
        <v>42</v>
      </c>
    </row>
    <row r="110" spans="1:56" x14ac:dyDescent="0.2">
      <c r="A110" s="2" t="s">
        <v>1612</v>
      </c>
      <c r="B110" s="2" t="s">
        <v>568</v>
      </c>
      <c r="C110" s="2"/>
      <c r="D110" s="2">
        <v>50</v>
      </c>
      <c r="E110" s="11">
        <v>43217</v>
      </c>
      <c r="F110" s="2">
        <v>43217</v>
      </c>
      <c r="G110" s="2" t="s">
        <v>60</v>
      </c>
      <c r="K110" s="2">
        <v>15</v>
      </c>
      <c r="O110" s="2" t="s">
        <v>49</v>
      </c>
      <c r="P110" s="2">
        <v>1</v>
      </c>
      <c r="R110" s="2" t="s">
        <v>1988</v>
      </c>
      <c r="S110" s="2" t="s">
        <v>1599</v>
      </c>
      <c r="T110" s="2" t="s">
        <v>1599</v>
      </c>
      <c r="U110" s="2" t="s">
        <v>1599</v>
      </c>
      <c r="V110" s="2" t="s">
        <v>1599</v>
      </c>
      <c r="Y110" s="2" t="s">
        <v>1599</v>
      </c>
      <c r="AA110" s="2" t="s">
        <v>1599</v>
      </c>
      <c r="AB110" s="12" t="s">
        <v>59</v>
      </c>
      <c r="AC110" s="12">
        <v>188</v>
      </c>
      <c r="AD110" s="12">
        <v>50</v>
      </c>
      <c r="AE110" s="12">
        <f>VLOOKUP(AD110,Tableau5[[ID_Section]:[departement]],10,TRUE)</f>
        <v>17</v>
      </c>
      <c r="AF110" s="12" t="s">
        <v>60</v>
      </c>
      <c r="AG110" s="33">
        <v>43217</v>
      </c>
      <c r="AH110" s="12">
        <v>15</v>
      </c>
      <c r="AI110" s="12">
        <v>1</v>
      </c>
      <c r="AJ110" s="12" t="s">
        <v>49</v>
      </c>
      <c r="AL110" s="12">
        <v>1</v>
      </c>
      <c r="AP110" s="12">
        <v>1</v>
      </c>
      <c r="AW110" s="12">
        <v>2</v>
      </c>
      <c r="AX110" s="12">
        <v>2</v>
      </c>
      <c r="AY110" s="12" t="s">
        <v>61</v>
      </c>
      <c r="AZ110" s="12">
        <v>148</v>
      </c>
      <c r="BA110" s="12" t="s">
        <v>102</v>
      </c>
      <c r="BB110" s="12">
        <v>11561</v>
      </c>
      <c r="BC110" s="12">
        <v>42</v>
      </c>
      <c r="BD110" s="12" t="s">
        <v>48</v>
      </c>
    </row>
    <row r="111" spans="1:56" x14ac:dyDescent="0.2">
      <c r="A111" s="2" t="s">
        <v>1612</v>
      </c>
      <c r="B111" s="2" t="s">
        <v>568</v>
      </c>
      <c r="C111" s="2"/>
      <c r="D111" s="2">
        <v>50</v>
      </c>
      <c r="E111" s="11">
        <v>43235</v>
      </c>
      <c r="F111" s="2">
        <v>43235</v>
      </c>
      <c r="G111" s="2" t="s">
        <v>104</v>
      </c>
      <c r="K111" s="2">
        <v>9</v>
      </c>
      <c r="O111" s="2" t="s">
        <v>46</v>
      </c>
      <c r="P111" s="2">
        <v>1</v>
      </c>
      <c r="R111" s="2" t="s">
        <v>1988</v>
      </c>
      <c r="S111" s="2" t="s">
        <v>1599</v>
      </c>
      <c r="T111" s="2" t="s">
        <v>1599</v>
      </c>
      <c r="U111" s="2" t="s">
        <v>1599</v>
      </c>
      <c r="V111" s="2" t="s">
        <v>1599</v>
      </c>
      <c r="Y111" s="2" t="s">
        <v>1599</v>
      </c>
      <c r="AA111" s="2" t="s">
        <v>1599</v>
      </c>
      <c r="AB111" s="12" t="s">
        <v>103</v>
      </c>
      <c r="AC111" s="12">
        <v>189</v>
      </c>
      <c r="AD111" s="12">
        <v>50</v>
      </c>
      <c r="AE111" s="12">
        <f>VLOOKUP(AD111,Tableau5[[ID_Section]:[departement]],10,TRUE)</f>
        <v>17</v>
      </c>
      <c r="AF111" s="12" t="s">
        <v>104</v>
      </c>
      <c r="AG111" s="33">
        <v>43235</v>
      </c>
      <c r="AH111" s="12">
        <v>9</v>
      </c>
      <c r="AI111" s="12">
        <v>2</v>
      </c>
      <c r="AJ111" s="12" t="s">
        <v>46</v>
      </c>
      <c r="AL111" s="12">
        <v>1</v>
      </c>
      <c r="AP111" s="12">
        <v>1</v>
      </c>
      <c r="AW111" s="12">
        <v>2</v>
      </c>
      <c r="AX111" s="12">
        <v>1</v>
      </c>
      <c r="AY111" s="12" t="s">
        <v>61</v>
      </c>
      <c r="AZ111" s="12">
        <v>148</v>
      </c>
      <c r="BA111" s="12" t="s">
        <v>62</v>
      </c>
      <c r="BB111" s="12">
        <v>11555</v>
      </c>
      <c r="BC111" s="12">
        <v>23</v>
      </c>
    </row>
    <row r="112" spans="1:56" x14ac:dyDescent="0.2">
      <c r="A112" s="2" t="s">
        <v>1612</v>
      </c>
      <c r="B112" s="2" t="s">
        <v>568</v>
      </c>
      <c r="C112" s="2"/>
      <c r="D112" s="2">
        <v>50</v>
      </c>
      <c r="E112" s="11">
        <v>43235</v>
      </c>
      <c r="F112" s="2">
        <v>43235</v>
      </c>
      <c r="G112" s="2" t="s">
        <v>104</v>
      </c>
      <c r="K112" s="2">
        <v>9</v>
      </c>
      <c r="O112" s="2" t="s">
        <v>49</v>
      </c>
      <c r="P112" s="2">
        <v>1</v>
      </c>
      <c r="R112" s="2" t="s">
        <v>1988</v>
      </c>
      <c r="S112" s="2" t="s">
        <v>1599</v>
      </c>
      <c r="T112" s="2" t="s">
        <v>1599</v>
      </c>
      <c r="U112" s="2" t="s">
        <v>1599</v>
      </c>
      <c r="V112" s="2" t="s">
        <v>1599</v>
      </c>
      <c r="Y112" s="2" t="s">
        <v>1599</v>
      </c>
      <c r="AA112" s="2" t="s">
        <v>1599</v>
      </c>
      <c r="AB112" s="12" t="s">
        <v>103</v>
      </c>
      <c r="AC112" s="12">
        <v>190</v>
      </c>
      <c r="AD112" s="12">
        <v>50</v>
      </c>
      <c r="AE112" s="12">
        <f>VLOOKUP(AD112,Tableau5[[ID_Section]:[departement]],10,TRUE)</f>
        <v>17</v>
      </c>
      <c r="AF112" s="12" t="s">
        <v>104</v>
      </c>
      <c r="AG112" s="33">
        <v>43235</v>
      </c>
      <c r="AH112" s="12">
        <v>9</v>
      </c>
      <c r="AI112" s="12">
        <v>1</v>
      </c>
      <c r="AJ112" s="12" t="s">
        <v>49</v>
      </c>
      <c r="AL112" s="12">
        <v>1</v>
      </c>
      <c r="AP112" s="12">
        <v>1</v>
      </c>
      <c r="AW112" s="12">
        <v>2</v>
      </c>
      <c r="AX112" s="12">
        <v>1</v>
      </c>
      <c r="AY112" s="12" t="s">
        <v>61</v>
      </c>
      <c r="AZ112" s="12">
        <v>148</v>
      </c>
      <c r="BA112" s="12" t="s">
        <v>62</v>
      </c>
      <c r="BB112" s="12">
        <v>11555</v>
      </c>
      <c r="BC112" s="12">
        <v>23</v>
      </c>
    </row>
    <row r="113" spans="1:55" x14ac:dyDescent="0.2">
      <c r="A113" s="2" t="s">
        <v>1612</v>
      </c>
      <c r="B113" s="2" t="s">
        <v>568</v>
      </c>
      <c r="C113" s="2"/>
      <c r="D113" s="2">
        <v>50</v>
      </c>
      <c r="E113" s="11">
        <v>43235</v>
      </c>
      <c r="F113" s="2">
        <v>43235</v>
      </c>
      <c r="G113" s="2" t="s">
        <v>104</v>
      </c>
      <c r="K113" s="2">
        <v>9</v>
      </c>
      <c r="O113" s="2" t="s">
        <v>49</v>
      </c>
      <c r="P113" s="2">
        <v>1</v>
      </c>
      <c r="R113" s="2" t="s">
        <v>1989</v>
      </c>
      <c r="S113" s="2" t="s">
        <v>1599</v>
      </c>
      <c r="T113" s="2" t="s">
        <v>1599</v>
      </c>
      <c r="U113" s="2" t="s">
        <v>1599</v>
      </c>
      <c r="V113" s="2" t="s">
        <v>1599</v>
      </c>
      <c r="Y113" s="2" t="s">
        <v>1599</v>
      </c>
      <c r="AA113" s="2" t="s">
        <v>1599</v>
      </c>
      <c r="AB113" s="12" t="s">
        <v>103</v>
      </c>
      <c r="AC113" s="12">
        <v>191</v>
      </c>
      <c r="AD113" s="12">
        <v>50</v>
      </c>
      <c r="AE113" s="12">
        <f>VLOOKUP(AD113,Tableau5[[ID_Section]:[departement]],10,TRUE)</f>
        <v>17</v>
      </c>
      <c r="AF113" s="12" t="s">
        <v>104</v>
      </c>
      <c r="AG113" s="33">
        <v>43235</v>
      </c>
      <c r="AH113" s="12">
        <v>9</v>
      </c>
      <c r="AI113" s="12">
        <v>1</v>
      </c>
      <c r="AJ113" s="12" t="s">
        <v>49</v>
      </c>
      <c r="AL113" s="12">
        <v>1</v>
      </c>
      <c r="AP113" s="12">
        <v>2</v>
      </c>
      <c r="AW113" s="12">
        <v>2</v>
      </c>
      <c r="AX113" s="12">
        <v>1</v>
      </c>
      <c r="AY113" s="12" t="s">
        <v>61</v>
      </c>
      <c r="AZ113" s="12">
        <v>148</v>
      </c>
      <c r="BA113" s="12" t="s">
        <v>62</v>
      </c>
      <c r="BB113" s="12">
        <v>11555</v>
      </c>
      <c r="BC113" s="12">
        <v>23</v>
      </c>
    </row>
    <row r="114" spans="1:55" x14ac:dyDescent="0.2">
      <c r="A114" s="2" t="s">
        <v>1612</v>
      </c>
      <c r="B114" s="2" t="s">
        <v>568</v>
      </c>
      <c r="C114" s="2"/>
      <c r="D114" s="2">
        <v>50</v>
      </c>
      <c r="E114" s="11">
        <v>43235</v>
      </c>
      <c r="F114" s="2">
        <v>43235</v>
      </c>
      <c r="G114" s="2" t="s">
        <v>104</v>
      </c>
      <c r="K114" s="2">
        <v>9</v>
      </c>
      <c r="O114" s="2" t="s">
        <v>55</v>
      </c>
      <c r="P114" s="2">
        <v>1</v>
      </c>
      <c r="R114" s="2" t="s">
        <v>1988</v>
      </c>
      <c r="S114" s="2" t="s">
        <v>1599</v>
      </c>
      <c r="T114" s="2" t="s">
        <v>1599</v>
      </c>
      <c r="U114" s="2" t="s">
        <v>1599</v>
      </c>
      <c r="V114" s="2" t="s">
        <v>1599</v>
      </c>
      <c r="Y114" s="2" t="s">
        <v>1599</v>
      </c>
      <c r="AA114" s="2" t="s">
        <v>1599</v>
      </c>
      <c r="AB114" s="12" t="s">
        <v>103</v>
      </c>
      <c r="AC114" s="12">
        <v>192</v>
      </c>
      <c r="AD114" s="12">
        <v>50</v>
      </c>
      <c r="AE114" s="12">
        <f>VLOOKUP(AD114,Tableau5[[ID_Section]:[departement]],10,TRUE)</f>
        <v>17</v>
      </c>
      <c r="AF114" s="12" t="s">
        <v>104</v>
      </c>
      <c r="AG114" s="33">
        <v>43235</v>
      </c>
      <c r="AH114" s="12">
        <v>9</v>
      </c>
      <c r="AI114" s="12">
        <v>5</v>
      </c>
      <c r="AJ114" s="12" t="s">
        <v>55</v>
      </c>
      <c r="AK114" s="12" t="str">
        <f>AJ114</f>
        <v>Sportif</v>
      </c>
      <c r="AL114" s="12">
        <v>1</v>
      </c>
      <c r="AP114" s="12">
        <v>1</v>
      </c>
      <c r="AV114" s="12" t="str">
        <f>CONCATENATE(AD114,"-",AG114,"-",AJ114)</f>
        <v>50-43235-Sportif</v>
      </c>
      <c r="AW114" s="12">
        <v>1</v>
      </c>
      <c r="AX114" s="12">
        <v>1</v>
      </c>
      <c r="AY114" s="12" t="s">
        <v>61</v>
      </c>
      <c r="AZ114" s="12">
        <v>148</v>
      </c>
      <c r="BA114" s="12" t="s">
        <v>62</v>
      </c>
      <c r="BB114" s="12">
        <v>11555</v>
      </c>
      <c r="BC114" s="12">
        <v>23</v>
      </c>
    </row>
    <row r="115" spans="1:55" x14ac:dyDescent="0.2">
      <c r="A115" s="2" t="s">
        <v>1612</v>
      </c>
      <c r="B115" s="2" t="s">
        <v>568</v>
      </c>
      <c r="C115" s="2"/>
      <c r="D115" s="2">
        <v>50</v>
      </c>
      <c r="E115" s="11">
        <v>43235</v>
      </c>
      <c r="F115" s="2">
        <v>43235</v>
      </c>
      <c r="G115" s="2" t="s">
        <v>104</v>
      </c>
      <c r="K115" s="2">
        <v>9</v>
      </c>
      <c r="O115" s="2" t="s">
        <v>52</v>
      </c>
      <c r="P115" s="2">
        <v>1</v>
      </c>
      <c r="R115" s="2" t="s">
        <v>1988</v>
      </c>
      <c r="S115" s="2" t="s">
        <v>54</v>
      </c>
      <c r="T115" s="2" t="s">
        <v>105</v>
      </c>
      <c r="U115" s="2" t="s">
        <v>1599</v>
      </c>
      <c r="V115" s="2" t="s">
        <v>1599</v>
      </c>
      <c r="Y115" s="2" t="s">
        <v>1599</v>
      </c>
      <c r="AA115" s="2" t="s">
        <v>1599</v>
      </c>
      <c r="AB115" s="12" t="s">
        <v>105</v>
      </c>
      <c r="AC115" s="12">
        <v>193</v>
      </c>
      <c r="AD115" s="12">
        <v>50</v>
      </c>
      <c r="AE115" s="12">
        <f>VLOOKUP(AD115,Tableau5[[ID_Section]:[departement]],10,TRUE)</f>
        <v>17</v>
      </c>
      <c r="AF115" s="12" t="s">
        <v>104</v>
      </c>
      <c r="AG115" s="33">
        <v>43235</v>
      </c>
      <c r="AH115" s="12">
        <v>9</v>
      </c>
      <c r="AI115" s="12">
        <v>6</v>
      </c>
      <c r="AJ115" s="12" t="s">
        <v>52</v>
      </c>
      <c r="AK115" s="12" t="str">
        <f>AJ115</f>
        <v>Itinérant</v>
      </c>
      <c r="AL115" s="12">
        <v>1</v>
      </c>
      <c r="AP115" s="12">
        <v>1</v>
      </c>
      <c r="AQ115" s="12">
        <v>1</v>
      </c>
      <c r="AV115" s="12" t="str">
        <f>CONCATENATE(AD115,"-",AG115,"-",AJ115)</f>
        <v>50-43235-Itinérant</v>
      </c>
      <c r="AW115" s="12">
        <v>1</v>
      </c>
      <c r="AX115" s="12">
        <v>1</v>
      </c>
      <c r="AY115" s="12" t="s">
        <v>61</v>
      </c>
      <c r="AZ115" s="12">
        <v>148</v>
      </c>
      <c r="BA115" s="12" t="s">
        <v>62</v>
      </c>
      <c r="BB115" s="12">
        <v>11555</v>
      </c>
      <c r="BC115" s="12">
        <v>23</v>
      </c>
    </row>
    <row r="116" spans="1:55" x14ac:dyDescent="0.2">
      <c r="A116" s="2" t="s">
        <v>1612</v>
      </c>
      <c r="B116" s="2" t="s">
        <v>568</v>
      </c>
      <c r="C116" s="2"/>
      <c r="D116" s="2">
        <v>50</v>
      </c>
      <c r="E116" s="11">
        <v>43235</v>
      </c>
      <c r="F116" s="2">
        <v>43235</v>
      </c>
      <c r="G116" s="2" t="s">
        <v>104</v>
      </c>
      <c r="K116" s="2">
        <v>9</v>
      </c>
      <c r="O116" s="2" t="s">
        <v>52</v>
      </c>
      <c r="P116" s="2">
        <v>1</v>
      </c>
      <c r="R116" s="2" t="s">
        <v>1988</v>
      </c>
      <c r="S116" s="2" t="s">
        <v>54</v>
      </c>
      <c r="T116" s="2" t="s">
        <v>106</v>
      </c>
      <c r="U116" s="2" t="s">
        <v>1599</v>
      </c>
      <c r="V116" s="2" t="s">
        <v>1599</v>
      </c>
      <c r="Y116" s="2" t="s">
        <v>1599</v>
      </c>
      <c r="AA116" s="2" t="s">
        <v>1599</v>
      </c>
      <c r="AB116" s="12" t="s">
        <v>106</v>
      </c>
      <c r="AC116" s="12">
        <v>194</v>
      </c>
      <c r="AD116" s="12">
        <v>50</v>
      </c>
      <c r="AE116" s="12">
        <f>VLOOKUP(AD116,Tableau5[[ID_Section]:[departement]],10,TRUE)</f>
        <v>17</v>
      </c>
      <c r="AF116" s="12" t="s">
        <v>104</v>
      </c>
      <c r="AG116" s="33">
        <v>43235</v>
      </c>
      <c r="AH116" s="12">
        <v>9</v>
      </c>
      <c r="AI116" s="12">
        <v>6</v>
      </c>
      <c r="AJ116" s="12" t="s">
        <v>52</v>
      </c>
      <c r="AK116" s="12" t="str">
        <f>AJ116</f>
        <v>Itinérant</v>
      </c>
      <c r="AL116" s="12">
        <v>1</v>
      </c>
      <c r="AP116" s="12">
        <v>1</v>
      </c>
      <c r="AQ116" s="12">
        <v>2</v>
      </c>
      <c r="AV116" s="12" t="str">
        <f>CONCATENATE(AD116,"-",AG116,"-",AJ116)</f>
        <v>50-43235-Itinérant</v>
      </c>
      <c r="AW116" s="12">
        <v>1</v>
      </c>
      <c r="AX116" s="12">
        <v>1</v>
      </c>
      <c r="AY116" s="12" t="s">
        <v>61</v>
      </c>
      <c r="AZ116" s="12">
        <v>148</v>
      </c>
      <c r="BA116" s="12" t="s">
        <v>62</v>
      </c>
      <c r="BB116" s="12">
        <v>11555</v>
      </c>
      <c r="BC116" s="12">
        <v>23</v>
      </c>
    </row>
    <row r="117" spans="1:55" x14ac:dyDescent="0.2">
      <c r="A117" s="2" t="s">
        <v>1612</v>
      </c>
      <c r="B117" s="2" t="s">
        <v>568</v>
      </c>
      <c r="C117" s="2"/>
      <c r="D117" s="2">
        <v>50</v>
      </c>
      <c r="E117" s="11">
        <v>43235</v>
      </c>
      <c r="F117" s="2">
        <v>43235</v>
      </c>
      <c r="G117" s="2" t="s">
        <v>104</v>
      </c>
      <c r="K117" s="2">
        <v>9</v>
      </c>
      <c r="O117" s="2" t="s">
        <v>53</v>
      </c>
      <c r="P117" s="2">
        <v>1</v>
      </c>
      <c r="R117" s="2" t="s">
        <v>1989</v>
      </c>
      <c r="S117" s="2" t="s">
        <v>1599</v>
      </c>
      <c r="T117" s="2" t="s">
        <v>1599</v>
      </c>
      <c r="U117" s="2" t="s">
        <v>1599</v>
      </c>
      <c r="V117" s="2" t="s">
        <v>1599</v>
      </c>
      <c r="Y117" s="2" t="s">
        <v>1599</v>
      </c>
      <c r="AA117" s="2" t="s">
        <v>1599</v>
      </c>
      <c r="AB117" s="12" t="s">
        <v>103</v>
      </c>
      <c r="AC117" s="12">
        <v>195</v>
      </c>
      <c r="AD117" s="12">
        <v>50</v>
      </c>
      <c r="AE117" s="12">
        <f>VLOOKUP(AD117,Tableau5[[ID_Section]:[departement]],10,TRUE)</f>
        <v>17</v>
      </c>
      <c r="AF117" s="12" t="s">
        <v>104</v>
      </c>
      <c r="AG117" s="33">
        <v>43235</v>
      </c>
      <c r="AH117" s="12">
        <v>9</v>
      </c>
      <c r="AI117" s="12">
        <v>7</v>
      </c>
      <c r="AJ117" s="12" t="s">
        <v>53</v>
      </c>
      <c r="AK117" s="12" t="s">
        <v>53</v>
      </c>
      <c r="AL117" s="12">
        <v>1</v>
      </c>
      <c r="AP117" s="12">
        <v>2</v>
      </c>
      <c r="AV117" s="12" t="str">
        <f>CONCATENATE(AD117,"-",AG117,"-","Loisir")</f>
        <v>50-43235-Loisir</v>
      </c>
      <c r="AW117" s="12">
        <v>1</v>
      </c>
      <c r="AX117" s="12">
        <v>1</v>
      </c>
      <c r="AY117" s="12" t="s">
        <v>61</v>
      </c>
      <c r="AZ117" s="12">
        <v>148</v>
      </c>
      <c r="BA117" s="12" t="s">
        <v>62</v>
      </c>
      <c r="BB117" s="12">
        <v>11555</v>
      </c>
      <c r="BC117" s="12">
        <v>23</v>
      </c>
    </row>
    <row r="118" spans="1:55" x14ac:dyDescent="0.2">
      <c r="A118" s="2" t="s">
        <v>1612</v>
      </c>
      <c r="B118" s="2" t="s">
        <v>568</v>
      </c>
      <c r="C118" s="2"/>
      <c r="D118" s="2">
        <v>50</v>
      </c>
      <c r="E118" s="11">
        <v>43235</v>
      </c>
      <c r="F118" s="2">
        <v>43235</v>
      </c>
      <c r="G118" s="2" t="s">
        <v>104</v>
      </c>
      <c r="K118" s="2">
        <v>9</v>
      </c>
      <c r="O118" s="2" t="s">
        <v>46</v>
      </c>
      <c r="P118" s="2">
        <v>1</v>
      </c>
      <c r="R118" s="2" t="s">
        <v>1988</v>
      </c>
      <c r="S118" s="2" t="s">
        <v>1599</v>
      </c>
      <c r="T118" s="2" t="s">
        <v>1599</v>
      </c>
      <c r="U118" s="2" t="s">
        <v>1599</v>
      </c>
      <c r="V118" s="2" t="s">
        <v>1599</v>
      </c>
      <c r="Y118" s="2" t="s">
        <v>1599</v>
      </c>
      <c r="AA118" s="2" t="s">
        <v>1599</v>
      </c>
      <c r="AB118" s="12" t="s">
        <v>103</v>
      </c>
      <c r="AC118" s="12">
        <v>196</v>
      </c>
      <c r="AD118" s="12">
        <v>50</v>
      </c>
      <c r="AE118" s="12">
        <f>VLOOKUP(AD118,Tableau5[[ID_Section]:[departement]],10,TRUE)</f>
        <v>17</v>
      </c>
      <c r="AF118" s="12" t="s">
        <v>104</v>
      </c>
      <c r="AG118" s="33">
        <v>43235</v>
      </c>
      <c r="AH118" s="12">
        <v>9</v>
      </c>
      <c r="AI118" s="12">
        <v>2</v>
      </c>
      <c r="AJ118" s="12" t="s">
        <v>46</v>
      </c>
      <c r="AL118" s="12">
        <v>1</v>
      </c>
      <c r="AP118" s="12">
        <v>1</v>
      </c>
      <c r="AW118" s="12">
        <v>2</v>
      </c>
      <c r="AX118" s="12">
        <v>1</v>
      </c>
      <c r="AY118" s="12" t="s">
        <v>61</v>
      </c>
      <c r="AZ118" s="12">
        <v>148</v>
      </c>
      <c r="BA118" s="12" t="s">
        <v>62</v>
      </c>
      <c r="BB118" s="12">
        <v>11555</v>
      </c>
      <c r="BC118" s="12">
        <v>23</v>
      </c>
    </row>
    <row r="119" spans="1:55" x14ac:dyDescent="0.2">
      <c r="A119" s="2" t="s">
        <v>1612</v>
      </c>
      <c r="B119" s="2" t="s">
        <v>568</v>
      </c>
      <c r="C119" s="2"/>
      <c r="D119" s="2">
        <v>50</v>
      </c>
      <c r="E119" s="11">
        <v>43235</v>
      </c>
      <c r="F119" s="2">
        <v>43235</v>
      </c>
      <c r="G119" s="2" t="s">
        <v>104</v>
      </c>
      <c r="K119" s="2">
        <v>9</v>
      </c>
      <c r="O119" s="2" t="s">
        <v>49</v>
      </c>
      <c r="P119" s="2">
        <v>1</v>
      </c>
      <c r="R119" s="2" t="s">
        <v>1988</v>
      </c>
      <c r="S119" s="2" t="s">
        <v>1599</v>
      </c>
      <c r="T119" s="2" t="s">
        <v>1599</v>
      </c>
      <c r="U119" s="2" t="s">
        <v>1599</v>
      </c>
      <c r="V119" s="2" t="s">
        <v>1599</v>
      </c>
      <c r="Y119" s="2" t="s">
        <v>1599</v>
      </c>
      <c r="AA119" s="2" t="s">
        <v>1599</v>
      </c>
      <c r="AB119" s="12" t="s">
        <v>103</v>
      </c>
      <c r="AC119" s="12">
        <v>197</v>
      </c>
      <c r="AD119" s="12">
        <v>50</v>
      </c>
      <c r="AE119" s="12">
        <f>VLOOKUP(AD119,Tableau5[[ID_Section]:[departement]],10,TRUE)</f>
        <v>17</v>
      </c>
      <c r="AF119" s="12" t="s">
        <v>104</v>
      </c>
      <c r="AG119" s="33">
        <v>43235</v>
      </c>
      <c r="AH119" s="12">
        <v>9</v>
      </c>
      <c r="AI119" s="12">
        <v>1</v>
      </c>
      <c r="AJ119" s="12" t="s">
        <v>49</v>
      </c>
      <c r="AL119" s="12">
        <v>1</v>
      </c>
      <c r="AP119" s="12">
        <v>1</v>
      </c>
      <c r="AW119" s="12">
        <v>2</v>
      </c>
      <c r="AX119" s="12">
        <v>1</v>
      </c>
      <c r="AY119" s="12" t="s">
        <v>61</v>
      </c>
      <c r="AZ119" s="12">
        <v>148</v>
      </c>
      <c r="BA119" s="12" t="s">
        <v>62</v>
      </c>
      <c r="BB119" s="12">
        <v>11555</v>
      </c>
      <c r="BC119" s="12">
        <v>23</v>
      </c>
    </row>
    <row r="120" spans="1:55" x14ac:dyDescent="0.2">
      <c r="A120" s="2" t="s">
        <v>1612</v>
      </c>
      <c r="B120" s="2" t="s">
        <v>568</v>
      </c>
      <c r="C120" s="2"/>
      <c r="D120" s="2">
        <v>50</v>
      </c>
      <c r="E120" s="11">
        <v>43235</v>
      </c>
      <c r="F120" s="2">
        <v>43235</v>
      </c>
      <c r="G120" s="2" t="s">
        <v>104</v>
      </c>
      <c r="K120" s="2">
        <v>9</v>
      </c>
      <c r="O120" s="2" t="s">
        <v>46</v>
      </c>
      <c r="P120" s="2">
        <v>1</v>
      </c>
      <c r="R120" s="2" t="s">
        <v>1988</v>
      </c>
      <c r="S120" s="2" t="s">
        <v>1599</v>
      </c>
      <c r="T120" s="2" t="s">
        <v>1599</v>
      </c>
      <c r="U120" s="2" t="s">
        <v>1599</v>
      </c>
      <c r="V120" s="2" t="s">
        <v>1599</v>
      </c>
      <c r="Y120" s="2" t="s">
        <v>1599</v>
      </c>
      <c r="AA120" s="2" t="s">
        <v>1599</v>
      </c>
      <c r="AB120" s="12" t="s">
        <v>103</v>
      </c>
      <c r="AC120" s="12">
        <v>198</v>
      </c>
      <c r="AD120" s="12">
        <v>50</v>
      </c>
      <c r="AE120" s="12">
        <f>VLOOKUP(AD120,Tableau5[[ID_Section]:[departement]],10,TRUE)</f>
        <v>17</v>
      </c>
      <c r="AF120" s="12" t="s">
        <v>104</v>
      </c>
      <c r="AG120" s="33">
        <v>43235</v>
      </c>
      <c r="AH120" s="12">
        <v>9</v>
      </c>
      <c r="AI120" s="12">
        <v>2</v>
      </c>
      <c r="AJ120" s="12" t="s">
        <v>46</v>
      </c>
      <c r="AL120" s="12">
        <v>1</v>
      </c>
      <c r="AP120" s="12">
        <v>1</v>
      </c>
      <c r="AW120" s="12">
        <v>2</v>
      </c>
      <c r="AX120" s="12">
        <v>1</v>
      </c>
      <c r="AY120" s="12" t="s">
        <v>61</v>
      </c>
      <c r="AZ120" s="12">
        <v>148</v>
      </c>
      <c r="BA120" s="12" t="s">
        <v>62</v>
      </c>
      <c r="BB120" s="12">
        <v>11555</v>
      </c>
      <c r="BC120" s="12">
        <v>23</v>
      </c>
    </row>
    <row r="121" spans="1:55" x14ac:dyDescent="0.2">
      <c r="A121" s="2" t="s">
        <v>1612</v>
      </c>
      <c r="B121" s="2" t="s">
        <v>568</v>
      </c>
      <c r="C121" s="2"/>
      <c r="D121" s="2">
        <v>50</v>
      </c>
      <c r="E121" s="11">
        <v>43235</v>
      </c>
      <c r="F121" s="2">
        <v>43235</v>
      </c>
      <c r="G121" s="2" t="s">
        <v>104</v>
      </c>
      <c r="K121" s="2">
        <v>9</v>
      </c>
      <c r="O121" s="2" t="s">
        <v>46</v>
      </c>
      <c r="P121" s="2">
        <v>1</v>
      </c>
      <c r="R121" s="2" t="s">
        <v>1988</v>
      </c>
      <c r="S121" s="2" t="s">
        <v>1599</v>
      </c>
      <c r="T121" s="2" t="s">
        <v>1599</v>
      </c>
      <c r="U121" s="2" t="s">
        <v>1599</v>
      </c>
      <c r="V121" s="2" t="s">
        <v>1599</v>
      </c>
      <c r="Y121" s="2" t="s">
        <v>1599</v>
      </c>
      <c r="AA121" s="2" t="s">
        <v>1599</v>
      </c>
      <c r="AB121" s="12" t="s">
        <v>103</v>
      </c>
      <c r="AC121" s="12">
        <v>199</v>
      </c>
      <c r="AD121" s="12">
        <v>50</v>
      </c>
      <c r="AE121" s="12">
        <f>VLOOKUP(AD121,Tableau5[[ID_Section]:[departement]],10,TRUE)</f>
        <v>17</v>
      </c>
      <c r="AF121" s="12" t="s">
        <v>104</v>
      </c>
      <c r="AG121" s="33">
        <v>43235</v>
      </c>
      <c r="AH121" s="12">
        <v>9</v>
      </c>
      <c r="AI121" s="12">
        <v>2</v>
      </c>
      <c r="AJ121" s="12" t="s">
        <v>46</v>
      </c>
      <c r="AL121" s="12">
        <v>1</v>
      </c>
      <c r="AP121" s="12">
        <v>1</v>
      </c>
      <c r="AW121" s="12">
        <v>2</v>
      </c>
      <c r="AX121" s="12">
        <v>1</v>
      </c>
      <c r="AY121" s="12" t="s">
        <v>61</v>
      </c>
      <c r="AZ121" s="12">
        <v>148</v>
      </c>
      <c r="BA121" s="12" t="s">
        <v>62</v>
      </c>
      <c r="BB121" s="12">
        <v>11555</v>
      </c>
      <c r="BC121" s="12">
        <v>23</v>
      </c>
    </row>
    <row r="122" spans="1:55" x14ac:dyDescent="0.2">
      <c r="A122" s="2" t="s">
        <v>1612</v>
      </c>
      <c r="B122" s="2" t="s">
        <v>568</v>
      </c>
      <c r="C122" s="2"/>
      <c r="D122" s="2">
        <v>50</v>
      </c>
      <c r="E122" s="11">
        <v>43235</v>
      </c>
      <c r="F122" s="2">
        <v>43235</v>
      </c>
      <c r="G122" s="2" t="s">
        <v>104</v>
      </c>
      <c r="K122" s="2">
        <v>9</v>
      </c>
      <c r="O122" s="2" t="s">
        <v>53</v>
      </c>
      <c r="P122" s="2">
        <v>1</v>
      </c>
      <c r="R122" s="2" t="s">
        <v>1989</v>
      </c>
      <c r="S122" s="2" t="s">
        <v>54</v>
      </c>
      <c r="T122" s="2" t="s">
        <v>107</v>
      </c>
      <c r="U122" s="2" t="s">
        <v>1599</v>
      </c>
      <c r="V122" s="2" t="s">
        <v>1599</v>
      </c>
      <c r="Y122" s="2" t="s">
        <v>1599</v>
      </c>
      <c r="AA122" s="2" t="s">
        <v>1599</v>
      </c>
      <c r="AB122" s="12" t="s">
        <v>107</v>
      </c>
      <c r="AC122" s="12">
        <v>200</v>
      </c>
      <c r="AD122" s="12">
        <v>50</v>
      </c>
      <c r="AE122" s="12">
        <f>VLOOKUP(AD122,Tableau5[[ID_Section]:[departement]],10,TRUE)</f>
        <v>17</v>
      </c>
      <c r="AF122" s="12" t="s">
        <v>104</v>
      </c>
      <c r="AG122" s="33">
        <v>43235</v>
      </c>
      <c r="AH122" s="12">
        <v>9</v>
      </c>
      <c r="AI122" s="12">
        <v>9</v>
      </c>
      <c r="AJ122" s="12" t="s">
        <v>53</v>
      </c>
      <c r="AK122" s="12" t="s">
        <v>53</v>
      </c>
      <c r="AL122" s="12">
        <v>1</v>
      </c>
      <c r="AP122" s="12">
        <v>2</v>
      </c>
      <c r="AQ122" s="12">
        <v>3</v>
      </c>
      <c r="AV122" s="12" t="str">
        <f>CONCATENATE(AD122,"-",AG122,"-","Loisir")</f>
        <v>50-43235-Loisir</v>
      </c>
      <c r="AW122" s="12">
        <v>1</v>
      </c>
      <c r="AX122" s="12">
        <v>1</v>
      </c>
      <c r="AY122" s="12" t="s">
        <v>61</v>
      </c>
      <c r="AZ122" s="12">
        <v>148</v>
      </c>
      <c r="BA122" s="12" t="s">
        <v>62</v>
      </c>
      <c r="BB122" s="12">
        <v>11555</v>
      </c>
      <c r="BC122" s="12">
        <v>23</v>
      </c>
    </row>
    <row r="123" spans="1:55" x14ac:dyDescent="0.2">
      <c r="A123" s="2" t="s">
        <v>1612</v>
      </c>
      <c r="B123" s="2" t="s">
        <v>568</v>
      </c>
      <c r="C123" s="2"/>
      <c r="D123" s="2">
        <v>50</v>
      </c>
      <c r="E123" s="11">
        <v>43235</v>
      </c>
      <c r="F123" s="2">
        <v>43235</v>
      </c>
      <c r="G123" s="2" t="s">
        <v>104</v>
      </c>
      <c r="K123" s="2">
        <v>9</v>
      </c>
      <c r="O123" s="2" t="s">
        <v>49</v>
      </c>
      <c r="P123" s="2">
        <v>2</v>
      </c>
      <c r="R123" s="2" t="s">
        <v>1989</v>
      </c>
      <c r="S123" s="2" t="s">
        <v>1599</v>
      </c>
      <c r="T123" s="2" t="s">
        <v>1599</v>
      </c>
      <c r="U123" s="2" t="s">
        <v>1981</v>
      </c>
      <c r="V123" s="2">
        <v>17000</v>
      </c>
      <c r="Y123" s="2" t="s">
        <v>1982</v>
      </c>
      <c r="AA123" s="2" t="s">
        <v>51</v>
      </c>
      <c r="AB123" s="12" t="s">
        <v>103</v>
      </c>
      <c r="AC123" s="12">
        <v>201</v>
      </c>
      <c r="AD123" s="12">
        <v>50</v>
      </c>
      <c r="AE123" s="12">
        <f>VLOOKUP(AD123,Tableau5[[ID_Section]:[departement]],10,TRUE)</f>
        <v>17</v>
      </c>
      <c r="AF123" s="12" t="s">
        <v>104</v>
      </c>
      <c r="AG123" s="33">
        <v>43235</v>
      </c>
      <c r="AH123" s="12">
        <v>9</v>
      </c>
      <c r="AI123" s="12">
        <v>1</v>
      </c>
      <c r="AJ123" s="12" t="s">
        <v>49</v>
      </c>
      <c r="AL123" s="12">
        <v>2</v>
      </c>
      <c r="AP123" s="12">
        <v>2</v>
      </c>
      <c r="AR123" s="12">
        <v>17000</v>
      </c>
      <c r="AS123" s="12" t="s">
        <v>51</v>
      </c>
      <c r="AT123" s="12">
        <v>2</v>
      </c>
      <c r="AU123" s="12">
        <v>2</v>
      </c>
      <c r="AW123" s="12">
        <v>2</v>
      </c>
      <c r="AX123" s="12">
        <v>1</v>
      </c>
      <c r="AY123" s="12" t="s">
        <v>61</v>
      </c>
      <c r="AZ123" s="12">
        <v>148</v>
      </c>
      <c r="BA123" s="12" t="s">
        <v>62</v>
      </c>
      <c r="BB123" s="12">
        <v>11555</v>
      </c>
      <c r="BC123" s="12">
        <v>23</v>
      </c>
    </row>
    <row r="124" spans="1:55" x14ac:dyDescent="0.2">
      <c r="A124" s="2" t="s">
        <v>1612</v>
      </c>
      <c r="B124" s="2" t="s">
        <v>568</v>
      </c>
      <c r="C124" s="2"/>
      <c r="D124" s="2">
        <v>50</v>
      </c>
      <c r="E124" s="11">
        <v>43235</v>
      </c>
      <c r="F124" s="2">
        <v>43235</v>
      </c>
      <c r="G124" s="2" t="s">
        <v>104</v>
      </c>
      <c r="K124" s="2">
        <v>9</v>
      </c>
      <c r="O124" s="2" t="s">
        <v>50</v>
      </c>
      <c r="P124" s="2">
        <v>1</v>
      </c>
      <c r="R124" s="2" t="s">
        <v>1989</v>
      </c>
      <c r="S124" s="2" t="s">
        <v>1599</v>
      </c>
      <c r="T124" s="2" t="s">
        <v>1599</v>
      </c>
      <c r="U124" s="2" t="s">
        <v>1981</v>
      </c>
      <c r="V124" s="2">
        <v>17000</v>
      </c>
      <c r="Y124" s="2" t="s">
        <v>1982</v>
      </c>
      <c r="AA124" s="2" t="s">
        <v>51</v>
      </c>
      <c r="AB124" s="12" t="s">
        <v>103</v>
      </c>
      <c r="AC124" s="12">
        <v>202</v>
      </c>
      <c r="AD124" s="12">
        <v>50</v>
      </c>
      <c r="AE124" s="12">
        <f>VLOOKUP(AD124,Tableau5[[ID_Section]:[departement]],10,TRUE)</f>
        <v>17</v>
      </c>
      <c r="AF124" s="12" t="s">
        <v>104</v>
      </c>
      <c r="AG124" s="33">
        <v>43235</v>
      </c>
      <c r="AH124" s="12">
        <v>9</v>
      </c>
      <c r="AI124" s="12">
        <v>8</v>
      </c>
      <c r="AJ124" s="12" t="s">
        <v>50</v>
      </c>
      <c r="AK124" s="12" t="str">
        <f>AJ124</f>
        <v>Utilitaire</v>
      </c>
      <c r="AL124" s="12">
        <v>1</v>
      </c>
      <c r="AP124" s="12">
        <v>2</v>
      </c>
      <c r="AR124" s="12">
        <v>17000</v>
      </c>
      <c r="AS124" s="12" t="s">
        <v>51</v>
      </c>
      <c r="AT124" s="12">
        <v>2</v>
      </c>
      <c r="AU124" s="12">
        <v>2</v>
      </c>
      <c r="AV124" s="12" t="str">
        <f>CONCATENATE(AD124,"-",AG124,"-",AJ124)</f>
        <v>50-43235-Utilitaire</v>
      </c>
      <c r="AW124" s="12">
        <v>1</v>
      </c>
      <c r="AX124" s="12">
        <v>1</v>
      </c>
      <c r="AY124" s="12" t="s">
        <v>61</v>
      </c>
      <c r="AZ124" s="12">
        <v>148</v>
      </c>
      <c r="BA124" s="12" t="s">
        <v>62</v>
      </c>
      <c r="BB124" s="12">
        <v>11555</v>
      </c>
      <c r="BC124" s="12">
        <v>23</v>
      </c>
    </row>
    <row r="125" spans="1:55" x14ac:dyDescent="0.2">
      <c r="A125" s="2" t="s">
        <v>1612</v>
      </c>
      <c r="B125" s="2" t="s">
        <v>568</v>
      </c>
      <c r="C125" s="2"/>
      <c r="D125" s="2">
        <v>50</v>
      </c>
      <c r="E125" s="11">
        <v>43235</v>
      </c>
      <c r="F125" s="2">
        <v>43235</v>
      </c>
      <c r="G125" s="2" t="s">
        <v>104</v>
      </c>
      <c r="K125" s="2">
        <v>9</v>
      </c>
      <c r="O125" s="2" t="s">
        <v>50</v>
      </c>
      <c r="P125" s="2">
        <v>1</v>
      </c>
      <c r="R125" s="2" t="s">
        <v>1988</v>
      </c>
      <c r="S125" s="2" t="s">
        <v>1599</v>
      </c>
      <c r="T125" s="2" t="s">
        <v>1599</v>
      </c>
      <c r="U125" s="2" t="s">
        <v>1981</v>
      </c>
      <c r="V125" s="2">
        <v>17000</v>
      </c>
      <c r="Y125" s="2" t="s">
        <v>1982</v>
      </c>
      <c r="AA125" s="2" t="s">
        <v>51</v>
      </c>
      <c r="AB125" s="12" t="s">
        <v>103</v>
      </c>
      <c r="AC125" s="12">
        <v>203</v>
      </c>
      <c r="AD125" s="12">
        <v>50</v>
      </c>
      <c r="AE125" s="12">
        <f>VLOOKUP(AD125,Tableau5[[ID_Section]:[departement]],10,TRUE)</f>
        <v>17</v>
      </c>
      <c r="AF125" s="12" t="s">
        <v>104</v>
      </c>
      <c r="AG125" s="33">
        <v>43235</v>
      </c>
      <c r="AH125" s="12">
        <v>9</v>
      </c>
      <c r="AI125" s="12">
        <v>8</v>
      </c>
      <c r="AJ125" s="12" t="s">
        <v>50</v>
      </c>
      <c r="AK125" s="12" t="str">
        <f>AJ125</f>
        <v>Utilitaire</v>
      </c>
      <c r="AL125" s="12">
        <v>1</v>
      </c>
      <c r="AP125" s="12">
        <v>1</v>
      </c>
      <c r="AR125" s="12">
        <v>17000</v>
      </c>
      <c r="AS125" s="12" t="s">
        <v>51</v>
      </c>
      <c r="AT125" s="12">
        <v>2</v>
      </c>
      <c r="AU125" s="12">
        <v>2</v>
      </c>
      <c r="AV125" s="12" t="str">
        <f>CONCATENATE(AD125,"-",AG125,"-",AJ125)</f>
        <v>50-43235-Utilitaire</v>
      </c>
      <c r="AW125" s="12">
        <v>1</v>
      </c>
      <c r="AX125" s="12">
        <v>1</v>
      </c>
      <c r="AY125" s="12" t="s">
        <v>61</v>
      </c>
      <c r="AZ125" s="12">
        <v>148</v>
      </c>
      <c r="BA125" s="12" t="s">
        <v>62</v>
      </c>
      <c r="BB125" s="12">
        <v>11555</v>
      </c>
      <c r="BC125" s="12">
        <v>23</v>
      </c>
    </row>
    <row r="126" spans="1:55" x14ac:dyDescent="0.2">
      <c r="A126" s="2" t="s">
        <v>1612</v>
      </c>
      <c r="B126" s="2" t="s">
        <v>568</v>
      </c>
      <c r="C126" s="2"/>
      <c r="D126" s="2">
        <v>50</v>
      </c>
      <c r="E126" s="11">
        <v>43235</v>
      </c>
      <c r="F126" s="2">
        <v>43235</v>
      </c>
      <c r="G126" s="2" t="s">
        <v>104</v>
      </c>
      <c r="K126" s="2">
        <v>9</v>
      </c>
      <c r="O126" s="2" t="s">
        <v>46</v>
      </c>
      <c r="P126" s="2">
        <v>1</v>
      </c>
      <c r="R126" s="2" t="s">
        <v>1989</v>
      </c>
      <c r="S126" s="2" t="s">
        <v>1599</v>
      </c>
      <c r="T126" s="2" t="s">
        <v>1599</v>
      </c>
      <c r="U126" s="2" t="s">
        <v>1599</v>
      </c>
      <c r="V126" s="2" t="s">
        <v>1599</v>
      </c>
      <c r="Y126" s="2" t="s">
        <v>1599</v>
      </c>
      <c r="AA126" s="2" t="s">
        <v>1599</v>
      </c>
      <c r="AB126" s="12" t="s">
        <v>103</v>
      </c>
      <c r="AC126" s="12">
        <v>204</v>
      </c>
      <c r="AD126" s="12">
        <v>50</v>
      </c>
      <c r="AE126" s="12">
        <f>VLOOKUP(AD126,Tableau5[[ID_Section]:[departement]],10,TRUE)</f>
        <v>17</v>
      </c>
      <c r="AF126" s="12" t="s">
        <v>104</v>
      </c>
      <c r="AG126" s="33">
        <v>43235</v>
      </c>
      <c r="AH126" s="12">
        <v>9</v>
      </c>
      <c r="AI126" s="12">
        <v>2</v>
      </c>
      <c r="AJ126" s="12" t="s">
        <v>46</v>
      </c>
      <c r="AL126" s="12">
        <v>1</v>
      </c>
      <c r="AP126" s="12">
        <v>2</v>
      </c>
      <c r="AW126" s="12">
        <v>2</v>
      </c>
      <c r="AX126" s="12">
        <v>1</v>
      </c>
      <c r="AY126" s="12" t="s">
        <v>61</v>
      </c>
      <c r="AZ126" s="12">
        <v>148</v>
      </c>
      <c r="BA126" s="12" t="s">
        <v>62</v>
      </c>
      <c r="BB126" s="12">
        <v>11555</v>
      </c>
      <c r="BC126" s="12">
        <v>23</v>
      </c>
    </row>
    <row r="127" spans="1:55" x14ac:dyDescent="0.2">
      <c r="A127" s="2" t="s">
        <v>1612</v>
      </c>
      <c r="B127" s="2" t="s">
        <v>568</v>
      </c>
      <c r="C127" s="2"/>
      <c r="D127" s="2">
        <v>50</v>
      </c>
      <c r="E127" s="11">
        <v>43235</v>
      </c>
      <c r="F127" s="2">
        <v>43235</v>
      </c>
      <c r="G127" s="2" t="s">
        <v>104</v>
      </c>
      <c r="K127" s="2">
        <v>9</v>
      </c>
      <c r="O127" s="2" t="s">
        <v>46</v>
      </c>
      <c r="P127" s="2">
        <v>1</v>
      </c>
      <c r="R127" s="2" t="s">
        <v>1989</v>
      </c>
      <c r="S127" s="2" t="s">
        <v>1599</v>
      </c>
      <c r="T127" s="2" t="s">
        <v>1599</v>
      </c>
      <c r="U127" s="2" t="s">
        <v>1599</v>
      </c>
      <c r="V127" s="2" t="s">
        <v>1599</v>
      </c>
      <c r="Y127" s="2" t="s">
        <v>1599</v>
      </c>
      <c r="AA127" s="2" t="s">
        <v>1599</v>
      </c>
      <c r="AB127" s="12" t="s">
        <v>103</v>
      </c>
      <c r="AC127" s="12">
        <v>205</v>
      </c>
      <c r="AD127" s="12">
        <v>50</v>
      </c>
      <c r="AE127" s="12">
        <f>VLOOKUP(AD127,Tableau5[[ID_Section]:[departement]],10,TRUE)</f>
        <v>17</v>
      </c>
      <c r="AF127" s="12" t="s">
        <v>104</v>
      </c>
      <c r="AG127" s="33">
        <v>43235</v>
      </c>
      <c r="AH127" s="12">
        <v>9</v>
      </c>
      <c r="AI127" s="12">
        <v>2</v>
      </c>
      <c r="AJ127" s="12" t="s">
        <v>46</v>
      </c>
      <c r="AL127" s="12">
        <v>1</v>
      </c>
      <c r="AP127" s="12">
        <v>2</v>
      </c>
      <c r="AW127" s="12">
        <v>2</v>
      </c>
      <c r="AX127" s="12">
        <v>1</v>
      </c>
      <c r="AY127" s="12" t="s">
        <v>61</v>
      </c>
      <c r="AZ127" s="12">
        <v>148</v>
      </c>
      <c r="BA127" s="12" t="s">
        <v>62</v>
      </c>
      <c r="BB127" s="12">
        <v>11555</v>
      </c>
      <c r="BC127" s="12">
        <v>23</v>
      </c>
    </row>
    <row r="128" spans="1:55" x14ac:dyDescent="0.2">
      <c r="A128" s="2" t="s">
        <v>1612</v>
      </c>
      <c r="B128" s="2" t="s">
        <v>568</v>
      </c>
      <c r="C128" s="2"/>
      <c r="D128" s="2">
        <v>50</v>
      </c>
      <c r="E128" s="11">
        <v>43235</v>
      </c>
      <c r="F128" s="2">
        <v>43235</v>
      </c>
      <c r="G128" s="2" t="s">
        <v>104</v>
      </c>
      <c r="K128" s="2">
        <v>9</v>
      </c>
      <c r="O128" s="2" t="s">
        <v>55</v>
      </c>
      <c r="P128" s="2">
        <v>1</v>
      </c>
      <c r="R128" s="2" t="s">
        <v>1988</v>
      </c>
      <c r="S128" s="2" t="s">
        <v>1599</v>
      </c>
      <c r="T128" s="2" t="s">
        <v>1599</v>
      </c>
      <c r="U128" s="2" t="s">
        <v>1981</v>
      </c>
      <c r="V128" s="2">
        <v>17000</v>
      </c>
      <c r="Y128" s="2" t="s">
        <v>1982</v>
      </c>
      <c r="AA128" s="2" t="s">
        <v>51</v>
      </c>
      <c r="AB128" s="12" t="s">
        <v>103</v>
      </c>
      <c r="AC128" s="12">
        <v>206</v>
      </c>
      <c r="AD128" s="12">
        <v>50</v>
      </c>
      <c r="AE128" s="12">
        <f>VLOOKUP(AD128,Tableau5[[ID_Section]:[departement]],10,TRUE)</f>
        <v>17</v>
      </c>
      <c r="AF128" s="12" t="s">
        <v>104</v>
      </c>
      <c r="AG128" s="33">
        <v>43235</v>
      </c>
      <c r="AH128" s="12">
        <v>9</v>
      </c>
      <c r="AI128" s="12">
        <v>5</v>
      </c>
      <c r="AJ128" s="12" t="s">
        <v>55</v>
      </c>
      <c r="AK128" s="12" t="str">
        <f>AJ128</f>
        <v>Sportif</v>
      </c>
      <c r="AL128" s="12">
        <v>1</v>
      </c>
      <c r="AP128" s="12">
        <v>1</v>
      </c>
      <c r="AR128" s="12">
        <v>17000</v>
      </c>
      <c r="AS128" s="12" t="s">
        <v>51</v>
      </c>
      <c r="AT128" s="12">
        <v>2</v>
      </c>
      <c r="AU128" s="12">
        <v>2</v>
      </c>
      <c r="AV128" s="12" t="str">
        <f>CONCATENATE(AD128,"-",AG128,"-",AJ128)</f>
        <v>50-43235-Sportif</v>
      </c>
      <c r="AW128" s="12">
        <v>1</v>
      </c>
      <c r="AX128" s="12">
        <v>1</v>
      </c>
      <c r="AY128" s="12" t="s">
        <v>61</v>
      </c>
      <c r="AZ128" s="12">
        <v>148</v>
      </c>
      <c r="BA128" s="12" t="s">
        <v>62</v>
      </c>
      <c r="BB128" s="12">
        <v>11555</v>
      </c>
      <c r="BC128" s="12">
        <v>23</v>
      </c>
    </row>
    <row r="129" spans="1:56" x14ac:dyDescent="0.2">
      <c r="A129" s="2" t="s">
        <v>1612</v>
      </c>
      <c r="B129" s="2" t="s">
        <v>568</v>
      </c>
      <c r="C129" s="2"/>
      <c r="D129" s="2">
        <v>50</v>
      </c>
      <c r="E129" s="11">
        <v>43235</v>
      </c>
      <c r="F129" s="2">
        <v>43235</v>
      </c>
      <c r="G129" s="2" t="s">
        <v>104</v>
      </c>
      <c r="K129" s="2">
        <v>9</v>
      </c>
      <c r="O129" s="2" t="s">
        <v>53</v>
      </c>
      <c r="P129" s="2">
        <v>2</v>
      </c>
      <c r="R129" s="2" t="s">
        <v>1988</v>
      </c>
      <c r="S129" s="2" t="s">
        <v>1599</v>
      </c>
      <c r="T129" s="2" t="s">
        <v>1599</v>
      </c>
      <c r="U129" s="2" t="s">
        <v>1981</v>
      </c>
      <c r="V129" s="2">
        <v>17000</v>
      </c>
      <c r="Y129" s="2" t="s">
        <v>1982</v>
      </c>
      <c r="AA129" s="2" t="s">
        <v>51</v>
      </c>
      <c r="AB129" s="12" t="s">
        <v>103</v>
      </c>
      <c r="AC129" s="12">
        <v>207</v>
      </c>
      <c r="AD129" s="12">
        <v>50</v>
      </c>
      <c r="AE129" s="12">
        <f>VLOOKUP(AD129,Tableau5[[ID_Section]:[departement]],10,TRUE)</f>
        <v>17</v>
      </c>
      <c r="AF129" s="12" t="s">
        <v>104</v>
      </c>
      <c r="AG129" s="33">
        <v>43235</v>
      </c>
      <c r="AH129" s="12">
        <v>9</v>
      </c>
      <c r="AI129" s="12">
        <v>9</v>
      </c>
      <c r="AJ129" s="12" t="s">
        <v>53</v>
      </c>
      <c r="AK129" s="12" t="s">
        <v>53</v>
      </c>
      <c r="AL129" s="12">
        <v>2</v>
      </c>
      <c r="AP129" s="12">
        <v>1</v>
      </c>
      <c r="AR129" s="12">
        <v>17000</v>
      </c>
      <c r="AS129" s="12" t="s">
        <v>51</v>
      </c>
      <c r="AT129" s="12">
        <v>2</v>
      </c>
      <c r="AU129" s="12">
        <v>2</v>
      </c>
      <c r="AV129" s="12" t="str">
        <f>CONCATENATE(AD129,"-",AG129,"-","Loisir")</f>
        <v>50-43235-Loisir</v>
      </c>
      <c r="AW129" s="12">
        <v>1</v>
      </c>
      <c r="AX129" s="12">
        <v>1</v>
      </c>
      <c r="AY129" s="12" t="s">
        <v>61</v>
      </c>
      <c r="AZ129" s="12">
        <v>148</v>
      </c>
      <c r="BA129" s="12" t="s">
        <v>62</v>
      </c>
      <c r="BB129" s="12">
        <v>11555</v>
      </c>
      <c r="BC129" s="12">
        <v>23</v>
      </c>
      <c r="BD129" s="12" t="s">
        <v>48</v>
      </c>
    </row>
    <row r="130" spans="1:56" x14ac:dyDescent="0.2">
      <c r="A130" s="2" t="s">
        <v>1612</v>
      </c>
      <c r="B130" s="2" t="s">
        <v>568</v>
      </c>
      <c r="C130" s="2"/>
      <c r="D130" s="2">
        <v>50</v>
      </c>
      <c r="E130" s="11">
        <v>43235</v>
      </c>
      <c r="F130" s="2">
        <v>43235</v>
      </c>
      <c r="G130" s="2" t="s">
        <v>104</v>
      </c>
      <c r="K130" s="2">
        <v>10</v>
      </c>
      <c r="O130" s="2" t="s">
        <v>46</v>
      </c>
      <c r="P130" s="2">
        <v>1</v>
      </c>
      <c r="R130" s="2" t="s">
        <v>1988</v>
      </c>
      <c r="S130" s="2" t="s">
        <v>1599</v>
      </c>
      <c r="T130" s="2" t="s">
        <v>1599</v>
      </c>
      <c r="U130" s="2" t="s">
        <v>1599</v>
      </c>
      <c r="V130" s="2" t="s">
        <v>1599</v>
      </c>
      <c r="Y130" s="2" t="s">
        <v>1599</v>
      </c>
      <c r="AA130" s="2" t="s">
        <v>1599</v>
      </c>
      <c r="AB130" s="12" t="s">
        <v>103</v>
      </c>
      <c r="AC130" s="12">
        <v>208</v>
      </c>
      <c r="AD130" s="12">
        <v>50</v>
      </c>
      <c r="AE130" s="12">
        <f>VLOOKUP(AD130,Tableau5[[ID_Section]:[departement]],10,TRUE)</f>
        <v>17</v>
      </c>
      <c r="AF130" s="12" t="s">
        <v>104</v>
      </c>
      <c r="AG130" s="33">
        <v>43235</v>
      </c>
      <c r="AH130" s="12">
        <v>10</v>
      </c>
      <c r="AI130" s="12">
        <v>2</v>
      </c>
      <c r="AJ130" s="12" t="s">
        <v>46</v>
      </c>
      <c r="AL130" s="12">
        <v>1</v>
      </c>
      <c r="AP130" s="12">
        <v>1</v>
      </c>
      <c r="AW130" s="12">
        <v>2</v>
      </c>
      <c r="AX130" s="12">
        <v>1</v>
      </c>
      <c r="AY130" s="12" t="s">
        <v>61</v>
      </c>
      <c r="AZ130" s="12">
        <v>148</v>
      </c>
      <c r="BA130" s="12" t="s">
        <v>69</v>
      </c>
      <c r="BB130" s="12">
        <v>11556</v>
      </c>
      <c r="BC130" s="12">
        <v>40</v>
      </c>
    </row>
    <row r="131" spans="1:56" x14ac:dyDescent="0.2">
      <c r="A131" s="2" t="s">
        <v>1612</v>
      </c>
      <c r="B131" s="2" t="s">
        <v>568</v>
      </c>
      <c r="C131" s="2"/>
      <c r="D131" s="2">
        <v>50</v>
      </c>
      <c r="E131" s="11">
        <v>43235</v>
      </c>
      <c r="F131" s="2">
        <v>43235</v>
      </c>
      <c r="G131" s="2" t="s">
        <v>104</v>
      </c>
      <c r="K131" s="2">
        <v>10</v>
      </c>
      <c r="O131" s="2" t="s">
        <v>53</v>
      </c>
      <c r="P131" s="2">
        <v>1</v>
      </c>
      <c r="R131" s="2" t="s">
        <v>1988</v>
      </c>
      <c r="S131" s="2" t="s">
        <v>54</v>
      </c>
      <c r="T131" s="2" t="s">
        <v>108</v>
      </c>
      <c r="U131" s="2" t="s">
        <v>1599</v>
      </c>
      <c r="V131" s="2" t="s">
        <v>1599</v>
      </c>
      <c r="Y131" s="2" t="s">
        <v>1599</v>
      </c>
      <c r="AA131" s="2" t="s">
        <v>1599</v>
      </c>
      <c r="AB131" s="12" t="s">
        <v>108</v>
      </c>
      <c r="AC131" s="12">
        <v>209</v>
      </c>
      <c r="AD131" s="12">
        <v>50</v>
      </c>
      <c r="AE131" s="12">
        <f>VLOOKUP(AD131,Tableau5[[ID_Section]:[departement]],10,TRUE)</f>
        <v>17</v>
      </c>
      <c r="AF131" s="12" t="s">
        <v>104</v>
      </c>
      <c r="AG131" s="33">
        <v>43235</v>
      </c>
      <c r="AH131" s="12">
        <v>10</v>
      </c>
      <c r="AI131" s="12">
        <v>9</v>
      </c>
      <c r="AJ131" s="12" t="s">
        <v>53</v>
      </c>
      <c r="AK131" s="12" t="s">
        <v>53</v>
      </c>
      <c r="AL131" s="12">
        <v>1</v>
      </c>
      <c r="AP131" s="12">
        <v>1</v>
      </c>
      <c r="AQ131" s="12">
        <v>4</v>
      </c>
      <c r="AV131" s="12" t="str">
        <f>CONCATENATE(AD131,"-",AG131,"-","Loisir")</f>
        <v>50-43235-Loisir</v>
      </c>
      <c r="AW131" s="12">
        <v>1</v>
      </c>
      <c r="AX131" s="12">
        <v>1</v>
      </c>
      <c r="AY131" s="12" t="s">
        <v>61</v>
      </c>
      <c r="AZ131" s="12">
        <v>148</v>
      </c>
      <c r="BA131" s="12" t="s">
        <v>69</v>
      </c>
      <c r="BB131" s="12">
        <v>11556</v>
      </c>
      <c r="BC131" s="12">
        <v>40</v>
      </c>
    </row>
    <row r="132" spans="1:56" x14ac:dyDescent="0.2">
      <c r="A132" s="2" t="s">
        <v>1612</v>
      </c>
      <c r="B132" s="2" t="s">
        <v>568</v>
      </c>
      <c r="C132" s="2"/>
      <c r="D132" s="2">
        <v>50</v>
      </c>
      <c r="E132" s="11">
        <v>43235</v>
      </c>
      <c r="F132" s="2">
        <v>43235</v>
      </c>
      <c r="G132" s="2" t="s">
        <v>104</v>
      </c>
      <c r="K132" s="2">
        <v>10</v>
      </c>
      <c r="O132" s="2" t="s">
        <v>53</v>
      </c>
      <c r="P132" s="2">
        <v>1</v>
      </c>
      <c r="R132" s="2" t="s">
        <v>1988</v>
      </c>
      <c r="S132" s="2" t="s">
        <v>54</v>
      </c>
      <c r="T132" s="2" t="s">
        <v>109</v>
      </c>
      <c r="U132" s="2" t="s">
        <v>1599</v>
      </c>
      <c r="V132" s="2" t="s">
        <v>1599</v>
      </c>
      <c r="Y132" s="2" t="s">
        <v>1599</v>
      </c>
      <c r="AA132" s="2" t="s">
        <v>1599</v>
      </c>
      <c r="AB132" s="12" t="s">
        <v>109</v>
      </c>
      <c r="AC132" s="12">
        <v>210</v>
      </c>
      <c r="AD132" s="12">
        <v>50</v>
      </c>
      <c r="AE132" s="12">
        <f>VLOOKUP(AD132,Tableau5[[ID_Section]:[departement]],10,TRUE)</f>
        <v>17</v>
      </c>
      <c r="AF132" s="12" t="s">
        <v>104</v>
      </c>
      <c r="AG132" s="33">
        <v>43235</v>
      </c>
      <c r="AH132" s="12">
        <v>10</v>
      </c>
      <c r="AI132" s="12">
        <v>9</v>
      </c>
      <c r="AJ132" s="12" t="s">
        <v>53</v>
      </c>
      <c r="AK132" s="12" t="s">
        <v>53</v>
      </c>
      <c r="AL132" s="12">
        <v>1</v>
      </c>
      <c r="AP132" s="12">
        <v>1</v>
      </c>
      <c r="AQ132" s="12">
        <v>5</v>
      </c>
      <c r="AV132" s="12" t="str">
        <f>CONCATENATE(AD132,"-",AG132,"-","Loisir")</f>
        <v>50-43235-Loisir</v>
      </c>
      <c r="AW132" s="12">
        <v>1</v>
      </c>
      <c r="AX132" s="12">
        <v>1</v>
      </c>
      <c r="AY132" s="12" t="s">
        <v>61</v>
      </c>
      <c r="AZ132" s="12">
        <v>148</v>
      </c>
      <c r="BA132" s="12" t="s">
        <v>69</v>
      </c>
      <c r="BB132" s="12">
        <v>11556</v>
      </c>
      <c r="BC132" s="12">
        <v>40</v>
      </c>
    </row>
    <row r="133" spans="1:56" x14ac:dyDescent="0.2">
      <c r="A133" s="2" t="s">
        <v>1612</v>
      </c>
      <c r="B133" s="2" t="s">
        <v>568</v>
      </c>
      <c r="C133" s="2"/>
      <c r="D133" s="2">
        <v>50</v>
      </c>
      <c r="E133" s="11">
        <v>43235</v>
      </c>
      <c r="F133" s="2">
        <v>43235</v>
      </c>
      <c r="G133" s="2" t="s">
        <v>104</v>
      </c>
      <c r="K133" s="2">
        <v>10</v>
      </c>
      <c r="O133" s="2" t="s">
        <v>55</v>
      </c>
      <c r="P133" s="2">
        <v>1</v>
      </c>
      <c r="R133" s="2" t="s">
        <v>1988</v>
      </c>
      <c r="S133" s="2" t="s">
        <v>1599</v>
      </c>
      <c r="T133" s="2" t="s">
        <v>1599</v>
      </c>
      <c r="U133" s="2" t="s">
        <v>1981</v>
      </c>
      <c r="V133" s="2">
        <v>17000</v>
      </c>
      <c r="Y133" s="2" t="s">
        <v>1982</v>
      </c>
      <c r="AA133" s="2" t="s">
        <v>51</v>
      </c>
      <c r="AB133" s="12" t="s">
        <v>103</v>
      </c>
      <c r="AC133" s="12">
        <v>211</v>
      </c>
      <c r="AD133" s="12">
        <v>50</v>
      </c>
      <c r="AE133" s="12">
        <f>VLOOKUP(AD133,Tableau5[[ID_Section]:[departement]],10,TRUE)</f>
        <v>17</v>
      </c>
      <c r="AF133" s="12" t="s">
        <v>104</v>
      </c>
      <c r="AG133" s="33">
        <v>43235</v>
      </c>
      <c r="AH133" s="12">
        <v>10</v>
      </c>
      <c r="AI133" s="12">
        <v>5</v>
      </c>
      <c r="AJ133" s="12" t="s">
        <v>55</v>
      </c>
      <c r="AK133" s="12" t="str">
        <f>AJ133</f>
        <v>Sportif</v>
      </c>
      <c r="AL133" s="12">
        <v>1</v>
      </c>
      <c r="AP133" s="12">
        <v>1</v>
      </c>
      <c r="AR133" s="12">
        <v>17000</v>
      </c>
      <c r="AS133" s="12" t="s">
        <v>51</v>
      </c>
      <c r="AT133" s="12">
        <v>2</v>
      </c>
      <c r="AU133" s="12">
        <v>2</v>
      </c>
      <c r="AV133" s="12" t="str">
        <f>CONCATENATE(AD133,"-",AG133,"-",AJ133)</f>
        <v>50-43235-Sportif</v>
      </c>
      <c r="AW133" s="12">
        <v>1</v>
      </c>
      <c r="AX133" s="12">
        <v>1</v>
      </c>
      <c r="AY133" s="12" t="s">
        <v>61</v>
      </c>
      <c r="AZ133" s="12">
        <v>148</v>
      </c>
      <c r="BA133" s="12" t="s">
        <v>69</v>
      </c>
      <c r="BB133" s="12">
        <v>11556</v>
      </c>
      <c r="BC133" s="12">
        <v>40</v>
      </c>
    </row>
    <row r="134" spans="1:56" x14ac:dyDescent="0.2">
      <c r="A134" s="2" t="s">
        <v>1612</v>
      </c>
      <c r="B134" s="2" t="s">
        <v>568</v>
      </c>
      <c r="C134" s="2"/>
      <c r="D134" s="2">
        <v>50</v>
      </c>
      <c r="E134" s="11">
        <v>43235</v>
      </c>
      <c r="F134" s="2">
        <v>43235</v>
      </c>
      <c r="G134" s="2" t="s">
        <v>104</v>
      </c>
      <c r="K134" s="2">
        <v>10</v>
      </c>
      <c r="O134" s="2" t="s">
        <v>55</v>
      </c>
      <c r="P134" s="2">
        <v>1</v>
      </c>
      <c r="R134" s="2" t="s">
        <v>1989</v>
      </c>
      <c r="S134" s="2" t="s">
        <v>54</v>
      </c>
      <c r="T134" s="2" t="s">
        <v>110</v>
      </c>
      <c r="U134" s="2" t="s">
        <v>1599</v>
      </c>
      <c r="V134" s="2" t="s">
        <v>1599</v>
      </c>
      <c r="Y134" s="2" t="s">
        <v>1599</v>
      </c>
      <c r="AA134" s="2" t="s">
        <v>1599</v>
      </c>
      <c r="AB134" s="12" t="s">
        <v>110</v>
      </c>
      <c r="AC134" s="12">
        <v>212</v>
      </c>
      <c r="AD134" s="12">
        <v>50</v>
      </c>
      <c r="AE134" s="12">
        <f>VLOOKUP(AD134,Tableau5[[ID_Section]:[departement]],10,TRUE)</f>
        <v>17</v>
      </c>
      <c r="AF134" s="12" t="s">
        <v>104</v>
      </c>
      <c r="AG134" s="33">
        <v>43235</v>
      </c>
      <c r="AH134" s="12">
        <v>10</v>
      </c>
      <c r="AI134" s="12">
        <v>5</v>
      </c>
      <c r="AJ134" s="12" t="s">
        <v>55</v>
      </c>
      <c r="AK134" s="12" t="str">
        <f>AJ134</f>
        <v>Sportif</v>
      </c>
      <c r="AL134" s="12">
        <v>1</v>
      </c>
      <c r="AP134" s="12">
        <v>2</v>
      </c>
      <c r="AQ134" s="12">
        <v>6</v>
      </c>
      <c r="AV134" s="12" t="str">
        <f>CONCATENATE(AD134,"-",AG134,"-",AJ134)</f>
        <v>50-43235-Sportif</v>
      </c>
      <c r="AW134" s="12">
        <v>1</v>
      </c>
      <c r="AX134" s="12">
        <v>1</v>
      </c>
      <c r="AY134" s="12" t="s">
        <v>61</v>
      </c>
      <c r="AZ134" s="12">
        <v>148</v>
      </c>
      <c r="BA134" s="12" t="s">
        <v>69</v>
      </c>
      <c r="BB134" s="12">
        <v>11556</v>
      </c>
      <c r="BC134" s="12">
        <v>40</v>
      </c>
    </row>
    <row r="135" spans="1:56" x14ac:dyDescent="0.2">
      <c r="A135" s="2" t="s">
        <v>1612</v>
      </c>
      <c r="B135" s="2" t="s">
        <v>568</v>
      </c>
      <c r="C135" s="2"/>
      <c r="D135" s="2">
        <v>50</v>
      </c>
      <c r="E135" s="11">
        <v>43235</v>
      </c>
      <c r="F135" s="2">
        <v>43235</v>
      </c>
      <c r="G135" s="2" t="s">
        <v>104</v>
      </c>
      <c r="K135" s="2">
        <v>10</v>
      </c>
      <c r="O135" s="2" t="s">
        <v>46</v>
      </c>
      <c r="P135" s="2">
        <v>1</v>
      </c>
      <c r="R135" s="2" t="s">
        <v>1988</v>
      </c>
      <c r="S135" s="2" t="s">
        <v>1599</v>
      </c>
      <c r="T135" s="2" t="s">
        <v>1599</v>
      </c>
      <c r="U135" s="2" t="s">
        <v>1599</v>
      </c>
      <c r="V135" s="2" t="s">
        <v>1599</v>
      </c>
      <c r="Y135" s="2" t="s">
        <v>1599</v>
      </c>
      <c r="AA135" s="2" t="s">
        <v>1599</v>
      </c>
      <c r="AB135" s="12" t="s">
        <v>103</v>
      </c>
      <c r="AC135" s="12">
        <v>213</v>
      </c>
      <c r="AD135" s="12">
        <v>50</v>
      </c>
      <c r="AE135" s="12">
        <f>VLOOKUP(AD135,Tableau5[[ID_Section]:[departement]],10,TRUE)</f>
        <v>17</v>
      </c>
      <c r="AF135" s="12" t="s">
        <v>104</v>
      </c>
      <c r="AG135" s="33">
        <v>43235</v>
      </c>
      <c r="AH135" s="12">
        <v>10</v>
      </c>
      <c r="AI135" s="12">
        <v>2</v>
      </c>
      <c r="AJ135" s="12" t="s">
        <v>46</v>
      </c>
      <c r="AL135" s="12">
        <v>1</v>
      </c>
      <c r="AP135" s="12">
        <v>1</v>
      </c>
      <c r="AW135" s="12">
        <v>2</v>
      </c>
      <c r="AX135" s="12">
        <v>1</v>
      </c>
      <c r="AY135" s="12" t="s">
        <v>61</v>
      </c>
      <c r="AZ135" s="12">
        <v>148</v>
      </c>
      <c r="BA135" s="12" t="s">
        <v>69</v>
      </c>
      <c r="BB135" s="12">
        <v>11556</v>
      </c>
      <c r="BC135" s="12">
        <v>40</v>
      </c>
    </row>
    <row r="136" spans="1:56" x14ac:dyDescent="0.2">
      <c r="A136" s="2" t="s">
        <v>1612</v>
      </c>
      <c r="B136" s="2" t="s">
        <v>568</v>
      </c>
      <c r="C136" s="2"/>
      <c r="D136" s="2">
        <v>50</v>
      </c>
      <c r="E136" s="11">
        <v>43235</v>
      </c>
      <c r="F136" s="2">
        <v>43235</v>
      </c>
      <c r="G136" s="2" t="s">
        <v>104</v>
      </c>
      <c r="K136" s="2">
        <v>10</v>
      </c>
      <c r="O136" s="2" t="s">
        <v>46</v>
      </c>
      <c r="P136" s="2">
        <v>1</v>
      </c>
      <c r="R136" s="2" t="s">
        <v>1989</v>
      </c>
      <c r="S136" s="2" t="s">
        <v>1599</v>
      </c>
      <c r="T136" s="2" t="s">
        <v>1599</v>
      </c>
      <c r="U136" s="2" t="s">
        <v>1599</v>
      </c>
      <c r="V136" s="2" t="s">
        <v>1599</v>
      </c>
      <c r="Y136" s="2" t="s">
        <v>1599</v>
      </c>
      <c r="AA136" s="2" t="s">
        <v>1599</v>
      </c>
      <c r="AB136" s="12" t="s">
        <v>103</v>
      </c>
      <c r="AC136" s="12">
        <v>214</v>
      </c>
      <c r="AD136" s="12">
        <v>50</v>
      </c>
      <c r="AE136" s="12">
        <f>VLOOKUP(AD136,Tableau5[[ID_Section]:[departement]],10,TRUE)</f>
        <v>17</v>
      </c>
      <c r="AF136" s="12" t="s">
        <v>104</v>
      </c>
      <c r="AG136" s="33">
        <v>43235</v>
      </c>
      <c r="AH136" s="12">
        <v>10</v>
      </c>
      <c r="AI136" s="12">
        <v>2</v>
      </c>
      <c r="AJ136" s="12" t="s">
        <v>46</v>
      </c>
      <c r="AL136" s="12">
        <v>1</v>
      </c>
      <c r="AP136" s="12">
        <v>2</v>
      </c>
      <c r="AW136" s="12">
        <v>2</v>
      </c>
      <c r="AX136" s="12">
        <v>1</v>
      </c>
      <c r="AY136" s="12" t="s">
        <v>61</v>
      </c>
      <c r="AZ136" s="12">
        <v>148</v>
      </c>
      <c r="BA136" s="12" t="s">
        <v>69</v>
      </c>
      <c r="BB136" s="12">
        <v>11556</v>
      </c>
      <c r="BC136" s="12">
        <v>40</v>
      </c>
    </row>
    <row r="137" spans="1:56" x14ac:dyDescent="0.2">
      <c r="A137" s="2" t="s">
        <v>1612</v>
      </c>
      <c r="B137" s="2" t="s">
        <v>568</v>
      </c>
      <c r="C137" s="2"/>
      <c r="D137" s="2">
        <v>50</v>
      </c>
      <c r="E137" s="11">
        <v>43235</v>
      </c>
      <c r="F137" s="2">
        <v>43235</v>
      </c>
      <c r="G137" s="2" t="s">
        <v>104</v>
      </c>
      <c r="K137" s="2">
        <v>10</v>
      </c>
      <c r="O137" s="2" t="s">
        <v>46</v>
      </c>
      <c r="P137" s="2">
        <v>1</v>
      </c>
      <c r="R137" s="2" t="s">
        <v>1988</v>
      </c>
      <c r="S137" s="2" t="s">
        <v>1599</v>
      </c>
      <c r="T137" s="2" t="s">
        <v>1599</v>
      </c>
      <c r="U137" s="2" t="s">
        <v>1599</v>
      </c>
      <c r="V137" s="2" t="s">
        <v>1599</v>
      </c>
      <c r="Y137" s="2" t="s">
        <v>1599</v>
      </c>
      <c r="AA137" s="2" t="s">
        <v>1599</v>
      </c>
      <c r="AB137" s="12" t="s">
        <v>103</v>
      </c>
      <c r="AC137" s="12">
        <v>215</v>
      </c>
      <c r="AD137" s="12">
        <v>50</v>
      </c>
      <c r="AE137" s="12">
        <f>VLOOKUP(AD137,Tableau5[[ID_Section]:[departement]],10,TRUE)</f>
        <v>17</v>
      </c>
      <c r="AF137" s="12" t="s">
        <v>104</v>
      </c>
      <c r="AG137" s="33">
        <v>43235</v>
      </c>
      <c r="AH137" s="12">
        <v>10</v>
      </c>
      <c r="AI137" s="12">
        <v>2</v>
      </c>
      <c r="AJ137" s="12" t="s">
        <v>46</v>
      </c>
      <c r="AL137" s="12">
        <v>1</v>
      </c>
      <c r="AP137" s="12">
        <v>1</v>
      </c>
      <c r="AW137" s="12">
        <v>2</v>
      </c>
      <c r="AX137" s="12">
        <v>1</v>
      </c>
      <c r="AY137" s="12" t="s">
        <v>61</v>
      </c>
      <c r="AZ137" s="12">
        <v>148</v>
      </c>
      <c r="BA137" s="12" t="s">
        <v>69</v>
      </c>
      <c r="BB137" s="12">
        <v>11556</v>
      </c>
      <c r="BC137" s="12">
        <v>40</v>
      </c>
    </row>
    <row r="138" spans="1:56" x14ac:dyDescent="0.2">
      <c r="A138" s="2" t="s">
        <v>1612</v>
      </c>
      <c r="B138" s="2" t="s">
        <v>568</v>
      </c>
      <c r="C138" s="2"/>
      <c r="D138" s="2">
        <v>50</v>
      </c>
      <c r="E138" s="11">
        <v>43235</v>
      </c>
      <c r="F138" s="2">
        <v>43235</v>
      </c>
      <c r="G138" s="2" t="s">
        <v>104</v>
      </c>
      <c r="K138" s="2">
        <v>10</v>
      </c>
      <c r="O138" s="2" t="s">
        <v>49</v>
      </c>
      <c r="P138" s="2">
        <v>1</v>
      </c>
      <c r="R138" s="2" t="s">
        <v>1989</v>
      </c>
      <c r="S138" s="2" t="s">
        <v>1599</v>
      </c>
      <c r="T138" s="2" t="s">
        <v>1599</v>
      </c>
      <c r="U138" s="2" t="s">
        <v>1599</v>
      </c>
      <c r="V138" s="2" t="s">
        <v>1599</v>
      </c>
      <c r="Y138" s="2" t="s">
        <v>1599</v>
      </c>
      <c r="AA138" s="2" t="s">
        <v>1599</v>
      </c>
      <c r="AB138" s="12" t="s">
        <v>103</v>
      </c>
      <c r="AC138" s="12">
        <v>216</v>
      </c>
      <c r="AD138" s="12">
        <v>50</v>
      </c>
      <c r="AE138" s="12">
        <f>VLOOKUP(AD138,Tableau5[[ID_Section]:[departement]],10,TRUE)</f>
        <v>17</v>
      </c>
      <c r="AF138" s="12" t="s">
        <v>104</v>
      </c>
      <c r="AG138" s="33">
        <v>43235</v>
      </c>
      <c r="AH138" s="12">
        <v>10</v>
      </c>
      <c r="AI138" s="12">
        <v>1</v>
      </c>
      <c r="AJ138" s="12" t="s">
        <v>49</v>
      </c>
      <c r="AL138" s="12">
        <v>1</v>
      </c>
      <c r="AP138" s="12">
        <v>2</v>
      </c>
      <c r="AW138" s="12">
        <v>2</v>
      </c>
      <c r="AX138" s="12">
        <v>1</v>
      </c>
      <c r="AY138" s="12" t="s">
        <v>61</v>
      </c>
      <c r="AZ138" s="12">
        <v>148</v>
      </c>
      <c r="BA138" s="12" t="s">
        <v>69</v>
      </c>
      <c r="BB138" s="12">
        <v>11556</v>
      </c>
      <c r="BC138" s="12">
        <v>40</v>
      </c>
    </row>
    <row r="139" spans="1:56" x14ac:dyDescent="0.2">
      <c r="A139" s="2" t="s">
        <v>1612</v>
      </c>
      <c r="B139" s="2" t="s">
        <v>568</v>
      </c>
      <c r="C139" s="2"/>
      <c r="D139" s="2">
        <v>50</v>
      </c>
      <c r="E139" s="11">
        <v>43235</v>
      </c>
      <c r="F139" s="2">
        <v>43235</v>
      </c>
      <c r="G139" s="2" t="s">
        <v>104</v>
      </c>
      <c r="K139" s="2">
        <v>10</v>
      </c>
      <c r="O139" s="2" t="s">
        <v>46</v>
      </c>
      <c r="P139" s="2">
        <v>1</v>
      </c>
      <c r="R139" s="2" t="s">
        <v>1988</v>
      </c>
      <c r="S139" s="2" t="s">
        <v>1599</v>
      </c>
      <c r="T139" s="2" t="s">
        <v>1599</v>
      </c>
      <c r="U139" s="2" t="s">
        <v>1599</v>
      </c>
      <c r="V139" s="2" t="s">
        <v>1599</v>
      </c>
      <c r="Y139" s="2" t="s">
        <v>1599</v>
      </c>
      <c r="AA139" s="2" t="s">
        <v>1599</v>
      </c>
      <c r="AB139" s="12" t="s">
        <v>103</v>
      </c>
      <c r="AC139" s="12">
        <v>217</v>
      </c>
      <c r="AD139" s="12">
        <v>50</v>
      </c>
      <c r="AE139" s="12">
        <f>VLOOKUP(AD139,Tableau5[[ID_Section]:[departement]],10,TRUE)</f>
        <v>17</v>
      </c>
      <c r="AF139" s="12" t="s">
        <v>104</v>
      </c>
      <c r="AG139" s="33">
        <v>43235</v>
      </c>
      <c r="AH139" s="12">
        <v>10</v>
      </c>
      <c r="AI139" s="12">
        <v>2</v>
      </c>
      <c r="AJ139" s="12" t="s">
        <v>46</v>
      </c>
      <c r="AL139" s="12">
        <v>1</v>
      </c>
      <c r="AP139" s="12">
        <v>1</v>
      </c>
      <c r="AW139" s="12">
        <v>2</v>
      </c>
      <c r="AX139" s="12">
        <v>1</v>
      </c>
      <c r="AY139" s="12" t="s">
        <v>61</v>
      </c>
      <c r="AZ139" s="12">
        <v>148</v>
      </c>
      <c r="BA139" s="12" t="s">
        <v>69</v>
      </c>
      <c r="BB139" s="12">
        <v>11556</v>
      </c>
      <c r="BC139" s="12">
        <v>40</v>
      </c>
    </row>
    <row r="140" spans="1:56" x14ac:dyDescent="0.2">
      <c r="A140" s="2" t="s">
        <v>1612</v>
      </c>
      <c r="B140" s="2" t="s">
        <v>568</v>
      </c>
      <c r="C140" s="2"/>
      <c r="D140" s="2">
        <v>50</v>
      </c>
      <c r="E140" s="11">
        <v>43235</v>
      </c>
      <c r="F140" s="2">
        <v>43235</v>
      </c>
      <c r="G140" s="2" t="s">
        <v>104</v>
      </c>
      <c r="K140" s="2">
        <v>10</v>
      </c>
      <c r="O140" s="2" t="s">
        <v>46</v>
      </c>
      <c r="P140" s="2">
        <v>1</v>
      </c>
      <c r="R140" s="2" t="s">
        <v>1988</v>
      </c>
      <c r="S140" s="2" t="s">
        <v>1599</v>
      </c>
      <c r="T140" s="2" t="s">
        <v>1599</v>
      </c>
      <c r="U140" s="2" t="s">
        <v>1599</v>
      </c>
      <c r="V140" s="2" t="s">
        <v>1599</v>
      </c>
      <c r="Y140" s="2" t="s">
        <v>1599</v>
      </c>
      <c r="AA140" s="2" t="s">
        <v>1599</v>
      </c>
      <c r="AB140" s="12" t="s">
        <v>103</v>
      </c>
      <c r="AC140" s="12">
        <v>218</v>
      </c>
      <c r="AD140" s="12">
        <v>50</v>
      </c>
      <c r="AE140" s="12">
        <f>VLOOKUP(AD140,Tableau5[[ID_Section]:[departement]],10,TRUE)</f>
        <v>17</v>
      </c>
      <c r="AF140" s="12" t="s">
        <v>104</v>
      </c>
      <c r="AG140" s="33">
        <v>43235</v>
      </c>
      <c r="AH140" s="12">
        <v>10</v>
      </c>
      <c r="AI140" s="12">
        <v>2</v>
      </c>
      <c r="AJ140" s="12" t="s">
        <v>46</v>
      </c>
      <c r="AL140" s="12">
        <v>1</v>
      </c>
      <c r="AP140" s="12">
        <v>1</v>
      </c>
      <c r="AW140" s="12">
        <v>2</v>
      </c>
      <c r="AX140" s="12">
        <v>1</v>
      </c>
      <c r="AY140" s="12" t="s">
        <v>61</v>
      </c>
      <c r="AZ140" s="12">
        <v>148</v>
      </c>
      <c r="BA140" s="12" t="s">
        <v>69</v>
      </c>
      <c r="BB140" s="12">
        <v>11556</v>
      </c>
      <c r="BC140" s="12">
        <v>40</v>
      </c>
    </row>
    <row r="141" spans="1:56" x14ac:dyDescent="0.2">
      <c r="A141" s="2" t="s">
        <v>1612</v>
      </c>
      <c r="B141" s="2" t="s">
        <v>568</v>
      </c>
      <c r="C141" s="2"/>
      <c r="D141" s="2">
        <v>50</v>
      </c>
      <c r="E141" s="11">
        <v>43235</v>
      </c>
      <c r="F141" s="2">
        <v>43235</v>
      </c>
      <c r="G141" s="2" t="s">
        <v>104</v>
      </c>
      <c r="K141" s="2">
        <v>10</v>
      </c>
      <c r="O141" s="2" t="s">
        <v>46</v>
      </c>
      <c r="P141" s="2">
        <v>1</v>
      </c>
      <c r="R141" s="2" t="s">
        <v>1988</v>
      </c>
      <c r="S141" s="2" t="s">
        <v>1599</v>
      </c>
      <c r="T141" s="2" t="s">
        <v>1599</v>
      </c>
      <c r="U141" s="2" t="s">
        <v>1599</v>
      </c>
      <c r="V141" s="2" t="s">
        <v>1599</v>
      </c>
      <c r="Y141" s="2" t="s">
        <v>1599</v>
      </c>
      <c r="AA141" s="2" t="s">
        <v>1599</v>
      </c>
      <c r="AB141" s="12" t="s">
        <v>103</v>
      </c>
      <c r="AC141" s="12">
        <v>219</v>
      </c>
      <c r="AD141" s="12">
        <v>50</v>
      </c>
      <c r="AE141" s="12">
        <f>VLOOKUP(AD141,Tableau5[[ID_Section]:[departement]],10,TRUE)</f>
        <v>17</v>
      </c>
      <c r="AF141" s="12" t="s">
        <v>104</v>
      </c>
      <c r="AG141" s="33">
        <v>43235</v>
      </c>
      <c r="AH141" s="12">
        <v>10</v>
      </c>
      <c r="AI141" s="12">
        <v>2</v>
      </c>
      <c r="AJ141" s="12" t="s">
        <v>46</v>
      </c>
      <c r="AL141" s="12">
        <v>1</v>
      </c>
      <c r="AP141" s="12">
        <v>1</v>
      </c>
      <c r="AW141" s="12">
        <v>2</v>
      </c>
      <c r="AX141" s="12">
        <v>1</v>
      </c>
      <c r="AY141" s="12" t="s">
        <v>61</v>
      </c>
      <c r="AZ141" s="12">
        <v>148</v>
      </c>
      <c r="BA141" s="12" t="s">
        <v>69</v>
      </c>
      <c r="BB141" s="12">
        <v>11556</v>
      </c>
      <c r="BC141" s="12">
        <v>40</v>
      </c>
    </row>
    <row r="142" spans="1:56" x14ac:dyDescent="0.2">
      <c r="A142" s="2" t="s">
        <v>1612</v>
      </c>
      <c r="B142" s="2" t="s">
        <v>568</v>
      </c>
      <c r="C142" s="2"/>
      <c r="D142" s="2">
        <v>50</v>
      </c>
      <c r="E142" s="11">
        <v>43235</v>
      </c>
      <c r="F142" s="2">
        <v>43235</v>
      </c>
      <c r="G142" s="2" t="s">
        <v>104</v>
      </c>
      <c r="K142" s="2">
        <v>10</v>
      </c>
      <c r="O142" s="2" t="s">
        <v>46</v>
      </c>
      <c r="P142" s="2">
        <v>1</v>
      </c>
      <c r="R142" s="2" t="s">
        <v>1988</v>
      </c>
      <c r="S142" s="2" t="s">
        <v>1599</v>
      </c>
      <c r="T142" s="2" t="s">
        <v>1599</v>
      </c>
      <c r="U142" s="2" t="s">
        <v>1599</v>
      </c>
      <c r="V142" s="2" t="s">
        <v>1599</v>
      </c>
      <c r="Y142" s="2" t="s">
        <v>1599</v>
      </c>
      <c r="AA142" s="2" t="s">
        <v>1599</v>
      </c>
      <c r="AB142" s="12" t="s">
        <v>103</v>
      </c>
      <c r="AC142" s="12">
        <v>220</v>
      </c>
      <c r="AD142" s="12">
        <v>50</v>
      </c>
      <c r="AE142" s="12">
        <f>VLOOKUP(AD142,Tableau5[[ID_Section]:[departement]],10,TRUE)</f>
        <v>17</v>
      </c>
      <c r="AF142" s="12" t="s">
        <v>104</v>
      </c>
      <c r="AG142" s="33">
        <v>43235</v>
      </c>
      <c r="AH142" s="12">
        <v>10</v>
      </c>
      <c r="AI142" s="12">
        <v>2</v>
      </c>
      <c r="AJ142" s="12" t="s">
        <v>46</v>
      </c>
      <c r="AL142" s="12">
        <v>1</v>
      </c>
      <c r="AP142" s="12">
        <v>1</v>
      </c>
      <c r="AW142" s="12">
        <v>2</v>
      </c>
      <c r="AX142" s="12">
        <v>1</v>
      </c>
      <c r="AY142" s="12" t="s">
        <v>61</v>
      </c>
      <c r="AZ142" s="12">
        <v>148</v>
      </c>
      <c r="BA142" s="12" t="s">
        <v>69</v>
      </c>
      <c r="BB142" s="12">
        <v>11556</v>
      </c>
      <c r="BC142" s="12">
        <v>40</v>
      </c>
    </row>
    <row r="143" spans="1:56" x14ac:dyDescent="0.2">
      <c r="A143" s="2" t="s">
        <v>1612</v>
      </c>
      <c r="B143" s="2" t="s">
        <v>568</v>
      </c>
      <c r="C143" s="2"/>
      <c r="D143" s="2">
        <v>50</v>
      </c>
      <c r="E143" s="11">
        <v>43235</v>
      </c>
      <c r="F143" s="2">
        <v>43235</v>
      </c>
      <c r="G143" s="2" t="s">
        <v>104</v>
      </c>
      <c r="K143" s="2">
        <v>10</v>
      </c>
      <c r="O143" s="2" t="s">
        <v>55</v>
      </c>
      <c r="P143" s="2">
        <v>1</v>
      </c>
      <c r="R143" s="2" t="s">
        <v>1988</v>
      </c>
      <c r="S143" s="2" t="s">
        <v>1599</v>
      </c>
      <c r="T143" s="2" t="s">
        <v>1599</v>
      </c>
      <c r="U143" s="2" t="s">
        <v>1599</v>
      </c>
      <c r="V143" s="2" t="s">
        <v>1599</v>
      </c>
      <c r="Y143" s="2" t="s">
        <v>1599</v>
      </c>
      <c r="AA143" s="2" t="s">
        <v>1599</v>
      </c>
      <c r="AB143" s="12" t="s">
        <v>103</v>
      </c>
      <c r="AC143" s="12">
        <v>221</v>
      </c>
      <c r="AD143" s="12">
        <v>50</v>
      </c>
      <c r="AE143" s="12">
        <f>VLOOKUP(AD143,Tableau5[[ID_Section]:[departement]],10,TRUE)</f>
        <v>17</v>
      </c>
      <c r="AF143" s="12" t="s">
        <v>104</v>
      </c>
      <c r="AG143" s="33">
        <v>43235</v>
      </c>
      <c r="AH143" s="12">
        <v>10</v>
      </c>
      <c r="AI143" s="12">
        <v>5</v>
      </c>
      <c r="AJ143" s="12" t="s">
        <v>55</v>
      </c>
      <c r="AK143" s="12" t="str">
        <f>AJ143</f>
        <v>Sportif</v>
      </c>
      <c r="AL143" s="12">
        <v>1</v>
      </c>
      <c r="AP143" s="12">
        <v>1</v>
      </c>
      <c r="AV143" s="12" t="str">
        <f>CONCATENATE(AD143,"-",AG143,"-",AJ143)</f>
        <v>50-43235-Sportif</v>
      </c>
      <c r="AW143" s="12">
        <v>1</v>
      </c>
      <c r="AX143" s="12">
        <v>1</v>
      </c>
      <c r="AY143" s="12" t="s">
        <v>61</v>
      </c>
      <c r="AZ143" s="12">
        <v>148</v>
      </c>
      <c r="BA143" s="12" t="s">
        <v>69</v>
      </c>
      <c r="BB143" s="12">
        <v>11556</v>
      </c>
      <c r="BC143" s="12">
        <v>40</v>
      </c>
    </row>
    <row r="144" spans="1:56" x14ac:dyDescent="0.2">
      <c r="A144" s="2" t="s">
        <v>1612</v>
      </c>
      <c r="B144" s="2" t="s">
        <v>568</v>
      </c>
      <c r="C144" s="2"/>
      <c r="D144" s="2">
        <v>50</v>
      </c>
      <c r="E144" s="11">
        <v>43235</v>
      </c>
      <c r="F144" s="2">
        <v>43235</v>
      </c>
      <c r="G144" s="2" t="s">
        <v>104</v>
      </c>
      <c r="K144" s="2">
        <v>10</v>
      </c>
      <c r="O144" s="2" t="s">
        <v>46</v>
      </c>
      <c r="P144" s="2">
        <v>1</v>
      </c>
      <c r="R144" s="2" t="s">
        <v>1988</v>
      </c>
      <c r="S144" s="2" t="s">
        <v>1599</v>
      </c>
      <c r="T144" s="2" t="s">
        <v>1599</v>
      </c>
      <c r="U144" s="2" t="s">
        <v>1599</v>
      </c>
      <c r="V144" s="2" t="s">
        <v>1599</v>
      </c>
      <c r="Y144" s="2" t="s">
        <v>1599</v>
      </c>
      <c r="AA144" s="2" t="s">
        <v>1599</v>
      </c>
      <c r="AB144" s="12" t="s">
        <v>103</v>
      </c>
      <c r="AC144" s="12">
        <v>222</v>
      </c>
      <c r="AD144" s="12">
        <v>50</v>
      </c>
      <c r="AE144" s="12">
        <f>VLOOKUP(AD144,Tableau5[[ID_Section]:[departement]],10,TRUE)</f>
        <v>17</v>
      </c>
      <c r="AF144" s="12" t="s">
        <v>104</v>
      </c>
      <c r="AG144" s="33">
        <v>43235</v>
      </c>
      <c r="AH144" s="12">
        <v>10</v>
      </c>
      <c r="AI144" s="12">
        <v>2</v>
      </c>
      <c r="AJ144" s="12" t="s">
        <v>46</v>
      </c>
      <c r="AL144" s="12">
        <v>1</v>
      </c>
      <c r="AP144" s="12">
        <v>1</v>
      </c>
      <c r="AW144" s="12">
        <v>2</v>
      </c>
      <c r="AX144" s="12">
        <v>1</v>
      </c>
      <c r="AY144" s="12" t="s">
        <v>61</v>
      </c>
      <c r="AZ144" s="12">
        <v>148</v>
      </c>
      <c r="BA144" s="12" t="s">
        <v>69</v>
      </c>
      <c r="BB144" s="12">
        <v>11556</v>
      </c>
      <c r="BC144" s="12">
        <v>40</v>
      </c>
    </row>
    <row r="145" spans="1:55" x14ac:dyDescent="0.2">
      <c r="A145" s="2" t="s">
        <v>1612</v>
      </c>
      <c r="B145" s="2" t="s">
        <v>568</v>
      </c>
      <c r="C145" s="2"/>
      <c r="D145" s="2">
        <v>50</v>
      </c>
      <c r="E145" s="11">
        <v>43235</v>
      </c>
      <c r="F145" s="2">
        <v>43235</v>
      </c>
      <c r="G145" s="2" t="s">
        <v>104</v>
      </c>
      <c r="K145" s="2">
        <v>10</v>
      </c>
      <c r="O145" s="2" t="s">
        <v>55</v>
      </c>
      <c r="P145" s="2">
        <v>1</v>
      </c>
      <c r="R145" s="2" t="s">
        <v>1989</v>
      </c>
      <c r="S145" s="2" t="s">
        <v>54</v>
      </c>
      <c r="T145" s="2" t="s">
        <v>111</v>
      </c>
      <c r="U145" s="2" t="s">
        <v>1599</v>
      </c>
      <c r="V145" s="2" t="s">
        <v>1599</v>
      </c>
      <c r="Y145" s="2" t="s">
        <v>1599</v>
      </c>
      <c r="AA145" s="2" t="s">
        <v>1599</v>
      </c>
      <c r="AB145" s="12" t="s">
        <v>111</v>
      </c>
      <c r="AC145" s="12">
        <v>223</v>
      </c>
      <c r="AD145" s="12">
        <v>50</v>
      </c>
      <c r="AE145" s="12">
        <f>VLOOKUP(AD145,Tableau5[[ID_Section]:[departement]],10,TRUE)</f>
        <v>17</v>
      </c>
      <c r="AF145" s="12" t="s">
        <v>104</v>
      </c>
      <c r="AG145" s="33">
        <v>43235</v>
      </c>
      <c r="AH145" s="12">
        <v>10</v>
      </c>
      <c r="AI145" s="12">
        <v>5</v>
      </c>
      <c r="AJ145" s="12" t="s">
        <v>55</v>
      </c>
      <c r="AK145" s="12" t="str">
        <f>AJ145</f>
        <v>Sportif</v>
      </c>
      <c r="AL145" s="12">
        <v>1</v>
      </c>
      <c r="AP145" s="12">
        <v>2</v>
      </c>
      <c r="AQ145" s="12">
        <v>7</v>
      </c>
      <c r="AV145" s="12" t="str">
        <f>CONCATENATE(AD145,"-",AG145,"-",AJ145)</f>
        <v>50-43235-Sportif</v>
      </c>
      <c r="AW145" s="12">
        <v>1</v>
      </c>
      <c r="AX145" s="12">
        <v>1</v>
      </c>
      <c r="AY145" s="12" t="s">
        <v>61</v>
      </c>
      <c r="AZ145" s="12">
        <v>148</v>
      </c>
      <c r="BA145" s="12" t="s">
        <v>69</v>
      </c>
      <c r="BB145" s="12">
        <v>11556</v>
      </c>
      <c r="BC145" s="12">
        <v>40</v>
      </c>
    </row>
    <row r="146" spans="1:55" x14ac:dyDescent="0.2">
      <c r="A146" s="2" t="s">
        <v>1612</v>
      </c>
      <c r="B146" s="2" t="s">
        <v>568</v>
      </c>
      <c r="C146" s="2"/>
      <c r="D146" s="2">
        <v>50</v>
      </c>
      <c r="E146" s="11">
        <v>43235</v>
      </c>
      <c r="F146" s="2">
        <v>43235</v>
      </c>
      <c r="G146" s="2" t="s">
        <v>104</v>
      </c>
      <c r="K146" s="2">
        <v>10</v>
      </c>
      <c r="O146" s="2" t="s">
        <v>53</v>
      </c>
      <c r="P146" s="2">
        <v>1</v>
      </c>
      <c r="R146" s="2" t="s">
        <v>1989</v>
      </c>
      <c r="S146" s="2" t="s">
        <v>54</v>
      </c>
      <c r="T146" s="2" t="s">
        <v>112</v>
      </c>
      <c r="U146" s="2" t="s">
        <v>1599</v>
      </c>
      <c r="V146" s="2" t="s">
        <v>1599</v>
      </c>
      <c r="Y146" s="2" t="s">
        <v>1599</v>
      </c>
      <c r="AA146" s="2" t="s">
        <v>1599</v>
      </c>
      <c r="AB146" s="12" t="s">
        <v>112</v>
      </c>
      <c r="AC146" s="12">
        <v>224</v>
      </c>
      <c r="AD146" s="12">
        <v>50</v>
      </c>
      <c r="AE146" s="12">
        <f>VLOOKUP(AD146,Tableau5[[ID_Section]:[departement]],10,TRUE)</f>
        <v>17</v>
      </c>
      <c r="AF146" s="12" t="s">
        <v>104</v>
      </c>
      <c r="AG146" s="33">
        <v>43235</v>
      </c>
      <c r="AH146" s="12">
        <v>10</v>
      </c>
      <c r="AI146" s="12">
        <v>9</v>
      </c>
      <c r="AJ146" s="12" t="s">
        <v>53</v>
      </c>
      <c r="AK146" s="12" t="s">
        <v>53</v>
      </c>
      <c r="AL146" s="12">
        <v>1</v>
      </c>
      <c r="AP146" s="12">
        <v>2</v>
      </c>
      <c r="AQ146" s="12">
        <v>8</v>
      </c>
      <c r="AV146" s="12" t="str">
        <f>CONCATENATE(AD146,"-",AG146,"-","Loisir")</f>
        <v>50-43235-Loisir</v>
      </c>
      <c r="AW146" s="12">
        <v>1</v>
      </c>
      <c r="AX146" s="12">
        <v>1</v>
      </c>
      <c r="AY146" s="12" t="s">
        <v>61</v>
      </c>
      <c r="AZ146" s="12">
        <v>148</v>
      </c>
      <c r="BA146" s="12" t="s">
        <v>69</v>
      </c>
      <c r="BB146" s="12">
        <v>11556</v>
      </c>
      <c r="BC146" s="12">
        <v>40</v>
      </c>
    </row>
    <row r="147" spans="1:55" x14ac:dyDescent="0.2">
      <c r="A147" s="2" t="s">
        <v>1612</v>
      </c>
      <c r="B147" s="2" t="s">
        <v>568</v>
      </c>
      <c r="C147" s="2"/>
      <c r="D147" s="2">
        <v>50</v>
      </c>
      <c r="E147" s="11">
        <v>43235</v>
      </c>
      <c r="F147" s="2">
        <v>43235</v>
      </c>
      <c r="G147" s="2" t="s">
        <v>104</v>
      </c>
      <c r="K147" s="2">
        <v>10</v>
      </c>
      <c r="O147" s="2" t="s">
        <v>46</v>
      </c>
      <c r="P147" s="2">
        <v>1</v>
      </c>
      <c r="R147" s="2" t="s">
        <v>1988</v>
      </c>
      <c r="S147" s="2" t="s">
        <v>1599</v>
      </c>
      <c r="T147" s="2" t="s">
        <v>1599</v>
      </c>
      <c r="U147" s="2" t="s">
        <v>1599</v>
      </c>
      <c r="V147" s="2" t="s">
        <v>1599</v>
      </c>
      <c r="Y147" s="2" t="s">
        <v>1599</v>
      </c>
      <c r="AA147" s="2" t="s">
        <v>1599</v>
      </c>
      <c r="AB147" s="12" t="s">
        <v>103</v>
      </c>
      <c r="AC147" s="12">
        <v>225</v>
      </c>
      <c r="AD147" s="12">
        <v>50</v>
      </c>
      <c r="AE147" s="12">
        <f>VLOOKUP(AD147,Tableau5[[ID_Section]:[departement]],10,TRUE)</f>
        <v>17</v>
      </c>
      <c r="AF147" s="12" t="s">
        <v>104</v>
      </c>
      <c r="AG147" s="33">
        <v>43235</v>
      </c>
      <c r="AH147" s="12">
        <v>10</v>
      </c>
      <c r="AI147" s="12">
        <v>2</v>
      </c>
      <c r="AJ147" s="12" t="s">
        <v>46</v>
      </c>
      <c r="AL147" s="12">
        <v>1</v>
      </c>
      <c r="AP147" s="12">
        <v>1</v>
      </c>
      <c r="AW147" s="12">
        <v>2</v>
      </c>
      <c r="AX147" s="12">
        <v>1</v>
      </c>
      <c r="AY147" s="12" t="s">
        <v>61</v>
      </c>
      <c r="AZ147" s="12">
        <v>148</v>
      </c>
      <c r="BA147" s="12" t="s">
        <v>69</v>
      </c>
      <c r="BB147" s="12">
        <v>11556</v>
      </c>
      <c r="BC147" s="12">
        <v>40</v>
      </c>
    </row>
    <row r="148" spans="1:55" x14ac:dyDescent="0.2">
      <c r="A148" s="2" t="s">
        <v>1612</v>
      </c>
      <c r="B148" s="2" t="s">
        <v>568</v>
      </c>
      <c r="C148" s="2"/>
      <c r="D148" s="2">
        <v>50</v>
      </c>
      <c r="E148" s="11">
        <v>43235</v>
      </c>
      <c r="F148" s="2">
        <v>43235</v>
      </c>
      <c r="G148" s="2" t="s">
        <v>104</v>
      </c>
      <c r="K148" s="2">
        <v>10</v>
      </c>
      <c r="O148" s="2" t="s">
        <v>46</v>
      </c>
      <c r="P148" s="2">
        <v>1</v>
      </c>
      <c r="R148" s="2" t="s">
        <v>1989</v>
      </c>
      <c r="S148" s="2" t="s">
        <v>1599</v>
      </c>
      <c r="T148" s="2" t="s">
        <v>1599</v>
      </c>
      <c r="U148" s="2" t="s">
        <v>1599</v>
      </c>
      <c r="V148" s="2" t="s">
        <v>1599</v>
      </c>
      <c r="Y148" s="2" t="s">
        <v>1599</v>
      </c>
      <c r="AA148" s="2" t="s">
        <v>1599</v>
      </c>
      <c r="AB148" s="12" t="s">
        <v>103</v>
      </c>
      <c r="AC148" s="12">
        <v>226</v>
      </c>
      <c r="AD148" s="12">
        <v>50</v>
      </c>
      <c r="AE148" s="12">
        <f>VLOOKUP(AD148,Tableau5[[ID_Section]:[departement]],10,TRUE)</f>
        <v>17</v>
      </c>
      <c r="AF148" s="12" t="s">
        <v>104</v>
      </c>
      <c r="AG148" s="33">
        <v>43235</v>
      </c>
      <c r="AH148" s="12">
        <v>10</v>
      </c>
      <c r="AI148" s="12">
        <v>2</v>
      </c>
      <c r="AJ148" s="12" t="s">
        <v>46</v>
      </c>
      <c r="AL148" s="12">
        <v>1</v>
      </c>
      <c r="AP148" s="12">
        <v>2</v>
      </c>
      <c r="AW148" s="12">
        <v>2</v>
      </c>
      <c r="AX148" s="12">
        <v>1</v>
      </c>
      <c r="AY148" s="12" t="s">
        <v>61</v>
      </c>
      <c r="AZ148" s="12">
        <v>148</v>
      </c>
      <c r="BA148" s="12" t="s">
        <v>69</v>
      </c>
      <c r="BB148" s="12">
        <v>11556</v>
      </c>
      <c r="BC148" s="12">
        <v>40</v>
      </c>
    </row>
    <row r="149" spans="1:55" x14ac:dyDescent="0.2">
      <c r="A149" s="2" t="s">
        <v>1612</v>
      </c>
      <c r="B149" s="2" t="s">
        <v>568</v>
      </c>
      <c r="C149" s="2"/>
      <c r="D149" s="2">
        <v>50</v>
      </c>
      <c r="E149" s="11">
        <v>43235</v>
      </c>
      <c r="F149" s="2">
        <v>43235</v>
      </c>
      <c r="G149" s="2" t="s">
        <v>104</v>
      </c>
      <c r="K149" s="2">
        <v>10</v>
      </c>
      <c r="O149" s="2" t="s">
        <v>50</v>
      </c>
      <c r="P149" s="2">
        <v>1</v>
      </c>
      <c r="R149" s="2" t="s">
        <v>1989</v>
      </c>
      <c r="S149" s="2" t="s">
        <v>1599</v>
      </c>
      <c r="T149" s="2" t="s">
        <v>1599</v>
      </c>
      <c r="U149" s="2" t="s">
        <v>1981</v>
      </c>
      <c r="V149" s="2">
        <v>17000</v>
      </c>
      <c r="Y149" s="2" t="s">
        <v>1982</v>
      </c>
      <c r="AA149" s="2" t="s">
        <v>51</v>
      </c>
      <c r="AB149" s="12" t="s">
        <v>103</v>
      </c>
      <c r="AC149" s="12">
        <v>227</v>
      </c>
      <c r="AD149" s="12">
        <v>50</v>
      </c>
      <c r="AE149" s="12">
        <f>VLOOKUP(AD149,Tableau5[[ID_Section]:[departement]],10,TRUE)</f>
        <v>17</v>
      </c>
      <c r="AF149" s="12" t="s">
        <v>104</v>
      </c>
      <c r="AG149" s="33">
        <v>43235</v>
      </c>
      <c r="AH149" s="12">
        <v>10</v>
      </c>
      <c r="AI149" s="12">
        <v>8</v>
      </c>
      <c r="AJ149" s="12" t="s">
        <v>50</v>
      </c>
      <c r="AK149" s="12" t="str">
        <f>AJ149</f>
        <v>Utilitaire</v>
      </c>
      <c r="AL149" s="12">
        <v>1</v>
      </c>
      <c r="AP149" s="12">
        <v>2</v>
      </c>
      <c r="AR149" s="12">
        <v>17000</v>
      </c>
      <c r="AS149" s="12" t="s">
        <v>51</v>
      </c>
      <c r="AT149" s="12">
        <v>2</v>
      </c>
      <c r="AU149" s="12">
        <v>2</v>
      </c>
      <c r="AV149" s="12" t="str">
        <f>CONCATENATE(AD149,"-",AG149,"-",AJ149)</f>
        <v>50-43235-Utilitaire</v>
      </c>
      <c r="AW149" s="12">
        <v>1</v>
      </c>
      <c r="AX149" s="12">
        <v>1</v>
      </c>
      <c r="AY149" s="12" t="s">
        <v>61</v>
      </c>
      <c r="AZ149" s="12">
        <v>148</v>
      </c>
      <c r="BA149" s="12" t="s">
        <v>69</v>
      </c>
      <c r="BB149" s="12">
        <v>11556</v>
      </c>
      <c r="BC149" s="12">
        <v>40</v>
      </c>
    </row>
    <row r="150" spans="1:55" x14ac:dyDescent="0.2">
      <c r="A150" s="2" t="s">
        <v>1612</v>
      </c>
      <c r="B150" s="2" t="s">
        <v>568</v>
      </c>
      <c r="C150" s="2"/>
      <c r="D150" s="2">
        <v>50</v>
      </c>
      <c r="E150" s="11">
        <v>43235</v>
      </c>
      <c r="F150" s="2">
        <v>43235</v>
      </c>
      <c r="G150" s="2" t="s">
        <v>104</v>
      </c>
      <c r="K150" s="2">
        <v>10</v>
      </c>
      <c r="O150" s="2" t="s">
        <v>50</v>
      </c>
      <c r="P150" s="2">
        <v>1</v>
      </c>
      <c r="R150" s="2" t="s">
        <v>1988</v>
      </c>
      <c r="S150" s="2" t="s">
        <v>54</v>
      </c>
      <c r="T150" s="2" t="s">
        <v>113</v>
      </c>
      <c r="U150" s="2" t="s">
        <v>1599</v>
      </c>
      <c r="V150" s="2" t="s">
        <v>1599</v>
      </c>
      <c r="Y150" s="2" t="s">
        <v>1599</v>
      </c>
      <c r="AA150" s="2" t="s">
        <v>1599</v>
      </c>
      <c r="AB150" s="12" t="s">
        <v>113</v>
      </c>
      <c r="AC150" s="12">
        <v>228</v>
      </c>
      <c r="AD150" s="12">
        <v>50</v>
      </c>
      <c r="AE150" s="12">
        <f>VLOOKUP(AD150,Tableau5[[ID_Section]:[departement]],10,TRUE)</f>
        <v>17</v>
      </c>
      <c r="AF150" s="12" t="s">
        <v>104</v>
      </c>
      <c r="AG150" s="33">
        <v>43235</v>
      </c>
      <c r="AH150" s="12">
        <v>10</v>
      </c>
      <c r="AI150" s="12">
        <v>8</v>
      </c>
      <c r="AJ150" s="12" t="s">
        <v>50</v>
      </c>
      <c r="AK150" s="12" t="str">
        <f>AJ150</f>
        <v>Utilitaire</v>
      </c>
      <c r="AL150" s="12">
        <v>1</v>
      </c>
      <c r="AP150" s="12">
        <v>1</v>
      </c>
      <c r="AQ150" s="12">
        <v>9</v>
      </c>
      <c r="AV150" s="12" t="str">
        <f>CONCATENATE(AD150,"-",AG150,"-",AJ150)</f>
        <v>50-43235-Utilitaire</v>
      </c>
      <c r="AW150" s="12">
        <v>1</v>
      </c>
      <c r="AX150" s="12">
        <v>1</v>
      </c>
      <c r="AY150" s="12" t="s">
        <v>61</v>
      </c>
      <c r="AZ150" s="12">
        <v>148</v>
      </c>
      <c r="BA150" s="12" t="s">
        <v>69</v>
      </c>
      <c r="BB150" s="12">
        <v>11556</v>
      </c>
      <c r="BC150" s="12">
        <v>40</v>
      </c>
    </row>
    <row r="151" spans="1:55" x14ac:dyDescent="0.2">
      <c r="A151" s="2" t="s">
        <v>1612</v>
      </c>
      <c r="B151" s="2" t="s">
        <v>568</v>
      </c>
      <c r="C151" s="2"/>
      <c r="D151" s="2">
        <v>50</v>
      </c>
      <c r="E151" s="11">
        <v>43235</v>
      </c>
      <c r="F151" s="2">
        <v>43235</v>
      </c>
      <c r="G151" s="2" t="s">
        <v>104</v>
      </c>
      <c r="K151" s="2">
        <v>10</v>
      </c>
      <c r="O151" s="2" t="s">
        <v>50</v>
      </c>
      <c r="P151" s="2">
        <v>1</v>
      </c>
      <c r="R151" s="2" t="s">
        <v>1988</v>
      </c>
      <c r="S151" s="2" t="s">
        <v>1599</v>
      </c>
      <c r="T151" s="2" t="s">
        <v>1599</v>
      </c>
      <c r="U151" s="2" t="s">
        <v>1599</v>
      </c>
      <c r="V151" s="2" t="s">
        <v>1599</v>
      </c>
      <c r="Y151" s="2" t="s">
        <v>1599</v>
      </c>
      <c r="AA151" s="2" t="s">
        <v>1599</v>
      </c>
      <c r="AB151" s="12" t="s">
        <v>103</v>
      </c>
      <c r="AC151" s="12">
        <v>229</v>
      </c>
      <c r="AD151" s="12">
        <v>50</v>
      </c>
      <c r="AE151" s="12">
        <f>VLOOKUP(AD151,Tableau5[[ID_Section]:[departement]],10,TRUE)</f>
        <v>17</v>
      </c>
      <c r="AF151" s="12" t="s">
        <v>104</v>
      </c>
      <c r="AG151" s="33">
        <v>43235</v>
      </c>
      <c r="AH151" s="12">
        <v>10</v>
      </c>
      <c r="AI151" s="12">
        <v>8</v>
      </c>
      <c r="AJ151" s="12" t="s">
        <v>50</v>
      </c>
      <c r="AK151" s="12" t="str">
        <f>AJ151</f>
        <v>Utilitaire</v>
      </c>
      <c r="AL151" s="12">
        <v>1</v>
      </c>
      <c r="AP151" s="12">
        <v>1</v>
      </c>
      <c r="AV151" s="12" t="str">
        <f>CONCATENATE(AD151,"-",AG151,"-",AJ151)</f>
        <v>50-43235-Utilitaire</v>
      </c>
      <c r="AW151" s="12">
        <v>1</v>
      </c>
      <c r="AX151" s="12">
        <v>1</v>
      </c>
      <c r="AY151" s="12" t="s">
        <v>61</v>
      </c>
      <c r="AZ151" s="12">
        <v>148</v>
      </c>
      <c r="BA151" s="12" t="s">
        <v>69</v>
      </c>
      <c r="BB151" s="12">
        <v>11556</v>
      </c>
      <c r="BC151" s="12">
        <v>40</v>
      </c>
    </row>
    <row r="152" spans="1:55" x14ac:dyDescent="0.2">
      <c r="A152" s="2" t="s">
        <v>1612</v>
      </c>
      <c r="B152" s="2" t="s">
        <v>568</v>
      </c>
      <c r="C152" s="2"/>
      <c r="D152" s="2">
        <v>50</v>
      </c>
      <c r="E152" s="11">
        <v>43235</v>
      </c>
      <c r="F152" s="2">
        <v>43235</v>
      </c>
      <c r="G152" s="2" t="s">
        <v>104</v>
      </c>
      <c r="K152" s="2">
        <v>10</v>
      </c>
      <c r="O152" s="2" t="s">
        <v>55</v>
      </c>
      <c r="P152" s="2">
        <v>2</v>
      </c>
      <c r="R152" s="2" t="s">
        <v>1989</v>
      </c>
      <c r="S152" s="2" t="s">
        <v>1599</v>
      </c>
      <c r="T152" s="2" t="s">
        <v>1599</v>
      </c>
      <c r="U152" s="2" t="s">
        <v>1599</v>
      </c>
      <c r="V152" s="2" t="s">
        <v>1599</v>
      </c>
      <c r="Y152" s="2" t="s">
        <v>1599</v>
      </c>
      <c r="AA152" s="2" t="s">
        <v>1599</v>
      </c>
      <c r="AB152" s="12" t="s">
        <v>103</v>
      </c>
      <c r="AC152" s="12">
        <v>230</v>
      </c>
      <c r="AD152" s="12">
        <v>50</v>
      </c>
      <c r="AE152" s="12">
        <f>VLOOKUP(AD152,Tableau5[[ID_Section]:[departement]],10,TRUE)</f>
        <v>17</v>
      </c>
      <c r="AF152" s="12" t="s">
        <v>104</v>
      </c>
      <c r="AG152" s="33">
        <v>43235</v>
      </c>
      <c r="AH152" s="12">
        <v>10</v>
      </c>
      <c r="AI152" s="12">
        <v>5</v>
      </c>
      <c r="AJ152" s="12" t="s">
        <v>55</v>
      </c>
      <c r="AK152" s="12" t="str">
        <f>AJ152</f>
        <v>Sportif</v>
      </c>
      <c r="AL152" s="12">
        <v>2</v>
      </c>
      <c r="AP152" s="12">
        <v>2</v>
      </c>
      <c r="AV152" s="12" t="str">
        <f>CONCATENATE(AD152,"-",AG152,"-",AJ152)</f>
        <v>50-43235-Sportif</v>
      </c>
      <c r="AW152" s="12">
        <v>1</v>
      </c>
      <c r="AX152" s="12">
        <v>1</v>
      </c>
      <c r="AY152" s="12" t="s">
        <v>61</v>
      </c>
      <c r="AZ152" s="12">
        <v>148</v>
      </c>
      <c r="BA152" s="12" t="s">
        <v>69</v>
      </c>
      <c r="BB152" s="12">
        <v>11556</v>
      </c>
      <c r="BC152" s="12">
        <v>40</v>
      </c>
    </row>
    <row r="153" spans="1:55" x14ac:dyDescent="0.2">
      <c r="A153" s="2" t="s">
        <v>1612</v>
      </c>
      <c r="B153" s="2" t="s">
        <v>568</v>
      </c>
      <c r="C153" s="2"/>
      <c r="D153" s="2">
        <v>50</v>
      </c>
      <c r="E153" s="11">
        <v>43235</v>
      </c>
      <c r="F153" s="2">
        <v>43235</v>
      </c>
      <c r="G153" s="2" t="s">
        <v>104</v>
      </c>
      <c r="K153" s="2">
        <v>10</v>
      </c>
      <c r="O153" s="2" t="s">
        <v>49</v>
      </c>
      <c r="P153" s="2">
        <v>1</v>
      </c>
      <c r="R153" s="2" t="s">
        <v>1989</v>
      </c>
      <c r="S153" s="2" t="s">
        <v>1599</v>
      </c>
      <c r="T153" s="2" t="s">
        <v>1599</v>
      </c>
      <c r="U153" s="2" t="s">
        <v>1599</v>
      </c>
      <c r="V153" s="2" t="s">
        <v>1599</v>
      </c>
      <c r="Y153" s="2" t="s">
        <v>1599</v>
      </c>
      <c r="AA153" s="2" t="s">
        <v>1599</v>
      </c>
      <c r="AB153" s="12" t="s">
        <v>103</v>
      </c>
      <c r="AC153" s="12">
        <v>231</v>
      </c>
      <c r="AD153" s="12">
        <v>50</v>
      </c>
      <c r="AE153" s="12">
        <f>VLOOKUP(AD153,Tableau5[[ID_Section]:[departement]],10,TRUE)</f>
        <v>17</v>
      </c>
      <c r="AF153" s="12" t="s">
        <v>104</v>
      </c>
      <c r="AG153" s="33">
        <v>43235</v>
      </c>
      <c r="AH153" s="12">
        <v>10</v>
      </c>
      <c r="AI153" s="12">
        <v>1</v>
      </c>
      <c r="AJ153" s="12" t="s">
        <v>49</v>
      </c>
      <c r="AL153" s="12">
        <v>1</v>
      </c>
      <c r="AP153" s="12">
        <v>2</v>
      </c>
      <c r="AW153" s="12">
        <v>2</v>
      </c>
      <c r="AX153" s="12">
        <v>1</v>
      </c>
      <c r="AY153" s="12" t="s">
        <v>61</v>
      </c>
      <c r="AZ153" s="12">
        <v>148</v>
      </c>
      <c r="BA153" s="12" t="s">
        <v>69</v>
      </c>
      <c r="BB153" s="12">
        <v>11556</v>
      </c>
      <c r="BC153" s="12">
        <v>40</v>
      </c>
    </row>
    <row r="154" spans="1:55" x14ac:dyDescent="0.2">
      <c r="A154" s="2" t="s">
        <v>1612</v>
      </c>
      <c r="B154" s="2" t="s">
        <v>568</v>
      </c>
      <c r="C154" s="2"/>
      <c r="D154" s="2">
        <v>50</v>
      </c>
      <c r="E154" s="11">
        <v>43235</v>
      </c>
      <c r="F154" s="2">
        <v>43235</v>
      </c>
      <c r="G154" s="2" t="s">
        <v>104</v>
      </c>
      <c r="K154" s="2">
        <v>10</v>
      </c>
      <c r="O154" s="2" t="s">
        <v>55</v>
      </c>
      <c r="P154" s="2">
        <v>1</v>
      </c>
      <c r="R154" s="2" t="s">
        <v>1989</v>
      </c>
      <c r="S154" s="2" t="s">
        <v>1599</v>
      </c>
      <c r="T154" s="2" t="s">
        <v>1599</v>
      </c>
      <c r="U154" s="2" t="s">
        <v>1599</v>
      </c>
      <c r="V154" s="2" t="s">
        <v>1599</v>
      </c>
      <c r="Y154" s="2" t="s">
        <v>1599</v>
      </c>
      <c r="AA154" s="2" t="s">
        <v>1599</v>
      </c>
      <c r="AB154" s="12" t="s">
        <v>103</v>
      </c>
      <c r="AC154" s="12">
        <v>232</v>
      </c>
      <c r="AD154" s="12">
        <v>50</v>
      </c>
      <c r="AE154" s="12">
        <f>VLOOKUP(AD154,Tableau5[[ID_Section]:[departement]],10,TRUE)</f>
        <v>17</v>
      </c>
      <c r="AF154" s="12" t="s">
        <v>104</v>
      </c>
      <c r="AG154" s="33">
        <v>43235</v>
      </c>
      <c r="AH154" s="12">
        <v>10</v>
      </c>
      <c r="AI154" s="12">
        <v>5</v>
      </c>
      <c r="AJ154" s="12" t="s">
        <v>55</v>
      </c>
      <c r="AK154" s="12" t="str">
        <f>AJ154</f>
        <v>Sportif</v>
      </c>
      <c r="AL154" s="12">
        <v>1</v>
      </c>
      <c r="AP154" s="12">
        <v>2</v>
      </c>
      <c r="AV154" s="12" t="str">
        <f>CONCATENATE(AD154,"-",AG154,"-",AJ154)</f>
        <v>50-43235-Sportif</v>
      </c>
      <c r="AW154" s="12">
        <v>1</v>
      </c>
      <c r="AX154" s="12">
        <v>1</v>
      </c>
      <c r="AY154" s="12" t="s">
        <v>61</v>
      </c>
      <c r="AZ154" s="12">
        <v>148</v>
      </c>
      <c r="BA154" s="12" t="s">
        <v>69</v>
      </c>
      <c r="BB154" s="12">
        <v>11556</v>
      </c>
      <c r="BC154" s="12">
        <v>40</v>
      </c>
    </row>
    <row r="155" spans="1:55" x14ac:dyDescent="0.2">
      <c r="A155" s="2" t="s">
        <v>1612</v>
      </c>
      <c r="B155" s="2" t="s">
        <v>568</v>
      </c>
      <c r="C155" s="2"/>
      <c r="D155" s="2">
        <v>50</v>
      </c>
      <c r="E155" s="11">
        <v>43235</v>
      </c>
      <c r="F155" s="2">
        <v>43235</v>
      </c>
      <c r="G155" s="2" t="s">
        <v>104</v>
      </c>
      <c r="K155" s="2">
        <v>10</v>
      </c>
      <c r="O155" s="2" t="s">
        <v>50</v>
      </c>
      <c r="P155" s="2">
        <v>1</v>
      </c>
      <c r="R155" s="2" t="s">
        <v>1989</v>
      </c>
      <c r="S155" s="2" t="s">
        <v>54</v>
      </c>
      <c r="T155" s="2" t="s">
        <v>114</v>
      </c>
      <c r="U155" s="2" t="s">
        <v>1599</v>
      </c>
      <c r="V155" s="2" t="s">
        <v>1599</v>
      </c>
      <c r="Y155" s="2" t="s">
        <v>1599</v>
      </c>
      <c r="AA155" s="2" t="s">
        <v>1599</v>
      </c>
      <c r="AB155" s="12" t="s">
        <v>114</v>
      </c>
      <c r="AC155" s="12">
        <v>233</v>
      </c>
      <c r="AD155" s="12">
        <v>50</v>
      </c>
      <c r="AE155" s="12">
        <f>VLOOKUP(AD155,Tableau5[[ID_Section]:[departement]],10,TRUE)</f>
        <v>17</v>
      </c>
      <c r="AF155" s="12" t="s">
        <v>104</v>
      </c>
      <c r="AG155" s="33">
        <v>43235</v>
      </c>
      <c r="AH155" s="12">
        <v>10</v>
      </c>
      <c r="AI155" s="12">
        <v>8</v>
      </c>
      <c r="AJ155" s="12" t="s">
        <v>50</v>
      </c>
      <c r="AK155" s="12" t="str">
        <f>AJ155</f>
        <v>Utilitaire</v>
      </c>
      <c r="AL155" s="12">
        <v>1</v>
      </c>
      <c r="AP155" s="12">
        <v>2</v>
      </c>
      <c r="AQ155" s="12">
        <v>10</v>
      </c>
      <c r="AV155" s="12" t="str">
        <f>CONCATENATE(AD155,"-",AG155,"-",AJ155)</f>
        <v>50-43235-Utilitaire</v>
      </c>
      <c r="AW155" s="12">
        <v>1</v>
      </c>
      <c r="AX155" s="12">
        <v>1</v>
      </c>
      <c r="AY155" s="12" t="s">
        <v>61</v>
      </c>
      <c r="AZ155" s="12">
        <v>148</v>
      </c>
      <c r="BA155" s="12" t="s">
        <v>69</v>
      </c>
      <c r="BB155" s="12">
        <v>11556</v>
      </c>
      <c r="BC155" s="12">
        <v>40</v>
      </c>
    </row>
    <row r="156" spans="1:55" x14ac:dyDescent="0.2">
      <c r="A156" s="2" t="s">
        <v>1612</v>
      </c>
      <c r="B156" s="2" t="s">
        <v>568</v>
      </c>
      <c r="C156" s="2"/>
      <c r="D156" s="2">
        <v>50</v>
      </c>
      <c r="E156" s="11">
        <v>43235</v>
      </c>
      <c r="F156" s="2">
        <v>43235</v>
      </c>
      <c r="G156" s="2" t="s">
        <v>104</v>
      </c>
      <c r="K156" s="2">
        <v>10</v>
      </c>
      <c r="O156" s="2" t="s">
        <v>53</v>
      </c>
      <c r="P156" s="2">
        <v>2</v>
      </c>
      <c r="R156" s="2" t="s">
        <v>1988</v>
      </c>
      <c r="S156" s="2" t="s">
        <v>1599</v>
      </c>
      <c r="T156" s="2" t="s">
        <v>1599</v>
      </c>
      <c r="U156" s="2" t="s">
        <v>1981</v>
      </c>
      <c r="V156" s="2">
        <v>56000</v>
      </c>
      <c r="Y156" s="2" t="s">
        <v>1983</v>
      </c>
      <c r="AA156" s="2" t="s">
        <v>54</v>
      </c>
      <c r="AB156" s="12" t="s">
        <v>103</v>
      </c>
      <c r="AC156" s="12">
        <v>234</v>
      </c>
      <c r="AD156" s="12">
        <v>50</v>
      </c>
      <c r="AE156" s="12">
        <f>VLOOKUP(AD156,Tableau5[[ID_Section]:[departement]],10,TRUE)</f>
        <v>17</v>
      </c>
      <c r="AF156" s="12" t="s">
        <v>104</v>
      </c>
      <c r="AG156" s="33">
        <v>43235</v>
      </c>
      <c r="AH156" s="12">
        <v>10</v>
      </c>
      <c r="AI156" s="12">
        <v>9</v>
      </c>
      <c r="AJ156" s="12" t="s">
        <v>53</v>
      </c>
      <c r="AK156" s="12" t="s">
        <v>53</v>
      </c>
      <c r="AL156" s="12">
        <v>2</v>
      </c>
      <c r="AP156" s="12">
        <v>1</v>
      </c>
      <c r="AR156" s="12">
        <v>56000</v>
      </c>
      <c r="AS156" s="12" t="s">
        <v>54</v>
      </c>
      <c r="AT156" s="12">
        <v>1</v>
      </c>
      <c r="AU156" s="12">
        <v>2</v>
      </c>
      <c r="AV156" s="12" t="str">
        <f>CONCATENATE(AD156,"-",AG156,"-","Loisir")</f>
        <v>50-43235-Loisir</v>
      </c>
      <c r="AW156" s="12">
        <v>1</v>
      </c>
      <c r="AX156" s="12">
        <v>1</v>
      </c>
      <c r="AY156" s="12" t="s">
        <v>61</v>
      </c>
      <c r="AZ156" s="12">
        <v>148</v>
      </c>
      <c r="BA156" s="12" t="s">
        <v>69</v>
      </c>
      <c r="BB156" s="12">
        <v>11556</v>
      </c>
      <c r="BC156" s="12">
        <v>40</v>
      </c>
    </row>
    <row r="157" spans="1:55" x14ac:dyDescent="0.2">
      <c r="A157" s="2" t="s">
        <v>1612</v>
      </c>
      <c r="B157" s="2" t="s">
        <v>568</v>
      </c>
      <c r="C157" s="2"/>
      <c r="D157" s="2">
        <v>50</v>
      </c>
      <c r="E157" s="11">
        <v>43235</v>
      </c>
      <c r="F157" s="2">
        <v>43235</v>
      </c>
      <c r="G157" s="2" t="s">
        <v>104</v>
      </c>
      <c r="K157" s="2">
        <v>10</v>
      </c>
      <c r="O157" s="2" t="s">
        <v>49</v>
      </c>
      <c r="P157" s="2">
        <v>2</v>
      </c>
      <c r="R157" s="2" t="s">
        <v>1989</v>
      </c>
      <c r="S157" s="2" t="s">
        <v>1599</v>
      </c>
      <c r="T157" s="2" t="s">
        <v>1599</v>
      </c>
      <c r="U157" s="2" t="s">
        <v>1599</v>
      </c>
      <c r="V157" s="2" t="s">
        <v>1599</v>
      </c>
      <c r="Y157" s="2" t="s">
        <v>1599</v>
      </c>
      <c r="AA157" s="2" t="s">
        <v>1599</v>
      </c>
      <c r="AB157" s="12" t="s">
        <v>103</v>
      </c>
      <c r="AC157" s="12">
        <v>235</v>
      </c>
      <c r="AD157" s="12">
        <v>50</v>
      </c>
      <c r="AE157" s="12">
        <f>VLOOKUP(AD157,Tableau5[[ID_Section]:[departement]],10,TRUE)</f>
        <v>17</v>
      </c>
      <c r="AF157" s="12" t="s">
        <v>104</v>
      </c>
      <c r="AG157" s="33">
        <v>43235</v>
      </c>
      <c r="AH157" s="12">
        <v>10</v>
      </c>
      <c r="AI157" s="12">
        <v>1</v>
      </c>
      <c r="AJ157" s="12" t="s">
        <v>49</v>
      </c>
      <c r="AL157" s="12">
        <v>2</v>
      </c>
      <c r="AP157" s="12">
        <v>2</v>
      </c>
      <c r="AW157" s="12">
        <v>2</v>
      </c>
      <c r="AX157" s="12">
        <v>1</v>
      </c>
      <c r="AY157" s="12" t="s">
        <v>61</v>
      </c>
      <c r="AZ157" s="12">
        <v>148</v>
      </c>
      <c r="BA157" s="12" t="s">
        <v>69</v>
      </c>
      <c r="BB157" s="12">
        <v>11556</v>
      </c>
      <c r="BC157" s="12">
        <v>40</v>
      </c>
    </row>
    <row r="158" spans="1:55" x14ac:dyDescent="0.2">
      <c r="A158" s="2" t="s">
        <v>1612</v>
      </c>
      <c r="B158" s="2" t="s">
        <v>568</v>
      </c>
      <c r="C158" s="2"/>
      <c r="D158" s="2">
        <v>50</v>
      </c>
      <c r="E158" s="11">
        <v>43235</v>
      </c>
      <c r="F158" s="2">
        <v>43235</v>
      </c>
      <c r="G158" s="2" t="s">
        <v>104</v>
      </c>
      <c r="K158" s="2">
        <v>10</v>
      </c>
      <c r="O158" s="2" t="s">
        <v>49</v>
      </c>
      <c r="P158" s="2">
        <v>2</v>
      </c>
      <c r="R158" s="2" t="s">
        <v>1989</v>
      </c>
      <c r="S158" s="2" t="s">
        <v>1599</v>
      </c>
      <c r="T158" s="2" t="s">
        <v>1599</v>
      </c>
      <c r="U158" s="2" t="s">
        <v>1599</v>
      </c>
      <c r="V158" s="2" t="s">
        <v>1599</v>
      </c>
      <c r="Y158" s="2" t="s">
        <v>1599</v>
      </c>
      <c r="AA158" s="2" t="s">
        <v>1599</v>
      </c>
      <c r="AB158" s="12" t="s">
        <v>103</v>
      </c>
      <c r="AC158" s="12">
        <v>236</v>
      </c>
      <c r="AD158" s="12">
        <v>50</v>
      </c>
      <c r="AE158" s="12">
        <f>VLOOKUP(AD158,Tableau5[[ID_Section]:[departement]],10,TRUE)</f>
        <v>17</v>
      </c>
      <c r="AF158" s="12" t="s">
        <v>104</v>
      </c>
      <c r="AG158" s="33">
        <v>43235</v>
      </c>
      <c r="AH158" s="12">
        <v>10</v>
      </c>
      <c r="AI158" s="12">
        <v>1</v>
      </c>
      <c r="AJ158" s="12" t="s">
        <v>49</v>
      </c>
      <c r="AL158" s="12">
        <v>2</v>
      </c>
      <c r="AP158" s="12">
        <v>2</v>
      </c>
      <c r="AW158" s="12">
        <v>2</v>
      </c>
      <c r="AX158" s="12">
        <v>1</v>
      </c>
      <c r="AY158" s="12" t="s">
        <v>61</v>
      </c>
      <c r="AZ158" s="12">
        <v>148</v>
      </c>
      <c r="BA158" s="12" t="s">
        <v>69</v>
      </c>
      <c r="BB158" s="12">
        <v>11556</v>
      </c>
      <c r="BC158" s="12">
        <v>40</v>
      </c>
    </row>
    <row r="159" spans="1:55" x14ac:dyDescent="0.2">
      <c r="A159" s="2" t="s">
        <v>1612</v>
      </c>
      <c r="B159" s="2" t="s">
        <v>568</v>
      </c>
      <c r="C159" s="2"/>
      <c r="D159" s="2">
        <v>50</v>
      </c>
      <c r="E159" s="11">
        <v>43235</v>
      </c>
      <c r="F159" s="2">
        <v>43235</v>
      </c>
      <c r="G159" s="2" t="s">
        <v>104</v>
      </c>
      <c r="K159" s="2">
        <v>10</v>
      </c>
      <c r="O159" s="2" t="s">
        <v>53</v>
      </c>
      <c r="P159" s="2">
        <v>1</v>
      </c>
      <c r="R159" s="2" t="s">
        <v>1988</v>
      </c>
      <c r="S159" s="2" t="s">
        <v>54</v>
      </c>
      <c r="T159" s="2" t="s">
        <v>115</v>
      </c>
      <c r="U159" s="2" t="s">
        <v>1599</v>
      </c>
      <c r="V159" s="2" t="s">
        <v>1599</v>
      </c>
      <c r="Y159" s="2" t="s">
        <v>1599</v>
      </c>
      <c r="AA159" s="2" t="s">
        <v>1599</v>
      </c>
      <c r="AB159" s="12" t="s">
        <v>115</v>
      </c>
      <c r="AC159" s="12">
        <v>237</v>
      </c>
      <c r="AD159" s="12">
        <v>50</v>
      </c>
      <c r="AE159" s="12">
        <f>VLOOKUP(AD159,Tableau5[[ID_Section]:[departement]],10,TRUE)</f>
        <v>17</v>
      </c>
      <c r="AF159" s="12" t="s">
        <v>104</v>
      </c>
      <c r="AG159" s="33">
        <v>43235</v>
      </c>
      <c r="AH159" s="12">
        <v>10</v>
      </c>
      <c r="AI159" s="12">
        <v>9</v>
      </c>
      <c r="AJ159" s="12" t="s">
        <v>53</v>
      </c>
      <c r="AK159" s="12" t="s">
        <v>53</v>
      </c>
      <c r="AL159" s="12">
        <v>1</v>
      </c>
      <c r="AP159" s="12">
        <v>1</v>
      </c>
      <c r="AQ159" s="12">
        <v>11</v>
      </c>
      <c r="AV159" s="12" t="str">
        <f>CONCATENATE(AD159,"-",AG159,"-","Loisir")</f>
        <v>50-43235-Loisir</v>
      </c>
      <c r="AW159" s="12">
        <v>1</v>
      </c>
      <c r="AX159" s="12">
        <v>1</v>
      </c>
      <c r="AY159" s="12" t="s">
        <v>61</v>
      </c>
      <c r="AZ159" s="12">
        <v>148</v>
      </c>
      <c r="BA159" s="12" t="s">
        <v>69</v>
      </c>
      <c r="BB159" s="12">
        <v>11556</v>
      </c>
      <c r="BC159" s="12">
        <v>40</v>
      </c>
    </row>
    <row r="160" spans="1:55" x14ac:dyDescent="0.2">
      <c r="A160" s="2" t="s">
        <v>1612</v>
      </c>
      <c r="B160" s="2" t="s">
        <v>568</v>
      </c>
      <c r="C160" s="2"/>
      <c r="D160" s="2">
        <v>50</v>
      </c>
      <c r="E160" s="11">
        <v>43235</v>
      </c>
      <c r="F160" s="2">
        <v>43235</v>
      </c>
      <c r="G160" s="2" t="s">
        <v>104</v>
      </c>
      <c r="K160" s="2">
        <v>10</v>
      </c>
      <c r="O160" s="2" t="s">
        <v>53</v>
      </c>
      <c r="P160" s="2">
        <v>1</v>
      </c>
      <c r="R160" s="2" t="s">
        <v>1988</v>
      </c>
      <c r="S160" s="2" t="s">
        <v>1599</v>
      </c>
      <c r="T160" s="2" t="s">
        <v>1599</v>
      </c>
      <c r="U160" s="2" t="s">
        <v>1599</v>
      </c>
      <c r="V160" s="2" t="s">
        <v>1599</v>
      </c>
      <c r="Y160" s="2" t="s">
        <v>1599</v>
      </c>
      <c r="AA160" s="2" t="s">
        <v>1599</v>
      </c>
      <c r="AB160" s="12" t="s">
        <v>103</v>
      </c>
      <c r="AC160" s="12">
        <v>238</v>
      </c>
      <c r="AD160" s="12">
        <v>50</v>
      </c>
      <c r="AE160" s="12">
        <f>VLOOKUP(AD160,Tableau5[[ID_Section]:[departement]],10,TRUE)</f>
        <v>17</v>
      </c>
      <c r="AF160" s="12" t="s">
        <v>104</v>
      </c>
      <c r="AG160" s="33">
        <v>43235</v>
      </c>
      <c r="AH160" s="12">
        <v>10</v>
      </c>
      <c r="AI160" s="12">
        <v>9</v>
      </c>
      <c r="AJ160" s="12" t="s">
        <v>53</v>
      </c>
      <c r="AK160" s="12" t="s">
        <v>53</v>
      </c>
      <c r="AL160" s="12">
        <v>1</v>
      </c>
      <c r="AP160" s="12">
        <v>1</v>
      </c>
      <c r="AV160" s="12" t="str">
        <f>CONCATENATE(AD160,"-",AG160,"-","Loisir")</f>
        <v>50-43235-Loisir</v>
      </c>
      <c r="AW160" s="12">
        <v>1</v>
      </c>
      <c r="AX160" s="12">
        <v>1</v>
      </c>
      <c r="AY160" s="12" t="s">
        <v>61</v>
      </c>
      <c r="AZ160" s="12">
        <v>148</v>
      </c>
      <c r="BA160" s="12" t="s">
        <v>69</v>
      </c>
      <c r="BB160" s="12">
        <v>11556</v>
      </c>
      <c r="BC160" s="12">
        <v>40</v>
      </c>
    </row>
    <row r="161" spans="1:56" x14ac:dyDescent="0.2">
      <c r="A161" s="2" t="s">
        <v>1612</v>
      </c>
      <c r="B161" s="2" t="s">
        <v>568</v>
      </c>
      <c r="C161" s="2"/>
      <c r="D161" s="2">
        <v>50</v>
      </c>
      <c r="E161" s="11">
        <v>43235</v>
      </c>
      <c r="F161" s="2">
        <v>43235</v>
      </c>
      <c r="G161" s="2" t="s">
        <v>104</v>
      </c>
      <c r="K161" s="2">
        <v>10</v>
      </c>
      <c r="O161" s="2" t="s">
        <v>49</v>
      </c>
      <c r="P161" s="2">
        <v>2</v>
      </c>
      <c r="R161" s="2" t="s">
        <v>1989</v>
      </c>
      <c r="S161" s="2" t="s">
        <v>1599</v>
      </c>
      <c r="T161" s="2" t="s">
        <v>1599</v>
      </c>
      <c r="U161" s="2" t="s">
        <v>1599</v>
      </c>
      <c r="V161" s="2" t="s">
        <v>1599</v>
      </c>
      <c r="Y161" s="2" t="s">
        <v>1599</v>
      </c>
      <c r="AA161" s="2" t="s">
        <v>1599</v>
      </c>
      <c r="AB161" s="12" t="s">
        <v>103</v>
      </c>
      <c r="AC161" s="12">
        <v>239</v>
      </c>
      <c r="AD161" s="12">
        <v>50</v>
      </c>
      <c r="AE161" s="12">
        <f>VLOOKUP(AD161,Tableau5[[ID_Section]:[departement]],10,TRUE)</f>
        <v>17</v>
      </c>
      <c r="AF161" s="12" t="s">
        <v>104</v>
      </c>
      <c r="AG161" s="33">
        <v>43235</v>
      </c>
      <c r="AH161" s="12">
        <v>10</v>
      </c>
      <c r="AI161" s="12">
        <v>1</v>
      </c>
      <c r="AJ161" s="12" t="s">
        <v>49</v>
      </c>
      <c r="AL161" s="12">
        <v>2</v>
      </c>
      <c r="AP161" s="12">
        <v>2</v>
      </c>
      <c r="AW161" s="12">
        <v>2</v>
      </c>
      <c r="AX161" s="12">
        <v>1</v>
      </c>
      <c r="AY161" s="12" t="s">
        <v>61</v>
      </c>
      <c r="AZ161" s="12">
        <v>148</v>
      </c>
      <c r="BA161" s="12" t="s">
        <v>69</v>
      </c>
      <c r="BB161" s="12">
        <v>11556</v>
      </c>
      <c r="BC161" s="12">
        <v>40</v>
      </c>
    </row>
    <row r="162" spans="1:56" x14ac:dyDescent="0.2">
      <c r="A162" s="2" t="s">
        <v>1612</v>
      </c>
      <c r="B162" s="2" t="s">
        <v>568</v>
      </c>
      <c r="C162" s="2"/>
      <c r="D162" s="2">
        <v>50</v>
      </c>
      <c r="E162" s="11">
        <v>43235</v>
      </c>
      <c r="F162" s="2">
        <v>43235</v>
      </c>
      <c r="G162" s="2" t="s">
        <v>104</v>
      </c>
      <c r="K162" s="2">
        <v>10</v>
      </c>
      <c r="O162" s="2" t="s">
        <v>46</v>
      </c>
      <c r="P162" s="2">
        <v>1</v>
      </c>
      <c r="R162" s="2" t="s">
        <v>1988</v>
      </c>
      <c r="S162" s="2" t="s">
        <v>1599</v>
      </c>
      <c r="T162" s="2" t="s">
        <v>1599</v>
      </c>
      <c r="U162" s="2" t="s">
        <v>1599</v>
      </c>
      <c r="V162" s="2" t="s">
        <v>1599</v>
      </c>
      <c r="Y162" s="2" t="s">
        <v>1599</v>
      </c>
      <c r="AA162" s="2" t="s">
        <v>1599</v>
      </c>
      <c r="AB162" s="12" t="s">
        <v>103</v>
      </c>
      <c r="AC162" s="12">
        <v>240</v>
      </c>
      <c r="AD162" s="12">
        <v>50</v>
      </c>
      <c r="AE162" s="12">
        <f>VLOOKUP(AD162,Tableau5[[ID_Section]:[departement]],10,TRUE)</f>
        <v>17</v>
      </c>
      <c r="AF162" s="12" t="s">
        <v>104</v>
      </c>
      <c r="AG162" s="33">
        <v>43235</v>
      </c>
      <c r="AH162" s="12">
        <v>10</v>
      </c>
      <c r="AI162" s="12">
        <v>2</v>
      </c>
      <c r="AJ162" s="12" t="s">
        <v>46</v>
      </c>
      <c r="AL162" s="12">
        <v>1</v>
      </c>
      <c r="AP162" s="12">
        <v>1</v>
      </c>
      <c r="AW162" s="12">
        <v>2</v>
      </c>
      <c r="AX162" s="12">
        <v>1</v>
      </c>
      <c r="AY162" s="12" t="s">
        <v>61</v>
      </c>
      <c r="AZ162" s="12">
        <v>148</v>
      </c>
      <c r="BA162" s="12" t="s">
        <v>69</v>
      </c>
      <c r="BB162" s="12">
        <v>11556</v>
      </c>
      <c r="BC162" s="12">
        <v>40</v>
      </c>
    </row>
    <row r="163" spans="1:56" x14ac:dyDescent="0.2">
      <c r="A163" s="2" t="s">
        <v>1612</v>
      </c>
      <c r="B163" s="2" t="s">
        <v>568</v>
      </c>
      <c r="C163" s="2"/>
      <c r="D163" s="2">
        <v>50</v>
      </c>
      <c r="E163" s="11">
        <v>43235</v>
      </c>
      <c r="F163" s="2">
        <v>43235</v>
      </c>
      <c r="G163" s="2" t="s">
        <v>104</v>
      </c>
      <c r="K163" s="2">
        <v>10</v>
      </c>
      <c r="O163" s="2" t="s">
        <v>55</v>
      </c>
      <c r="P163" s="2">
        <v>2</v>
      </c>
      <c r="R163" s="2" t="s">
        <v>1988</v>
      </c>
      <c r="S163" s="2" t="s">
        <v>1599</v>
      </c>
      <c r="T163" s="2" t="s">
        <v>1599</v>
      </c>
      <c r="U163" s="2" t="s">
        <v>1599</v>
      </c>
      <c r="V163" s="2" t="s">
        <v>1599</v>
      </c>
      <c r="Y163" s="2" t="s">
        <v>1599</v>
      </c>
      <c r="AA163" s="2" t="s">
        <v>1599</v>
      </c>
      <c r="AB163" s="12" t="s">
        <v>103</v>
      </c>
      <c r="AC163" s="12">
        <v>241</v>
      </c>
      <c r="AD163" s="12">
        <v>50</v>
      </c>
      <c r="AE163" s="12">
        <f>VLOOKUP(AD163,Tableau5[[ID_Section]:[departement]],10,TRUE)</f>
        <v>17</v>
      </c>
      <c r="AF163" s="12" t="s">
        <v>104</v>
      </c>
      <c r="AG163" s="33">
        <v>43235</v>
      </c>
      <c r="AH163" s="12">
        <v>10</v>
      </c>
      <c r="AI163" s="12">
        <v>5</v>
      </c>
      <c r="AJ163" s="12" t="s">
        <v>55</v>
      </c>
      <c r="AK163" s="12" t="str">
        <f>AJ163</f>
        <v>Sportif</v>
      </c>
      <c r="AL163" s="12">
        <v>2</v>
      </c>
      <c r="AP163" s="12">
        <v>1</v>
      </c>
      <c r="AV163" s="12" t="str">
        <f>CONCATENATE(AD163,"-",AG163,"-",AJ163)</f>
        <v>50-43235-Sportif</v>
      </c>
      <c r="AW163" s="12">
        <v>1</v>
      </c>
      <c r="AX163" s="12">
        <v>1</v>
      </c>
      <c r="AY163" s="12" t="s">
        <v>61</v>
      </c>
      <c r="AZ163" s="12">
        <v>148</v>
      </c>
      <c r="BA163" s="12" t="s">
        <v>69</v>
      </c>
      <c r="BB163" s="12">
        <v>11556</v>
      </c>
      <c r="BC163" s="12">
        <v>40</v>
      </c>
    </row>
    <row r="164" spans="1:56" x14ac:dyDescent="0.2">
      <c r="A164" s="2" t="s">
        <v>1612</v>
      </c>
      <c r="B164" s="2" t="s">
        <v>568</v>
      </c>
      <c r="C164" s="2"/>
      <c r="D164" s="2">
        <v>50</v>
      </c>
      <c r="E164" s="11">
        <v>43235</v>
      </c>
      <c r="F164" s="2">
        <v>43235</v>
      </c>
      <c r="G164" s="2" t="s">
        <v>104</v>
      </c>
      <c r="K164" s="2">
        <v>10</v>
      </c>
      <c r="O164" s="2" t="s">
        <v>55</v>
      </c>
      <c r="P164" s="2">
        <v>2</v>
      </c>
      <c r="R164" s="2" t="s">
        <v>1988</v>
      </c>
      <c r="S164" s="2" t="s">
        <v>1599</v>
      </c>
      <c r="T164" s="2" t="s">
        <v>1599</v>
      </c>
      <c r="U164" s="2" t="s">
        <v>1599</v>
      </c>
      <c r="V164" s="2" t="s">
        <v>1599</v>
      </c>
      <c r="Y164" s="2" t="s">
        <v>1599</v>
      </c>
      <c r="AA164" s="2" t="s">
        <v>1599</v>
      </c>
      <c r="AB164" s="12" t="s">
        <v>103</v>
      </c>
      <c r="AC164" s="12">
        <v>242</v>
      </c>
      <c r="AD164" s="12">
        <v>50</v>
      </c>
      <c r="AE164" s="12">
        <f>VLOOKUP(AD164,Tableau5[[ID_Section]:[departement]],10,TRUE)</f>
        <v>17</v>
      </c>
      <c r="AF164" s="12" t="s">
        <v>104</v>
      </c>
      <c r="AG164" s="33">
        <v>43235</v>
      </c>
      <c r="AH164" s="12">
        <v>10</v>
      </c>
      <c r="AI164" s="12">
        <v>5</v>
      </c>
      <c r="AJ164" s="12" t="s">
        <v>55</v>
      </c>
      <c r="AK164" s="12" t="str">
        <f>AJ164</f>
        <v>Sportif</v>
      </c>
      <c r="AL164" s="12">
        <v>2</v>
      </c>
      <c r="AP164" s="12">
        <v>1</v>
      </c>
      <c r="AV164" s="12" t="str">
        <f>CONCATENATE(AD164,"-",AG164,"-",AJ164)</f>
        <v>50-43235-Sportif</v>
      </c>
      <c r="AW164" s="12">
        <v>1</v>
      </c>
      <c r="AX164" s="12">
        <v>1</v>
      </c>
      <c r="AY164" s="12" t="s">
        <v>61</v>
      </c>
      <c r="AZ164" s="12">
        <v>148</v>
      </c>
      <c r="BA164" s="12" t="s">
        <v>69</v>
      </c>
      <c r="BB164" s="12">
        <v>11556</v>
      </c>
      <c r="BC164" s="12">
        <v>40</v>
      </c>
    </row>
    <row r="165" spans="1:56" x14ac:dyDescent="0.2">
      <c r="A165" s="2" t="s">
        <v>1612</v>
      </c>
      <c r="B165" s="2" t="s">
        <v>568</v>
      </c>
      <c r="C165" s="2"/>
      <c r="D165" s="2">
        <v>50</v>
      </c>
      <c r="E165" s="11">
        <v>43235</v>
      </c>
      <c r="F165" s="2">
        <v>43235</v>
      </c>
      <c r="G165" s="2" t="s">
        <v>104</v>
      </c>
      <c r="K165" s="2">
        <v>10</v>
      </c>
      <c r="O165" s="2" t="s">
        <v>46</v>
      </c>
      <c r="P165" s="2">
        <v>2</v>
      </c>
      <c r="R165" s="2" t="s">
        <v>1988</v>
      </c>
      <c r="S165" s="2" t="s">
        <v>1599</v>
      </c>
      <c r="T165" s="2" t="s">
        <v>1599</v>
      </c>
      <c r="U165" s="2" t="s">
        <v>1599</v>
      </c>
      <c r="V165" s="2" t="s">
        <v>1599</v>
      </c>
      <c r="Y165" s="2" t="s">
        <v>1599</v>
      </c>
      <c r="AA165" s="2" t="s">
        <v>1599</v>
      </c>
      <c r="AB165" s="12" t="s">
        <v>103</v>
      </c>
      <c r="AC165" s="12">
        <v>243</v>
      </c>
      <c r="AD165" s="12">
        <v>50</v>
      </c>
      <c r="AE165" s="12">
        <f>VLOOKUP(AD165,Tableau5[[ID_Section]:[departement]],10,TRUE)</f>
        <v>17</v>
      </c>
      <c r="AF165" s="12" t="s">
        <v>104</v>
      </c>
      <c r="AG165" s="33">
        <v>43235</v>
      </c>
      <c r="AH165" s="12">
        <v>10</v>
      </c>
      <c r="AI165" s="12">
        <v>2</v>
      </c>
      <c r="AJ165" s="12" t="s">
        <v>46</v>
      </c>
      <c r="AL165" s="12">
        <v>2</v>
      </c>
      <c r="AP165" s="12">
        <v>1</v>
      </c>
      <c r="AW165" s="12">
        <v>2</v>
      </c>
      <c r="AX165" s="12">
        <v>1</v>
      </c>
      <c r="AY165" s="12" t="s">
        <v>61</v>
      </c>
      <c r="AZ165" s="12">
        <v>148</v>
      </c>
      <c r="BA165" s="12" t="s">
        <v>69</v>
      </c>
      <c r="BB165" s="12">
        <v>11556</v>
      </c>
      <c r="BC165" s="12">
        <v>40</v>
      </c>
    </row>
    <row r="166" spans="1:56" x14ac:dyDescent="0.2">
      <c r="A166" s="2" t="s">
        <v>1612</v>
      </c>
      <c r="B166" s="2" t="s">
        <v>568</v>
      </c>
      <c r="C166" s="2"/>
      <c r="D166" s="2">
        <v>50</v>
      </c>
      <c r="E166" s="11">
        <v>43235</v>
      </c>
      <c r="F166" s="2">
        <v>43235</v>
      </c>
      <c r="G166" s="2" t="s">
        <v>104</v>
      </c>
      <c r="K166" s="2">
        <v>10</v>
      </c>
      <c r="O166" s="2" t="s">
        <v>53</v>
      </c>
      <c r="P166" s="2">
        <v>1</v>
      </c>
      <c r="R166" s="2" t="s">
        <v>1988</v>
      </c>
      <c r="S166" s="2" t="s">
        <v>54</v>
      </c>
      <c r="T166" s="2" t="s">
        <v>116</v>
      </c>
      <c r="U166" s="2" t="s">
        <v>1599</v>
      </c>
      <c r="V166" s="2" t="s">
        <v>1599</v>
      </c>
      <c r="Y166" s="2" t="s">
        <v>1599</v>
      </c>
      <c r="AA166" s="2" t="s">
        <v>1599</v>
      </c>
      <c r="AB166" s="12" t="s">
        <v>116</v>
      </c>
      <c r="AC166" s="12">
        <v>244</v>
      </c>
      <c r="AD166" s="12">
        <v>50</v>
      </c>
      <c r="AE166" s="12">
        <f>VLOOKUP(AD166,Tableau5[[ID_Section]:[departement]],10,TRUE)</f>
        <v>17</v>
      </c>
      <c r="AF166" s="12" t="s">
        <v>104</v>
      </c>
      <c r="AG166" s="33">
        <v>43235</v>
      </c>
      <c r="AH166" s="12">
        <v>10</v>
      </c>
      <c r="AI166" s="12">
        <v>9</v>
      </c>
      <c r="AJ166" s="12" t="s">
        <v>53</v>
      </c>
      <c r="AK166" s="12" t="s">
        <v>53</v>
      </c>
      <c r="AL166" s="12">
        <v>1</v>
      </c>
      <c r="AP166" s="12">
        <v>1</v>
      </c>
      <c r="AQ166" s="12">
        <v>12</v>
      </c>
      <c r="AV166" s="12" t="str">
        <f>CONCATENATE(AD166,"-",AG166,"-","Loisir")</f>
        <v>50-43235-Loisir</v>
      </c>
      <c r="AW166" s="12">
        <v>1</v>
      </c>
      <c r="AX166" s="12">
        <v>1</v>
      </c>
      <c r="AY166" s="12" t="s">
        <v>61</v>
      </c>
      <c r="AZ166" s="12">
        <v>148</v>
      </c>
      <c r="BA166" s="12" t="s">
        <v>69</v>
      </c>
      <c r="BB166" s="12">
        <v>11556</v>
      </c>
      <c r="BC166" s="12">
        <v>40</v>
      </c>
      <c r="BD166" s="12" t="s">
        <v>48</v>
      </c>
    </row>
    <row r="167" spans="1:56" x14ac:dyDescent="0.2">
      <c r="A167" s="2" t="s">
        <v>1612</v>
      </c>
      <c r="B167" s="2" t="s">
        <v>568</v>
      </c>
      <c r="C167" s="2"/>
      <c r="D167" s="2">
        <v>50</v>
      </c>
      <c r="E167" s="11">
        <v>43235</v>
      </c>
      <c r="F167" s="2">
        <v>43235</v>
      </c>
      <c r="G167" s="2" t="s">
        <v>104</v>
      </c>
      <c r="K167" s="2">
        <v>11</v>
      </c>
      <c r="O167" s="2" t="s">
        <v>46</v>
      </c>
      <c r="P167" s="2">
        <v>1</v>
      </c>
      <c r="R167" s="2" t="s">
        <v>1989</v>
      </c>
      <c r="S167" s="2" t="s">
        <v>1599</v>
      </c>
      <c r="T167" s="2" t="s">
        <v>1599</v>
      </c>
      <c r="U167" s="2" t="s">
        <v>1599</v>
      </c>
      <c r="V167" s="2" t="s">
        <v>1599</v>
      </c>
      <c r="Y167" s="2" t="s">
        <v>1599</v>
      </c>
      <c r="AA167" s="2" t="s">
        <v>1599</v>
      </c>
      <c r="AB167" s="12" t="s">
        <v>103</v>
      </c>
      <c r="AC167" s="12">
        <v>245</v>
      </c>
      <c r="AD167" s="12">
        <v>50</v>
      </c>
      <c r="AE167" s="12">
        <f>VLOOKUP(AD167,Tableau5[[ID_Section]:[departement]],10,TRUE)</f>
        <v>17</v>
      </c>
      <c r="AF167" s="12" t="s">
        <v>104</v>
      </c>
      <c r="AG167" s="33">
        <v>43235</v>
      </c>
      <c r="AH167" s="12">
        <v>11</v>
      </c>
      <c r="AI167" s="12">
        <v>2</v>
      </c>
      <c r="AJ167" s="12" t="s">
        <v>46</v>
      </c>
      <c r="AL167" s="12">
        <v>1</v>
      </c>
      <c r="AP167" s="12">
        <v>2</v>
      </c>
      <c r="AW167" s="12">
        <v>2</v>
      </c>
      <c r="AX167" s="12">
        <v>1</v>
      </c>
      <c r="AY167" s="12" t="s">
        <v>61</v>
      </c>
      <c r="AZ167" s="12">
        <v>148</v>
      </c>
      <c r="BA167" s="12" t="s">
        <v>78</v>
      </c>
      <c r="BB167" s="12">
        <v>11557</v>
      </c>
      <c r="BC167" s="12">
        <v>28</v>
      </c>
    </row>
    <row r="168" spans="1:56" x14ac:dyDescent="0.2">
      <c r="A168" s="2" t="s">
        <v>1612</v>
      </c>
      <c r="B168" s="2" t="s">
        <v>568</v>
      </c>
      <c r="C168" s="2"/>
      <c r="D168" s="2">
        <v>50</v>
      </c>
      <c r="E168" s="11">
        <v>43235</v>
      </c>
      <c r="F168" s="2">
        <v>43235</v>
      </c>
      <c r="G168" s="2" t="s">
        <v>104</v>
      </c>
      <c r="K168" s="2">
        <v>11</v>
      </c>
      <c r="O168" s="2" t="s">
        <v>49</v>
      </c>
      <c r="P168" s="2">
        <v>1</v>
      </c>
      <c r="R168" s="2" t="s">
        <v>1988</v>
      </c>
      <c r="S168" s="2" t="s">
        <v>1599</v>
      </c>
      <c r="T168" s="2" t="s">
        <v>1599</v>
      </c>
      <c r="U168" s="2" t="s">
        <v>1599</v>
      </c>
      <c r="V168" s="2" t="s">
        <v>1599</v>
      </c>
      <c r="Y168" s="2" t="s">
        <v>1599</v>
      </c>
      <c r="AA168" s="2" t="s">
        <v>1599</v>
      </c>
      <c r="AB168" s="12" t="s">
        <v>103</v>
      </c>
      <c r="AC168" s="12">
        <v>246</v>
      </c>
      <c r="AD168" s="12">
        <v>50</v>
      </c>
      <c r="AE168" s="12">
        <f>VLOOKUP(AD168,Tableau5[[ID_Section]:[departement]],10,TRUE)</f>
        <v>17</v>
      </c>
      <c r="AF168" s="12" t="s">
        <v>104</v>
      </c>
      <c r="AG168" s="33">
        <v>43235</v>
      </c>
      <c r="AH168" s="12">
        <v>11</v>
      </c>
      <c r="AI168" s="12">
        <v>1</v>
      </c>
      <c r="AJ168" s="12" t="s">
        <v>49</v>
      </c>
      <c r="AL168" s="12">
        <v>1</v>
      </c>
      <c r="AP168" s="12">
        <v>1</v>
      </c>
      <c r="AW168" s="12">
        <v>2</v>
      </c>
      <c r="AX168" s="12">
        <v>1</v>
      </c>
      <c r="AY168" s="12" t="s">
        <v>61</v>
      </c>
      <c r="AZ168" s="12">
        <v>148</v>
      </c>
      <c r="BA168" s="12" t="s">
        <v>78</v>
      </c>
      <c r="BB168" s="12">
        <v>11557</v>
      </c>
      <c r="BC168" s="12">
        <v>28</v>
      </c>
    </row>
    <row r="169" spans="1:56" x14ac:dyDescent="0.2">
      <c r="A169" s="2" t="s">
        <v>1612</v>
      </c>
      <c r="B169" s="2" t="s">
        <v>568</v>
      </c>
      <c r="C169" s="2"/>
      <c r="D169" s="2">
        <v>50</v>
      </c>
      <c r="E169" s="11">
        <v>43235</v>
      </c>
      <c r="F169" s="2">
        <v>43235</v>
      </c>
      <c r="G169" s="2" t="s">
        <v>104</v>
      </c>
      <c r="K169" s="2">
        <v>11</v>
      </c>
      <c r="M169" s="2">
        <v>1</v>
      </c>
      <c r="O169" s="2" t="s">
        <v>55</v>
      </c>
      <c r="P169" s="2">
        <v>1</v>
      </c>
      <c r="R169" s="2" t="s">
        <v>1989</v>
      </c>
      <c r="S169" s="2" t="s">
        <v>54</v>
      </c>
      <c r="T169" s="2" t="s">
        <v>117</v>
      </c>
      <c r="U169" s="2" t="s">
        <v>1599</v>
      </c>
      <c r="V169" s="2" t="s">
        <v>1599</v>
      </c>
      <c r="Y169" s="2" t="s">
        <v>1599</v>
      </c>
      <c r="AA169" s="2" t="s">
        <v>1599</v>
      </c>
      <c r="AB169" s="12" t="s">
        <v>117</v>
      </c>
      <c r="AC169" s="12">
        <v>247</v>
      </c>
      <c r="AD169" s="12">
        <v>50</v>
      </c>
      <c r="AE169" s="12">
        <f>VLOOKUP(AD169,Tableau5[[ID_Section]:[departement]],10,TRUE)</f>
        <v>17</v>
      </c>
      <c r="AF169" s="12" t="s">
        <v>104</v>
      </c>
      <c r="AG169" s="33">
        <v>43235</v>
      </c>
      <c r="AH169" s="12">
        <v>11</v>
      </c>
      <c r="AI169" s="12">
        <v>5</v>
      </c>
      <c r="AJ169" s="12" t="s">
        <v>55</v>
      </c>
      <c r="AK169" s="12" t="str">
        <f>AJ169</f>
        <v>Sportif</v>
      </c>
      <c r="AL169" s="12">
        <v>1</v>
      </c>
      <c r="AN169" s="12">
        <v>1</v>
      </c>
      <c r="AP169" s="12">
        <v>2</v>
      </c>
      <c r="AQ169" s="12">
        <v>13</v>
      </c>
      <c r="AV169" s="12" t="str">
        <f>CONCATENATE(AD169,"-",AG169,"-",AJ169)</f>
        <v>50-43235-Sportif</v>
      </c>
      <c r="AW169" s="12">
        <v>1</v>
      </c>
      <c r="AX169" s="12">
        <v>1</v>
      </c>
      <c r="AY169" s="12" t="s">
        <v>61</v>
      </c>
      <c r="AZ169" s="12">
        <v>148</v>
      </c>
      <c r="BA169" s="12" t="s">
        <v>78</v>
      </c>
      <c r="BB169" s="12">
        <v>11557</v>
      </c>
      <c r="BC169" s="12">
        <v>28</v>
      </c>
    </row>
    <row r="170" spans="1:56" x14ac:dyDescent="0.2">
      <c r="A170" s="2" t="s">
        <v>1612</v>
      </c>
      <c r="B170" s="2" t="s">
        <v>568</v>
      </c>
      <c r="C170" s="2"/>
      <c r="D170" s="2">
        <v>50</v>
      </c>
      <c r="E170" s="11">
        <v>43235</v>
      </c>
      <c r="F170" s="2">
        <v>43235</v>
      </c>
      <c r="G170" s="2" t="s">
        <v>104</v>
      </c>
      <c r="K170" s="2">
        <v>11</v>
      </c>
      <c r="O170" s="2" t="s">
        <v>49</v>
      </c>
      <c r="P170" s="2">
        <v>1</v>
      </c>
      <c r="R170" s="2" t="s">
        <v>1988</v>
      </c>
      <c r="S170" s="2" t="s">
        <v>1599</v>
      </c>
      <c r="T170" s="2" t="s">
        <v>1599</v>
      </c>
      <c r="U170" s="2" t="s">
        <v>1599</v>
      </c>
      <c r="V170" s="2" t="s">
        <v>1599</v>
      </c>
      <c r="Y170" s="2" t="s">
        <v>1599</v>
      </c>
      <c r="AA170" s="2" t="s">
        <v>1599</v>
      </c>
      <c r="AB170" s="12" t="s">
        <v>103</v>
      </c>
      <c r="AC170" s="12">
        <v>248</v>
      </c>
      <c r="AD170" s="12">
        <v>50</v>
      </c>
      <c r="AE170" s="12">
        <f>VLOOKUP(AD170,Tableau5[[ID_Section]:[departement]],10,TRUE)</f>
        <v>17</v>
      </c>
      <c r="AF170" s="12" t="s">
        <v>104</v>
      </c>
      <c r="AG170" s="33">
        <v>43235</v>
      </c>
      <c r="AH170" s="12">
        <v>11</v>
      </c>
      <c r="AI170" s="12">
        <v>1</v>
      </c>
      <c r="AJ170" s="12" t="s">
        <v>49</v>
      </c>
      <c r="AL170" s="12">
        <v>1</v>
      </c>
      <c r="AP170" s="12">
        <v>1</v>
      </c>
      <c r="AW170" s="12">
        <v>2</v>
      </c>
      <c r="AX170" s="12">
        <v>1</v>
      </c>
      <c r="AY170" s="12" t="s">
        <v>61</v>
      </c>
      <c r="AZ170" s="12">
        <v>148</v>
      </c>
      <c r="BA170" s="12" t="s">
        <v>78</v>
      </c>
      <c r="BB170" s="12">
        <v>11557</v>
      </c>
      <c r="BC170" s="12">
        <v>28</v>
      </c>
    </row>
    <row r="171" spans="1:56" x14ac:dyDescent="0.2">
      <c r="A171" s="2" t="s">
        <v>1612</v>
      </c>
      <c r="B171" s="2" t="s">
        <v>568</v>
      </c>
      <c r="C171" s="2"/>
      <c r="D171" s="2">
        <v>50</v>
      </c>
      <c r="E171" s="11">
        <v>43235</v>
      </c>
      <c r="F171" s="2">
        <v>43235</v>
      </c>
      <c r="G171" s="2" t="s">
        <v>104</v>
      </c>
      <c r="K171" s="2">
        <v>11</v>
      </c>
      <c r="O171" s="2" t="s">
        <v>49</v>
      </c>
      <c r="P171" s="2">
        <v>2</v>
      </c>
      <c r="R171" s="2" t="s">
        <v>1989</v>
      </c>
      <c r="S171" s="2" t="s">
        <v>1599</v>
      </c>
      <c r="T171" s="2" t="s">
        <v>1599</v>
      </c>
      <c r="U171" s="2" t="s">
        <v>1599</v>
      </c>
      <c r="V171" s="2" t="s">
        <v>1599</v>
      </c>
      <c r="Y171" s="2" t="s">
        <v>1599</v>
      </c>
      <c r="AA171" s="2" t="s">
        <v>1599</v>
      </c>
      <c r="AB171" s="12" t="s">
        <v>103</v>
      </c>
      <c r="AC171" s="12">
        <v>249</v>
      </c>
      <c r="AD171" s="12">
        <v>50</v>
      </c>
      <c r="AE171" s="12">
        <f>VLOOKUP(AD171,Tableau5[[ID_Section]:[departement]],10,TRUE)</f>
        <v>17</v>
      </c>
      <c r="AF171" s="12" t="s">
        <v>104</v>
      </c>
      <c r="AG171" s="33">
        <v>43235</v>
      </c>
      <c r="AH171" s="12">
        <v>11</v>
      </c>
      <c r="AI171" s="12">
        <v>1</v>
      </c>
      <c r="AJ171" s="12" t="s">
        <v>49</v>
      </c>
      <c r="AL171" s="12">
        <v>2</v>
      </c>
      <c r="AP171" s="12">
        <v>2</v>
      </c>
      <c r="AW171" s="12">
        <v>2</v>
      </c>
      <c r="AX171" s="12">
        <v>1</v>
      </c>
      <c r="AY171" s="12" t="s">
        <v>61</v>
      </c>
      <c r="AZ171" s="12">
        <v>148</v>
      </c>
      <c r="BA171" s="12" t="s">
        <v>78</v>
      </c>
      <c r="BB171" s="12">
        <v>11557</v>
      </c>
      <c r="BC171" s="12">
        <v>28</v>
      </c>
    </row>
    <row r="172" spans="1:56" x14ac:dyDescent="0.2">
      <c r="A172" s="2" t="s">
        <v>1612</v>
      </c>
      <c r="B172" s="2" t="s">
        <v>568</v>
      </c>
      <c r="C172" s="2"/>
      <c r="D172" s="2">
        <v>50</v>
      </c>
      <c r="E172" s="11">
        <v>43235</v>
      </c>
      <c r="F172" s="2">
        <v>43235</v>
      </c>
      <c r="G172" s="2" t="s">
        <v>104</v>
      </c>
      <c r="K172" s="2">
        <v>11</v>
      </c>
      <c r="O172" s="2" t="s">
        <v>49</v>
      </c>
      <c r="P172" s="2">
        <v>1</v>
      </c>
      <c r="R172" s="2" t="s">
        <v>1989</v>
      </c>
      <c r="S172" s="2" t="s">
        <v>1599</v>
      </c>
      <c r="T172" s="2" t="s">
        <v>1599</v>
      </c>
      <c r="U172" s="2" t="s">
        <v>1599</v>
      </c>
      <c r="V172" s="2" t="s">
        <v>1599</v>
      </c>
      <c r="Y172" s="2" t="s">
        <v>1599</v>
      </c>
      <c r="AA172" s="2" t="s">
        <v>1599</v>
      </c>
      <c r="AB172" s="12" t="s">
        <v>103</v>
      </c>
      <c r="AC172" s="12">
        <v>250</v>
      </c>
      <c r="AD172" s="12">
        <v>50</v>
      </c>
      <c r="AE172" s="12">
        <f>VLOOKUP(AD172,Tableau5[[ID_Section]:[departement]],10,TRUE)</f>
        <v>17</v>
      </c>
      <c r="AF172" s="12" t="s">
        <v>104</v>
      </c>
      <c r="AG172" s="33">
        <v>43235</v>
      </c>
      <c r="AH172" s="12">
        <v>11</v>
      </c>
      <c r="AI172" s="12">
        <v>1</v>
      </c>
      <c r="AJ172" s="12" t="s">
        <v>49</v>
      </c>
      <c r="AL172" s="12">
        <v>1</v>
      </c>
      <c r="AP172" s="12">
        <v>2</v>
      </c>
      <c r="AW172" s="12">
        <v>2</v>
      </c>
      <c r="AX172" s="12">
        <v>1</v>
      </c>
      <c r="AY172" s="12" t="s">
        <v>61</v>
      </c>
      <c r="AZ172" s="12">
        <v>148</v>
      </c>
      <c r="BA172" s="12" t="s">
        <v>78</v>
      </c>
      <c r="BB172" s="12">
        <v>11557</v>
      </c>
      <c r="BC172" s="12">
        <v>28</v>
      </c>
    </row>
    <row r="173" spans="1:56" x14ac:dyDescent="0.2">
      <c r="A173" s="2" t="s">
        <v>1612</v>
      </c>
      <c r="B173" s="2" t="s">
        <v>568</v>
      </c>
      <c r="C173" s="2"/>
      <c r="D173" s="2">
        <v>50</v>
      </c>
      <c r="E173" s="11">
        <v>43235</v>
      </c>
      <c r="F173" s="2">
        <v>43235</v>
      </c>
      <c r="G173" s="2" t="s">
        <v>104</v>
      </c>
      <c r="K173" s="2">
        <v>11</v>
      </c>
      <c r="O173" s="2" t="s">
        <v>46</v>
      </c>
      <c r="P173" s="2">
        <v>3</v>
      </c>
      <c r="R173" s="2" t="s">
        <v>1988</v>
      </c>
      <c r="S173" s="2" t="s">
        <v>1599</v>
      </c>
      <c r="T173" s="2" t="s">
        <v>1599</v>
      </c>
      <c r="U173" s="2" t="s">
        <v>1599</v>
      </c>
      <c r="V173" s="2" t="s">
        <v>1599</v>
      </c>
      <c r="Y173" s="2" t="s">
        <v>1599</v>
      </c>
      <c r="AA173" s="2" t="s">
        <v>1599</v>
      </c>
      <c r="AB173" s="12" t="s">
        <v>103</v>
      </c>
      <c r="AC173" s="12">
        <v>251</v>
      </c>
      <c r="AD173" s="12">
        <v>50</v>
      </c>
      <c r="AE173" s="12">
        <f>VLOOKUP(AD173,Tableau5[[ID_Section]:[departement]],10,TRUE)</f>
        <v>17</v>
      </c>
      <c r="AF173" s="12" t="s">
        <v>104</v>
      </c>
      <c r="AG173" s="33">
        <v>43235</v>
      </c>
      <c r="AH173" s="12">
        <v>11</v>
      </c>
      <c r="AI173" s="12">
        <v>2</v>
      </c>
      <c r="AJ173" s="12" t="s">
        <v>46</v>
      </c>
      <c r="AL173" s="12">
        <v>3</v>
      </c>
      <c r="AP173" s="12">
        <v>1</v>
      </c>
      <c r="AW173" s="12">
        <v>2</v>
      </c>
      <c r="AX173" s="12">
        <v>1</v>
      </c>
      <c r="AY173" s="12" t="s">
        <v>61</v>
      </c>
      <c r="AZ173" s="12">
        <v>148</v>
      </c>
      <c r="BA173" s="12" t="s">
        <v>78</v>
      </c>
      <c r="BB173" s="12">
        <v>11557</v>
      </c>
      <c r="BC173" s="12">
        <v>28</v>
      </c>
    </row>
    <row r="174" spans="1:56" x14ac:dyDescent="0.2">
      <c r="A174" s="2" t="s">
        <v>1612</v>
      </c>
      <c r="B174" s="2" t="s">
        <v>568</v>
      </c>
      <c r="C174" s="2"/>
      <c r="D174" s="2">
        <v>50</v>
      </c>
      <c r="E174" s="11">
        <v>43235</v>
      </c>
      <c r="F174" s="2">
        <v>43235</v>
      </c>
      <c r="G174" s="2" t="s">
        <v>104</v>
      </c>
      <c r="K174" s="2">
        <v>11</v>
      </c>
      <c r="O174" s="2" t="s">
        <v>49</v>
      </c>
      <c r="P174" s="2">
        <v>3</v>
      </c>
      <c r="R174" s="2" t="s">
        <v>1988</v>
      </c>
      <c r="S174" s="2" t="s">
        <v>1599</v>
      </c>
      <c r="T174" s="2" t="s">
        <v>1599</v>
      </c>
      <c r="U174" s="2" t="s">
        <v>1599</v>
      </c>
      <c r="V174" s="2" t="s">
        <v>1599</v>
      </c>
      <c r="Y174" s="2" t="s">
        <v>1599</v>
      </c>
      <c r="AA174" s="2" t="s">
        <v>1599</v>
      </c>
      <c r="AB174" s="12" t="s">
        <v>103</v>
      </c>
      <c r="AC174" s="12">
        <v>252</v>
      </c>
      <c r="AD174" s="12">
        <v>50</v>
      </c>
      <c r="AE174" s="12">
        <f>VLOOKUP(AD174,Tableau5[[ID_Section]:[departement]],10,TRUE)</f>
        <v>17</v>
      </c>
      <c r="AF174" s="12" t="s">
        <v>104</v>
      </c>
      <c r="AG174" s="33">
        <v>43235</v>
      </c>
      <c r="AH174" s="12">
        <v>11</v>
      </c>
      <c r="AI174" s="12">
        <v>1</v>
      </c>
      <c r="AJ174" s="12" t="s">
        <v>49</v>
      </c>
      <c r="AL174" s="12">
        <v>3</v>
      </c>
      <c r="AP174" s="12">
        <v>1</v>
      </c>
      <c r="AW174" s="12">
        <v>2</v>
      </c>
      <c r="AX174" s="12">
        <v>1</v>
      </c>
      <c r="AY174" s="12" t="s">
        <v>61</v>
      </c>
      <c r="AZ174" s="12">
        <v>148</v>
      </c>
      <c r="BA174" s="12" t="s">
        <v>78</v>
      </c>
      <c r="BB174" s="12">
        <v>11557</v>
      </c>
      <c r="BC174" s="12">
        <v>28</v>
      </c>
    </row>
    <row r="175" spans="1:56" x14ac:dyDescent="0.2">
      <c r="A175" s="2" t="s">
        <v>1612</v>
      </c>
      <c r="B175" s="2" t="s">
        <v>568</v>
      </c>
      <c r="C175" s="2"/>
      <c r="D175" s="2">
        <v>50</v>
      </c>
      <c r="E175" s="11">
        <v>43235</v>
      </c>
      <c r="F175" s="2">
        <v>43235</v>
      </c>
      <c r="G175" s="2" t="s">
        <v>104</v>
      </c>
      <c r="K175" s="2">
        <v>11</v>
      </c>
      <c r="O175" s="2" t="s">
        <v>50</v>
      </c>
      <c r="P175" s="2">
        <v>1</v>
      </c>
      <c r="R175" s="2" t="s">
        <v>1989</v>
      </c>
      <c r="S175" s="2" t="s">
        <v>1599</v>
      </c>
      <c r="T175" s="2" t="s">
        <v>1599</v>
      </c>
      <c r="U175" s="2" t="s">
        <v>1981</v>
      </c>
      <c r="V175" s="2">
        <v>17000</v>
      </c>
      <c r="Y175" s="2" t="s">
        <v>1982</v>
      </c>
      <c r="AA175" s="2" t="s">
        <v>51</v>
      </c>
      <c r="AB175" s="12" t="s">
        <v>103</v>
      </c>
      <c r="AC175" s="12">
        <v>253</v>
      </c>
      <c r="AD175" s="12">
        <v>50</v>
      </c>
      <c r="AE175" s="12">
        <f>VLOOKUP(AD175,Tableau5[[ID_Section]:[departement]],10,TRUE)</f>
        <v>17</v>
      </c>
      <c r="AF175" s="12" t="s">
        <v>104</v>
      </c>
      <c r="AG175" s="33">
        <v>43235</v>
      </c>
      <c r="AH175" s="12">
        <v>11</v>
      </c>
      <c r="AI175" s="12">
        <v>8</v>
      </c>
      <c r="AJ175" s="12" t="s">
        <v>50</v>
      </c>
      <c r="AK175" s="12" t="str">
        <f>AJ175</f>
        <v>Utilitaire</v>
      </c>
      <c r="AL175" s="12">
        <v>1</v>
      </c>
      <c r="AP175" s="12">
        <v>2</v>
      </c>
      <c r="AR175" s="12">
        <v>17000</v>
      </c>
      <c r="AS175" s="12" t="s">
        <v>51</v>
      </c>
      <c r="AT175" s="12">
        <v>2</v>
      </c>
      <c r="AU175" s="12">
        <v>2</v>
      </c>
      <c r="AV175" s="12" t="str">
        <f>CONCATENATE(AD175,"-",AG175,"-",AJ175)</f>
        <v>50-43235-Utilitaire</v>
      </c>
      <c r="AW175" s="12">
        <v>1</v>
      </c>
      <c r="AX175" s="12">
        <v>1</v>
      </c>
      <c r="AY175" s="12" t="s">
        <v>61</v>
      </c>
      <c r="AZ175" s="12">
        <v>148</v>
      </c>
      <c r="BA175" s="12" t="s">
        <v>78</v>
      </c>
      <c r="BB175" s="12">
        <v>11557</v>
      </c>
      <c r="BC175" s="12">
        <v>28</v>
      </c>
    </row>
    <row r="176" spans="1:56" x14ac:dyDescent="0.2">
      <c r="A176" s="2" t="s">
        <v>1612</v>
      </c>
      <c r="B176" s="2" t="s">
        <v>568</v>
      </c>
      <c r="C176" s="2"/>
      <c r="D176" s="2">
        <v>50</v>
      </c>
      <c r="E176" s="11">
        <v>43235</v>
      </c>
      <c r="F176" s="2">
        <v>43235</v>
      </c>
      <c r="G176" s="2" t="s">
        <v>104</v>
      </c>
      <c r="K176" s="2">
        <v>11</v>
      </c>
      <c r="O176" s="2" t="s">
        <v>46</v>
      </c>
      <c r="P176" s="2">
        <v>1</v>
      </c>
      <c r="R176" s="2" t="s">
        <v>1988</v>
      </c>
      <c r="S176" s="2" t="s">
        <v>1599</v>
      </c>
      <c r="T176" s="2" t="s">
        <v>1599</v>
      </c>
      <c r="U176" s="2" t="s">
        <v>1599</v>
      </c>
      <c r="V176" s="2" t="s">
        <v>1599</v>
      </c>
      <c r="Y176" s="2" t="s">
        <v>1599</v>
      </c>
      <c r="AA176" s="2" t="s">
        <v>1599</v>
      </c>
      <c r="AB176" s="12" t="s">
        <v>103</v>
      </c>
      <c r="AC176" s="12">
        <v>254</v>
      </c>
      <c r="AD176" s="12">
        <v>50</v>
      </c>
      <c r="AE176" s="12">
        <f>VLOOKUP(AD176,Tableau5[[ID_Section]:[departement]],10,TRUE)</f>
        <v>17</v>
      </c>
      <c r="AF176" s="12" t="s">
        <v>104</v>
      </c>
      <c r="AG176" s="33">
        <v>43235</v>
      </c>
      <c r="AH176" s="12">
        <v>11</v>
      </c>
      <c r="AI176" s="12">
        <v>2</v>
      </c>
      <c r="AJ176" s="12" t="s">
        <v>46</v>
      </c>
      <c r="AL176" s="12">
        <v>1</v>
      </c>
      <c r="AP176" s="12">
        <v>1</v>
      </c>
      <c r="AW176" s="12">
        <v>2</v>
      </c>
      <c r="AX176" s="12">
        <v>1</v>
      </c>
      <c r="AY176" s="12" t="s">
        <v>61</v>
      </c>
      <c r="AZ176" s="12">
        <v>148</v>
      </c>
      <c r="BA176" s="12" t="s">
        <v>78</v>
      </c>
      <c r="BB176" s="12">
        <v>11557</v>
      </c>
      <c r="BC176" s="12">
        <v>28</v>
      </c>
    </row>
    <row r="177" spans="1:55" x14ac:dyDescent="0.2">
      <c r="A177" s="2" t="s">
        <v>1612</v>
      </c>
      <c r="B177" s="2" t="s">
        <v>568</v>
      </c>
      <c r="C177" s="2"/>
      <c r="D177" s="2">
        <v>50</v>
      </c>
      <c r="E177" s="11">
        <v>43235</v>
      </c>
      <c r="F177" s="2">
        <v>43235</v>
      </c>
      <c r="G177" s="2" t="s">
        <v>104</v>
      </c>
      <c r="K177" s="2">
        <v>11</v>
      </c>
      <c r="O177" s="2" t="s">
        <v>46</v>
      </c>
      <c r="P177" s="2">
        <v>1</v>
      </c>
      <c r="R177" s="2" t="s">
        <v>1989</v>
      </c>
      <c r="S177" s="2" t="s">
        <v>1599</v>
      </c>
      <c r="T177" s="2" t="s">
        <v>1599</v>
      </c>
      <c r="U177" s="2" t="s">
        <v>1599</v>
      </c>
      <c r="V177" s="2" t="s">
        <v>1599</v>
      </c>
      <c r="Y177" s="2" t="s">
        <v>1599</v>
      </c>
      <c r="AA177" s="2" t="s">
        <v>1599</v>
      </c>
      <c r="AB177" s="12" t="s">
        <v>103</v>
      </c>
      <c r="AC177" s="12">
        <v>255</v>
      </c>
      <c r="AD177" s="12">
        <v>50</v>
      </c>
      <c r="AE177" s="12">
        <f>VLOOKUP(AD177,Tableau5[[ID_Section]:[departement]],10,TRUE)</f>
        <v>17</v>
      </c>
      <c r="AF177" s="12" t="s">
        <v>104</v>
      </c>
      <c r="AG177" s="33">
        <v>43235</v>
      </c>
      <c r="AH177" s="12">
        <v>11</v>
      </c>
      <c r="AI177" s="12">
        <v>2</v>
      </c>
      <c r="AJ177" s="12" t="s">
        <v>46</v>
      </c>
      <c r="AL177" s="12">
        <v>1</v>
      </c>
      <c r="AP177" s="12">
        <v>2</v>
      </c>
      <c r="AW177" s="12">
        <v>2</v>
      </c>
      <c r="AX177" s="12">
        <v>1</v>
      </c>
      <c r="AY177" s="12" t="s">
        <v>61</v>
      </c>
      <c r="AZ177" s="12">
        <v>148</v>
      </c>
      <c r="BA177" s="12" t="s">
        <v>78</v>
      </c>
      <c r="BB177" s="12">
        <v>11557</v>
      </c>
      <c r="BC177" s="12">
        <v>28</v>
      </c>
    </row>
    <row r="178" spans="1:55" x14ac:dyDescent="0.2">
      <c r="A178" s="2" t="s">
        <v>1612</v>
      </c>
      <c r="B178" s="2" t="s">
        <v>568</v>
      </c>
      <c r="C178" s="2"/>
      <c r="D178" s="2">
        <v>50</v>
      </c>
      <c r="E178" s="11">
        <v>43235</v>
      </c>
      <c r="F178" s="2">
        <v>43235</v>
      </c>
      <c r="G178" s="2" t="s">
        <v>104</v>
      </c>
      <c r="K178" s="2">
        <v>11</v>
      </c>
      <c r="O178" s="2" t="s">
        <v>46</v>
      </c>
      <c r="P178" s="2">
        <v>1</v>
      </c>
      <c r="R178" s="2" t="s">
        <v>1989</v>
      </c>
      <c r="S178" s="2" t="s">
        <v>1599</v>
      </c>
      <c r="T178" s="2" t="s">
        <v>1599</v>
      </c>
      <c r="U178" s="2" t="s">
        <v>1599</v>
      </c>
      <c r="V178" s="2" t="s">
        <v>1599</v>
      </c>
      <c r="Y178" s="2" t="s">
        <v>1599</v>
      </c>
      <c r="AA178" s="2" t="s">
        <v>1599</v>
      </c>
      <c r="AB178" s="12" t="s">
        <v>103</v>
      </c>
      <c r="AC178" s="12">
        <v>256</v>
      </c>
      <c r="AD178" s="12">
        <v>50</v>
      </c>
      <c r="AE178" s="12">
        <f>VLOOKUP(AD178,Tableau5[[ID_Section]:[departement]],10,TRUE)</f>
        <v>17</v>
      </c>
      <c r="AF178" s="12" t="s">
        <v>104</v>
      </c>
      <c r="AG178" s="33">
        <v>43235</v>
      </c>
      <c r="AH178" s="12">
        <v>11</v>
      </c>
      <c r="AI178" s="12">
        <v>2</v>
      </c>
      <c r="AJ178" s="12" t="s">
        <v>46</v>
      </c>
      <c r="AL178" s="12">
        <v>1</v>
      </c>
      <c r="AP178" s="12">
        <v>2</v>
      </c>
      <c r="AW178" s="12">
        <v>2</v>
      </c>
      <c r="AX178" s="12">
        <v>1</v>
      </c>
      <c r="AY178" s="12" t="s">
        <v>61</v>
      </c>
      <c r="AZ178" s="12">
        <v>148</v>
      </c>
      <c r="BA178" s="12" t="s">
        <v>78</v>
      </c>
      <c r="BB178" s="12">
        <v>11557</v>
      </c>
      <c r="BC178" s="12">
        <v>28</v>
      </c>
    </row>
    <row r="179" spans="1:55" x14ac:dyDescent="0.2">
      <c r="A179" s="2" t="s">
        <v>1612</v>
      </c>
      <c r="B179" s="2" t="s">
        <v>568</v>
      </c>
      <c r="C179" s="2"/>
      <c r="D179" s="2">
        <v>50</v>
      </c>
      <c r="E179" s="11">
        <v>43235</v>
      </c>
      <c r="F179" s="2">
        <v>43235</v>
      </c>
      <c r="G179" s="2" t="s">
        <v>104</v>
      </c>
      <c r="K179" s="2">
        <v>11</v>
      </c>
      <c r="O179" s="2" t="s">
        <v>55</v>
      </c>
      <c r="P179" s="2">
        <v>2</v>
      </c>
      <c r="R179" s="2" t="s">
        <v>1988</v>
      </c>
      <c r="S179" s="2" t="s">
        <v>1599</v>
      </c>
      <c r="T179" s="2" t="s">
        <v>1599</v>
      </c>
      <c r="U179" s="2" t="s">
        <v>1981</v>
      </c>
      <c r="V179" s="2">
        <v>79000</v>
      </c>
      <c r="Y179" s="2" t="s">
        <v>1983</v>
      </c>
      <c r="AA179" s="2" t="s">
        <v>54</v>
      </c>
      <c r="AB179" s="12" t="s">
        <v>103</v>
      </c>
      <c r="AC179" s="12">
        <v>257</v>
      </c>
      <c r="AD179" s="12">
        <v>50</v>
      </c>
      <c r="AE179" s="12">
        <f>VLOOKUP(AD179,Tableau5[[ID_Section]:[departement]],10,TRUE)</f>
        <v>17</v>
      </c>
      <c r="AF179" s="12" t="s">
        <v>104</v>
      </c>
      <c r="AG179" s="33">
        <v>43235</v>
      </c>
      <c r="AH179" s="12">
        <v>11</v>
      </c>
      <c r="AI179" s="12">
        <v>5</v>
      </c>
      <c r="AJ179" s="12" t="s">
        <v>55</v>
      </c>
      <c r="AK179" s="12" t="str">
        <f>AJ179</f>
        <v>Sportif</v>
      </c>
      <c r="AL179" s="12">
        <v>2</v>
      </c>
      <c r="AP179" s="12">
        <v>1</v>
      </c>
      <c r="AR179" s="12">
        <v>79000</v>
      </c>
      <c r="AS179" s="12" t="s">
        <v>54</v>
      </c>
      <c r="AT179" s="12">
        <v>1</v>
      </c>
      <c r="AU179" s="12">
        <v>2</v>
      </c>
      <c r="AV179" s="12" t="str">
        <f>CONCATENATE(AD179,"-",AG179,"-",AJ179)</f>
        <v>50-43235-Sportif</v>
      </c>
      <c r="AW179" s="12">
        <v>1</v>
      </c>
      <c r="AX179" s="12">
        <v>1</v>
      </c>
      <c r="AY179" s="12" t="s">
        <v>61</v>
      </c>
      <c r="AZ179" s="12">
        <v>148</v>
      </c>
      <c r="BA179" s="12" t="s">
        <v>78</v>
      </c>
      <c r="BB179" s="12">
        <v>11557</v>
      </c>
      <c r="BC179" s="12">
        <v>28</v>
      </c>
    </row>
    <row r="180" spans="1:55" x14ac:dyDescent="0.2">
      <c r="A180" s="2" t="s">
        <v>1612</v>
      </c>
      <c r="B180" s="2" t="s">
        <v>568</v>
      </c>
      <c r="C180" s="2"/>
      <c r="D180" s="2">
        <v>50</v>
      </c>
      <c r="E180" s="11">
        <v>43235</v>
      </c>
      <c r="F180" s="2">
        <v>43235</v>
      </c>
      <c r="G180" s="2" t="s">
        <v>104</v>
      </c>
      <c r="K180" s="2">
        <v>11</v>
      </c>
      <c r="O180" s="2" t="s">
        <v>49</v>
      </c>
      <c r="P180" s="2">
        <v>1</v>
      </c>
      <c r="R180" s="2" t="s">
        <v>1988</v>
      </c>
      <c r="S180" s="2" t="s">
        <v>1599</v>
      </c>
      <c r="T180" s="2" t="s">
        <v>1599</v>
      </c>
      <c r="U180" s="2" t="s">
        <v>1599</v>
      </c>
      <c r="V180" s="2" t="s">
        <v>1599</v>
      </c>
      <c r="Y180" s="2" t="s">
        <v>1599</v>
      </c>
      <c r="AA180" s="2" t="s">
        <v>1599</v>
      </c>
      <c r="AB180" s="12" t="s">
        <v>103</v>
      </c>
      <c r="AC180" s="12">
        <v>258</v>
      </c>
      <c r="AD180" s="12">
        <v>50</v>
      </c>
      <c r="AE180" s="12">
        <f>VLOOKUP(AD180,Tableau5[[ID_Section]:[departement]],10,TRUE)</f>
        <v>17</v>
      </c>
      <c r="AF180" s="12" t="s">
        <v>104</v>
      </c>
      <c r="AG180" s="33">
        <v>43235</v>
      </c>
      <c r="AH180" s="12">
        <v>11</v>
      </c>
      <c r="AI180" s="12">
        <v>1</v>
      </c>
      <c r="AJ180" s="12" t="s">
        <v>49</v>
      </c>
      <c r="AL180" s="12">
        <v>1</v>
      </c>
      <c r="AP180" s="12">
        <v>1</v>
      </c>
      <c r="AW180" s="12">
        <v>2</v>
      </c>
      <c r="AX180" s="12">
        <v>1</v>
      </c>
      <c r="AY180" s="12" t="s">
        <v>61</v>
      </c>
      <c r="AZ180" s="12">
        <v>148</v>
      </c>
      <c r="BA180" s="12" t="s">
        <v>78</v>
      </c>
      <c r="BB180" s="12">
        <v>11557</v>
      </c>
      <c r="BC180" s="12">
        <v>28</v>
      </c>
    </row>
    <row r="181" spans="1:55" x14ac:dyDescent="0.2">
      <c r="A181" s="2" t="s">
        <v>1612</v>
      </c>
      <c r="B181" s="2" t="s">
        <v>568</v>
      </c>
      <c r="C181" s="2"/>
      <c r="D181" s="2">
        <v>50</v>
      </c>
      <c r="E181" s="11">
        <v>43235</v>
      </c>
      <c r="F181" s="2">
        <v>43235</v>
      </c>
      <c r="G181" s="2" t="s">
        <v>104</v>
      </c>
      <c r="K181" s="2">
        <v>11</v>
      </c>
      <c r="O181" s="2" t="s">
        <v>49</v>
      </c>
      <c r="P181" s="2">
        <v>1</v>
      </c>
      <c r="R181" s="2" t="s">
        <v>1989</v>
      </c>
      <c r="S181" s="2" t="s">
        <v>1599</v>
      </c>
      <c r="T181" s="2" t="s">
        <v>1599</v>
      </c>
      <c r="U181" s="2" t="s">
        <v>1599</v>
      </c>
      <c r="V181" s="2" t="s">
        <v>1599</v>
      </c>
      <c r="Y181" s="2" t="s">
        <v>1599</v>
      </c>
      <c r="AA181" s="2" t="s">
        <v>1599</v>
      </c>
      <c r="AB181" s="12" t="s">
        <v>103</v>
      </c>
      <c r="AC181" s="12">
        <v>259</v>
      </c>
      <c r="AD181" s="12">
        <v>50</v>
      </c>
      <c r="AE181" s="12">
        <f>VLOOKUP(AD181,Tableau5[[ID_Section]:[departement]],10,TRUE)</f>
        <v>17</v>
      </c>
      <c r="AF181" s="12" t="s">
        <v>104</v>
      </c>
      <c r="AG181" s="33">
        <v>43235</v>
      </c>
      <c r="AH181" s="12">
        <v>11</v>
      </c>
      <c r="AI181" s="12">
        <v>1</v>
      </c>
      <c r="AJ181" s="12" t="s">
        <v>49</v>
      </c>
      <c r="AL181" s="12">
        <v>1</v>
      </c>
      <c r="AP181" s="12">
        <v>2</v>
      </c>
      <c r="AW181" s="12">
        <v>2</v>
      </c>
      <c r="AX181" s="12">
        <v>1</v>
      </c>
      <c r="AY181" s="12" t="s">
        <v>61</v>
      </c>
      <c r="AZ181" s="12">
        <v>148</v>
      </c>
      <c r="BA181" s="12" t="s">
        <v>78</v>
      </c>
      <c r="BB181" s="12">
        <v>11557</v>
      </c>
      <c r="BC181" s="12">
        <v>28</v>
      </c>
    </row>
    <row r="182" spans="1:55" x14ac:dyDescent="0.2">
      <c r="A182" s="2" t="s">
        <v>1612</v>
      </c>
      <c r="B182" s="2" t="s">
        <v>568</v>
      </c>
      <c r="C182" s="2"/>
      <c r="D182" s="2">
        <v>50</v>
      </c>
      <c r="E182" s="11">
        <v>43235</v>
      </c>
      <c r="F182" s="2">
        <v>43235</v>
      </c>
      <c r="G182" s="2" t="s">
        <v>104</v>
      </c>
      <c r="K182" s="2">
        <v>11</v>
      </c>
      <c r="O182" s="2" t="s">
        <v>49</v>
      </c>
      <c r="P182" s="2">
        <v>2</v>
      </c>
      <c r="R182" s="2" t="s">
        <v>1989</v>
      </c>
      <c r="S182" s="2" t="s">
        <v>1599</v>
      </c>
      <c r="T182" s="2" t="s">
        <v>1599</v>
      </c>
      <c r="U182" s="2" t="s">
        <v>1599</v>
      </c>
      <c r="V182" s="2" t="s">
        <v>1599</v>
      </c>
      <c r="Y182" s="2" t="s">
        <v>1599</v>
      </c>
      <c r="AA182" s="2" t="s">
        <v>1599</v>
      </c>
      <c r="AB182" s="12" t="s">
        <v>103</v>
      </c>
      <c r="AC182" s="12">
        <v>260</v>
      </c>
      <c r="AD182" s="12">
        <v>50</v>
      </c>
      <c r="AE182" s="12">
        <f>VLOOKUP(AD182,Tableau5[[ID_Section]:[departement]],10,TRUE)</f>
        <v>17</v>
      </c>
      <c r="AF182" s="12" t="s">
        <v>104</v>
      </c>
      <c r="AG182" s="33">
        <v>43235</v>
      </c>
      <c r="AH182" s="12">
        <v>11</v>
      </c>
      <c r="AI182" s="12">
        <v>1</v>
      </c>
      <c r="AJ182" s="12" t="s">
        <v>49</v>
      </c>
      <c r="AL182" s="12">
        <v>2</v>
      </c>
      <c r="AP182" s="12">
        <v>2</v>
      </c>
      <c r="AW182" s="12">
        <v>2</v>
      </c>
      <c r="AX182" s="12">
        <v>1</v>
      </c>
      <c r="AY182" s="12" t="s">
        <v>61</v>
      </c>
      <c r="AZ182" s="12">
        <v>148</v>
      </c>
      <c r="BA182" s="12" t="s">
        <v>78</v>
      </c>
      <c r="BB182" s="12">
        <v>11557</v>
      </c>
      <c r="BC182" s="12">
        <v>28</v>
      </c>
    </row>
    <row r="183" spans="1:55" x14ac:dyDescent="0.2">
      <c r="A183" s="2" t="s">
        <v>1612</v>
      </c>
      <c r="B183" s="2" t="s">
        <v>568</v>
      </c>
      <c r="C183" s="2"/>
      <c r="D183" s="2">
        <v>50</v>
      </c>
      <c r="E183" s="11">
        <v>43235</v>
      </c>
      <c r="F183" s="2">
        <v>43235</v>
      </c>
      <c r="G183" s="2" t="s">
        <v>104</v>
      </c>
      <c r="K183" s="2">
        <v>11</v>
      </c>
      <c r="O183" s="2" t="s">
        <v>55</v>
      </c>
      <c r="P183" s="2">
        <v>1</v>
      </c>
      <c r="R183" s="2" t="s">
        <v>1989</v>
      </c>
      <c r="S183" s="2" t="s">
        <v>1599</v>
      </c>
      <c r="T183" s="2" t="s">
        <v>1599</v>
      </c>
      <c r="U183" s="2" t="s">
        <v>1599</v>
      </c>
      <c r="V183" s="2" t="s">
        <v>1599</v>
      </c>
      <c r="Y183" s="2" t="s">
        <v>1599</v>
      </c>
      <c r="AA183" s="2" t="s">
        <v>1599</v>
      </c>
      <c r="AB183" s="12" t="s">
        <v>103</v>
      </c>
      <c r="AC183" s="12">
        <v>261</v>
      </c>
      <c r="AD183" s="12">
        <v>50</v>
      </c>
      <c r="AE183" s="12">
        <f>VLOOKUP(AD183,Tableau5[[ID_Section]:[departement]],10,TRUE)</f>
        <v>17</v>
      </c>
      <c r="AF183" s="12" t="s">
        <v>104</v>
      </c>
      <c r="AG183" s="33">
        <v>43235</v>
      </c>
      <c r="AH183" s="12">
        <v>11</v>
      </c>
      <c r="AI183" s="12">
        <v>5</v>
      </c>
      <c r="AJ183" s="12" t="s">
        <v>55</v>
      </c>
      <c r="AK183" s="12" t="str">
        <f>AJ183</f>
        <v>Sportif</v>
      </c>
      <c r="AL183" s="12">
        <v>1</v>
      </c>
      <c r="AP183" s="12">
        <v>2</v>
      </c>
      <c r="AV183" s="12" t="str">
        <f>CONCATENATE(AD183,"-",AG183,"-",AJ183)</f>
        <v>50-43235-Sportif</v>
      </c>
      <c r="AW183" s="12">
        <v>1</v>
      </c>
      <c r="AX183" s="12">
        <v>1</v>
      </c>
      <c r="AY183" s="12" t="s">
        <v>61</v>
      </c>
      <c r="AZ183" s="12">
        <v>148</v>
      </c>
      <c r="BA183" s="12" t="s">
        <v>78</v>
      </c>
      <c r="BB183" s="12">
        <v>11557</v>
      </c>
      <c r="BC183" s="12">
        <v>28</v>
      </c>
    </row>
    <row r="184" spans="1:55" x14ac:dyDescent="0.2">
      <c r="A184" s="2" t="s">
        <v>1612</v>
      </c>
      <c r="B184" s="2" t="s">
        <v>568</v>
      </c>
      <c r="C184" s="2"/>
      <c r="D184" s="2">
        <v>50</v>
      </c>
      <c r="E184" s="11">
        <v>43235</v>
      </c>
      <c r="F184" s="2">
        <v>43235</v>
      </c>
      <c r="G184" s="2" t="s">
        <v>104</v>
      </c>
      <c r="K184" s="2">
        <v>11</v>
      </c>
      <c r="O184" s="2" t="s">
        <v>49</v>
      </c>
      <c r="P184" s="2">
        <v>1</v>
      </c>
      <c r="R184" s="2" t="s">
        <v>1988</v>
      </c>
      <c r="S184" s="2" t="s">
        <v>1599</v>
      </c>
      <c r="T184" s="2" t="s">
        <v>1599</v>
      </c>
      <c r="U184" s="2" t="s">
        <v>1599</v>
      </c>
      <c r="V184" s="2" t="s">
        <v>1599</v>
      </c>
      <c r="Y184" s="2" t="s">
        <v>1599</v>
      </c>
      <c r="AA184" s="2" t="s">
        <v>1599</v>
      </c>
      <c r="AB184" s="12" t="s">
        <v>103</v>
      </c>
      <c r="AC184" s="12">
        <v>262</v>
      </c>
      <c r="AD184" s="12">
        <v>50</v>
      </c>
      <c r="AE184" s="12">
        <f>VLOOKUP(AD184,Tableau5[[ID_Section]:[departement]],10,TRUE)</f>
        <v>17</v>
      </c>
      <c r="AF184" s="12" t="s">
        <v>104</v>
      </c>
      <c r="AG184" s="33">
        <v>43235</v>
      </c>
      <c r="AH184" s="12">
        <v>11</v>
      </c>
      <c r="AI184" s="12">
        <v>1</v>
      </c>
      <c r="AJ184" s="12" t="s">
        <v>49</v>
      </c>
      <c r="AL184" s="12">
        <v>1</v>
      </c>
      <c r="AP184" s="12">
        <v>1</v>
      </c>
      <c r="AW184" s="12">
        <v>2</v>
      </c>
      <c r="AX184" s="12">
        <v>1</v>
      </c>
      <c r="AY184" s="12" t="s">
        <v>61</v>
      </c>
      <c r="AZ184" s="12">
        <v>148</v>
      </c>
      <c r="BA184" s="12" t="s">
        <v>78</v>
      </c>
      <c r="BB184" s="12">
        <v>11557</v>
      </c>
      <c r="BC184" s="12">
        <v>28</v>
      </c>
    </row>
    <row r="185" spans="1:55" x14ac:dyDescent="0.2">
      <c r="A185" s="2" t="s">
        <v>1612</v>
      </c>
      <c r="B185" s="2" t="s">
        <v>568</v>
      </c>
      <c r="C185" s="2"/>
      <c r="D185" s="2">
        <v>50</v>
      </c>
      <c r="E185" s="11">
        <v>43235</v>
      </c>
      <c r="F185" s="2">
        <v>43235</v>
      </c>
      <c r="G185" s="2" t="s">
        <v>104</v>
      </c>
      <c r="K185" s="2">
        <v>11</v>
      </c>
      <c r="M185" s="2">
        <v>1</v>
      </c>
      <c r="O185" s="2" t="s">
        <v>52</v>
      </c>
      <c r="P185" s="2">
        <v>1</v>
      </c>
      <c r="R185" s="2" t="s">
        <v>1989</v>
      </c>
      <c r="S185" s="2" t="s">
        <v>54</v>
      </c>
      <c r="T185" s="2" t="s">
        <v>118</v>
      </c>
      <c r="U185" s="2" t="s">
        <v>1599</v>
      </c>
      <c r="V185" s="2" t="s">
        <v>1599</v>
      </c>
      <c r="Y185" s="2" t="s">
        <v>1599</v>
      </c>
      <c r="AA185" s="2" t="s">
        <v>1599</v>
      </c>
      <c r="AB185" s="12" t="s">
        <v>118</v>
      </c>
      <c r="AC185" s="12">
        <v>263</v>
      </c>
      <c r="AD185" s="12">
        <v>50</v>
      </c>
      <c r="AE185" s="12">
        <f>VLOOKUP(AD185,Tableau5[[ID_Section]:[departement]],10,TRUE)</f>
        <v>17</v>
      </c>
      <c r="AF185" s="12" t="s">
        <v>104</v>
      </c>
      <c r="AG185" s="33">
        <v>43235</v>
      </c>
      <c r="AH185" s="12">
        <v>11</v>
      </c>
      <c r="AI185" s="12">
        <v>6</v>
      </c>
      <c r="AJ185" s="12" t="s">
        <v>52</v>
      </c>
      <c r="AK185" s="12" t="str">
        <f>AJ185</f>
        <v>Itinérant</v>
      </c>
      <c r="AL185" s="12">
        <v>1</v>
      </c>
      <c r="AN185" s="12">
        <v>1</v>
      </c>
      <c r="AP185" s="12">
        <v>2</v>
      </c>
      <c r="AQ185" s="12">
        <v>14</v>
      </c>
      <c r="AV185" s="12" t="str">
        <f>CONCATENATE(AD185,"-",AG185,"-",AJ185)</f>
        <v>50-43235-Itinérant</v>
      </c>
      <c r="AW185" s="12">
        <v>1</v>
      </c>
      <c r="AX185" s="12">
        <v>1</v>
      </c>
      <c r="AY185" s="12" t="s">
        <v>61</v>
      </c>
      <c r="AZ185" s="12">
        <v>148</v>
      </c>
      <c r="BA185" s="12" t="s">
        <v>78</v>
      </c>
      <c r="BB185" s="12">
        <v>11557</v>
      </c>
      <c r="BC185" s="12">
        <v>28</v>
      </c>
    </row>
    <row r="186" spans="1:55" x14ac:dyDescent="0.2">
      <c r="A186" s="2" t="s">
        <v>1612</v>
      </c>
      <c r="B186" s="2" t="s">
        <v>568</v>
      </c>
      <c r="C186" s="2"/>
      <c r="D186" s="2">
        <v>50</v>
      </c>
      <c r="E186" s="11">
        <v>43235</v>
      </c>
      <c r="F186" s="2">
        <v>43235</v>
      </c>
      <c r="G186" s="2" t="s">
        <v>104</v>
      </c>
      <c r="K186" s="2">
        <v>11</v>
      </c>
      <c r="O186" s="2" t="s">
        <v>49</v>
      </c>
      <c r="P186" s="2">
        <v>1</v>
      </c>
      <c r="R186" s="2" t="s">
        <v>1989</v>
      </c>
      <c r="S186" s="2" t="s">
        <v>1599</v>
      </c>
      <c r="T186" s="2" t="s">
        <v>1599</v>
      </c>
      <c r="U186" s="2" t="s">
        <v>1599</v>
      </c>
      <c r="V186" s="2" t="s">
        <v>1599</v>
      </c>
      <c r="Y186" s="2" t="s">
        <v>1599</v>
      </c>
      <c r="AA186" s="2" t="s">
        <v>1599</v>
      </c>
      <c r="AB186" s="12" t="s">
        <v>103</v>
      </c>
      <c r="AC186" s="12">
        <v>264</v>
      </c>
      <c r="AD186" s="12">
        <v>50</v>
      </c>
      <c r="AE186" s="12">
        <f>VLOOKUP(AD186,Tableau5[[ID_Section]:[departement]],10,TRUE)</f>
        <v>17</v>
      </c>
      <c r="AF186" s="12" t="s">
        <v>104</v>
      </c>
      <c r="AG186" s="33">
        <v>43235</v>
      </c>
      <c r="AH186" s="12">
        <v>11</v>
      </c>
      <c r="AI186" s="12">
        <v>1</v>
      </c>
      <c r="AJ186" s="12" t="s">
        <v>49</v>
      </c>
      <c r="AL186" s="12">
        <v>1</v>
      </c>
      <c r="AP186" s="12">
        <v>2</v>
      </c>
      <c r="AW186" s="12">
        <v>2</v>
      </c>
      <c r="AX186" s="12">
        <v>1</v>
      </c>
      <c r="AY186" s="12" t="s">
        <v>61</v>
      </c>
      <c r="AZ186" s="12">
        <v>148</v>
      </c>
      <c r="BA186" s="12" t="s">
        <v>78</v>
      </c>
      <c r="BB186" s="12">
        <v>11557</v>
      </c>
      <c r="BC186" s="12">
        <v>28</v>
      </c>
    </row>
    <row r="187" spans="1:55" x14ac:dyDescent="0.2">
      <c r="A187" s="2" t="s">
        <v>1612</v>
      </c>
      <c r="B187" s="2" t="s">
        <v>568</v>
      </c>
      <c r="C187" s="2"/>
      <c r="D187" s="2">
        <v>50</v>
      </c>
      <c r="E187" s="11">
        <v>43235</v>
      </c>
      <c r="F187" s="2">
        <v>43235</v>
      </c>
      <c r="G187" s="2" t="s">
        <v>104</v>
      </c>
      <c r="K187" s="2">
        <v>11</v>
      </c>
      <c r="O187" s="2" t="s">
        <v>46</v>
      </c>
      <c r="P187" s="2">
        <v>1</v>
      </c>
      <c r="R187" s="2" t="s">
        <v>1989</v>
      </c>
      <c r="S187" s="2" t="s">
        <v>1599</v>
      </c>
      <c r="T187" s="2" t="s">
        <v>1599</v>
      </c>
      <c r="U187" s="2" t="s">
        <v>1599</v>
      </c>
      <c r="V187" s="2" t="s">
        <v>1599</v>
      </c>
      <c r="Y187" s="2" t="s">
        <v>1599</v>
      </c>
      <c r="AA187" s="2" t="s">
        <v>1599</v>
      </c>
      <c r="AB187" s="12" t="s">
        <v>103</v>
      </c>
      <c r="AC187" s="12">
        <v>265</v>
      </c>
      <c r="AD187" s="12">
        <v>50</v>
      </c>
      <c r="AE187" s="12">
        <f>VLOOKUP(AD187,Tableau5[[ID_Section]:[departement]],10,TRUE)</f>
        <v>17</v>
      </c>
      <c r="AF187" s="12" t="s">
        <v>104</v>
      </c>
      <c r="AG187" s="33">
        <v>43235</v>
      </c>
      <c r="AH187" s="12">
        <v>11</v>
      </c>
      <c r="AI187" s="12">
        <v>2</v>
      </c>
      <c r="AJ187" s="12" t="s">
        <v>46</v>
      </c>
      <c r="AL187" s="12">
        <v>1</v>
      </c>
      <c r="AP187" s="12">
        <v>2</v>
      </c>
      <c r="AW187" s="12">
        <v>2</v>
      </c>
      <c r="AX187" s="12">
        <v>1</v>
      </c>
      <c r="AY187" s="12" t="s">
        <v>61</v>
      </c>
      <c r="AZ187" s="12">
        <v>148</v>
      </c>
      <c r="BA187" s="12" t="s">
        <v>78</v>
      </c>
      <c r="BB187" s="12">
        <v>11557</v>
      </c>
      <c r="BC187" s="12">
        <v>28</v>
      </c>
    </row>
    <row r="188" spans="1:55" x14ac:dyDescent="0.2">
      <c r="A188" s="2" t="s">
        <v>1612</v>
      </c>
      <c r="B188" s="2" t="s">
        <v>568</v>
      </c>
      <c r="C188" s="2"/>
      <c r="D188" s="2">
        <v>50</v>
      </c>
      <c r="E188" s="11">
        <v>43235</v>
      </c>
      <c r="F188" s="2">
        <v>43235</v>
      </c>
      <c r="G188" s="2" t="s">
        <v>104</v>
      </c>
      <c r="K188" s="2">
        <v>11</v>
      </c>
      <c r="O188" s="2" t="s">
        <v>50</v>
      </c>
      <c r="P188" s="2">
        <v>1</v>
      </c>
      <c r="R188" s="2" t="s">
        <v>1988</v>
      </c>
      <c r="S188" s="2" t="s">
        <v>54</v>
      </c>
      <c r="T188" s="2" t="s">
        <v>119</v>
      </c>
      <c r="U188" s="2" t="s">
        <v>1599</v>
      </c>
      <c r="V188" s="2" t="s">
        <v>1599</v>
      </c>
      <c r="Y188" s="2" t="s">
        <v>1599</v>
      </c>
      <c r="AA188" s="2" t="s">
        <v>1599</v>
      </c>
      <c r="AB188" s="12" t="s">
        <v>119</v>
      </c>
      <c r="AC188" s="12">
        <v>266</v>
      </c>
      <c r="AD188" s="12">
        <v>50</v>
      </c>
      <c r="AE188" s="12">
        <f>VLOOKUP(AD188,Tableau5[[ID_Section]:[departement]],10,TRUE)</f>
        <v>17</v>
      </c>
      <c r="AF188" s="12" t="s">
        <v>104</v>
      </c>
      <c r="AG188" s="33">
        <v>43235</v>
      </c>
      <c r="AH188" s="12">
        <v>11</v>
      </c>
      <c r="AI188" s="12">
        <v>8</v>
      </c>
      <c r="AJ188" s="12" t="s">
        <v>50</v>
      </c>
      <c r="AK188" s="12" t="str">
        <f>AJ188</f>
        <v>Utilitaire</v>
      </c>
      <c r="AL188" s="12">
        <v>1</v>
      </c>
      <c r="AP188" s="12">
        <v>1</v>
      </c>
      <c r="AQ188" s="12">
        <v>15</v>
      </c>
      <c r="AV188" s="12" t="str">
        <f>CONCATENATE(AD188,"-",AG188,"-",AJ188)</f>
        <v>50-43235-Utilitaire</v>
      </c>
      <c r="AW188" s="12">
        <v>1</v>
      </c>
      <c r="AX188" s="12">
        <v>1</v>
      </c>
      <c r="AY188" s="12" t="s">
        <v>61</v>
      </c>
      <c r="AZ188" s="12">
        <v>148</v>
      </c>
      <c r="BA188" s="12" t="s">
        <v>78</v>
      </c>
      <c r="BB188" s="12">
        <v>11557</v>
      </c>
      <c r="BC188" s="12">
        <v>28</v>
      </c>
    </row>
    <row r="189" spans="1:55" x14ac:dyDescent="0.2">
      <c r="A189" s="2" t="s">
        <v>1612</v>
      </c>
      <c r="B189" s="2" t="s">
        <v>568</v>
      </c>
      <c r="C189" s="2"/>
      <c r="D189" s="2">
        <v>50</v>
      </c>
      <c r="E189" s="11">
        <v>43235</v>
      </c>
      <c r="F189" s="2">
        <v>43235</v>
      </c>
      <c r="G189" s="2" t="s">
        <v>104</v>
      </c>
      <c r="K189" s="2">
        <v>11</v>
      </c>
      <c r="O189" s="2" t="s">
        <v>49</v>
      </c>
      <c r="P189" s="2">
        <v>5</v>
      </c>
      <c r="R189" s="2" t="s">
        <v>1989</v>
      </c>
      <c r="S189" s="2" t="s">
        <v>1599</v>
      </c>
      <c r="T189" s="2" t="s">
        <v>1599</v>
      </c>
      <c r="U189" s="2" t="s">
        <v>1599</v>
      </c>
      <c r="V189" s="2" t="s">
        <v>1599</v>
      </c>
      <c r="Y189" s="2" t="s">
        <v>1599</v>
      </c>
      <c r="AA189" s="2" t="s">
        <v>1599</v>
      </c>
      <c r="AB189" s="12" t="s">
        <v>103</v>
      </c>
      <c r="AC189" s="12">
        <v>267</v>
      </c>
      <c r="AD189" s="12">
        <v>50</v>
      </c>
      <c r="AE189" s="12">
        <f>VLOOKUP(AD189,Tableau5[[ID_Section]:[departement]],10,TRUE)</f>
        <v>17</v>
      </c>
      <c r="AF189" s="12" t="s">
        <v>104</v>
      </c>
      <c r="AG189" s="33">
        <v>43235</v>
      </c>
      <c r="AH189" s="12">
        <v>11</v>
      </c>
      <c r="AI189" s="12">
        <v>1</v>
      </c>
      <c r="AJ189" s="12" t="s">
        <v>49</v>
      </c>
      <c r="AL189" s="12">
        <v>5</v>
      </c>
      <c r="AP189" s="12">
        <v>2</v>
      </c>
      <c r="AW189" s="12">
        <v>2</v>
      </c>
      <c r="AX189" s="12">
        <v>1</v>
      </c>
      <c r="AY189" s="12" t="s">
        <v>61</v>
      </c>
      <c r="AZ189" s="12">
        <v>148</v>
      </c>
      <c r="BA189" s="12" t="s">
        <v>78</v>
      </c>
      <c r="BB189" s="12">
        <v>11557</v>
      </c>
      <c r="BC189" s="12">
        <v>28</v>
      </c>
    </row>
    <row r="190" spans="1:55" x14ac:dyDescent="0.2">
      <c r="A190" s="2" t="s">
        <v>1612</v>
      </c>
      <c r="B190" s="2" t="s">
        <v>568</v>
      </c>
      <c r="C190" s="2"/>
      <c r="D190" s="2">
        <v>50</v>
      </c>
      <c r="E190" s="11">
        <v>43235</v>
      </c>
      <c r="F190" s="2">
        <v>43235</v>
      </c>
      <c r="G190" s="2" t="s">
        <v>104</v>
      </c>
      <c r="K190" s="2">
        <v>11</v>
      </c>
      <c r="O190" s="2" t="s">
        <v>46</v>
      </c>
      <c r="P190" s="2">
        <v>1</v>
      </c>
      <c r="R190" s="2" t="s">
        <v>1988</v>
      </c>
      <c r="S190" s="2" t="s">
        <v>1599</v>
      </c>
      <c r="T190" s="2" t="s">
        <v>1599</v>
      </c>
      <c r="U190" s="2" t="s">
        <v>1599</v>
      </c>
      <c r="V190" s="2" t="s">
        <v>1599</v>
      </c>
      <c r="Y190" s="2" t="s">
        <v>1599</v>
      </c>
      <c r="AA190" s="2" t="s">
        <v>1599</v>
      </c>
      <c r="AB190" s="12" t="s">
        <v>103</v>
      </c>
      <c r="AC190" s="12">
        <v>268</v>
      </c>
      <c r="AD190" s="12">
        <v>50</v>
      </c>
      <c r="AE190" s="12">
        <f>VLOOKUP(AD190,Tableau5[[ID_Section]:[departement]],10,TRUE)</f>
        <v>17</v>
      </c>
      <c r="AF190" s="12" t="s">
        <v>104</v>
      </c>
      <c r="AG190" s="33">
        <v>43235</v>
      </c>
      <c r="AH190" s="12">
        <v>11</v>
      </c>
      <c r="AI190" s="12">
        <v>2</v>
      </c>
      <c r="AJ190" s="12" t="s">
        <v>46</v>
      </c>
      <c r="AL190" s="12">
        <v>1</v>
      </c>
      <c r="AP190" s="12">
        <v>1</v>
      </c>
      <c r="AW190" s="12">
        <v>2</v>
      </c>
      <c r="AX190" s="12">
        <v>1</v>
      </c>
      <c r="AY190" s="12" t="s">
        <v>61</v>
      </c>
      <c r="AZ190" s="12">
        <v>148</v>
      </c>
      <c r="BA190" s="12" t="s">
        <v>78</v>
      </c>
      <c r="BB190" s="12">
        <v>11557</v>
      </c>
      <c r="BC190" s="12">
        <v>28</v>
      </c>
    </row>
    <row r="191" spans="1:55" x14ac:dyDescent="0.2">
      <c r="A191" s="2" t="s">
        <v>1612</v>
      </c>
      <c r="B191" s="2" t="s">
        <v>568</v>
      </c>
      <c r="C191" s="2"/>
      <c r="D191" s="2">
        <v>50</v>
      </c>
      <c r="E191" s="11">
        <v>43235</v>
      </c>
      <c r="F191" s="2">
        <v>43235</v>
      </c>
      <c r="G191" s="2" t="s">
        <v>104</v>
      </c>
      <c r="K191" s="2">
        <v>11</v>
      </c>
      <c r="O191" s="2" t="s">
        <v>49</v>
      </c>
      <c r="P191" s="2">
        <v>3</v>
      </c>
      <c r="R191" s="2" t="s">
        <v>1988</v>
      </c>
      <c r="S191" s="2" t="s">
        <v>1599</v>
      </c>
      <c r="T191" s="2" t="s">
        <v>1599</v>
      </c>
      <c r="U191" s="2" t="s">
        <v>1599</v>
      </c>
      <c r="V191" s="2" t="s">
        <v>1599</v>
      </c>
      <c r="Y191" s="2" t="s">
        <v>1599</v>
      </c>
      <c r="AA191" s="2" t="s">
        <v>1599</v>
      </c>
      <c r="AB191" s="12" t="s">
        <v>103</v>
      </c>
      <c r="AC191" s="12">
        <v>269</v>
      </c>
      <c r="AD191" s="12">
        <v>50</v>
      </c>
      <c r="AE191" s="12">
        <f>VLOOKUP(AD191,Tableau5[[ID_Section]:[departement]],10,TRUE)</f>
        <v>17</v>
      </c>
      <c r="AF191" s="12" t="s">
        <v>104</v>
      </c>
      <c r="AG191" s="33">
        <v>43235</v>
      </c>
      <c r="AH191" s="12">
        <v>11</v>
      </c>
      <c r="AI191" s="12">
        <v>1</v>
      </c>
      <c r="AJ191" s="12" t="s">
        <v>49</v>
      </c>
      <c r="AL191" s="12">
        <v>3</v>
      </c>
      <c r="AP191" s="12">
        <v>1</v>
      </c>
      <c r="AW191" s="12">
        <v>2</v>
      </c>
      <c r="AX191" s="12">
        <v>1</v>
      </c>
      <c r="AY191" s="12" t="s">
        <v>61</v>
      </c>
      <c r="AZ191" s="12">
        <v>148</v>
      </c>
      <c r="BA191" s="12" t="s">
        <v>78</v>
      </c>
      <c r="BB191" s="12">
        <v>11557</v>
      </c>
      <c r="BC191" s="12">
        <v>28</v>
      </c>
    </row>
    <row r="192" spans="1:55" x14ac:dyDescent="0.2">
      <c r="A192" s="2" t="s">
        <v>1612</v>
      </c>
      <c r="B192" s="2" t="s">
        <v>568</v>
      </c>
      <c r="C192" s="2"/>
      <c r="D192" s="2">
        <v>50</v>
      </c>
      <c r="E192" s="11">
        <v>43235</v>
      </c>
      <c r="F192" s="2">
        <v>43235</v>
      </c>
      <c r="G192" s="2" t="s">
        <v>104</v>
      </c>
      <c r="K192" s="2">
        <v>11</v>
      </c>
      <c r="O192" s="2" t="s">
        <v>55</v>
      </c>
      <c r="P192" s="2">
        <v>4</v>
      </c>
      <c r="R192" s="2" t="s">
        <v>1988</v>
      </c>
      <c r="S192" s="2" t="s">
        <v>1599</v>
      </c>
      <c r="T192" s="2" t="s">
        <v>1599</v>
      </c>
      <c r="U192" s="2" t="s">
        <v>1599</v>
      </c>
      <c r="V192" s="2" t="s">
        <v>1599</v>
      </c>
      <c r="Y192" s="2" t="s">
        <v>1599</v>
      </c>
      <c r="AA192" s="2" t="s">
        <v>1599</v>
      </c>
      <c r="AB192" s="12" t="s">
        <v>103</v>
      </c>
      <c r="AC192" s="12">
        <v>270</v>
      </c>
      <c r="AD192" s="12">
        <v>50</v>
      </c>
      <c r="AE192" s="12">
        <f>VLOOKUP(AD192,Tableau5[[ID_Section]:[departement]],10,TRUE)</f>
        <v>17</v>
      </c>
      <c r="AF192" s="12" t="s">
        <v>104</v>
      </c>
      <c r="AG192" s="33">
        <v>43235</v>
      </c>
      <c r="AH192" s="12">
        <v>11</v>
      </c>
      <c r="AI192" s="12">
        <v>5</v>
      </c>
      <c r="AJ192" s="12" t="s">
        <v>55</v>
      </c>
      <c r="AK192" s="12" t="str">
        <f>AJ192</f>
        <v>Sportif</v>
      </c>
      <c r="AL192" s="12">
        <v>4</v>
      </c>
      <c r="AP192" s="12">
        <v>1</v>
      </c>
      <c r="AV192" s="12" t="str">
        <f>CONCATENATE(AD192,"-",AG192,"-",AJ192)</f>
        <v>50-43235-Sportif</v>
      </c>
      <c r="AW192" s="12">
        <v>1</v>
      </c>
      <c r="AX192" s="12">
        <v>1</v>
      </c>
      <c r="AY192" s="12" t="s">
        <v>61</v>
      </c>
      <c r="AZ192" s="12">
        <v>148</v>
      </c>
      <c r="BA192" s="12" t="s">
        <v>78</v>
      </c>
      <c r="BB192" s="12">
        <v>11557</v>
      </c>
      <c r="BC192" s="12">
        <v>28</v>
      </c>
    </row>
    <row r="193" spans="1:56" x14ac:dyDescent="0.2">
      <c r="A193" s="2" t="s">
        <v>1612</v>
      </c>
      <c r="B193" s="2" t="s">
        <v>568</v>
      </c>
      <c r="C193" s="2"/>
      <c r="D193" s="2">
        <v>50</v>
      </c>
      <c r="E193" s="11">
        <v>43235</v>
      </c>
      <c r="F193" s="2">
        <v>43235</v>
      </c>
      <c r="G193" s="2" t="s">
        <v>104</v>
      </c>
      <c r="K193" s="2">
        <v>11</v>
      </c>
      <c r="O193" s="2" t="s">
        <v>55</v>
      </c>
      <c r="P193" s="2">
        <v>1</v>
      </c>
      <c r="R193" s="2" t="s">
        <v>1989</v>
      </c>
      <c r="S193" s="2" t="s">
        <v>1599</v>
      </c>
      <c r="T193" s="2" t="s">
        <v>1599</v>
      </c>
      <c r="U193" s="2" t="s">
        <v>1599</v>
      </c>
      <c r="V193" s="2" t="s">
        <v>1599</v>
      </c>
      <c r="Y193" s="2" t="s">
        <v>1599</v>
      </c>
      <c r="AA193" s="2" t="s">
        <v>1599</v>
      </c>
      <c r="AB193" s="12" t="s">
        <v>103</v>
      </c>
      <c r="AC193" s="12">
        <v>271</v>
      </c>
      <c r="AD193" s="12">
        <v>50</v>
      </c>
      <c r="AE193" s="12">
        <f>VLOOKUP(AD193,Tableau5[[ID_Section]:[departement]],10,TRUE)</f>
        <v>17</v>
      </c>
      <c r="AF193" s="12" t="s">
        <v>104</v>
      </c>
      <c r="AG193" s="33">
        <v>43235</v>
      </c>
      <c r="AH193" s="12">
        <v>11</v>
      </c>
      <c r="AI193" s="12">
        <v>5</v>
      </c>
      <c r="AJ193" s="12" t="s">
        <v>55</v>
      </c>
      <c r="AK193" s="12" t="str">
        <f>AJ193</f>
        <v>Sportif</v>
      </c>
      <c r="AL193" s="12">
        <v>1</v>
      </c>
      <c r="AP193" s="12">
        <v>2</v>
      </c>
      <c r="AV193" s="12" t="str">
        <f>CONCATENATE(AD193,"-",AG193,"-",AJ193)</f>
        <v>50-43235-Sportif</v>
      </c>
      <c r="AW193" s="12">
        <v>1</v>
      </c>
      <c r="AX193" s="12">
        <v>1</v>
      </c>
      <c r="AY193" s="12" t="s">
        <v>61</v>
      </c>
      <c r="AZ193" s="12">
        <v>148</v>
      </c>
      <c r="BA193" s="12" t="s">
        <v>78</v>
      </c>
      <c r="BB193" s="12">
        <v>11557</v>
      </c>
      <c r="BC193" s="12">
        <v>28</v>
      </c>
    </row>
    <row r="194" spans="1:56" x14ac:dyDescent="0.2">
      <c r="A194" s="2" t="s">
        <v>1612</v>
      </c>
      <c r="B194" s="2" t="s">
        <v>568</v>
      </c>
      <c r="C194" s="2"/>
      <c r="D194" s="2">
        <v>50</v>
      </c>
      <c r="E194" s="11">
        <v>43235</v>
      </c>
      <c r="F194" s="2">
        <v>43235</v>
      </c>
      <c r="G194" s="2" t="s">
        <v>104</v>
      </c>
      <c r="K194" s="2">
        <v>11</v>
      </c>
      <c r="O194" s="2" t="s">
        <v>49</v>
      </c>
      <c r="P194" s="2">
        <v>1</v>
      </c>
      <c r="R194" s="2" t="s">
        <v>1989</v>
      </c>
      <c r="S194" s="2" t="s">
        <v>1599</v>
      </c>
      <c r="T194" s="2" t="s">
        <v>1599</v>
      </c>
      <c r="U194" s="2" t="s">
        <v>1599</v>
      </c>
      <c r="V194" s="2" t="s">
        <v>1599</v>
      </c>
      <c r="Y194" s="2" t="s">
        <v>1599</v>
      </c>
      <c r="AA194" s="2" t="s">
        <v>1599</v>
      </c>
      <c r="AB194" s="12" t="s">
        <v>103</v>
      </c>
      <c r="AC194" s="12">
        <v>272</v>
      </c>
      <c r="AD194" s="12">
        <v>50</v>
      </c>
      <c r="AE194" s="12">
        <f>VLOOKUP(AD194,Tableau5[[ID_Section]:[departement]],10,TRUE)</f>
        <v>17</v>
      </c>
      <c r="AF194" s="12" t="s">
        <v>104</v>
      </c>
      <c r="AG194" s="33">
        <v>43235</v>
      </c>
      <c r="AH194" s="12">
        <v>11</v>
      </c>
      <c r="AI194" s="12">
        <v>1</v>
      </c>
      <c r="AJ194" s="12" t="s">
        <v>49</v>
      </c>
      <c r="AL194" s="12">
        <v>1</v>
      </c>
      <c r="AP194" s="12">
        <v>2</v>
      </c>
      <c r="AW194" s="12">
        <v>2</v>
      </c>
      <c r="AX194" s="12">
        <v>1</v>
      </c>
      <c r="AY194" s="12" t="s">
        <v>61</v>
      </c>
      <c r="AZ194" s="12">
        <v>148</v>
      </c>
      <c r="BA194" s="12" t="s">
        <v>78</v>
      </c>
      <c r="BB194" s="12">
        <v>11557</v>
      </c>
      <c r="BC194" s="12">
        <v>28</v>
      </c>
    </row>
    <row r="195" spans="1:56" x14ac:dyDescent="0.2">
      <c r="A195" s="2" t="s">
        <v>1612</v>
      </c>
      <c r="B195" s="2" t="s">
        <v>568</v>
      </c>
      <c r="C195" s="2"/>
      <c r="D195" s="2">
        <v>50</v>
      </c>
      <c r="E195" s="11">
        <v>43235</v>
      </c>
      <c r="F195" s="2">
        <v>43235</v>
      </c>
      <c r="G195" s="2" t="s">
        <v>104</v>
      </c>
      <c r="K195" s="2">
        <v>11</v>
      </c>
      <c r="O195" s="2" t="s">
        <v>49</v>
      </c>
      <c r="P195" s="2">
        <v>2</v>
      </c>
      <c r="R195" s="2" t="s">
        <v>1988</v>
      </c>
      <c r="S195" s="2" t="s">
        <v>1599</v>
      </c>
      <c r="T195" s="2" t="s">
        <v>1599</v>
      </c>
      <c r="U195" s="2" t="s">
        <v>1599</v>
      </c>
      <c r="V195" s="2" t="s">
        <v>1599</v>
      </c>
      <c r="Y195" s="2" t="s">
        <v>1599</v>
      </c>
      <c r="AA195" s="2" t="s">
        <v>1599</v>
      </c>
      <c r="AB195" s="12" t="s">
        <v>103</v>
      </c>
      <c r="AC195" s="12">
        <v>273</v>
      </c>
      <c r="AD195" s="12">
        <v>50</v>
      </c>
      <c r="AE195" s="12">
        <f>VLOOKUP(AD195,Tableau5[[ID_Section]:[departement]],10,TRUE)</f>
        <v>17</v>
      </c>
      <c r="AF195" s="12" t="s">
        <v>104</v>
      </c>
      <c r="AG195" s="33">
        <v>43235</v>
      </c>
      <c r="AH195" s="12">
        <v>11</v>
      </c>
      <c r="AI195" s="12">
        <v>1</v>
      </c>
      <c r="AJ195" s="12" t="s">
        <v>49</v>
      </c>
      <c r="AL195" s="12">
        <v>2</v>
      </c>
      <c r="AP195" s="12">
        <v>1</v>
      </c>
      <c r="AW195" s="12">
        <v>2</v>
      </c>
      <c r="AX195" s="12">
        <v>1</v>
      </c>
      <c r="AY195" s="12" t="s">
        <v>61</v>
      </c>
      <c r="AZ195" s="12">
        <v>148</v>
      </c>
      <c r="BA195" s="12" t="s">
        <v>78</v>
      </c>
      <c r="BB195" s="12">
        <v>11557</v>
      </c>
      <c r="BC195" s="12">
        <v>28</v>
      </c>
    </row>
    <row r="196" spans="1:56" x14ac:dyDescent="0.2">
      <c r="A196" s="2" t="s">
        <v>1612</v>
      </c>
      <c r="B196" s="2" t="s">
        <v>568</v>
      </c>
      <c r="C196" s="2"/>
      <c r="D196" s="2">
        <v>50</v>
      </c>
      <c r="E196" s="11">
        <v>43235</v>
      </c>
      <c r="F196" s="2">
        <v>43235</v>
      </c>
      <c r="G196" s="2" t="s">
        <v>104</v>
      </c>
      <c r="K196" s="2">
        <v>11</v>
      </c>
      <c r="O196" s="2" t="s">
        <v>50</v>
      </c>
      <c r="P196" s="2">
        <v>1</v>
      </c>
      <c r="R196" s="2" t="s">
        <v>1989</v>
      </c>
      <c r="S196" s="2" t="s">
        <v>54</v>
      </c>
      <c r="T196" s="2" t="s">
        <v>120</v>
      </c>
      <c r="U196" s="2" t="s">
        <v>1599</v>
      </c>
      <c r="V196" s="2" t="s">
        <v>1599</v>
      </c>
      <c r="Y196" s="2" t="s">
        <v>1599</v>
      </c>
      <c r="AA196" s="2" t="s">
        <v>1599</v>
      </c>
      <c r="AB196" s="12" t="s">
        <v>120</v>
      </c>
      <c r="AC196" s="12">
        <v>274</v>
      </c>
      <c r="AD196" s="12">
        <v>50</v>
      </c>
      <c r="AE196" s="12">
        <f>VLOOKUP(AD196,Tableau5[[ID_Section]:[departement]],10,TRUE)</f>
        <v>17</v>
      </c>
      <c r="AF196" s="12" t="s">
        <v>104</v>
      </c>
      <c r="AG196" s="33">
        <v>43235</v>
      </c>
      <c r="AH196" s="12">
        <v>11</v>
      </c>
      <c r="AI196" s="12">
        <v>8</v>
      </c>
      <c r="AJ196" s="12" t="s">
        <v>50</v>
      </c>
      <c r="AK196" s="12" t="str">
        <f>AJ196</f>
        <v>Utilitaire</v>
      </c>
      <c r="AL196" s="12">
        <v>1</v>
      </c>
      <c r="AP196" s="12">
        <v>2</v>
      </c>
      <c r="AQ196" s="12">
        <v>16</v>
      </c>
      <c r="AV196" s="12" t="str">
        <f>CONCATENATE(AD196,"-",AG196,"-",AJ196)</f>
        <v>50-43235-Utilitaire</v>
      </c>
      <c r="AW196" s="12">
        <v>1</v>
      </c>
      <c r="AX196" s="12">
        <v>1</v>
      </c>
      <c r="AY196" s="12" t="s">
        <v>61</v>
      </c>
      <c r="AZ196" s="12">
        <v>148</v>
      </c>
      <c r="BA196" s="12" t="s">
        <v>78</v>
      </c>
      <c r="BB196" s="12">
        <v>11557</v>
      </c>
      <c r="BC196" s="12">
        <v>28</v>
      </c>
    </row>
    <row r="197" spans="1:56" x14ac:dyDescent="0.2">
      <c r="A197" s="2" t="s">
        <v>1612</v>
      </c>
      <c r="B197" s="2" t="s">
        <v>568</v>
      </c>
      <c r="C197" s="2"/>
      <c r="D197" s="2">
        <v>50</v>
      </c>
      <c r="E197" s="11">
        <v>43235</v>
      </c>
      <c r="F197" s="2">
        <v>43235</v>
      </c>
      <c r="G197" s="2" t="s">
        <v>104</v>
      </c>
      <c r="K197" s="2">
        <v>11</v>
      </c>
      <c r="O197" s="2" t="s">
        <v>50</v>
      </c>
      <c r="P197" s="2">
        <v>1</v>
      </c>
      <c r="R197" s="2" t="s">
        <v>1989</v>
      </c>
      <c r="S197" s="2" t="s">
        <v>1599</v>
      </c>
      <c r="T197" s="2" t="s">
        <v>1599</v>
      </c>
      <c r="U197" s="2" t="s">
        <v>1599</v>
      </c>
      <c r="V197" s="2" t="s">
        <v>1599</v>
      </c>
      <c r="Y197" s="2" t="s">
        <v>1599</v>
      </c>
      <c r="AA197" s="2" t="s">
        <v>1599</v>
      </c>
      <c r="AB197" s="12" t="s">
        <v>103</v>
      </c>
      <c r="AC197" s="12">
        <v>275</v>
      </c>
      <c r="AD197" s="12">
        <v>50</v>
      </c>
      <c r="AE197" s="12">
        <f>VLOOKUP(AD197,Tableau5[[ID_Section]:[departement]],10,TRUE)</f>
        <v>17</v>
      </c>
      <c r="AF197" s="12" t="s">
        <v>104</v>
      </c>
      <c r="AG197" s="33">
        <v>43235</v>
      </c>
      <c r="AH197" s="12">
        <v>11</v>
      </c>
      <c r="AI197" s="12">
        <v>8</v>
      </c>
      <c r="AJ197" s="12" t="s">
        <v>50</v>
      </c>
      <c r="AK197" s="12" t="str">
        <f>AJ197</f>
        <v>Utilitaire</v>
      </c>
      <c r="AL197" s="12">
        <v>1</v>
      </c>
      <c r="AP197" s="12">
        <v>2</v>
      </c>
      <c r="AV197" s="12" t="str">
        <f>CONCATENATE(AD197,"-",AG197,"-",AJ197)</f>
        <v>50-43235-Utilitaire</v>
      </c>
      <c r="AW197" s="12">
        <v>1</v>
      </c>
      <c r="AX197" s="12">
        <v>1</v>
      </c>
      <c r="AY197" s="12" t="s">
        <v>61</v>
      </c>
      <c r="AZ197" s="12">
        <v>148</v>
      </c>
      <c r="BA197" s="12" t="s">
        <v>78</v>
      </c>
      <c r="BB197" s="12">
        <v>11557</v>
      </c>
      <c r="BC197" s="12">
        <v>28</v>
      </c>
    </row>
    <row r="198" spans="1:56" x14ac:dyDescent="0.2">
      <c r="A198" s="2" t="s">
        <v>1612</v>
      </c>
      <c r="B198" s="2" t="s">
        <v>568</v>
      </c>
      <c r="C198" s="2"/>
      <c r="D198" s="2">
        <v>50</v>
      </c>
      <c r="E198" s="11">
        <v>43235</v>
      </c>
      <c r="F198" s="2">
        <v>43235</v>
      </c>
      <c r="G198" s="2" t="s">
        <v>104</v>
      </c>
      <c r="K198" s="2">
        <v>11</v>
      </c>
      <c r="O198" s="2" t="s">
        <v>49</v>
      </c>
      <c r="P198" s="2">
        <v>1</v>
      </c>
      <c r="R198" s="2" t="s">
        <v>1988</v>
      </c>
      <c r="S198" s="2" t="s">
        <v>1599</v>
      </c>
      <c r="T198" s="2" t="s">
        <v>1599</v>
      </c>
      <c r="U198" s="2" t="s">
        <v>1599</v>
      </c>
      <c r="V198" s="2" t="s">
        <v>1599</v>
      </c>
      <c r="Y198" s="2" t="s">
        <v>1599</v>
      </c>
      <c r="AA198" s="2" t="s">
        <v>1599</v>
      </c>
      <c r="AB198" s="12" t="s">
        <v>103</v>
      </c>
      <c r="AC198" s="12">
        <v>276</v>
      </c>
      <c r="AD198" s="12">
        <v>50</v>
      </c>
      <c r="AE198" s="12">
        <f>VLOOKUP(AD198,Tableau5[[ID_Section]:[departement]],10,TRUE)</f>
        <v>17</v>
      </c>
      <c r="AF198" s="12" t="s">
        <v>104</v>
      </c>
      <c r="AG198" s="33">
        <v>43235</v>
      </c>
      <c r="AH198" s="12">
        <v>11</v>
      </c>
      <c r="AI198" s="12">
        <v>1</v>
      </c>
      <c r="AJ198" s="12" t="s">
        <v>49</v>
      </c>
      <c r="AL198" s="12">
        <v>1</v>
      </c>
      <c r="AP198" s="12">
        <v>1</v>
      </c>
      <c r="AW198" s="12">
        <v>2</v>
      </c>
      <c r="AX198" s="12">
        <v>1</v>
      </c>
      <c r="AY198" s="12" t="s">
        <v>61</v>
      </c>
      <c r="AZ198" s="12">
        <v>148</v>
      </c>
      <c r="BA198" s="12" t="s">
        <v>78</v>
      </c>
      <c r="BB198" s="12">
        <v>11557</v>
      </c>
      <c r="BC198" s="12">
        <v>28</v>
      </c>
    </row>
    <row r="199" spans="1:56" x14ac:dyDescent="0.2">
      <c r="A199" s="2" t="s">
        <v>1612</v>
      </c>
      <c r="B199" s="2" t="s">
        <v>568</v>
      </c>
      <c r="C199" s="2"/>
      <c r="D199" s="2">
        <v>50</v>
      </c>
      <c r="E199" s="11">
        <v>43235</v>
      </c>
      <c r="F199" s="2">
        <v>43235</v>
      </c>
      <c r="G199" s="2" t="s">
        <v>104</v>
      </c>
      <c r="K199" s="2">
        <v>11</v>
      </c>
      <c r="O199" s="2" t="s">
        <v>46</v>
      </c>
      <c r="P199" s="2">
        <v>2</v>
      </c>
      <c r="R199" s="2" t="s">
        <v>1988</v>
      </c>
      <c r="S199" s="2" t="s">
        <v>1599</v>
      </c>
      <c r="T199" s="2" t="s">
        <v>1599</v>
      </c>
      <c r="U199" s="2" t="s">
        <v>1599</v>
      </c>
      <c r="V199" s="2" t="s">
        <v>1599</v>
      </c>
      <c r="Y199" s="2" t="s">
        <v>1599</v>
      </c>
      <c r="AA199" s="2" t="s">
        <v>1599</v>
      </c>
      <c r="AB199" s="12" t="s">
        <v>103</v>
      </c>
      <c r="AC199" s="12">
        <v>277</v>
      </c>
      <c r="AD199" s="12">
        <v>50</v>
      </c>
      <c r="AE199" s="12">
        <f>VLOOKUP(AD199,Tableau5[[ID_Section]:[departement]],10,TRUE)</f>
        <v>17</v>
      </c>
      <c r="AF199" s="12" t="s">
        <v>104</v>
      </c>
      <c r="AG199" s="33">
        <v>43235</v>
      </c>
      <c r="AH199" s="12">
        <v>11</v>
      </c>
      <c r="AI199" s="12">
        <v>2</v>
      </c>
      <c r="AJ199" s="12" t="s">
        <v>46</v>
      </c>
      <c r="AL199" s="12">
        <v>2</v>
      </c>
      <c r="AP199" s="12">
        <v>1</v>
      </c>
      <c r="AW199" s="12">
        <v>2</v>
      </c>
      <c r="AX199" s="12">
        <v>1</v>
      </c>
      <c r="AY199" s="12" t="s">
        <v>61</v>
      </c>
      <c r="AZ199" s="12">
        <v>148</v>
      </c>
      <c r="BA199" s="12" t="s">
        <v>78</v>
      </c>
      <c r="BB199" s="12">
        <v>11557</v>
      </c>
      <c r="BC199" s="12">
        <v>28</v>
      </c>
    </row>
    <row r="200" spans="1:56" x14ac:dyDescent="0.2">
      <c r="A200" s="2" t="s">
        <v>1612</v>
      </c>
      <c r="B200" s="2" t="s">
        <v>568</v>
      </c>
      <c r="C200" s="2"/>
      <c r="D200" s="2">
        <v>50</v>
      </c>
      <c r="E200" s="11">
        <v>43235</v>
      </c>
      <c r="F200" s="2">
        <v>43235</v>
      </c>
      <c r="G200" s="2" t="s">
        <v>104</v>
      </c>
      <c r="K200" s="2">
        <v>11</v>
      </c>
      <c r="O200" s="2" t="s">
        <v>53</v>
      </c>
      <c r="P200" s="2">
        <v>1</v>
      </c>
      <c r="R200" s="2" t="s">
        <v>1988</v>
      </c>
      <c r="S200" s="2" t="s">
        <v>54</v>
      </c>
      <c r="T200" s="2" t="s">
        <v>121</v>
      </c>
      <c r="U200" s="2" t="s">
        <v>1599</v>
      </c>
      <c r="V200" s="2" t="s">
        <v>1599</v>
      </c>
      <c r="Y200" s="2" t="s">
        <v>1599</v>
      </c>
      <c r="AA200" s="2" t="s">
        <v>1599</v>
      </c>
      <c r="AB200" s="12" t="s">
        <v>121</v>
      </c>
      <c r="AC200" s="12">
        <v>278</v>
      </c>
      <c r="AD200" s="12">
        <v>50</v>
      </c>
      <c r="AE200" s="12">
        <f>VLOOKUP(AD200,Tableau5[[ID_Section]:[departement]],10,TRUE)</f>
        <v>17</v>
      </c>
      <c r="AF200" s="12" t="s">
        <v>104</v>
      </c>
      <c r="AG200" s="33">
        <v>43235</v>
      </c>
      <c r="AH200" s="12">
        <v>11</v>
      </c>
      <c r="AI200" s="12">
        <v>9</v>
      </c>
      <c r="AJ200" s="12" t="s">
        <v>53</v>
      </c>
      <c r="AK200" s="12" t="s">
        <v>53</v>
      </c>
      <c r="AL200" s="12">
        <v>1</v>
      </c>
      <c r="AP200" s="12">
        <v>1</v>
      </c>
      <c r="AQ200" s="12">
        <v>17</v>
      </c>
      <c r="AV200" s="12" t="str">
        <f>CONCATENATE(AD200,"-",AG200,"-","Loisir")</f>
        <v>50-43235-Loisir</v>
      </c>
      <c r="AW200" s="12">
        <v>1</v>
      </c>
      <c r="AX200" s="12">
        <v>1</v>
      </c>
      <c r="AY200" s="12" t="s">
        <v>61</v>
      </c>
      <c r="AZ200" s="12">
        <v>148</v>
      </c>
      <c r="BA200" s="12" t="s">
        <v>78</v>
      </c>
      <c r="BB200" s="12">
        <v>11557</v>
      </c>
      <c r="BC200" s="12">
        <v>28</v>
      </c>
    </row>
    <row r="201" spans="1:56" x14ac:dyDescent="0.2">
      <c r="A201" s="2" t="s">
        <v>1612</v>
      </c>
      <c r="B201" s="2" t="s">
        <v>568</v>
      </c>
      <c r="C201" s="2"/>
      <c r="D201" s="2">
        <v>50</v>
      </c>
      <c r="E201" s="11">
        <v>43235</v>
      </c>
      <c r="F201" s="2">
        <v>43235</v>
      </c>
      <c r="G201" s="2" t="s">
        <v>104</v>
      </c>
      <c r="K201" s="2">
        <v>11</v>
      </c>
      <c r="O201" s="2" t="s">
        <v>53</v>
      </c>
      <c r="P201" s="2">
        <v>1</v>
      </c>
      <c r="R201" s="2" t="s">
        <v>1988</v>
      </c>
      <c r="S201" s="2" t="s">
        <v>54</v>
      </c>
      <c r="T201" s="2" t="s">
        <v>122</v>
      </c>
      <c r="U201" s="2" t="s">
        <v>1599</v>
      </c>
      <c r="V201" s="2" t="s">
        <v>1599</v>
      </c>
      <c r="Y201" s="2" t="s">
        <v>1599</v>
      </c>
      <c r="AA201" s="2" t="s">
        <v>1599</v>
      </c>
      <c r="AB201" s="12" t="s">
        <v>122</v>
      </c>
      <c r="AC201" s="12">
        <v>279</v>
      </c>
      <c r="AD201" s="12">
        <v>50</v>
      </c>
      <c r="AE201" s="12">
        <f>VLOOKUP(AD201,Tableau5[[ID_Section]:[departement]],10,TRUE)</f>
        <v>17</v>
      </c>
      <c r="AF201" s="12" t="s">
        <v>104</v>
      </c>
      <c r="AG201" s="33">
        <v>43235</v>
      </c>
      <c r="AH201" s="12">
        <v>11</v>
      </c>
      <c r="AI201" s="12">
        <v>9</v>
      </c>
      <c r="AJ201" s="12" t="s">
        <v>53</v>
      </c>
      <c r="AK201" s="12" t="s">
        <v>53</v>
      </c>
      <c r="AL201" s="12">
        <v>1</v>
      </c>
      <c r="AP201" s="12">
        <v>1</v>
      </c>
      <c r="AQ201" s="12">
        <v>18</v>
      </c>
      <c r="AV201" s="12" t="str">
        <f>CONCATENATE(AD201,"-",AG201,"-","Loisir")</f>
        <v>50-43235-Loisir</v>
      </c>
      <c r="AW201" s="12">
        <v>1</v>
      </c>
      <c r="AX201" s="12">
        <v>1</v>
      </c>
      <c r="AY201" s="12" t="s">
        <v>61</v>
      </c>
      <c r="AZ201" s="12">
        <v>148</v>
      </c>
      <c r="BA201" s="12" t="s">
        <v>78</v>
      </c>
      <c r="BB201" s="12">
        <v>11557</v>
      </c>
      <c r="BC201" s="12">
        <v>28</v>
      </c>
    </row>
    <row r="202" spans="1:56" x14ac:dyDescent="0.2">
      <c r="A202" s="2" t="s">
        <v>1612</v>
      </c>
      <c r="B202" s="2" t="s">
        <v>568</v>
      </c>
      <c r="C202" s="2"/>
      <c r="D202" s="2">
        <v>50</v>
      </c>
      <c r="E202" s="11">
        <v>43235</v>
      </c>
      <c r="F202" s="2">
        <v>43235</v>
      </c>
      <c r="G202" s="2" t="s">
        <v>104</v>
      </c>
      <c r="K202" s="2">
        <v>11</v>
      </c>
      <c r="O202" s="2" t="s">
        <v>49</v>
      </c>
      <c r="P202" s="2">
        <v>1</v>
      </c>
      <c r="R202" s="2" t="s">
        <v>1989</v>
      </c>
      <c r="S202" s="2" t="s">
        <v>1599</v>
      </c>
      <c r="T202" s="2" t="s">
        <v>1599</v>
      </c>
      <c r="U202" s="2" t="s">
        <v>1599</v>
      </c>
      <c r="V202" s="2" t="s">
        <v>1599</v>
      </c>
      <c r="Y202" s="2" t="s">
        <v>1599</v>
      </c>
      <c r="AA202" s="2" t="s">
        <v>1599</v>
      </c>
      <c r="AB202" s="12" t="s">
        <v>103</v>
      </c>
      <c r="AC202" s="12">
        <v>280</v>
      </c>
      <c r="AD202" s="12">
        <v>50</v>
      </c>
      <c r="AE202" s="12">
        <f>VLOOKUP(AD202,Tableau5[[ID_Section]:[departement]],10,TRUE)</f>
        <v>17</v>
      </c>
      <c r="AF202" s="12" t="s">
        <v>104</v>
      </c>
      <c r="AG202" s="33">
        <v>43235</v>
      </c>
      <c r="AH202" s="12">
        <v>11</v>
      </c>
      <c r="AI202" s="12">
        <v>1</v>
      </c>
      <c r="AJ202" s="12" t="s">
        <v>49</v>
      </c>
      <c r="AL202" s="12">
        <v>1</v>
      </c>
      <c r="AP202" s="12">
        <v>2</v>
      </c>
      <c r="AW202" s="12">
        <v>2</v>
      </c>
      <c r="AX202" s="12">
        <v>1</v>
      </c>
      <c r="AY202" s="12" t="s">
        <v>61</v>
      </c>
      <c r="AZ202" s="12">
        <v>148</v>
      </c>
      <c r="BA202" s="12" t="s">
        <v>78</v>
      </c>
      <c r="BB202" s="12">
        <v>11557</v>
      </c>
      <c r="BC202" s="12">
        <v>28</v>
      </c>
      <c r="BD202" s="12" t="s">
        <v>48</v>
      </c>
    </row>
    <row r="203" spans="1:56" x14ac:dyDescent="0.2">
      <c r="A203" s="2" t="s">
        <v>1612</v>
      </c>
      <c r="B203" s="2" t="s">
        <v>568</v>
      </c>
      <c r="C203" s="2"/>
      <c r="D203" s="2">
        <v>50</v>
      </c>
      <c r="E203" s="11">
        <v>43235</v>
      </c>
      <c r="F203" s="2">
        <v>43235</v>
      </c>
      <c r="G203" s="2" t="s">
        <v>104</v>
      </c>
      <c r="K203" s="2">
        <v>12</v>
      </c>
      <c r="O203" s="2" t="s">
        <v>49</v>
      </c>
      <c r="P203" s="2">
        <v>4</v>
      </c>
      <c r="R203" s="2" t="s">
        <v>1988</v>
      </c>
      <c r="S203" s="2" t="s">
        <v>1599</v>
      </c>
      <c r="T203" s="2" t="s">
        <v>1599</v>
      </c>
      <c r="U203" s="2" t="s">
        <v>1599</v>
      </c>
      <c r="V203" s="2" t="s">
        <v>1599</v>
      </c>
      <c r="Y203" s="2" t="s">
        <v>1599</v>
      </c>
      <c r="AA203" s="2" t="s">
        <v>1599</v>
      </c>
      <c r="AB203" s="12" t="s">
        <v>103</v>
      </c>
      <c r="AC203" s="12">
        <v>281</v>
      </c>
      <c r="AD203" s="12">
        <v>50</v>
      </c>
      <c r="AE203" s="12">
        <f>VLOOKUP(AD203,Tableau5[[ID_Section]:[departement]],10,TRUE)</f>
        <v>17</v>
      </c>
      <c r="AF203" s="12" t="s">
        <v>104</v>
      </c>
      <c r="AG203" s="33">
        <v>43235</v>
      </c>
      <c r="AH203" s="12">
        <v>12</v>
      </c>
      <c r="AI203" s="12">
        <v>1</v>
      </c>
      <c r="AJ203" s="12" t="s">
        <v>49</v>
      </c>
      <c r="AL203" s="12">
        <v>4</v>
      </c>
      <c r="AP203" s="12">
        <v>1</v>
      </c>
      <c r="AW203" s="12">
        <v>2</v>
      </c>
      <c r="AX203" s="12">
        <v>1</v>
      </c>
      <c r="AY203" s="12" t="s">
        <v>61</v>
      </c>
      <c r="AZ203" s="12">
        <v>148</v>
      </c>
      <c r="BA203" s="12" t="s">
        <v>87</v>
      </c>
      <c r="BB203" s="12">
        <v>11558</v>
      </c>
      <c r="BC203" s="12">
        <v>18</v>
      </c>
    </row>
    <row r="204" spans="1:56" x14ac:dyDescent="0.2">
      <c r="A204" s="2" t="s">
        <v>1612</v>
      </c>
      <c r="B204" s="2" t="s">
        <v>568</v>
      </c>
      <c r="C204" s="2"/>
      <c r="D204" s="2">
        <v>50</v>
      </c>
      <c r="E204" s="11">
        <v>43235</v>
      </c>
      <c r="F204" s="2">
        <v>43235</v>
      </c>
      <c r="G204" s="2" t="s">
        <v>104</v>
      </c>
      <c r="K204" s="2">
        <v>12</v>
      </c>
      <c r="O204" s="2" t="s">
        <v>50</v>
      </c>
      <c r="P204" s="2">
        <v>1</v>
      </c>
      <c r="R204" s="2" t="s">
        <v>1989</v>
      </c>
      <c r="S204" s="2" t="s">
        <v>1599</v>
      </c>
      <c r="T204" s="2" t="s">
        <v>1599</v>
      </c>
      <c r="U204" s="2" t="s">
        <v>1599</v>
      </c>
      <c r="V204" s="2" t="s">
        <v>1599</v>
      </c>
      <c r="Y204" s="2" t="s">
        <v>1599</v>
      </c>
      <c r="AA204" s="2" t="s">
        <v>1599</v>
      </c>
      <c r="AB204" s="12" t="s">
        <v>103</v>
      </c>
      <c r="AC204" s="12">
        <v>282</v>
      </c>
      <c r="AD204" s="12">
        <v>50</v>
      </c>
      <c r="AE204" s="12">
        <f>VLOOKUP(AD204,Tableau5[[ID_Section]:[departement]],10,TRUE)</f>
        <v>17</v>
      </c>
      <c r="AF204" s="12" t="s">
        <v>104</v>
      </c>
      <c r="AG204" s="33">
        <v>43235</v>
      </c>
      <c r="AH204" s="12">
        <v>12</v>
      </c>
      <c r="AI204" s="12">
        <v>8</v>
      </c>
      <c r="AJ204" s="12" t="s">
        <v>50</v>
      </c>
      <c r="AK204" s="12" t="str">
        <f>AJ204</f>
        <v>Utilitaire</v>
      </c>
      <c r="AL204" s="12">
        <v>1</v>
      </c>
      <c r="AP204" s="12">
        <v>2</v>
      </c>
      <c r="AV204" s="12" t="str">
        <f>CONCATENATE(AD204,"-",AG204,"-",AJ204)</f>
        <v>50-43235-Utilitaire</v>
      </c>
      <c r="AW204" s="12">
        <v>1</v>
      </c>
      <c r="AX204" s="12">
        <v>1</v>
      </c>
      <c r="AY204" s="12" t="s">
        <v>61</v>
      </c>
      <c r="AZ204" s="12">
        <v>148</v>
      </c>
      <c r="BA204" s="12" t="s">
        <v>87</v>
      </c>
      <c r="BB204" s="12">
        <v>11558</v>
      </c>
      <c r="BC204" s="12">
        <v>18</v>
      </c>
    </row>
    <row r="205" spans="1:56" x14ac:dyDescent="0.2">
      <c r="A205" s="2" t="s">
        <v>1612</v>
      </c>
      <c r="B205" s="2" t="s">
        <v>568</v>
      </c>
      <c r="C205" s="2"/>
      <c r="D205" s="2">
        <v>50</v>
      </c>
      <c r="E205" s="11">
        <v>43235</v>
      </c>
      <c r="F205" s="2">
        <v>43235</v>
      </c>
      <c r="G205" s="2" t="s">
        <v>104</v>
      </c>
      <c r="K205" s="2">
        <v>12</v>
      </c>
      <c r="O205" s="2" t="s">
        <v>50</v>
      </c>
      <c r="P205" s="2">
        <v>1</v>
      </c>
      <c r="R205" s="2" t="s">
        <v>1989</v>
      </c>
      <c r="S205" s="2" t="s">
        <v>54</v>
      </c>
      <c r="T205" s="2" t="s">
        <v>123</v>
      </c>
      <c r="U205" s="2" t="s">
        <v>1599</v>
      </c>
      <c r="V205" s="2" t="s">
        <v>1599</v>
      </c>
      <c r="Y205" s="2" t="s">
        <v>1599</v>
      </c>
      <c r="AA205" s="2" t="s">
        <v>1599</v>
      </c>
      <c r="AB205" s="12" t="s">
        <v>123</v>
      </c>
      <c r="AC205" s="12">
        <v>283</v>
      </c>
      <c r="AD205" s="12">
        <v>50</v>
      </c>
      <c r="AE205" s="12">
        <f>VLOOKUP(AD205,Tableau5[[ID_Section]:[departement]],10,TRUE)</f>
        <v>17</v>
      </c>
      <c r="AF205" s="12" t="s">
        <v>104</v>
      </c>
      <c r="AG205" s="33">
        <v>43235</v>
      </c>
      <c r="AH205" s="12">
        <v>12</v>
      </c>
      <c r="AI205" s="12">
        <v>8</v>
      </c>
      <c r="AJ205" s="12" t="s">
        <v>50</v>
      </c>
      <c r="AK205" s="12" t="str">
        <f>AJ205</f>
        <v>Utilitaire</v>
      </c>
      <c r="AL205" s="12">
        <v>1</v>
      </c>
      <c r="AP205" s="12">
        <v>2</v>
      </c>
      <c r="AQ205" s="12">
        <v>19</v>
      </c>
      <c r="AV205" s="12" t="str">
        <f>CONCATENATE(AD205,"-",AG205,"-",AJ205)</f>
        <v>50-43235-Utilitaire</v>
      </c>
      <c r="AW205" s="12">
        <v>1</v>
      </c>
      <c r="AX205" s="12">
        <v>1</v>
      </c>
      <c r="AY205" s="12" t="s">
        <v>61</v>
      </c>
      <c r="AZ205" s="12">
        <v>148</v>
      </c>
      <c r="BA205" s="12" t="s">
        <v>87</v>
      </c>
      <c r="BB205" s="12">
        <v>11558</v>
      </c>
      <c r="BC205" s="12">
        <v>18</v>
      </c>
    </row>
    <row r="206" spans="1:56" x14ac:dyDescent="0.2">
      <c r="A206" s="2" t="s">
        <v>1612</v>
      </c>
      <c r="B206" s="2" t="s">
        <v>568</v>
      </c>
      <c r="C206" s="2"/>
      <c r="D206" s="2">
        <v>50</v>
      </c>
      <c r="E206" s="11">
        <v>43235</v>
      </c>
      <c r="F206" s="2">
        <v>43235</v>
      </c>
      <c r="G206" s="2" t="s">
        <v>104</v>
      </c>
      <c r="K206" s="2">
        <v>12</v>
      </c>
      <c r="O206" s="2" t="s">
        <v>55</v>
      </c>
      <c r="P206" s="2">
        <v>1</v>
      </c>
      <c r="R206" s="2" t="s">
        <v>1988</v>
      </c>
      <c r="S206" s="2" t="s">
        <v>54</v>
      </c>
      <c r="T206" s="2" t="s">
        <v>124</v>
      </c>
      <c r="U206" s="2" t="s">
        <v>1599</v>
      </c>
      <c r="V206" s="2" t="s">
        <v>1599</v>
      </c>
      <c r="Y206" s="2" t="s">
        <v>1599</v>
      </c>
      <c r="AA206" s="2" t="s">
        <v>1599</v>
      </c>
      <c r="AB206" s="12" t="s">
        <v>124</v>
      </c>
      <c r="AC206" s="12">
        <v>284</v>
      </c>
      <c r="AD206" s="12">
        <v>50</v>
      </c>
      <c r="AE206" s="12">
        <f>VLOOKUP(AD206,Tableau5[[ID_Section]:[departement]],10,TRUE)</f>
        <v>17</v>
      </c>
      <c r="AF206" s="12" t="s">
        <v>104</v>
      </c>
      <c r="AG206" s="33">
        <v>43235</v>
      </c>
      <c r="AH206" s="12">
        <v>12</v>
      </c>
      <c r="AI206" s="12">
        <v>5</v>
      </c>
      <c r="AJ206" s="12" t="s">
        <v>55</v>
      </c>
      <c r="AK206" s="12" t="str">
        <f>AJ206</f>
        <v>Sportif</v>
      </c>
      <c r="AL206" s="12">
        <v>1</v>
      </c>
      <c r="AP206" s="12">
        <v>1</v>
      </c>
      <c r="AQ206" s="12">
        <v>20</v>
      </c>
      <c r="AV206" s="12" t="str">
        <f>CONCATENATE(AD206,"-",AG206,"-",AJ206)</f>
        <v>50-43235-Sportif</v>
      </c>
      <c r="AW206" s="12">
        <v>1</v>
      </c>
      <c r="AX206" s="12">
        <v>1</v>
      </c>
      <c r="AY206" s="12" t="s">
        <v>61</v>
      </c>
      <c r="AZ206" s="12">
        <v>148</v>
      </c>
      <c r="BA206" s="12" t="s">
        <v>87</v>
      </c>
      <c r="BB206" s="12">
        <v>11558</v>
      </c>
      <c r="BC206" s="12">
        <v>18</v>
      </c>
    </row>
    <row r="207" spans="1:56" x14ac:dyDescent="0.2">
      <c r="A207" s="2" t="s">
        <v>1612</v>
      </c>
      <c r="B207" s="2" t="s">
        <v>568</v>
      </c>
      <c r="C207" s="2"/>
      <c r="D207" s="2">
        <v>50</v>
      </c>
      <c r="E207" s="11">
        <v>43235</v>
      </c>
      <c r="F207" s="2">
        <v>43235</v>
      </c>
      <c r="G207" s="2" t="s">
        <v>104</v>
      </c>
      <c r="K207" s="2">
        <v>12</v>
      </c>
      <c r="O207" s="2" t="s">
        <v>49</v>
      </c>
      <c r="P207" s="2">
        <v>1</v>
      </c>
      <c r="R207" s="2" t="s">
        <v>1988</v>
      </c>
      <c r="S207" s="2" t="s">
        <v>1599</v>
      </c>
      <c r="T207" s="2" t="s">
        <v>1599</v>
      </c>
      <c r="U207" s="2" t="s">
        <v>1599</v>
      </c>
      <c r="V207" s="2" t="s">
        <v>1599</v>
      </c>
      <c r="Y207" s="2" t="s">
        <v>1599</v>
      </c>
      <c r="AA207" s="2" t="s">
        <v>1599</v>
      </c>
      <c r="AB207" s="12" t="s">
        <v>103</v>
      </c>
      <c r="AC207" s="12">
        <v>285</v>
      </c>
      <c r="AD207" s="12">
        <v>50</v>
      </c>
      <c r="AE207" s="12">
        <f>VLOOKUP(AD207,Tableau5[[ID_Section]:[departement]],10,TRUE)</f>
        <v>17</v>
      </c>
      <c r="AF207" s="12" t="s">
        <v>104</v>
      </c>
      <c r="AG207" s="33">
        <v>43235</v>
      </c>
      <c r="AH207" s="12">
        <v>12</v>
      </c>
      <c r="AI207" s="12">
        <v>1</v>
      </c>
      <c r="AJ207" s="12" t="s">
        <v>49</v>
      </c>
      <c r="AL207" s="12">
        <v>1</v>
      </c>
      <c r="AP207" s="12">
        <v>1</v>
      </c>
      <c r="AW207" s="12">
        <v>2</v>
      </c>
      <c r="AX207" s="12">
        <v>1</v>
      </c>
      <c r="AY207" s="12" t="s">
        <v>61</v>
      </c>
      <c r="AZ207" s="12">
        <v>148</v>
      </c>
      <c r="BA207" s="12" t="s">
        <v>87</v>
      </c>
      <c r="BB207" s="12">
        <v>11558</v>
      </c>
      <c r="BC207" s="12">
        <v>18</v>
      </c>
    </row>
    <row r="208" spans="1:56" x14ac:dyDescent="0.2">
      <c r="A208" s="2" t="s">
        <v>1612</v>
      </c>
      <c r="B208" s="2" t="s">
        <v>568</v>
      </c>
      <c r="C208" s="2"/>
      <c r="D208" s="2">
        <v>50</v>
      </c>
      <c r="E208" s="11">
        <v>43235</v>
      </c>
      <c r="F208" s="2">
        <v>43235</v>
      </c>
      <c r="G208" s="2" t="s">
        <v>104</v>
      </c>
      <c r="K208" s="2">
        <v>12</v>
      </c>
      <c r="O208" s="2" t="s">
        <v>49</v>
      </c>
      <c r="P208" s="2">
        <v>1</v>
      </c>
      <c r="R208" s="2" t="s">
        <v>1988</v>
      </c>
      <c r="S208" s="2" t="s">
        <v>1599</v>
      </c>
      <c r="T208" s="2" t="s">
        <v>1599</v>
      </c>
      <c r="U208" s="2" t="s">
        <v>1599</v>
      </c>
      <c r="V208" s="2" t="s">
        <v>1599</v>
      </c>
      <c r="Y208" s="2" t="s">
        <v>1599</v>
      </c>
      <c r="AA208" s="2" t="s">
        <v>1599</v>
      </c>
      <c r="AB208" s="12" t="s">
        <v>103</v>
      </c>
      <c r="AC208" s="12">
        <v>286</v>
      </c>
      <c r="AD208" s="12">
        <v>50</v>
      </c>
      <c r="AE208" s="12">
        <f>VLOOKUP(AD208,Tableau5[[ID_Section]:[departement]],10,TRUE)</f>
        <v>17</v>
      </c>
      <c r="AF208" s="12" t="s">
        <v>104</v>
      </c>
      <c r="AG208" s="33">
        <v>43235</v>
      </c>
      <c r="AH208" s="12">
        <v>12</v>
      </c>
      <c r="AI208" s="12">
        <v>1</v>
      </c>
      <c r="AJ208" s="12" t="s">
        <v>49</v>
      </c>
      <c r="AL208" s="12">
        <v>1</v>
      </c>
      <c r="AP208" s="12">
        <v>1</v>
      </c>
      <c r="AW208" s="12">
        <v>2</v>
      </c>
      <c r="AX208" s="12">
        <v>1</v>
      </c>
      <c r="AY208" s="12" t="s">
        <v>61</v>
      </c>
      <c r="AZ208" s="12">
        <v>148</v>
      </c>
      <c r="BA208" s="12" t="s">
        <v>87</v>
      </c>
      <c r="BB208" s="12">
        <v>11558</v>
      </c>
      <c r="BC208" s="12">
        <v>18</v>
      </c>
    </row>
    <row r="209" spans="1:55" x14ac:dyDescent="0.2">
      <c r="A209" s="2" t="s">
        <v>1612</v>
      </c>
      <c r="B209" s="2" t="s">
        <v>568</v>
      </c>
      <c r="C209" s="2"/>
      <c r="D209" s="2">
        <v>50</v>
      </c>
      <c r="E209" s="11">
        <v>43235</v>
      </c>
      <c r="F209" s="2">
        <v>43235</v>
      </c>
      <c r="G209" s="2" t="s">
        <v>104</v>
      </c>
      <c r="K209" s="2">
        <v>12</v>
      </c>
      <c r="O209" s="2" t="s">
        <v>46</v>
      </c>
      <c r="P209" s="2">
        <v>1</v>
      </c>
      <c r="R209" s="2" t="s">
        <v>1989</v>
      </c>
      <c r="S209" s="2" t="s">
        <v>1599</v>
      </c>
      <c r="T209" s="2" t="s">
        <v>1599</v>
      </c>
      <c r="U209" s="2" t="s">
        <v>1599</v>
      </c>
      <c r="V209" s="2" t="s">
        <v>1599</v>
      </c>
      <c r="Y209" s="2" t="s">
        <v>1599</v>
      </c>
      <c r="AA209" s="2" t="s">
        <v>1599</v>
      </c>
      <c r="AB209" s="12" t="s">
        <v>103</v>
      </c>
      <c r="AC209" s="12">
        <v>287</v>
      </c>
      <c r="AD209" s="12">
        <v>50</v>
      </c>
      <c r="AE209" s="12">
        <f>VLOOKUP(AD209,Tableau5[[ID_Section]:[departement]],10,TRUE)</f>
        <v>17</v>
      </c>
      <c r="AF209" s="12" t="s">
        <v>104</v>
      </c>
      <c r="AG209" s="33">
        <v>43235</v>
      </c>
      <c r="AH209" s="12">
        <v>12</v>
      </c>
      <c r="AI209" s="12">
        <v>2</v>
      </c>
      <c r="AJ209" s="12" t="s">
        <v>46</v>
      </c>
      <c r="AL209" s="12">
        <v>1</v>
      </c>
      <c r="AP209" s="12">
        <v>2</v>
      </c>
      <c r="AW209" s="12">
        <v>2</v>
      </c>
      <c r="AX209" s="12">
        <v>1</v>
      </c>
      <c r="AY209" s="12" t="s">
        <v>61</v>
      </c>
      <c r="AZ209" s="12">
        <v>148</v>
      </c>
      <c r="BA209" s="12" t="s">
        <v>87</v>
      </c>
      <c r="BB209" s="12">
        <v>11558</v>
      </c>
      <c r="BC209" s="12">
        <v>18</v>
      </c>
    </row>
    <row r="210" spans="1:55" x14ac:dyDescent="0.2">
      <c r="A210" s="2" t="s">
        <v>1612</v>
      </c>
      <c r="B210" s="2" t="s">
        <v>568</v>
      </c>
      <c r="C210" s="2"/>
      <c r="D210" s="2">
        <v>50</v>
      </c>
      <c r="E210" s="11">
        <v>43235</v>
      </c>
      <c r="F210" s="2">
        <v>43235</v>
      </c>
      <c r="G210" s="2" t="s">
        <v>104</v>
      </c>
      <c r="K210" s="2">
        <v>12</v>
      </c>
      <c r="O210" s="2" t="s">
        <v>53</v>
      </c>
      <c r="P210" s="2">
        <v>1</v>
      </c>
      <c r="R210" s="2" t="s">
        <v>1989</v>
      </c>
      <c r="S210" s="2" t="s">
        <v>54</v>
      </c>
      <c r="T210" s="2" t="s">
        <v>125</v>
      </c>
      <c r="U210" s="2" t="s">
        <v>1599</v>
      </c>
      <c r="V210" s="2" t="s">
        <v>1599</v>
      </c>
      <c r="Y210" s="2" t="s">
        <v>1599</v>
      </c>
      <c r="AA210" s="2" t="s">
        <v>1599</v>
      </c>
      <c r="AB210" s="12" t="s">
        <v>125</v>
      </c>
      <c r="AC210" s="12">
        <v>288</v>
      </c>
      <c r="AD210" s="12">
        <v>50</v>
      </c>
      <c r="AE210" s="12">
        <f>VLOOKUP(AD210,Tableau5[[ID_Section]:[departement]],10,TRUE)</f>
        <v>17</v>
      </c>
      <c r="AF210" s="12" t="s">
        <v>104</v>
      </c>
      <c r="AG210" s="33">
        <v>43235</v>
      </c>
      <c r="AH210" s="12">
        <v>12</v>
      </c>
      <c r="AI210" s="12">
        <v>9</v>
      </c>
      <c r="AJ210" s="12" t="s">
        <v>53</v>
      </c>
      <c r="AK210" s="12" t="s">
        <v>53</v>
      </c>
      <c r="AL210" s="12">
        <v>1</v>
      </c>
      <c r="AP210" s="12">
        <v>2</v>
      </c>
      <c r="AQ210" s="12">
        <v>21</v>
      </c>
      <c r="AV210" s="12" t="str">
        <f>CONCATENATE(AD210,"-",AG210,"-","Loisir")</f>
        <v>50-43235-Loisir</v>
      </c>
      <c r="AW210" s="12">
        <v>1</v>
      </c>
      <c r="AX210" s="12">
        <v>1</v>
      </c>
      <c r="AY210" s="12" t="s">
        <v>61</v>
      </c>
      <c r="AZ210" s="12">
        <v>148</v>
      </c>
      <c r="BA210" s="12" t="s">
        <v>87</v>
      </c>
      <c r="BB210" s="12">
        <v>11558</v>
      </c>
      <c r="BC210" s="12">
        <v>18</v>
      </c>
    </row>
    <row r="211" spans="1:55" x14ac:dyDescent="0.2">
      <c r="A211" s="2" t="s">
        <v>1612</v>
      </c>
      <c r="B211" s="2" t="s">
        <v>568</v>
      </c>
      <c r="C211" s="2"/>
      <c r="D211" s="2">
        <v>50</v>
      </c>
      <c r="E211" s="11">
        <v>43235</v>
      </c>
      <c r="F211" s="2">
        <v>43235</v>
      </c>
      <c r="G211" s="2" t="s">
        <v>104</v>
      </c>
      <c r="K211" s="2">
        <v>12</v>
      </c>
      <c r="O211" s="2" t="s">
        <v>55</v>
      </c>
      <c r="P211" s="2">
        <v>1</v>
      </c>
      <c r="R211" s="2" t="s">
        <v>1989</v>
      </c>
      <c r="S211" s="2" t="s">
        <v>1599</v>
      </c>
      <c r="T211" s="2" t="s">
        <v>1599</v>
      </c>
      <c r="U211" s="2" t="s">
        <v>1981</v>
      </c>
      <c r="V211" s="2">
        <v>17140</v>
      </c>
      <c r="Y211" s="2" t="s">
        <v>1982</v>
      </c>
      <c r="AA211" s="2" t="s">
        <v>51</v>
      </c>
      <c r="AB211" s="12" t="s">
        <v>103</v>
      </c>
      <c r="AC211" s="12">
        <v>289</v>
      </c>
      <c r="AD211" s="12">
        <v>50</v>
      </c>
      <c r="AE211" s="12">
        <f>VLOOKUP(AD211,Tableau5[[ID_Section]:[departement]],10,TRUE)</f>
        <v>17</v>
      </c>
      <c r="AF211" s="12" t="s">
        <v>104</v>
      </c>
      <c r="AG211" s="33">
        <v>43235</v>
      </c>
      <c r="AH211" s="12">
        <v>12</v>
      </c>
      <c r="AI211" s="12">
        <v>5</v>
      </c>
      <c r="AJ211" s="12" t="s">
        <v>55</v>
      </c>
      <c r="AK211" s="12" t="str">
        <f>AJ211</f>
        <v>Sportif</v>
      </c>
      <c r="AL211" s="12">
        <v>1</v>
      </c>
      <c r="AP211" s="12">
        <v>2</v>
      </c>
      <c r="AR211" s="12">
        <v>17140</v>
      </c>
      <c r="AS211" s="12" t="s">
        <v>51</v>
      </c>
      <c r="AT211" s="12">
        <v>2</v>
      </c>
      <c r="AU211" s="12">
        <v>2</v>
      </c>
      <c r="AV211" s="12" t="str">
        <f>CONCATENATE(AD211,"-",AG211,"-",AJ211)</f>
        <v>50-43235-Sportif</v>
      </c>
      <c r="AW211" s="12">
        <v>1</v>
      </c>
      <c r="AX211" s="12">
        <v>1</v>
      </c>
      <c r="AY211" s="12" t="s">
        <v>61</v>
      </c>
      <c r="AZ211" s="12">
        <v>148</v>
      </c>
      <c r="BA211" s="12" t="s">
        <v>87</v>
      </c>
      <c r="BB211" s="12">
        <v>11558</v>
      </c>
      <c r="BC211" s="12">
        <v>18</v>
      </c>
    </row>
    <row r="212" spans="1:55" x14ac:dyDescent="0.2">
      <c r="A212" s="2" t="s">
        <v>1612</v>
      </c>
      <c r="B212" s="2" t="s">
        <v>568</v>
      </c>
      <c r="C212" s="2"/>
      <c r="D212" s="2">
        <v>50</v>
      </c>
      <c r="E212" s="11">
        <v>43235</v>
      </c>
      <c r="F212" s="2">
        <v>43235</v>
      </c>
      <c r="G212" s="2" t="s">
        <v>104</v>
      </c>
      <c r="K212" s="2">
        <v>12</v>
      </c>
      <c r="O212" s="2" t="s">
        <v>52</v>
      </c>
      <c r="P212" s="2">
        <v>1</v>
      </c>
      <c r="R212" s="2" t="s">
        <v>1989</v>
      </c>
      <c r="S212" s="2" t="s">
        <v>54</v>
      </c>
      <c r="T212" s="2" t="s">
        <v>126</v>
      </c>
      <c r="U212" s="2" t="s">
        <v>1599</v>
      </c>
      <c r="V212" s="2" t="s">
        <v>1599</v>
      </c>
      <c r="Y212" s="2" t="s">
        <v>1599</v>
      </c>
      <c r="AA212" s="2" t="s">
        <v>1599</v>
      </c>
      <c r="AB212" s="12" t="s">
        <v>126</v>
      </c>
      <c r="AC212" s="12">
        <v>290</v>
      </c>
      <c r="AD212" s="12">
        <v>50</v>
      </c>
      <c r="AE212" s="12">
        <f>VLOOKUP(AD212,Tableau5[[ID_Section]:[departement]],10,TRUE)</f>
        <v>17</v>
      </c>
      <c r="AF212" s="12" t="s">
        <v>104</v>
      </c>
      <c r="AG212" s="33">
        <v>43235</v>
      </c>
      <c r="AH212" s="12">
        <v>12</v>
      </c>
      <c r="AI212" s="12">
        <v>6</v>
      </c>
      <c r="AJ212" s="12" t="s">
        <v>52</v>
      </c>
      <c r="AK212" s="12" t="str">
        <f>AJ212</f>
        <v>Itinérant</v>
      </c>
      <c r="AL212" s="12">
        <v>1</v>
      </c>
      <c r="AP212" s="12">
        <v>2</v>
      </c>
      <c r="AQ212" s="12">
        <v>22</v>
      </c>
      <c r="AV212" s="12" t="str">
        <f>CONCATENATE(AD212,"-",AG212,"-",AJ212)</f>
        <v>50-43235-Itinérant</v>
      </c>
      <c r="AW212" s="12">
        <v>1</v>
      </c>
      <c r="AX212" s="12">
        <v>1</v>
      </c>
      <c r="AY212" s="12" t="s">
        <v>61</v>
      </c>
      <c r="AZ212" s="12">
        <v>148</v>
      </c>
      <c r="BA212" s="12" t="s">
        <v>87</v>
      </c>
      <c r="BB212" s="12">
        <v>11558</v>
      </c>
      <c r="BC212" s="12">
        <v>18</v>
      </c>
    </row>
    <row r="213" spans="1:55" x14ac:dyDescent="0.2">
      <c r="A213" s="2" t="s">
        <v>1612</v>
      </c>
      <c r="B213" s="2" t="s">
        <v>568</v>
      </c>
      <c r="C213" s="2"/>
      <c r="D213" s="2">
        <v>50</v>
      </c>
      <c r="E213" s="11">
        <v>43235</v>
      </c>
      <c r="F213" s="2">
        <v>43235</v>
      </c>
      <c r="G213" s="2" t="s">
        <v>104</v>
      </c>
      <c r="K213" s="2">
        <v>12</v>
      </c>
      <c r="O213" s="2" t="s">
        <v>52</v>
      </c>
      <c r="P213" s="2">
        <v>1</v>
      </c>
      <c r="R213" s="2" t="s">
        <v>1989</v>
      </c>
      <c r="S213" s="2" t="s">
        <v>1599</v>
      </c>
      <c r="T213" s="2" t="s">
        <v>1599</v>
      </c>
      <c r="U213" s="2" t="s">
        <v>1599</v>
      </c>
      <c r="V213" s="2" t="s">
        <v>1599</v>
      </c>
      <c r="Y213" s="2" t="s">
        <v>1599</v>
      </c>
      <c r="AA213" s="2" t="s">
        <v>1599</v>
      </c>
      <c r="AB213" s="12" t="s">
        <v>103</v>
      </c>
      <c r="AC213" s="12">
        <v>291</v>
      </c>
      <c r="AD213" s="12">
        <v>50</v>
      </c>
      <c r="AE213" s="12">
        <f>VLOOKUP(AD213,Tableau5[[ID_Section]:[departement]],10,TRUE)</f>
        <v>17</v>
      </c>
      <c r="AF213" s="12" t="s">
        <v>104</v>
      </c>
      <c r="AG213" s="33">
        <v>43235</v>
      </c>
      <c r="AH213" s="12">
        <v>12</v>
      </c>
      <c r="AI213" s="12">
        <v>6</v>
      </c>
      <c r="AJ213" s="12" t="s">
        <v>52</v>
      </c>
      <c r="AK213" s="12" t="str">
        <f>AJ213</f>
        <v>Itinérant</v>
      </c>
      <c r="AL213" s="12">
        <v>1</v>
      </c>
      <c r="AP213" s="12">
        <v>2</v>
      </c>
      <c r="AV213" s="12" t="str">
        <f>CONCATENATE(AD213,"-",AG213,"-",AJ213)</f>
        <v>50-43235-Itinérant</v>
      </c>
      <c r="AW213" s="12">
        <v>1</v>
      </c>
      <c r="AX213" s="12">
        <v>1</v>
      </c>
      <c r="AY213" s="12" t="s">
        <v>61</v>
      </c>
      <c r="AZ213" s="12">
        <v>148</v>
      </c>
      <c r="BA213" s="12" t="s">
        <v>87</v>
      </c>
      <c r="BB213" s="12">
        <v>11558</v>
      </c>
      <c r="BC213" s="12">
        <v>18</v>
      </c>
    </row>
    <row r="214" spans="1:55" x14ac:dyDescent="0.2">
      <c r="A214" s="2" t="s">
        <v>1612</v>
      </c>
      <c r="B214" s="2" t="s">
        <v>568</v>
      </c>
      <c r="C214" s="2"/>
      <c r="D214" s="2">
        <v>50</v>
      </c>
      <c r="E214" s="11">
        <v>43235</v>
      </c>
      <c r="F214" s="2">
        <v>43235</v>
      </c>
      <c r="G214" s="2" t="s">
        <v>104</v>
      </c>
      <c r="K214" s="2">
        <v>12</v>
      </c>
      <c r="O214" s="2" t="s">
        <v>46</v>
      </c>
      <c r="P214" s="2">
        <v>1</v>
      </c>
      <c r="R214" s="2" t="s">
        <v>1988</v>
      </c>
      <c r="S214" s="2" t="s">
        <v>1599</v>
      </c>
      <c r="T214" s="2" t="s">
        <v>1599</v>
      </c>
      <c r="U214" s="2" t="s">
        <v>1599</v>
      </c>
      <c r="V214" s="2" t="s">
        <v>1599</v>
      </c>
      <c r="Y214" s="2" t="s">
        <v>1599</v>
      </c>
      <c r="AA214" s="2" t="s">
        <v>1599</v>
      </c>
      <c r="AB214" s="12" t="s">
        <v>103</v>
      </c>
      <c r="AC214" s="12">
        <v>292</v>
      </c>
      <c r="AD214" s="12">
        <v>50</v>
      </c>
      <c r="AE214" s="12">
        <f>VLOOKUP(AD214,Tableau5[[ID_Section]:[departement]],10,TRUE)</f>
        <v>17</v>
      </c>
      <c r="AF214" s="12" t="s">
        <v>104</v>
      </c>
      <c r="AG214" s="33">
        <v>43235</v>
      </c>
      <c r="AH214" s="12">
        <v>12</v>
      </c>
      <c r="AI214" s="12">
        <v>2</v>
      </c>
      <c r="AJ214" s="12" t="s">
        <v>46</v>
      </c>
      <c r="AL214" s="12">
        <v>1</v>
      </c>
      <c r="AP214" s="12">
        <v>1</v>
      </c>
      <c r="AW214" s="12">
        <v>2</v>
      </c>
      <c r="AX214" s="12">
        <v>1</v>
      </c>
      <c r="AY214" s="12" t="s">
        <v>61</v>
      </c>
      <c r="AZ214" s="12">
        <v>148</v>
      </c>
      <c r="BA214" s="12" t="s">
        <v>87</v>
      </c>
      <c r="BB214" s="12">
        <v>11558</v>
      </c>
      <c r="BC214" s="12">
        <v>18</v>
      </c>
    </row>
    <row r="215" spans="1:55" x14ac:dyDescent="0.2">
      <c r="A215" s="2" t="s">
        <v>1612</v>
      </c>
      <c r="B215" s="2" t="s">
        <v>568</v>
      </c>
      <c r="C215" s="2"/>
      <c r="D215" s="2">
        <v>50</v>
      </c>
      <c r="E215" s="11">
        <v>43235</v>
      </c>
      <c r="F215" s="2">
        <v>43235</v>
      </c>
      <c r="G215" s="2" t="s">
        <v>104</v>
      </c>
      <c r="K215" s="2">
        <v>12</v>
      </c>
      <c r="O215" s="2" t="s">
        <v>49</v>
      </c>
      <c r="P215" s="2">
        <v>1</v>
      </c>
      <c r="R215" s="2" t="s">
        <v>1988</v>
      </c>
      <c r="S215" s="2" t="s">
        <v>1599</v>
      </c>
      <c r="T215" s="2" t="s">
        <v>1599</v>
      </c>
      <c r="U215" s="2" t="s">
        <v>1599</v>
      </c>
      <c r="V215" s="2" t="s">
        <v>1599</v>
      </c>
      <c r="Y215" s="2" t="s">
        <v>1599</v>
      </c>
      <c r="AA215" s="2" t="s">
        <v>1599</v>
      </c>
      <c r="AB215" s="12" t="s">
        <v>103</v>
      </c>
      <c r="AC215" s="12">
        <v>293</v>
      </c>
      <c r="AD215" s="12">
        <v>50</v>
      </c>
      <c r="AE215" s="12">
        <f>VLOOKUP(AD215,Tableau5[[ID_Section]:[departement]],10,TRUE)</f>
        <v>17</v>
      </c>
      <c r="AF215" s="12" t="s">
        <v>104</v>
      </c>
      <c r="AG215" s="33">
        <v>43235</v>
      </c>
      <c r="AH215" s="12">
        <v>12</v>
      </c>
      <c r="AI215" s="12">
        <v>1</v>
      </c>
      <c r="AJ215" s="12" t="s">
        <v>49</v>
      </c>
      <c r="AL215" s="12">
        <v>1</v>
      </c>
      <c r="AP215" s="12">
        <v>1</v>
      </c>
      <c r="AW215" s="12">
        <v>2</v>
      </c>
      <c r="AX215" s="12">
        <v>1</v>
      </c>
      <c r="AY215" s="12" t="s">
        <v>61</v>
      </c>
      <c r="AZ215" s="12">
        <v>148</v>
      </c>
      <c r="BA215" s="12" t="s">
        <v>87</v>
      </c>
      <c r="BB215" s="12">
        <v>11558</v>
      </c>
      <c r="BC215" s="12">
        <v>18</v>
      </c>
    </row>
    <row r="216" spans="1:55" x14ac:dyDescent="0.2">
      <c r="A216" s="2" t="s">
        <v>1612</v>
      </c>
      <c r="B216" s="2" t="s">
        <v>568</v>
      </c>
      <c r="C216" s="2"/>
      <c r="D216" s="2">
        <v>50</v>
      </c>
      <c r="E216" s="11">
        <v>43235</v>
      </c>
      <c r="F216" s="2">
        <v>43235</v>
      </c>
      <c r="G216" s="2" t="s">
        <v>104</v>
      </c>
      <c r="K216" s="2">
        <v>12</v>
      </c>
      <c r="O216" s="2" t="s">
        <v>49</v>
      </c>
      <c r="P216" s="2">
        <v>1</v>
      </c>
      <c r="R216" s="2" t="s">
        <v>1988</v>
      </c>
      <c r="S216" s="2" t="s">
        <v>1599</v>
      </c>
      <c r="T216" s="2" t="s">
        <v>1599</v>
      </c>
      <c r="U216" s="2" t="s">
        <v>1599</v>
      </c>
      <c r="V216" s="2" t="s">
        <v>1599</v>
      </c>
      <c r="Y216" s="2" t="s">
        <v>1599</v>
      </c>
      <c r="AA216" s="2" t="s">
        <v>1599</v>
      </c>
      <c r="AB216" s="12" t="s">
        <v>103</v>
      </c>
      <c r="AC216" s="12">
        <v>294</v>
      </c>
      <c r="AD216" s="12">
        <v>50</v>
      </c>
      <c r="AE216" s="12">
        <f>VLOOKUP(AD216,Tableau5[[ID_Section]:[departement]],10,TRUE)</f>
        <v>17</v>
      </c>
      <c r="AF216" s="12" t="s">
        <v>104</v>
      </c>
      <c r="AG216" s="33">
        <v>43235</v>
      </c>
      <c r="AH216" s="12">
        <v>12</v>
      </c>
      <c r="AI216" s="12">
        <v>1</v>
      </c>
      <c r="AJ216" s="12" t="s">
        <v>49</v>
      </c>
      <c r="AL216" s="12">
        <v>1</v>
      </c>
      <c r="AP216" s="12">
        <v>1</v>
      </c>
      <c r="AW216" s="12">
        <v>2</v>
      </c>
      <c r="AX216" s="12">
        <v>1</v>
      </c>
      <c r="AY216" s="12" t="s">
        <v>61</v>
      </c>
      <c r="AZ216" s="12">
        <v>148</v>
      </c>
      <c r="BA216" s="12" t="s">
        <v>87</v>
      </c>
      <c r="BB216" s="12">
        <v>11558</v>
      </c>
      <c r="BC216" s="12">
        <v>18</v>
      </c>
    </row>
    <row r="217" spans="1:55" x14ac:dyDescent="0.2">
      <c r="A217" s="2" t="s">
        <v>1612</v>
      </c>
      <c r="B217" s="2" t="s">
        <v>568</v>
      </c>
      <c r="C217" s="2"/>
      <c r="D217" s="2">
        <v>50</v>
      </c>
      <c r="E217" s="11">
        <v>43235</v>
      </c>
      <c r="F217" s="2">
        <v>43235</v>
      </c>
      <c r="G217" s="2" t="s">
        <v>104</v>
      </c>
      <c r="K217" s="2">
        <v>12</v>
      </c>
      <c r="O217" s="2" t="s">
        <v>46</v>
      </c>
      <c r="P217" s="2">
        <v>2</v>
      </c>
      <c r="R217" s="2" t="s">
        <v>1988</v>
      </c>
      <c r="S217" s="2" t="s">
        <v>1599</v>
      </c>
      <c r="T217" s="2" t="s">
        <v>1599</v>
      </c>
      <c r="U217" s="2" t="s">
        <v>1599</v>
      </c>
      <c r="V217" s="2" t="s">
        <v>1599</v>
      </c>
      <c r="Y217" s="2" t="s">
        <v>1599</v>
      </c>
      <c r="AA217" s="2" t="s">
        <v>1599</v>
      </c>
      <c r="AB217" s="12" t="s">
        <v>103</v>
      </c>
      <c r="AC217" s="12">
        <v>295</v>
      </c>
      <c r="AD217" s="12">
        <v>50</v>
      </c>
      <c r="AE217" s="12">
        <f>VLOOKUP(AD217,Tableau5[[ID_Section]:[departement]],10,TRUE)</f>
        <v>17</v>
      </c>
      <c r="AF217" s="12" t="s">
        <v>104</v>
      </c>
      <c r="AG217" s="33">
        <v>43235</v>
      </c>
      <c r="AH217" s="12">
        <v>12</v>
      </c>
      <c r="AI217" s="12">
        <v>2</v>
      </c>
      <c r="AJ217" s="12" t="s">
        <v>46</v>
      </c>
      <c r="AL217" s="12">
        <v>2</v>
      </c>
      <c r="AP217" s="12">
        <v>1</v>
      </c>
      <c r="AW217" s="12">
        <v>2</v>
      </c>
      <c r="AX217" s="12">
        <v>1</v>
      </c>
      <c r="AY217" s="12" t="s">
        <v>61</v>
      </c>
      <c r="AZ217" s="12">
        <v>148</v>
      </c>
      <c r="BA217" s="12" t="s">
        <v>87</v>
      </c>
      <c r="BB217" s="12">
        <v>11558</v>
      </c>
      <c r="BC217" s="12">
        <v>18</v>
      </c>
    </row>
    <row r="218" spans="1:55" x14ac:dyDescent="0.2">
      <c r="A218" s="2" t="s">
        <v>1612</v>
      </c>
      <c r="B218" s="2" t="s">
        <v>568</v>
      </c>
      <c r="C218" s="2"/>
      <c r="D218" s="2">
        <v>50</v>
      </c>
      <c r="E218" s="11">
        <v>43235</v>
      </c>
      <c r="F218" s="2">
        <v>43235</v>
      </c>
      <c r="G218" s="2" t="s">
        <v>104</v>
      </c>
      <c r="K218" s="2">
        <v>12</v>
      </c>
      <c r="O218" s="2" t="s">
        <v>49</v>
      </c>
      <c r="P218" s="2">
        <v>1</v>
      </c>
      <c r="R218" s="2" t="s">
        <v>1989</v>
      </c>
      <c r="S218" s="2" t="s">
        <v>1599</v>
      </c>
      <c r="T218" s="2" t="s">
        <v>1599</v>
      </c>
      <c r="U218" s="2" t="s">
        <v>1599</v>
      </c>
      <c r="V218" s="2" t="s">
        <v>1599</v>
      </c>
      <c r="Y218" s="2" t="s">
        <v>1599</v>
      </c>
      <c r="AA218" s="2" t="s">
        <v>1599</v>
      </c>
      <c r="AB218" s="12" t="s">
        <v>103</v>
      </c>
      <c r="AC218" s="12">
        <v>296</v>
      </c>
      <c r="AD218" s="12">
        <v>50</v>
      </c>
      <c r="AE218" s="12">
        <f>VLOOKUP(AD218,Tableau5[[ID_Section]:[departement]],10,TRUE)</f>
        <v>17</v>
      </c>
      <c r="AF218" s="12" t="s">
        <v>104</v>
      </c>
      <c r="AG218" s="33">
        <v>43235</v>
      </c>
      <c r="AH218" s="12">
        <v>12</v>
      </c>
      <c r="AI218" s="12">
        <v>1</v>
      </c>
      <c r="AJ218" s="12" t="s">
        <v>49</v>
      </c>
      <c r="AL218" s="12">
        <v>1</v>
      </c>
      <c r="AP218" s="12">
        <v>2</v>
      </c>
      <c r="AW218" s="12">
        <v>2</v>
      </c>
      <c r="AX218" s="12">
        <v>1</v>
      </c>
      <c r="AY218" s="12" t="s">
        <v>61</v>
      </c>
      <c r="AZ218" s="12">
        <v>148</v>
      </c>
      <c r="BA218" s="12" t="s">
        <v>87</v>
      </c>
      <c r="BB218" s="12">
        <v>11558</v>
      </c>
      <c r="BC218" s="12">
        <v>18</v>
      </c>
    </row>
    <row r="219" spans="1:55" x14ac:dyDescent="0.2">
      <c r="A219" s="2" t="s">
        <v>1612</v>
      </c>
      <c r="B219" s="2" t="s">
        <v>568</v>
      </c>
      <c r="C219" s="2"/>
      <c r="D219" s="2">
        <v>50</v>
      </c>
      <c r="E219" s="11">
        <v>43235</v>
      </c>
      <c r="F219" s="2">
        <v>43235</v>
      </c>
      <c r="G219" s="2" t="s">
        <v>104</v>
      </c>
      <c r="K219" s="2">
        <v>12</v>
      </c>
      <c r="O219" s="2" t="s">
        <v>49</v>
      </c>
      <c r="P219" s="2">
        <v>1</v>
      </c>
      <c r="R219" s="2" t="s">
        <v>1989</v>
      </c>
      <c r="S219" s="2" t="s">
        <v>1599</v>
      </c>
      <c r="T219" s="2" t="s">
        <v>1599</v>
      </c>
      <c r="U219" s="2" t="s">
        <v>1599</v>
      </c>
      <c r="V219" s="2" t="s">
        <v>1599</v>
      </c>
      <c r="Y219" s="2" t="s">
        <v>1599</v>
      </c>
      <c r="AA219" s="2" t="s">
        <v>1599</v>
      </c>
      <c r="AB219" s="12" t="s">
        <v>103</v>
      </c>
      <c r="AC219" s="12">
        <v>297</v>
      </c>
      <c r="AD219" s="12">
        <v>50</v>
      </c>
      <c r="AE219" s="12">
        <f>VLOOKUP(AD219,Tableau5[[ID_Section]:[departement]],10,TRUE)</f>
        <v>17</v>
      </c>
      <c r="AF219" s="12" t="s">
        <v>104</v>
      </c>
      <c r="AG219" s="33">
        <v>43235</v>
      </c>
      <c r="AH219" s="12">
        <v>12</v>
      </c>
      <c r="AI219" s="12">
        <v>1</v>
      </c>
      <c r="AJ219" s="12" t="s">
        <v>49</v>
      </c>
      <c r="AL219" s="12">
        <v>1</v>
      </c>
      <c r="AP219" s="12">
        <v>2</v>
      </c>
      <c r="AW219" s="12">
        <v>2</v>
      </c>
      <c r="AX219" s="12">
        <v>1</v>
      </c>
      <c r="AY219" s="12" t="s">
        <v>61</v>
      </c>
      <c r="AZ219" s="12">
        <v>148</v>
      </c>
      <c r="BA219" s="12" t="s">
        <v>87</v>
      </c>
      <c r="BB219" s="12">
        <v>11558</v>
      </c>
      <c r="BC219" s="12">
        <v>18</v>
      </c>
    </row>
    <row r="220" spans="1:55" x14ac:dyDescent="0.2">
      <c r="A220" s="2" t="s">
        <v>1612</v>
      </c>
      <c r="B220" s="2" t="s">
        <v>568</v>
      </c>
      <c r="C220" s="2"/>
      <c r="D220" s="2">
        <v>50</v>
      </c>
      <c r="E220" s="11">
        <v>43235</v>
      </c>
      <c r="F220" s="2">
        <v>43235</v>
      </c>
      <c r="G220" s="2" t="s">
        <v>104</v>
      </c>
      <c r="K220" s="2">
        <v>12</v>
      </c>
      <c r="O220" s="2" t="s">
        <v>46</v>
      </c>
      <c r="P220" s="2">
        <v>1</v>
      </c>
      <c r="R220" s="2" t="s">
        <v>1989</v>
      </c>
      <c r="S220" s="2" t="s">
        <v>1599</v>
      </c>
      <c r="T220" s="2" t="s">
        <v>1599</v>
      </c>
      <c r="U220" s="2" t="s">
        <v>1599</v>
      </c>
      <c r="V220" s="2" t="s">
        <v>1599</v>
      </c>
      <c r="Y220" s="2" t="s">
        <v>1599</v>
      </c>
      <c r="AA220" s="2" t="s">
        <v>1599</v>
      </c>
      <c r="AB220" s="12" t="s">
        <v>103</v>
      </c>
      <c r="AC220" s="12">
        <v>298</v>
      </c>
      <c r="AD220" s="12">
        <v>50</v>
      </c>
      <c r="AE220" s="12">
        <f>VLOOKUP(AD220,Tableau5[[ID_Section]:[departement]],10,TRUE)</f>
        <v>17</v>
      </c>
      <c r="AF220" s="12" t="s">
        <v>104</v>
      </c>
      <c r="AG220" s="33">
        <v>43235</v>
      </c>
      <c r="AH220" s="12">
        <v>12</v>
      </c>
      <c r="AI220" s="12">
        <v>2</v>
      </c>
      <c r="AJ220" s="12" t="s">
        <v>46</v>
      </c>
      <c r="AL220" s="12">
        <v>1</v>
      </c>
      <c r="AP220" s="12">
        <v>2</v>
      </c>
      <c r="AW220" s="12">
        <v>2</v>
      </c>
      <c r="AX220" s="12">
        <v>1</v>
      </c>
      <c r="AY220" s="12" t="s">
        <v>61</v>
      </c>
      <c r="AZ220" s="12">
        <v>148</v>
      </c>
      <c r="BA220" s="12" t="s">
        <v>87</v>
      </c>
      <c r="BB220" s="12">
        <v>11558</v>
      </c>
      <c r="BC220" s="12">
        <v>18</v>
      </c>
    </row>
    <row r="221" spans="1:55" x14ac:dyDescent="0.2">
      <c r="A221" s="2" t="s">
        <v>1612</v>
      </c>
      <c r="B221" s="2" t="s">
        <v>568</v>
      </c>
      <c r="C221" s="2"/>
      <c r="D221" s="2">
        <v>50</v>
      </c>
      <c r="E221" s="11">
        <v>43235</v>
      </c>
      <c r="F221" s="2">
        <v>43235</v>
      </c>
      <c r="G221" s="2" t="s">
        <v>104</v>
      </c>
      <c r="K221" s="2">
        <v>12</v>
      </c>
      <c r="O221" s="2" t="s">
        <v>49</v>
      </c>
      <c r="P221" s="2">
        <v>2</v>
      </c>
      <c r="R221" s="2" t="s">
        <v>1989</v>
      </c>
      <c r="S221" s="2" t="s">
        <v>1599</v>
      </c>
      <c r="T221" s="2" t="s">
        <v>1599</v>
      </c>
      <c r="U221" s="2" t="s">
        <v>1599</v>
      </c>
      <c r="V221" s="2" t="s">
        <v>1599</v>
      </c>
      <c r="Y221" s="2" t="s">
        <v>1599</v>
      </c>
      <c r="AA221" s="2" t="s">
        <v>1599</v>
      </c>
      <c r="AB221" s="12" t="s">
        <v>103</v>
      </c>
      <c r="AC221" s="12">
        <v>299</v>
      </c>
      <c r="AD221" s="12">
        <v>50</v>
      </c>
      <c r="AE221" s="12">
        <f>VLOOKUP(AD221,Tableau5[[ID_Section]:[departement]],10,TRUE)</f>
        <v>17</v>
      </c>
      <c r="AF221" s="12" t="s">
        <v>104</v>
      </c>
      <c r="AG221" s="33">
        <v>43235</v>
      </c>
      <c r="AH221" s="12">
        <v>12</v>
      </c>
      <c r="AI221" s="12">
        <v>1</v>
      </c>
      <c r="AJ221" s="12" t="s">
        <v>49</v>
      </c>
      <c r="AL221" s="12">
        <v>2</v>
      </c>
      <c r="AP221" s="12">
        <v>2</v>
      </c>
      <c r="AW221" s="12">
        <v>2</v>
      </c>
      <c r="AX221" s="12">
        <v>1</v>
      </c>
      <c r="AY221" s="12" t="s">
        <v>61</v>
      </c>
      <c r="AZ221" s="12">
        <v>148</v>
      </c>
      <c r="BA221" s="12" t="s">
        <v>87</v>
      </c>
      <c r="BB221" s="12">
        <v>11558</v>
      </c>
      <c r="BC221" s="12">
        <v>18</v>
      </c>
    </row>
    <row r="222" spans="1:55" x14ac:dyDescent="0.2">
      <c r="A222" s="2" t="s">
        <v>1612</v>
      </c>
      <c r="B222" s="2" t="s">
        <v>568</v>
      </c>
      <c r="C222" s="2"/>
      <c r="D222" s="2">
        <v>50</v>
      </c>
      <c r="E222" s="11">
        <v>43235</v>
      </c>
      <c r="F222" s="2">
        <v>43235</v>
      </c>
      <c r="G222" s="2" t="s">
        <v>104</v>
      </c>
      <c r="K222" s="2">
        <v>12</v>
      </c>
      <c r="O222" s="2" t="s">
        <v>46</v>
      </c>
      <c r="P222" s="2">
        <v>1</v>
      </c>
      <c r="R222" s="2" t="s">
        <v>1989</v>
      </c>
      <c r="S222" s="2" t="s">
        <v>1599</v>
      </c>
      <c r="T222" s="2" t="s">
        <v>1599</v>
      </c>
      <c r="U222" s="2" t="s">
        <v>1599</v>
      </c>
      <c r="V222" s="2" t="s">
        <v>1599</v>
      </c>
      <c r="Y222" s="2" t="s">
        <v>1599</v>
      </c>
      <c r="AA222" s="2" t="s">
        <v>1599</v>
      </c>
      <c r="AB222" s="12" t="s">
        <v>103</v>
      </c>
      <c r="AC222" s="12">
        <v>300</v>
      </c>
      <c r="AD222" s="12">
        <v>50</v>
      </c>
      <c r="AE222" s="12">
        <f>VLOOKUP(AD222,Tableau5[[ID_Section]:[departement]],10,TRUE)</f>
        <v>17</v>
      </c>
      <c r="AF222" s="12" t="s">
        <v>104</v>
      </c>
      <c r="AG222" s="33">
        <v>43235</v>
      </c>
      <c r="AH222" s="12">
        <v>12</v>
      </c>
      <c r="AI222" s="12">
        <v>2</v>
      </c>
      <c r="AJ222" s="12" t="s">
        <v>46</v>
      </c>
      <c r="AL222" s="12">
        <v>1</v>
      </c>
      <c r="AP222" s="12">
        <v>2</v>
      </c>
      <c r="AW222" s="12">
        <v>2</v>
      </c>
      <c r="AX222" s="12">
        <v>1</v>
      </c>
      <c r="AY222" s="12" t="s">
        <v>61</v>
      </c>
      <c r="AZ222" s="12">
        <v>148</v>
      </c>
      <c r="BA222" s="12" t="s">
        <v>87</v>
      </c>
      <c r="BB222" s="12">
        <v>11558</v>
      </c>
      <c r="BC222" s="12">
        <v>18</v>
      </c>
    </row>
    <row r="223" spans="1:55" x14ac:dyDescent="0.2">
      <c r="A223" s="2" t="s">
        <v>1612</v>
      </c>
      <c r="B223" s="2" t="s">
        <v>568</v>
      </c>
      <c r="C223" s="2"/>
      <c r="D223" s="2">
        <v>50</v>
      </c>
      <c r="E223" s="11">
        <v>43235</v>
      </c>
      <c r="F223" s="2">
        <v>43235</v>
      </c>
      <c r="G223" s="2" t="s">
        <v>104</v>
      </c>
      <c r="K223" s="2">
        <v>12</v>
      </c>
      <c r="O223" s="2" t="s">
        <v>49</v>
      </c>
      <c r="P223" s="2">
        <v>1</v>
      </c>
      <c r="R223" s="2" t="s">
        <v>1988</v>
      </c>
      <c r="S223" s="2" t="s">
        <v>1599</v>
      </c>
      <c r="T223" s="2" t="s">
        <v>1599</v>
      </c>
      <c r="U223" s="2" t="s">
        <v>1599</v>
      </c>
      <c r="V223" s="2" t="s">
        <v>1599</v>
      </c>
      <c r="Y223" s="2" t="s">
        <v>1599</v>
      </c>
      <c r="AA223" s="2" t="s">
        <v>1599</v>
      </c>
      <c r="AB223" s="12" t="s">
        <v>103</v>
      </c>
      <c r="AC223" s="12">
        <v>301</v>
      </c>
      <c r="AD223" s="12">
        <v>50</v>
      </c>
      <c r="AE223" s="12">
        <f>VLOOKUP(AD223,Tableau5[[ID_Section]:[departement]],10,TRUE)</f>
        <v>17</v>
      </c>
      <c r="AF223" s="12" t="s">
        <v>104</v>
      </c>
      <c r="AG223" s="33">
        <v>43235</v>
      </c>
      <c r="AH223" s="12">
        <v>12</v>
      </c>
      <c r="AI223" s="12">
        <v>1</v>
      </c>
      <c r="AJ223" s="12" t="s">
        <v>49</v>
      </c>
      <c r="AL223" s="12">
        <v>1</v>
      </c>
      <c r="AP223" s="12">
        <v>1</v>
      </c>
      <c r="AW223" s="12">
        <v>2</v>
      </c>
      <c r="AX223" s="12">
        <v>1</v>
      </c>
      <c r="AY223" s="12" t="s">
        <v>61</v>
      </c>
      <c r="AZ223" s="12">
        <v>148</v>
      </c>
      <c r="BA223" s="12" t="s">
        <v>87</v>
      </c>
      <c r="BB223" s="12">
        <v>11558</v>
      </c>
      <c r="BC223" s="12">
        <v>18</v>
      </c>
    </row>
    <row r="224" spans="1:55" x14ac:dyDescent="0.2">
      <c r="A224" s="2" t="s">
        <v>1612</v>
      </c>
      <c r="B224" s="2" t="s">
        <v>568</v>
      </c>
      <c r="C224" s="2"/>
      <c r="D224" s="2">
        <v>50</v>
      </c>
      <c r="E224" s="11">
        <v>43235</v>
      </c>
      <c r="F224" s="2">
        <v>43235</v>
      </c>
      <c r="G224" s="2" t="s">
        <v>104</v>
      </c>
      <c r="K224" s="2">
        <v>12</v>
      </c>
      <c r="O224" s="2" t="s">
        <v>52</v>
      </c>
      <c r="P224" s="2">
        <v>1</v>
      </c>
      <c r="R224" s="2" t="s">
        <v>1989</v>
      </c>
      <c r="S224" s="2" t="s">
        <v>54</v>
      </c>
      <c r="T224" s="2" t="s">
        <v>127</v>
      </c>
      <c r="U224" s="2" t="s">
        <v>1599</v>
      </c>
      <c r="V224" s="2" t="s">
        <v>1599</v>
      </c>
      <c r="Y224" s="2" t="s">
        <v>1599</v>
      </c>
      <c r="AA224" s="2" t="s">
        <v>1599</v>
      </c>
      <c r="AB224" s="12" t="s">
        <v>127</v>
      </c>
      <c r="AC224" s="12">
        <v>302</v>
      </c>
      <c r="AD224" s="12">
        <v>50</v>
      </c>
      <c r="AE224" s="12">
        <f>VLOOKUP(AD224,Tableau5[[ID_Section]:[departement]],10,TRUE)</f>
        <v>17</v>
      </c>
      <c r="AF224" s="12" t="s">
        <v>104</v>
      </c>
      <c r="AG224" s="33">
        <v>43235</v>
      </c>
      <c r="AH224" s="12">
        <v>12</v>
      </c>
      <c r="AI224" s="12">
        <v>6</v>
      </c>
      <c r="AJ224" s="12" t="s">
        <v>52</v>
      </c>
      <c r="AK224" s="12" t="str">
        <f>AJ224</f>
        <v>Itinérant</v>
      </c>
      <c r="AL224" s="12">
        <v>1</v>
      </c>
      <c r="AP224" s="12">
        <v>2</v>
      </c>
      <c r="AQ224" s="12">
        <v>23</v>
      </c>
      <c r="AV224" s="12" t="str">
        <f>CONCATENATE(AD224,"-",AG224,"-",AJ224)</f>
        <v>50-43235-Itinérant</v>
      </c>
      <c r="AW224" s="12">
        <v>1</v>
      </c>
      <c r="AX224" s="12">
        <v>1</v>
      </c>
      <c r="AY224" s="12" t="s">
        <v>61</v>
      </c>
      <c r="AZ224" s="12">
        <v>148</v>
      </c>
      <c r="BA224" s="12" t="s">
        <v>87</v>
      </c>
      <c r="BB224" s="12">
        <v>11558</v>
      </c>
      <c r="BC224" s="12">
        <v>18</v>
      </c>
    </row>
    <row r="225" spans="1:56" x14ac:dyDescent="0.2">
      <c r="A225" s="2" t="s">
        <v>1612</v>
      </c>
      <c r="B225" s="2" t="s">
        <v>568</v>
      </c>
      <c r="C225" s="2"/>
      <c r="D225" s="2">
        <v>50</v>
      </c>
      <c r="E225" s="11">
        <v>43235</v>
      </c>
      <c r="F225" s="2">
        <v>43235</v>
      </c>
      <c r="G225" s="2" t="s">
        <v>104</v>
      </c>
      <c r="K225" s="2">
        <v>12</v>
      </c>
      <c r="O225" s="2" t="s">
        <v>53</v>
      </c>
      <c r="P225" s="2">
        <v>1</v>
      </c>
      <c r="R225" s="2" t="s">
        <v>1989</v>
      </c>
      <c r="S225" s="2" t="s">
        <v>54</v>
      </c>
      <c r="T225" s="2" t="s">
        <v>128</v>
      </c>
      <c r="U225" s="2" t="s">
        <v>1599</v>
      </c>
      <c r="V225" s="2" t="s">
        <v>1599</v>
      </c>
      <c r="Y225" s="2" t="s">
        <v>1599</v>
      </c>
      <c r="AA225" s="2" t="s">
        <v>1599</v>
      </c>
      <c r="AB225" s="12" t="s">
        <v>128</v>
      </c>
      <c r="AC225" s="12">
        <v>303</v>
      </c>
      <c r="AD225" s="12">
        <v>50</v>
      </c>
      <c r="AE225" s="12">
        <f>VLOOKUP(AD225,Tableau5[[ID_Section]:[departement]],10,TRUE)</f>
        <v>17</v>
      </c>
      <c r="AF225" s="12" t="s">
        <v>104</v>
      </c>
      <c r="AG225" s="33">
        <v>43235</v>
      </c>
      <c r="AH225" s="12">
        <v>12</v>
      </c>
      <c r="AI225" s="12">
        <v>9</v>
      </c>
      <c r="AJ225" s="12" t="s">
        <v>53</v>
      </c>
      <c r="AK225" s="12" t="s">
        <v>53</v>
      </c>
      <c r="AL225" s="12">
        <v>1</v>
      </c>
      <c r="AP225" s="12">
        <v>2</v>
      </c>
      <c r="AQ225" s="12">
        <v>24</v>
      </c>
      <c r="AV225" s="12" t="str">
        <f>CONCATENATE(AD225,"-",AG225,"-","Loisir")</f>
        <v>50-43235-Loisir</v>
      </c>
      <c r="AW225" s="12">
        <v>1</v>
      </c>
      <c r="AX225" s="12">
        <v>1</v>
      </c>
      <c r="AY225" s="12" t="s">
        <v>61</v>
      </c>
      <c r="AZ225" s="12">
        <v>148</v>
      </c>
      <c r="BA225" s="12" t="s">
        <v>87</v>
      </c>
      <c r="BB225" s="12">
        <v>11558</v>
      </c>
      <c r="BC225" s="12">
        <v>18</v>
      </c>
    </row>
    <row r="226" spans="1:56" x14ac:dyDescent="0.2">
      <c r="A226" s="2" t="s">
        <v>1612</v>
      </c>
      <c r="B226" s="2" t="s">
        <v>568</v>
      </c>
      <c r="C226" s="2"/>
      <c r="D226" s="2">
        <v>50</v>
      </c>
      <c r="E226" s="11">
        <v>43235</v>
      </c>
      <c r="F226" s="2">
        <v>43235</v>
      </c>
      <c r="G226" s="2" t="s">
        <v>104</v>
      </c>
      <c r="K226" s="2">
        <v>12</v>
      </c>
      <c r="O226" s="2" t="s">
        <v>53</v>
      </c>
      <c r="P226" s="2">
        <v>1</v>
      </c>
      <c r="R226" s="2" t="s">
        <v>1988</v>
      </c>
      <c r="S226" s="2" t="s">
        <v>54</v>
      </c>
      <c r="T226" s="2" t="s">
        <v>129</v>
      </c>
      <c r="U226" s="2" t="s">
        <v>1599</v>
      </c>
      <c r="V226" s="2" t="s">
        <v>1599</v>
      </c>
      <c r="Y226" s="2" t="s">
        <v>1599</v>
      </c>
      <c r="AA226" s="2" t="s">
        <v>1599</v>
      </c>
      <c r="AB226" s="12" t="s">
        <v>129</v>
      </c>
      <c r="AC226" s="12">
        <v>304</v>
      </c>
      <c r="AD226" s="12">
        <v>50</v>
      </c>
      <c r="AE226" s="12">
        <f>VLOOKUP(AD226,Tableau5[[ID_Section]:[departement]],10,TRUE)</f>
        <v>17</v>
      </c>
      <c r="AF226" s="12" t="s">
        <v>104</v>
      </c>
      <c r="AG226" s="33">
        <v>43235</v>
      </c>
      <c r="AH226" s="12">
        <v>12</v>
      </c>
      <c r="AI226" s="12">
        <v>9</v>
      </c>
      <c r="AJ226" s="12" t="s">
        <v>53</v>
      </c>
      <c r="AK226" s="12" t="s">
        <v>53</v>
      </c>
      <c r="AL226" s="12">
        <v>1</v>
      </c>
      <c r="AP226" s="12">
        <v>1</v>
      </c>
      <c r="AQ226" s="12">
        <v>25</v>
      </c>
      <c r="AV226" s="12" t="str">
        <f>CONCATENATE(AD226,"-",AG226,"-","Loisir")</f>
        <v>50-43235-Loisir</v>
      </c>
      <c r="AW226" s="12">
        <v>1</v>
      </c>
      <c r="AX226" s="12">
        <v>1</v>
      </c>
      <c r="AY226" s="12" t="s">
        <v>61</v>
      </c>
      <c r="AZ226" s="12">
        <v>148</v>
      </c>
      <c r="BA226" s="12" t="s">
        <v>87</v>
      </c>
      <c r="BB226" s="12">
        <v>11558</v>
      </c>
      <c r="BC226" s="12">
        <v>18</v>
      </c>
    </row>
    <row r="227" spans="1:56" x14ac:dyDescent="0.2">
      <c r="A227" s="2" t="s">
        <v>1612</v>
      </c>
      <c r="B227" s="2" t="s">
        <v>568</v>
      </c>
      <c r="C227" s="2"/>
      <c r="D227" s="2">
        <v>50</v>
      </c>
      <c r="E227" s="11">
        <v>43235</v>
      </c>
      <c r="F227" s="2">
        <v>43235</v>
      </c>
      <c r="G227" s="2" t="s">
        <v>104</v>
      </c>
      <c r="K227" s="2">
        <v>12</v>
      </c>
      <c r="O227" s="2" t="s">
        <v>53</v>
      </c>
      <c r="P227" s="2">
        <v>1</v>
      </c>
      <c r="R227" s="2" t="s">
        <v>1988</v>
      </c>
      <c r="S227" s="2" t="s">
        <v>1599</v>
      </c>
      <c r="T227" s="2" t="s">
        <v>1599</v>
      </c>
      <c r="U227" s="2" t="s">
        <v>1599</v>
      </c>
      <c r="V227" s="2" t="s">
        <v>1599</v>
      </c>
      <c r="Y227" s="2" t="s">
        <v>1599</v>
      </c>
      <c r="AA227" s="2" t="s">
        <v>1599</v>
      </c>
      <c r="AB227" s="12" t="s">
        <v>103</v>
      </c>
      <c r="AC227" s="12">
        <v>305</v>
      </c>
      <c r="AD227" s="12">
        <v>50</v>
      </c>
      <c r="AE227" s="12">
        <f>VLOOKUP(AD227,Tableau5[[ID_Section]:[departement]],10,TRUE)</f>
        <v>17</v>
      </c>
      <c r="AF227" s="12" t="s">
        <v>104</v>
      </c>
      <c r="AG227" s="33">
        <v>43235</v>
      </c>
      <c r="AH227" s="12">
        <v>12</v>
      </c>
      <c r="AI227" s="12">
        <v>9</v>
      </c>
      <c r="AJ227" s="12" t="s">
        <v>53</v>
      </c>
      <c r="AK227" s="12" t="s">
        <v>53</v>
      </c>
      <c r="AL227" s="12">
        <v>1</v>
      </c>
      <c r="AP227" s="12">
        <v>1</v>
      </c>
      <c r="AV227" s="12" t="str">
        <f>CONCATENATE(AD227,"-",AG227,"-","Loisir")</f>
        <v>50-43235-Loisir</v>
      </c>
      <c r="AW227" s="12">
        <v>1</v>
      </c>
      <c r="AX227" s="12">
        <v>1</v>
      </c>
      <c r="AY227" s="12" t="s">
        <v>61</v>
      </c>
      <c r="AZ227" s="12">
        <v>148</v>
      </c>
      <c r="BA227" s="12" t="s">
        <v>87</v>
      </c>
      <c r="BB227" s="12">
        <v>11558</v>
      </c>
      <c r="BC227" s="12">
        <v>18</v>
      </c>
    </row>
    <row r="228" spans="1:56" x14ac:dyDescent="0.2">
      <c r="A228" s="2" t="s">
        <v>1612</v>
      </c>
      <c r="B228" s="2" t="s">
        <v>568</v>
      </c>
      <c r="C228" s="2"/>
      <c r="D228" s="2">
        <v>50</v>
      </c>
      <c r="E228" s="11">
        <v>43235</v>
      </c>
      <c r="F228" s="2">
        <v>43235</v>
      </c>
      <c r="G228" s="2" t="s">
        <v>104</v>
      </c>
      <c r="K228" s="2">
        <v>12</v>
      </c>
      <c r="O228" s="2" t="s">
        <v>46</v>
      </c>
      <c r="P228" s="2">
        <v>2</v>
      </c>
      <c r="R228" s="2" t="s">
        <v>1989</v>
      </c>
      <c r="S228" s="2" t="s">
        <v>1599</v>
      </c>
      <c r="T228" s="2" t="s">
        <v>1599</v>
      </c>
      <c r="U228" s="2" t="s">
        <v>1599</v>
      </c>
      <c r="V228" s="2" t="s">
        <v>1599</v>
      </c>
      <c r="Y228" s="2" t="s">
        <v>1599</v>
      </c>
      <c r="AA228" s="2" t="s">
        <v>1599</v>
      </c>
      <c r="AB228" s="12" t="s">
        <v>103</v>
      </c>
      <c r="AC228" s="12">
        <v>306</v>
      </c>
      <c r="AD228" s="12">
        <v>50</v>
      </c>
      <c r="AE228" s="12">
        <f>VLOOKUP(AD228,Tableau5[[ID_Section]:[departement]],10,TRUE)</f>
        <v>17</v>
      </c>
      <c r="AF228" s="12" t="s">
        <v>104</v>
      </c>
      <c r="AG228" s="33">
        <v>43235</v>
      </c>
      <c r="AH228" s="12">
        <v>12</v>
      </c>
      <c r="AI228" s="12">
        <v>2</v>
      </c>
      <c r="AJ228" s="12" t="s">
        <v>46</v>
      </c>
      <c r="AL228" s="12">
        <v>2</v>
      </c>
      <c r="AP228" s="12">
        <v>2</v>
      </c>
      <c r="AW228" s="12">
        <v>2</v>
      </c>
      <c r="AX228" s="12">
        <v>1</v>
      </c>
      <c r="AY228" s="12" t="s">
        <v>61</v>
      </c>
      <c r="AZ228" s="12">
        <v>148</v>
      </c>
      <c r="BA228" s="12" t="s">
        <v>87</v>
      </c>
      <c r="BB228" s="12">
        <v>11558</v>
      </c>
      <c r="BC228" s="12">
        <v>18</v>
      </c>
    </row>
    <row r="229" spans="1:56" x14ac:dyDescent="0.2">
      <c r="A229" s="2" t="s">
        <v>1612</v>
      </c>
      <c r="B229" s="2" t="s">
        <v>568</v>
      </c>
      <c r="C229" s="2"/>
      <c r="D229" s="2">
        <v>50</v>
      </c>
      <c r="E229" s="11">
        <v>43235</v>
      </c>
      <c r="F229" s="2">
        <v>43235</v>
      </c>
      <c r="G229" s="2" t="s">
        <v>104</v>
      </c>
      <c r="K229" s="2">
        <v>12</v>
      </c>
      <c r="O229" s="2" t="s">
        <v>46</v>
      </c>
      <c r="P229" s="2">
        <v>1</v>
      </c>
      <c r="R229" s="2" t="s">
        <v>1988</v>
      </c>
      <c r="S229" s="2" t="s">
        <v>1599</v>
      </c>
      <c r="T229" s="2" t="s">
        <v>1599</v>
      </c>
      <c r="U229" s="2" t="s">
        <v>1599</v>
      </c>
      <c r="V229" s="2" t="s">
        <v>1599</v>
      </c>
      <c r="Y229" s="2" t="s">
        <v>1599</v>
      </c>
      <c r="AA229" s="2" t="s">
        <v>1599</v>
      </c>
      <c r="AB229" s="12" t="s">
        <v>103</v>
      </c>
      <c r="AC229" s="12">
        <v>307</v>
      </c>
      <c r="AD229" s="12">
        <v>50</v>
      </c>
      <c r="AE229" s="12">
        <f>VLOOKUP(AD229,Tableau5[[ID_Section]:[departement]],10,TRUE)</f>
        <v>17</v>
      </c>
      <c r="AF229" s="12" t="s">
        <v>104</v>
      </c>
      <c r="AG229" s="33">
        <v>43235</v>
      </c>
      <c r="AH229" s="12">
        <v>12</v>
      </c>
      <c r="AI229" s="12">
        <v>2</v>
      </c>
      <c r="AJ229" s="12" t="s">
        <v>46</v>
      </c>
      <c r="AL229" s="12">
        <v>1</v>
      </c>
      <c r="AP229" s="12">
        <v>1</v>
      </c>
      <c r="AW229" s="12">
        <v>2</v>
      </c>
      <c r="AX229" s="12">
        <v>1</v>
      </c>
      <c r="AY229" s="12" t="s">
        <v>61</v>
      </c>
      <c r="AZ229" s="12">
        <v>148</v>
      </c>
      <c r="BA229" s="12" t="s">
        <v>87</v>
      </c>
      <c r="BB229" s="12">
        <v>11558</v>
      </c>
      <c r="BC229" s="12">
        <v>18</v>
      </c>
    </row>
    <row r="230" spans="1:56" x14ac:dyDescent="0.2">
      <c r="A230" s="2" t="s">
        <v>1612</v>
      </c>
      <c r="B230" s="2" t="s">
        <v>568</v>
      </c>
      <c r="C230" s="2"/>
      <c r="D230" s="2">
        <v>50</v>
      </c>
      <c r="E230" s="11">
        <v>43235</v>
      </c>
      <c r="F230" s="2">
        <v>43235</v>
      </c>
      <c r="G230" s="2" t="s">
        <v>104</v>
      </c>
      <c r="K230" s="2">
        <v>12</v>
      </c>
      <c r="O230" s="2" t="s">
        <v>46</v>
      </c>
      <c r="P230" s="2">
        <v>1</v>
      </c>
      <c r="R230" s="2" t="s">
        <v>1989</v>
      </c>
      <c r="S230" s="2" t="s">
        <v>1599</v>
      </c>
      <c r="T230" s="2" t="s">
        <v>1599</v>
      </c>
      <c r="U230" s="2" t="s">
        <v>1599</v>
      </c>
      <c r="V230" s="2" t="s">
        <v>1599</v>
      </c>
      <c r="Y230" s="2" t="s">
        <v>1599</v>
      </c>
      <c r="AA230" s="2" t="s">
        <v>1599</v>
      </c>
      <c r="AB230" s="12" t="s">
        <v>103</v>
      </c>
      <c r="AC230" s="12">
        <v>308</v>
      </c>
      <c r="AD230" s="12">
        <v>50</v>
      </c>
      <c r="AE230" s="12">
        <f>VLOOKUP(AD230,Tableau5[[ID_Section]:[departement]],10,TRUE)</f>
        <v>17</v>
      </c>
      <c r="AF230" s="12" t="s">
        <v>104</v>
      </c>
      <c r="AG230" s="33">
        <v>43235</v>
      </c>
      <c r="AH230" s="12">
        <v>12</v>
      </c>
      <c r="AI230" s="12">
        <v>2</v>
      </c>
      <c r="AJ230" s="12" t="s">
        <v>46</v>
      </c>
      <c r="AL230" s="12">
        <v>1</v>
      </c>
      <c r="AP230" s="12">
        <v>2</v>
      </c>
      <c r="AW230" s="12">
        <v>2</v>
      </c>
      <c r="AX230" s="12">
        <v>1</v>
      </c>
      <c r="AY230" s="12" t="s">
        <v>61</v>
      </c>
      <c r="AZ230" s="12">
        <v>148</v>
      </c>
      <c r="BA230" s="12" t="s">
        <v>87</v>
      </c>
      <c r="BB230" s="12">
        <v>11558</v>
      </c>
      <c r="BC230" s="12">
        <v>18</v>
      </c>
      <c r="BD230" s="12" t="s">
        <v>48</v>
      </c>
    </row>
    <row r="231" spans="1:56" x14ac:dyDescent="0.2">
      <c r="A231" s="2" t="s">
        <v>1612</v>
      </c>
      <c r="B231" s="2" t="s">
        <v>568</v>
      </c>
      <c r="C231" s="2"/>
      <c r="D231" s="2">
        <v>50</v>
      </c>
      <c r="E231" s="11">
        <v>43235</v>
      </c>
      <c r="F231" s="2">
        <v>43235</v>
      </c>
      <c r="G231" s="2" t="s">
        <v>104</v>
      </c>
      <c r="K231" s="2">
        <v>14</v>
      </c>
      <c r="O231" s="2" t="s">
        <v>46</v>
      </c>
      <c r="P231" s="2">
        <v>1</v>
      </c>
      <c r="R231" s="2" t="s">
        <v>1989</v>
      </c>
      <c r="S231" s="2" t="s">
        <v>1599</v>
      </c>
      <c r="T231" s="2" t="s">
        <v>1599</v>
      </c>
      <c r="U231" s="2" t="s">
        <v>1599</v>
      </c>
      <c r="V231" s="2" t="s">
        <v>1599</v>
      </c>
      <c r="Y231" s="2" t="s">
        <v>1599</v>
      </c>
      <c r="AA231" s="2" t="s">
        <v>1599</v>
      </c>
      <c r="AB231" s="12" t="s">
        <v>103</v>
      </c>
      <c r="AC231" s="12">
        <v>309</v>
      </c>
      <c r="AD231" s="12">
        <v>50</v>
      </c>
      <c r="AE231" s="12">
        <f>VLOOKUP(AD231,Tableau5[[ID_Section]:[departement]],10,TRUE)</f>
        <v>17</v>
      </c>
      <c r="AF231" s="12" t="s">
        <v>104</v>
      </c>
      <c r="AG231" s="33">
        <v>43235</v>
      </c>
      <c r="AH231" s="12">
        <v>14</v>
      </c>
      <c r="AI231" s="12">
        <v>2</v>
      </c>
      <c r="AJ231" s="12" t="s">
        <v>46</v>
      </c>
      <c r="AL231" s="12">
        <v>1</v>
      </c>
      <c r="AP231" s="12">
        <v>2</v>
      </c>
      <c r="AW231" s="12">
        <v>2</v>
      </c>
      <c r="AX231" s="12">
        <v>2</v>
      </c>
      <c r="AY231" s="12" t="s">
        <v>61</v>
      </c>
      <c r="AZ231" s="12">
        <v>148</v>
      </c>
      <c r="BA231" s="12" t="s">
        <v>96</v>
      </c>
      <c r="BB231" s="12">
        <v>11560</v>
      </c>
      <c r="BC231" s="12">
        <v>19</v>
      </c>
    </row>
    <row r="232" spans="1:56" x14ac:dyDescent="0.2">
      <c r="A232" s="2" t="s">
        <v>1612</v>
      </c>
      <c r="B232" s="2" t="s">
        <v>568</v>
      </c>
      <c r="C232" s="2"/>
      <c r="D232" s="2">
        <v>50</v>
      </c>
      <c r="E232" s="11">
        <v>43235</v>
      </c>
      <c r="F232" s="2">
        <v>43235</v>
      </c>
      <c r="G232" s="2" t="s">
        <v>104</v>
      </c>
      <c r="K232" s="2">
        <v>14</v>
      </c>
      <c r="O232" s="2" t="s">
        <v>46</v>
      </c>
      <c r="P232" s="2">
        <v>1</v>
      </c>
      <c r="R232" s="2" t="s">
        <v>1988</v>
      </c>
      <c r="S232" s="2" t="s">
        <v>1599</v>
      </c>
      <c r="T232" s="2" t="s">
        <v>1599</v>
      </c>
      <c r="U232" s="2" t="s">
        <v>1599</v>
      </c>
      <c r="V232" s="2" t="s">
        <v>1599</v>
      </c>
      <c r="Y232" s="2" t="s">
        <v>1599</v>
      </c>
      <c r="AA232" s="2" t="s">
        <v>1599</v>
      </c>
      <c r="AB232" s="12" t="s">
        <v>103</v>
      </c>
      <c r="AC232" s="12">
        <v>310</v>
      </c>
      <c r="AD232" s="12">
        <v>50</v>
      </c>
      <c r="AE232" s="12">
        <f>VLOOKUP(AD232,Tableau5[[ID_Section]:[departement]],10,TRUE)</f>
        <v>17</v>
      </c>
      <c r="AF232" s="12" t="s">
        <v>104</v>
      </c>
      <c r="AG232" s="33">
        <v>43235</v>
      </c>
      <c r="AH232" s="12">
        <v>14</v>
      </c>
      <c r="AI232" s="12">
        <v>2</v>
      </c>
      <c r="AJ232" s="12" t="s">
        <v>46</v>
      </c>
      <c r="AL232" s="12">
        <v>1</v>
      </c>
      <c r="AP232" s="12">
        <v>1</v>
      </c>
      <c r="AW232" s="12">
        <v>2</v>
      </c>
      <c r="AX232" s="12">
        <v>2</v>
      </c>
      <c r="AY232" s="12" t="s">
        <v>61</v>
      </c>
      <c r="AZ232" s="12">
        <v>148</v>
      </c>
      <c r="BA232" s="12" t="s">
        <v>96</v>
      </c>
      <c r="BB232" s="12">
        <v>11560</v>
      </c>
      <c r="BC232" s="12">
        <v>19</v>
      </c>
    </row>
    <row r="233" spans="1:56" x14ac:dyDescent="0.2">
      <c r="A233" s="2" t="s">
        <v>1612</v>
      </c>
      <c r="B233" s="2" t="s">
        <v>568</v>
      </c>
      <c r="C233" s="2"/>
      <c r="D233" s="2">
        <v>50</v>
      </c>
      <c r="E233" s="11">
        <v>43235</v>
      </c>
      <c r="F233" s="2">
        <v>43235</v>
      </c>
      <c r="G233" s="2" t="s">
        <v>104</v>
      </c>
      <c r="K233" s="2">
        <v>14</v>
      </c>
      <c r="O233" s="2" t="s">
        <v>55</v>
      </c>
      <c r="P233" s="2">
        <v>1</v>
      </c>
      <c r="R233" s="2" t="s">
        <v>1988</v>
      </c>
      <c r="S233" s="2" t="s">
        <v>1599</v>
      </c>
      <c r="T233" s="2" t="s">
        <v>1599</v>
      </c>
      <c r="U233" s="2" t="s">
        <v>1599</v>
      </c>
      <c r="V233" s="2" t="s">
        <v>1599</v>
      </c>
      <c r="Y233" s="2" t="s">
        <v>1599</v>
      </c>
      <c r="AA233" s="2" t="s">
        <v>1599</v>
      </c>
      <c r="AB233" s="12" t="s">
        <v>103</v>
      </c>
      <c r="AC233" s="12">
        <v>311</v>
      </c>
      <c r="AD233" s="12">
        <v>50</v>
      </c>
      <c r="AE233" s="12">
        <f>VLOOKUP(AD233,Tableau5[[ID_Section]:[departement]],10,TRUE)</f>
        <v>17</v>
      </c>
      <c r="AF233" s="12" t="s">
        <v>104</v>
      </c>
      <c r="AG233" s="33">
        <v>43235</v>
      </c>
      <c r="AH233" s="12">
        <v>14</v>
      </c>
      <c r="AI233" s="12">
        <v>5</v>
      </c>
      <c r="AJ233" s="12" t="s">
        <v>55</v>
      </c>
      <c r="AK233" s="12" t="str">
        <f>AJ233</f>
        <v>Sportif</v>
      </c>
      <c r="AL233" s="12">
        <v>1</v>
      </c>
      <c r="AP233" s="12">
        <v>1</v>
      </c>
      <c r="AV233" s="12" t="str">
        <f>CONCATENATE(AD233,"-",AG233,"-",AJ233)</f>
        <v>50-43235-Sportif</v>
      </c>
      <c r="AW233" s="12">
        <v>1</v>
      </c>
      <c r="AX233" s="12">
        <v>2</v>
      </c>
      <c r="AY233" s="12" t="s">
        <v>61</v>
      </c>
      <c r="AZ233" s="12">
        <v>148</v>
      </c>
      <c r="BA233" s="12" t="s">
        <v>96</v>
      </c>
      <c r="BB233" s="12">
        <v>11560</v>
      </c>
      <c r="BC233" s="12">
        <v>19</v>
      </c>
    </row>
    <row r="234" spans="1:56" x14ac:dyDescent="0.2">
      <c r="A234" s="2" t="s">
        <v>1612</v>
      </c>
      <c r="B234" s="2" t="s">
        <v>568</v>
      </c>
      <c r="C234" s="2"/>
      <c r="D234" s="2">
        <v>50</v>
      </c>
      <c r="E234" s="11">
        <v>43235</v>
      </c>
      <c r="F234" s="2">
        <v>43235</v>
      </c>
      <c r="G234" s="2" t="s">
        <v>104</v>
      </c>
      <c r="K234" s="2">
        <v>14</v>
      </c>
      <c r="O234" s="2" t="s">
        <v>50</v>
      </c>
      <c r="P234" s="2">
        <v>1</v>
      </c>
      <c r="R234" s="2" t="s">
        <v>1989</v>
      </c>
      <c r="S234" s="2" t="s">
        <v>54</v>
      </c>
      <c r="T234" s="2" t="s">
        <v>130</v>
      </c>
      <c r="U234" s="2" t="s">
        <v>1599</v>
      </c>
      <c r="V234" s="2" t="s">
        <v>1599</v>
      </c>
      <c r="Y234" s="2" t="s">
        <v>1599</v>
      </c>
      <c r="AA234" s="2" t="s">
        <v>1599</v>
      </c>
      <c r="AB234" s="12" t="s">
        <v>130</v>
      </c>
      <c r="AC234" s="12">
        <v>312</v>
      </c>
      <c r="AD234" s="12">
        <v>50</v>
      </c>
      <c r="AE234" s="12">
        <f>VLOOKUP(AD234,Tableau5[[ID_Section]:[departement]],10,TRUE)</f>
        <v>17</v>
      </c>
      <c r="AF234" s="12" t="s">
        <v>104</v>
      </c>
      <c r="AG234" s="33">
        <v>43235</v>
      </c>
      <c r="AH234" s="12">
        <v>14</v>
      </c>
      <c r="AI234" s="12">
        <v>8</v>
      </c>
      <c r="AJ234" s="12" t="s">
        <v>50</v>
      </c>
      <c r="AK234" s="12" t="str">
        <f>AJ234</f>
        <v>Utilitaire</v>
      </c>
      <c r="AL234" s="12">
        <v>1</v>
      </c>
      <c r="AP234" s="12">
        <v>2</v>
      </c>
      <c r="AQ234" s="12">
        <v>26</v>
      </c>
      <c r="AV234" s="12" t="str">
        <f>CONCATENATE(AD234,"-",AG234,"-",AJ234)</f>
        <v>50-43235-Utilitaire</v>
      </c>
      <c r="AW234" s="12">
        <v>1</v>
      </c>
      <c r="AX234" s="12">
        <v>2</v>
      </c>
      <c r="AY234" s="12" t="s">
        <v>61</v>
      </c>
      <c r="AZ234" s="12">
        <v>148</v>
      </c>
      <c r="BA234" s="12" t="s">
        <v>96</v>
      </c>
      <c r="BB234" s="12">
        <v>11560</v>
      </c>
      <c r="BC234" s="12">
        <v>19</v>
      </c>
    </row>
    <row r="235" spans="1:56" x14ac:dyDescent="0.2">
      <c r="A235" s="2" t="s">
        <v>1612</v>
      </c>
      <c r="B235" s="2" t="s">
        <v>568</v>
      </c>
      <c r="C235" s="2"/>
      <c r="D235" s="2">
        <v>50</v>
      </c>
      <c r="E235" s="11">
        <v>43235</v>
      </c>
      <c r="F235" s="2">
        <v>43235</v>
      </c>
      <c r="G235" s="2" t="s">
        <v>104</v>
      </c>
      <c r="K235" s="2">
        <v>14</v>
      </c>
      <c r="O235" s="2" t="s">
        <v>55</v>
      </c>
      <c r="P235" s="2">
        <v>1</v>
      </c>
      <c r="R235" s="2" t="s">
        <v>1989</v>
      </c>
      <c r="S235" s="2" t="s">
        <v>54</v>
      </c>
      <c r="T235" s="2" t="s">
        <v>131</v>
      </c>
      <c r="U235" s="2" t="s">
        <v>1599</v>
      </c>
      <c r="V235" s="2" t="s">
        <v>1599</v>
      </c>
      <c r="Y235" s="2" t="s">
        <v>1599</v>
      </c>
      <c r="AA235" s="2" t="s">
        <v>1599</v>
      </c>
      <c r="AB235" s="12" t="s">
        <v>131</v>
      </c>
      <c r="AC235" s="12">
        <v>313</v>
      </c>
      <c r="AD235" s="12">
        <v>50</v>
      </c>
      <c r="AE235" s="12">
        <f>VLOOKUP(AD235,Tableau5[[ID_Section]:[departement]],10,TRUE)</f>
        <v>17</v>
      </c>
      <c r="AF235" s="12" t="s">
        <v>104</v>
      </c>
      <c r="AG235" s="33">
        <v>43235</v>
      </c>
      <c r="AH235" s="12">
        <v>14</v>
      </c>
      <c r="AI235" s="12">
        <v>5</v>
      </c>
      <c r="AJ235" s="12" t="s">
        <v>55</v>
      </c>
      <c r="AK235" s="12" t="str">
        <f>AJ235</f>
        <v>Sportif</v>
      </c>
      <c r="AL235" s="12">
        <v>1</v>
      </c>
      <c r="AP235" s="12">
        <v>2</v>
      </c>
      <c r="AQ235" s="12">
        <v>27</v>
      </c>
      <c r="AV235" s="12" t="str">
        <f>CONCATENATE(AD235,"-",AG235,"-",AJ235)</f>
        <v>50-43235-Sportif</v>
      </c>
      <c r="AW235" s="12">
        <v>1</v>
      </c>
      <c r="AX235" s="12">
        <v>2</v>
      </c>
      <c r="AY235" s="12" t="s">
        <v>61</v>
      </c>
      <c r="AZ235" s="12">
        <v>148</v>
      </c>
      <c r="BA235" s="12" t="s">
        <v>96</v>
      </c>
      <c r="BB235" s="12">
        <v>11560</v>
      </c>
      <c r="BC235" s="12">
        <v>19</v>
      </c>
    </row>
    <row r="236" spans="1:56" x14ac:dyDescent="0.2">
      <c r="A236" s="2" t="s">
        <v>1612</v>
      </c>
      <c r="B236" s="2" t="s">
        <v>568</v>
      </c>
      <c r="C236" s="2"/>
      <c r="D236" s="2">
        <v>50</v>
      </c>
      <c r="E236" s="11">
        <v>43235</v>
      </c>
      <c r="F236" s="2">
        <v>43235</v>
      </c>
      <c r="G236" s="2" t="s">
        <v>104</v>
      </c>
      <c r="K236" s="2">
        <v>14</v>
      </c>
      <c r="O236" s="2" t="s">
        <v>55</v>
      </c>
      <c r="P236" s="2">
        <v>1</v>
      </c>
      <c r="R236" s="2" t="s">
        <v>1989</v>
      </c>
      <c r="S236" s="2" t="s">
        <v>1599</v>
      </c>
      <c r="T236" s="2" t="s">
        <v>1599</v>
      </c>
      <c r="U236" s="2" t="s">
        <v>1599</v>
      </c>
      <c r="V236" s="2" t="s">
        <v>1599</v>
      </c>
      <c r="Y236" s="2" t="s">
        <v>1599</v>
      </c>
      <c r="AA236" s="2" t="s">
        <v>1599</v>
      </c>
      <c r="AB236" s="12" t="s">
        <v>103</v>
      </c>
      <c r="AC236" s="12">
        <v>314</v>
      </c>
      <c r="AD236" s="12">
        <v>50</v>
      </c>
      <c r="AE236" s="12">
        <f>VLOOKUP(AD236,Tableau5[[ID_Section]:[departement]],10,TRUE)</f>
        <v>17</v>
      </c>
      <c r="AF236" s="12" t="s">
        <v>104</v>
      </c>
      <c r="AG236" s="33">
        <v>43235</v>
      </c>
      <c r="AH236" s="12">
        <v>14</v>
      </c>
      <c r="AI236" s="12">
        <v>5</v>
      </c>
      <c r="AJ236" s="12" t="s">
        <v>55</v>
      </c>
      <c r="AK236" s="12" t="str">
        <f>AJ236</f>
        <v>Sportif</v>
      </c>
      <c r="AL236" s="12">
        <v>1</v>
      </c>
      <c r="AP236" s="12">
        <v>2</v>
      </c>
      <c r="AV236" s="12" t="str">
        <f>CONCATENATE(AD236,"-",AG236,"-",AJ236)</f>
        <v>50-43235-Sportif</v>
      </c>
      <c r="AW236" s="12">
        <v>1</v>
      </c>
      <c r="AX236" s="12">
        <v>2</v>
      </c>
      <c r="AY236" s="12" t="s">
        <v>61</v>
      </c>
      <c r="AZ236" s="12">
        <v>148</v>
      </c>
      <c r="BA236" s="12" t="s">
        <v>96</v>
      </c>
      <c r="BB236" s="12">
        <v>11560</v>
      </c>
      <c r="BC236" s="12">
        <v>19</v>
      </c>
    </row>
    <row r="237" spans="1:56" x14ac:dyDescent="0.2">
      <c r="A237" s="2" t="s">
        <v>1612</v>
      </c>
      <c r="B237" s="2" t="s">
        <v>568</v>
      </c>
      <c r="C237" s="2"/>
      <c r="D237" s="2">
        <v>50</v>
      </c>
      <c r="E237" s="11">
        <v>43235</v>
      </c>
      <c r="F237" s="2">
        <v>43235</v>
      </c>
      <c r="G237" s="2" t="s">
        <v>104</v>
      </c>
      <c r="K237" s="2">
        <v>14</v>
      </c>
      <c r="O237" s="2" t="s">
        <v>49</v>
      </c>
      <c r="P237" s="2">
        <v>3</v>
      </c>
      <c r="R237" s="2" t="s">
        <v>1988</v>
      </c>
      <c r="S237" s="2" t="s">
        <v>1599</v>
      </c>
      <c r="T237" s="2" t="s">
        <v>1599</v>
      </c>
      <c r="U237" s="2" t="s">
        <v>1599</v>
      </c>
      <c r="V237" s="2" t="s">
        <v>1599</v>
      </c>
      <c r="Y237" s="2" t="s">
        <v>1599</v>
      </c>
      <c r="AA237" s="2" t="s">
        <v>1599</v>
      </c>
      <c r="AB237" s="12" t="s">
        <v>103</v>
      </c>
      <c r="AC237" s="12">
        <v>315</v>
      </c>
      <c r="AD237" s="12">
        <v>50</v>
      </c>
      <c r="AE237" s="12">
        <f>VLOOKUP(AD237,Tableau5[[ID_Section]:[departement]],10,TRUE)</f>
        <v>17</v>
      </c>
      <c r="AF237" s="12" t="s">
        <v>104</v>
      </c>
      <c r="AG237" s="33">
        <v>43235</v>
      </c>
      <c r="AH237" s="12">
        <v>14</v>
      </c>
      <c r="AI237" s="12">
        <v>1</v>
      </c>
      <c r="AJ237" s="12" t="s">
        <v>49</v>
      </c>
      <c r="AL237" s="12">
        <v>3</v>
      </c>
      <c r="AP237" s="12">
        <v>1</v>
      </c>
      <c r="AW237" s="12">
        <v>2</v>
      </c>
      <c r="AX237" s="12">
        <v>2</v>
      </c>
      <c r="AY237" s="12" t="s">
        <v>61</v>
      </c>
      <c r="AZ237" s="12">
        <v>148</v>
      </c>
      <c r="BA237" s="12" t="s">
        <v>96</v>
      </c>
      <c r="BB237" s="12">
        <v>11560</v>
      </c>
      <c r="BC237" s="12">
        <v>19</v>
      </c>
    </row>
    <row r="238" spans="1:56" x14ac:dyDescent="0.2">
      <c r="A238" s="2" t="s">
        <v>1612</v>
      </c>
      <c r="B238" s="2" t="s">
        <v>568</v>
      </c>
      <c r="C238" s="2"/>
      <c r="D238" s="2">
        <v>50</v>
      </c>
      <c r="E238" s="11">
        <v>43235</v>
      </c>
      <c r="F238" s="2">
        <v>43235</v>
      </c>
      <c r="G238" s="2" t="s">
        <v>104</v>
      </c>
      <c r="K238" s="2">
        <v>14</v>
      </c>
      <c r="O238" s="2" t="s">
        <v>50</v>
      </c>
      <c r="P238" s="2">
        <v>1</v>
      </c>
      <c r="R238" s="2" t="s">
        <v>1989</v>
      </c>
      <c r="S238" s="2" t="s">
        <v>54</v>
      </c>
      <c r="T238" s="2" t="s">
        <v>132</v>
      </c>
      <c r="U238" s="2" t="s">
        <v>1599</v>
      </c>
      <c r="V238" s="2" t="s">
        <v>1599</v>
      </c>
      <c r="Y238" s="2" t="s">
        <v>1599</v>
      </c>
      <c r="AA238" s="2" t="s">
        <v>1599</v>
      </c>
      <c r="AB238" s="12" t="s">
        <v>132</v>
      </c>
      <c r="AC238" s="12">
        <v>316</v>
      </c>
      <c r="AD238" s="12">
        <v>50</v>
      </c>
      <c r="AE238" s="12">
        <f>VLOOKUP(AD238,Tableau5[[ID_Section]:[departement]],10,TRUE)</f>
        <v>17</v>
      </c>
      <c r="AF238" s="12" t="s">
        <v>104</v>
      </c>
      <c r="AG238" s="33">
        <v>43235</v>
      </c>
      <c r="AH238" s="12">
        <v>14</v>
      </c>
      <c r="AI238" s="12">
        <v>8</v>
      </c>
      <c r="AJ238" s="12" t="s">
        <v>50</v>
      </c>
      <c r="AK238" s="12" t="str">
        <f>AJ238</f>
        <v>Utilitaire</v>
      </c>
      <c r="AL238" s="12">
        <v>1</v>
      </c>
      <c r="AP238" s="12">
        <v>2</v>
      </c>
      <c r="AQ238" s="12">
        <v>28</v>
      </c>
      <c r="AV238" s="12" t="str">
        <f>CONCATENATE(AD238,"-",AG238,"-",AJ238)</f>
        <v>50-43235-Utilitaire</v>
      </c>
      <c r="AW238" s="12">
        <v>1</v>
      </c>
      <c r="AX238" s="12">
        <v>2</v>
      </c>
      <c r="AY238" s="12" t="s">
        <v>61</v>
      </c>
      <c r="AZ238" s="12">
        <v>148</v>
      </c>
      <c r="BA238" s="12" t="s">
        <v>96</v>
      </c>
      <c r="BB238" s="12">
        <v>11560</v>
      </c>
      <c r="BC238" s="12">
        <v>19</v>
      </c>
    </row>
    <row r="239" spans="1:56" x14ac:dyDescent="0.2">
      <c r="A239" s="2" t="s">
        <v>1612</v>
      </c>
      <c r="B239" s="2" t="s">
        <v>568</v>
      </c>
      <c r="C239" s="2"/>
      <c r="D239" s="2">
        <v>50</v>
      </c>
      <c r="E239" s="11">
        <v>43235</v>
      </c>
      <c r="F239" s="2">
        <v>43235</v>
      </c>
      <c r="G239" s="2" t="s">
        <v>104</v>
      </c>
      <c r="K239" s="2">
        <v>14</v>
      </c>
      <c r="O239" s="2" t="s">
        <v>50</v>
      </c>
      <c r="P239" s="2">
        <v>1</v>
      </c>
      <c r="R239" s="2" t="s">
        <v>1989</v>
      </c>
      <c r="S239" s="2" t="s">
        <v>54</v>
      </c>
      <c r="T239" s="2" t="s">
        <v>133</v>
      </c>
      <c r="U239" s="2" t="s">
        <v>1599</v>
      </c>
      <c r="V239" s="2" t="s">
        <v>1599</v>
      </c>
      <c r="Y239" s="2" t="s">
        <v>1599</v>
      </c>
      <c r="AA239" s="2" t="s">
        <v>1599</v>
      </c>
      <c r="AB239" s="12" t="s">
        <v>133</v>
      </c>
      <c r="AC239" s="12">
        <v>317</v>
      </c>
      <c r="AD239" s="12">
        <v>50</v>
      </c>
      <c r="AE239" s="12">
        <f>VLOOKUP(AD239,Tableau5[[ID_Section]:[departement]],10,TRUE)</f>
        <v>17</v>
      </c>
      <c r="AF239" s="12" t="s">
        <v>104</v>
      </c>
      <c r="AG239" s="33">
        <v>43235</v>
      </c>
      <c r="AH239" s="12">
        <v>14</v>
      </c>
      <c r="AI239" s="12">
        <v>8</v>
      </c>
      <c r="AJ239" s="12" t="s">
        <v>50</v>
      </c>
      <c r="AK239" s="12" t="str">
        <f>AJ239</f>
        <v>Utilitaire</v>
      </c>
      <c r="AL239" s="12">
        <v>1</v>
      </c>
      <c r="AP239" s="12">
        <v>2</v>
      </c>
      <c r="AQ239" s="12">
        <v>29</v>
      </c>
      <c r="AV239" s="12" t="str">
        <f>CONCATENATE(AD239,"-",AG239,"-",AJ239)</f>
        <v>50-43235-Utilitaire</v>
      </c>
      <c r="AW239" s="12">
        <v>1</v>
      </c>
      <c r="AX239" s="12">
        <v>2</v>
      </c>
      <c r="AY239" s="12" t="s">
        <v>61</v>
      </c>
      <c r="AZ239" s="12">
        <v>148</v>
      </c>
      <c r="BA239" s="12" t="s">
        <v>96</v>
      </c>
      <c r="BB239" s="12">
        <v>11560</v>
      </c>
      <c r="BC239" s="12">
        <v>19</v>
      </c>
    </row>
    <row r="240" spans="1:56" x14ac:dyDescent="0.2">
      <c r="A240" s="2" t="s">
        <v>1612</v>
      </c>
      <c r="B240" s="2" t="s">
        <v>568</v>
      </c>
      <c r="C240" s="2"/>
      <c r="D240" s="2">
        <v>50</v>
      </c>
      <c r="E240" s="11">
        <v>43235</v>
      </c>
      <c r="F240" s="2">
        <v>43235</v>
      </c>
      <c r="G240" s="2" t="s">
        <v>104</v>
      </c>
      <c r="K240" s="2">
        <v>14</v>
      </c>
      <c r="O240" s="2" t="s">
        <v>49</v>
      </c>
      <c r="P240" s="2">
        <v>2</v>
      </c>
      <c r="R240" s="2" t="s">
        <v>1989</v>
      </c>
      <c r="S240" s="2" t="s">
        <v>1599</v>
      </c>
      <c r="T240" s="2" t="s">
        <v>1599</v>
      </c>
      <c r="U240" s="2" t="s">
        <v>1599</v>
      </c>
      <c r="V240" s="2" t="s">
        <v>1599</v>
      </c>
      <c r="Y240" s="2" t="s">
        <v>1599</v>
      </c>
      <c r="AA240" s="2" t="s">
        <v>1599</v>
      </c>
      <c r="AB240" s="12" t="s">
        <v>103</v>
      </c>
      <c r="AC240" s="12">
        <v>318</v>
      </c>
      <c r="AD240" s="12">
        <v>50</v>
      </c>
      <c r="AE240" s="12">
        <f>VLOOKUP(AD240,Tableau5[[ID_Section]:[departement]],10,TRUE)</f>
        <v>17</v>
      </c>
      <c r="AF240" s="12" t="s">
        <v>104</v>
      </c>
      <c r="AG240" s="33">
        <v>43235</v>
      </c>
      <c r="AH240" s="12">
        <v>14</v>
      </c>
      <c r="AI240" s="12">
        <v>1</v>
      </c>
      <c r="AJ240" s="12" t="s">
        <v>49</v>
      </c>
      <c r="AL240" s="12">
        <v>2</v>
      </c>
      <c r="AP240" s="12">
        <v>2</v>
      </c>
      <c r="AW240" s="12">
        <v>2</v>
      </c>
      <c r="AX240" s="12">
        <v>2</v>
      </c>
      <c r="AY240" s="12" t="s">
        <v>61</v>
      </c>
      <c r="AZ240" s="12">
        <v>148</v>
      </c>
      <c r="BA240" s="12" t="s">
        <v>96</v>
      </c>
      <c r="BB240" s="12">
        <v>11560</v>
      </c>
      <c r="BC240" s="12">
        <v>19</v>
      </c>
    </row>
    <row r="241" spans="1:56" x14ac:dyDescent="0.2">
      <c r="A241" s="2" t="s">
        <v>1612</v>
      </c>
      <c r="B241" s="2" t="s">
        <v>568</v>
      </c>
      <c r="C241" s="2"/>
      <c r="D241" s="2">
        <v>50</v>
      </c>
      <c r="E241" s="11">
        <v>43235</v>
      </c>
      <c r="F241" s="2">
        <v>43235</v>
      </c>
      <c r="G241" s="2" t="s">
        <v>104</v>
      </c>
      <c r="K241" s="2">
        <v>14</v>
      </c>
      <c r="O241" s="2" t="s">
        <v>49</v>
      </c>
      <c r="P241" s="2">
        <v>1</v>
      </c>
      <c r="R241" s="2" t="s">
        <v>1988</v>
      </c>
      <c r="S241" s="2" t="s">
        <v>1599</v>
      </c>
      <c r="T241" s="2" t="s">
        <v>1599</v>
      </c>
      <c r="U241" s="2" t="s">
        <v>1599</v>
      </c>
      <c r="V241" s="2" t="s">
        <v>1599</v>
      </c>
      <c r="Y241" s="2" t="s">
        <v>1599</v>
      </c>
      <c r="AA241" s="2" t="s">
        <v>1599</v>
      </c>
      <c r="AB241" s="12" t="s">
        <v>103</v>
      </c>
      <c r="AC241" s="12">
        <v>319</v>
      </c>
      <c r="AD241" s="12">
        <v>50</v>
      </c>
      <c r="AE241" s="12">
        <f>VLOOKUP(AD241,Tableau5[[ID_Section]:[departement]],10,TRUE)</f>
        <v>17</v>
      </c>
      <c r="AF241" s="12" t="s">
        <v>104</v>
      </c>
      <c r="AG241" s="33">
        <v>43235</v>
      </c>
      <c r="AH241" s="12">
        <v>14</v>
      </c>
      <c r="AI241" s="12">
        <v>1</v>
      </c>
      <c r="AJ241" s="12" t="s">
        <v>49</v>
      </c>
      <c r="AL241" s="12">
        <v>1</v>
      </c>
      <c r="AP241" s="12">
        <v>1</v>
      </c>
      <c r="AW241" s="12">
        <v>2</v>
      </c>
      <c r="AX241" s="12">
        <v>2</v>
      </c>
      <c r="AY241" s="12" t="s">
        <v>61</v>
      </c>
      <c r="AZ241" s="12">
        <v>148</v>
      </c>
      <c r="BA241" s="12" t="s">
        <v>96</v>
      </c>
      <c r="BB241" s="12">
        <v>11560</v>
      </c>
      <c r="BC241" s="12">
        <v>19</v>
      </c>
    </row>
    <row r="242" spans="1:56" x14ac:dyDescent="0.2">
      <c r="A242" s="2" t="s">
        <v>1612</v>
      </c>
      <c r="B242" s="2" t="s">
        <v>568</v>
      </c>
      <c r="C242" s="2"/>
      <c r="D242" s="2">
        <v>50</v>
      </c>
      <c r="E242" s="11">
        <v>43235</v>
      </c>
      <c r="F242" s="2">
        <v>43235</v>
      </c>
      <c r="G242" s="2" t="s">
        <v>104</v>
      </c>
      <c r="K242" s="2">
        <v>14</v>
      </c>
      <c r="O242" s="2" t="s">
        <v>49</v>
      </c>
      <c r="P242" s="2">
        <v>3</v>
      </c>
      <c r="R242" s="2" t="s">
        <v>1988</v>
      </c>
      <c r="S242" s="2" t="s">
        <v>1599</v>
      </c>
      <c r="T242" s="2" t="s">
        <v>1599</v>
      </c>
      <c r="U242" s="2" t="s">
        <v>1599</v>
      </c>
      <c r="V242" s="2" t="s">
        <v>1599</v>
      </c>
      <c r="Y242" s="2" t="s">
        <v>1599</v>
      </c>
      <c r="AA242" s="2" t="s">
        <v>1599</v>
      </c>
      <c r="AB242" s="12" t="s">
        <v>103</v>
      </c>
      <c r="AC242" s="12">
        <v>320</v>
      </c>
      <c r="AD242" s="12">
        <v>50</v>
      </c>
      <c r="AE242" s="12">
        <f>VLOOKUP(AD242,Tableau5[[ID_Section]:[departement]],10,TRUE)</f>
        <v>17</v>
      </c>
      <c r="AF242" s="12" t="s">
        <v>104</v>
      </c>
      <c r="AG242" s="33">
        <v>43235</v>
      </c>
      <c r="AH242" s="12">
        <v>14</v>
      </c>
      <c r="AI242" s="12">
        <v>1</v>
      </c>
      <c r="AJ242" s="12" t="s">
        <v>49</v>
      </c>
      <c r="AL242" s="12">
        <v>3</v>
      </c>
      <c r="AP242" s="12">
        <v>1</v>
      </c>
      <c r="AW242" s="12">
        <v>2</v>
      </c>
      <c r="AX242" s="12">
        <v>2</v>
      </c>
      <c r="AY242" s="12" t="s">
        <v>61</v>
      </c>
      <c r="AZ242" s="12">
        <v>148</v>
      </c>
      <c r="BA242" s="12" t="s">
        <v>96</v>
      </c>
      <c r="BB242" s="12">
        <v>11560</v>
      </c>
      <c r="BC242" s="12">
        <v>19</v>
      </c>
    </row>
    <row r="243" spans="1:56" x14ac:dyDescent="0.2">
      <c r="A243" s="2" t="s">
        <v>1612</v>
      </c>
      <c r="B243" s="2" t="s">
        <v>568</v>
      </c>
      <c r="C243" s="2"/>
      <c r="D243" s="2">
        <v>50</v>
      </c>
      <c r="E243" s="11">
        <v>43235</v>
      </c>
      <c r="F243" s="2">
        <v>43235</v>
      </c>
      <c r="G243" s="2" t="s">
        <v>104</v>
      </c>
      <c r="K243" s="2">
        <v>14</v>
      </c>
      <c r="O243" s="2" t="s">
        <v>53</v>
      </c>
      <c r="P243" s="2">
        <v>1</v>
      </c>
      <c r="R243" s="2" t="s">
        <v>1988</v>
      </c>
      <c r="S243" s="2" t="s">
        <v>54</v>
      </c>
      <c r="T243" s="2" t="s">
        <v>134</v>
      </c>
      <c r="U243" s="2" t="s">
        <v>1599</v>
      </c>
      <c r="V243" s="2" t="s">
        <v>1599</v>
      </c>
      <c r="Y243" s="2" t="s">
        <v>1599</v>
      </c>
      <c r="AA243" s="2" t="s">
        <v>1599</v>
      </c>
      <c r="AB243" s="12" t="s">
        <v>134</v>
      </c>
      <c r="AC243" s="12">
        <v>321</v>
      </c>
      <c r="AD243" s="12">
        <v>50</v>
      </c>
      <c r="AE243" s="12">
        <f>VLOOKUP(AD243,Tableau5[[ID_Section]:[departement]],10,TRUE)</f>
        <v>17</v>
      </c>
      <c r="AF243" s="12" t="s">
        <v>104</v>
      </c>
      <c r="AG243" s="33">
        <v>43235</v>
      </c>
      <c r="AH243" s="12">
        <v>14</v>
      </c>
      <c r="AI243" s="12">
        <v>9</v>
      </c>
      <c r="AJ243" s="12" t="s">
        <v>53</v>
      </c>
      <c r="AK243" s="12" t="s">
        <v>53</v>
      </c>
      <c r="AL243" s="12">
        <v>1</v>
      </c>
      <c r="AP243" s="12">
        <v>1</v>
      </c>
      <c r="AQ243" s="12">
        <v>30</v>
      </c>
      <c r="AV243" s="12" t="str">
        <f>CONCATENATE(AD243,"-",AG243,"-","Loisir")</f>
        <v>50-43235-Loisir</v>
      </c>
      <c r="AW243" s="12">
        <v>1</v>
      </c>
      <c r="AX243" s="12">
        <v>2</v>
      </c>
      <c r="AY243" s="12" t="s">
        <v>61</v>
      </c>
      <c r="AZ243" s="12">
        <v>148</v>
      </c>
      <c r="BA243" s="12" t="s">
        <v>96</v>
      </c>
      <c r="BB243" s="12">
        <v>11560</v>
      </c>
      <c r="BC243" s="12">
        <v>19</v>
      </c>
    </row>
    <row r="244" spans="1:56" x14ac:dyDescent="0.2">
      <c r="A244" s="2" t="s">
        <v>1612</v>
      </c>
      <c r="B244" s="2" t="s">
        <v>568</v>
      </c>
      <c r="C244" s="2"/>
      <c r="D244" s="2">
        <v>50</v>
      </c>
      <c r="E244" s="11">
        <v>43235</v>
      </c>
      <c r="F244" s="2">
        <v>43235</v>
      </c>
      <c r="G244" s="2" t="s">
        <v>104</v>
      </c>
      <c r="K244" s="2">
        <v>14</v>
      </c>
      <c r="O244" s="2" t="s">
        <v>53</v>
      </c>
      <c r="P244" s="2">
        <v>1</v>
      </c>
      <c r="R244" s="2" t="s">
        <v>1988</v>
      </c>
      <c r="S244" s="2" t="s">
        <v>54</v>
      </c>
      <c r="T244" s="2" t="s">
        <v>135</v>
      </c>
      <c r="U244" s="2" t="s">
        <v>1599</v>
      </c>
      <c r="V244" s="2" t="s">
        <v>1599</v>
      </c>
      <c r="Y244" s="2" t="s">
        <v>1599</v>
      </c>
      <c r="AA244" s="2" t="s">
        <v>1599</v>
      </c>
      <c r="AB244" s="12" t="s">
        <v>135</v>
      </c>
      <c r="AC244" s="12">
        <v>322</v>
      </c>
      <c r="AD244" s="12">
        <v>50</v>
      </c>
      <c r="AE244" s="12">
        <f>VLOOKUP(AD244,Tableau5[[ID_Section]:[departement]],10,TRUE)</f>
        <v>17</v>
      </c>
      <c r="AF244" s="12" t="s">
        <v>104</v>
      </c>
      <c r="AG244" s="33">
        <v>43235</v>
      </c>
      <c r="AH244" s="12">
        <v>14</v>
      </c>
      <c r="AI244" s="12">
        <v>9</v>
      </c>
      <c r="AJ244" s="12" t="s">
        <v>53</v>
      </c>
      <c r="AK244" s="12" t="s">
        <v>53</v>
      </c>
      <c r="AL244" s="12">
        <v>1</v>
      </c>
      <c r="AP244" s="12">
        <v>1</v>
      </c>
      <c r="AQ244" s="12">
        <v>31</v>
      </c>
      <c r="AV244" s="12" t="str">
        <f>CONCATENATE(AD244,"-",AG244,"-","Loisir")</f>
        <v>50-43235-Loisir</v>
      </c>
      <c r="AW244" s="12">
        <v>1</v>
      </c>
      <c r="AX244" s="12">
        <v>2</v>
      </c>
      <c r="AY244" s="12" t="s">
        <v>61</v>
      </c>
      <c r="AZ244" s="12">
        <v>148</v>
      </c>
      <c r="BA244" s="12" t="s">
        <v>96</v>
      </c>
      <c r="BB244" s="12">
        <v>11560</v>
      </c>
      <c r="BC244" s="12">
        <v>19</v>
      </c>
    </row>
    <row r="245" spans="1:56" x14ac:dyDescent="0.2">
      <c r="A245" s="2" t="s">
        <v>1612</v>
      </c>
      <c r="B245" s="2" t="s">
        <v>568</v>
      </c>
      <c r="C245" s="2"/>
      <c r="D245" s="2">
        <v>50</v>
      </c>
      <c r="E245" s="11">
        <v>43235</v>
      </c>
      <c r="F245" s="2">
        <v>43235</v>
      </c>
      <c r="G245" s="2" t="s">
        <v>104</v>
      </c>
      <c r="K245" s="2">
        <v>14</v>
      </c>
      <c r="O245" s="2" t="s">
        <v>53</v>
      </c>
      <c r="P245" s="2">
        <v>1</v>
      </c>
      <c r="R245" s="2" t="s">
        <v>1988</v>
      </c>
      <c r="S245" s="2" t="s">
        <v>54</v>
      </c>
      <c r="T245" s="2" t="s">
        <v>136</v>
      </c>
      <c r="U245" s="2" t="s">
        <v>1599</v>
      </c>
      <c r="V245" s="2" t="s">
        <v>1599</v>
      </c>
      <c r="Y245" s="2" t="s">
        <v>1599</v>
      </c>
      <c r="AA245" s="2" t="s">
        <v>1599</v>
      </c>
      <c r="AB245" s="12" t="s">
        <v>136</v>
      </c>
      <c r="AC245" s="12">
        <v>323</v>
      </c>
      <c r="AD245" s="12">
        <v>50</v>
      </c>
      <c r="AE245" s="12">
        <f>VLOOKUP(AD245,Tableau5[[ID_Section]:[departement]],10,TRUE)</f>
        <v>17</v>
      </c>
      <c r="AF245" s="12" t="s">
        <v>104</v>
      </c>
      <c r="AG245" s="33">
        <v>43235</v>
      </c>
      <c r="AH245" s="12">
        <v>14</v>
      </c>
      <c r="AI245" s="12">
        <v>9</v>
      </c>
      <c r="AJ245" s="12" t="s">
        <v>53</v>
      </c>
      <c r="AK245" s="12" t="s">
        <v>53</v>
      </c>
      <c r="AL245" s="12">
        <v>1</v>
      </c>
      <c r="AP245" s="12">
        <v>1</v>
      </c>
      <c r="AQ245" s="12">
        <v>32</v>
      </c>
      <c r="AV245" s="12" t="str">
        <f>CONCATENATE(AD245,"-",AG245,"-","Loisir")</f>
        <v>50-43235-Loisir</v>
      </c>
      <c r="AW245" s="12">
        <v>1</v>
      </c>
      <c r="AX245" s="12">
        <v>2</v>
      </c>
      <c r="AY245" s="12" t="s">
        <v>61</v>
      </c>
      <c r="AZ245" s="12">
        <v>148</v>
      </c>
      <c r="BA245" s="12" t="s">
        <v>96</v>
      </c>
      <c r="BB245" s="12">
        <v>11560</v>
      </c>
      <c r="BC245" s="12">
        <v>19</v>
      </c>
    </row>
    <row r="246" spans="1:56" x14ac:dyDescent="0.2">
      <c r="A246" s="2" t="s">
        <v>1612</v>
      </c>
      <c r="B246" s="2" t="s">
        <v>568</v>
      </c>
      <c r="C246" s="2"/>
      <c r="D246" s="2">
        <v>50</v>
      </c>
      <c r="E246" s="11">
        <v>43235</v>
      </c>
      <c r="F246" s="2">
        <v>43235</v>
      </c>
      <c r="G246" s="2" t="s">
        <v>104</v>
      </c>
      <c r="K246" s="2">
        <v>14</v>
      </c>
      <c r="O246" s="2" t="s">
        <v>53</v>
      </c>
      <c r="P246" s="2">
        <v>1</v>
      </c>
      <c r="R246" s="2" t="s">
        <v>1989</v>
      </c>
      <c r="S246" s="2" t="s">
        <v>54</v>
      </c>
      <c r="T246" s="2" t="s">
        <v>137</v>
      </c>
      <c r="U246" s="2" t="s">
        <v>1599</v>
      </c>
      <c r="V246" s="2" t="s">
        <v>1599</v>
      </c>
      <c r="Y246" s="2" t="s">
        <v>1599</v>
      </c>
      <c r="AA246" s="2" t="s">
        <v>1599</v>
      </c>
      <c r="AB246" s="12" t="s">
        <v>137</v>
      </c>
      <c r="AC246" s="12">
        <v>324</v>
      </c>
      <c r="AD246" s="12">
        <v>50</v>
      </c>
      <c r="AE246" s="12">
        <f>VLOOKUP(AD246,Tableau5[[ID_Section]:[departement]],10,TRUE)</f>
        <v>17</v>
      </c>
      <c r="AF246" s="12" t="s">
        <v>104</v>
      </c>
      <c r="AG246" s="33">
        <v>43235</v>
      </c>
      <c r="AH246" s="12">
        <v>14</v>
      </c>
      <c r="AI246" s="12">
        <v>9</v>
      </c>
      <c r="AJ246" s="12" t="s">
        <v>53</v>
      </c>
      <c r="AK246" s="12" t="s">
        <v>53</v>
      </c>
      <c r="AL246" s="12">
        <v>1</v>
      </c>
      <c r="AP246" s="12">
        <v>2</v>
      </c>
      <c r="AQ246" s="12">
        <v>33</v>
      </c>
      <c r="AV246" s="12" t="str">
        <f>CONCATENATE(AD246,"-",AG246,"-","Loisir")</f>
        <v>50-43235-Loisir</v>
      </c>
      <c r="AW246" s="12">
        <v>1</v>
      </c>
      <c r="AX246" s="12">
        <v>2</v>
      </c>
      <c r="AY246" s="12" t="s">
        <v>61</v>
      </c>
      <c r="AZ246" s="12">
        <v>148</v>
      </c>
      <c r="BA246" s="12" t="s">
        <v>96</v>
      </c>
      <c r="BB246" s="12">
        <v>11560</v>
      </c>
      <c r="BC246" s="12">
        <v>19</v>
      </c>
    </row>
    <row r="247" spans="1:56" x14ac:dyDescent="0.2">
      <c r="A247" s="2" t="s">
        <v>1612</v>
      </c>
      <c r="B247" s="2" t="s">
        <v>568</v>
      </c>
      <c r="C247" s="2"/>
      <c r="D247" s="2">
        <v>50</v>
      </c>
      <c r="E247" s="11">
        <v>43235</v>
      </c>
      <c r="F247" s="2">
        <v>43235</v>
      </c>
      <c r="G247" s="2" t="s">
        <v>104</v>
      </c>
      <c r="K247" s="2">
        <v>14</v>
      </c>
      <c r="O247" s="2" t="s">
        <v>53</v>
      </c>
      <c r="P247" s="2">
        <v>1</v>
      </c>
      <c r="R247" s="2" t="s">
        <v>1989</v>
      </c>
      <c r="S247" s="2" t="s">
        <v>1599</v>
      </c>
      <c r="T247" s="2" t="s">
        <v>1599</v>
      </c>
      <c r="U247" s="2" t="s">
        <v>1599</v>
      </c>
      <c r="V247" s="2" t="s">
        <v>1599</v>
      </c>
      <c r="Y247" s="2" t="s">
        <v>1599</v>
      </c>
      <c r="AA247" s="2" t="s">
        <v>1599</v>
      </c>
      <c r="AB247" s="12" t="s">
        <v>103</v>
      </c>
      <c r="AC247" s="12">
        <v>325</v>
      </c>
      <c r="AD247" s="12">
        <v>50</v>
      </c>
      <c r="AE247" s="12">
        <f>VLOOKUP(AD247,Tableau5[[ID_Section]:[departement]],10,TRUE)</f>
        <v>17</v>
      </c>
      <c r="AF247" s="12" t="s">
        <v>104</v>
      </c>
      <c r="AG247" s="33">
        <v>43235</v>
      </c>
      <c r="AH247" s="12">
        <v>14</v>
      </c>
      <c r="AI247" s="12">
        <v>9</v>
      </c>
      <c r="AJ247" s="12" t="s">
        <v>53</v>
      </c>
      <c r="AK247" s="12" t="s">
        <v>53</v>
      </c>
      <c r="AL247" s="12">
        <v>1</v>
      </c>
      <c r="AP247" s="12">
        <v>2</v>
      </c>
      <c r="AV247" s="12" t="str">
        <f>CONCATENATE(AD247,"-",AG247,"-","Loisir")</f>
        <v>50-43235-Loisir</v>
      </c>
      <c r="AW247" s="12">
        <v>1</v>
      </c>
      <c r="AX247" s="12">
        <v>2</v>
      </c>
      <c r="AY247" s="12" t="s">
        <v>61</v>
      </c>
      <c r="AZ247" s="12">
        <v>148</v>
      </c>
      <c r="BA247" s="12" t="s">
        <v>96</v>
      </c>
      <c r="BB247" s="12">
        <v>11560</v>
      </c>
      <c r="BC247" s="12">
        <v>19</v>
      </c>
      <c r="BD247" s="12" t="s">
        <v>48</v>
      </c>
    </row>
    <row r="248" spans="1:56" x14ac:dyDescent="0.2">
      <c r="A248" s="2" t="s">
        <v>1612</v>
      </c>
      <c r="B248" s="2" t="s">
        <v>568</v>
      </c>
      <c r="C248" s="2"/>
      <c r="D248" s="2">
        <v>50</v>
      </c>
      <c r="E248" s="11">
        <v>43235</v>
      </c>
      <c r="F248" s="2">
        <v>43235</v>
      </c>
      <c r="G248" s="2" t="s">
        <v>104</v>
      </c>
      <c r="K248" s="2">
        <v>15</v>
      </c>
      <c r="O248" s="2" t="s">
        <v>49</v>
      </c>
      <c r="P248" s="2">
        <v>2</v>
      </c>
      <c r="R248" s="2" t="s">
        <v>1988</v>
      </c>
      <c r="S248" s="2" t="s">
        <v>1599</v>
      </c>
      <c r="T248" s="2" t="s">
        <v>1599</v>
      </c>
      <c r="U248" s="2" t="s">
        <v>1599</v>
      </c>
      <c r="V248" s="2" t="s">
        <v>1599</v>
      </c>
      <c r="Y248" s="2" t="s">
        <v>1599</v>
      </c>
      <c r="AA248" s="2" t="s">
        <v>1599</v>
      </c>
      <c r="AB248" s="12" t="s">
        <v>103</v>
      </c>
      <c r="AC248" s="12">
        <v>326</v>
      </c>
      <c r="AD248" s="12">
        <v>50</v>
      </c>
      <c r="AE248" s="12">
        <f>VLOOKUP(AD248,Tableau5[[ID_Section]:[departement]],10,TRUE)</f>
        <v>17</v>
      </c>
      <c r="AF248" s="12" t="s">
        <v>104</v>
      </c>
      <c r="AG248" s="33">
        <v>43235</v>
      </c>
      <c r="AH248" s="12">
        <v>15</v>
      </c>
      <c r="AI248" s="12">
        <v>1</v>
      </c>
      <c r="AJ248" s="12" t="s">
        <v>49</v>
      </c>
      <c r="AL248" s="12">
        <v>2</v>
      </c>
      <c r="AP248" s="12">
        <v>1</v>
      </c>
      <c r="AW248" s="12">
        <v>2</v>
      </c>
      <c r="AX248" s="12">
        <v>2</v>
      </c>
      <c r="AY248" s="12" t="s">
        <v>61</v>
      </c>
      <c r="AZ248" s="12">
        <v>148</v>
      </c>
      <c r="BA248" s="12" t="s">
        <v>102</v>
      </c>
      <c r="BB248" s="12">
        <v>11561</v>
      </c>
      <c r="BC248" s="12">
        <v>42</v>
      </c>
    </row>
    <row r="249" spans="1:56" x14ac:dyDescent="0.2">
      <c r="A249" s="2" t="s">
        <v>1612</v>
      </c>
      <c r="B249" s="2" t="s">
        <v>568</v>
      </c>
      <c r="C249" s="2"/>
      <c r="D249" s="2">
        <v>50</v>
      </c>
      <c r="E249" s="11">
        <v>43235</v>
      </c>
      <c r="F249" s="2">
        <v>43235</v>
      </c>
      <c r="G249" s="2" t="s">
        <v>104</v>
      </c>
      <c r="K249" s="2">
        <v>15</v>
      </c>
      <c r="M249" s="2">
        <v>1</v>
      </c>
      <c r="O249" s="2" t="s">
        <v>53</v>
      </c>
      <c r="P249" s="2">
        <v>1</v>
      </c>
      <c r="R249" s="2" t="s">
        <v>1989</v>
      </c>
      <c r="S249" s="2" t="s">
        <v>54</v>
      </c>
      <c r="T249" s="2" t="s">
        <v>138</v>
      </c>
      <c r="U249" s="2" t="s">
        <v>1599</v>
      </c>
      <c r="V249" s="2" t="s">
        <v>1599</v>
      </c>
      <c r="Y249" s="2" t="s">
        <v>1599</v>
      </c>
      <c r="AA249" s="2" t="s">
        <v>1599</v>
      </c>
      <c r="AB249" s="12" t="s">
        <v>138</v>
      </c>
      <c r="AC249" s="12">
        <v>327</v>
      </c>
      <c r="AD249" s="12">
        <v>50</v>
      </c>
      <c r="AE249" s="12">
        <f>VLOOKUP(AD249,Tableau5[[ID_Section]:[departement]],10,TRUE)</f>
        <v>17</v>
      </c>
      <c r="AF249" s="12" t="s">
        <v>104</v>
      </c>
      <c r="AG249" s="33">
        <v>43235</v>
      </c>
      <c r="AH249" s="12">
        <v>15</v>
      </c>
      <c r="AI249" s="12">
        <v>9</v>
      </c>
      <c r="AJ249" s="12" t="s">
        <v>53</v>
      </c>
      <c r="AK249" s="12" t="s">
        <v>53</v>
      </c>
      <c r="AL249" s="12">
        <v>1</v>
      </c>
      <c r="AN249" s="12">
        <v>1</v>
      </c>
      <c r="AP249" s="12">
        <v>2</v>
      </c>
      <c r="AQ249" s="12">
        <v>34</v>
      </c>
      <c r="AV249" s="12" t="str">
        <f>CONCATENATE(AD249,"-",AG249,"-","Loisir")</f>
        <v>50-43235-Loisir</v>
      </c>
      <c r="AW249" s="12">
        <v>1</v>
      </c>
      <c r="AX249" s="12">
        <v>2</v>
      </c>
      <c r="AY249" s="12" t="s">
        <v>61</v>
      </c>
      <c r="AZ249" s="12">
        <v>148</v>
      </c>
      <c r="BA249" s="12" t="s">
        <v>102</v>
      </c>
      <c r="BB249" s="12">
        <v>11561</v>
      </c>
      <c r="BC249" s="12">
        <v>42</v>
      </c>
    </row>
    <row r="250" spans="1:56" x14ac:dyDescent="0.2">
      <c r="A250" s="2" t="s">
        <v>1612</v>
      </c>
      <c r="B250" s="2" t="s">
        <v>568</v>
      </c>
      <c r="C250" s="2"/>
      <c r="D250" s="2">
        <v>50</v>
      </c>
      <c r="E250" s="11">
        <v>43235</v>
      </c>
      <c r="F250" s="2">
        <v>43235</v>
      </c>
      <c r="G250" s="2" t="s">
        <v>104</v>
      </c>
      <c r="K250" s="2">
        <v>15</v>
      </c>
      <c r="O250" s="2" t="s">
        <v>53</v>
      </c>
      <c r="P250" s="2">
        <v>1</v>
      </c>
      <c r="R250" s="2" t="s">
        <v>1989</v>
      </c>
      <c r="S250" s="2" t="s">
        <v>1599</v>
      </c>
      <c r="T250" s="2" t="s">
        <v>1599</v>
      </c>
      <c r="U250" s="2" t="s">
        <v>1599</v>
      </c>
      <c r="V250" s="2" t="s">
        <v>1599</v>
      </c>
      <c r="Y250" s="2" t="s">
        <v>1599</v>
      </c>
      <c r="AA250" s="2" t="s">
        <v>1599</v>
      </c>
      <c r="AB250" s="12" t="s">
        <v>103</v>
      </c>
      <c r="AC250" s="12">
        <v>328</v>
      </c>
      <c r="AD250" s="12">
        <v>50</v>
      </c>
      <c r="AE250" s="12">
        <f>VLOOKUP(AD250,Tableau5[[ID_Section]:[departement]],10,TRUE)</f>
        <v>17</v>
      </c>
      <c r="AF250" s="12" t="s">
        <v>104</v>
      </c>
      <c r="AG250" s="33">
        <v>43235</v>
      </c>
      <c r="AH250" s="12">
        <v>15</v>
      </c>
      <c r="AI250" s="12">
        <v>9</v>
      </c>
      <c r="AJ250" s="12" t="s">
        <v>53</v>
      </c>
      <c r="AK250" s="12" t="s">
        <v>53</v>
      </c>
      <c r="AL250" s="12">
        <v>1</v>
      </c>
      <c r="AP250" s="12">
        <v>2</v>
      </c>
      <c r="AV250" s="12" t="str">
        <f>CONCATENATE(AD250,"-",AG250,"-","Loisir")</f>
        <v>50-43235-Loisir</v>
      </c>
      <c r="AW250" s="12">
        <v>1</v>
      </c>
      <c r="AX250" s="12">
        <v>2</v>
      </c>
      <c r="AY250" s="12" t="s">
        <v>61</v>
      </c>
      <c r="AZ250" s="12">
        <v>148</v>
      </c>
      <c r="BA250" s="12" t="s">
        <v>102</v>
      </c>
      <c r="BB250" s="12">
        <v>11561</v>
      </c>
      <c r="BC250" s="12">
        <v>42</v>
      </c>
    </row>
    <row r="251" spans="1:56" x14ac:dyDescent="0.2">
      <c r="A251" s="2" t="s">
        <v>1612</v>
      </c>
      <c r="B251" s="2" t="s">
        <v>568</v>
      </c>
      <c r="C251" s="2"/>
      <c r="D251" s="2">
        <v>50</v>
      </c>
      <c r="E251" s="11">
        <v>43235</v>
      </c>
      <c r="F251" s="2">
        <v>43235</v>
      </c>
      <c r="G251" s="2" t="s">
        <v>104</v>
      </c>
      <c r="K251" s="2">
        <v>15</v>
      </c>
      <c r="O251" s="2" t="s">
        <v>53</v>
      </c>
      <c r="P251" s="2">
        <v>3</v>
      </c>
      <c r="R251" s="2" t="s">
        <v>1989</v>
      </c>
      <c r="S251" s="2" t="s">
        <v>1599</v>
      </c>
      <c r="T251" s="2" t="s">
        <v>1599</v>
      </c>
      <c r="U251" s="2" t="s">
        <v>1599</v>
      </c>
      <c r="V251" s="2" t="s">
        <v>1599</v>
      </c>
      <c r="Y251" s="2" t="s">
        <v>1599</v>
      </c>
      <c r="AA251" s="2" t="s">
        <v>1599</v>
      </c>
      <c r="AB251" s="12" t="s">
        <v>103</v>
      </c>
      <c r="AC251" s="12">
        <v>329</v>
      </c>
      <c r="AD251" s="12">
        <v>50</v>
      </c>
      <c r="AE251" s="12">
        <f>VLOOKUP(AD251,Tableau5[[ID_Section]:[departement]],10,TRUE)</f>
        <v>17</v>
      </c>
      <c r="AF251" s="12" t="s">
        <v>104</v>
      </c>
      <c r="AG251" s="33">
        <v>43235</v>
      </c>
      <c r="AH251" s="12">
        <v>15</v>
      </c>
      <c r="AI251" s="12">
        <v>7</v>
      </c>
      <c r="AJ251" s="12" t="s">
        <v>53</v>
      </c>
      <c r="AK251" s="12" t="s">
        <v>53</v>
      </c>
      <c r="AL251" s="12">
        <v>3</v>
      </c>
      <c r="AP251" s="12">
        <v>2</v>
      </c>
      <c r="AV251" s="12" t="str">
        <f>CONCATENATE(AD251,"-",AG251,"-","Loisir")</f>
        <v>50-43235-Loisir</v>
      </c>
      <c r="AW251" s="12">
        <v>1</v>
      </c>
      <c r="AX251" s="12">
        <v>2</v>
      </c>
      <c r="AY251" s="12" t="s">
        <v>61</v>
      </c>
      <c r="AZ251" s="12">
        <v>148</v>
      </c>
      <c r="BA251" s="12" t="s">
        <v>102</v>
      </c>
      <c r="BB251" s="12">
        <v>11561</v>
      </c>
      <c r="BC251" s="12">
        <v>42</v>
      </c>
    </row>
    <row r="252" spans="1:56" x14ac:dyDescent="0.2">
      <c r="A252" s="2" t="s">
        <v>1612</v>
      </c>
      <c r="B252" s="2" t="s">
        <v>568</v>
      </c>
      <c r="C252" s="2"/>
      <c r="D252" s="2">
        <v>50</v>
      </c>
      <c r="E252" s="11">
        <v>43235</v>
      </c>
      <c r="F252" s="2">
        <v>43235</v>
      </c>
      <c r="G252" s="2" t="s">
        <v>104</v>
      </c>
      <c r="K252" s="2">
        <v>15</v>
      </c>
      <c r="O252" s="2" t="s">
        <v>50</v>
      </c>
      <c r="P252" s="2">
        <v>1</v>
      </c>
      <c r="R252" s="2" t="s">
        <v>1989</v>
      </c>
      <c r="S252" s="2" t="s">
        <v>1599</v>
      </c>
      <c r="T252" s="2" t="s">
        <v>1599</v>
      </c>
      <c r="U252" s="2" t="s">
        <v>1981</v>
      </c>
      <c r="V252" s="2">
        <v>17480</v>
      </c>
      <c r="Y252" s="2" t="s">
        <v>1982</v>
      </c>
      <c r="AA252" s="2" t="s">
        <v>51</v>
      </c>
      <c r="AB252" s="12" t="s">
        <v>103</v>
      </c>
      <c r="AC252" s="12">
        <v>330</v>
      </c>
      <c r="AD252" s="12">
        <v>50</v>
      </c>
      <c r="AE252" s="12">
        <f>VLOOKUP(AD252,Tableau5[[ID_Section]:[departement]],10,TRUE)</f>
        <v>17</v>
      </c>
      <c r="AF252" s="12" t="s">
        <v>104</v>
      </c>
      <c r="AG252" s="33">
        <v>43235</v>
      </c>
      <c r="AH252" s="12">
        <v>15</v>
      </c>
      <c r="AI252" s="12">
        <v>8</v>
      </c>
      <c r="AJ252" s="12" t="s">
        <v>50</v>
      </c>
      <c r="AK252" s="12" t="str">
        <f>AJ252</f>
        <v>Utilitaire</v>
      </c>
      <c r="AL252" s="12">
        <v>1</v>
      </c>
      <c r="AP252" s="12">
        <v>2</v>
      </c>
      <c r="AR252" s="12">
        <v>17480</v>
      </c>
      <c r="AS252" s="12" t="s">
        <v>51</v>
      </c>
      <c r="AT252" s="12">
        <v>2</v>
      </c>
      <c r="AU252" s="12">
        <v>2</v>
      </c>
      <c r="AV252" s="12" t="str">
        <f>CONCATENATE(AD252,"-",AG252,"-",AJ252)</f>
        <v>50-43235-Utilitaire</v>
      </c>
      <c r="AW252" s="12">
        <v>1</v>
      </c>
      <c r="AX252" s="12">
        <v>2</v>
      </c>
      <c r="AY252" s="12" t="s">
        <v>61</v>
      </c>
      <c r="AZ252" s="12">
        <v>148</v>
      </c>
      <c r="BA252" s="12" t="s">
        <v>102</v>
      </c>
      <c r="BB252" s="12">
        <v>11561</v>
      </c>
      <c r="BC252" s="12">
        <v>42</v>
      </c>
    </row>
    <row r="253" spans="1:56" x14ac:dyDescent="0.2">
      <c r="A253" s="2" t="s">
        <v>1612</v>
      </c>
      <c r="B253" s="2" t="s">
        <v>568</v>
      </c>
      <c r="C253" s="2"/>
      <c r="D253" s="2">
        <v>50</v>
      </c>
      <c r="E253" s="11">
        <v>43235</v>
      </c>
      <c r="F253" s="2">
        <v>43235</v>
      </c>
      <c r="G253" s="2" t="s">
        <v>104</v>
      </c>
      <c r="K253" s="2">
        <v>15</v>
      </c>
      <c r="O253" s="2" t="s">
        <v>49</v>
      </c>
      <c r="P253" s="2">
        <v>2</v>
      </c>
      <c r="R253" s="2" t="s">
        <v>1988</v>
      </c>
      <c r="S253" s="2" t="s">
        <v>1599</v>
      </c>
      <c r="T253" s="2" t="s">
        <v>1599</v>
      </c>
      <c r="U253" s="2" t="s">
        <v>1599</v>
      </c>
      <c r="V253" s="2" t="s">
        <v>1599</v>
      </c>
      <c r="Y253" s="2" t="s">
        <v>1599</v>
      </c>
      <c r="AA253" s="2" t="s">
        <v>1599</v>
      </c>
      <c r="AB253" s="12" t="s">
        <v>103</v>
      </c>
      <c r="AC253" s="12">
        <v>331</v>
      </c>
      <c r="AD253" s="12">
        <v>50</v>
      </c>
      <c r="AE253" s="12">
        <f>VLOOKUP(AD253,Tableau5[[ID_Section]:[departement]],10,TRUE)</f>
        <v>17</v>
      </c>
      <c r="AF253" s="12" t="s">
        <v>104</v>
      </c>
      <c r="AG253" s="33">
        <v>43235</v>
      </c>
      <c r="AH253" s="12">
        <v>15</v>
      </c>
      <c r="AI253" s="12">
        <v>1</v>
      </c>
      <c r="AJ253" s="12" t="s">
        <v>49</v>
      </c>
      <c r="AL253" s="12">
        <v>2</v>
      </c>
      <c r="AP253" s="12">
        <v>1</v>
      </c>
      <c r="AW253" s="12">
        <v>2</v>
      </c>
      <c r="AX253" s="12">
        <v>2</v>
      </c>
      <c r="AY253" s="12" t="s">
        <v>61</v>
      </c>
      <c r="AZ253" s="12">
        <v>148</v>
      </c>
      <c r="BA253" s="12" t="s">
        <v>102</v>
      </c>
      <c r="BB253" s="12">
        <v>11561</v>
      </c>
      <c r="BC253" s="12">
        <v>42</v>
      </c>
    </row>
    <row r="254" spans="1:56" x14ac:dyDescent="0.2">
      <c r="A254" s="2" t="s">
        <v>1612</v>
      </c>
      <c r="B254" s="2" t="s">
        <v>568</v>
      </c>
      <c r="C254" s="2"/>
      <c r="D254" s="2">
        <v>50</v>
      </c>
      <c r="E254" s="11">
        <v>43235</v>
      </c>
      <c r="F254" s="2">
        <v>43235</v>
      </c>
      <c r="G254" s="2" t="s">
        <v>104</v>
      </c>
      <c r="K254" s="2">
        <v>15</v>
      </c>
      <c r="O254" s="2" t="s">
        <v>49</v>
      </c>
      <c r="P254" s="2">
        <v>1</v>
      </c>
      <c r="R254" s="2" t="s">
        <v>1988</v>
      </c>
      <c r="S254" s="2" t="s">
        <v>1599</v>
      </c>
      <c r="T254" s="2" t="s">
        <v>1599</v>
      </c>
      <c r="U254" s="2" t="s">
        <v>1599</v>
      </c>
      <c r="V254" s="2" t="s">
        <v>1599</v>
      </c>
      <c r="Y254" s="2" t="s">
        <v>1599</v>
      </c>
      <c r="AA254" s="2" t="s">
        <v>1599</v>
      </c>
      <c r="AB254" s="12" t="s">
        <v>103</v>
      </c>
      <c r="AC254" s="12">
        <v>332</v>
      </c>
      <c r="AD254" s="12">
        <v>50</v>
      </c>
      <c r="AE254" s="12">
        <f>VLOOKUP(AD254,Tableau5[[ID_Section]:[departement]],10,TRUE)</f>
        <v>17</v>
      </c>
      <c r="AF254" s="12" t="s">
        <v>104</v>
      </c>
      <c r="AG254" s="33">
        <v>43235</v>
      </c>
      <c r="AH254" s="12">
        <v>15</v>
      </c>
      <c r="AI254" s="12">
        <v>1</v>
      </c>
      <c r="AJ254" s="12" t="s">
        <v>49</v>
      </c>
      <c r="AL254" s="12">
        <v>1</v>
      </c>
      <c r="AP254" s="12">
        <v>1</v>
      </c>
      <c r="AW254" s="12">
        <v>2</v>
      </c>
      <c r="AX254" s="12">
        <v>2</v>
      </c>
      <c r="AY254" s="12" t="s">
        <v>61</v>
      </c>
      <c r="AZ254" s="12">
        <v>148</v>
      </c>
      <c r="BA254" s="12" t="s">
        <v>102</v>
      </c>
      <c r="BB254" s="12">
        <v>11561</v>
      </c>
      <c r="BC254" s="12">
        <v>42</v>
      </c>
    </row>
    <row r="255" spans="1:56" x14ac:dyDescent="0.2">
      <c r="A255" s="2" t="s">
        <v>1612</v>
      </c>
      <c r="B255" s="2" t="s">
        <v>568</v>
      </c>
      <c r="C255" s="2"/>
      <c r="D255" s="2">
        <v>50</v>
      </c>
      <c r="E255" s="11">
        <v>43235</v>
      </c>
      <c r="F255" s="2">
        <v>43235</v>
      </c>
      <c r="G255" s="2" t="s">
        <v>104</v>
      </c>
      <c r="K255" s="2">
        <v>15</v>
      </c>
      <c r="O255" s="2" t="s">
        <v>49</v>
      </c>
      <c r="P255" s="2">
        <v>4</v>
      </c>
      <c r="R255" s="2" t="s">
        <v>1988</v>
      </c>
      <c r="S255" s="2" t="s">
        <v>1599</v>
      </c>
      <c r="T255" s="2" t="s">
        <v>1599</v>
      </c>
      <c r="U255" s="2" t="s">
        <v>1599</v>
      </c>
      <c r="V255" s="2" t="s">
        <v>1599</v>
      </c>
      <c r="Y255" s="2" t="s">
        <v>1599</v>
      </c>
      <c r="AA255" s="2" t="s">
        <v>1599</v>
      </c>
      <c r="AB255" s="12" t="s">
        <v>103</v>
      </c>
      <c r="AC255" s="12">
        <v>333</v>
      </c>
      <c r="AD255" s="12">
        <v>50</v>
      </c>
      <c r="AE255" s="12">
        <f>VLOOKUP(AD255,Tableau5[[ID_Section]:[departement]],10,TRUE)</f>
        <v>17</v>
      </c>
      <c r="AF255" s="12" t="s">
        <v>104</v>
      </c>
      <c r="AG255" s="33">
        <v>43235</v>
      </c>
      <c r="AH255" s="12">
        <v>15</v>
      </c>
      <c r="AI255" s="12">
        <v>1</v>
      </c>
      <c r="AJ255" s="12" t="s">
        <v>49</v>
      </c>
      <c r="AL255" s="12">
        <v>4</v>
      </c>
      <c r="AP255" s="12">
        <v>1</v>
      </c>
      <c r="AW255" s="12">
        <v>2</v>
      </c>
      <c r="AX255" s="12">
        <v>2</v>
      </c>
      <c r="AY255" s="12" t="s">
        <v>61</v>
      </c>
      <c r="AZ255" s="12">
        <v>148</v>
      </c>
      <c r="BA255" s="12" t="s">
        <v>102</v>
      </c>
      <c r="BB255" s="12">
        <v>11561</v>
      </c>
      <c r="BC255" s="12">
        <v>42</v>
      </c>
    </row>
    <row r="256" spans="1:56" x14ac:dyDescent="0.2">
      <c r="A256" s="2" t="s">
        <v>1612</v>
      </c>
      <c r="B256" s="2" t="s">
        <v>568</v>
      </c>
      <c r="C256" s="2"/>
      <c r="D256" s="2">
        <v>50</v>
      </c>
      <c r="E256" s="11">
        <v>43235</v>
      </c>
      <c r="F256" s="2">
        <v>43235</v>
      </c>
      <c r="G256" s="2" t="s">
        <v>104</v>
      </c>
      <c r="K256" s="2">
        <v>15</v>
      </c>
      <c r="O256" s="2" t="s">
        <v>53</v>
      </c>
      <c r="P256" s="2">
        <v>1</v>
      </c>
      <c r="R256" s="2" t="s">
        <v>1988</v>
      </c>
      <c r="S256" s="2" t="s">
        <v>54</v>
      </c>
      <c r="T256" s="2" t="s">
        <v>139</v>
      </c>
      <c r="U256" s="2" t="s">
        <v>1599</v>
      </c>
      <c r="V256" s="2" t="s">
        <v>1599</v>
      </c>
      <c r="Y256" s="2" t="s">
        <v>1599</v>
      </c>
      <c r="AA256" s="2" t="s">
        <v>1599</v>
      </c>
      <c r="AB256" s="12" t="s">
        <v>139</v>
      </c>
      <c r="AC256" s="12">
        <v>334</v>
      </c>
      <c r="AD256" s="12">
        <v>50</v>
      </c>
      <c r="AE256" s="12">
        <f>VLOOKUP(AD256,Tableau5[[ID_Section]:[departement]],10,TRUE)</f>
        <v>17</v>
      </c>
      <c r="AF256" s="12" t="s">
        <v>104</v>
      </c>
      <c r="AG256" s="33">
        <v>43235</v>
      </c>
      <c r="AH256" s="12">
        <v>15</v>
      </c>
      <c r="AI256" s="12">
        <v>9</v>
      </c>
      <c r="AJ256" s="12" t="s">
        <v>53</v>
      </c>
      <c r="AK256" s="12" t="s">
        <v>53</v>
      </c>
      <c r="AL256" s="12">
        <v>1</v>
      </c>
      <c r="AP256" s="12">
        <v>1</v>
      </c>
      <c r="AQ256" s="12">
        <v>35</v>
      </c>
      <c r="AV256" s="12" t="str">
        <f>CONCATENATE(AD256,"-",AG256,"-","Loisir")</f>
        <v>50-43235-Loisir</v>
      </c>
      <c r="AW256" s="12">
        <v>1</v>
      </c>
      <c r="AX256" s="12">
        <v>2</v>
      </c>
      <c r="AY256" s="12" t="s">
        <v>61</v>
      </c>
      <c r="AZ256" s="12">
        <v>148</v>
      </c>
      <c r="BA256" s="12" t="s">
        <v>102</v>
      </c>
      <c r="BB256" s="12">
        <v>11561</v>
      </c>
      <c r="BC256" s="12">
        <v>42</v>
      </c>
    </row>
    <row r="257" spans="1:55" x14ac:dyDescent="0.2">
      <c r="A257" s="2" t="s">
        <v>1612</v>
      </c>
      <c r="B257" s="2" t="s">
        <v>568</v>
      </c>
      <c r="C257" s="2"/>
      <c r="D257" s="2">
        <v>50</v>
      </c>
      <c r="E257" s="11">
        <v>43235</v>
      </c>
      <c r="F257" s="2">
        <v>43235</v>
      </c>
      <c r="G257" s="2" t="s">
        <v>104</v>
      </c>
      <c r="K257" s="2">
        <v>15</v>
      </c>
      <c r="O257" s="2" t="s">
        <v>53</v>
      </c>
      <c r="P257" s="2">
        <v>1</v>
      </c>
      <c r="R257" s="2" t="s">
        <v>1988</v>
      </c>
      <c r="S257" s="2" t="s">
        <v>1599</v>
      </c>
      <c r="T257" s="2" t="s">
        <v>1599</v>
      </c>
      <c r="U257" s="2" t="s">
        <v>1599</v>
      </c>
      <c r="V257" s="2" t="s">
        <v>1599</v>
      </c>
      <c r="Y257" s="2" t="s">
        <v>1599</v>
      </c>
      <c r="AA257" s="2" t="s">
        <v>1599</v>
      </c>
      <c r="AB257" s="12" t="s">
        <v>103</v>
      </c>
      <c r="AC257" s="12">
        <v>335</v>
      </c>
      <c r="AD257" s="12">
        <v>50</v>
      </c>
      <c r="AE257" s="12">
        <f>VLOOKUP(AD257,Tableau5[[ID_Section]:[departement]],10,TRUE)</f>
        <v>17</v>
      </c>
      <c r="AF257" s="12" t="s">
        <v>104</v>
      </c>
      <c r="AG257" s="33">
        <v>43235</v>
      </c>
      <c r="AH257" s="12">
        <v>15</v>
      </c>
      <c r="AI257" s="12">
        <v>9</v>
      </c>
      <c r="AJ257" s="12" t="s">
        <v>53</v>
      </c>
      <c r="AK257" s="12" t="s">
        <v>53</v>
      </c>
      <c r="AL257" s="12">
        <v>1</v>
      </c>
      <c r="AP257" s="12">
        <v>1</v>
      </c>
      <c r="AV257" s="12" t="str">
        <f>CONCATENATE(AD257,"-",AG257,"-","Loisir")</f>
        <v>50-43235-Loisir</v>
      </c>
      <c r="AW257" s="12">
        <v>1</v>
      </c>
      <c r="AX257" s="12">
        <v>2</v>
      </c>
      <c r="AY257" s="12" t="s">
        <v>61</v>
      </c>
      <c r="AZ257" s="12">
        <v>148</v>
      </c>
      <c r="BA257" s="12" t="s">
        <v>102</v>
      </c>
      <c r="BB257" s="12">
        <v>11561</v>
      </c>
      <c r="BC257" s="12">
        <v>42</v>
      </c>
    </row>
    <row r="258" spans="1:55" x14ac:dyDescent="0.2">
      <c r="A258" s="2" t="s">
        <v>1612</v>
      </c>
      <c r="B258" s="2" t="s">
        <v>568</v>
      </c>
      <c r="C258" s="2"/>
      <c r="D258" s="2">
        <v>50</v>
      </c>
      <c r="E258" s="11">
        <v>43235</v>
      </c>
      <c r="F258" s="2">
        <v>43235</v>
      </c>
      <c r="G258" s="2" t="s">
        <v>104</v>
      </c>
      <c r="K258" s="2">
        <v>15</v>
      </c>
      <c r="O258" s="2" t="s">
        <v>55</v>
      </c>
      <c r="P258" s="2">
        <v>1</v>
      </c>
      <c r="R258" s="2" t="s">
        <v>1988</v>
      </c>
      <c r="S258" s="2" t="s">
        <v>1599</v>
      </c>
      <c r="T258" s="2" t="s">
        <v>1599</v>
      </c>
      <c r="U258" s="2" t="s">
        <v>1599</v>
      </c>
      <c r="V258" s="2" t="s">
        <v>1599</v>
      </c>
      <c r="Y258" s="2" t="s">
        <v>1599</v>
      </c>
      <c r="AA258" s="2" t="s">
        <v>1599</v>
      </c>
      <c r="AB258" s="12" t="s">
        <v>103</v>
      </c>
      <c r="AC258" s="12">
        <v>336</v>
      </c>
      <c r="AD258" s="12">
        <v>50</v>
      </c>
      <c r="AE258" s="12">
        <f>VLOOKUP(AD258,Tableau5[[ID_Section]:[departement]],10,TRUE)</f>
        <v>17</v>
      </c>
      <c r="AF258" s="12" t="s">
        <v>104</v>
      </c>
      <c r="AG258" s="33">
        <v>43235</v>
      </c>
      <c r="AH258" s="12">
        <v>15</v>
      </c>
      <c r="AI258" s="12">
        <v>5</v>
      </c>
      <c r="AJ258" s="12" t="s">
        <v>55</v>
      </c>
      <c r="AK258" s="12" t="str">
        <f>AJ258</f>
        <v>Sportif</v>
      </c>
      <c r="AL258" s="12">
        <v>1</v>
      </c>
      <c r="AP258" s="12">
        <v>1</v>
      </c>
      <c r="AV258" s="12" t="str">
        <f>CONCATENATE(AD258,"-",AG258,"-",AJ258)</f>
        <v>50-43235-Sportif</v>
      </c>
      <c r="AW258" s="12">
        <v>1</v>
      </c>
      <c r="AX258" s="12">
        <v>2</v>
      </c>
      <c r="AY258" s="12" t="s">
        <v>61</v>
      </c>
      <c r="AZ258" s="12">
        <v>148</v>
      </c>
      <c r="BA258" s="12" t="s">
        <v>102</v>
      </c>
      <c r="BB258" s="12">
        <v>11561</v>
      </c>
      <c r="BC258" s="12">
        <v>42</v>
      </c>
    </row>
    <row r="259" spans="1:55" x14ac:dyDescent="0.2">
      <c r="A259" s="2" t="s">
        <v>1612</v>
      </c>
      <c r="B259" s="2" t="s">
        <v>568</v>
      </c>
      <c r="C259" s="2"/>
      <c r="D259" s="2">
        <v>50</v>
      </c>
      <c r="E259" s="11">
        <v>43235</v>
      </c>
      <c r="F259" s="2">
        <v>43235</v>
      </c>
      <c r="G259" s="2" t="s">
        <v>104</v>
      </c>
      <c r="K259" s="2">
        <v>15</v>
      </c>
      <c r="O259" s="2" t="s">
        <v>46</v>
      </c>
      <c r="P259" s="2">
        <v>1</v>
      </c>
      <c r="R259" s="2" t="s">
        <v>1989</v>
      </c>
      <c r="S259" s="2" t="s">
        <v>1599</v>
      </c>
      <c r="T259" s="2" t="s">
        <v>1599</v>
      </c>
      <c r="U259" s="2" t="s">
        <v>1599</v>
      </c>
      <c r="V259" s="2" t="s">
        <v>1599</v>
      </c>
      <c r="Y259" s="2" t="s">
        <v>1599</v>
      </c>
      <c r="AA259" s="2" t="s">
        <v>1599</v>
      </c>
      <c r="AB259" s="12" t="s">
        <v>103</v>
      </c>
      <c r="AC259" s="12">
        <v>337</v>
      </c>
      <c r="AD259" s="12">
        <v>50</v>
      </c>
      <c r="AE259" s="12">
        <f>VLOOKUP(AD259,Tableau5[[ID_Section]:[departement]],10,TRUE)</f>
        <v>17</v>
      </c>
      <c r="AF259" s="12" t="s">
        <v>104</v>
      </c>
      <c r="AG259" s="33">
        <v>43235</v>
      </c>
      <c r="AH259" s="12">
        <v>15</v>
      </c>
      <c r="AI259" s="12">
        <v>2</v>
      </c>
      <c r="AJ259" s="12" t="s">
        <v>46</v>
      </c>
      <c r="AL259" s="12">
        <v>1</v>
      </c>
      <c r="AP259" s="12">
        <v>2</v>
      </c>
      <c r="AW259" s="12">
        <v>2</v>
      </c>
      <c r="AX259" s="12">
        <v>2</v>
      </c>
      <c r="AY259" s="12" t="s">
        <v>61</v>
      </c>
      <c r="AZ259" s="12">
        <v>148</v>
      </c>
      <c r="BA259" s="12" t="s">
        <v>102</v>
      </c>
      <c r="BB259" s="12">
        <v>11561</v>
      </c>
      <c r="BC259" s="12">
        <v>42</v>
      </c>
    </row>
    <row r="260" spans="1:55" x14ac:dyDescent="0.2">
      <c r="A260" s="2" t="s">
        <v>1612</v>
      </c>
      <c r="B260" s="2" t="s">
        <v>568</v>
      </c>
      <c r="C260" s="2"/>
      <c r="D260" s="2">
        <v>50</v>
      </c>
      <c r="E260" s="11">
        <v>43235</v>
      </c>
      <c r="F260" s="2">
        <v>43235</v>
      </c>
      <c r="G260" s="2" t="s">
        <v>104</v>
      </c>
      <c r="K260" s="2">
        <v>15</v>
      </c>
      <c r="O260" s="2" t="s">
        <v>55</v>
      </c>
      <c r="P260" s="2">
        <v>1</v>
      </c>
      <c r="R260" s="2" t="s">
        <v>1988</v>
      </c>
      <c r="S260" s="2" t="s">
        <v>54</v>
      </c>
      <c r="T260" s="2" t="s">
        <v>140</v>
      </c>
      <c r="U260" s="2" t="s">
        <v>1599</v>
      </c>
      <c r="V260" s="2" t="s">
        <v>1599</v>
      </c>
      <c r="Y260" s="2" t="s">
        <v>1599</v>
      </c>
      <c r="AA260" s="2" t="s">
        <v>1599</v>
      </c>
      <c r="AB260" s="12" t="s">
        <v>140</v>
      </c>
      <c r="AC260" s="12">
        <v>338</v>
      </c>
      <c r="AD260" s="12">
        <v>50</v>
      </c>
      <c r="AE260" s="12">
        <f>VLOOKUP(AD260,Tableau5[[ID_Section]:[departement]],10,TRUE)</f>
        <v>17</v>
      </c>
      <c r="AF260" s="12" t="s">
        <v>104</v>
      </c>
      <c r="AG260" s="33">
        <v>43235</v>
      </c>
      <c r="AH260" s="12">
        <v>15</v>
      </c>
      <c r="AI260" s="12">
        <v>5</v>
      </c>
      <c r="AJ260" s="12" t="s">
        <v>55</v>
      </c>
      <c r="AK260" s="12" t="str">
        <f>AJ260</f>
        <v>Sportif</v>
      </c>
      <c r="AL260" s="12">
        <v>1</v>
      </c>
      <c r="AP260" s="12">
        <v>1</v>
      </c>
      <c r="AQ260" s="12">
        <v>36</v>
      </c>
      <c r="AV260" s="12" t="str">
        <f>CONCATENATE(AD260,"-",AG260,"-",AJ260)</f>
        <v>50-43235-Sportif</v>
      </c>
      <c r="AW260" s="12">
        <v>1</v>
      </c>
      <c r="AX260" s="12">
        <v>2</v>
      </c>
      <c r="AY260" s="12" t="s">
        <v>61</v>
      </c>
      <c r="AZ260" s="12">
        <v>148</v>
      </c>
      <c r="BA260" s="12" t="s">
        <v>102</v>
      </c>
      <c r="BB260" s="12">
        <v>11561</v>
      </c>
      <c r="BC260" s="12">
        <v>42</v>
      </c>
    </row>
    <row r="261" spans="1:55" x14ac:dyDescent="0.2">
      <c r="A261" s="2" t="s">
        <v>1612</v>
      </c>
      <c r="B261" s="2" t="s">
        <v>568</v>
      </c>
      <c r="C261" s="2"/>
      <c r="D261" s="2">
        <v>50</v>
      </c>
      <c r="E261" s="11">
        <v>43235</v>
      </c>
      <c r="F261" s="2">
        <v>43235</v>
      </c>
      <c r="G261" s="2" t="s">
        <v>104</v>
      </c>
      <c r="K261" s="2">
        <v>15</v>
      </c>
      <c r="O261" s="2" t="s">
        <v>50</v>
      </c>
      <c r="P261" s="2">
        <v>1</v>
      </c>
      <c r="R261" s="2" t="s">
        <v>1989</v>
      </c>
      <c r="S261" s="2" t="s">
        <v>1599</v>
      </c>
      <c r="T261" s="2" t="s">
        <v>1599</v>
      </c>
      <c r="U261" s="2" t="s">
        <v>1981</v>
      </c>
      <c r="V261" s="2">
        <v>17000</v>
      </c>
      <c r="Y261" s="2" t="s">
        <v>1982</v>
      </c>
      <c r="AA261" s="2" t="s">
        <v>51</v>
      </c>
      <c r="AB261" s="12" t="s">
        <v>103</v>
      </c>
      <c r="AC261" s="12">
        <v>339</v>
      </c>
      <c r="AD261" s="12">
        <v>50</v>
      </c>
      <c r="AE261" s="12">
        <f>VLOOKUP(AD261,Tableau5[[ID_Section]:[departement]],10,TRUE)</f>
        <v>17</v>
      </c>
      <c r="AF261" s="12" t="s">
        <v>104</v>
      </c>
      <c r="AG261" s="33">
        <v>43235</v>
      </c>
      <c r="AH261" s="12">
        <v>15</v>
      </c>
      <c r="AI261" s="12">
        <v>8</v>
      </c>
      <c r="AJ261" s="12" t="s">
        <v>50</v>
      </c>
      <c r="AK261" s="12" t="str">
        <f>AJ261</f>
        <v>Utilitaire</v>
      </c>
      <c r="AL261" s="12">
        <v>1</v>
      </c>
      <c r="AP261" s="12">
        <v>2</v>
      </c>
      <c r="AR261" s="12">
        <v>17000</v>
      </c>
      <c r="AS261" s="12" t="s">
        <v>51</v>
      </c>
      <c r="AT261" s="12">
        <v>2</v>
      </c>
      <c r="AU261" s="12">
        <v>2</v>
      </c>
      <c r="AV261" s="12" t="str">
        <f>CONCATENATE(AD261,"-",AG261,"-",AJ261)</f>
        <v>50-43235-Utilitaire</v>
      </c>
      <c r="AW261" s="12">
        <v>1</v>
      </c>
      <c r="AX261" s="12">
        <v>2</v>
      </c>
      <c r="AY261" s="12" t="s">
        <v>61</v>
      </c>
      <c r="AZ261" s="12">
        <v>148</v>
      </c>
      <c r="BA261" s="12" t="s">
        <v>102</v>
      </c>
      <c r="BB261" s="12">
        <v>11561</v>
      </c>
      <c r="BC261" s="12">
        <v>42</v>
      </c>
    </row>
    <row r="262" spans="1:55" x14ac:dyDescent="0.2">
      <c r="A262" s="2" t="s">
        <v>1612</v>
      </c>
      <c r="B262" s="2" t="s">
        <v>568</v>
      </c>
      <c r="C262" s="2"/>
      <c r="D262" s="2">
        <v>50</v>
      </c>
      <c r="E262" s="11">
        <v>43235</v>
      </c>
      <c r="F262" s="2">
        <v>43235</v>
      </c>
      <c r="G262" s="2" t="s">
        <v>104</v>
      </c>
      <c r="K262" s="2">
        <v>15</v>
      </c>
      <c r="O262" s="2" t="s">
        <v>49</v>
      </c>
      <c r="P262" s="2">
        <v>1</v>
      </c>
      <c r="R262" s="2" t="s">
        <v>1988</v>
      </c>
      <c r="S262" s="2" t="s">
        <v>1599</v>
      </c>
      <c r="T262" s="2" t="s">
        <v>1599</v>
      </c>
      <c r="U262" s="2" t="s">
        <v>1599</v>
      </c>
      <c r="V262" s="2" t="s">
        <v>1599</v>
      </c>
      <c r="Y262" s="2" t="s">
        <v>1599</v>
      </c>
      <c r="AA262" s="2" t="s">
        <v>1599</v>
      </c>
      <c r="AB262" s="12" t="s">
        <v>103</v>
      </c>
      <c r="AC262" s="12">
        <v>340</v>
      </c>
      <c r="AD262" s="12">
        <v>50</v>
      </c>
      <c r="AE262" s="12">
        <f>VLOOKUP(AD262,Tableau5[[ID_Section]:[departement]],10,TRUE)</f>
        <v>17</v>
      </c>
      <c r="AF262" s="12" t="s">
        <v>104</v>
      </c>
      <c r="AG262" s="33">
        <v>43235</v>
      </c>
      <c r="AH262" s="12">
        <v>15</v>
      </c>
      <c r="AI262" s="12">
        <v>1</v>
      </c>
      <c r="AJ262" s="12" t="s">
        <v>49</v>
      </c>
      <c r="AL262" s="12">
        <v>1</v>
      </c>
      <c r="AP262" s="12">
        <v>1</v>
      </c>
      <c r="AW262" s="12">
        <v>2</v>
      </c>
      <c r="AX262" s="12">
        <v>2</v>
      </c>
      <c r="AY262" s="12" t="s">
        <v>61</v>
      </c>
      <c r="AZ262" s="12">
        <v>148</v>
      </c>
      <c r="BA262" s="12" t="s">
        <v>102</v>
      </c>
      <c r="BB262" s="12">
        <v>11561</v>
      </c>
      <c r="BC262" s="12">
        <v>42</v>
      </c>
    </row>
    <row r="263" spans="1:55" x14ac:dyDescent="0.2">
      <c r="A263" s="2" t="s">
        <v>1612</v>
      </c>
      <c r="B263" s="2" t="s">
        <v>568</v>
      </c>
      <c r="C263" s="2"/>
      <c r="D263" s="2">
        <v>50</v>
      </c>
      <c r="E263" s="11">
        <v>43235</v>
      </c>
      <c r="F263" s="2">
        <v>43235</v>
      </c>
      <c r="G263" s="2" t="s">
        <v>104</v>
      </c>
      <c r="K263" s="2">
        <v>15</v>
      </c>
      <c r="O263" s="2" t="s">
        <v>49</v>
      </c>
      <c r="P263" s="2">
        <v>2</v>
      </c>
      <c r="R263" s="2" t="s">
        <v>1989</v>
      </c>
      <c r="S263" s="2" t="s">
        <v>1599</v>
      </c>
      <c r="T263" s="2" t="s">
        <v>1599</v>
      </c>
      <c r="U263" s="2" t="s">
        <v>1599</v>
      </c>
      <c r="V263" s="2" t="s">
        <v>1599</v>
      </c>
      <c r="Y263" s="2" t="s">
        <v>1599</v>
      </c>
      <c r="AA263" s="2" t="s">
        <v>1599</v>
      </c>
      <c r="AB263" s="12" t="s">
        <v>103</v>
      </c>
      <c r="AC263" s="12">
        <v>341</v>
      </c>
      <c r="AD263" s="12">
        <v>50</v>
      </c>
      <c r="AE263" s="12">
        <f>VLOOKUP(AD263,Tableau5[[ID_Section]:[departement]],10,TRUE)</f>
        <v>17</v>
      </c>
      <c r="AF263" s="12" t="s">
        <v>104</v>
      </c>
      <c r="AG263" s="33">
        <v>43235</v>
      </c>
      <c r="AH263" s="12">
        <v>15</v>
      </c>
      <c r="AI263" s="12">
        <v>1</v>
      </c>
      <c r="AJ263" s="12" t="s">
        <v>49</v>
      </c>
      <c r="AL263" s="12">
        <v>2</v>
      </c>
      <c r="AP263" s="12">
        <v>2</v>
      </c>
      <c r="AW263" s="12">
        <v>2</v>
      </c>
      <c r="AX263" s="12">
        <v>2</v>
      </c>
      <c r="AY263" s="12" t="s">
        <v>61</v>
      </c>
      <c r="AZ263" s="12">
        <v>148</v>
      </c>
      <c r="BA263" s="12" t="s">
        <v>102</v>
      </c>
      <c r="BB263" s="12">
        <v>11561</v>
      </c>
      <c r="BC263" s="12">
        <v>42</v>
      </c>
    </row>
    <row r="264" spans="1:55" x14ac:dyDescent="0.2">
      <c r="A264" s="2" t="s">
        <v>1612</v>
      </c>
      <c r="B264" s="2" t="s">
        <v>568</v>
      </c>
      <c r="C264" s="2"/>
      <c r="D264" s="2">
        <v>50</v>
      </c>
      <c r="E264" s="11">
        <v>43235</v>
      </c>
      <c r="F264" s="2">
        <v>43235</v>
      </c>
      <c r="G264" s="2" t="s">
        <v>104</v>
      </c>
      <c r="K264" s="2">
        <v>15</v>
      </c>
      <c r="O264" s="2" t="s">
        <v>49</v>
      </c>
      <c r="P264" s="2">
        <v>1</v>
      </c>
      <c r="R264" s="2" t="s">
        <v>1988</v>
      </c>
      <c r="S264" s="2" t="s">
        <v>1599</v>
      </c>
      <c r="T264" s="2" t="s">
        <v>1599</v>
      </c>
      <c r="U264" s="2" t="s">
        <v>1599</v>
      </c>
      <c r="V264" s="2" t="s">
        <v>1599</v>
      </c>
      <c r="Y264" s="2" t="s">
        <v>1599</v>
      </c>
      <c r="AA264" s="2" t="s">
        <v>1599</v>
      </c>
      <c r="AB264" s="12" t="s">
        <v>103</v>
      </c>
      <c r="AC264" s="12">
        <v>342</v>
      </c>
      <c r="AD264" s="12">
        <v>50</v>
      </c>
      <c r="AE264" s="12">
        <f>VLOOKUP(AD264,Tableau5[[ID_Section]:[departement]],10,TRUE)</f>
        <v>17</v>
      </c>
      <c r="AF264" s="12" t="s">
        <v>104</v>
      </c>
      <c r="AG264" s="33">
        <v>43235</v>
      </c>
      <c r="AH264" s="12">
        <v>15</v>
      </c>
      <c r="AI264" s="12">
        <v>1</v>
      </c>
      <c r="AJ264" s="12" t="s">
        <v>49</v>
      </c>
      <c r="AL264" s="12">
        <v>1</v>
      </c>
      <c r="AP264" s="12">
        <v>1</v>
      </c>
      <c r="AW264" s="12">
        <v>2</v>
      </c>
      <c r="AX264" s="12">
        <v>2</v>
      </c>
      <c r="AY264" s="12" t="s">
        <v>61</v>
      </c>
      <c r="AZ264" s="12">
        <v>148</v>
      </c>
      <c r="BA264" s="12" t="s">
        <v>102</v>
      </c>
      <c r="BB264" s="12">
        <v>11561</v>
      </c>
      <c r="BC264" s="12">
        <v>42</v>
      </c>
    </row>
    <row r="265" spans="1:55" x14ac:dyDescent="0.2">
      <c r="A265" s="2" t="s">
        <v>1612</v>
      </c>
      <c r="B265" s="2" t="s">
        <v>568</v>
      </c>
      <c r="C265" s="2"/>
      <c r="D265" s="2">
        <v>50</v>
      </c>
      <c r="E265" s="11">
        <v>43235</v>
      </c>
      <c r="F265" s="2">
        <v>43235</v>
      </c>
      <c r="G265" s="2" t="s">
        <v>104</v>
      </c>
      <c r="K265" s="2">
        <v>15</v>
      </c>
      <c r="O265" s="2" t="s">
        <v>49</v>
      </c>
      <c r="P265" s="2">
        <v>1</v>
      </c>
      <c r="R265" s="2" t="s">
        <v>1988</v>
      </c>
      <c r="S265" s="2" t="s">
        <v>1599</v>
      </c>
      <c r="T265" s="2" t="s">
        <v>1599</v>
      </c>
      <c r="U265" s="2" t="s">
        <v>1599</v>
      </c>
      <c r="V265" s="2" t="s">
        <v>1599</v>
      </c>
      <c r="Y265" s="2" t="s">
        <v>1599</v>
      </c>
      <c r="AA265" s="2" t="s">
        <v>1599</v>
      </c>
      <c r="AB265" s="12" t="s">
        <v>103</v>
      </c>
      <c r="AC265" s="12">
        <v>343</v>
      </c>
      <c r="AD265" s="12">
        <v>50</v>
      </c>
      <c r="AE265" s="12">
        <f>VLOOKUP(AD265,Tableau5[[ID_Section]:[departement]],10,TRUE)</f>
        <v>17</v>
      </c>
      <c r="AF265" s="12" t="s">
        <v>104</v>
      </c>
      <c r="AG265" s="33">
        <v>43235</v>
      </c>
      <c r="AH265" s="12">
        <v>15</v>
      </c>
      <c r="AI265" s="12">
        <v>1</v>
      </c>
      <c r="AJ265" s="12" t="s">
        <v>49</v>
      </c>
      <c r="AL265" s="12">
        <v>1</v>
      </c>
      <c r="AP265" s="12">
        <v>1</v>
      </c>
      <c r="AW265" s="12">
        <v>2</v>
      </c>
      <c r="AX265" s="12">
        <v>2</v>
      </c>
      <c r="AY265" s="12" t="s">
        <v>61</v>
      </c>
      <c r="AZ265" s="12">
        <v>148</v>
      </c>
      <c r="BA265" s="12" t="s">
        <v>102</v>
      </c>
      <c r="BB265" s="12">
        <v>11561</v>
      </c>
      <c r="BC265" s="12">
        <v>42</v>
      </c>
    </row>
    <row r="266" spans="1:55" x14ac:dyDescent="0.2">
      <c r="A266" s="2" t="s">
        <v>1612</v>
      </c>
      <c r="B266" s="2" t="s">
        <v>568</v>
      </c>
      <c r="C266" s="2"/>
      <c r="D266" s="2">
        <v>50</v>
      </c>
      <c r="E266" s="11">
        <v>43235</v>
      </c>
      <c r="F266" s="2">
        <v>43235</v>
      </c>
      <c r="G266" s="2" t="s">
        <v>104</v>
      </c>
      <c r="K266" s="2">
        <v>15</v>
      </c>
      <c r="O266" s="2" t="s">
        <v>49</v>
      </c>
      <c r="P266" s="2">
        <v>2</v>
      </c>
      <c r="R266" s="2" t="s">
        <v>1989</v>
      </c>
      <c r="S266" s="2" t="s">
        <v>1599</v>
      </c>
      <c r="T266" s="2" t="s">
        <v>1599</v>
      </c>
      <c r="U266" s="2" t="s">
        <v>1599</v>
      </c>
      <c r="V266" s="2" t="s">
        <v>1599</v>
      </c>
      <c r="Y266" s="2" t="s">
        <v>1599</v>
      </c>
      <c r="AA266" s="2" t="s">
        <v>1599</v>
      </c>
      <c r="AB266" s="12" t="s">
        <v>103</v>
      </c>
      <c r="AC266" s="12">
        <v>344</v>
      </c>
      <c r="AD266" s="12">
        <v>50</v>
      </c>
      <c r="AE266" s="12">
        <f>VLOOKUP(AD266,Tableau5[[ID_Section]:[departement]],10,TRUE)</f>
        <v>17</v>
      </c>
      <c r="AF266" s="12" t="s">
        <v>104</v>
      </c>
      <c r="AG266" s="33">
        <v>43235</v>
      </c>
      <c r="AH266" s="12">
        <v>15</v>
      </c>
      <c r="AI266" s="12">
        <v>1</v>
      </c>
      <c r="AJ266" s="12" t="s">
        <v>49</v>
      </c>
      <c r="AL266" s="12">
        <v>2</v>
      </c>
      <c r="AP266" s="12">
        <v>2</v>
      </c>
      <c r="AW266" s="12">
        <v>2</v>
      </c>
      <c r="AX266" s="12">
        <v>2</v>
      </c>
      <c r="AY266" s="12" t="s">
        <v>61</v>
      </c>
      <c r="AZ266" s="12">
        <v>148</v>
      </c>
      <c r="BA266" s="12" t="s">
        <v>102</v>
      </c>
      <c r="BB266" s="12">
        <v>11561</v>
      </c>
      <c r="BC266" s="12">
        <v>42</v>
      </c>
    </row>
    <row r="267" spans="1:55" x14ac:dyDescent="0.2">
      <c r="A267" s="2" t="s">
        <v>1612</v>
      </c>
      <c r="B267" s="2" t="s">
        <v>568</v>
      </c>
      <c r="C267" s="2"/>
      <c r="D267" s="2">
        <v>50</v>
      </c>
      <c r="E267" s="11">
        <v>43235</v>
      </c>
      <c r="F267" s="2">
        <v>43235</v>
      </c>
      <c r="G267" s="2" t="s">
        <v>104</v>
      </c>
      <c r="K267" s="2">
        <v>15</v>
      </c>
      <c r="O267" s="2" t="s">
        <v>52</v>
      </c>
      <c r="P267" s="2">
        <v>1</v>
      </c>
      <c r="R267" s="2" t="s">
        <v>1989</v>
      </c>
      <c r="S267" s="2" t="s">
        <v>54</v>
      </c>
      <c r="T267" s="2" t="s">
        <v>141</v>
      </c>
      <c r="U267" s="2" t="s">
        <v>1599</v>
      </c>
      <c r="V267" s="2" t="s">
        <v>1599</v>
      </c>
      <c r="Y267" s="2" t="s">
        <v>1599</v>
      </c>
      <c r="AA267" s="2" t="s">
        <v>1599</v>
      </c>
      <c r="AB267" s="12" t="s">
        <v>141</v>
      </c>
      <c r="AC267" s="12">
        <v>345</v>
      </c>
      <c r="AD267" s="12">
        <v>50</v>
      </c>
      <c r="AE267" s="12">
        <f>VLOOKUP(AD267,Tableau5[[ID_Section]:[departement]],10,TRUE)</f>
        <v>17</v>
      </c>
      <c r="AF267" s="12" t="s">
        <v>104</v>
      </c>
      <c r="AG267" s="33">
        <v>43235</v>
      </c>
      <c r="AH267" s="12">
        <v>15</v>
      </c>
      <c r="AI267" s="12">
        <v>6</v>
      </c>
      <c r="AJ267" s="12" t="s">
        <v>52</v>
      </c>
      <c r="AK267" s="12" t="str">
        <f>AJ267</f>
        <v>Itinérant</v>
      </c>
      <c r="AL267" s="12">
        <v>1</v>
      </c>
      <c r="AP267" s="12">
        <v>2</v>
      </c>
      <c r="AQ267" s="12">
        <v>37</v>
      </c>
      <c r="AV267" s="12" t="str">
        <f>CONCATENATE(AD267,"-",AG267,"-",AJ267)</f>
        <v>50-43235-Itinérant</v>
      </c>
      <c r="AW267" s="12">
        <v>1</v>
      </c>
      <c r="AX267" s="12">
        <v>2</v>
      </c>
      <c r="AY267" s="12" t="s">
        <v>61</v>
      </c>
      <c r="AZ267" s="12">
        <v>148</v>
      </c>
      <c r="BA267" s="12" t="s">
        <v>102</v>
      </c>
      <c r="BB267" s="12">
        <v>11561</v>
      </c>
      <c r="BC267" s="12">
        <v>42</v>
      </c>
    </row>
    <row r="268" spans="1:55" x14ac:dyDescent="0.2">
      <c r="A268" s="2" t="s">
        <v>1612</v>
      </c>
      <c r="B268" s="2" t="s">
        <v>568</v>
      </c>
      <c r="C268" s="2"/>
      <c r="D268" s="2">
        <v>50</v>
      </c>
      <c r="E268" s="11">
        <v>43235</v>
      </c>
      <c r="F268" s="2">
        <v>43235</v>
      </c>
      <c r="G268" s="2" t="s">
        <v>104</v>
      </c>
      <c r="K268" s="2">
        <v>15</v>
      </c>
      <c r="O268" s="2" t="s">
        <v>46</v>
      </c>
      <c r="P268" s="2">
        <v>1</v>
      </c>
      <c r="R268" s="2" t="s">
        <v>1989</v>
      </c>
      <c r="S268" s="2" t="s">
        <v>1599</v>
      </c>
      <c r="T268" s="2" t="s">
        <v>1599</v>
      </c>
      <c r="U268" s="2" t="s">
        <v>1599</v>
      </c>
      <c r="V268" s="2" t="s">
        <v>1599</v>
      </c>
      <c r="Y268" s="2" t="s">
        <v>1599</v>
      </c>
      <c r="AA268" s="2" t="s">
        <v>1599</v>
      </c>
      <c r="AB268" s="12" t="s">
        <v>103</v>
      </c>
      <c r="AC268" s="12">
        <v>346</v>
      </c>
      <c r="AD268" s="12">
        <v>50</v>
      </c>
      <c r="AE268" s="12">
        <f>VLOOKUP(AD268,Tableau5[[ID_Section]:[departement]],10,TRUE)</f>
        <v>17</v>
      </c>
      <c r="AF268" s="12" t="s">
        <v>104</v>
      </c>
      <c r="AG268" s="33">
        <v>43235</v>
      </c>
      <c r="AH268" s="12">
        <v>15</v>
      </c>
      <c r="AI268" s="12">
        <v>2</v>
      </c>
      <c r="AJ268" s="12" t="s">
        <v>46</v>
      </c>
      <c r="AL268" s="12">
        <v>1</v>
      </c>
      <c r="AP268" s="12">
        <v>2</v>
      </c>
      <c r="AW268" s="12">
        <v>2</v>
      </c>
      <c r="AX268" s="12">
        <v>2</v>
      </c>
      <c r="AY268" s="12" t="s">
        <v>61</v>
      </c>
      <c r="AZ268" s="12">
        <v>148</v>
      </c>
      <c r="BA268" s="12" t="s">
        <v>102</v>
      </c>
      <c r="BB268" s="12">
        <v>11561</v>
      </c>
      <c r="BC268" s="12">
        <v>42</v>
      </c>
    </row>
    <row r="269" spans="1:55" x14ac:dyDescent="0.2">
      <c r="A269" s="2" t="s">
        <v>1612</v>
      </c>
      <c r="B269" s="2" t="s">
        <v>568</v>
      </c>
      <c r="C269" s="2"/>
      <c r="D269" s="2">
        <v>50</v>
      </c>
      <c r="E269" s="11">
        <v>43235</v>
      </c>
      <c r="F269" s="2">
        <v>43235</v>
      </c>
      <c r="G269" s="2" t="s">
        <v>104</v>
      </c>
      <c r="K269" s="2">
        <v>15</v>
      </c>
      <c r="O269" s="2" t="s">
        <v>52</v>
      </c>
      <c r="P269" s="2">
        <v>1</v>
      </c>
      <c r="R269" s="2" t="s">
        <v>1988</v>
      </c>
      <c r="S269" s="2" t="s">
        <v>1599</v>
      </c>
      <c r="T269" s="2" t="s">
        <v>1599</v>
      </c>
      <c r="U269" s="2" t="s">
        <v>1599</v>
      </c>
      <c r="V269" s="2" t="s">
        <v>1599</v>
      </c>
      <c r="Y269" s="2" t="s">
        <v>1599</v>
      </c>
      <c r="AA269" s="2" t="s">
        <v>1599</v>
      </c>
      <c r="AB269" s="12" t="s">
        <v>103</v>
      </c>
      <c r="AC269" s="12">
        <v>347</v>
      </c>
      <c r="AD269" s="12">
        <v>50</v>
      </c>
      <c r="AE269" s="12">
        <f>VLOOKUP(AD269,Tableau5[[ID_Section]:[departement]],10,TRUE)</f>
        <v>17</v>
      </c>
      <c r="AF269" s="12" t="s">
        <v>104</v>
      </c>
      <c r="AG269" s="33">
        <v>43235</v>
      </c>
      <c r="AH269" s="12">
        <v>15</v>
      </c>
      <c r="AI269" s="12">
        <v>6</v>
      </c>
      <c r="AJ269" s="12" t="s">
        <v>52</v>
      </c>
      <c r="AK269" s="12" t="str">
        <f>AJ269</f>
        <v>Itinérant</v>
      </c>
      <c r="AL269" s="12">
        <v>1</v>
      </c>
      <c r="AP269" s="12">
        <v>1</v>
      </c>
      <c r="AV269" s="12" t="str">
        <f>CONCATENATE(AD269,"-",AG269,"-",AJ269)</f>
        <v>50-43235-Itinérant</v>
      </c>
      <c r="AW269" s="12">
        <v>1</v>
      </c>
      <c r="AX269" s="12">
        <v>2</v>
      </c>
      <c r="AY269" s="12" t="s">
        <v>61</v>
      </c>
      <c r="AZ269" s="12">
        <v>148</v>
      </c>
      <c r="BA269" s="12" t="s">
        <v>102</v>
      </c>
      <c r="BB269" s="12">
        <v>11561</v>
      </c>
      <c r="BC269" s="12">
        <v>42</v>
      </c>
    </row>
    <row r="270" spans="1:55" x14ac:dyDescent="0.2">
      <c r="A270" s="2" t="s">
        <v>1612</v>
      </c>
      <c r="B270" s="2" t="s">
        <v>568</v>
      </c>
      <c r="C270" s="2"/>
      <c r="D270" s="2">
        <v>50</v>
      </c>
      <c r="E270" s="11">
        <v>43235</v>
      </c>
      <c r="F270" s="2">
        <v>43235</v>
      </c>
      <c r="G270" s="2" t="s">
        <v>104</v>
      </c>
      <c r="K270" s="2">
        <v>15</v>
      </c>
      <c r="M270" s="2">
        <v>1</v>
      </c>
      <c r="O270" s="2" t="s">
        <v>55</v>
      </c>
      <c r="P270" s="2">
        <v>1</v>
      </c>
      <c r="R270" s="2" t="s">
        <v>1989</v>
      </c>
      <c r="S270" s="2" t="s">
        <v>54</v>
      </c>
      <c r="T270" s="2" t="s">
        <v>142</v>
      </c>
      <c r="U270" s="2" t="s">
        <v>1599</v>
      </c>
      <c r="V270" s="2" t="s">
        <v>1599</v>
      </c>
      <c r="Y270" s="2" t="s">
        <v>1599</v>
      </c>
      <c r="AA270" s="2" t="s">
        <v>1599</v>
      </c>
      <c r="AB270" s="12" t="s">
        <v>142</v>
      </c>
      <c r="AC270" s="12">
        <v>348</v>
      </c>
      <c r="AD270" s="12">
        <v>50</v>
      </c>
      <c r="AE270" s="12">
        <f>VLOOKUP(AD270,Tableau5[[ID_Section]:[departement]],10,TRUE)</f>
        <v>17</v>
      </c>
      <c r="AF270" s="12" t="s">
        <v>104</v>
      </c>
      <c r="AG270" s="33">
        <v>43235</v>
      </c>
      <c r="AH270" s="12">
        <v>15</v>
      </c>
      <c r="AI270" s="12">
        <v>5</v>
      </c>
      <c r="AJ270" s="12" t="s">
        <v>55</v>
      </c>
      <c r="AK270" s="12" t="str">
        <f>AJ270</f>
        <v>Sportif</v>
      </c>
      <c r="AL270" s="12">
        <v>1</v>
      </c>
      <c r="AN270" s="12">
        <v>1</v>
      </c>
      <c r="AP270" s="12">
        <v>2</v>
      </c>
      <c r="AQ270" s="12">
        <v>38</v>
      </c>
      <c r="AV270" s="12" t="str">
        <f>CONCATENATE(AD270,"-",AG270,"-",AJ270)</f>
        <v>50-43235-Sportif</v>
      </c>
      <c r="AW270" s="12">
        <v>1</v>
      </c>
      <c r="AX270" s="12">
        <v>2</v>
      </c>
      <c r="AY270" s="12" t="s">
        <v>61</v>
      </c>
      <c r="AZ270" s="12">
        <v>148</v>
      </c>
      <c r="BA270" s="12" t="s">
        <v>102</v>
      </c>
      <c r="BB270" s="12">
        <v>11561</v>
      </c>
      <c r="BC270" s="12">
        <v>42</v>
      </c>
    </row>
    <row r="271" spans="1:55" x14ac:dyDescent="0.2">
      <c r="A271" s="2" t="s">
        <v>1612</v>
      </c>
      <c r="B271" s="2" t="s">
        <v>568</v>
      </c>
      <c r="C271" s="2"/>
      <c r="D271" s="2">
        <v>50</v>
      </c>
      <c r="E271" s="11">
        <v>43235</v>
      </c>
      <c r="F271" s="2">
        <v>43235</v>
      </c>
      <c r="G271" s="2" t="s">
        <v>104</v>
      </c>
      <c r="K271" s="2">
        <v>15</v>
      </c>
      <c r="O271" s="2" t="s">
        <v>50</v>
      </c>
      <c r="P271" s="2">
        <v>1</v>
      </c>
      <c r="R271" s="2" t="s">
        <v>1989</v>
      </c>
      <c r="S271" s="2" t="s">
        <v>54</v>
      </c>
      <c r="T271" s="2" t="s">
        <v>143</v>
      </c>
      <c r="U271" s="2" t="s">
        <v>1599</v>
      </c>
      <c r="V271" s="2" t="s">
        <v>1599</v>
      </c>
      <c r="Y271" s="2" t="s">
        <v>1599</v>
      </c>
      <c r="AA271" s="2" t="s">
        <v>1599</v>
      </c>
      <c r="AB271" s="12" t="s">
        <v>143</v>
      </c>
      <c r="AC271" s="12">
        <v>349</v>
      </c>
      <c r="AD271" s="12">
        <v>50</v>
      </c>
      <c r="AE271" s="12">
        <f>VLOOKUP(AD271,Tableau5[[ID_Section]:[departement]],10,TRUE)</f>
        <v>17</v>
      </c>
      <c r="AF271" s="12" t="s">
        <v>104</v>
      </c>
      <c r="AG271" s="33">
        <v>43235</v>
      </c>
      <c r="AH271" s="12">
        <v>15</v>
      </c>
      <c r="AI271" s="12">
        <v>8</v>
      </c>
      <c r="AJ271" s="12" t="s">
        <v>50</v>
      </c>
      <c r="AK271" s="12" t="str">
        <f>AJ271</f>
        <v>Utilitaire</v>
      </c>
      <c r="AL271" s="12">
        <v>1</v>
      </c>
      <c r="AP271" s="12">
        <v>2</v>
      </c>
      <c r="AQ271" s="12">
        <v>39</v>
      </c>
      <c r="AV271" s="12" t="str">
        <f>CONCATENATE(AD271,"-",AG271,"-",AJ271)</f>
        <v>50-43235-Utilitaire</v>
      </c>
      <c r="AW271" s="12">
        <v>1</v>
      </c>
      <c r="AX271" s="12">
        <v>2</v>
      </c>
      <c r="AY271" s="12" t="s">
        <v>61</v>
      </c>
      <c r="AZ271" s="12">
        <v>148</v>
      </c>
      <c r="BA271" s="12" t="s">
        <v>102</v>
      </c>
      <c r="BB271" s="12">
        <v>11561</v>
      </c>
      <c r="BC271" s="12">
        <v>42</v>
      </c>
    </row>
    <row r="272" spans="1:55" x14ac:dyDescent="0.2">
      <c r="A272" s="2" t="s">
        <v>1612</v>
      </c>
      <c r="B272" s="2" t="s">
        <v>568</v>
      </c>
      <c r="C272" s="2"/>
      <c r="D272" s="2">
        <v>50</v>
      </c>
      <c r="E272" s="11">
        <v>43235</v>
      </c>
      <c r="F272" s="2">
        <v>43235</v>
      </c>
      <c r="G272" s="2" t="s">
        <v>104</v>
      </c>
      <c r="K272" s="2">
        <v>15</v>
      </c>
      <c r="O272" s="2" t="s">
        <v>50</v>
      </c>
      <c r="P272" s="2">
        <v>2</v>
      </c>
      <c r="R272" s="2" t="s">
        <v>1989</v>
      </c>
      <c r="S272" s="2" t="s">
        <v>1599</v>
      </c>
      <c r="T272" s="2" t="s">
        <v>1599</v>
      </c>
      <c r="U272" s="2" t="s">
        <v>1599</v>
      </c>
      <c r="V272" s="2" t="s">
        <v>1599</v>
      </c>
      <c r="Y272" s="2" t="s">
        <v>1599</v>
      </c>
      <c r="AA272" s="2" t="s">
        <v>1599</v>
      </c>
      <c r="AB272" s="12" t="s">
        <v>103</v>
      </c>
      <c r="AC272" s="12">
        <v>350</v>
      </c>
      <c r="AD272" s="12">
        <v>50</v>
      </c>
      <c r="AE272" s="12">
        <f>VLOOKUP(AD272,Tableau5[[ID_Section]:[departement]],10,TRUE)</f>
        <v>17</v>
      </c>
      <c r="AF272" s="12" t="s">
        <v>104</v>
      </c>
      <c r="AG272" s="33">
        <v>43235</v>
      </c>
      <c r="AH272" s="12">
        <v>15</v>
      </c>
      <c r="AI272" s="12">
        <v>8</v>
      </c>
      <c r="AJ272" s="12" t="s">
        <v>50</v>
      </c>
      <c r="AK272" s="12" t="str">
        <f>AJ272</f>
        <v>Utilitaire</v>
      </c>
      <c r="AL272" s="12">
        <v>2</v>
      </c>
      <c r="AP272" s="12">
        <v>2</v>
      </c>
      <c r="AV272" s="12" t="str">
        <f>CONCATENATE(AD272,"-",AG272,"-",AJ272)</f>
        <v>50-43235-Utilitaire</v>
      </c>
      <c r="AW272" s="12">
        <v>1</v>
      </c>
      <c r="AX272" s="12">
        <v>2</v>
      </c>
      <c r="AY272" s="12" t="s">
        <v>61</v>
      </c>
      <c r="AZ272" s="12">
        <v>148</v>
      </c>
      <c r="BA272" s="12" t="s">
        <v>102</v>
      </c>
      <c r="BB272" s="12">
        <v>11561</v>
      </c>
      <c r="BC272" s="12">
        <v>42</v>
      </c>
    </row>
    <row r="273" spans="1:56" x14ac:dyDescent="0.2">
      <c r="A273" s="2" t="s">
        <v>1612</v>
      </c>
      <c r="B273" s="2" t="s">
        <v>568</v>
      </c>
      <c r="C273" s="2"/>
      <c r="D273" s="2">
        <v>50</v>
      </c>
      <c r="E273" s="11">
        <v>43235</v>
      </c>
      <c r="F273" s="2">
        <v>43235</v>
      </c>
      <c r="G273" s="2" t="s">
        <v>104</v>
      </c>
      <c r="K273" s="2">
        <v>15</v>
      </c>
      <c r="O273" s="2" t="s">
        <v>52</v>
      </c>
      <c r="P273" s="2">
        <v>2</v>
      </c>
      <c r="R273" s="2" t="s">
        <v>1989</v>
      </c>
      <c r="S273" s="2" t="s">
        <v>1599</v>
      </c>
      <c r="T273" s="2" t="s">
        <v>1599</v>
      </c>
      <c r="U273" s="2" t="s">
        <v>1599</v>
      </c>
      <c r="V273" s="2" t="s">
        <v>1599</v>
      </c>
      <c r="Y273" s="2" t="s">
        <v>1599</v>
      </c>
      <c r="AA273" s="2" t="s">
        <v>1599</v>
      </c>
      <c r="AB273" s="12" t="s">
        <v>103</v>
      </c>
      <c r="AC273" s="12">
        <v>351</v>
      </c>
      <c r="AD273" s="12">
        <v>50</v>
      </c>
      <c r="AE273" s="12">
        <f>VLOOKUP(AD273,Tableau5[[ID_Section]:[departement]],10,TRUE)</f>
        <v>17</v>
      </c>
      <c r="AF273" s="12" t="s">
        <v>104</v>
      </c>
      <c r="AG273" s="33">
        <v>43235</v>
      </c>
      <c r="AH273" s="12">
        <v>15</v>
      </c>
      <c r="AI273" s="12">
        <v>6</v>
      </c>
      <c r="AJ273" s="12" t="s">
        <v>52</v>
      </c>
      <c r="AK273" s="12" t="str">
        <f>AJ273</f>
        <v>Itinérant</v>
      </c>
      <c r="AL273" s="12">
        <v>2</v>
      </c>
      <c r="AP273" s="12">
        <v>2</v>
      </c>
      <c r="AV273" s="12" t="str">
        <f>CONCATENATE(AD273,"-",AG273,"-",AJ273)</f>
        <v>50-43235-Itinérant</v>
      </c>
      <c r="AW273" s="12">
        <v>1</v>
      </c>
      <c r="AX273" s="12">
        <v>2</v>
      </c>
      <c r="AY273" s="12" t="s">
        <v>61</v>
      </c>
      <c r="AZ273" s="12">
        <v>148</v>
      </c>
      <c r="BA273" s="12" t="s">
        <v>102</v>
      </c>
      <c r="BB273" s="12">
        <v>11561</v>
      </c>
      <c r="BC273" s="12">
        <v>42</v>
      </c>
    </row>
    <row r="274" spans="1:56" x14ac:dyDescent="0.2">
      <c r="A274" s="2" t="s">
        <v>1612</v>
      </c>
      <c r="B274" s="2" t="s">
        <v>568</v>
      </c>
      <c r="C274" s="2"/>
      <c r="D274" s="2">
        <v>50</v>
      </c>
      <c r="E274" s="11">
        <v>43235</v>
      </c>
      <c r="F274" s="2">
        <v>43235</v>
      </c>
      <c r="G274" s="2" t="s">
        <v>104</v>
      </c>
      <c r="K274" s="2">
        <v>15</v>
      </c>
      <c r="O274" s="2" t="s">
        <v>49</v>
      </c>
      <c r="P274" s="2">
        <v>1</v>
      </c>
      <c r="R274" s="2" t="s">
        <v>1989</v>
      </c>
      <c r="S274" s="2" t="s">
        <v>1599</v>
      </c>
      <c r="T274" s="2" t="s">
        <v>1599</v>
      </c>
      <c r="U274" s="2" t="s">
        <v>1599</v>
      </c>
      <c r="V274" s="2" t="s">
        <v>1599</v>
      </c>
      <c r="Y274" s="2" t="s">
        <v>1599</v>
      </c>
      <c r="AA274" s="2" t="s">
        <v>1599</v>
      </c>
      <c r="AB274" s="12" t="s">
        <v>103</v>
      </c>
      <c r="AC274" s="12">
        <v>352</v>
      </c>
      <c r="AD274" s="12">
        <v>50</v>
      </c>
      <c r="AE274" s="12">
        <f>VLOOKUP(AD274,Tableau5[[ID_Section]:[departement]],10,TRUE)</f>
        <v>17</v>
      </c>
      <c r="AF274" s="12" t="s">
        <v>104</v>
      </c>
      <c r="AG274" s="33">
        <v>43235</v>
      </c>
      <c r="AH274" s="12">
        <v>15</v>
      </c>
      <c r="AI274" s="12">
        <v>1</v>
      </c>
      <c r="AJ274" s="12" t="s">
        <v>49</v>
      </c>
      <c r="AL274" s="12">
        <v>1</v>
      </c>
      <c r="AP274" s="12">
        <v>2</v>
      </c>
      <c r="AW274" s="12">
        <v>2</v>
      </c>
      <c r="AX274" s="12">
        <v>2</v>
      </c>
      <c r="AY274" s="12" t="s">
        <v>61</v>
      </c>
      <c r="AZ274" s="12">
        <v>148</v>
      </c>
      <c r="BA274" s="12" t="s">
        <v>102</v>
      </c>
      <c r="BB274" s="12">
        <v>11561</v>
      </c>
      <c r="BC274" s="12">
        <v>42</v>
      </c>
    </row>
    <row r="275" spans="1:56" x14ac:dyDescent="0.2">
      <c r="A275" s="2" t="s">
        <v>1612</v>
      </c>
      <c r="B275" s="2" t="s">
        <v>568</v>
      </c>
      <c r="C275" s="2"/>
      <c r="D275" s="2">
        <v>50</v>
      </c>
      <c r="E275" s="11">
        <v>43235</v>
      </c>
      <c r="F275" s="2">
        <v>43235</v>
      </c>
      <c r="G275" s="2" t="s">
        <v>104</v>
      </c>
      <c r="K275" s="2">
        <v>15</v>
      </c>
      <c r="O275" s="2" t="s">
        <v>49</v>
      </c>
      <c r="P275" s="2">
        <v>2</v>
      </c>
      <c r="R275" s="2" t="s">
        <v>1988</v>
      </c>
      <c r="S275" s="2" t="s">
        <v>1599</v>
      </c>
      <c r="T275" s="2" t="s">
        <v>1599</v>
      </c>
      <c r="U275" s="2" t="s">
        <v>1599</v>
      </c>
      <c r="V275" s="2" t="s">
        <v>1599</v>
      </c>
      <c r="Y275" s="2" t="s">
        <v>1599</v>
      </c>
      <c r="AA275" s="2" t="s">
        <v>1599</v>
      </c>
      <c r="AB275" s="12" t="s">
        <v>103</v>
      </c>
      <c r="AC275" s="12">
        <v>353</v>
      </c>
      <c r="AD275" s="12">
        <v>50</v>
      </c>
      <c r="AE275" s="12">
        <f>VLOOKUP(AD275,Tableau5[[ID_Section]:[departement]],10,TRUE)</f>
        <v>17</v>
      </c>
      <c r="AF275" s="12" t="s">
        <v>104</v>
      </c>
      <c r="AG275" s="33">
        <v>43235</v>
      </c>
      <c r="AH275" s="12">
        <v>15</v>
      </c>
      <c r="AI275" s="12">
        <v>1</v>
      </c>
      <c r="AJ275" s="12" t="s">
        <v>49</v>
      </c>
      <c r="AL275" s="12">
        <v>2</v>
      </c>
      <c r="AP275" s="12">
        <v>1</v>
      </c>
      <c r="AW275" s="12">
        <v>2</v>
      </c>
      <c r="AX275" s="12">
        <v>2</v>
      </c>
      <c r="AY275" s="12" t="s">
        <v>61</v>
      </c>
      <c r="AZ275" s="12">
        <v>148</v>
      </c>
      <c r="BA275" s="12" t="s">
        <v>102</v>
      </c>
      <c r="BB275" s="12">
        <v>11561</v>
      </c>
      <c r="BC275" s="12">
        <v>42</v>
      </c>
    </row>
    <row r="276" spans="1:56" x14ac:dyDescent="0.2">
      <c r="A276" s="2" t="s">
        <v>1612</v>
      </c>
      <c r="B276" s="2" t="s">
        <v>568</v>
      </c>
      <c r="C276" s="2"/>
      <c r="D276" s="2">
        <v>50</v>
      </c>
      <c r="E276" s="11">
        <v>43235</v>
      </c>
      <c r="F276" s="2">
        <v>43235</v>
      </c>
      <c r="G276" s="2" t="s">
        <v>104</v>
      </c>
      <c r="K276" s="2">
        <v>15</v>
      </c>
      <c r="O276" s="2" t="s">
        <v>144</v>
      </c>
      <c r="P276" s="2">
        <v>2</v>
      </c>
      <c r="R276" s="2" t="s">
        <v>1989</v>
      </c>
      <c r="S276" s="2" t="s">
        <v>1599</v>
      </c>
      <c r="T276" s="2" t="s">
        <v>1599</v>
      </c>
      <c r="U276" s="2" t="s">
        <v>1599</v>
      </c>
      <c r="V276" s="2" t="s">
        <v>1599</v>
      </c>
      <c r="Y276" s="2" t="s">
        <v>1599</v>
      </c>
      <c r="AA276" s="2" t="s">
        <v>1599</v>
      </c>
      <c r="AB276" s="12" t="s">
        <v>103</v>
      </c>
      <c r="AC276" s="12">
        <v>354</v>
      </c>
      <c r="AD276" s="12">
        <v>50</v>
      </c>
      <c r="AE276" s="12">
        <f>VLOOKUP(AD276,Tableau5[[ID_Section]:[departement]],10,TRUE)</f>
        <v>17</v>
      </c>
      <c r="AF276" s="12" t="s">
        <v>104</v>
      </c>
      <c r="AG276" s="33">
        <v>43235</v>
      </c>
      <c r="AH276" s="12">
        <v>15</v>
      </c>
      <c r="AI276" s="12">
        <v>3</v>
      </c>
      <c r="AJ276" s="12" t="s">
        <v>144</v>
      </c>
      <c r="AL276" s="12">
        <v>2</v>
      </c>
      <c r="AP276" s="12">
        <v>2</v>
      </c>
      <c r="AW276" s="12">
        <v>2</v>
      </c>
      <c r="AX276" s="12">
        <v>2</v>
      </c>
      <c r="AY276" s="12" t="s">
        <v>61</v>
      </c>
      <c r="AZ276" s="12">
        <v>148</v>
      </c>
      <c r="BA276" s="12" t="s">
        <v>102</v>
      </c>
      <c r="BB276" s="12">
        <v>11561</v>
      </c>
      <c r="BC276" s="12">
        <v>42</v>
      </c>
    </row>
    <row r="277" spans="1:56" x14ac:dyDescent="0.2">
      <c r="A277" s="2" t="s">
        <v>1612</v>
      </c>
      <c r="B277" s="2" t="s">
        <v>568</v>
      </c>
      <c r="C277" s="2"/>
      <c r="D277" s="2">
        <v>50</v>
      </c>
      <c r="E277" s="11">
        <v>43235</v>
      </c>
      <c r="F277" s="2">
        <v>43235</v>
      </c>
      <c r="G277" s="2" t="s">
        <v>104</v>
      </c>
      <c r="K277" s="2">
        <v>15</v>
      </c>
      <c r="O277" s="2" t="s">
        <v>49</v>
      </c>
      <c r="P277" s="2">
        <v>4</v>
      </c>
      <c r="R277" s="2" t="s">
        <v>1988</v>
      </c>
      <c r="S277" s="2" t="s">
        <v>1599</v>
      </c>
      <c r="T277" s="2" t="s">
        <v>1599</v>
      </c>
      <c r="U277" s="2" t="s">
        <v>1599</v>
      </c>
      <c r="V277" s="2" t="s">
        <v>1599</v>
      </c>
      <c r="Y277" s="2" t="s">
        <v>1599</v>
      </c>
      <c r="AA277" s="2" t="s">
        <v>1599</v>
      </c>
      <c r="AB277" s="12" t="s">
        <v>103</v>
      </c>
      <c r="AC277" s="12">
        <v>355</v>
      </c>
      <c r="AD277" s="12">
        <v>50</v>
      </c>
      <c r="AE277" s="12">
        <f>VLOOKUP(AD277,Tableau5[[ID_Section]:[departement]],10,TRUE)</f>
        <v>17</v>
      </c>
      <c r="AF277" s="12" t="s">
        <v>104</v>
      </c>
      <c r="AG277" s="33">
        <v>43235</v>
      </c>
      <c r="AH277" s="12">
        <v>15</v>
      </c>
      <c r="AI277" s="12">
        <v>1</v>
      </c>
      <c r="AJ277" s="12" t="s">
        <v>49</v>
      </c>
      <c r="AL277" s="12">
        <v>4</v>
      </c>
      <c r="AP277" s="12">
        <v>1</v>
      </c>
      <c r="AW277" s="12">
        <v>2</v>
      </c>
      <c r="AX277" s="12">
        <v>2</v>
      </c>
      <c r="AY277" s="12" t="s">
        <v>61</v>
      </c>
      <c r="AZ277" s="12">
        <v>148</v>
      </c>
      <c r="BA277" s="12" t="s">
        <v>102</v>
      </c>
      <c r="BB277" s="12">
        <v>11561</v>
      </c>
      <c r="BC277" s="12">
        <v>42</v>
      </c>
    </row>
    <row r="278" spans="1:56" x14ac:dyDescent="0.2">
      <c r="A278" s="2" t="s">
        <v>1612</v>
      </c>
      <c r="B278" s="2" t="s">
        <v>568</v>
      </c>
      <c r="C278" s="2"/>
      <c r="D278" s="2">
        <v>50</v>
      </c>
      <c r="E278" s="11">
        <v>43235</v>
      </c>
      <c r="F278" s="2">
        <v>43235</v>
      </c>
      <c r="G278" s="2" t="s">
        <v>104</v>
      </c>
      <c r="K278" s="2">
        <v>15</v>
      </c>
      <c r="O278" s="2" t="s">
        <v>46</v>
      </c>
      <c r="P278" s="2">
        <v>2</v>
      </c>
      <c r="R278" s="2" t="s">
        <v>1988</v>
      </c>
      <c r="S278" s="2" t="s">
        <v>1599</v>
      </c>
      <c r="T278" s="2" t="s">
        <v>1599</v>
      </c>
      <c r="U278" s="2" t="s">
        <v>1599</v>
      </c>
      <c r="V278" s="2" t="s">
        <v>1599</v>
      </c>
      <c r="Y278" s="2" t="s">
        <v>1599</v>
      </c>
      <c r="AA278" s="2" t="s">
        <v>1599</v>
      </c>
      <c r="AB278" s="12" t="s">
        <v>103</v>
      </c>
      <c r="AC278" s="12">
        <v>356</v>
      </c>
      <c r="AD278" s="12">
        <v>50</v>
      </c>
      <c r="AE278" s="12">
        <f>VLOOKUP(AD278,Tableau5[[ID_Section]:[departement]],10,TRUE)</f>
        <v>17</v>
      </c>
      <c r="AF278" s="12" t="s">
        <v>104</v>
      </c>
      <c r="AG278" s="33">
        <v>43235</v>
      </c>
      <c r="AH278" s="12">
        <v>15</v>
      </c>
      <c r="AI278" s="12">
        <v>2</v>
      </c>
      <c r="AJ278" s="12" t="s">
        <v>46</v>
      </c>
      <c r="AL278" s="12">
        <v>2</v>
      </c>
      <c r="AP278" s="12">
        <v>1</v>
      </c>
      <c r="AW278" s="12">
        <v>2</v>
      </c>
      <c r="AX278" s="12">
        <v>2</v>
      </c>
      <c r="AY278" s="12" t="s">
        <v>61</v>
      </c>
      <c r="AZ278" s="12">
        <v>148</v>
      </c>
      <c r="BA278" s="12" t="s">
        <v>102</v>
      </c>
      <c r="BB278" s="12">
        <v>11561</v>
      </c>
      <c r="BC278" s="12">
        <v>42</v>
      </c>
      <c r="BD278" s="12" t="s">
        <v>48</v>
      </c>
    </row>
    <row r="279" spans="1:56" x14ac:dyDescent="0.2">
      <c r="A279" s="2" t="s">
        <v>1612</v>
      </c>
      <c r="B279" s="2" t="s">
        <v>568</v>
      </c>
      <c r="C279" s="2"/>
      <c r="D279" s="2">
        <v>50</v>
      </c>
      <c r="E279" s="11">
        <v>43235</v>
      </c>
      <c r="F279" s="2">
        <v>43235</v>
      </c>
      <c r="G279" s="2" t="s">
        <v>104</v>
      </c>
      <c r="K279" s="2">
        <v>16</v>
      </c>
      <c r="O279" s="2" t="s">
        <v>46</v>
      </c>
      <c r="P279" s="2">
        <v>1</v>
      </c>
      <c r="R279" s="2" t="s">
        <v>1988</v>
      </c>
      <c r="S279" s="2" t="s">
        <v>1599</v>
      </c>
      <c r="T279" s="2" t="s">
        <v>1599</v>
      </c>
      <c r="U279" s="2" t="s">
        <v>1599</v>
      </c>
      <c r="V279" s="2" t="s">
        <v>1599</v>
      </c>
      <c r="Y279" s="2" t="s">
        <v>1599</v>
      </c>
      <c r="AA279" s="2" t="s">
        <v>1599</v>
      </c>
      <c r="AB279" s="12" t="s">
        <v>103</v>
      </c>
      <c r="AC279" s="12">
        <v>357</v>
      </c>
      <c r="AD279" s="12">
        <v>50</v>
      </c>
      <c r="AE279" s="12">
        <f>VLOOKUP(AD279,Tableau5[[ID_Section]:[departement]],10,TRUE)</f>
        <v>17</v>
      </c>
      <c r="AF279" s="12" t="s">
        <v>104</v>
      </c>
      <c r="AG279" s="33">
        <v>43235</v>
      </c>
      <c r="AH279" s="12">
        <v>16</v>
      </c>
      <c r="AI279" s="12">
        <v>2</v>
      </c>
      <c r="AJ279" s="12" t="s">
        <v>46</v>
      </c>
      <c r="AL279" s="12">
        <v>1</v>
      </c>
      <c r="AP279" s="12">
        <v>1</v>
      </c>
      <c r="AW279" s="12">
        <v>2</v>
      </c>
      <c r="AX279" s="12">
        <v>2</v>
      </c>
      <c r="AY279" s="12" t="s">
        <v>61</v>
      </c>
      <c r="AZ279" s="12">
        <v>148</v>
      </c>
      <c r="BA279" s="12" t="s">
        <v>145</v>
      </c>
      <c r="BB279" s="12">
        <v>11562</v>
      </c>
      <c r="BC279" s="12">
        <v>15</v>
      </c>
    </row>
    <row r="280" spans="1:56" x14ac:dyDescent="0.2">
      <c r="A280" s="2" t="s">
        <v>1612</v>
      </c>
      <c r="B280" s="2" t="s">
        <v>568</v>
      </c>
      <c r="C280" s="2"/>
      <c r="D280" s="2">
        <v>50</v>
      </c>
      <c r="E280" s="11">
        <v>43235</v>
      </c>
      <c r="F280" s="2">
        <v>43235</v>
      </c>
      <c r="G280" s="2" t="s">
        <v>104</v>
      </c>
      <c r="K280" s="2">
        <v>16</v>
      </c>
      <c r="O280" s="2" t="s">
        <v>46</v>
      </c>
      <c r="P280" s="2">
        <v>3</v>
      </c>
      <c r="R280" s="2" t="s">
        <v>1988</v>
      </c>
      <c r="S280" s="2" t="s">
        <v>1599</v>
      </c>
      <c r="T280" s="2" t="s">
        <v>1599</v>
      </c>
      <c r="U280" s="2" t="s">
        <v>1599</v>
      </c>
      <c r="V280" s="2" t="s">
        <v>1599</v>
      </c>
      <c r="Y280" s="2" t="s">
        <v>1599</v>
      </c>
      <c r="AA280" s="2" t="s">
        <v>1599</v>
      </c>
      <c r="AB280" s="12" t="s">
        <v>103</v>
      </c>
      <c r="AC280" s="12">
        <v>358</v>
      </c>
      <c r="AD280" s="12">
        <v>50</v>
      </c>
      <c r="AE280" s="12">
        <f>VLOOKUP(AD280,Tableau5[[ID_Section]:[departement]],10,TRUE)</f>
        <v>17</v>
      </c>
      <c r="AF280" s="12" t="s">
        <v>104</v>
      </c>
      <c r="AG280" s="33">
        <v>43235</v>
      </c>
      <c r="AH280" s="12">
        <v>16</v>
      </c>
      <c r="AI280" s="12">
        <v>2</v>
      </c>
      <c r="AJ280" s="12" t="s">
        <v>46</v>
      </c>
      <c r="AL280" s="12">
        <v>3</v>
      </c>
      <c r="AP280" s="12">
        <v>1</v>
      </c>
      <c r="AW280" s="12">
        <v>2</v>
      </c>
      <c r="AX280" s="12">
        <v>2</v>
      </c>
      <c r="AY280" s="12" t="s">
        <v>61</v>
      </c>
      <c r="AZ280" s="12">
        <v>148</v>
      </c>
      <c r="BA280" s="12" t="s">
        <v>145</v>
      </c>
      <c r="BB280" s="12">
        <v>11562</v>
      </c>
      <c r="BC280" s="12">
        <v>15</v>
      </c>
    </row>
    <row r="281" spans="1:56" x14ac:dyDescent="0.2">
      <c r="A281" s="2" t="s">
        <v>1612</v>
      </c>
      <c r="B281" s="2" t="s">
        <v>568</v>
      </c>
      <c r="C281" s="2"/>
      <c r="D281" s="2">
        <v>50</v>
      </c>
      <c r="E281" s="11">
        <v>43235</v>
      </c>
      <c r="F281" s="2">
        <v>43235</v>
      </c>
      <c r="G281" s="2" t="s">
        <v>104</v>
      </c>
      <c r="K281" s="2">
        <v>16</v>
      </c>
      <c r="O281" s="2" t="s">
        <v>46</v>
      </c>
      <c r="P281" s="2">
        <v>2</v>
      </c>
      <c r="R281" s="2" t="s">
        <v>1989</v>
      </c>
      <c r="S281" s="2" t="s">
        <v>1599</v>
      </c>
      <c r="T281" s="2" t="s">
        <v>1599</v>
      </c>
      <c r="U281" s="2" t="s">
        <v>1599</v>
      </c>
      <c r="V281" s="2" t="s">
        <v>1599</v>
      </c>
      <c r="Y281" s="2" t="s">
        <v>1599</v>
      </c>
      <c r="AA281" s="2" t="s">
        <v>1599</v>
      </c>
      <c r="AB281" s="12" t="s">
        <v>103</v>
      </c>
      <c r="AC281" s="12">
        <v>359</v>
      </c>
      <c r="AD281" s="12">
        <v>50</v>
      </c>
      <c r="AE281" s="12">
        <f>VLOOKUP(AD281,Tableau5[[ID_Section]:[departement]],10,TRUE)</f>
        <v>17</v>
      </c>
      <c r="AF281" s="12" t="s">
        <v>104</v>
      </c>
      <c r="AG281" s="33">
        <v>43235</v>
      </c>
      <c r="AH281" s="12">
        <v>16</v>
      </c>
      <c r="AI281" s="12">
        <v>2</v>
      </c>
      <c r="AJ281" s="12" t="s">
        <v>46</v>
      </c>
      <c r="AL281" s="12">
        <v>2</v>
      </c>
      <c r="AP281" s="12">
        <v>2</v>
      </c>
      <c r="AW281" s="12">
        <v>2</v>
      </c>
      <c r="AX281" s="12">
        <v>2</v>
      </c>
      <c r="AY281" s="12" t="s">
        <v>61</v>
      </c>
      <c r="AZ281" s="12">
        <v>148</v>
      </c>
      <c r="BA281" s="12" t="s">
        <v>145</v>
      </c>
      <c r="BB281" s="12">
        <v>11562</v>
      </c>
      <c r="BC281" s="12">
        <v>15</v>
      </c>
    </row>
    <row r="282" spans="1:56" x14ac:dyDescent="0.2">
      <c r="A282" s="2" t="s">
        <v>1612</v>
      </c>
      <c r="B282" s="2" t="s">
        <v>568</v>
      </c>
      <c r="C282" s="2"/>
      <c r="D282" s="2">
        <v>50</v>
      </c>
      <c r="E282" s="11">
        <v>43235</v>
      </c>
      <c r="F282" s="2">
        <v>43235</v>
      </c>
      <c r="G282" s="2" t="s">
        <v>104</v>
      </c>
      <c r="K282" s="2">
        <v>16</v>
      </c>
      <c r="O282" s="2" t="s">
        <v>49</v>
      </c>
      <c r="P282" s="2">
        <v>2</v>
      </c>
      <c r="R282" s="2" t="s">
        <v>1989</v>
      </c>
      <c r="S282" s="2" t="s">
        <v>1599</v>
      </c>
      <c r="T282" s="2" t="s">
        <v>1599</v>
      </c>
      <c r="U282" s="2" t="s">
        <v>1599</v>
      </c>
      <c r="V282" s="2" t="s">
        <v>1599</v>
      </c>
      <c r="Y282" s="2" t="s">
        <v>1599</v>
      </c>
      <c r="AA282" s="2" t="s">
        <v>1599</v>
      </c>
      <c r="AB282" s="12" t="s">
        <v>103</v>
      </c>
      <c r="AC282" s="12">
        <v>360</v>
      </c>
      <c r="AD282" s="12">
        <v>50</v>
      </c>
      <c r="AE282" s="12">
        <f>VLOOKUP(AD282,Tableau5[[ID_Section]:[departement]],10,TRUE)</f>
        <v>17</v>
      </c>
      <c r="AF282" s="12" t="s">
        <v>104</v>
      </c>
      <c r="AG282" s="33">
        <v>43235</v>
      </c>
      <c r="AH282" s="12">
        <v>16</v>
      </c>
      <c r="AI282" s="12">
        <v>1</v>
      </c>
      <c r="AJ282" s="12" t="s">
        <v>49</v>
      </c>
      <c r="AL282" s="12">
        <v>2</v>
      </c>
      <c r="AP282" s="12">
        <v>2</v>
      </c>
      <c r="AW282" s="12">
        <v>2</v>
      </c>
      <c r="AX282" s="12">
        <v>2</v>
      </c>
      <c r="AY282" s="12" t="s">
        <v>61</v>
      </c>
      <c r="AZ282" s="12">
        <v>148</v>
      </c>
      <c r="BA282" s="12" t="s">
        <v>145</v>
      </c>
      <c r="BB282" s="12">
        <v>11562</v>
      </c>
      <c r="BC282" s="12">
        <v>15</v>
      </c>
    </row>
    <row r="283" spans="1:56" x14ac:dyDescent="0.2">
      <c r="A283" s="2" t="s">
        <v>1612</v>
      </c>
      <c r="B283" s="2" t="s">
        <v>568</v>
      </c>
      <c r="C283" s="2"/>
      <c r="D283" s="2">
        <v>50</v>
      </c>
      <c r="E283" s="11">
        <v>43235</v>
      </c>
      <c r="F283" s="2">
        <v>43235</v>
      </c>
      <c r="G283" s="2" t="s">
        <v>104</v>
      </c>
      <c r="K283" s="2">
        <v>16</v>
      </c>
      <c r="O283" s="2" t="s">
        <v>46</v>
      </c>
      <c r="P283" s="2">
        <v>1</v>
      </c>
      <c r="R283" s="2" t="s">
        <v>1989</v>
      </c>
      <c r="S283" s="2" t="s">
        <v>1599</v>
      </c>
      <c r="T283" s="2" t="s">
        <v>1599</v>
      </c>
      <c r="U283" s="2" t="s">
        <v>1599</v>
      </c>
      <c r="V283" s="2" t="s">
        <v>1599</v>
      </c>
      <c r="Y283" s="2" t="s">
        <v>1599</v>
      </c>
      <c r="AA283" s="2" t="s">
        <v>1599</v>
      </c>
      <c r="AB283" s="12" t="s">
        <v>103</v>
      </c>
      <c r="AC283" s="12">
        <v>361</v>
      </c>
      <c r="AD283" s="12">
        <v>50</v>
      </c>
      <c r="AE283" s="12">
        <f>VLOOKUP(AD283,Tableau5[[ID_Section]:[departement]],10,TRUE)</f>
        <v>17</v>
      </c>
      <c r="AF283" s="12" t="s">
        <v>104</v>
      </c>
      <c r="AG283" s="33">
        <v>43235</v>
      </c>
      <c r="AH283" s="12">
        <v>16</v>
      </c>
      <c r="AI283" s="12">
        <v>2</v>
      </c>
      <c r="AJ283" s="12" t="s">
        <v>46</v>
      </c>
      <c r="AL283" s="12">
        <v>1</v>
      </c>
      <c r="AP283" s="12">
        <v>2</v>
      </c>
      <c r="AW283" s="12">
        <v>2</v>
      </c>
      <c r="AX283" s="12">
        <v>2</v>
      </c>
      <c r="AY283" s="12" t="s">
        <v>61</v>
      </c>
      <c r="AZ283" s="12">
        <v>148</v>
      </c>
      <c r="BA283" s="12" t="s">
        <v>145</v>
      </c>
      <c r="BB283" s="12">
        <v>11562</v>
      </c>
      <c r="BC283" s="12">
        <v>15</v>
      </c>
    </row>
    <row r="284" spans="1:56" x14ac:dyDescent="0.2">
      <c r="A284" s="2" t="s">
        <v>1612</v>
      </c>
      <c r="B284" s="2" t="s">
        <v>568</v>
      </c>
      <c r="C284" s="2"/>
      <c r="D284" s="2">
        <v>50</v>
      </c>
      <c r="E284" s="11">
        <v>43235</v>
      </c>
      <c r="F284" s="2">
        <v>43235</v>
      </c>
      <c r="G284" s="2" t="s">
        <v>104</v>
      </c>
      <c r="K284" s="2">
        <v>16</v>
      </c>
      <c r="O284" s="2" t="s">
        <v>49</v>
      </c>
      <c r="P284" s="2">
        <v>2</v>
      </c>
      <c r="R284" s="2" t="s">
        <v>1988</v>
      </c>
      <c r="S284" s="2" t="s">
        <v>1599</v>
      </c>
      <c r="T284" s="2" t="s">
        <v>1599</v>
      </c>
      <c r="U284" s="2" t="s">
        <v>1599</v>
      </c>
      <c r="V284" s="2" t="s">
        <v>1599</v>
      </c>
      <c r="Y284" s="2" t="s">
        <v>1599</v>
      </c>
      <c r="AA284" s="2" t="s">
        <v>1599</v>
      </c>
      <c r="AB284" s="12" t="s">
        <v>103</v>
      </c>
      <c r="AC284" s="12">
        <v>362</v>
      </c>
      <c r="AD284" s="12">
        <v>50</v>
      </c>
      <c r="AE284" s="12">
        <f>VLOOKUP(AD284,Tableau5[[ID_Section]:[departement]],10,TRUE)</f>
        <v>17</v>
      </c>
      <c r="AF284" s="12" t="s">
        <v>104</v>
      </c>
      <c r="AG284" s="33">
        <v>43235</v>
      </c>
      <c r="AH284" s="12">
        <v>16</v>
      </c>
      <c r="AI284" s="12">
        <v>1</v>
      </c>
      <c r="AJ284" s="12" t="s">
        <v>49</v>
      </c>
      <c r="AL284" s="12">
        <v>2</v>
      </c>
      <c r="AP284" s="12">
        <v>1</v>
      </c>
      <c r="AW284" s="12">
        <v>2</v>
      </c>
      <c r="AX284" s="12">
        <v>2</v>
      </c>
      <c r="AY284" s="12" t="s">
        <v>61</v>
      </c>
      <c r="AZ284" s="12">
        <v>148</v>
      </c>
      <c r="BA284" s="12" t="s">
        <v>145</v>
      </c>
      <c r="BB284" s="12">
        <v>11562</v>
      </c>
      <c r="BC284" s="12">
        <v>15</v>
      </c>
    </row>
    <row r="285" spans="1:56" x14ac:dyDescent="0.2">
      <c r="A285" s="2" t="s">
        <v>1612</v>
      </c>
      <c r="B285" s="2" t="s">
        <v>568</v>
      </c>
      <c r="C285" s="2"/>
      <c r="D285" s="2">
        <v>50</v>
      </c>
      <c r="E285" s="11">
        <v>43235</v>
      </c>
      <c r="F285" s="2">
        <v>43235</v>
      </c>
      <c r="G285" s="2" t="s">
        <v>104</v>
      </c>
      <c r="K285" s="2">
        <v>16</v>
      </c>
      <c r="O285" s="2" t="s">
        <v>55</v>
      </c>
      <c r="P285" s="2">
        <v>1</v>
      </c>
      <c r="R285" s="2" t="s">
        <v>1988</v>
      </c>
      <c r="S285" s="2" t="s">
        <v>1599</v>
      </c>
      <c r="T285" s="2" t="s">
        <v>1599</v>
      </c>
      <c r="U285" s="2" t="s">
        <v>1599</v>
      </c>
      <c r="V285" s="2" t="s">
        <v>1599</v>
      </c>
      <c r="Y285" s="2" t="s">
        <v>1599</v>
      </c>
      <c r="AA285" s="2" t="s">
        <v>1599</v>
      </c>
      <c r="AB285" s="12" t="s">
        <v>103</v>
      </c>
      <c r="AC285" s="12">
        <v>363</v>
      </c>
      <c r="AD285" s="12">
        <v>50</v>
      </c>
      <c r="AE285" s="12">
        <f>VLOOKUP(AD285,Tableau5[[ID_Section]:[departement]],10,TRUE)</f>
        <v>17</v>
      </c>
      <c r="AF285" s="12" t="s">
        <v>104</v>
      </c>
      <c r="AG285" s="33">
        <v>43235</v>
      </c>
      <c r="AH285" s="12">
        <v>16</v>
      </c>
      <c r="AI285" s="12">
        <v>5</v>
      </c>
      <c r="AJ285" s="12" t="s">
        <v>55</v>
      </c>
      <c r="AK285" s="12" t="str">
        <f>AJ285</f>
        <v>Sportif</v>
      </c>
      <c r="AL285" s="12">
        <v>1</v>
      </c>
      <c r="AP285" s="12">
        <v>1</v>
      </c>
      <c r="AV285" s="12" t="str">
        <f>CONCATENATE(AD285,"-",AG285,"-",AJ285)</f>
        <v>50-43235-Sportif</v>
      </c>
      <c r="AW285" s="12">
        <v>1</v>
      </c>
      <c r="AX285" s="12">
        <v>2</v>
      </c>
      <c r="AY285" s="12" t="s">
        <v>61</v>
      </c>
      <c r="AZ285" s="12">
        <v>148</v>
      </c>
      <c r="BA285" s="12" t="s">
        <v>145</v>
      </c>
      <c r="BB285" s="12">
        <v>11562</v>
      </c>
      <c r="BC285" s="12">
        <v>15</v>
      </c>
    </row>
    <row r="286" spans="1:56" x14ac:dyDescent="0.2">
      <c r="A286" s="2" t="s">
        <v>1612</v>
      </c>
      <c r="B286" s="2" t="s">
        <v>568</v>
      </c>
      <c r="C286" s="2"/>
      <c r="D286" s="2">
        <v>50</v>
      </c>
      <c r="E286" s="11">
        <v>43235</v>
      </c>
      <c r="F286" s="2">
        <v>43235</v>
      </c>
      <c r="G286" s="2" t="s">
        <v>104</v>
      </c>
      <c r="K286" s="2">
        <v>16</v>
      </c>
      <c r="O286" s="2" t="s">
        <v>53</v>
      </c>
      <c r="P286" s="2">
        <v>1</v>
      </c>
      <c r="R286" s="2" t="s">
        <v>1989</v>
      </c>
      <c r="S286" s="2" t="s">
        <v>54</v>
      </c>
      <c r="T286" s="2" t="s">
        <v>146</v>
      </c>
      <c r="U286" s="2" t="s">
        <v>1599</v>
      </c>
      <c r="V286" s="2" t="s">
        <v>1599</v>
      </c>
      <c r="Y286" s="2" t="s">
        <v>1599</v>
      </c>
      <c r="AA286" s="2" t="s">
        <v>1599</v>
      </c>
      <c r="AB286" s="12" t="s">
        <v>146</v>
      </c>
      <c r="AC286" s="12">
        <v>364</v>
      </c>
      <c r="AD286" s="12">
        <v>50</v>
      </c>
      <c r="AE286" s="12">
        <f>VLOOKUP(AD286,Tableau5[[ID_Section]:[departement]],10,TRUE)</f>
        <v>17</v>
      </c>
      <c r="AF286" s="12" t="s">
        <v>104</v>
      </c>
      <c r="AG286" s="33">
        <v>43235</v>
      </c>
      <c r="AH286" s="12">
        <v>16</v>
      </c>
      <c r="AI286" s="12">
        <v>9</v>
      </c>
      <c r="AJ286" s="12" t="s">
        <v>53</v>
      </c>
      <c r="AK286" s="12" t="s">
        <v>53</v>
      </c>
      <c r="AL286" s="12">
        <v>1</v>
      </c>
      <c r="AP286" s="12">
        <v>2</v>
      </c>
      <c r="AQ286" s="12">
        <v>40</v>
      </c>
      <c r="AV286" s="12" t="str">
        <f>CONCATENATE(AD286,"-",AG286,"-","Loisir")</f>
        <v>50-43235-Loisir</v>
      </c>
      <c r="AW286" s="12">
        <v>1</v>
      </c>
      <c r="AX286" s="12">
        <v>2</v>
      </c>
      <c r="AY286" s="12" t="s">
        <v>61</v>
      </c>
      <c r="AZ286" s="12">
        <v>148</v>
      </c>
      <c r="BA286" s="12" t="s">
        <v>145</v>
      </c>
      <c r="BB286" s="12">
        <v>11562</v>
      </c>
      <c r="BC286" s="12">
        <v>15</v>
      </c>
    </row>
    <row r="287" spans="1:56" x14ac:dyDescent="0.2">
      <c r="A287" s="2" t="s">
        <v>1612</v>
      </c>
      <c r="B287" s="2" t="s">
        <v>568</v>
      </c>
      <c r="C287" s="2"/>
      <c r="D287" s="2">
        <v>50</v>
      </c>
      <c r="E287" s="11">
        <v>43235</v>
      </c>
      <c r="F287" s="2">
        <v>43235</v>
      </c>
      <c r="G287" s="2" t="s">
        <v>104</v>
      </c>
      <c r="K287" s="2">
        <v>16</v>
      </c>
      <c r="O287" s="2" t="s">
        <v>53</v>
      </c>
      <c r="P287" s="2">
        <v>1</v>
      </c>
      <c r="R287" s="2" t="s">
        <v>1989</v>
      </c>
      <c r="S287" s="2" t="s">
        <v>1599</v>
      </c>
      <c r="T287" s="2" t="s">
        <v>1599</v>
      </c>
      <c r="U287" s="2" t="s">
        <v>1599</v>
      </c>
      <c r="V287" s="2" t="s">
        <v>1599</v>
      </c>
      <c r="Y287" s="2" t="s">
        <v>1599</v>
      </c>
      <c r="AA287" s="2" t="s">
        <v>1599</v>
      </c>
      <c r="AB287" s="12" t="s">
        <v>103</v>
      </c>
      <c r="AC287" s="12">
        <v>365</v>
      </c>
      <c r="AD287" s="12">
        <v>50</v>
      </c>
      <c r="AE287" s="12">
        <f>VLOOKUP(AD287,Tableau5[[ID_Section]:[departement]],10,TRUE)</f>
        <v>17</v>
      </c>
      <c r="AF287" s="12" t="s">
        <v>104</v>
      </c>
      <c r="AG287" s="33">
        <v>43235</v>
      </c>
      <c r="AH287" s="12">
        <v>16</v>
      </c>
      <c r="AI287" s="12">
        <v>9</v>
      </c>
      <c r="AJ287" s="12" t="s">
        <v>53</v>
      </c>
      <c r="AK287" s="12" t="s">
        <v>53</v>
      </c>
      <c r="AL287" s="12">
        <v>1</v>
      </c>
      <c r="AP287" s="12">
        <v>2</v>
      </c>
      <c r="AV287" s="12" t="str">
        <f>CONCATENATE(AD287,"-",AG287,"-","Loisir")</f>
        <v>50-43235-Loisir</v>
      </c>
      <c r="AW287" s="12">
        <v>1</v>
      </c>
      <c r="AX287" s="12">
        <v>2</v>
      </c>
      <c r="AY287" s="12" t="s">
        <v>61</v>
      </c>
      <c r="AZ287" s="12">
        <v>148</v>
      </c>
      <c r="BA287" s="12" t="s">
        <v>145</v>
      </c>
      <c r="BB287" s="12">
        <v>11562</v>
      </c>
      <c r="BC287" s="12">
        <v>15</v>
      </c>
    </row>
    <row r="288" spans="1:56" x14ac:dyDescent="0.2">
      <c r="A288" s="2" t="s">
        <v>1612</v>
      </c>
      <c r="B288" s="2" t="s">
        <v>568</v>
      </c>
      <c r="C288" s="2"/>
      <c r="D288" s="2">
        <v>50</v>
      </c>
      <c r="E288" s="11">
        <v>43235</v>
      </c>
      <c r="F288" s="2">
        <v>43235</v>
      </c>
      <c r="G288" s="2" t="s">
        <v>104</v>
      </c>
      <c r="K288" s="2">
        <v>16</v>
      </c>
      <c r="O288" s="2" t="s">
        <v>49</v>
      </c>
      <c r="P288" s="2">
        <v>2</v>
      </c>
      <c r="R288" s="2" t="s">
        <v>1989</v>
      </c>
      <c r="S288" s="2" t="s">
        <v>1599</v>
      </c>
      <c r="T288" s="2" t="s">
        <v>1599</v>
      </c>
      <c r="U288" s="2" t="s">
        <v>1599</v>
      </c>
      <c r="V288" s="2" t="s">
        <v>1599</v>
      </c>
      <c r="Y288" s="2" t="s">
        <v>1599</v>
      </c>
      <c r="AA288" s="2" t="s">
        <v>1599</v>
      </c>
      <c r="AB288" s="12" t="s">
        <v>103</v>
      </c>
      <c r="AC288" s="12">
        <v>366</v>
      </c>
      <c r="AD288" s="12">
        <v>50</v>
      </c>
      <c r="AE288" s="12">
        <f>VLOOKUP(AD288,Tableau5[[ID_Section]:[departement]],10,TRUE)</f>
        <v>17</v>
      </c>
      <c r="AF288" s="12" t="s">
        <v>104</v>
      </c>
      <c r="AG288" s="33">
        <v>43235</v>
      </c>
      <c r="AH288" s="12">
        <v>16</v>
      </c>
      <c r="AI288" s="12">
        <v>1</v>
      </c>
      <c r="AJ288" s="12" t="s">
        <v>49</v>
      </c>
      <c r="AL288" s="12">
        <v>2</v>
      </c>
      <c r="AP288" s="12">
        <v>2</v>
      </c>
      <c r="AW288" s="12">
        <v>2</v>
      </c>
      <c r="AX288" s="12">
        <v>2</v>
      </c>
      <c r="AY288" s="12" t="s">
        <v>61</v>
      </c>
      <c r="AZ288" s="12">
        <v>148</v>
      </c>
      <c r="BA288" s="12" t="s">
        <v>145</v>
      </c>
      <c r="BB288" s="12">
        <v>11562</v>
      </c>
      <c r="BC288" s="12">
        <v>15</v>
      </c>
    </row>
    <row r="289" spans="1:55" x14ac:dyDescent="0.2">
      <c r="A289" s="2" t="s">
        <v>1612</v>
      </c>
      <c r="B289" s="2" t="s">
        <v>568</v>
      </c>
      <c r="C289" s="2"/>
      <c r="D289" s="2">
        <v>50</v>
      </c>
      <c r="E289" s="11">
        <v>43235</v>
      </c>
      <c r="F289" s="2">
        <v>43235</v>
      </c>
      <c r="G289" s="2" t="s">
        <v>104</v>
      </c>
      <c r="K289" s="2">
        <v>16</v>
      </c>
      <c r="O289" s="2" t="s">
        <v>55</v>
      </c>
      <c r="P289" s="2">
        <v>1</v>
      </c>
      <c r="R289" s="2" t="s">
        <v>1989</v>
      </c>
      <c r="S289" s="2" t="s">
        <v>54</v>
      </c>
      <c r="T289" s="2" t="s">
        <v>147</v>
      </c>
      <c r="U289" s="2" t="s">
        <v>1599</v>
      </c>
      <c r="V289" s="2" t="s">
        <v>1599</v>
      </c>
      <c r="Y289" s="2" t="s">
        <v>1599</v>
      </c>
      <c r="AA289" s="2" t="s">
        <v>1599</v>
      </c>
      <c r="AB289" s="12" t="s">
        <v>147</v>
      </c>
      <c r="AC289" s="12">
        <v>367</v>
      </c>
      <c r="AD289" s="12">
        <v>50</v>
      </c>
      <c r="AE289" s="12">
        <f>VLOOKUP(AD289,Tableau5[[ID_Section]:[departement]],10,TRUE)</f>
        <v>17</v>
      </c>
      <c r="AF289" s="12" t="s">
        <v>104</v>
      </c>
      <c r="AG289" s="33">
        <v>43235</v>
      </c>
      <c r="AH289" s="12">
        <v>16</v>
      </c>
      <c r="AI289" s="12">
        <v>5</v>
      </c>
      <c r="AJ289" s="12" t="s">
        <v>55</v>
      </c>
      <c r="AK289" s="12" t="str">
        <f>AJ289</f>
        <v>Sportif</v>
      </c>
      <c r="AL289" s="12">
        <v>1</v>
      </c>
      <c r="AP289" s="12">
        <v>2</v>
      </c>
      <c r="AQ289" s="12">
        <v>41</v>
      </c>
      <c r="AV289" s="12" t="str">
        <f>CONCATENATE(AD289,"-",AG289,"-",AJ289)</f>
        <v>50-43235-Sportif</v>
      </c>
      <c r="AW289" s="12">
        <v>1</v>
      </c>
      <c r="AX289" s="12">
        <v>2</v>
      </c>
      <c r="AY289" s="12" t="s">
        <v>61</v>
      </c>
      <c r="AZ289" s="12">
        <v>148</v>
      </c>
      <c r="BA289" s="12" t="s">
        <v>145</v>
      </c>
      <c r="BB289" s="12">
        <v>11562</v>
      </c>
      <c r="BC289" s="12">
        <v>15</v>
      </c>
    </row>
    <row r="290" spans="1:55" x14ac:dyDescent="0.2">
      <c r="A290" s="2" t="s">
        <v>1612</v>
      </c>
      <c r="B290" s="2" t="s">
        <v>568</v>
      </c>
      <c r="C290" s="2"/>
      <c r="D290" s="2">
        <v>50</v>
      </c>
      <c r="E290" s="11">
        <v>43235</v>
      </c>
      <c r="F290" s="2">
        <v>43235</v>
      </c>
      <c r="G290" s="2" t="s">
        <v>104</v>
      </c>
      <c r="K290" s="2">
        <v>16</v>
      </c>
      <c r="O290" s="2" t="s">
        <v>49</v>
      </c>
      <c r="P290" s="2">
        <v>1</v>
      </c>
      <c r="R290" s="2" t="s">
        <v>1988</v>
      </c>
      <c r="S290" s="2" t="s">
        <v>1599</v>
      </c>
      <c r="T290" s="2" t="s">
        <v>1599</v>
      </c>
      <c r="U290" s="2" t="s">
        <v>1599</v>
      </c>
      <c r="V290" s="2" t="s">
        <v>1599</v>
      </c>
      <c r="Y290" s="2" t="s">
        <v>1599</v>
      </c>
      <c r="AA290" s="2" t="s">
        <v>1599</v>
      </c>
      <c r="AB290" s="12" t="s">
        <v>103</v>
      </c>
      <c r="AC290" s="12">
        <v>368</v>
      </c>
      <c r="AD290" s="12">
        <v>50</v>
      </c>
      <c r="AE290" s="12">
        <f>VLOOKUP(AD290,Tableau5[[ID_Section]:[departement]],10,TRUE)</f>
        <v>17</v>
      </c>
      <c r="AF290" s="12" t="s">
        <v>104</v>
      </c>
      <c r="AG290" s="33">
        <v>43235</v>
      </c>
      <c r="AH290" s="12">
        <v>16</v>
      </c>
      <c r="AI290" s="12">
        <v>1</v>
      </c>
      <c r="AJ290" s="12" t="s">
        <v>49</v>
      </c>
      <c r="AL290" s="12">
        <v>1</v>
      </c>
      <c r="AP290" s="12">
        <v>1</v>
      </c>
      <c r="AW290" s="12">
        <v>2</v>
      </c>
      <c r="AX290" s="12">
        <v>2</v>
      </c>
      <c r="AY290" s="12" t="s">
        <v>61</v>
      </c>
      <c r="AZ290" s="12">
        <v>148</v>
      </c>
      <c r="BA290" s="12" t="s">
        <v>145</v>
      </c>
      <c r="BB290" s="12">
        <v>11562</v>
      </c>
      <c r="BC290" s="12">
        <v>15</v>
      </c>
    </row>
    <row r="291" spans="1:55" x14ac:dyDescent="0.2">
      <c r="A291" s="2" t="s">
        <v>1612</v>
      </c>
      <c r="B291" s="2" t="s">
        <v>568</v>
      </c>
      <c r="C291" s="2"/>
      <c r="D291" s="2">
        <v>50</v>
      </c>
      <c r="E291" s="11">
        <v>43235</v>
      </c>
      <c r="F291" s="2">
        <v>43235</v>
      </c>
      <c r="G291" s="2" t="s">
        <v>104</v>
      </c>
      <c r="K291" s="2">
        <v>16</v>
      </c>
      <c r="O291" s="2" t="s">
        <v>52</v>
      </c>
      <c r="P291" s="2">
        <v>1</v>
      </c>
      <c r="R291" s="2" t="s">
        <v>1988</v>
      </c>
      <c r="S291" s="2" t="s">
        <v>1599</v>
      </c>
      <c r="T291" s="2" t="s">
        <v>1599</v>
      </c>
      <c r="U291" s="2" t="s">
        <v>1599</v>
      </c>
      <c r="V291" s="2" t="s">
        <v>1599</v>
      </c>
      <c r="Y291" s="2" t="s">
        <v>1599</v>
      </c>
      <c r="AA291" s="2" t="s">
        <v>1599</v>
      </c>
      <c r="AB291" s="12" t="s">
        <v>103</v>
      </c>
      <c r="AC291" s="12">
        <v>369</v>
      </c>
      <c r="AD291" s="12">
        <v>50</v>
      </c>
      <c r="AE291" s="12">
        <f>VLOOKUP(AD291,Tableau5[[ID_Section]:[departement]],10,TRUE)</f>
        <v>17</v>
      </c>
      <c r="AF291" s="12" t="s">
        <v>104</v>
      </c>
      <c r="AG291" s="33">
        <v>43235</v>
      </c>
      <c r="AH291" s="12">
        <v>16</v>
      </c>
      <c r="AI291" s="12">
        <v>6</v>
      </c>
      <c r="AJ291" s="12" t="s">
        <v>52</v>
      </c>
      <c r="AK291" s="12" t="str">
        <f>AJ291</f>
        <v>Itinérant</v>
      </c>
      <c r="AL291" s="12">
        <v>1</v>
      </c>
      <c r="AP291" s="12">
        <v>1</v>
      </c>
      <c r="AV291" s="12" t="str">
        <f>CONCATENATE(AD291,"-",AG291,"-",AJ291)</f>
        <v>50-43235-Itinérant</v>
      </c>
      <c r="AW291" s="12">
        <v>1</v>
      </c>
      <c r="AX291" s="12">
        <v>2</v>
      </c>
      <c r="AY291" s="12" t="s">
        <v>61</v>
      </c>
      <c r="AZ291" s="12">
        <v>148</v>
      </c>
      <c r="BA291" s="12" t="s">
        <v>145</v>
      </c>
      <c r="BB291" s="12">
        <v>11562</v>
      </c>
      <c r="BC291" s="12">
        <v>15</v>
      </c>
    </row>
    <row r="292" spans="1:55" x14ac:dyDescent="0.2">
      <c r="A292" s="2" t="s">
        <v>1612</v>
      </c>
      <c r="B292" s="2" t="s">
        <v>568</v>
      </c>
      <c r="C292" s="2"/>
      <c r="D292" s="2">
        <v>50</v>
      </c>
      <c r="E292" s="11">
        <v>43235</v>
      </c>
      <c r="F292" s="2">
        <v>43235</v>
      </c>
      <c r="G292" s="2" t="s">
        <v>104</v>
      </c>
      <c r="K292" s="2">
        <v>16</v>
      </c>
      <c r="O292" s="2" t="s">
        <v>46</v>
      </c>
      <c r="P292" s="2">
        <v>1</v>
      </c>
      <c r="R292" s="2" t="s">
        <v>1988</v>
      </c>
      <c r="S292" s="2" t="s">
        <v>1599</v>
      </c>
      <c r="T292" s="2" t="s">
        <v>1599</v>
      </c>
      <c r="U292" s="2" t="s">
        <v>1599</v>
      </c>
      <c r="V292" s="2" t="s">
        <v>1599</v>
      </c>
      <c r="Y292" s="2" t="s">
        <v>1599</v>
      </c>
      <c r="AA292" s="2" t="s">
        <v>1599</v>
      </c>
      <c r="AB292" s="12" t="s">
        <v>103</v>
      </c>
      <c r="AC292" s="12">
        <v>370</v>
      </c>
      <c r="AD292" s="12">
        <v>50</v>
      </c>
      <c r="AE292" s="12">
        <f>VLOOKUP(AD292,Tableau5[[ID_Section]:[departement]],10,TRUE)</f>
        <v>17</v>
      </c>
      <c r="AF292" s="12" t="s">
        <v>104</v>
      </c>
      <c r="AG292" s="33">
        <v>43235</v>
      </c>
      <c r="AH292" s="12">
        <v>16</v>
      </c>
      <c r="AI292" s="12">
        <v>2</v>
      </c>
      <c r="AJ292" s="12" t="s">
        <v>46</v>
      </c>
      <c r="AL292" s="12">
        <v>1</v>
      </c>
      <c r="AP292" s="12">
        <v>1</v>
      </c>
      <c r="AW292" s="12">
        <v>2</v>
      </c>
      <c r="AX292" s="12">
        <v>2</v>
      </c>
      <c r="AY292" s="12" t="s">
        <v>61</v>
      </c>
      <c r="AZ292" s="12">
        <v>148</v>
      </c>
      <c r="BA292" s="12" t="s">
        <v>145</v>
      </c>
      <c r="BB292" s="12">
        <v>11562</v>
      </c>
      <c r="BC292" s="12">
        <v>15</v>
      </c>
    </row>
    <row r="293" spans="1:55" x14ac:dyDescent="0.2">
      <c r="A293" s="2" t="s">
        <v>1612</v>
      </c>
      <c r="B293" s="2" t="s">
        <v>568</v>
      </c>
      <c r="C293" s="2"/>
      <c r="D293" s="2">
        <v>50</v>
      </c>
      <c r="E293" s="11">
        <v>43235</v>
      </c>
      <c r="F293" s="2">
        <v>43235</v>
      </c>
      <c r="G293" s="2" t="s">
        <v>104</v>
      </c>
      <c r="K293" s="2">
        <v>16</v>
      </c>
      <c r="O293" s="2" t="s">
        <v>49</v>
      </c>
      <c r="P293" s="2">
        <v>1</v>
      </c>
      <c r="R293" s="2" t="s">
        <v>1989</v>
      </c>
      <c r="S293" s="2" t="s">
        <v>1599</v>
      </c>
      <c r="T293" s="2" t="s">
        <v>1599</v>
      </c>
      <c r="U293" s="2" t="s">
        <v>1599</v>
      </c>
      <c r="V293" s="2" t="s">
        <v>1599</v>
      </c>
      <c r="Y293" s="2" t="s">
        <v>1599</v>
      </c>
      <c r="AA293" s="2" t="s">
        <v>1599</v>
      </c>
      <c r="AB293" s="12" t="s">
        <v>103</v>
      </c>
      <c r="AC293" s="12">
        <v>371</v>
      </c>
      <c r="AD293" s="12">
        <v>50</v>
      </c>
      <c r="AE293" s="12">
        <f>VLOOKUP(AD293,Tableau5[[ID_Section]:[departement]],10,TRUE)</f>
        <v>17</v>
      </c>
      <c r="AF293" s="12" t="s">
        <v>104</v>
      </c>
      <c r="AG293" s="33">
        <v>43235</v>
      </c>
      <c r="AH293" s="12">
        <v>16</v>
      </c>
      <c r="AI293" s="12">
        <v>1</v>
      </c>
      <c r="AJ293" s="12" t="s">
        <v>49</v>
      </c>
      <c r="AL293" s="12">
        <v>1</v>
      </c>
      <c r="AP293" s="12">
        <v>2</v>
      </c>
      <c r="AW293" s="12">
        <v>2</v>
      </c>
      <c r="AX293" s="12">
        <v>2</v>
      </c>
      <c r="AY293" s="12" t="s">
        <v>61</v>
      </c>
      <c r="AZ293" s="12">
        <v>148</v>
      </c>
      <c r="BA293" s="12" t="s">
        <v>145</v>
      </c>
      <c r="BB293" s="12">
        <v>11562</v>
      </c>
      <c r="BC293" s="12">
        <v>15</v>
      </c>
    </row>
    <row r="294" spans="1:55" x14ac:dyDescent="0.2">
      <c r="A294" s="2" t="s">
        <v>1612</v>
      </c>
      <c r="B294" s="2" t="s">
        <v>568</v>
      </c>
      <c r="C294" s="2"/>
      <c r="D294" s="2">
        <v>50</v>
      </c>
      <c r="E294" s="11">
        <v>43235</v>
      </c>
      <c r="F294" s="2">
        <v>43235</v>
      </c>
      <c r="G294" s="2" t="s">
        <v>104</v>
      </c>
      <c r="K294" s="2">
        <v>16</v>
      </c>
      <c r="L294" s="2">
        <v>1</v>
      </c>
      <c r="O294" s="2" t="s">
        <v>49</v>
      </c>
      <c r="P294" s="2">
        <v>1</v>
      </c>
      <c r="R294" s="2" t="s">
        <v>1988</v>
      </c>
      <c r="S294" s="2" t="s">
        <v>1599</v>
      </c>
      <c r="T294" s="2" t="s">
        <v>1599</v>
      </c>
      <c r="U294" s="2" t="s">
        <v>1599</v>
      </c>
      <c r="V294" s="2" t="s">
        <v>1599</v>
      </c>
      <c r="Y294" s="2" t="s">
        <v>1599</v>
      </c>
      <c r="AA294" s="2" t="s">
        <v>1599</v>
      </c>
      <c r="AB294" s="12" t="s">
        <v>103</v>
      </c>
      <c r="AC294" s="12">
        <v>372</v>
      </c>
      <c r="AD294" s="12">
        <v>50</v>
      </c>
      <c r="AE294" s="12">
        <f>VLOOKUP(AD294,Tableau5[[ID_Section]:[departement]],10,TRUE)</f>
        <v>17</v>
      </c>
      <c r="AF294" s="12" t="s">
        <v>104</v>
      </c>
      <c r="AG294" s="33">
        <v>43235</v>
      </c>
      <c r="AH294" s="12">
        <v>16</v>
      </c>
      <c r="AI294" s="12">
        <v>1</v>
      </c>
      <c r="AJ294" s="12" t="s">
        <v>49</v>
      </c>
      <c r="AL294" s="12">
        <v>1</v>
      </c>
      <c r="AM294" s="12">
        <v>1</v>
      </c>
      <c r="AP294" s="12">
        <v>1</v>
      </c>
      <c r="AW294" s="12">
        <v>2</v>
      </c>
      <c r="AX294" s="12">
        <v>2</v>
      </c>
      <c r="AY294" s="12" t="s">
        <v>61</v>
      </c>
      <c r="AZ294" s="12">
        <v>148</v>
      </c>
      <c r="BA294" s="12" t="s">
        <v>145</v>
      </c>
      <c r="BB294" s="12">
        <v>11562</v>
      </c>
      <c r="BC294" s="12">
        <v>15</v>
      </c>
    </row>
    <row r="295" spans="1:55" x14ac:dyDescent="0.2">
      <c r="A295" s="2" t="s">
        <v>1612</v>
      </c>
      <c r="B295" s="2" t="s">
        <v>568</v>
      </c>
      <c r="C295" s="2"/>
      <c r="D295" s="2">
        <v>50</v>
      </c>
      <c r="E295" s="11">
        <v>43235</v>
      </c>
      <c r="F295" s="2">
        <v>43235</v>
      </c>
      <c r="G295" s="2" t="s">
        <v>104</v>
      </c>
      <c r="K295" s="2">
        <v>16</v>
      </c>
      <c r="O295" s="2" t="s">
        <v>79</v>
      </c>
      <c r="P295" s="2">
        <v>1</v>
      </c>
      <c r="R295" s="2" t="s">
        <v>1988</v>
      </c>
      <c r="S295" s="2" t="s">
        <v>1599</v>
      </c>
      <c r="T295" s="2" t="s">
        <v>1599</v>
      </c>
      <c r="U295" s="2" t="s">
        <v>1599</v>
      </c>
      <c r="V295" s="2" t="s">
        <v>1599</v>
      </c>
      <c r="Y295" s="2" t="s">
        <v>1599</v>
      </c>
      <c r="AA295" s="2" t="s">
        <v>1599</v>
      </c>
      <c r="AB295" s="12" t="s">
        <v>103</v>
      </c>
      <c r="AC295" s="12">
        <v>373</v>
      </c>
      <c r="AD295" s="12">
        <v>50</v>
      </c>
      <c r="AE295" s="12">
        <f>VLOOKUP(AD295,Tableau5[[ID_Section]:[departement]],10,TRUE)</f>
        <v>17</v>
      </c>
      <c r="AF295" s="12" t="s">
        <v>104</v>
      </c>
      <c r="AG295" s="33">
        <v>43235</v>
      </c>
      <c r="AH295" s="12">
        <v>16</v>
      </c>
      <c r="AI295" s="12">
        <v>11</v>
      </c>
      <c r="AJ295" s="12" t="s">
        <v>79</v>
      </c>
      <c r="AK295" s="12" t="s">
        <v>53</v>
      </c>
      <c r="AL295" s="12">
        <v>1</v>
      </c>
      <c r="AP295" s="12">
        <v>1</v>
      </c>
      <c r="AV295" s="12" t="str">
        <f>CONCATENATE(AD295,"-",AG295,"-","Loisir")</f>
        <v>50-43235-Loisir</v>
      </c>
      <c r="AW295" s="12">
        <v>1</v>
      </c>
      <c r="AX295" s="12">
        <v>2</v>
      </c>
      <c r="AY295" s="12" t="s">
        <v>61</v>
      </c>
      <c r="AZ295" s="12">
        <v>148</v>
      </c>
      <c r="BA295" s="12" t="s">
        <v>145</v>
      </c>
      <c r="BB295" s="12">
        <v>11562</v>
      </c>
      <c r="BC295" s="12">
        <v>15</v>
      </c>
    </row>
    <row r="296" spans="1:55" x14ac:dyDescent="0.2">
      <c r="A296" s="2" t="s">
        <v>1612</v>
      </c>
      <c r="B296" s="2" t="s">
        <v>568</v>
      </c>
      <c r="C296" s="2"/>
      <c r="D296" s="2">
        <v>50</v>
      </c>
      <c r="E296" s="11">
        <v>43235</v>
      </c>
      <c r="F296" s="2">
        <v>43235</v>
      </c>
      <c r="G296" s="2" t="s">
        <v>104</v>
      </c>
      <c r="K296" s="2">
        <v>16</v>
      </c>
      <c r="O296" s="2" t="s">
        <v>50</v>
      </c>
      <c r="P296" s="2">
        <v>1</v>
      </c>
      <c r="R296" s="2" t="s">
        <v>1988</v>
      </c>
      <c r="S296" s="2" t="s">
        <v>1599</v>
      </c>
      <c r="T296" s="2" t="s">
        <v>1599</v>
      </c>
      <c r="U296" s="2" t="s">
        <v>1981</v>
      </c>
      <c r="V296" s="2">
        <v>17000</v>
      </c>
      <c r="Y296" s="2" t="s">
        <v>1982</v>
      </c>
      <c r="AA296" s="2" t="s">
        <v>51</v>
      </c>
      <c r="AB296" s="12" t="s">
        <v>103</v>
      </c>
      <c r="AC296" s="12">
        <v>374</v>
      </c>
      <c r="AD296" s="12">
        <v>50</v>
      </c>
      <c r="AE296" s="12">
        <f>VLOOKUP(AD296,Tableau5[[ID_Section]:[departement]],10,TRUE)</f>
        <v>17</v>
      </c>
      <c r="AF296" s="12" t="s">
        <v>104</v>
      </c>
      <c r="AG296" s="33">
        <v>43235</v>
      </c>
      <c r="AH296" s="12">
        <v>16</v>
      </c>
      <c r="AI296" s="12">
        <v>8</v>
      </c>
      <c r="AJ296" s="12" t="s">
        <v>50</v>
      </c>
      <c r="AK296" s="12" t="str">
        <f>AJ296</f>
        <v>Utilitaire</v>
      </c>
      <c r="AL296" s="12">
        <v>1</v>
      </c>
      <c r="AP296" s="12">
        <v>1</v>
      </c>
      <c r="AR296" s="12">
        <v>17000</v>
      </c>
      <c r="AS296" s="12" t="s">
        <v>51</v>
      </c>
      <c r="AT296" s="12">
        <v>2</v>
      </c>
      <c r="AU296" s="12">
        <v>2</v>
      </c>
      <c r="AV296" s="12" t="str">
        <f>CONCATENATE(AD296,"-",AG296,"-",AJ296)</f>
        <v>50-43235-Utilitaire</v>
      </c>
      <c r="AW296" s="12">
        <v>1</v>
      </c>
      <c r="AX296" s="12">
        <v>2</v>
      </c>
      <c r="AY296" s="12" t="s">
        <v>61</v>
      </c>
      <c r="AZ296" s="12">
        <v>148</v>
      </c>
      <c r="BA296" s="12" t="s">
        <v>145</v>
      </c>
      <c r="BB296" s="12">
        <v>11562</v>
      </c>
      <c r="BC296" s="12">
        <v>15</v>
      </c>
    </row>
    <row r="297" spans="1:55" x14ac:dyDescent="0.2">
      <c r="A297" s="2" t="s">
        <v>1612</v>
      </c>
      <c r="B297" s="2" t="s">
        <v>568</v>
      </c>
      <c r="C297" s="2"/>
      <c r="D297" s="2">
        <v>50</v>
      </c>
      <c r="E297" s="11">
        <v>43235</v>
      </c>
      <c r="F297" s="2">
        <v>43235</v>
      </c>
      <c r="G297" s="2" t="s">
        <v>104</v>
      </c>
      <c r="K297" s="2">
        <v>16</v>
      </c>
      <c r="O297" s="2" t="s">
        <v>50</v>
      </c>
      <c r="P297" s="2">
        <v>1</v>
      </c>
      <c r="R297" s="2" t="s">
        <v>1988</v>
      </c>
      <c r="S297" s="2" t="s">
        <v>1599</v>
      </c>
      <c r="T297" s="2" t="s">
        <v>1599</v>
      </c>
      <c r="U297" s="2" t="s">
        <v>1599</v>
      </c>
      <c r="V297" s="2" t="s">
        <v>1599</v>
      </c>
      <c r="Y297" s="2" t="s">
        <v>1599</v>
      </c>
      <c r="AA297" s="2" t="s">
        <v>1599</v>
      </c>
      <c r="AB297" s="12" t="s">
        <v>103</v>
      </c>
      <c r="AC297" s="12">
        <v>375</v>
      </c>
      <c r="AD297" s="12">
        <v>50</v>
      </c>
      <c r="AE297" s="12">
        <f>VLOOKUP(AD297,Tableau5[[ID_Section]:[departement]],10,TRUE)</f>
        <v>17</v>
      </c>
      <c r="AF297" s="12" t="s">
        <v>104</v>
      </c>
      <c r="AG297" s="33">
        <v>43235</v>
      </c>
      <c r="AH297" s="12">
        <v>16</v>
      </c>
      <c r="AI297" s="12">
        <v>8</v>
      </c>
      <c r="AJ297" s="12" t="s">
        <v>50</v>
      </c>
      <c r="AK297" s="12" t="str">
        <f>AJ297</f>
        <v>Utilitaire</v>
      </c>
      <c r="AL297" s="12">
        <v>1</v>
      </c>
      <c r="AP297" s="12">
        <v>1</v>
      </c>
      <c r="AV297" s="12" t="str">
        <f>CONCATENATE(AD297,"-",AG297,"-",AJ297)</f>
        <v>50-43235-Utilitaire</v>
      </c>
      <c r="AW297" s="12">
        <v>1</v>
      </c>
      <c r="AX297" s="12">
        <v>2</v>
      </c>
      <c r="AY297" s="12" t="s">
        <v>61</v>
      </c>
      <c r="AZ297" s="12">
        <v>148</v>
      </c>
      <c r="BA297" s="12" t="s">
        <v>145</v>
      </c>
      <c r="BB297" s="12">
        <v>11562</v>
      </c>
      <c r="BC297" s="12">
        <v>15</v>
      </c>
    </row>
    <row r="298" spans="1:55" x14ac:dyDescent="0.2">
      <c r="A298" s="2" t="s">
        <v>1612</v>
      </c>
      <c r="B298" s="2" t="s">
        <v>568</v>
      </c>
      <c r="C298" s="2"/>
      <c r="D298" s="2">
        <v>50</v>
      </c>
      <c r="E298" s="11">
        <v>43235</v>
      </c>
      <c r="F298" s="2">
        <v>43235</v>
      </c>
      <c r="G298" s="2" t="s">
        <v>104</v>
      </c>
      <c r="K298" s="2">
        <v>16</v>
      </c>
      <c r="O298" s="2" t="s">
        <v>53</v>
      </c>
      <c r="P298" s="2">
        <v>1</v>
      </c>
      <c r="R298" s="2" t="s">
        <v>1988</v>
      </c>
      <c r="S298" s="2" t="s">
        <v>54</v>
      </c>
      <c r="T298" s="2" t="s">
        <v>148</v>
      </c>
      <c r="U298" s="2" t="s">
        <v>1599</v>
      </c>
      <c r="V298" s="2" t="s">
        <v>1599</v>
      </c>
      <c r="Y298" s="2" t="s">
        <v>1599</v>
      </c>
      <c r="AA298" s="2" t="s">
        <v>1599</v>
      </c>
      <c r="AB298" s="12" t="s">
        <v>148</v>
      </c>
      <c r="AC298" s="12">
        <v>376</v>
      </c>
      <c r="AD298" s="12">
        <v>50</v>
      </c>
      <c r="AE298" s="12">
        <f>VLOOKUP(AD298,Tableau5[[ID_Section]:[departement]],10,TRUE)</f>
        <v>17</v>
      </c>
      <c r="AF298" s="12" t="s">
        <v>104</v>
      </c>
      <c r="AG298" s="33">
        <v>43235</v>
      </c>
      <c r="AH298" s="12">
        <v>16</v>
      </c>
      <c r="AI298" s="12">
        <v>9</v>
      </c>
      <c r="AJ298" s="12" t="s">
        <v>53</v>
      </c>
      <c r="AK298" s="12" t="s">
        <v>53</v>
      </c>
      <c r="AL298" s="12">
        <v>1</v>
      </c>
      <c r="AP298" s="12">
        <v>1</v>
      </c>
      <c r="AQ298" s="12">
        <v>42</v>
      </c>
      <c r="AV298" s="12" t="str">
        <f t="shared" ref="AV298:AV303" si="0">CONCATENATE(AD298,"-",AG298,"-","Loisir")</f>
        <v>50-43235-Loisir</v>
      </c>
      <c r="AW298" s="12">
        <v>1</v>
      </c>
      <c r="AX298" s="12">
        <v>2</v>
      </c>
      <c r="AY298" s="12" t="s">
        <v>61</v>
      </c>
      <c r="AZ298" s="12">
        <v>148</v>
      </c>
      <c r="BA298" s="12" t="s">
        <v>145</v>
      </c>
      <c r="BB298" s="12">
        <v>11562</v>
      </c>
      <c r="BC298" s="12">
        <v>15</v>
      </c>
    </row>
    <row r="299" spans="1:55" x14ac:dyDescent="0.2">
      <c r="A299" s="2" t="s">
        <v>1612</v>
      </c>
      <c r="B299" s="2" t="s">
        <v>568</v>
      </c>
      <c r="C299" s="2"/>
      <c r="D299" s="2">
        <v>50</v>
      </c>
      <c r="E299" s="11">
        <v>43235</v>
      </c>
      <c r="F299" s="2">
        <v>43235</v>
      </c>
      <c r="G299" s="2" t="s">
        <v>104</v>
      </c>
      <c r="K299" s="2">
        <v>16</v>
      </c>
      <c r="O299" s="2" t="s">
        <v>53</v>
      </c>
      <c r="P299" s="2">
        <v>1</v>
      </c>
      <c r="R299" s="2" t="s">
        <v>1988</v>
      </c>
      <c r="S299" s="2" t="s">
        <v>54</v>
      </c>
      <c r="T299" s="2" t="s">
        <v>149</v>
      </c>
      <c r="U299" s="2" t="s">
        <v>1599</v>
      </c>
      <c r="V299" s="2" t="s">
        <v>1599</v>
      </c>
      <c r="Y299" s="2" t="s">
        <v>1599</v>
      </c>
      <c r="AA299" s="2" t="s">
        <v>1599</v>
      </c>
      <c r="AB299" s="12" t="s">
        <v>149</v>
      </c>
      <c r="AC299" s="12">
        <v>377</v>
      </c>
      <c r="AD299" s="12">
        <v>50</v>
      </c>
      <c r="AE299" s="12">
        <f>VLOOKUP(AD299,Tableau5[[ID_Section]:[departement]],10,TRUE)</f>
        <v>17</v>
      </c>
      <c r="AF299" s="12" t="s">
        <v>104</v>
      </c>
      <c r="AG299" s="33">
        <v>43235</v>
      </c>
      <c r="AH299" s="12">
        <v>16</v>
      </c>
      <c r="AI299" s="12">
        <v>9</v>
      </c>
      <c r="AJ299" s="12" t="s">
        <v>53</v>
      </c>
      <c r="AK299" s="12" t="s">
        <v>53</v>
      </c>
      <c r="AL299" s="12">
        <v>1</v>
      </c>
      <c r="AP299" s="12">
        <v>1</v>
      </c>
      <c r="AQ299" s="12">
        <v>43</v>
      </c>
      <c r="AV299" s="12" t="str">
        <f t="shared" si="0"/>
        <v>50-43235-Loisir</v>
      </c>
      <c r="AW299" s="12">
        <v>1</v>
      </c>
      <c r="AX299" s="12">
        <v>2</v>
      </c>
      <c r="AY299" s="12" t="s">
        <v>61</v>
      </c>
      <c r="AZ299" s="12">
        <v>148</v>
      </c>
      <c r="BA299" s="12" t="s">
        <v>145</v>
      </c>
      <c r="BB299" s="12">
        <v>11562</v>
      </c>
      <c r="BC299" s="12">
        <v>15</v>
      </c>
    </row>
    <row r="300" spans="1:55" x14ac:dyDescent="0.2">
      <c r="A300" s="2" t="s">
        <v>1612</v>
      </c>
      <c r="B300" s="2" t="s">
        <v>568</v>
      </c>
      <c r="C300" s="2"/>
      <c r="D300" s="2">
        <v>50</v>
      </c>
      <c r="E300" s="11">
        <v>43235</v>
      </c>
      <c r="F300" s="2">
        <v>43235</v>
      </c>
      <c r="G300" s="2" t="s">
        <v>104</v>
      </c>
      <c r="K300" s="2">
        <v>16</v>
      </c>
      <c r="M300" s="2">
        <v>1</v>
      </c>
      <c r="O300" s="2" t="s">
        <v>53</v>
      </c>
      <c r="P300" s="2">
        <v>1</v>
      </c>
      <c r="R300" s="2" t="s">
        <v>1988</v>
      </c>
      <c r="S300" s="2" t="s">
        <v>54</v>
      </c>
      <c r="T300" s="2" t="s">
        <v>150</v>
      </c>
      <c r="U300" s="2" t="s">
        <v>1599</v>
      </c>
      <c r="V300" s="2" t="s">
        <v>1599</v>
      </c>
      <c r="Y300" s="2" t="s">
        <v>1599</v>
      </c>
      <c r="AA300" s="2" t="s">
        <v>1599</v>
      </c>
      <c r="AB300" s="12" t="s">
        <v>150</v>
      </c>
      <c r="AC300" s="12">
        <v>378</v>
      </c>
      <c r="AD300" s="12">
        <v>50</v>
      </c>
      <c r="AE300" s="12">
        <f>VLOOKUP(AD300,Tableau5[[ID_Section]:[departement]],10,TRUE)</f>
        <v>17</v>
      </c>
      <c r="AF300" s="12" t="s">
        <v>104</v>
      </c>
      <c r="AG300" s="33">
        <v>43235</v>
      </c>
      <c r="AH300" s="12">
        <v>16</v>
      </c>
      <c r="AI300" s="12">
        <v>9</v>
      </c>
      <c r="AJ300" s="12" t="s">
        <v>53</v>
      </c>
      <c r="AK300" s="12" t="s">
        <v>53</v>
      </c>
      <c r="AL300" s="12">
        <v>1</v>
      </c>
      <c r="AN300" s="12">
        <v>1</v>
      </c>
      <c r="AP300" s="12">
        <v>1</v>
      </c>
      <c r="AQ300" s="12">
        <v>44</v>
      </c>
      <c r="AV300" s="12" t="str">
        <f t="shared" si="0"/>
        <v>50-43235-Loisir</v>
      </c>
      <c r="AW300" s="12">
        <v>1</v>
      </c>
      <c r="AX300" s="12">
        <v>2</v>
      </c>
      <c r="AY300" s="12" t="s">
        <v>61</v>
      </c>
      <c r="AZ300" s="12">
        <v>148</v>
      </c>
      <c r="BA300" s="12" t="s">
        <v>145</v>
      </c>
      <c r="BB300" s="12">
        <v>11562</v>
      </c>
      <c r="BC300" s="12">
        <v>15</v>
      </c>
    </row>
    <row r="301" spans="1:55" x14ac:dyDescent="0.2">
      <c r="A301" s="2" t="s">
        <v>1612</v>
      </c>
      <c r="B301" s="2" t="s">
        <v>568</v>
      </c>
      <c r="C301" s="2"/>
      <c r="D301" s="2">
        <v>50</v>
      </c>
      <c r="E301" s="11">
        <v>43235</v>
      </c>
      <c r="F301" s="2">
        <v>43235</v>
      </c>
      <c r="G301" s="2" t="s">
        <v>104</v>
      </c>
      <c r="K301" s="2">
        <v>16</v>
      </c>
      <c r="M301" s="2">
        <v>1</v>
      </c>
      <c r="O301" s="2" t="s">
        <v>53</v>
      </c>
      <c r="P301" s="2">
        <v>1</v>
      </c>
      <c r="R301" s="2" t="s">
        <v>1989</v>
      </c>
      <c r="S301" s="2" t="s">
        <v>1599</v>
      </c>
      <c r="T301" s="2" t="s">
        <v>1599</v>
      </c>
      <c r="U301" s="2" t="s">
        <v>1599</v>
      </c>
      <c r="V301" s="2" t="s">
        <v>1599</v>
      </c>
      <c r="Y301" s="2" t="s">
        <v>1599</v>
      </c>
      <c r="AA301" s="2" t="s">
        <v>1599</v>
      </c>
      <c r="AB301" s="12" t="s">
        <v>103</v>
      </c>
      <c r="AC301" s="12">
        <v>379</v>
      </c>
      <c r="AD301" s="12">
        <v>50</v>
      </c>
      <c r="AE301" s="12">
        <f>VLOOKUP(AD301,Tableau5[[ID_Section]:[departement]],10,TRUE)</f>
        <v>17</v>
      </c>
      <c r="AF301" s="12" t="s">
        <v>104</v>
      </c>
      <c r="AG301" s="33">
        <v>43235</v>
      </c>
      <c r="AH301" s="12">
        <v>16</v>
      </c>
      <c r="AI301" s="12">
        <v>9</v>
      </c>
      <c r="AJ301" s="12" t="s">
        <v>53</v>
      </c>
      <c r="AK301" s="12" t="s">
        <v>53</v>
      </c>
      <c r="AL301" s="12">
        <v>1</v>
      </c>
      <c r="AN301" s="12">
        <v>1</v>
      </c>
      <c r="AP301" s="12">
        <v>2</v>
      </c>
      <c r="AV301" s="12" t="str">
        <f t="shared" si="0"/>
        <v>50-43235-Loisir</v>
      </c>
      <c r="AW301" s="12">
        <v>1</v>
      </c>
      <c r="AX301" s="12">
        <v>2</v>
      </c>
      <c r="AY301" s="12" t="s">
        <v>61</v>
      </c>
      <c r="AZ301" s="12">
        <v>148</v>
      </c>
      <c r="BA301" s="12" t="s">
        <v>145</v>
      </c>
      <c r="BB301" s="12">
        <v>11562</v>
      </c>
      <c r="BC301" s="12">
        <v>15</v>
      </c>
    </row>
    <row r="302" spans="1:55" x14ac:dyDescent="0.2">
      <c r="A302" s="2" t="s">
        <v>1612</v>
      </c>
      <c r="B302" s="2" t="s">
        <v>568</v>
      </c>
      <c r="C302" s="2"/>
      <c r="D302" s="2">
        <v>50</v>
      </c>
      <c r="E302" s="11">
        <v>43235</v>
      </c>
      <c r="F302" s="2">
        <v>43235</v>
      </c>
      <c r="G302" s="2" t="s">
        <v>104</v>
      </c>
      <c r="K302" s="2">
        <v>16</v>
      </c>
      <c r="O302" s="2" t="s">
        <v>53</v>
      </c>
      <c r="P302" s="2">
        <v>2</v>
      </c>
      <c r="R302" s="2" t="s">
        <v>1988</v>
      </c>
      <c r="S302" s="2" t="s">
        <v>1599</v>
      </c>
      <c r="T302" s="2" t="s">
        <v>1599</v>
      </c>
      <c r="U302" s="2" t="s">
        <v>1599</v>
      </c>
      <c r="V302" s="2" t="s">
        <v>1599</v>
      </c>
      <c r="Y302" s="2" t="s">
        <v>1599</v>
      </c>
      <c r="AA302" s="2" t="s">
        <v>1599</v>
      </c>
      <c r="AB302" s="12" t="s">
        <v>103</v>
      </c>
      <c r="AC302" s="12">
        <v>380</v>
      </c>
      <c r="AD302" s="12">
        <v>50</v>
      </c>
      <c r="AE302" s="12">
        <f>VLOOKUP(AD302,Tableau5[[ID_Section]:[departement]],10,TRUE)</f>
        <v>17</v>
      </c>
      <c r="AF302" s="12" t="s">
        <v>104</v>
      </c>
      <c r="AG302" s="33">
        <v>43235</v>
      </c>
      <c r="AH302" s="12">
        <v>16</v>
      </c>
      <c r="AI302" s="12">
        <v>9</v>
      </c>
      <c r="AJ302" s="12" t="s">
        <v>53</v>
      </c>
      <c r="AK302" s="12" t="s">
        <v>53</v>
      </c>
      <c r="AL302" s="12">
        <v>2</v>
      </c>
      <c r="AP302" s="12">
        <v>1</v>
      </c>
      <c r="AV302" s="12" t="str">
        <f t="shared" si="0"/>
        <v>50-43235-Loisir</v>
      </c>
      <c r="AW302" s="12">
        <v>1</v>
      </c>
      <c r="AX302" s="12">
        <v>2</v>
      </c>
      <c r="AY302" s="12" t="s">
        <v>61</v>
      </c>
      <c r="AZ302" s="12">
        <v>148</v>
      </c>
      <c r="BA302" s="12" t="s">
        <v>145</v>
      </c>
      <c r="BB302" s="12">
        <v>11562</v>
      </c>
      <c r="BC302" s="12">
        <v>15</v>
      </c>
    </row>
    <row r="303" spans="1:55" x14ac:dyDescent="0.2">
      <c r="A303" s="2" t="s">
        <v>1612</v>
      </c>
      <c r="B303" s="2" t="s">
        <v>568</v>
      </c>
      <c r="C303" s="2"/>
      <c r="D303" s="2">
        <v>50</v>
      </c>
      <c r="E303" s="11">
        <v>43235</v>
      </c>
      <c r="F303" s="2">
        <v>43235</v>
      </c>
      <c r="G303" s="2" t="s">
        <v>104</v>
      </c>
      <c r="K303" s="2">
        <v>16</v>
      </c>
      <c r="O303" s="2" t="s">
        <v>53</v>
      </c>
      <c r="P303" s="2">
        <v>2</v>
      </c>
      <c r="R303" s="2" t="s">
        <v>1988</v>
      </c>
      <c r="S303" s="2" t="s">
        <v>1599</v>
      </c>
      <c r="T303" s="2" t="s">
        <v>1599</v>
      </c>
      <c r="U303" s="2" t="s">
        <v>1599</v>
      </c>
      <c r="V303" s="2" t="s">
        <v>1599</v>
      </c>
      <c r="Y303" s="2" t="s">
        <v>1599</v>
      </c>
      <c r="AA303" s="2" t="s">
        <v>1599</v>
      </c>
      <c r="AB303" s="12" t="s">
        <v>103</v>
      </c>
      <c r="AC303" s="12">
        <v>381</v>
      </c>
      <c r="AD303" s="12">
        <v>50</v>
      </c>
      <c r="AE303" s="12">
        <f>VLOOKUP(AD303,Tableau5[[ID_Section]:[departement]],10,TRUE)</f>
        <v>17</v>
      </c>
      <c r="AF303" s="12" t="s">
        <v>104</v>
      </c>
      <c r="AG303" s="33">
        <v>43235</v>
      </c>
      <c r="AH303" s="12">
        <v>16</v>
      </c>
      <c r="AI303" s="12">
        <v>9</v>
      </c>
      <c r="AJ303" s="12" t="s">
        <v>53</v>
      </c>
      <c r="AK303" s="12" t="s">
        <v>53</v>
      </c>
      <c r="AL303" s="12">
        <v>2</v>
      </c>
      <c r="AP303" s="12">
        <v>1</v>
      </c>
      <c r="AV303" s="12" t="str">
        <f t="shared" si="0"/>
        <v>50-43235-Loisir</v>
      </c>
      <c r="AW303" s="12">
        <v>1</v>
      </c>
      <c r="AX303" s="12">
        <v>2</v>
      </c>
      <c r="AY303" s="12" t="s">
        <v>61</v>
      </c>
      <c r="AZ303" s="12">
        <v>148</v>
      </c>
      <c r="BA303" s="12" t="s">
        <v>145</v>
      </c>
      <c r="BB303" s="12">
        <v>11562</v>
      </c>
      <c r="BC303" s="12">
        <v>15</v>
      </c>
    </row>
    <row r="304" spans="1:55" x14ac:dyDescent="0.2">
      <c r="A304" s="2" t="s">
        <v>1612</v>
      </c>
      <c r="B304" s="2" t="s">
        <v>568</v>
      </c>
      <c r="C304" s="2"/>
      <c r="D304" s="2">
        <v>50</v>
      </c>
      <c r="E304" s="11">
        <v>43235</v>
      </c>
      <c r="F304" s="2">
        <v>43235</v>
      </c>
      <c r="G304" s="2" t="s">
        <v>104</v>
      </c>
      <c r="K304" s="2">
        <v>16</v>
      </c>
      <c r="O304" s="2" t="s">
        <v>49</v>
      </c>
      <c r="P304" s="2">
        <v>1</v>
      </c>
      <c r="R304" s="2" t="s">
        <v>1988</v>
      </c>
      <c r="S304" s="2" t="s">
        <v>1599</v>
      </c>
      <c r="T304" s="2" t="s">
        <v>1599</v>
      </c>
      <c r="U304" s="2" t="s">
        <v>1599</v>
      </c>
      <c r="V304" s="2" t="s">
        <v>1599</v>
      </c>
      <c r="Y304" s="2" t="s">
        <v>1599</v>
      </c>
      <c r="AA304" s="2" t="s">
        <v>1599</v>
      </c>
      <c r="AB304" s="12" t="s">
        <v>103</v>
      </c>
      <c r="AC304" s="12">
        <v>382</v>
      </c>
      <c r="AD304" s="12">
        <v>50</v>
      </c>
      <c r="AE304" s="12">
        <f>VLOOKUP(AD304,Tableau5[[ID_Section]:[departement]],10,TRUE)</f>
        <v>17</v>
      </c>
      <c r="AF304" s="12" t="s">
        <v>104</v>
      </c>
      <c r="AG304" s="33">
        <v>43235</v>
      </c>
      <c r="AH304" s="12">
        <v>16</v>
      </c>
      <c r="AI304" s="12">
        <v>1</v>
      </c>
      <c r="AJ304" s="12" t="s">
        <v>49</v>
      </c>
      <c r="AL304" s="12">
        <v>1</v>
      </c>
      <c r="AP304" s="12">
        <v>1</v>
      </c>
      <c r="AW304" s="12">
        <v>2</v>
      </c>
      <c r="AX304" s="12">
        <v>2</v>
      </c>
      <c r="AY304" s="12" t="s">
        <v>61</v>
      </c>
      <c r="AZ304" s="12">
        <v>148</v>
      </c>
      <c r="BA304" s="12" t="s">
        <v>145</v>
      </c>
      <c r="BB304" s="12">
        <v>11562</v>
      </c>
      <c r="BC304" s="12">
        <v>15</v>
      </c>
    </row>
    <row r="305" spans="1:56" x14ac:dyDescent="0.2">
      <c r="A305" s="2" t="s">
        <v>1612</v>
      </c>
      <c r="B305" s="2" t="s">
        <v>568</v>
      </c>
      <c r="C305" s="2"/>
      <c r="D305" s="2">
        <v>50</v>
      </c>
      <c r="E305" s="11">
        <v>43235</v>
      </c>
      <c r="F305" s="2">
        <v>43235</v>
      </c>
      <c r="G305" s="2" t="s">
        <v>104</v>
      </c>
      <c r="K305" s="2">
        <v>16</v>
      </c>
      <c r="O305" s="2" t="s">
        <v>46</v>
      </c>
      <c r="P305" s="2">
        <v>1</v>
      </c>
      <c r="R305" s="2" t="s">
        <v>1989</v>
      </c>
      <c r="S305" s="2" t="s">
        <v>1599</v>
      </c>
      <c r="T305" s="2" t="s">
        <v>1599</v>
      </c>
      <c r="U305" s="2" t="s">
        <v>1599</v>
      </c>
      <c r="V305" s="2" t="s">
        <v>1599</v>
      </c>
      <c r="Y305" s="2" t="s">
        <v>1599</v>
      </c>
      <c r="AA305" s="2" t="s">
        <v>1599</v>
      </c>
      <c r="AB305" s="12" t="s">
        <v>103</v>
      </c>
      <c r="AC305" s="12">
        <v>383</v>
      </c>
      <c r="AD305" s="12">
        <v>50</v>
      </c>
      <c r="AE305" s="12">
        <f>VLOOKUP(AD305,Tableau5[[ID_Section]:[departement]],10,TRUE)</f>
        <v>17</v>
      </c>
      <c r="AF305" s="12" t="s">
        <v>104</v>
      </c>
      <c r="AG305" s="33">
        <v>43235</v>
      </c>
      <c r="AH305" s="12">
        <v>16</v>
      </c>
      <c r="AI305" s="12">
        <v>2</v>
      </c>
      <c r="AJ305" s="12" t="s">
        <v>46</v>
      </c>
      <c r="AL305" s="12">
        <v>1</v>
      </c>
      <c r="AP305" s="12">
        <v>2</v>
      </c>
      <c r="AW305" s="12">
        <v>2</v>
      </c>
      <c r="AX305" s="12">
        <v>2</v>
      </c>
      <c r="AY305" s="12" t="s">
        <v>61</v>
      </c>
      <c r="AZ305" s="12">
        <v>148</v>
      </c>
      <c r="BA305" s="12" t="s">
        <v>145</v>
      </c>
      <c r="BB305" s="12">
        <v>11562</v>
      </c>
      <c r="BC305" s="12">
        <v>15</v>
      </c>
    </row>
    <row r="306" spans="1:56" x14ac:dyDescent="0.2">
      <c r="A306" s="2" t="s">
        <v>1612</v>
      </c>
      <c r="B306" s="2" t="s">
        <v>568</v>
      </c>
      <c r="C306" s="2"/>
      <c r="D306" s="2">
        <v>50</v>
      </c>
      <c r="E306" s="11">
        <v>43235</v>
      </c>
      <c r="F306" s="2">
        <v>43235</v>
      </c>
      <c r="G306" s="2" t="s">
        <v>104</v>
      </c>
      <c r="K306" s="2">
        <v>16</v>
      </c>
      <c r="O306" s="2" t="s">
        <v>46</v>
      </c>
      <c r="P306" s="2">
        <v>1</v>
      </c>
      <c r="R306" s="2" t="s">
        <v>1989</v>
      </c>
      <c r="S306" s="2" t="s">
        <v>1599</v>
      </c>
      <c r="T306" s="2" t="s">
        <v>1599</v>
      </c>
      <c r="U306" s="2" t="s">
        <v>1599</v>
      </c>
      <c r="V306" s="2" t="s">
        <v>1599</v>
      </c>
      <c r="Y306" s="2" t="s">
        <v>1599</v>
      </c>
      <c r="AA306" s="2" t="s">
        <v>1599</v>
      </c>
      <c r="AB306" s="12" t="s">
        <v>103</v>
      </c>
      <c r="AC306" s="12">
        <v>384</v>
      </c>
      <c r="AD306" s="12">
        <v>50</v>
      </c>
      <c r="AE306" s="12">
        <f>VLOOKUP(AD306,Tableau5[[ID_Section]:[departement]],10,TRUE)</f>
        <v>17</v>
      </c>
      <c r="AF306" s="12" t="s">
        <v>104</v>
      </c>
      <c r="AG306" s="33">
        <v>43235</v>
      </c>
      <c r="AH306" s="12">
        <v>16</v>
      </c>
      <c r="AI306" s="12">
        <v>2</v>
      </c>
      <c r="AJ306" s="12" t="s">
        <v>46</v>
      </c>
      <c r="AL306" s="12">
        <v>1</v>
      </c>
      <c r="AP306" s="12">
        <v>2</v>
      </c>
      <c r="AW306" s="12">
        <v>2</v>
      </c>
      <c r="AX306" s="12">
        <v>2</v>
      </c>
      <c r="AY306" s="12" t="s">
        <v>61</v>
      </c>
      <c r="AZ306" s="12">
        <v>148</v>
      </c>
      <c r="BA306" s="12" t="s">
        <v>145</v>
      </c>
      <c r="BB306" s="12">
        <v>11562</v>
      </c>
      <c r="BC306" s="12">
        <v>15</v>
      </c>
    </row>
    <row r="307" spans="1:56" x14ac:dyDescent="0.2">
      <c r="A307" s="2" t="s">
        <v>1612</v>
      </c>
      <c r="B307" s="2" t="s">
        <v>568</v>
      </c>
      <c r="C307" s="2"/>
      <c r="D307" s="2">
        <v>50</v>
      </c>
      <c r="E307" s="11">
        <v>43235</v>
      </c>
      <c r="F307" s="2">
        <v>43235</v>
      </c>
      <c r="G307" s="2" t="s">
        <v>104</v>
      </c>
      <c r="K307" s="2">
        <v>16</v>
      </c>
      <c r="O307" s="2" t="s">
        <v>46</v>
      </c>
      <c r="P307" s="2">
        <v>1</v>
      </c>
      <c r="R307" s="2" t="s">
        <v>1988</v>
      </c>
      <c r="S307" s="2" t="s">
        <v>1599</v>
      </c>
      <c r="T307" s="2" t="s">
        <v>1599</v>
      </c>
      <c r="U307" s="2" t="s">
        <v>1599</v>
      </c>
      <c r="V307" s="2" t="s">
        <v>1599</v>
      </c>
      <c r="Y307" s="2" t="s">
        <v>1599</v>
      </c>
      <c r="AA307" s="2" t="s">
        <v>1599</v>
      </c>
      <c r="AB307" s="12" t="s">
        <v>103</v>
      </c>
      <c r="AC307" s="12">
        <v>385</v>
      </c>
      <c r="AD307" s="12">
        <v>50</v>
      </c>
      <c r="AE307" s="12">
        <f>VLOOKUP(AD307,Tableau5[[ID_Section]:[departement]],10,TRUE)</f>
        <v>17</v>
      </c>
      <c r="AF307" s="12" t="s">
        <v>104</v>
      </c>
      <c r="AG307" s="33">
        <v>43235</v>
      </c>
      <c r="AH307" s="12">
        <v>16</v>
      </c>
      <c r="AI307" s="12">
        <v>2</v>
      </c>
      <c r="AJ307" s="12" t="s">
        <v>46</v>
      </c>
      <c r="AL307" s="12">
        <v>1</v>
      </c>
      <c r="AP307" s="12">
        <v>1</v>
      </c>
      <c r="AW307" s="12">
        <v>2</v>
      </c>
      <c r="AX307" s="12">
        <v>2</v>
      </c>
      <c r="AY307" s="12" t="s">
        <v>61</v>
      </c>
      <c r="AZ307" s="12">
        <v>148</v>
      </c>
      <c r="BA307" s="12" t="s">
        <v>145</v>
      </c>
      <c r="BB307" s="12">
        <v>11562</v>
      </c>
      <c r="BC307" s="12">
        <v>15</v>
      </c>
    </row>
    <row r="308" spans="1:56" x14ac:dyDescent="0.2">
      <c r="A308" s="2" t="s">
        <v>1612</v>
      </c>
      <c r="B308" s="2" t="s">
        <v>568</v>
      </c>
      <c r="C308" s="2"/>
      <c r="D308" s="2">
        <v>50</v>
      </c>
      <c r="E308" s="11">
        <v>43235</v>
      </c>
      <c r="F308" s="2">
        <v>43235</v>
      </c>
      <c r="G308" s="2" t="s">
        <v>104</v>
      </c>
      <c r="K308" s="2">
        <v>16</v>
      </c>
      <c r="O308" s="2" t="s">
        <v>46</v>
      </c>
      <c r="P308" s="2">
        <v>1</v>
      </c>
      <c r="R308" s="2" t="s">
        <v>1989</v>
      </c>
      <c r="S308" s="2" t="s">
        <v>1599</v>
      </c>
      <c r="T308" s="2" t="s">
        <v>1599</v>
      </c>
      <c r="U308" s="2" t="s">
        <v>1599</v>
      </c>
      <c r="V308" s="2" t="s">
        <v>1599</v>
      </c>
      <c r="Y308" s="2" t="s">
        <v>1599</v>
      </c>
      <c r="AA308" s="2" t="s">
        <v>1599</v>
      </c>
      <c r="AB308" s="12" t="s">
        <v>103</v>
      </c>
      <c r="AC308" s="12">
        <v>386</v>
      </c>
      <c r="AD308" s="12">
        <v>50</v>
      </c>
      <c r="AE308" s="12">
        <f>VLOOKUP(AD308,Tableau5[[ID_Section]:[departement]],10,TRUE)</f>
        <v>17</v>
      </c>
      <c r="AF308" s="12" t="s">
        <v>104</v>
      </c>
      <c r="AG308" s="33">
        <v>43235</v>
      </c>
      <c r="AH308" s="12">
        <v>16</v>
      </c>
      <c r="AI308" s="12">
        <v>2</v>
      </c>
      <c r="AJ308" s="12" t="s">
        <v>46</v>
      </c>
      <c r="AL308" s="12">
        <v>1</v>
      </c>
      <c r="AP308" s="12">
        <v>2</v>
      </c>
      <c r="AW308" s="12">
        <v>2</v>
      </c>
      <c r="AX308" s="12">
        <v>2</v>
      </c>
      <c r="AY308" s="12" t="s">
        <v>61</v>
      </c>
      <c r="AZ308" s="12">
        <v>148</v>
      </c>
      <c r="BA308" s="12" t="s">
        <v>145</v>
      </c>
      <c r="BB308" s="12">
        <v>11562</v>
      </c>
      <c r="BC308" s="12">
        <v>15</v>
      </c>
    </row>
    <row r="309" spans="1:56" x14ac:dyDescent="0.2">
      <c r="A309" s="2" t="s">
        <v>1612</v>
      </c>
      <c r="B309" s="2" t="s">
        <v>568</v>
      </c>
      <c r="C309" s="2"/>
      <c r="D309" s="2">
        <v>50</v>
      </c>
      <c r="E309" s="11">
        <v>43235</v>
      </c>
      <c r="F309" s="2">
        <v>43235</v>
      </c>
      <c r="G309" s="2" t="s">
        <v>104</v>
      </c>
      <c r="K309" s="2">
        <v>16</v>
      </c>
      <c r="O309" s="2" t="s">
        <v>49</v>
      </c>
      <c r="P309" s="2">
        <v>1</v>
      </c>
      <c r="R309" s="2" t="s">
        <v>1989</v>
      </c>
      <c r="S309" s="2" t="s">
        <v>1599</v>
      </c>
      <c r="T309" s="2" t="s">
        <v>1599</v>
      </c>
      <c r="U309" s="2" t="s">
        <v>1599</v>
      </c>
      <c r="V309" s="2" t="s">
        <v>1599</v>
      </c>
      <c r="Y309" s="2" t="s">
        <v>1599</v>
      </c>
      <c r="AA309" s="2" t="s">
        <v>1599</v>
      </c>
      <c r="AB309" s="12" t="s">
        <v>103</v>
      </c>
      <c r="AC309" s="12">
        <v>387</v>
      </c>
      <c r="AD309" s="12">
        <v>50</v>
      </c>
      <c r="AE309" s="12">
        <f>VLOOKUP(AD309,Tableau5[[ID_Section]:[departement]],10,TRUE)</f>
        <v>17</v>
      </c>
      <c r="AF309" s="12" t="s">
        <v>104</v>
      </c>
      <c r="AG309" s="33">
        <v>43235</v>
      </c>
      <c r="AH309" s="12">
        <v>16</v>
      </c>
      <c r="AI309" s="12">
        <v>1</v>
      </c>
      <c r="AJ309" s="12" t="s">
        <v>49</v>
      </c>
      <c r="AL309" s="12">
        <v>1</v>
      </c>
      <c r="AP309" s="12">
        <v>2</v>
      </c>
      <c r="AW309" s="12">
        <v>2</v>
      </c>
      <c r="AX309" s="12">
        <v>2</v>
      </c>
      <c r="AY309" s="12" t="s">
        <v>61</v>
      </c>
      <c r="AZ309" s="12">
        <v>148</v>
      </c>
      <c r="BA309" s="12" t="s">
        <v>145</v>
      </c>
      <c r="BB309" s="12">
        <v>11562</v>
      </c>
      <c r="BC309" s="12">
        <v>15</v>
      </c>
    </row>
    <row r="310" spans="1:56" x14ac:dyDescent="0.2">
      <c r="A310" s="2" t="s">
        <v>1612</v>
      </c>
      <c r="B310" s="2" t="s">
        <v>568</v>
      </c>
      <c r="C310" s="2"/>
      <c r="D310" s="2">
        <v>50</v>
      </c>
      <c r="E310" s="11">
        <v>43235</v>
      </c>
      <c r="F310" s="2">
        <v>43235</v>
      </c>
      <c r="G310" s="2" t="s">
        <v>104</v>
      </c>
      <c r="K310" s="2">
        <v>16</v>
      </c>
      <c r="O310" s="2" t="s">
        <v>50</v>
      </c>
      <c r="P310" s="2">
        <v>1</v>
      </c>
      <c r="R310" s="2" t="s">
        <v>1988</v>
      </c>
      <c r="S310" s="2" t="s">
        <v>54</v>
      </c>
      <c r="T310" s="2" t="s">
        <v>151</v>
      </c>
      <c r="U310" s="2" t="s">
        <v>1599</v>
      </c>
      <c r="V310" s="2" t="s">
        <v>1599</v>
      </c>
      <c r="Y310" s="2" t="s">
        <v>1599</v>
      </c>
      <c r="AA310" s="2" t="s">
        <v>1599</v>
      </c>
      <c r="AB310" s="12" t="s">
        <v>151</v>
      </c>
      <c r="AC310" s="12">
        <v>388</v>
      </c>
      <c r="AD310" s="12">
        <v>50</v>
      </c>
      <c r="AE310" s="12">
        <f>VLOOKUP(AD310,Tableau5[[ID_Section]:[departement]],10,TRUE)</f>
        <v>17</v>
      </c>
      <c r="AF310" s="12" t="s">
        <v>104</v>
      </c>
      <c r="AG310" s="33">
        <v>43235</v>
      </c>
      <c r="AH310" s="12">
        <v>16</v>
      </c>
      <c r="AI310" s="12">
        <v>8</v>
      </c>
      <c r="AJ310" s="12" t="s">
        <v>50</v>
      </c>
      <c r="AK310" s="12" t="str">
        <f>AJ310</f>
        <v>Utilitaire</v>
      </c>
      <c r="AL310" s="12">
        <v>1</v>
      </c>
      <c r="AP310" s="12">
        <v>1</v>
      </c>
      <c r="AQ310" s="12">
        <v>45</v>
      </c>
      <c r="AV310" s="12" t="str">
        <f>CONCATENATE(AD310,"-",AG310,"-",AJ310)</f>
        <v>50-43235-Utilitaire</v>
      </c>
      <c r="AW310" s="12">
        <v>1</v>
      </c>
      <c r="AX310" s="12">
        <v>2</v>
      </c>
      <c r="AY310" s="12" t="s">
        <v>61</v>
      </c>
      <c r="AZ310" s="12">
        <v>148</v>
      </c>
      <c r="BA310" s="12" t="s">
        <v>145</v>
      </c>
      <c r="BB310" s="12">
        <v>11562</v>
      </c>
      <c r="BC310" s="12">
        <v>15</v>
      </c>
      <c r="BD310" s="12" t="s">
        <v>48</v>
      </c>
    </row>
    <row r="311" spans="1:56" x14ac:dyDescent="0.2">
      <c r="A311" s="2" t="s">
        <v>1612</v>
      </c>
      <c r="B311" s="2" t="s">
        <v>568</v>
      </c>
      <c r="C311" s="2"/>
      <c r="D311" s="2">
        <v>50</v>
      </c>
      <c r="E311" s="11">
        <v>43235</v>
      </c>
      <c r="F311" s="2">
        <v>43235</v>
      </c>
      <c r="G311" s="2" t="s">
        <v>104</v>
      </c>
      <c r="K311" s="2">
        <v>17</v>
      </c>
      <c r="O311" s="2" t="s">
        <v>50</v>
      </c>
      <c r="P311" s="2">
        <v>1</v>
      </c>
      <c r="R311" s="2" t="s">
        <v>1989</v>
      </c>
      <c r="S311" s="2" t="s">
        <v>54</v>
      </c>
      <c r="T311" s="2" t="s">
        <v>152</v>
      </c>
      <c r="U311" s="2" t="s">
        <v>1599</v>
      </c>
      <c r="V311" s="2" t="s">
        <v>1599</v>
      </c>
      <c r="Y311" s="2" t="s">
        <v>1599</v>
      </c>
      <c r="AA311" s="2" t="s">
        <v>1599</v>
      </c>
      <c r="AB311" s="12" t="s">
        <v>152</v>
      </c>
      <c r="AC311" s="12">
        <v>389</v>
      </c>
      <c r="AD311" s="12">
        <v>50</v>
      </c>
      <c r="AE311" s="12">
        <f>VLOOKUP(AD311,Tableau5[[ID_Section]:[departement]],10,TRUE)</f>
        <v>17</v>
      </c>
      <c r="AF311" s="12" t="s">
        <v>104</v>
      </c>
      <c r="AG311" s="33">
        <v>43235</v>
      </c>
      <c r="AH311" s="12">
        <v>17</v>
      </c>
      <c r="AI311" s="12">
        <v>8</v>
      </c>
      <c r="AJ311" s="12" t="s">
        <v>50</v>
      </c>
      <c r="AK311" s="12" t="str">
        <f>AJ311</f>
        <v>Utilitaire</v>
      </c>
      <c r="AL311" s="12">
        <v>1</v>
      </c>
      <c r="AP311" s="12">
        <v>2</v>
      </c>
      <c r="AQ311" s="12">
        <v>46</v>
      </c>
      <c r="AV311" s="12" t="str">
        <f>CONCATENATE(AD311,"-",AG311,"-",AJ311)</f>
        <v>50-43235-Utilitaire</v>
      </c>
      <c r="AW311" s="12">
        <v>1</v>
      </c>
      <c r="AX311" s="12">
        <v>2</v>
      </c>
      <c r="AY311" s="12" t="s">
        <v>61</v>
      </c>
      <c r="AZ311" s="12">
        <v>148</v>
      </c>
      <c r="BA311" s="12" t="s">
        <v>153</v>
      </c>
      <c r="BB311" s="12">
        <v>11563</v>
      </c>
      <c r="BC311" s="12">
        <v>20</v>
      </c>
    </row>
    <row r="312" spans="1:56" x14ac:dyDescent="0.2">
      <c r="A312" s="2" t="s">
        <v>1612</v>
      </c>
      <c r="B312" s="2" t="s">
        <v>568</v>
      </c>
      <c r="C312" s="2"/>
      <c r="D312" s="2">
        <v>50</v>
      </c>
      <c r="E312" s="11">
        <v>43235</v>
      </c>
      <c r="F312" s="2">
        <v>43235</v>
      </c>
      <c r="G312" s="2" t="s">
        <v>104</v>
      </c>
      <c r="K312" s="2">
        <v>17</v>
      </c>
      <c r="O312" s="2" t="s">
        <v>46</v>
      </c>
      <c r="P312" s="2">
        <v>1</v>
      </c>
      <c r="R312" s="2" t="s">
        <v>1988</v>
      </c>
      <c r="S312" s="2" t="s">
        <v>1599</v>
      </c>
      <c r="T312" s="2" t="s">
        <v>1599</v>
      </c>
      <c r="U312" s="2" t="s">
        <v>1599</v>
      </c>
      <c r="V312" s="2" t="s">
        <v>1599</v>
      </c>
      <c r="Y312" s="2" t="s">
        <v>1599</v>
      </c>
      <c r="AA312" s="2" t="s">
        <v>1599</v>
      </c>
      <c r="AB312" s="12" t="s">
        <v>103</v>
      </c>
      <c r="AC312" s="12">
        <v>390</v>
      </c>
      <c r="AD312" s="12">
        <v>50</v>
      </c>
      <c r="AE312" s="12">
        <f>VLOOKUP(AD312,Tableau5[[ID_Section]:[departement]],10,TRUE)</f>
        <v>17</v>
      </c>
      <c r="AF312" s="12" t="s">
        <v>104</v>
      </c>
      <c r="AG312" s="33">
        <v>43235</v>
      </c>
      <c r="AH312" s="12">
        <v>17</v>
      </c>
      <c r="AI312" s="12">
        <v>2</v>
      </c>
      <c r="AJ312" s="12" t="s">
        <v>46</v>
      </c>
      <c r="AL312" s="12">
        <v>1</v>
      </c>
      <c r="AP312" s="12">
        <v>1</v>
      </c>
      <c r="AW312" s="12">
        <v>2</v>
      </c>
      <c r="AX312" s="12">
        <v>2</v>
      </c>
      <c r="AY312" s="12" t="s">
        <v>61</v>
      </c>
      <c r="AZ312" s="12">
        <v>148</v>
      </c>
      <c r="BA312" s="12" t="s">
        <v>153</v>
      </c>
      <c r="BB312" s="12">
        <v>11563</v>
      </c>
      <c r="BC312" s="12">
        <v>20</v>
      </c>
    </row>
    <row r="313" spans="1:56" x14ac:dyDescent="0.2">
      <c r="A313" s="2" t="s">
        <v>1612</v>
      </c>
      <c r="B313" s="2" t="s">
        <v>568</v>
      </c>
      <c r="C313" s="2"/>
      <c r="D313" s="2">
        <v>50</v>
      </c>
      <c r="E313" s="11">
        <v>43235</v>
      </c>
      <c r="F313" s="2">
        <v>43235</v>
      </c>
      <c r="G313" s="2" t="s">
        <v>104</v>
      </c>
      <c r="K313" s="2">
        <v>17</v>
      </c>
      <c r="O313" s="2" t="s">
        <v>46</v>
      </c>
      <c r="P313" s="2">
        <v>1</v>
      </c>
      <c r="R313" s="2" t="s">
        <v>1988</v>
      </c>
      <c r="S313" s="2" t="s">
        <v>1599</v>
      </c>
      <c r="T313" s="2" t="s">
        <v>1599</v>
      </c>
      <c r="U313" s="2" t="s">
        <v>1599</v>
      </c>
      <c r="V313" s="2" t="s">
        <v>1599</v>
      </c>
      <c r="Y313" s="2" t="s">
        <v>1599</v>
      </c>
      <c r="AA313" s="2" t="s">
        <v>1599</v>
      </c>
      <c r="AB313" s="12" t="s">
        <v>103</v>
      </c>
      <c r="AC313" s="12">
        <v>391</v>
      </c>
      <c r="AD313" s="12">
        <v>50</v>
      </c>
      <c r="AE313" s="12">
        <f>VLOOKUP(AD313,Tableau5[[ID_Section]:[departement]],10,TRUE)</f>
        <v>17</v>
      </c>
      <c r="AF313" s="12" t="s">
        <v>104</v>
      </c>
      <c r="AG313" s="33">
        <v>43235</v>
      </c>
      <c r="AH313" s="12">
        <v>17</v>
      </c>
      <c r="AI313" s="12">
        <v>2</v>
      </c>
      <c r="AJ313" s="12" t="s">
        <v>46</v>
      </c>
      <c r="AL313" s="12">
        <v>1</v>
      </c>
      <c r="AP313" s="12">
        <v>1</v>
      </c>
      <c r="AW313" s="12">
        <v>2</v>
      </c>
      <c r="AX313" s="12">
        <v>2</v>
      </c>
      <c r="AY313" s="12" t="s">
        <v>61</v>
      </c>
      <c r="AZ313" s="12">
        <v>148</v>
      </c>
      <c r="BA313" s="12" t="s">
        <v>153</v>
      </c>
      <c r="BB313" s="12">
        <v>11563</v>
      </c>
      <c r="BC313" s="12">
        <v>20</v>
      </c>
    </row>
    <row r="314" spans="1:56" x14ac:dyDescent="0.2">
      <c r="A314" s="2" t="s">
        <v>1612</v>
      </c>
      <c r="B314" s="2" t="s">
        <v>568</v>
      </c>
      <c r="C314" s="2"/>
      <c r="D314" s="2">
        <v>50</v>
      </c>
      <c r="E314" s="11">
        <v>43235</v>
      </c>
      <c r="F314" s="2">
        <v>43235</v>
      </c>
      <c r="G314" s="2" t="s">
        <v>104</v>
      </c>
      <c r="K314" s="2">
        <v>17</v>
      </c>
      <c r="O314" s="2" t="s">
        <v>53</v>
      </c>
      <c r="P314" s="2">
        <v>1</v>
      </c>
      <c r="R314" s="2" t="s">
        <v>1989</v>
      </c>
      <c r="S314" s="2" t="s">
        <v>1599</v>
      </c>
      <c r="T314" s="2" t="s">
        <v>1599</v>
      </c>
      <c r="U314" s="2" t="s">
        <v>1599</v>
      </c>
      <c r="V314" s="2" t="s">
        <v>1599</v>
      </c>
      <c r="Y314" s="2" t="s">
        <v>1599</v>
      </c>
      <c r="AA314" s="2" t="s">
        <v>1599</v>
      </c>
      <c r="AB314" s="12" t="s">
        <v>103</v>
      </c>
      <c r="AC314" s="12">
        <v>392</v>
      </c>
      <c r="AD314" s="12">
        <v>50</v>
      </c>
      <c r="AE314" s="12">
        <f>VLOOKUP(AD314,Tableau5[[ID_Section]:[departement]],10,TRUE)</f>
        <v>17</v>
      </c>
      <c r="AF314" s="12" t="s">
        <v>104</v>
      </c>
      <c r="AG314" s="33">
        <v>43235</v>
      </c>
      <c r="AH314" s="12">
        <v>17</v>
      </c>
      <c r="AI314" s="12">
        <v>9</v>
      </c>
      <c r="AJ314" s="12" t="s">
        <v>53</v>
      </c>
      <c r="AK314" s="12" t="s">
        <v>53</v>
      </c>
      <c r="AL314" s="12">
        <v>1</v>
      </c>
      <c r="AP314" s="12">
        <v>2</v>
      </c>
      <c r="AV314" s="12" t="str">
        <f>CONCATENATE(AD314,"-",AG314,"-","Loisir")</f>
        <v>50-43235-Loisir</v>
      </c>
      <c r="AW314" s="12">
        <v>1</v>
      </c>
      <c r="AX314" s="12">
        <v>2</v>
      </c>
      <c r="AY314" s="12" t="s">
        <v>61</v>
      </c>
      <c r="AZ314" s="12">
        <v>148</v>
      </c>
      <c r="BA314" s="12" t="s">
        <v>153</v>
      </c>
      <c r="BB314" s="12">
        <v>11563</v>
      </c>
      <c r="BC314" s="12">
        <v>20</v>
      </c>
    </row>
    <row r="315" spans="1:56" x14ac:dyDescent="0.2">
      <c r="A315" s="2" t="s">
        <v>1612</v>
      </c>
      <c r="B315" s="2" t="s">
        <v>568</v>
      </c>
      <c r="C315" s="2"/>
      <c r="D315" s="2">
        <v>50</v>
      </c>
      <c r="E315" s="11">
        <v>43235</v>
      </c>
      <c r="F315" s="2">
        <v>43235</v>
      </c>
      <c r="G315" s="2" t="s">
        <v>104</v>
      </c>
      <c r="K315" s="2">
        <v>17</v>
      </c>
      <c r="O315" s="2" t="s">
        <v>46</v>
      </c>
      <c r="P315" s="2">
        <v>2</v>
      </c>
      <c r="R315" s="2" t="s">
        <v>1988</v>
      </c>
      <c r="S315" s="2" t="s">
        <v>1599</v>
      </c>
      <c r="T315" s="2" t="s">
        <v>1599</v>
      </c>
      <c r="U315" s="2" t="s">
        <v>1599</v>
      </c>
      <c r="V315" s="2" t="s">
        <v>1599</v>
      </c>
      <c r="Y315" s="2" t="s">
        <v>1599</v>
      </c>
      <c r="AA315" s="2" t="s">
        <v>1599</v>
      </c>
      <c r="AB315" s="12" t="s">
        <v>103</v>
      </c>
      <c r="AC315" s="12">
        <v>393</v>
      </c>
      <c r="AD315" s="12">
        <v>50</v>
      </c>
      <c r="AE315" s="12">
        <f>VLOOKUP(AD315,Tableau5[[ID_Section]:[departement]],10,TRUE)</f>
        <v>17</v>
      </c>
      <c r="AF315" s="12" t="s">
        <v>104</v>
      </c>
      <c r="AG315" s="33">
        <v>43235</v>
      </c>
      <c r="AH315" s="12">
        <v>17</v>
      </c>
      <c r="AI315" s="12">
        <v>2</v>
      </c>
      <c r="AJ315" s="12" t="s">
        <v>46</v>
      </c>
      <c r="AL315" s="12">
        <v>2</v>
      </c>
      <c r="AP315" s="12">
        <v>1</v>
      </c>
      <c r="AW315" s="12">
        <v>2</v>
      </c>
      <c r="AX315" s="12">
        <v>2</v>
      </c>
      <c r="AY315" s="12" t="s">
        <v>61</v>
      </c>
      <c r="AZ315" s="12">
        <v>148</v>
      </c>
      <c r="BA315" s="12" t="s">
        <v>153</v>
      </c>
      <c r="BB315" s="12">
        <v>11563</v>
      </c>
      <c r="BC315" s="12">
        <v>20</v>
      </c>
    </row>
    <row r="316" spans="1:56" x14ac:dyDescent="0.2">
      <c r="A316" s="2" t="s">
        <v>1612</v>
      </c>
      <c r="B316" s="2" t="s">
        <v>568</v>
      </c>
      <c r="C316" s="2"/>
      <c r="D316" s="2">
        <v>50</v>
      </c>
      <c r="E316" s="11">
        <v>43235</v>
      </c>
      <c r="F316" s="2">
        <v>43235</v>
      </c>
      <c r="G316" s="2" t="s">
        <v>104</v>
      </c>
      <c r="K316" s="2">
        <v>17</v>
      </c>
      <c r="O316" s="2" t="s">
        <v>53</v>
      </c>
      <c r="P316" s="2">
        <v>1</v>
      </c>
      <c r="R316" s="2" t="s">
        <v>1988</v>
      </c>
      <c r="S316" s="2" t="s">
        <v>1599</v>
      </c>
      <c r="T316" s="2" t="s">
        <v>1599</v>
      </c>
      <c r="U316" s="2" t="s">
        <v>1599</v>
      </c>
      <c r="V316" s="2" t="s">
        <v>1599</v>
      </c>
      <c r="Y316" s="2" t="s">
        <v>1599</v>
      </c>
      <c r="AA316" s="2" t="s">
        <v>1599</v>
      </c>
      <c r="AB316" s="12" t="s">
        <v>103</v>
      </c>
      <c r="AC316" s="12">
        <v>394</v>
      </c>
      <c r="AD316" s="12">
        <v>50</v>
      </c>
      <c r="AE316" s="12">
        <f>VLOOKUP(AD316,Tableau5[[ID_Section]:[departement]],10,TRUE)</f>
        <v>17</v>
      </c>
      <c r="AF316" s="12" t="s">
        <v>104</v>
      </c>
      <c r="AG316" s="33">
        <v>43235</v>
      </c>
      <c r="AH316" s="12">
        <v>17</v>
      </c>
      <c r="AI316" s="12">
        <v>9</v>
      </c>
      <c r="AJ316" s="12" t="s">
        <v>53</v>
      </c>
      <c r="AK316" s="12" t="s">
        <v>53</v>
      </c>
      <c r="AL316" s="12">
        <v>1</v>
      </c>
      <c r="AP316" s="12">
        <v>1</v>
      </c>
      <c r="AV316" s="12" t="str">
        <f>CONCATENATE(AD316,"-",AG316,"-","Loisir")</f>
        <v>50-43235-Loisir</v>
      </c>
      <c r="AW316" s="12">
        <v>1</v>
      </c>
      <c r="AX316" s="12">
        <v>2</v>
      </c>
      <c r="AY316" s="12" t="s">
        <v>61</v>
      </c>
      <c r="AZ316" s="12">
        <v>148</v>
      </c>
      <c r="BA316" s="12" t="s">
        <v>153</v>
      </c>
      <c r="BB316" s="12">
        <v>11563</v>
      </c>
      <c r="BC316" s="12">
        <v>20</v>
      </c>
    </row>
    <row r="317" spans="1:56" x14ac:dyDescent="0.2">
      <c r="A317" s="2" t="s">
        <v>1612</v>
      </c>
      <c r="B317" s="2" t="s">
        <v>568</v>
      </c>
      <c r="C317" s="2"/>
      <c r="D317" s="2">
        <v>50</v>
      </c>
      <c r="E317" s="11">
        <v>43235</v>
      </c>
      <c r="F317" s="2">
        <v>43235</v>
      </c>
      <c r="G317" s="2" t="s">
        <v>104</v>
      </c>
      <c r="K317" s="2">
        <v>17</v>
      </c>
      <c r="O317" s="2" t="s">
        <v>53</v>
      </c>
      <c r="P317" s="2">
        <v>1</v>
      </c>
      <c r="R317" s="2" t="s">
        <v>1989</v>
      </c>
      <c r="S317" s="2" t="s">
        <v>54</v>
      </c>
      <c r="T317" s="2" t="s">
        <v>154</v>
      </c>
      <c r="U317" s="2" t="s">
        <v>1599</v>
      </c>
      <c r="V317" s="2" t="s">
        <v>1599</v>
      </c>
      <c r="Y317" s="2" t="s">
        <v>1599</v>
      </c>
      <c r="AA317" s="2" t="s">
        <v>1599</v>
      </c>
      <c r="AB317" s="12" t="s">
        <v>154</v>
      </c>
      <c r="AC317" s="12">
        <v>395</v>
      </c>
      <c r="AD317" s="12">
        <v>50</v>
      </c>
      <c r="AE317" s="12">
        <f>VLOOKUP(AD317,Tableau5[[ID_Section]:[departement]],10,TRUE)</f>
        <v>17</v>
      </c>
      <c r="AF317" s="12" t="s">
        <v>104</v>
      </c>
      <c r="AG317" s="33">
        <v>43235</v>
      </c>
      <c r="AH317" s="12">
        <v>17</v>
      </c>
      <c r="AI317" s="12">
        <v>9</v>
      </c>
      <c r="AJ317" s="12" t="s">
        <v>53</v>
      </c>
      <c r="AK317" s="12" t="s">
        <v>53</v>
      </c>
      <c r="AL317" s="12">
        <v>1</v>
      </c>
      <c r="AP317" s="12">
        <v>2</v>
      </c>
      <c r="AQ317" s="12">
        <v>47</v>
      </c>
      <c r="AV317" s="12" t="str">
        <f>CONCATENATE(AD317,"-",AG317,"-","Loisir")</f>
        <v>50-43235-Loisir</v>
      </c>
      <c r="AW317" s="12">
        <v>1</v>
      </c>
      <c r="AX317" s="12">
        <v>2</v>
      </c>
      <c r="AY317" s="12" t="s">
        <v>61</v>
      </c>
      <c r="AZ317" s="12">
        <v>148</v>
      </c>
      <c r="BA317" s="12" t="s">
        <v>153</v>
      </c>
      <c r="BB317" s="12">
        <v>11563</v>
      </c>
      <c r="BC317" s="12">
        <v>20</v>
      </c>
    </row>
    <row r="318" spans="1:56" x14ac:dyDescent="0.2">
      <c r="A318" s="2" t="s">
        <v>1612</v>
      </c>
      <c r="B318" s="2" t="s">
        <v>568</v>
      </c>
      <c r="C318" s="2"/>
      <c r="D318" s="2">
        <v>50</v>
      </c>
      <c r="E318" s="11">
        <v>43235</v>
      </c>
      <c r="F318" s="2">
        <v>43235</v>
      </c>
      <c r="G318" s="2" t="s">
        <v>104</v>
      </c>
      <c r="K318" s="2">
        <v>17</v>
      </c>
      <c r="L318" s="2">
        <v>2</v>
      </c>
      <c r="O318" s="2" t="s">
        <v>49</v>
      </c>
      <c r="P318" s="2">
        <v>2</v>
      </c>
      <c r="R318" s="2" t="s">
        <v>1989</v>
      </c>
      <c r="S318" s="2" t="s">
        <v>1599</v>
      </c>
      <c r="T318" s="2" t="s">
        <v>1599</v>
      </c>
      <c r="U318" s="2" t="s">
        <v>1599</v>
      </c>
      <c r="V318" s="2" t="s">
        <v>1599</v>
      </c>
      <c r="Y318" s="2" t="s">
        <v>1599</v>
      </c>
      <c r="AA318" s="2" t="s">
        <v>1599</v>
      </c>
      <c r="AB318" s="12" t="s">
        <v>103</v>
      </c>
      <c r="AC318" s="12">
        <v>396</v>
      </c>
      <c r="AD318" s="12">
        <v>50</v>
      </c>
      <c r="AE318" s="12">
        <f>VLOOKUP(AD318,Tableau5[[ID_Section]:[departement]],10,TRUE)</f>
        <v>17</v>
      </c>
      <c r="AF318" s="12" t="s">
        <v>104</v>
      </c>
      <c r="AG318" s="33">
        <v>43235</v>
      </c>
      <c r="AH318" s="12">
        <v>17</v>
      </c>
      <c r="AI318" s="12">
        <v>1</v>
      </c>
      <c r="AJ318" s="12" t="s">
        <v>49</v>
      </c>
      <c r="AL318" s="12">
        <v>2</v>
      </c>
      <c r="AM318" s="12">
        <v>2</v>
      </c>
      <c r="AP318" s="12">
        <v>2</v>
      </c>
      <c r="AW318" s="12">
        <v>2</v>
      </c>
      <c r="AX318" s="12">
        <v>2</v>
      </c>
      <c r="AY318" s="12" t="s">
        <v>61</v>
      </c>
      <c r="AZ318" s="12">
        <v>148</v>
      </c>
      <c r="BA318" s="12" t="s">
        <v>153</v>
      </c>
      <c r="BB318" s="12">
        <v>11563</v>
      </c>
      <c r="BC318" s="12">
        <v>20</v>
      </c>
    </row>
    <row r="319" spans="1:56" x14ac:dyDescent="0.2">
      <c r="A319" s="2" t="s">
        <v>1612</v>
      </c>
      <c r="B319" s="2" t="s">
        <v>568</v>
      </c>
      <c r="C319" s="2"/>
      <c r="D319" s="2">
        <v>50</v>
      </c>
      <c r="E319" s="11">
        <v>43235</v>
      </c>
      <c r="F319" s="2">
        <v>43235</v>
      </c>
      <c r="G319" s="2" t="s">
        <v>104</v>
      </c>
      <c r="K319" s="2">
        <v>17</v>
      </c>
      <c r="O319" s="2" t="s">
        <v>49</v>
      </c>
      <c r="P319" s="2">
        <v>1</v>
      </c>
      <c r="R319" s="2" t="s">
        <v>1988</v>
      </c>
      <c r="S319" s="2" t="s">
        <v>1599</v>
      </c>
      <c r="T319" s="2" t="s">
        <v>1599</v>
      </c>
      <c r="U319" s="2" t="s">
        <v>1599</v>
      </c>
      <c r="V319" s="2" t="s">
        <v>1599</v>
      </c>
      <c r="Y319" s="2" t="s">
        <v>1599</v>
      </c>
      <c r="AA319" s="2" t="s">
        <v>1599</v>
      </c>
      <c r="AB319" s="12" t="s">
        <v>103</v>
      </c>
      <c r="AC319" s="12">
        <v>397</v>
      </c>
      <c r="AD319" s="12">
        <v>50</v>
      </c>
      <c r="AE319" s="12">
        <f>VLOOKUP(AD319,Tableau5[[ID_Section]:[departement]],10,TRUE)</f>
        <v>17</v>
      </c>
      <c r="AF319" s="12" t="s">
        <v>104</v>
      </c>
      <c r="AG319" s="33">
        <v>43235</v>
      </c>
      <c r="AH319" s="12">
        <v>17</v>
      </c>
      <c r="AI319" s="12">
        <v>1</v>
      </c>
      <c r="AJ319" s="12" t="s">
        <v>49</v>
      </c>
      <c r="AL319" s="12">
        <v>1</v>
      </c>
      <c r="AP319" s="12">
        <v>1</v>
      </c>
      <c r="AW319" s="12">
        <v>2</v>
      </c>
      <c r="AX319" s="12">
        <v>2</v>
      </c>
      <c r="AY319" s="12" t="s">
        <v>61</v>
      </c>
      <c r="AZ319" s="12">
        <v>148</v>
      </c>
      <c r="BA319" s="12" t="s">
        <v>153</v>
      </c>
      <c r="BB319" s="12">
        <v>11563</v>
      </c>
      <c r="BC319" s="12">
        <v>20</v>
      </c>
    </row>
    <row r="320" spans="1:56" x14ac:dyDescent="0.2">
      <c r="A320" s="2" t="s">
        <v>1612</v>
      </c>
      <c r="B320" s="2" t="s">
        <v>568</v>
      </c>
      <c r="C320" s="2"/>
      <c r="D320" s="2">
        <v>50</v>
      </c>
      <c r="E320" s="11">
        <v>43235</v>
      </c>
      <c r="F320" s="2">
        <v>43235</v>
      </c>
      <c r="G320" s="2" t="s">
        <v>104</v>
      </c>
      <c r="K320" s="2">
        <v>17</v>
      </c>
      <c r="L320" s="2">
        <v>2</v>
      </c>
      <c r="O320" s="2" t="s">
        <v>49</v>
      </c>
      <c r="P320" s="2">
        <v>2</v>
      </c>
      <c r="R320" s="2" t="s">
        <v>1988</v>
      </c>
      <c r="S320" s="2" t="s">
        <v>1599</v>
      </c>
      <c r="T320" s="2" t="s">
        <v>1599</v>
      </c>
      <c r="U320" s="2" t="s">
        <v>1599</v>
      </c>
      <c r="V320" s="2" t="s">
        <v>1599</v>
      </c>
      <c r="Y320" s="2" t="s">
        <v>1599</v>
      </c>
      <c r="AA320" s="2" t="s">
        <v>1599</v>
      </c>
      <c r="AB320" s="12" t="s">
        <v>103</v>
      </c>
      <c r="AC320" s="12">
        <v>398</v>
      </c>
      <c r="AD320" s="12">
        <v>50</v>
      </c>
      <c r="AE320" s="12">
        <f>VLOOKUP(AD320,Tableau5[[ID_Section]:[departement]],10,TRUE)</f>
        <v>17</v>
      </c>
      <c r="AF320" s="12" t="s">
        <v>104</v>
      </c>
      <c r="AG320" s="33">
        <v>43235</v>
      </c>
      <c r="AH320" s="12">
        <v>17</v>
      </c>
      <c r="AI320" s="12">
        <v>1</v>
      </c>
      <c r="AJ320" s="12" t="s">
        <v>49</v>
      </c>
      <c r="AL320" s="12">
        <v>2</v>
      </c>
      <c r="AM320" s="12">
        <v>2</v>
      </c>
      <c r="AP320" s="12">
        <v>1</v>
      </c>
      <c r="AW320" s="12">
        <v>2</v>
      </c>
      <c r="AX320" s="12">
        <v>2</v>
      </c>
      <c r="AY320" s="12" t="s">
        <v>61</v>
      </c>
      <c r="AZ320" s="12">
        <v>148</v>
      </c>
      <c r="BA320" s="12" t="s">
        <v>153</v>
      </c>
      <c r="BB320" s="12">
        <v>11563</v>
      </c>
      <c r="BC320" s="12">
        <v>20</v>
      </c>
    </row>
    <row r="321" spans="1:56" x14ac:dyDescent="0.2">
      <c r="A321" s="2" t="s">
        <v>1612</v>
      </c>
      <c r="B321" s="2" t="s">
        <v>568</v>
      </c>
      <c r="C321" s="2"/>
      <c r="D321" s="2">
        <v>50</v>
      </c>
      <c r="E321" s="11">
        <v>43235</v>
      </c>
      <c r="F321" s="2">
        <v>43235</v>
      </c>
      <c r="G321" s="2" t="s">
        <v>104</v>
      </c>
      <c r="K321" s="2">
        <v>17</v>
      </c>
      <c r="O321" s="2" t="s">
        <v>53</v>
      </c>
      <c r="P321" s="2">
        <v>1</v>
      </c>
      <c r="R321" s="2" t="s">
        <v>1988</v>
      </c>
      <c r="S321" s="2" t="s">
        <v>1599</v>
      </c>
      <c r="T321" s="2" t="s">
        <v>1599</v>
      </c>
      <c r="U321" s="2" t="s">
        <v>1599</v>
      </c>
      <c r="V321" s="2" t="s">
        <v>1599</v>
      </c>
      <c r="Y321" s="2" t="s">
        <v>1599</v>
      </c>
      <c r="AA321" s="2" t="s">
        <v>1599</v>
      </c>
      <c r="AB321" s="12" t="s">
        <v>103</v>
      </c>
      <c r="AC321" s="12">
        <v>399</v>
      </c>
      <c r="AD321" s="12">
        <v>50</v>
      </c>
      <c r="AE321" s="12">
        <f>VLOOKUP(AD321,Tableau5[[ID_Section]:[departement]],10,TRUE)</f>
        <v>17</v>
      </c>
      <c r="AF321" s="12" t="s">
        <v>104</v>
      </c>
      <c r="AG321" s="33">
        <v>43235</v>
      </c>
      <c r="AH321" s="12">
        <v>17</v>
      </c>
      <c r="AI321" s="12">
        <v>9</v>
      </c>
      <c r="AJ321" s="12" t="s">
        <v>53</v>
      </c>
      <c r="AK321" s="12" t="s">
        <v>53</v>
      </c>
      <c r="AL321" s="12">
        <v>1</v>
      </c>
      <c r="AP321" s="12">
        <v>1</v>
      </c>
      <c r="AV321" s="12" t="str">
        <f>CONCATENATE(AD321,"-",AG321,"-","Loisir")</f>
        <v>50-43235-Loisir</v>
      </c>
      <c r="AW321" s="12">
        <v>1</v>
      </c>
      <c r="AX321" s="12">
        <v>2</v>
      </c>
      <c r="AY321" s="12" t="s">
        <v>61</v>
      </c>
      <c r="AZ321" s="12">
        <v>148</v>
      </c>
      <c r="BA321" s="12" t="s">
        <v>153</v>
      </c>
      <c r="BB321" s="12">
        <v>11563</v>
      </c>
      <c r="BC321" s="12">
        <v>20</v>
      </c>
    </row>
    <row r="322" spans="1:56" x14ac:dyDescent="0.2">
      <c r="A322" s="2" t="s">
        <v>1612</v>
      </c>
      <c r="B322" s="2" t="s">
        <v>568</v>
      </c>
      <c r="C322" s="2"/>
      <c r="D322" s="2">
        <v>50</v>
      </c>
      <c r="E322" s="11">
        <v>43235</v>
      </c>
      <c r="F322" s="2">
        <v>43235</v>
      </c>
      <c r="G322" s="2" t="s">
        <v>104</v>
      </c>
      <c r="K322" s="2">
        <v>17</v>
      </c>
      <c r="O322" s="2" t="s">
        <v>50</v>
      </c>
      <c r="P322" s="2">
        <v>1</v>
      </c>
      <c r="R322" s="2" t="s">
        <v>1988</v>
      </c>
      <c r="S322" s="2" t="s">
        <v>1599</v>
      </c>
      <c r="T322" s="2" t="s">
        <v>1599</v>
      </c>
      <c r="U322" s="2" t="s">
        <v>1599</v>
      </c>
      <c r="V322" s="2" t="s">
        <v>1599</v>
      </c>
      <c r="Y322" s="2" t="s">
        <v>1599</v>
      </c>
      <c r="AA322" s="2" t="s">
        <v>1599</v>
      </c>
      <c r="AB322" s="12" t="s">
        <v>103</v>
      </c>
      <c r="AC322" s="12">
        <v>400</v>
      </c>
      <c r="AD322" s="12">
        <v>50</v>
      </c>
      <c r="AE322" s="12">
        <f>VLOOKUP(AD322,Tableau5[[ID_Section]:[departement]],10,TRUE)</f>
        <v>17</v>
      </c>
      <c r="AF322" s="12" t="s">
        <v>104</v>
      </c>
      <c r="AG322" s="33">
        <v>43235</v>
      </c>
      <c r="AH322" s="12">
        <v>17</v>
      </c>
      <c r="AI322" s="12">
        <v>8</v>
      </c>
      <c r="AJ322" s="12" t="s">
        <v>50</v>
      </c>
      <c r="AK322" s="12" t="str">
        <f>AJ322</f>
        <v>Utilitaire</v>
      </c>
      <c r="AL322" s="12">
        <v>1</v>
      </c>
      <c r="AP322" s="12">
        <v>1</v>
      </c>
      <c r="AV322" s="12" t="str">
        <f>CONCATENATE(AD322,"-",AG322,"-",AJ322)</f>
        <v>50-43235-Utilitaire</v>
      </c>
      <c r="AW322" s="12">
        <v>1</v>
      </c>
      <c r="AX322" s="12">
        <v>2</v>
      </c>
      <c r="AY322" s="12" t="s">
        <v>61</v>
      </c>
      <c r="AZ322" s="12">
        <v>148</v>
      </c>
      <c r="BA322" s="12" t="s">
        <v>153</v>
      </c>
      <c r="BB322" s="12">
        <v>11563</v>
      </c>
      <c r="BC322" s="12">
        <v>20</v>
      </c>
    </row>
    <row r="323" spans="1:56" x14ac:dyDescent="0.2">
      <c r="A323" s="2" t="s">
        <v>1612</v>
      </c>
      <c r="B323" s="2" t="s">
        <v>568</v>
      </c>
      <c r="C323" s="2"/>
      <c r="D323" s="2">
        <v>50</v>
      </c>
      <c r="E323" s="11">
        <v>43235</v>
      </c>
      <c r="F323" s="2">
        <v>43235</v>
      </c>
      <c r="G323" s="2" t="s">
        <v>104</v>
      </c>
      <c r="K323" s="2">
        <v>17</v>
      </c>
      <c r="L323" s="2">
        <v>1</v>
      </c>
      <c r="O323" s="2" t="s">
        <v>49</v>
      </c>
      <c r="P323" s="2">
        <v>1</v>
      </c>
      <c r="R323" s="2" t="s">
        <v>1988</v>
      </c>
      <c r="S323" s="2" t="s">
        <v>1599</v>
      </c>
      <c r="T323" s="2" t="s">
        <v>1599</v>
      </c>
      <c r="U323" s="2" t="s">
        <v>1599</v>
      </c>
      <c r="V323" s="2" t="s">
        <v>1599</v>
      </c>
      <c r="Y323" s="2" t="s">
        <v>1599</v>
      </c>
      <c r="AA323" s="2" t="s">
        <v>1599</v>
      </c>
      <c r="AB323" s="12" t="s">
        <v>103</v>
      </c>
      <c r="AC323" s="12">
        <v>401</v>
      </c>
      <c r="AD323" s="12">
        <v>50</v>
      </c>
      <c r="AE323" s="12">
        <f>VLOOKUP(AD323,Tableau5[[ID_Section]:[departement]],10,TRUE)</f>
        <v>17</v>
      </c>
      <c r="AF323" s="12" t="s">
        <v>104</v>
      </c>
      <c r="AG323" s="33">
        <v>43235</v>
      </c>
      <c r="AH323" s="12">
        <v>17</v>
      </c>
      <c r="AI323" s="12">
        <v>1</v>
      </c>
      <c r="AJ323" s="12" t="s">
        <v>49</v>
      </c>
      <c r="AL323" s="12">
        <v>1</v>
      </c>
      <c r="AM323" s="12">
        <v>1</v>
      </c>
      <c r="AP323" s="12">
        <v>1</v>
      </c>
      <c r="AW323" s="12">
        <v>2</v>
      </c>
      <c r="AX323" s="12">
        <v>2</v>
      </c>
      <c r="AY323" s="12" t="s">
        <v>61</v>
      </c>
      <c r="AZ323" s="12">
        <v>148</v>
      </c>
      <c r="BA323" s="12" t="s">
        <v>153</v>
      </c>
      <c r="BB323" s="12">
        <v>11563</v>
      </c>
      <c r="BC323" s="12">
        <v>20</v>
      </c>
    </row>
    <row r="324" spans="1:56" x14ac:dyDescent="0.2">
      <c r="A324" s="2" t="s">
        <v>1612</v>
      </c>
      <c r="B324" s="2" t="s">
        <v>568</v>
      </c>
      <c r="C324" s="2"/>
      <c r="D324" s="2">
        <v>50</v>
      </c>
      <c r="E324" s="11">
        <v>43235</v>
      </c>
      <c r="F324" s="2">
        <v>43235</v>
      </c>
      <c r="G324" s="2" t="s">
        <v>104</v>
      </c>
      <c r="K324" s="2">
        <v>17</v>
      </c>
      <c r="O324" s="2" t="s">
        <v>50</v>
      </c>
      <c r="P324" s="2">
        <v>1</v>
      </c>
      <c r="R324" s="2" t="s">
        <v>1988</v>
      </c>
      <c r="S324" s="2" t="s">
        <v>54</v>
      </c>
      <c r="T324" s="2" t="s">
        <v>155</v>
      </c>
      <c r="U324" s="2" t="s">
        <v>1599</v>
      </c>
      <c r="V324" s="2" t="s">
        <v>1599</v>
      </c>
      <c r="Y324" s="2" t="s">
        <v>1599</v>
      </c>
      <c r="AA324" s="2" t="s">
        <v>1599</v>
      </c>
      <c r="AB324" s="12" t="s">
        <v>155</v>
      </c>
      <c r="AC324" s="12">
        <v>402</v>
      </c>
      <c r="AD324" s="12">
        <v>50</v>
      </c>
      <c r="AE324" s="12">
        <f>VLOOKUP(AD324,Tableau5[[ID_Section]:[departement]],10,TRUE)</f>
        <v>17</v>
      </c>
      <c r="AF324" s="12" t="s">
        <v>104</v>
      </c>
      <c r="AG324" s="33">
        <v>43235</v>
      </c>
      <c r="AH324" s="12">
        <v>17</v>
      </c>
      <c r="AI324" s="12">
        <v>8</v>
      </c>
      <c r="AJ324" s="12" t="s">
        <v>50</v>
      </c>
      <c r="AK324" s="12" t="str">
        <f>AJ324</f>
        <v>Utilitaire</v>
      </c>
      <c r="AL324" s="12">
        <v>1</v>
      </c>
      <c r="AP324" s="12">
        <v>1</v>
      </c>
      <c r="AQ324" s="12">
        <v>48</v>
      </c>
      <c r="AV324" s="12" t="str">
        <f>CONCATENATE(AD324,"-",AG324,"-",AJ324)</f>
        <v>50-43235-Utilitaire</v>
      </c>
      <c r="AW324" s="12">
        <v>1</v>
      </c>
      <c r="AX324" s="12">
        <v>2</v>
      </c>
      <c r="AY324" s="12" t="s">
        <v>61</v>
      </c>
      <c r="AZ324" s="12">
        <v>148</v>
      </c>
      <c r="BA324" s="12" t="s">
        <v>153</v>
      </c>
      <c r="BB324" s="12">
        <v>11563</v>
      </c>
      <c r="BC324" s="12">
        <v>20</v>
      </c>
    </row>
    <row r="325" spans="1:56" x14ac:dyDescent="0.2">
      <c r="A325" s="2" t="s">
        <v>1612</v>
      </c>
      <c r="B325" s="2" t="s">
        <v>568</v>
      </c>
      <c r="C325" s="2"/>
      <c r="D325" s="2">
        <v>50</v>
      </c>
      <c r="E325" s="11">
        <v>43235</v>
      </c>
      <c r="F325" s="2">
        <v>43235</v>
      </c>
      <c r="G325" s="2" t="s">
        <v>104</v>
      </c>
      <c r="K325" s="2">
        <v>17</v>
      </c>
      <c r="L325" s="2">
        <v>1</v>
      </c>
      <c r="O325" s="2" t="s">
        <v>49</v>
      </c>
      <c r="P325" s="2">
        <v>1</v>
      </c>
      <c r="R325" s="2" t="s">
        <v>1989</v>
      </c>
      <c r="S325" s="2" t="s">
        <v>1599</v>
      </c>
      <c r="T325" s="2" t="s">
        <v>1599</v>
      </c>
      <c r="U325" s="2" t="s">
        <v>1599</v>
      </c>
      <c r="V325" s="2" t="s">
        <v>1599</v>
      </c>
      <c r="Y325" s="2" t="s">
        <v>1599</v>
      </c>
      <c r="AA325" s="2" t="s">
        <v>1599</v>
      </c>
      <c r="AB325" s="12" t="s">
        <v>103</v>
      </c>
      <c r="AC325" s="12">
        <v>403</v>
      </c>
      <c r="AD325" s="12">
        <v>50</v>
      </c>
      <c r="AE325" s="12">
        <f>VLOOKUP(AD325,Tableau5[[ID_Section]:[departement]],10,TRUE)</f>
        <v>17</v>
      </c>
      <c r="AF325" s="12" t="s">
        <v>104</v>
      </c>
      <c r="AG325" s="33">
        <v>43235</v>
      </c>
      <c r="AH325" s="12">
        <v>17</v>
      </c>
      <c r="AI325" s="12">
        <v>1</v>
      </c>
      <c r="AJ325" s="12" t="s">
        <v>49</v>
      </c>
      <c r="AL325" s="12">
        <v>1</v>
      </c>
      <c r="AM325" s="12">
        <v>1</v>
      </c>
      <c r="AP325" s="12">
        <v>2</v>
      </c>
      <c r="AW325" s="12">
        <v>2</v>
      </c>
      <c r="AX325" s="12">
        <v>2</v>
      </c>
      <c r="AY325" s="12" t="s">
        <v>61</v>
      </c>
      <c r="AZ325" s="12">
        <v>148</v>
      </c>
      <c r="BA325" s="12" t="s">
        <v>153</v>
      </c>
      <c r="BB325" s="12">
        <v>11563</v>
      </c>
      <c r="BC325" s="12">
        <v>20</v>
      </c>
    </row>
    <row r="326" spans="1:56" x14ac:dyDescent="0.2">
      <c r="A326" s="2" t="s">
        <v>1612</v>
      </c>
      <c r="B326" s="2" t="s">
        <v>568</v>
      </c>
      <c r="C326" s="2"/>
      <c r="D326" s="2">
        <v>50</v>
      </c>
      <c r="E326" s="11">
        <v>43235</v>
      </c>
      <c r="F326" s="2">
        <v>43235</v>
      </c>
      <c r="G326" s="2" t="s">
        <v>104</v>
      </c>
      <c r="K326" s="2">
        <v>17</v>
      </c>
      <c r="O326" s="2" t="s">
        <v>49</v>
      </c>
      <c r="P326" s="2">
        <v>1</v>
      </c>
      <c r="R326" s="2" t="s">
        <v>1989</v>
      </c>
      <c r="S326" s="2" t="s">
        <v>1599</v>
      </c>
      <c r="T326" s="2" t="s">
        <v>1599</v>
      </c>
      <c r="U326" s="2" t="s">
        <v>1599</v>
      </c>
      <c r="V326" s="2" t="s">
        <v>1599</v>
      </c>
      <c r="Y326" s="2" t="s">
        <v>1599</v>
      </c>
      <c r="AA326" s="2" t="s">
        <v>1599</v>
      </c>
      <c r="AB326" s="12" t="s">
        <v>103</v>
      </c>
      <c r="AC326" s="12">
        <v>404</v>
      </c>
      <c r="AD326" s="12">
        <v>50</v>
      </c>
      <c r="AE326" s="12">
        <f>VLOOKUP(AD326,Tableau5[[ID_Section]:[departement]],10,TRUE)</f>
        <v>17</v>
      </c>
      <c r="AF326" s="12" t="s">
        <v>104</v>
      </c>
      <c r="AG326" s="33">
        <v>43235</v>
      </c>
      <c r="AH326" s="12">
        <v>17</v>
      </c>
      <c r="AI326" s="12">
        <v>1</v>
      </c>
      <c r="AJ326" s="12" t="s">
        <v>49</v>
      </c>
      <c r="AL326" s="12">
        <v>1</v>
      </c>
      <c r="AP326" s="12">
        <v>2</v>
      </c>
      <c r="AW326" s="12">
        <v>2</v>
      </c>
      <c r="AX326" s="12">
        <v>2</v>
      </c>
      <c r="AY326" s="12" t="s">
        <v>61</v>
      </c>
      <c r="AZ326" s="12">
        <v>148</v>
      </c>
      <c r="BA326" s="12" t="s">
        <v>153</v>
      </c>
      <c r="BB326" s="12">
        <v>11563</v>
      </c>
      <c r="BC326" s="12">
        <v>20</v>
      </c>
    </row>
    <row r="327" spans="1:56" x14ac:dyDescent="0.2">
      <c r="A327" s="2" t="s">
        <v>1612</v>
      </c>
      <c r="B327" s="2" t="s">
        <v>568</v>
      </c>
      <c r="C327" s="2"/>
      <c r="D327" s="2">
        <v>50</v>
      </c>
      <c r="E327" s="11">
        <v>43235</v>
      </c>
      <c r="F327" s="2">
        <v>43235</v>
      </c>
      <c r="G327" s="2" t="s">
        <v>104</v>
      </c>
      <c r="K327" s="2">
        <v>17</v>
      </c>
      <c r="L327" s="2">
        <v>1</v>
      </c>
      <c r="O327" s="2" t="s">
        <v>49</v>
      </c>
      <c r="P327" s="2">
        <v>2</v>
      </c>
      <c r="R327" s="2" t="s">
        <v>1989</v>
      </c>
      <c r="S327" s="2" t="s">
        <v>1599</v>
      </c>
      <c r="T327" s="2" t="s">
        <v>1599</v>
      </c>
      <c r="U327" s="2" t="s">
        <v>1599</v>
      </c>
      <c r="V327" s="2" t="s">
        <v>1599</v>
      </c>
      <c r="Y327" s="2" t="s">
        <v>1599</v>
      </c>
      <c r="AA327" s="2" t="s">
        <v>1599</v>
      </c>
      <c r="AB327" s="12" t="s">
        <v>103</v>
      </c>
      <c r="AC327" s="12">
        <v>405</v>
      </c>
      <c r="AD327" s="12">
        <v>50</v>
      </c>
      <c r="AE327" s="12">
        <f>VLOOKUP(AD327,Tableau5[[ID_Section]:[departement]],10,TRUE)</f>
        <v>17</v>
      </c>
      <c r="AF327" s="12" t="s">
        <v>104</v>
      </c>
      <c r="AG327" s="33">
        <v>43235</v>
      </c>
      <c r="AH327" s="12">
        <v>17</v>
      </c>
      <c r="AI327" s="12">
        <v>1</v>
      </c>
      <c r="AJ327" s="12" t="s">
        <v>49</v>
      </c>
      <c r="AL327" s="12">
        <v>2</v>
      </c>
      <c r="AM327" s="12">
        <v>1</v>
      </c>
      <c r="AP327" s="12">
        <v>2</v>
      </c>
      <c r="AW327" s="12">
        <v>2</v>
      </c>
      <c r="AX327" s="12">
        <v>2</v>
      </c>
      <c r="AY327" s="12" t="s">
        <v>61</v>
      </c>
      <c r="AZ327" s="12">
        <v>148</v>
      </c>
      <c r="BA327" s="12" t="s">
        <v>153</v>
      </c>
      <c r="BB327" s="12">
        <v>11563</v>
      </c>
      <c r="BC327" s="12">
        <v>20</v>
      </c>
    </row>
    <row r="328" spans="1:56" x14ac:dyDescent="0.2">
      <c r="A328" s="2" t="s">
        <v>1612</v>
      </c>
      <c r="B328" s="2" t="s">
        <v>568</v>
      </c>
      <c r="C328" s="2"/>
      <c r="D328" s="2">
        <v>50</v>
      </c>
      <c r="E328" s="11">
        <v>43235</v>
      </c>
      <c r="F328" s="2">
        <v>43235</v>
      </c>
      <c r="G328" s="2" t="s">
        <v>104</v>
      </c>
      <c r="K328" s="2">
        <v>17</v>
      </c>
      <c r="O328" s="2" t="s">
        <v>50</v>
      </c>
      <c r="P328" s="2">
        <v>1</v>
      </c>
      <c r="R328" s="2" t="s">
        <v>1989</v>
      </c>
      <c r="S328" s="2" t="s">
        <v>54</v>
      </c>
      <c r="T328" s="2" t="s">
        <v>156</v>
      </c>
      <c r="U328" s="2" t="s">
        <v>1599</v>
      </c>
      <c r="V328" s="2" t="s">
        <v>1599</v>
      </c>
      <c r="Y328" s="2" t="s">
        <v>1599</v>
      </c>
      <c r="AA328" s="2" t="s">
        <v>1599</v>
      </c>
      <c r="AB328" s="12" t="s">
        <v>156</v>
      </c>
      <c r="AC328" s="12">
        <v>406</v>
      </c>
      <c r="AD328" s="12">
        <v>50</v>
      </c>
      <c r="AE328" s="12">
        <f>VLOOKUP(AD328,Tableau5[[ID_Section]:[departement]],10,TRUE)</f>
        <v>17</v>
      </c>
      <c r="AF328" s="12" t="s">
        <v>104</v>
      </c>
      <c r="AG328" s="33">
        <v>43235</v>
      </c>
      <c r="AH328" s="12">
        <v>17</v>
      </c>
      <c r="AI328" s="12">
        <v>8</v>
      </c>
      <c r="AJ328" s="12" t="s">
        <v>50</v>
      </c>
      <c r="AK328" s="12" t="str">
        <f>AJ328</f>
        <v>Utilitaire</v>
      </c>
      <c r="AL328" s="12">
        <v>1</v>
      </c>
      <c r="AP328" s="12">
        <v>2</v>
      </c>
      <c r="AQ328" s="12">
        <v>49</v>
      </c>
      <c r="AV328" s="12" t="str">
        <f>CONCATENATE(AD328,"-",AG328,"-",AJ328)</f>
        <v>50-43235-Utilitaire</v>
      </c>
      <c r="AW328" s="12">
        <v>1</v>
      </c>
      <c r="AX328" s="12">
        <v>2</v>
      </c>
      <c r="AY328" s="12" t="s">
        <v>61</v>
      </c>
      <c r="AZ328" s="12">
        <v>148</v>
      </c>
      <c r="BA328" s="12" t="s">
        <v>153</v>
      </c>
      <c r="BB328" s="12">
        <v>11563</v>
      </c>
      <c r="BC328" s="12">
        <v>20</v>
      </c>
    </row>
    <row r="329" spans="1:56" x14ac:dyDescent="0.2">
      <c r="A329" s="2" t="s">
        <v>1612</v>
      </c>
      <c r="B329" s="2" t="s">
        <v>568</v>
      </c>
      <c r="C329" s="2"/>
      <c r="D329" s="2">
        <v>50</v>
      </c>
      <c r="E329" s="11">
        <v>43235</v>
      </c>
      <c r="F329" s="2">
        <v>43235</v>
      </c>
      <c r="G329" s="2" t="s">
        <v>104</v>
      </c>
      <c r="K329" s="2">
        <v>17</v>
      </c>
      <c r="O329" s="2" t="s">
        <v>50</v>
      </c>
      <c r="P329" s="2">
        <v>1</v>
      </c>
      <c r="R329" s="2" t="s">
        <v>1989</v>
      </c>
      <c r="S329" s="2" t="s">
        <v>1599</v>
      </c>
      <c r="T329" s="2" t="s">
        <v>1599</v>
      </c>
      <c r="U329" s="2" t="s">
        <v>1599</v>
      </c>
      <c r="V329" s="2" t="s">
        <v>1599</v>
      </c>
      <c r="Y329" s="2" t="s">
        <v>1599</v>
      </c>
      <c r="AA329" s="2" t="s">
        <v>1599</v>
      </c>
      <c r="AB329" s="12" t="s">
        <v>103</v>
      </c>
      <c r="AC329" s="12">
        <v>407</v>
      </c>
      <c r="AD329" s="12">
        <v>50</v>
      </c>
      <c r="AE329" s="12">
        <f>VLOOKUP(AD329,Tableau5[[ID_Section]:[departement]],10,TRUE)</f>
        <v>17</v>
      </c>
      <c r="AF329" s="12" t="s">
        <v>104</v>
      </c>
      <c r="AG329" s="33">
        <v>43235</v>
      </c>
      <c r="AH329" s="12">
        <v>17</v>
      </c>
      <c r="AI329" s="12">
        <v>8</v>
      </c>
      <c r="AJ329" s="12" t="s">
        <v>50</v>
      </c>
      <c r="AK329" s="12" t="str">
        <f>AJ329</f>
        <v>Utilitaire</v>
      </c>
      <c r="AL329" s="12">
        <v>1</v>
      </c>
      <c r="AP329" s="12">
        <v>2</v>
      </c>
      <c r="AV329" s="12" t="str">
        <f>CONCATENATE(AD329,"-",AG329,"-",AJ329)</f>
        <v>50-43235-Utilitaire</v>
      </c>
      <c r="AW329" s="12">
        <v>1</v>
      </c>
      <c r="AX329" s="12">
        <v>2</v>
      </c>
      <c r="AY329" s="12" t="s">
        <v>61</v>
      </c>
      <c r="AZ329" s="12">
        <v>148</v>
      </c>
      <c r="BA329" s="12" t="s">
        <v>153</v>
      </c>
      <c r="BB329" s="12">
        <v>11563</v>
      </c>
      <c r="BC329" s="12">
        <v>20</v>
      </c>
      <c r="BD329" s="12" t="s">
        <v>48</v>
      </c>
    </row>
    <row r="330" spans="1:56" x14ac:dyDescent="0.2">
      <c r="A330" s="2" t="s">
        <v>1612</v>
      </c>
      <c r="B330" s="2" t="s">
        <v>568</v>
      </c>
      <c r="C330" s="2"/>
      <c r="D330" s="2">
        <v>50</v>
      </c>
      <c r="E330" s="11">
        <v>43235</v>
      </c>
      <c r="F330" s="2">
        <v>43235</v>
      </c>
      <c r="G330" s="2" t="s">
        <v>104</v>
      </c>
      <c r="K330" s="2">
        <v>18</v>
      </c>
      <c r="O330" s="2" t="s">
        <v>50</v>
      </c>
      <c r="P330" s="2">
        <v>1</v>
      </c>
      <c r="R330" s="2" t="s">
        <v>1989</v>
      </c>
      <c r="S330" s="2" t="s">
        <v>54</v>
      </c>
      <c r="T330" s="2" t="s">
        <v>157</v>
      </c>
      <c r="U330" s="2" t="s">
        <v>1599</v>
      </c>
      <c r="V330" s="2" t="s">
        <v>1599</v>
      </c>
      <c r="Y330" s="2" t="s">
        <v>1599</v>
      </c>
      <c r="AA330" s="2" t="s">
        <v>1599</v>
      </c>
      <c r="AB330" s="12" t="s">
        <v>157</v>
      </c>
      <c r="AC330" s="12">
        <v>408</v>
      </c>
      <c r="AD330" s="12">
        <v>50</v>
      </c>
      <c r="AE330" s="12">
        <f>VLOOKUP(AD330,Tableau5[[ID_Section]:[departement]],10,TRUE)</f>
        <v>17</v>
      </c>
      <c r="AF330" s="12" t="s">
        <v>104</v>
      </c>
      <c r="AG330" s="33">
        <v>43235</v>
      </c>
      <c r="AH330" s="12">
        <v>18</v>
      </c>
      <c r="AI330" s="12">
        <v>8</v>
      </c>
      <c r="AJ330" s="12" t="s">
        <v>50</v>
      </c>
      <c r="AK330" s="12" t="str">
        <f>AJ330</f>
        <v>Utilitaire</v>
      </c>
      <c r="AL330" s="12">
        <v>1</v>
      </c>
      <c r="AP330" s="12">
        <v>2</v>
      </c>
      <c r="AQ330" s="12">
        <v>50</v>
      </c>
      <c r="AV330" s="12" t="str">
        <f>CONCATENATE(AD330,"-",AG330,"-",AJ330)</f>
        <v>50-43235-Utilitaire</v>
      </c>
      <c r="AW330" s="12">
        <v>1</v>
      </c>
      <c r="AX330" s="12">
        <v>2</v>
      </c>
      <c r="AY330" s="12" t="s">
        <v>61</v>
      </c>
      <c r="AZ330" s="12">
        <v>148</v>
      </c>
      <c r="BA330" s="12" t="s">
        <v>158</v>
      </c>
      <c r="BB330" s="12">
        <v>11564</v>
      </c>
      <c r="BC330" s="12">
        <v>14</v>
      </c>
    </row>
    <row r="331" spans="1:56" x14ac:dyDescent="0.2">
      <c r="A331" s="2" t="s">
        <v>1612</v>
      </c>
      <c r="B331" s="2" t="s">
        <v>568</v>
      </c>
      <c r="C331" s="2"/>
      <c r="D331" s="2">
        <v>50</v>
      </c>
      <c r="E331" s="11">
        <v>43235</v>
      </c>
      <c r="F331" s="2">
        <v>43235</v>
      </c>
      <c r="G331" s="2" t="s">
        <v>104</v>
      </c>
      <c r="K331" s="2">
        <v>18</v>
      </c>
      <c r="O331" s="2" t="s">
        <v>55</v>
      </c>
      <c r="P331" s="2">
        <v>1</v>
      </c>
      <c r="R331" s="2" t="s">
        <v>1988</v>
      </c>
      <c r="S331" s="2" t="s">
        <v>54</v>
      </c>
      <c r="T331" s="2" t="s">
        <v>159</v>
      </c>
      <c r="U331" s="2" t="s">
        <v>1599</v>
      </c>
      <c r="V331" s="2" t="s">
        <v>1599</v>
      </c>
      <c r="Y331" s="2" t="s">
        <v>1599</v>
      </c>
      <c r="AA331" s="2" t="s">
        <v>1599</v>
      </c>
      <c r="AB331" s="12" t="s">
        <v>159</v>
      </c>
      <c r="AC331" s="12">
        <v>409</v>
      </c>
      <c r="AD331" s="12">
        <v>50</v>
      </c>
      <c r="AE331" s="12">
        <f>VLOOKUP(AD331,Tableau5[[ID_Section]:[departement]],10,TRUE)</f>
        <v>17</v>
      </c>
      <c r="AF331" s="12" t="s">
        <v>104</v>
      </c>
      <c r="AG331" s="33">
        <v>43235</v>
      </c>
      <c r="AH331" s="12">
        <v>18</v>
      </c>
      <c r="AI331" s="12">
        <v>5</v>
      </c>
      <c r="AJ331" s="12" t="s">
        <v>55</v>
      </c>
      <c r="AK331" s="12" t="str">
        <f>AJ331</f>
        <v>Sportif</v>
      </c>
      <c r="AL331" s="12">
        <v>1</v>
      </c>
      <c r="AP331" s="12">
        <v>1</v>
      </c>
      <c r="AQ331" s="12">
        <v>51</v>
      </c>
      <c r="AV331" s="12" t="str">
        <f>CONCATENATE(AD331,"-",AG331,"-",AJ331)</f>
        <v>50-43235-Sportif</v>
      </c>
      <c r="AW331" s="12">
        <v>1</v>
      </c>
      <c r="AX331" s="12">
        <v>2</v>
      </c>
      <c r="AY331" s="12" t="s">
        <v>61</v>
      </c>
      <c r="AZ331" s="12">
        <v>148</v>
      </c>
      <c r="BA331" s="12" t="s">
        <v>158</v>
      </c>
      <c r="BB331" s="12">
        <v>11564</v>
      </c>
      <c r="BC331" s="12">
        <v>14</v>
      </c>
    </row>
    <row r="332" spans="1:56" x14ac:dyDescent="0.2">
      <c r="A332" s="2" t="s">
        <v>1612</v>
      </c>
      <c r="B332" s="2" t="s">
        <v>568</v>
      </c>
      <c r="C332" s="2"/>
      <c r="D332" s="2">
        <v>50</v>
      </c>
      <c r="E332" s="11">
        <v>43235</v>
      </c>
      <c r="F332" s="2">
        <v>43235</v>
      </c>
      <c r="G332" s="2" t="s">
        <v>104</v>
      </c>
      <c r="K332" s="2">
        <v>18</v>
      </c>
      <c r="O332" s="2" t="s">
        <v>50</v>
      </c>
      <c r="P332" s="2">
        <v>1</v>
      </c>
      <c r="R332" s="2" t="s">
        <v>1988</v>
      </c>
      <c r="S332" s="2" t="s">
        <v>54</v>
      </c>
      <c r="T332" s="2" t="s">
        <v>160</v>
      </c>
      <c r="U332" s="2" t="s">
        <v>1599</v>
      </c>
      <c r="V332" s="2" t="s">
        <v>1599</v>
      </c>
      <c r="Y332" s="2" t="s">
        <v>1599</v>
      </c>
      <c r="AA332" s="2" t="s">
        <v>1599</v>
      </c>
      <c r="AB332" s="12" t="s">
        <v>160</v>
      </c>
      <c r="AC332" s="12">
        <v>410</v>
      </c>
      <c r="AD332" s="12">
        <v>50</v>
      </c>
      <c r="AE332" s="12">
        <f>VLOOKUP(AD332,Tableau5[[ID_Section]:[departement]],10,TRUE)</f>
        <v>17</v>
      </c>
      <c r="AF332" s="12" t="s">
        <v>104</v>
      </c>
      <c r="AG332" s="33">
        <v>43235</v>
      </c>
      <c r="AH332" s="12">
        <v>18</v>
      </c>
      <c r="AI332" s="12">
        <v>8</v>
      </c>
      <c r="AJ332" s="12" t="s">
        <v>50</v>
      </c>
      <c r="AK332" s="12" t="str">
        <f>AJ332</f>
        <v>Utilitaire</v>
      </c>
      <c r="AL332" s="12">
        <v>1</v>
      </c>
      <c r="AP332" s="12">
        <v>1</v>
      </c>
      <c r="AQ332" s="12">
        <v>52</v>
      </c>
      <c r="AV332" s="12" t="str">
        <f>CONCATENATE(AD332,"-",AG332,"-",AJ332)</f>
        <v>50-43235-Utilitaire</v>
      </c>
      <c r="AW332" s="12">
        <v>1</v>
      </c>
      <c r="AX332" s="12">
        <v>2</v>
      </c>
      <c r="AY332" s="12" t="s">
        <v>61</v>
      </c>
      <c r="AZ332" s="12">
        <v>148</v>
      </c>
      <c r="BA332" s="12" t="s">
        <v>158</v>
      </c>
      <c r="BB332" s="12">
        <v>11564</v>
      </c>
      <c r="BC332" s="12">
        <v>14</v>
      </c>
    </row>
    <row r="333" spans="1:56" x14ac:dyDescent="0.2">
      <c r="A333" s="2" t="s">
        <v>1612</v>
      </c>
      <c r="B333" s="2" t="s">
        <v>568</v>
      </c>
      <c r="C333" s="2"/>
      <c r="D333" s="2">
        <v>50</v>
      </c>
      <c r="E333" s="11">
        <v>43235</v>
      </c>
      <c r="F333" s="2">
        <v>43235</v>
      </c>
      <c r="G333" s="2" t="s">
        <v>104</v>
      </c>
      <c r="K333" s="2">
        <v>18</v>
      </c>
      <c r="O333" s="2" t="s">
        <v>53</v>
      </c>
      <c r="P333" s="2">
        <v>1</v>
      </c>
      <c r="R333" s="2" t="s">
        <v>1988</v>
      </c>
      <c r="S333" s="2" t="s">
        <v>54</v>
      </c>
      <c r="T333" s="2" t="s">
        <v>161</v>
      </c>
      <c r="U333" s="2" t="s">
        <v>1599</v>
      </c>
      <c r="V333" s="2" t="s">
        <v>1599</v>
      </c>
      <c r="Y333" s="2" t="s">
        <v>1599</v>
      </c>
      <c r="AA333" s="2" t="s">
        <v>1599</v>
      </c>
      <c r="AB333" s="12" t="s">
        <v>161</v>
      </c>
      <c r="AC333" s="12">
        <v>411</v>
      </c>
      <c r="AD333" s="12">
        <v>50</v>
      </c>
      <c r="AE333" s="12">
        <f>VLOOKUP(AD333,Tableau5[[ID_Section]:[departement]],10,TRUE)</f>
        <v>17</v>
      </c>
      <c r="AF333" s="12" t="s">
        <v>104</v>
      </c>
      <c r="AG333" s="33">
        <v>43235</v>
      </c>
      <c r="AH333" s="12">
        <v>18</v>
      </c>
      <c r="AI333" s="12">
        <v>9</v>
      </c>
      <c r="AJ333" s="12" t="s">
        <v>53</v>
      </c>
      <c r="AK333" s="12" t="s">
        <v>53</v>
      </c>
      <c r="AL333" s="12">
        <v>1</v>
      </c>
      <c r="AP333" s="12">
        <v>1</v>
      </c>
      <c r="AQ333" s="12">
        <v>53</v>
      </c>
      <c r="AV333" s="12" t="str">
        <f>CONCATENATE(AD333,"-",AG333,"-","Loisir")</f>
        <v>50-43235-Loisir</v>
      </c>
      <c r="AW333" s="12">
        <v>1</v>
      </c>
      <c r="AX333" s="12">
        <v>2</v>
      </c>
      <c r="AY333" s="12" t="s">
        <v>61</v>
      </c>
      <c r="AZ333" s="12">
        <v>148</v>
      </c>
      <c r="BA333" s="12" t="s">
        <v>158</v>
      </c>
      <c r="BB333" s="12">
        <v>11564</v>
      </c>
      <c r="BC333" s="12">
        <v>14</v>
      </c>
    </row>
    <row r="334" spans="1:56" x14ac:dyDescent="0.2">
      <c r="A334" s="2" t="s">
        <v>1612</v>
      </c>
      <c r="B334" s="2" t="s">
        <v>568</v>
      </c>
      <c r="C334" s="2"/>
      <c r="D334" s="2">
        <v>50</v>
      </c>
      <c r="E334" s="11">
        <v>43235</v>
      </c>
      <c r="F334" s="2">
        <v>43235</v>
      </c>
      <c r="G334" s="2" t="s">
        <v>104</v>
      </c>
      <c r="K334" s="2">
        <v>18</v>
      </c>
      <c r="O334" s="2" t="s">
        <v>49</v>
      </c>
      <c r="P334" s="2">
        <v>1</v>
      </c>
      <c r="R334" s="2" t="s">
        <v>1989</v>
      </c>
      <c r="S334" s="2" t="s">
        <v>1599</v>
      </c>
      <c r="T334" s="2" t="s">
        <v>1599</v>
      </c>
      <c r="U334" s="2" t="s">
        <v>1599</v>
      </c>
      <c r="V334" s="2" t="s">
        <v>1599</v>
      </c>
      <c r="Y334" s="2" t="s">
        <v>1599</v>
      </c>
      <c r="AA334" s="2" t="s">
        <v>1599</v>
      </c>
      <c r="AB334" s="12" t="s">
        <v>103</v>
      </c>
      <c r="AC334" s="12">
        <v>412</v>
      </c>
      <c r="AD334" s="12">
        <v>50</v>
      </c>
      <c r="AE334" s="12">
        <f>VLOOKUP(AD334,Tableau5[[ID_Section]:[departement]],10,TRUE)</f>
        <v>17</v>
      </c>
      <c r="AF334" s="12" t="s">
        <v>104</v>
      </c>
      <c r="AG334" s="33">
        <v>43235</v>
      </c>
      <c r="AH334" s="12">
        <v>18</v>
      </c>
      <c r="AI334" s="12">
        <v>1</v>
      </c>
      <c r="AJ334" s="12" t="s">
        <v>49</v>
      </c>
      <c r="AL334" s="12">
        <v>1</v>
      </c>
      <c r="AP334" s="12">
        <v>2</v>
      </c>
      <c r="AW334" s="12">
        <v>2</v>
      </c>
      <c r="AX334" s="12">
        <v>2</v>
      </c>
      <c r="AY334" s="12" t="s">
        <v>61</v>
      </c>
      <c r="AZ334" s="12">
        <v>148</v>
      </c>
      <c r="BA334" s="12" t="s">
        <v>158</v>
      </c>
      <c r="BB334" s="12">
        <v>11564</v>
      </c>
      <c r="BC334" s="12">
        <v>14</v>
      </c>
    </row>
    <row r="335" spans="1:56" x14ac:dyDescent="0.2">
      <c r="A335" s="2" t="s">
        <v>1612</v>
      </c>
      <c r="B335" s="2" t="s">
        <v>568</v>
      </c>
      <c r="C335" s="2"/>
      <c r="D335" s="2">
        <v>50</v>
      </c>
      <c r="E335" s="11">
        <v>43235</v>
      </c>
      <c r="F335" s="2">
        <v>43235</v>
      </c>
      <c r="G335" s="2" t="s">
        <v>104</v>
      </c>
      <c r="K335" s="2">
        <v>18</v>
      </c>
      <c r="O335" s="2" t="s">
        <v>53</v>
      </c>
      <c r="P335" s="2">
        <v>1</v>
      </c>
      <c r="R335" s="2" t="s">
        <v>1989</v>
      </c>
      <c r="S335" s="2" t="s">
        <v>54</v>
      </c>
      <c r="T335" s="2" t="s">
        <v>162</v>
      </c>
      <c r="U335" s="2" t="s">
        <v>1599</v>
      </c>
      <c r="V335" s="2" t="s">
        <v>1599</v>
      </c>
      <c r="Y335" s="2" t="s">
        <v>1599</v>
      </c>
      <c r="AA335" s="2" t="s">
        <v>1599</v>
      </c>
      <c r="AB335" s="12" t="s">
        <v>162</v>
      </c>
      <c r="AC335" s="12">
        <v>413</v>
      </c>
      <c r="AD335" s="12">
        <v>50</v>
      </c>
      <c r="AE335" s="12">
        <f>VLOOKUP(AD335,Tableau5[[ID_Section]:[departement]],10,TRUE)</f>
        <v>17</v>
      </c>
      <c r="AF335" s="12" t="s">
        <v>104</v>
      </c>
      <c r="AG335" s="33">
        <v>43235</v>
      </c>
      <c r="AH335" s="12">
        <v>18</v>
      </c>
      <c r="AI335" s="12">
        <v>9</v>
      </c>
      <c r="AJ335" s="12" t="s">
        <v>53</v>
      </c>
      <c r="AK335" s="12" t="s">
        <v>53</v>
      </c>
      <c r="AL335" s="12">
        <v>1</v>
      </c>
      <c r="AP335" s="12">
        <v>2</v>
      </c>
      <c r="AQ335" s="12">
        <v>54</v>
      </c>
      <c r="AV335" s="12" t="str">
        <f>CONCATENATE(AD335,"-",AG335,"-","Loisir")</f>
        <v>50-43235-Loisir</v>
      </c>
      <c r="AW335" s="12">
        <v>1</v>
      </c>
      <c r="AX335" s="12">
        <v>2</v>
      </c>
      <c r="AY335" s="12" t="s">
        <v>61</v>
      </c>
      <c r="AZ335" s="12">
        <v>148</v>
      </c>
      <c r="BA335" s="12" t="s">
        <v>158</v>
      </c>
      <c r="BB335" s="12">
        <v>11564</v>
      </c>
      <c r="BC335" s="12">
        <v>14</v>
      </c>
    </row>
    <row r="336" spans="1:56" x14ac:dyDescent="0.2">
      <c r="A336" s="2" t="s">
        <v>1612</v>
      </c>
      <c r="B336" s="2" t="s">
        <v>568</v>
      </c>
      <c r="C336" s="2"/>
      <c r="D336" s="2">
        <v>50</v>
      </c>
      <c r="E336" s="11">
        <v>43235</v>
      </c>
      <c r="F336" s="2">
        <v>43235</v>
      </c>
      <c r="G336" s="2" t="s">
        <v>104</v>
      </c>
      <c r="K336" s="2">
        <v>18</v>
      </c>
      <c r="O336" s="2" t="s">
        <v>53</v>
      </c>
      <c r="P336" s="2">
        <v>1</v>
      </c>
      <c r="R336" s="2" t="s">
        <v>1989</v>
      </c>
      <c r="S336" s="2" t="s">
        <v>1599</v>
      </c>
      <c r="T336" s="2" t="s">
        <v>1599</v>
      </c>
      <c r="U336" s="2" t="s">
        <v>1599</v>
      </c>
      <c r="V336" s="2" t="s">
        <v>1599</v>
      </c>
      <c r="Y336" s="2" t="s">
        <v>1599</v>
      </c>
      <c r="AA336" s="2" t="s">
        <v>1599</v>
      </c>
      <c r="AB336" s="12" t="s">
        <v>103</v>
      </c>
      <c r="AC336" s="12">
        <v>414</v>
      </c>
      <c r="AD336" s="12">
        <v>50</v>
      </c>
      <c r="AE336" s="12">
        <f>VLOOKUP(AD336,Tableau5[[ID_Section]:[departement]],10,TRUE)</f>
        <v>17</v>
      </c>
      <c r="AF336" s="12" t="s">
        <v>104</v>
      </c>
      <c r="AG336" s="33">
        <v>43235</v>
      </c>
      <c r="AH336" s="12">
        <v>18</v>
      </c>
      <c r="AI336" s="12">
        <v>9</v>
      </c>
      <c r="AJ336" s="12" t="s">
        <v>53</v>
      </c>
      <c r="AK336" s="12" t="s">
        <v>53</v>
      </c>
      <c r="AL336" s="12">
        <v>1</v>
      </c>
      <c r="AP336" s="12">
        <v>2</v>
      </c>
      <c r="AV336" s="12" t="str">
        <f>CONCATENATE(AD336,"-",AG336,"-","Loisir")</f>
        <v>50-43235-Loisir</v>
      </c>
      <c r="AW336" s="12">
        <v>1</v>
      </c>
      <c r="AX336" s="12">
        <v>2</v>
      </c>
      <c r="AY336" s="12" t="s">
        <v>61</v>
      </c>
      <c r="AZ336" s="12">
        <v>148</v>
      </c>
      <c r="BA336" s="12" t="s">
        <v>158</v>
      </c>
      <c r="BB336" s="12">
        <v>11564</v>
      </c>
      <c r="BC336" s="12">
        <v>14</v>
      </c>
    </row>
    <row r="337" spans="1:56" x14ac:dyDescent="0.2">
      <c r="A337" s="2" t="s">
        <v>1612</v>
      </c>
      <c r="B337" s="2" t="s">
        <v>568</v>
      </c>
      <c r="C337" s="2"/>
      <c r="D337" s="2">
        <v>50</v>
      </c>
      <c r="E337" s="11">
        <v>43235</v>
      </c>
      <c r="F337" s="2">
        <v>43235</v>
      </c>
      <c r="G337" s="2" t="s">
        <v>104</v>
      </c>
      <c r="K337" s="2">
        <v>18</v>
      </c>
      <c r="O337" s="2" t="s">
        <v>55</v>
      </c>
      <c r="P337" s="2">
        <v>1</v>
      </c>
      <c r="R337" s="2" t="s">
        <v>1988</v>
      </c>
      <c r="S337" s="2" t="s">
        <v>54</v>
      </c>
      <c r="T337" s="2" t="s">
        <v>163</v>
      </c>
      <c r="U337" s="2" t="s">
        <v>1599</v>
      </c>
      <c r="V337" s="2" t="s">
        <v>1599</v>
      </c>
      <c r="Y337" s="2" t="s">
        <v>1599</v>
      </c>
      <c r="AA337" s="2" t="s">
        <v>1599</v>
      </c>
      <c r="AB337" s="12" t="s">
        <v>163</v>
      </c>
      <c r="AC337" s="12">
        <v>415</v>
      </c>
      <c r="AD337" s="12">
        <v>50</v>
      </c>
      <c r="AE337" s="12">
        <f>VLOOKUP(AD337,Tableau5[[ID_Section]:[departement]],10,TRUE)</f>
        <v>17</v>
      </c>
      <c r="AF337" s="12" t="s">
        <v>104</v>
      </c>
      <c r="AG337" s="33">
        <v>43235</v>
      </c>
      <c r="AH337" s="12">
        <v>18</v>
      </c>
      <c r="AI337" s="12">
        <v>5</v>
      </c>
      <c r="AJ337" s="12" t="s">
        <v>55</v>
      </c>
      <c r="AK337" s="12" t="str">
        <f>AJ337</f>
        <v>Sportif</v>
      </c>
      <c r="AL337" s="12">
        <v>1</v>
      </c>
      <c r="AP337" s="12">
        <v>1</v>
      </c>
      <c r="AQ337" s="12">
        <v>55</v>
      </c>
      <c r="AV337" s="12" t="str">
        <f>CONCATENATE(AD337,"-",AG337,"-",AJ337)</f>
        <v>50-43235-Sportif</v>
      </c>
      <c r="AW337" s="12">
        <v>1</v>
      </c>
      <c r="AX337" s="12">
        <v>2</v>
      </c>
      <c r="AY337" s="12" t="s">
        <v>61</v>
      </c>
      <c r="AZ337" s="12">
        <v>148</v>
      </c>
      <c r="BA337" s="12" t="s">
        <v>158</v>
      </c>
      <c r="BB337" s="12">
        <v>11564</v>
      </c>
      <c r="BC337" s="12">
        <v>14</v>
      </c>
      <c r="BD337" s="12" t="s">
        <v>48</v>
      </c>
    </row>
    <row r="338" spans="1:56" x14ac:dyDescent="0.2">
      <c r="A338" s="2" t="s">
        <v>1612</v>
      </c>
      <c r="B338" s="2" t="s">
        <v>568</v>
      </c>
      <c r="C338" s="2"/>
      <c r="D338" s="2">
        <v>50</v>
      </c>
      <c r="E338" s="11">
        <v>43358</v>
      </c>
      <c r="F338" s="2">
        <v>43358</v>
      </c>
      <c r="G338" s="2">
        <v>141</v>
      </c>
      <c r="K338" s="2">
        <v>9</v>
      </c>
      <c r="O338" s="2" t="s">
        <v>49</v>
      </c>
      <c r="P338" s="2">
        <v>2</v>
      </c>
      <c r="R338" s="2" t="s">
        <v>1988</v>
      </c>
      <c r="S338" s="2" t="s">
        <v>1599</v>
      </c>
      <c r="T338" s="2" t="s">
        <v>1599</v>
      </c>
      <c r="U338" s="2" t="s">
        <v>1599</v>
      </c>
      <c r="V338" s="2" t="s">
        <v>1599</v>
      </c>
      <c r="Y338" s="2" t="s">
        <v>1599</v>
      </c>
      <c r="AA338" s="2" t="s">
        <v>1599</v>
      </c>
      <c r="AB338" s="12" t="s">
        <v>204</v>
      </c>
      <c r="AC338" s="12">
        <v>11623</v>
      </c>
      <c r="AD338" s="12">
        <v>50</v>
      </c>
      <c r="AE338" s="12">
        <f>VLOOKUP(AD338,Tableau5[[ID_Section]:[departement]],10,TRUE)</f>
        <v>17</v>
      </c>
      <c r="AF338" s="12">
        <v>141</v>
      </c>
      <c r="AG338" s="33">
        <v>43358</v>
      </c>
      <c r="AH338" s="12">
        <v>9</v>
      </c>
      <c r="AI338" s="12">
        <v>1</v>
      </c>
      <c r="AJ338" s="12" t="s">
        <v>49</v>
      </c>
      <c r="AL338" s="12">
        <v>2</v>
      </c>
      <c r="AP338" s="12">
        <v>1</v>
      </c>
      <c r="AW338" s="12">
        <v>2</v>
      </c>
      <c r="AX338" s="12">
        <v>1</v>
      </c>
      <c r="AY338" s="12" t="s">
        <v>61</v>
      </c>
      <c r="AZ338" s="12">
        <v>148</v>
      </c>
      <c r="BA338" s="12" t="s">
        <v>191</v>
      </c>
      <c r="BB338" s="12">
        <v>14939</v>
      </c>
      <c r="BC338" s="12">
        <v>38</v>
      </c>
    </row>
    <row r="339" spans="1:56" x14ac:dyDescent="0.2">
      <c r="A339" s="2" t="s">
        <v>1612</v>
      </c>
      <c r="B339" s="2" t="s">
        <v>568</v>
      </c>
      <c r="C339" s="2"/>
      <c r="D339" s="2">
        <v>50</v>
      </c>
      <c r="E339" s="11">
        <v>43358</v>
      </c>
      <c r="F339" s="2">
        <v>43358</v>
      </c>
      <c r="G339" s="2">
        <v>141</v>
      </c>
      <c r="K339" s="2">
        <v>9</v>
      </c>
      <c r="O339" s="2" t="s">
        <v>46</v>
      </c>
      <c r="P339" s="2">
        <v>1</v>
      </c>
      <c r="R339" s="2" t="s">
        <v>1989</v>
      </c>
      <c r="S339" s="2" t="s">
        <v>1599</v>
      </c>
      <c r="T339" s="2" t="s">
        <v>1599</v>
      </c>
      <c r="U339" s="2" t="s">
        <v>1599</v>
      </c>
      <c r="V339" s="2" t="s">
        <v>1599</v>
      </c>
      <c r="Y339" s="2" t="s">
        <v>1599</v>
      </c>
      <c r="AA339" s="2" t="s">
        <v>1599</v>
      </c>
      <c r="AB339" s="12" t="s">
        <v>204</v>
      </c>
      <c r="AC339" s="12">
        <v>11624</v>
      </c>
      <c r="AD339" s="12">
        <v>50</v>
      </c>
      <c r="AE339" s="12">
        <f>VLOOKUP(AD339,Tableau5[[ID_Section]:[departement]],10,TRUE)</f>
        <v>17</v>
      </c>
      <c r="AF339" s="12">
        <v>141</v>
      </c>
      <c r="AG339" s="33">
        <v>43358</v>
      </c>
      <c r="AH339" s="12">
        <v>9</v>
      </c>
      <c r="AI339" s="12">
        <v>2</v>
      </c>
      <c r="AJ339" s="12" t="s">
        <v>46</v>
      </c>
      <c r="AL339" s="12">
        <v>1</v>
      </c>
      <c r="AP339" s="12">
        <v>2</v>
      </c>
      <c r="AW339" s="12">
        <v>2</v>
      </c>
      <c r="AX339" s="12">
        <v>1</v>
      </c>
      <c r="AY339" s="12" t="s">
        <v>61</v>
      </c>
      <c r="AZ339" s="12">
        <v>148</v>
      </c>
      <c r="BA339" s="12" t="s">
        <v>191</v>
      </c>
      <c r="BB339" s="12">
        <v>14939</v>
      </c>
      <c r="BC339" s="12">
        <v>38</v>
      </c>
    </row>
    <row r="340" spans="1:56" x14ac:dyDescent="0.2">
      <c r="A340" s="2" t="s">
        <v>1612</v>
      </c>
      <c r="B340" s="2" t="s">
        <v>568</v>
      </c>
      <c r="C340" s="2"/>
      <c r="D340" s="2">
        <v>50</v>
      </c>
      <c r="E340" s="11">
        <v>43358</v>
      </c>
      <c r="F340" s="2">
        <v>43358</v>
      </c>
      <c r="G340" s="2">
        <v>141</v>
      </c>
      <c r="K340" s="2">
        <v>9</v>
      </c>
      <c r="O340" s="2" t="s">
        <v>55</v>
      </c>
      <c r="P340" s="2">
        <v>3</v>
      </c>
      <c r="R340" s="2" t="s">
        <v>1989</v>
      </c>
      <c r="S340" s="2" t="s">
        <v>1599</v>
      </c>
      <c r="T340" s="2" t="s">
        <v>1599</v>
      </c>
      <c r="U340" s="2" t="s">
        <v>1981</v>
      </c>
      <c r="V340" s="2" t="s">
        <v>205</v>
      </c>
      <c r="Y340" s="2" t="s">
        <v>1983</v>
      </c>
      <c r="AA340" s="2" t="s">
        <v>54</v>
      </c>
      <c r="AB340" s="12" t="s">
        <v>204</v>
      </c>
      <c r="AC340" s="12">
        <v>11625</v>
      </c>
      <c r="AD340" s="12">
        <v>50</v>
      </c>
      <c r="AE340" s="12">
        <f>VLOOKUP(AD340,Tableau5[[ID_Section]:[departement]],10,TRUE)</f>
        <v>17</v>
      </c>
      <c r="AF340" s="12">
        <v>141</v>
      </c>
      <c r="AG340" s="33">
        <v>43358</v>
      </c>
      <c r="AH340" s="12">
        <v>9</v>
      </c>
      <c r="AI340" s="12">
        <v>5</v>
      </c>
      <c r="AJ340" s="12" t="s">
        <v>55</v>
      </c>
      <c r="AK340" s="12" t="str">
        <f>AJ340</f>
        <v>Sportif</v>
      </c>
      <c r="AL340" s="12">
        <v>3</v>
      </c>
      <c r="AP340" s="12">
        <v>2</v>
      </c>
      <c r="AR340" s="12" t="s">
        <v>205</v>
      </c>
      <c r="AS340" s="12" t="s">
        <v>54</v>
      </c>
      <c r="AT340" s="12">
        <v>1</v>
      </c>
      <c r="AU340" s="12">
        <v>1</v>
      </c>
      <c r="AV340" s="12" t="str">
        <f>CONCATENATE(AD340,"-",AG340,"-",AJ340)</f>
        <v>50-43358-Sportif</v>
      </c>
      <c r="AW340" s="12">
        <v>1</v>
      </c>
      <c r="AX340" s="12">
        <v>1</v>
      </c>
      <c r="AY340" s="12" t="s">
        <v>61</v>
      </c>
      <c r="AZ340" s="12">
        <v>148</v>
      </c>
      <c r="BA340" s="12" t="s">
        <v>191</v>
      </c>
      <c r="BB340" s="12">
        <v>14939</v>
      </c>
      <c r="BC340" s="12">
        <v>38</v>
      </c>
    </row>
    <row r="341" spans="1:56" x14ac:dyDescent="0.2">
      <c r="A341" s="2" t="s">
        <v>1612</v>
      </c>
      <c r="B341" s="2" t="s">
        <v>568</v>
      </c>
      <c r="C341" s="2"/>
      <c r="D341" s="2">
        <v>50</v>
      </c>
      <c r="E341" s="11">
        <v>43358</v>
      </c>
      <c r="F341" s="2">
        <v>43358</v>
      </c>
      <c r="G341" s="2">
        <v>141</v>
      </c>
      <c r="K341" s="2">
        <v>9</v>
      </c>
      <c r="O341" s="2" t="s">
        <v>49</v>
      </c>
      <c r="P341" s="2">
        <v>1</v>
      </c>
      <c r="R341" s="2" t="s">
        <v>1988</v>
      </c>
      <c r="S341" s="2" t="s">
        <v>1599</v>
      </c>
      <c r="T341" s="2" t="s">
        <v>1599</v>
      </c>
      <c r="U341" s="2" t="s">
        <v>1599</v>
      </c>
      <c r="V341" s="2" t="s">
        <v>1599</v>
      </c>
      <c r="Y341" s="2" t="s">
        <v>1599</v>
      </c>
      <c r="AA341" s="2" t="s">
        <v>1599</v>
      </c>
      <c r="AB341" s="12" t="s">
        <v>204</v>
      </c>
      <c r="AC341" s="12">
        <v>11626</v>
      </c>
      <c r="AD341" s="12">
        <v>50</v>
      </c>
      <c r="AE341" s="12">
        <f>VLOOKUP(AD341,Tableau5[[ID_Section]:[departement]],10,TRUE)</f>
        <v>17</v>
      </c>
      <c r="AF341" s="12">
        <v>141</v>
      </c>
      <c r="AG341" s="33">
        <v>43358</v>
      </c>
      <c r="AH341" s="12">
        <v>9</v>
      </c>
      <c r="AI341" s="12">
        <v>1</v>
      </c>
      <c r="AJ341" s="12" t="s">
        <v>49</v>
      </c>
      <c r="AL341" s="12">
        <v>1</v>
      </c>
      <c r="AP341" s="12">
        <v>1</v>
      </c>
      <c r="AW341" s="12">
        <v>2</v>
      </c>
      <c r="AX341" s="12">
        <v>1</v>
      </c>
      <c r="AY341" s="12" t="s">
        <v>61</v>
      </c>
      <c r="AZ341" s="12">
        <v>148</v>
      </c>
      <c r="BA341" s="12" t="s">
        <v>191</v>
      </c>
      <c r="BB341" s="12">
        <v>14939</v>
      </c>
      <c r="BC341" s="12">
        <v>38</v>
      </c>
    </row>
    <row r="342" spans="1:56" x14ac:dyDescent="0.2">
      <c r="A342" s="2" t="s">
        <v>1612</v>
      </c>
      <c r="B342" s="2" t="s">
        <v>568</v>
      </c>
      <c r="C342" s="2"/>
      <c r="D342" s="2">
        <v>50</v>
      </c>
      <c r="E342" s="11">
        <v>43358</v>
      </c>
      <c r="F342" s="2">
        <v>43358</v>
      </c>
      <c r="G342" s="2">
        <v>141</v>
      </c>
      <c r="K342" s="2">
        <v>9</v>
      </c>
      <c r="O342" s="2" t="s">
        <v>46</v>
      </c>
      <c r="P342" s="2">
        <v>1</v>
      </c>
      <c r="R342" s="2" t="s">
        <v>1988</v>
      </c>
      <c r="S342" s="2" t="s">
        <v>1599</v>
      </c>
      <c r="T342" s="2" t="s">
        <v>1599</v>
      </c>
      <c r="U342" s="2" t="s">
        <v>1599</v>
      </c>
      <c r="V342" s="2" t="s">
        <v>1599</v>
      </c>
      <c r="Y342" s="2" t="s">
        <v>1599</v>
      </c>
      <c r="AA342" s="2" t="s">
        <v>1599</v>
      </c>
      <c r="AB342" s="12" t="s">
        <v>204</v>
      </c>
      <c r="AC342" s="12">
        <v>11627</v>
      </c>
      <c r="AD342" s="12">
        <v>50</v>
      </c>
      <c r="AE342" s="12">
        <f>VLOOKUP(AD342,Tableau5[[ID_Section]:[departement]],10,TRUE)</f>
        <v>17</v>
      </c>
      <c r="AF342" s="12">
        <v>141</v>
      </c>
      <c r="AG342" s="33">
        <v>43358</v>
      </c>
      <c r="AH342" s="12">
        <v>9</v>
      </c>
      <c r="AI342" s="12">
        <v>2</v>
      </c>
      <c r="AJ342" s="12" t="s">
        <v>46</v>
      </c>
      <c r="AL342" s="12">
        <v>1</v>
      </c>
      <c r="AP342" s="12">
        <v>1</v>
      </c>
      <c r="AW342" s="12">
        <v>2</v>
      </c>
      <c r="AX342" s="12">
        <v>1</v>
      </c>
      <c r="AY342" s="12" t="s">
        <v>61</v>
      </c>
      <c r="AZ342" s="12">
        <v>148</v>
      </c>
      <c r="BA342" s="12" t="s">
        <v>191</v>
      </c>
      <c r="BB342" s="12">
        <v>14939</v>
      </c>
      <c r="BC342" s="12">
        <v>38</v>
      </c>
    </row>
    <row r="343" spans="1:56" x14ac:dyDescent="0.2">
      <c r="A343" s="2" t="s">
        <v>1612</v>
      </c>
      <c r="B343" s="2" t="s">
        <v>568</v>
      </c>
      <c r="C343" s="2"/>
      <c r="D343" s="2">
        <v>50</v>
      </c>
      <c r="E343" s="11">
        <v>43358</v>
      </c>
      <c r="F343" s="2">
        <v>43358</v>
      </c>
      <c r="G343" s="2">
        <v>141</v>
      </c>
      <c r="K343" s="2">
        <v>9</v>
      </c>
      <c r="O343" s="2" t="s">
        <v>52</v>
      </c>
      <c r="P343" s="2">
        <v>2</v>
      </c>
      <c r="R343" s="2" t="s">
        <v>1988</v>
      </c>
      <c r="S343" s="2" t="s">
        <v>1599</v>
      </c>
      <c r="T343" s="2" t="s">
        <v>1599</v>
      </c>
      <c r="U343" s="2" t="s">
        <v>1599</v>
      </c>
      <c r="V343" s="2" t="s">
        <v>1599</v>
      </c>
      <c r="Y343" s="2" t="s">
        <v>1599</v>
      </c>
      <c r="AA343" s="2" t="s">
        <v>1599</v>
      </c>
      <c r="AB343" s="12" t="s">
        <v>204</v>
      </c>
      <c r="AC343" s="12">
        <v>11628</v>
      </c>
      <c r="AD343" s="12">
        <v>50</v>
      </c>
      <c r="AE343" s="12">
        <f>VLOOKUP(AD343,Tableau5[[ID_Section]:[departement]],10,TRUE)</f>
        <v>17</v>
      </c>
      <c r="AF343" s="12">
        <v>141</v>
      </c>
      <c r="AG343" s="33">
        <v>43358</v>
      </c>
      <c r="AH343" s="12">
        <v>9</v>
      </c>
      <c r="AI343" s="12">
        <v>6</v>
      </c>
      <c r="AJ343" s="12" t="s">
        <v>52</v>
      </c>
      <c r="AK343" s="12" t="str">
        <f>AJ343</f>
        <v>Itinérant</v>
      </c>
      <c r="AL343" s="12">
        <v>2</v>
      </c>
      <c r="AP343" s="12">
        <v>1</v>
      </c>
      <c r="AV343" s="12" t="str">
        <f>CONCATENATE(AD343,"-",AG343,"-",AJ343)</f>
        <v>50-43358-Itinérant</v>
      </c>
      <c r="AW343" s="12">
        <v>1</v>
      </c>
      <c r="AX343" s="12">
        <v>1</v>
      </c>
      <c r="AY343" s="12" t="s">
        <v>61</v>
      </c>
      <c r="AZ343" s="12">
        <v>148</v>
      </c>
      <c r="BA343" s="12" t="s">
        <v>191</v>
      </c>
      <c r="BB343" s="12">
        <v>14939</v>
      </c>
      <c r="BC343" s="12">
        <v>38</v>
      </c>
    </row>
    <row r="344" spans="1:56" x14ac:dyDescent="0.2">
      <c r="A344" s="2" t="s">
        <v>1612</v>
      </c>
      <c r="B344" s="2" t="s">
        <v>568</v>
      </c>
      <c r="C344" s="2"/>
      <c r="D344" s="2">
        <v>50</v>
      </c>
      <c r="E344" s="11">
        <v>43358</v>
      </c>
      <c r="F344" s="2">
        <v>43358</v>
      </c>
      <c r="G344" s="2">
        <v>141</v>
      </c>
      <c r="K344" s="2">
        <v>9</v>
      </c>
      <c r="O344" s="2" t="s">
        <v>79</v>
      </c>
      <c r="P344" s="2">
        <v>2</v>
      </c>
      <c r="R344" s="2" t="s">
        <v>1989</v>
      </c>
      <c r="S344" s="2" t="s">
        <v>1599</v>
      </c>
      <c r="T344" s="2" t="s">
        <v>1599</v>
      </c>
      <c r="U344" s="2" t="s">
        <v>1599</v>
      </c>
      <c r="V344" s="2" t="s">
        <v>1599</v>
      </c>
      <c r="Y344" s="2" t="s">
        <v>1599</v>
      </c>
      <c r="AA344" s="2" t="s">
        <v>1599</v>
      </c>
      <c r="AB344" s="12" t="s">
        <v>204</v>
      </c>
      <c r="AC344" s="12">
        <v>11629</v>
      </c>
      <c r="AD344" s="12">
        <v>50</v>
      </c>
      <c r="AE344" s="12">
        <f>VLOOKUP(AD344,Tableau5[[ID_Section]:[departement]],10,TRUE)</f>
        <v>17</v>
      </c>
      <c r="AF344" s="12">
        <v>141</v>
      </c>
      <c r="AG344" s="33">
        <v>43358</v>
      </c>
      <c r="AH344" s="12">
        <v>9</v>
      </c>
      <c r="AI344" s="12">
        <v>11</v>
      </c>
      <c r="AJ344" s="12" t="s">
        <v>79</v>
      </c>
      <c r="AK344" s="12" t="s">
        <v>53</v>
      </c>
      <c r="AL344" s="12">
        <v>2</v>
      </c>
      <c r="AP344" s="12">
        <v>2</v>
      </c>
      <c r="AV344" s="12" t="str">
        <f>CONCATENATE(AD344,"-",AG344,"-","Loisir")</f>
        <v>50-43358-Loisir</v>
      </c>
      <c r="AW344" s="12">
        <v>1</v>
      </c>
      <c r="AX344" s="12">
        <v>1</v>
      </c>
      <c r="AY344" s="12" t="s">
        <v>61</v>
      </c>
      <c r="AZ344" s="12">
        <v>148</v>
      </c>
      <c r="BA344" s="12" t="s">
        <v>191</v>
      </c>
      <c r="BB344" s="12">
        <v>14939</v>
      </c>
      <c r="BC344" s="12">
        <v>38</v>
      </c>
    </row>
    <row r="345" spans="1:56" x14ac:dyDescent="0.2">
      <c r="A345" s="2" t="s">
        <v>1612</v>
      </c>
      <c r="B345" s="2" t="s">
        <v>568</v>
      </c>
      <c r="C345" s="2"/>
      <c r="D345" s="2">
        <v>50</v>
      </c>
      <c r="E345" s="11">
        <v>43358</v>
      </c>
      <c r="F345" s="2">
        <v>43358</v>
      </c>
      <c r="G345" s="2">
        <v>141</v>
      </c>
      <c r="K345" s="2">
        <v>9</v>
      </c>
      <c r="O345" s="2" t="s">
        <v>52</v>
      </c>
      <c r="P345" s="2">
        <v>1</v>
      </c>
      <c r="R345" s="2" t="s">
        <v>1988</v>
      </c>
      <c r="S345" s="2" t="s">
        <v>54</v>
      </c>
      <c r="T345" s="2" t="s">
        <v>206</v>
      </c>
      <c r="U345" s="2" t="s">
        <v>1599</v>
      </c>
      <c r="V345" s="2" t="s">
        <v>1599</v>
      </c>
      <c r="Y345" s="2" t="s">
        <v>1599</v>
      </c>
      <c r="AA345" s="2" t="s">
        <v>1599</v>
      </c>
      <c r="AB345" s="12" t="s">
        <v>206</v>
      </c>
      <c r="AC345" s="12">
        <v>11630</v>
      </c>
      <c r="AD345" s="12">
        <v>50</v>
      </c>
      <c r="AE345" s="12">
        <f>VLOOKUP(AD345,Tableau5[[ID_Section]:[departement]],10,TRUE)</f>
        <v>17</v>
      </c>
      <c r="AF345" s="12">
        <v>141</v>
      </c>
      <c r="AG345" s="33">
        <v>43358</v>
      </c>
      <c r="AH345" s="12">
        <v>9</v>
      </c>
      <c r="AI345" s="12">
        <v>6</v>
      </c>
      <c r="AJ345" s="12" t="s">
        <v>52</v>
      </c>
      <c r="AK345" s="12" t="str">
        <f>AJ345</f>
        <v>Itinérant</v>
      </c>
      <c r="AL345" s="12">
        <v>1</v>
      </c>
      <c r="AP345" s="12">
        <v>1</v>
      </c>
      <c r="AQ345" s="12">
        <v>1</v>
      </c>
      <c r="AV345" s="12" t="str">
        <f>CONCATENATE(AD345,"-",AG345,"-",AJ345)</f>
        <v>50-43358-Itinérant</v>
      </c>
      <c r="AW345" s="12">
        <v>1</v>
      </c>
      <c r="AX345" s="12">
        <v>1</v>
      </c>
      <c r="AY345" s="12" t="s">
        <v>61</v>
      </c>
      <c r="AZ345" s="12">
        <v>148</v>
      </c>
      <c r="BA345" s="12" t="s">
        <v>191</v>
      </c>
      <c r="BB345" s="12">
        <v>14939</v>
      </c>
      <c r="BC345" s="12">
        <v>38</v>
      </c>
    </row>
    <row r="346" spans="1:56" x14ac:dyDescent="0.2">
      <c r="A346" s="2" t="s">
        <v>1612</v>
      </c>
      <c r="B346" s="2" t="s">
        <v>568</v>
      </c>
      <c r="C346" s="2"/>
      <c r="D346" s="2">
        <v>50</v>
      </c>
      <c r="E346" s="11">
        <v>43358</v>
      </c>
      <c r="F346" s="2">
        <v>43358</v>
      </c>
      <c r="G346" s="2">
        <v>141</v>
      </c>
      <c r="K346" s="2">
        <v>9</v>
      </c>
      <c r="O346" s="2" t="s">
        <v>49</v>
      </c>
      <c r="P346" s="2">
        <v>1</v>
      </c>
      <c r="R346" s="2" t="s">
        <v>1988</v>
      </c>
      <c r="S346" s="2" t="s">
        <v>1599</v>
      </c>
      <c r="T346" s="2" t="s">
        <v>1599</v>
      </c>
      <c r="U346" s="2" t="s">
        <v>1599</v>
      </c>
      <c r="V346" s="2" t="s">
        <v>1599</v>
      </c>
      <c r="Y346" s="2" t="s">
        <v>1599</v>
      </c>
      <c r="AA346" s="2" t="s">
        <v>1599</v>
      </c>
      <c r="AB346" s="12" t="s">
        <v>204</v>
      </c>
      <c r="AC346" s="12">
        <v>11631</v>
      </c>
      <c r="AD346" s="12">
        <v>50</v>
      </c>
      <c r="AE346" s="12">
        <f>VLOOKUP(AD346,Tableau5[[ID_Section]:[departement]],10,TRUE)</f>
        <v>17</v>
      </c>
      <c r="AF346" s="12">
        <v>141</v>
      </c>
      <c r="AG346" s="33">
        <v>43358</v>
      </c>
      <c r="AH346" s="12">
        <v>9</v>
      </c>
      <c r="AI346" s="12">
        <v>1</v>
      </c>
      <c r="AJ346" s="12" t="s">
        <v>49</v>
      </c>
      <c r="AL346" s="12">
        <v>1</v>
      </c>
      <c r="AP346" s="12">
        <v>1</v>
      </c>
      <c r="AW346" s="12">
        <v>2</v>
      </c>
      <c r="AX346" s="12">
        <v>1</v>
      </c>
      <c r="AY346" s="12" t="s">
        <v>61</v>
      </c>
      <c r="AZ346" s="12">
        <v>148</v>
      </c>
      <c r="BA346" s="12" t="s">
        <v>191</v>
      </c>
      <c r="BB346" s="12">
        <v>14939</v>
      </c>
      <c r="BC346" s="12">
        <v>38</v>
      </c>
    </row>
    <row r="347" spans="1:56" x14ac:dyDescent="0.2">
      <c r="A347" s="2" t="s">
        <v>1612</v>
      </c>
      <c r="B347" s="2" t="s">
        <v>568</v>
      </c>
      <c r="C347" s="2"/>
      <c r="D347" s="2">
        <v>50</v>
      </c>
      <c r="E347" s="11">
        <v>43358</v>
      </c>
      <c r="F347" s="2">
        <v>43358</v>
      </c>
      <c r="G347" s="2">
        <v>141</v>
      </c>
      <c r="K347" s="2">
        <v>9</v>
      </c>
      <c r="O347" s="2" t="s">
        <v>55</v>
      </c>
      <c r="P347" s="2">
        <v>2</v>
      </c>
      <c r="R347" s="2" t="s">
        <v>1988</v>
      </c>
      <c r="S347" s="2" t="s">
        <v>1599</v>
      </c>
      <c r="T347" s="2" t="s">
        <v>1599</v>
      </c>
      <c r="U347" s="2" t="s">
        <v>1599</v>
      </c>
      <c r="V347" s="2" t="s">
        <v>1599</v>
      </c>
      <c r="Y347" s="2" t="s">
        <v>1599</v>
      </c>
      <c r="AA347" s="2" t="s">
        <v>1599</v>
      </c>
      <c r="AB347" s="12" t="s">
        <v>204</v>
      </c>
      <c r="AC347" s="12">
        <v>11632</v>
      </c>
      <c r="AD347" s="12">
        <v>50</v>
      </c>
      <c r="AE347" s="12">
        <f>VLOOKUP(AD347,Tableau5[[ID_Section]:[departement]],10,TRUE)</f>
        <v>17</v>
      </c>
      <c r="AF347" s="12">
        <v>141</v>
      </c>
      <c r="AG347" s="33">
        <v>43358</v>
      </c>
      <c r="AH347" s="12">
        <v>9</v>
      </c>
      <c r="AI347" s="12">
        <v>5</v>
      </c>
      <c r="AJ347" s="12" t="s">
        <v>55</v>
      </c>
      <c r="AK347" s="12" t="str">
        <f>AJ347</f>
        <v>Sportif</v>
      </c>
      <c r="AL347" s="12">
        <v>2</v>
      </c>
      <c r="AP347" s="12">
        <v>1</v>
      </c>
      <c r="AV347" s="12" t="str">
        <f>CONCATENATE(AD347,"-",AG347,"-",AJ347)</f>
        <v>50-43358-Sportif</v>
      </c>
      <c r="AW347" s="12">
        <v>1</v>
      </c>
      <c r="AX347" s="12">
        <v>1</v>
      </c>
      <c r="AY347" s="12" t="s">
        <v>61</v>
      </c>
      <c r="AZ347" s="12">
        <v>148</v>
      </c>
      <c r="BA347" s="12" t="s">
        <v>191</v>
      </c>
      <c r="BB347" s="12">
        <v>14939</v>
      </c>
      <c r="BC347" s="12">
        <v>38</v>
      </c>
    </row>
    <row r="348" spans="1:56" x14ac:dyDescent="0.2">
      <c r="A348" s="2" t="s">
        <v>1612</v>
      </c>
      <c r="B348" s="2" t="s">
        <v>568</v>
      </c>
      <c r="C348" s="2"/>
      <c r="D348" s="2">
        <v>50</v>
      </c>
      <c r="E348" s="11">
        <v>43358</v>
      </c>
      <c r="F348" s="2">
        <v>43358</v>
      </c>
      <c r="G348" s="2">
        <v>141</v>
      </c>
      <c r="K348" s="2">
        <v>9</v>
      </c>
      <c r="O348" s="2" t="s">
        <v>46</v>
      </c>
      <c r="P348" s="2">
        <v>1</v>
      </c>
      <c r="R348" s="2" t="s">
        <v>1988</v>
      </c>
      <c r="S348" s="2" t="s">
        <v>1599</v>
      </c>
      <c r="T348" s="2" t="s">
        <v>1599</v>
      </c>
      <c r="U348" s="2" t="s">
        <v>1599</v>
      </c>
      <c r="V348" s="2" t="s">
        <v>1599</v>
      </c>
      <c r="Y348" s="2" t="s">
        <v>1599</v>
      </c>
      <c r="AA348" s="2" t="s">
        <v>1599</v>
      </c>
      <c r="AB348" s="12" t="s">
        <v>204</v>
      </c>
      <c r="AC348" s="12">
        <v>11633</v>
      </c>
      <c r="AD348" s="12">
        <v>50</v>
      </c>
      <c r="AE348" s="12">
        <f>VLOOKUP(AD348,Tableau5[[ID_Section]:[departement]],10,TRUE)</f>
        <v>17</v>
      </c>
      <c r="AF348" s="12">
        <v>141</v>
      </c>
      <c r="AG348" s="33">
        <v>43358</v>
      </c>
      <c r="AH348" s="12">
        <v>9</v>
      </c>
      <c r="AI348" s="12">
        <v>2</v>
      </c>
      <c r="AJ348" s="12" t="s">
        <v>46</v>
      </c>
      <c r="AL348" s="12">
        <v>1</v>
      </c>
      <c r="AP348" s="12">
        <v>1</v>
      </c>
      <c r="AW348" s="12">
        <v>2</v>
      </c>
      <c r="AX348" s="12">
        <v>1</v>
      </c>
      <c r="AY348" s="12" t="s">
        <v>61</v>
      </c>
      <c r="AZ348" s="12">
        <v>148</v>
      </c>
      <c r="BA348" s="12" t="s">
        <v>191</v>
      </c>
      <c r="BB348" s="12">
        <v>14939</v>
      </c>
      <c r="BC348" s="12">
        <v>38</v>
      </c>
    </row>
    <row r="349" spans="1:56" x14ac:dyDescent="0.2">
      <c r="A349" s="2" t="s">
        <v>1612</v>
      </c>
      <c r="B349" s="2" t="s">
        <v>568</v>
      </c>
      <c r="C349" s="2"/>
      <c r="D349" s="2">
        <v>50</v>
      </c>
      <c r="E349" s="11">
        <v>43358</v>
      </c>
      <c r="F349" s="2">
        <v>43358</v>
      </c>
      <c r="G349" s="2">
        <v>141</v>
      </c>
      <c r="K349" s="2">
        <v>9</v>
      </c>
      <c r="O349" s="2" t="s">
        <v>55</v>
      </c>
      <c r="P349" s="2">
        <v>2</v>
      </c>
      <c r="R349" s="2" t="s">
        <v>1988</v>
      </c>
      <c r="S349" s="2" t="s">
        <v>1599</v>
      </c>
      <c r="T349" s="2" t="s">
        <v>1599</v>
      </c>
      <c r="U349" s="2" t="s">
        <v>1599</v>
      </c>
      <c r="V349" s="2" t="s">
        <v>1599</v>
      </c>
      <c r="Y349" s="2" t="s">
        <v>1599</v>
      </c>
      <c r="AA349" s="2" t="s">
        <v>1599</v>
      </c>
      <c r="AB349" s="12" t="s">
        <v>204</v>
      </c>
      <c r="AC349" s="12">
        <v>11634</v>
      </c>
      <c r="AD349" s="12">
        <v>50</v>
      </c>
      <c r="AE349" s="12">
        <f>VLOOKUP(AD349,Tableau5[[ID_Section]:[departement]],10,TRUE)</f>
        <v>17</v>
      </c>
      <c r="AF349" s="12">
        <v>141</v>
      </c>
      <c r="AG349" s="33">
        <v>43358</v>
      </c>
      <c r="AH349" s="12">
        <v>9</v>
      </c>
      <c r="AI349" s="12">
        <v>5</v>
      </c>
      <c r="AJ349" s="12" t="s">
        <v>55</v>
      </c>
      <c r="AK349" s="12" t="str">
        <f>AJ349</f>
        <v>Sportif</v>
      </c>
      <c r="AL349" s="12">
        <v>2</v>
      </c>
      <c r="AP349" s="12">
        <v>1</v>
      </c>
      <c r="AV349" s="12" t="str">
        <f>CONCATENATE(AD349,"-",AG349,"-",AJ349)</f>
        <v>50-43358-Sportif</v>
      </c>
      <c r="AW349" s="12">
        <v>1</v>
      </c>
      <c r="AX349" s="12">
        <v>1</v>
      </c>
      <c r="AY349" s="12" t="s">
        <v>61</v>
      </c>
      <c r="AZ349" s="12">
        <v>148</v>
      </c>
      <c r="BA349" s="12" t="s">
        <v>191</v>
      </c>
      <c r="BB349" s="12">
        <v>14939</v>
      </c>
      <c r="BC349" s="12">
        <v>38</v>
      </c>
    </row>
    <row r="350" spans="1:56" x14ac:dyDescent="0.2">
      <c r="A350" s="2" t="s">
        <v>1612</v>
      </c>
      <c r="B350" s="2" t="s">
        <v>568</v>
      </c>
      <c r="C350" s="2"/>
      <c r="D350" s="2">
        <v>50</v>
      </c>
      <c r="E350" s="11">
        <v>43358</v>
      </c>
      <c r="F350" s="2">
        <v>43358</v>
      </c>
      <c r="G350" s="2">
        <v>141</v>
      </c>
      <c r="K350" s="2">
        <v>9</v>
      </c>
      <c r="O350" s="2" t="s">
        <v>49</v>
      </c>
      <c r="P350" s="2">
        <v>1</v>
      </c>
      <c r="R350" s="2" t="s">
        <v>1989</v>
      </c>
      <c r="S350" s="2" t="s">
        <v>1599</v>
      </c>
      <c r="T350" s="2" t="s">
        <v>1599</v>
      </c>
      <c r="U350" s="2" t="s">
        <v>1599</v>
      </c>
      <c r="V350" s="2" t="s">
        <v>1599</v>
      </c>
      <c r="Y350" s="2" t="s">
        <v>1599</v>
      </c>
      <c r="AA350" s="2" t="s">
        <v>1599</v>
      </c>
      <c r="AB350" s="12" t="s">
        <v>204</v>
      </c>
      <c r="AC350" s="12">
        <v>11635</v>
      </c>
      <c r="AD350" s="12">
        <v>50</v>
      </c>
      <c r="AE350" s="12">
        <f>VLOOKUP(AD350,Tableau5[[ID_Section]:[departement]],10,TRUE)</f>
        <v>17</v>
      </c>
      <c r="AF350" s="12">
        <v>141</v>
      </c>
      <c r="AG350" s="33">
        <v>43358</v>
      </c>
      <c r="AH350" s="12">
        <v>9</v>
      </c>
      <c r="AI350" s="12">
        <v>1</v>
      </c>
      <c r="AJ350" s="12" t="s">
        <v>49</v>
      </c>
      <c r="AL350" s="12">
        <v>1</v>
      </c>
      <c r="AP350" s="12">
        <v>2</v>
      </c>
      <c r="AW350" s="12">
        <v>2</v>
      </c>
      <c r="AX350" s="12">
        <v>1</v>
      </c>
      <c r="AY350" s="12" t="s">
        <v>61</v>
      </c>
      <c r="AZ350" s="12">
        <v>148</v>
      </c>
      <c r="BA350" s="12" t="s">
        <v>191</v>
      </c>
      <c r="BB350" s="12">
        <v>14939</v>
      </c>
      <c r="BC350" s="12">
        <v>38</v>
      </c>
    </row>
    <row r="351" spans="1:56" x14ac:dyDescent="0.2">
      <c r="A351" s="2" t="s">
        <v>1612</v>
      </c>
      <c r="B351" s="2" t="s">
        <v>568</v>
      </c>
      <c r="C351" s="2"/>
      <c r="D351" s="2">
        <v>50</v>
      </c>
      <c r="E351" s="11">
        <v>43358</v>
      </c>
      <c r="F351" s="2">
        <v>43358</v>
      </c>
      <c r="G351" s="2">
        <v>141</v>
      </c>
      <c r="K351" s="2">
        <v>9</v>
      </c>
      <c r="O351" s="2" t="s">
        <v>49</v>
      </c>
      <c r="P351" s="2">
        <v>1</v>
      </c>
      <c r="R351" s="2" t="s">
        <v>1988</v>
      </c>
      <c r="S351" s="2" t="s">
        <v>1599</v>
      </c>
      <c r="T351" s="2" t="s">
        <v>1599</v>
      </c>
      <c r="U351" s="2" t="s">
        <v>1599</v>
      </c>
      <c r="V351" s="2" t="s">
        <v>1599</v>
      </c>
      <c r="Y351" s="2" t="s">
        <v>1599</v>
      </c>
      <c r="AA351" s="2" t="s">
        <v>1599</v>
      </c>
      <c r="AB351" s="12" t="s">
        <v>204</v>
      </c>
      <c r="AC351" s="12">
        <v>11636</v>
      </c>
      <c r="AD351" s="12">
        <v>50</v>
      </c>
      <c r="AE351" s="12">
        <f>VLOOKUP(AD351,Tableau5[[ID_Section]:[departement]],10,TRUE)</f>
        <v>17</v>
      </c>
      <c r="AF351" s="12">
        <v>141</v>
      </c>
      <c r="AG351" s="33">
        <v>43358</v>
      </c>
      <c r="AH351" s="12">
        <v>9</v>
      </c>
      <c r="AI351" s="12">
        <v>1</v>
      </c>
      <c r="AJ351" s="12" t="s">
        <v>49</v>
      </c>
      <c r="AL351" s="12">
        <v>1</v>
      </c>
      <c r="AP351" s="12">
        <v>1</v>
      </c>
      <c r="AW351" s="12">
        <v>2</v>
      </c>
      <c r="AX351" s="12">
        <v>1</v>
      </c>
      <c r="AY351" s="12" t="s">
        <v>61</v>
      </c>
      <c r="AZ351" s="12">
        <v>148</v>
      </c>
      <c r="BA351" s="12" t="s">
        <v>191</v>
      </c>
      <c r="BB351" s="12">
        <v>14939</v>
      </c>
      <c r="BC351" s="12">
        <v>38</v>
      </c>
    </row>
    <row r="352" spans="1:56" x14ac:dyDescent="0.2">
      <c r="A352" s="2" t="s">
        <v>1612</v>
      </c>
      <c r="B352" s="2" t="s">
        <v>568</v>
      </c>
      <c r="C352" s="2"/>
      <c r="D352" s="2">
        <v>50</v>
      </c>
      <c r="E352" s="11">
        <v>43358</v>
      </c>
      <c r="F352" s="2">
        <v>43358</v>
      </c>
      <c r="G352" s="2">
        <v>141</v>
      </c>
      <c r="K352" s="2">
        <v>9</v>
      </c>
      <c r="O352" s="2" t="s">
        <v>49</v>
      </c>
      <c r="P352" s="2">
        <v>2</v>
      </c>
      <c r="R352" s="2" t="s">
        <v>1988</v>
      </c>
      <c r="S352" s="2" t="s">
        <v>1599</v>
      </c>
      <c r="T352" s="2" t="s">
        <v>1599</v>
      </c>
      <c r="U352" s="2" t="s">
        <v>1599</v>
      </c>
      <c r="V352" s="2" t="s">
        <v>1599</v>
      </c>
      <c r="Y352" s="2" t="s">
        <v>1599</v>
      </c>
      <c r="AA352" s="2" t="s">
        <v>1599</v>
      </c>
      <c r="AB352" s="12" t="s">
        <v>204</v>
      </c>
      <c r="AC352" s="12">
        <v>11637</v>
      </c>
      <c r="AD352" s="12">
        <v>50</v>
      </c>
      <c r="AE352" s="12">
        <f>VLOOKUP(AD352,Tableau5[[ID_Section]:[departement]],10,TRUE)</f>
        <v>17</v>
      </c>
      <c r="AF352" s="12">
        <v>141</v>
      </c>
      <c r="AG352" s="33">
        <v>43358</v>
      </c>
      <c r="AH352" s="12">
        <v>9</v>
      </c>
      <c r="AI352" s="12">
        <v>1</v>
      </c>
      <c r="AJ352" s="12" t="s">
        <v>49</v>
      </c>
      <c r="AL352" s="12">
        <v>2</v>
      </c>
      <c r="AP352" s="12">
        <v>1</v>
      </c>
      <c r="AW352" s="12">
        <v>2</v>
      </c>
      <c r="AX352" s="12">
        <v>1</v>
      </c>
      <c r="AY352" s="12" t="s">
        <v>61</v>
      </c>
      <c r="AZ352" s="12">
        <v>148</v>
      </c>
      <c r="BA352" s="12" t="s">
        <v>191</v>
      </c>
      <c r="BB352" s="12">
        <v>14939</v>
      </c>
      <c r="BC352" s="12">
        <v>38</v>
      </c>
    </row>
    <row r="353" spans="1:56" x14ac:dyDescent="0.2">
      <c r="A353" s="2" t="s">
        <v>1612</v>
      </c>
      <c r="B353" s="2" t="s">
        <v>568</v>
      </c>
      <c r="C353" s="2"/>
      <c r="D353" s="2">
        <v>50</v>
      </c>
      <c r="E353" s="11">
        <v>43358</v>
      </c>
      <c r="F353" s="2">
        <v>43358</v>
      </c>
      <c r="G353" s="2">
        <v>141</v>
      </c>
      <c r="K353" s="2">
        <v>9</v>
      </c>
      <c r="O353" s="2" t="s">
        <v>46</v>
      </c>
      <c r="P353" s="2">
        <v>1</v>
      </c>
      <c r="R353" s="2" t="s">
        <v>1988</v>
      </c>
      <c r="S353" s="2" t="s">
        <v>1599</v>
      </c>
      <c r="T353" s="2" t="s">
        <v>1599</v>
      </c>
      <c r="U353" s="2" t="s">
        <v>1599</v>
      </c>
      <c r="V353" s="2" t="s">
        <v>1599</v>
      </c>
      <c r="Y353" s="2" t="s">
        <v>1599</v>
      </c>
      <c r="AA353" s="2" t="s">
        <v>1599</v>
      </c>
      <c r="AB353" s="12" t="s">
        <v>204</v>
      </c>
      <c r="AC353" s="12">
        <v>11638</v>
      </c>
      <c r="AD353" s="12">
        <v>50</v>
      </c>
      <c r="AE353" s="12">
        <f>VLOOKUP(AD353,Tableau5[[ID_Section]:[departement]],10,TRUE)</f>
        <v>17</v>
      </c>
      <c r="AF353" s="12">
        <v>141</v>
      </c>
      <c r="AG353" s="33">
        <v>43358</v>
      </c>
      <c r="AH353" s="12">
        <v>9</v>
      </c>
      <c r="AI353" s="12">
        <v>2</v>
      </c>
      <c r="AJ353" s="12" t="s">
        <v>46</v>
      </c>
      <c r="AL353" s="12">
        <v>1</v>
      </c>
      <c r="AP353" s="12">
        <v>1</v>
      </c>
      <c r="AW353" s="12">
        <v>2</v>
      </c>
      <c r="AX353" s="12">
        <v>1</v>
      </c>
      <c r="AY353" s="12" t="s">
        <v>61</v>
      </c>
      <c r="AZ353" s="12">
        <v>148</v>
      </c>
      <c r="BA353" s="12" t="s">
        <v>191</v>
      </c>
      <c r="BB353" s="12">
        <v>14939</v>
      </c>
      <c r="BC353" s="12">
        <v>38</v>
      </c>
    </row>
    <row r="354" spans="1:56" x14ac:dyDescent="0.2">
      <c r="A354" s="2" t="s">
        <v>1612</v>
      </c>
      <c r="B354" s="2" t="s">
        <v>568</v>
      </c>
      <c r="C354" s="2"/>
      <c r="D354" s="2">
        <v>50</v>
      </c>
      <c r="E354" s="11">
        <v>43358</v>
      </c>
      <c r="F354" s="2">
        <v>43358</v>
      </c>
      <c r="G354" s="2">
        <v>141</v>
      </c>
      <c r="K354" s="2">
        <v>9</v>
      </c>
      <c r="O354" s="2" t="s">
        <v>49</v>
      </c>
      <c r="P354" s="2">
        <v>1</v>
      </c>
      <c r="R354" s="2" t="s">
        <v>1989</v>
      </c>
      <c r="S354" s="2" t="s">
        <v>1599</v>
      </c>
      <c r="T354" s="2" t="s">
        <v>1599</v>
      </c>
      <c r="U354" s="2" t="s">
        <v>1599</v>
      </c>
      <c r="V354" s="2" t="s">
        <v>1599</v>
      </c>
      <c r="Y354" s="2" t="s">
        <v>1599</v>
      </c>
      <c r="AA354" s="2" t="s">
        <v>1599</v>
      </c>
      <c r="AB354" s="12" t="s">
        <v>204</v>
      </c>
      <c r="AC354" s="12">
        <v>11639</v>
      </c>
      <c r="AD354" s="12">
        <v>50</v>
      </c>
      <c r="AE354" s="12">
        <f>VLOOKUP(AD354,Tableau5[[ID_Section]:[departement]],10,TRUE)</f>
        <v>17</v>
      </c>
      <c r="AF354" s="12">
        <v>141</v>
      </c>
      <c r="AG354" s="33">
        <v>43358</v>
      </c>
      <c r="AH354" s="12">
        <v>9</v>
      </c>
      <c r="AI354" s="12">
        <v>1</v>
      </c>
      <c r="AJ354" s="12" t="s">
        <v>49</v>
      </c>
      <c r="AL354" s="12">
        <v>1</v>
      </c>
      <c r="AP354" s="12">
        <v>2</v>
      </c>
      <c r="AW354" s="12">
        <v>2</v>
      </c>
      <c r="AX354" s="12">
        <v>1</v>
      </c>
      <c r="AY354" s="12" t="s">
        <v>61</v>
      </c>
      <c r="AZ354" s="12">
        <v>148</v>
      </c>
      <c r="BA354" s="12" t="s">
        <v>191</v>
      </c>
      <c r="BB354" s="12">
        <v>14939</v>
      </c>
      <c r="BC354" s="12">
        <v>38</v>
      </c>
    </row>
    <row r="355" spans="1:56" x14ac:dyDescent="0.2">
      <c r="A355" s="2" t="s">
        <v>1612</v>
      </c>
      <c r="B355" s="2" t="s">
        <v>568</v>
      </c>
      <c r="C355" s="2"/>
      <c r="D355" s="2">
        <v>50</v>
      </c>
      <c r="E355" s="11">
        <v>43358</v>
      </c>
      <c r="F355" s="2">
        <v>43358</v>
      </c>
      <c r="G355" s="2">
        <v>141</v>
      </c>
      <c r="K355" s="2">
        <v>9</v>
      </c>
      <c r="O355" s="2" t="s">
        <v>46</v>
      </c>
      <c r="P355" s="2">
        <v>1</v>
      </c>
      <c r="R355" s="2" t="s">
        <v>1988</v>
      </c>
      <c r="S355" s="2" t="s">
        <v>1599</v>
      </c>
      <c r="T355" s="2" t="s">
        <v>1599</v>
      </c>
      <c r="U355" s="2" t="s">
        <v>1599</v>
      </c>
      <c r="V355" s="2" t="s">
        <v>1599</v>
      </c>
      <c r="Y355" s="2" t="s">
        <v>1599</v>
      </c>
      <c r="AA355" s="2" t="s">
        <v>1599</v>
      </c>
      <c r="AB355" s="12" t="s">
        <v>204</v>
      </c>
      <c r="AC355" s="12">
        <v>11640</v>
      </c>
      <c r="AD355" s="12">
        <v>50</v>
      </c>
      <c r="AE355" s="12">
        <f>VLOOKUP(AD355,Tableau5[[ID_Section]:[departement]],10,TRUE)</f>
        <v>17</v>
      </c>
      <c r="AF355" s="12">
        <v>141</v>
      </c>
      <c r="AG355" s="33">
        <v>43358</v>
      </c>
      <c r="AH355" s="12">
        <v>9</v>
      </c>
      <c r="AI355" s="12">
        <v>2</v>
      </c>
      <c r="AJ355" s="12" t="s">
        <v>46</v>
      </c>
      <c r="AL355" s="12">
        <v>1</v>
      </c>
      <c r="AP355" s="12">
        <v>1</v>
      </c>
      <c r="AW355" s="12">
        <v>2</v>
      </c>
      <c r="AX355" s="12">
        <v>1</v>
      </c>
      <c r="AY355" s="12" t="s">
        <v>61</v>
      </c>
      <c r="AZ355" s="12">
        <v>148</v>
      </c>
      <c r="BA355" s="12" t="s">
        <v>191</v>
      </c>
      <c r="BB355" s="12">
        <v>14939</v>
      </c>
      <c r="BC355" s="12">
        <v>38</v>
      </c>
    </row>
    <row r="356" spans="1:56" x14ac:dyDescent="0.2">
      <c r="A356" s="2" t="s">
        <v>1612</v>
      </c>
      <c r="B356" s="2" t="s">
        <v>568</v>
      </c>
      <c r="C356" s="2"/>
      <c r="D356" s="2">
        <v>50</v>
      </c>
      <c r="E356" s="11">
        <v>43358</v>
      </c>
      <c r="F356" s="2">
        <v>43358</v>
      </c>
      <c r="G356" s="2">
        <v>141</v>
      </c>
      <c r="K356" s="2">
        <v>9</v>
      </c>
      <c r="O356" s="2" t="s">
        <v>49</v>
      </c>
      <c r="P356" s="2">
        <v>1</v>
      </c>
      <c r="R356" s="2" t="s">
        <v>1988</v>
      </c>
      <c r="S356" s="2" t="s">
        <v>1599</v>
      </c>
      <c r="T356" s="2" t="s">
        <v>1599</v>
      </c>
      <c r="U356" s="2" t="s">
        <v>1599</v>
      </c>
      <c r="V356" s="2" t="s">
        <v>1599</v>
      </c>
      <c r="Y356" s="2" t="s">
        <v>1599</v>
      </c>
      <c r="AA356" s="2" t="s">
        <v>1599</v>
      </c>
      <c r="AB356" s="12" t="s">
        <v>204</v>
      </c>
      <c r="AC356" s="12">
        <v>11641</v>
      </c>
      <c r="AD356" s="12">
        <v>50</v>
      </c>
      <c r="AE356" s="12">
        <f>VLOOKUP(AD356,Tableau5[[ID_Section]:[departement]],10,TRUE)</f>
        <v>17</v>
      </c>
      <c r="AF356" s="12">
        <v>141</v>
      </c>
      <c r="AG356" s="33">
        <v>43358</v>
      </c>
      <c r="AH356" s="12">
        <v>9</v>
      </c>
      <c r="AI356" s="12">
        <v>1</v>
      </c>
      <c r="AJ356" s="12" t="s">
        <v>49</v>
      </c>
      <c r="AL356" s="12">
        <v>1</v>
      </c>
      <c r="AP356" s="12">
        <v>1</v>
      </c>
      <c r="AW356" s="12">
        <v>2</v>
      </c>
      <c r="AX356" s="12">
        <v>1</v>
      </c>
      <c r="AY356" s="12" t="s">
        <v>61</v>
      </c>
      <c r="AZ356" s="12">
        <v>148</v>
      </c>
      <c r="BA356" s="12" t="s">
        <v>191</v>
      </c>
      <c r="BB356" s="12">
        <v>14939</v>
      </c>
      <c r="BC356" s="12">
        <v>38</v>
      </c>
    </row>
    <row r="357" spans="1:56" x14ac:dyDescent="0.2">
      <c r="A357" s="2" t="s">
        <v>1612</v>
      </c>
      <c r="B357" s="2" t="s">
        <v>568</v>
      </c>
      <c r="C357" s="2"/>
      <c r="D357" s="2">
        <v>50</v>
      </c>
      <c r="E357" s="11">
        <v>43358</v>
      </c>
      <c r="F357" s="2">
        <v>43358</v>
      </c>
      <c r="G357" s="2">
        <v>141</v>
      </c>
      <c r="K357" s="2">
        <v>9</v>
      </c>
      <c r="O357" s="2" t="s">
        <v>49</v>
      </c>
      <c r="P357" s="2">
        <v>2</v>
      </c>
      <c r="R357" s="2" t="s">
        <v>1988</v>
      </c>
      <c r="S357" s="2" t="s">
        <v>1599</v>
      </c>
      <c r="T357" s="2" t="s">
        <v>1599</v>
      </c>
      <c r="U357" s="2" t="s">
        <v>1599</v>
      </c>
      <c r="V357" s="2" t="s">
        <v>1599</v>
      </c>
      <c r="Y357" s="2" t="s">
        <v>1599</v>
      </c>
      <c r="AA357" s="2" t="s">
        <v>1599</v>
      </c>
      <c r="AB357" s="12" t="s">
        <v>204</v>
      </c>
      <c r="AC357" s="12">
        <v>11642</v>
      </c>
      <c r="AD357" s="12">
        <v>50</v>
      </c>
      <c r="AE357" s="12">
        <f>VLOOKUP(AD357,Tableau5[[ID_Section]:[departement]],10,TRUE)</f>
        <v>17</v>
      </c>
      <c r="AF357" s="12">
        <v>141</v>
      </c>
      <c r="AG357" s="33">
        <v>43358</v>
      </c>
      <c r="AH357" s="12">
        <v>9</v>
      </c>
      <c r="AI357" s="12">
        <v>1</v>
      </c>
      <c r="AJ357" s="12" t="s">
        <v>49</v>
      </c>
      <c r="AL357" s="12">
        <v>2</v>
      </c>
      <c r="AP357" s="12">
        <v>1</v>
      </c>
      <c r="AW357" s="12">
        <v>2</v>
      </c>
      <c r="AX357" s="12">
        <v>1</v>
      </c>
      <c r="AY357" s="12" t="s">
        <v>61</v>
      </c>
      <c r="AZ357" s="12">
        <v>148</v>
      </c>
      <c r="BA357" s="12" t="s">
        <v>191</v>
      </c>
      <c r="BB357" s="12">
        <v>14939</v>
      </c>
      <c r="BC357" s="12">
        <v>38</v>
      </c>
    </row>
    <row r="358" spans="1:56" x14ac:dyDescent="0.2">
      <c r="A358" s="2" t="s">
        <v>1612</v>
      </c>
      <c r="B358" s="2" t="s">
        <v>568</v>
      </c>
      <c r="C358" s="2"/>
      <c r="D358" s="2">
        <v>50</v>
      </c>
      <c r="E358" s="11">
        <v>43358</v>
      </c>
      <c r="F358" s="2">
        <v>43358</v>
      </c>
      <c r="G358" s="2">
        <v>141</v>
      </c>
      <c r="K358" s="2">
        <v>9</v>
      </c>
      <c r="O358" s="2" t="s">
        <v>49</v>
      </c>
      <c r="P358" s="2">
        <v>1</v>
      </c>
      <c r="R358" s="2" t="s">
        <v>1988</v>
      </c>
      <c r="S358" s="2" t="s">
        <v>1599</v>
      </c>
      <c r="T358" s="2" t="s">
        <v>1599</v>
      </c>
      <c r="U358" s="2" t="s">
        <v>1599</v>
      </c>
      <c r="V358" s="2" t="s">
        <v>1599</v>
      </c>
      <c r="Y358" s="2" t="s">
        <v>1599</v>
      </c>
      <c r="AA358" s="2" t="s">
        <v>1599</v>
      </c>
      <c r="AB358" s="12" t="s">
        <v>204</v>
      </c>
      <c r="AC358" s="12">
        <v>11643</v>
      </c>
      <c r="AD358" s="12">
        <v>50</v>
      </c>
      <c r="AE358" s="12">
        <f>VLOOKUP(AD358,Tableau5[[ID_Section]:[departement]],10,TRUE)</f>
        <v>17</v>
      </c>
      <c r="AF358" s="12">
        <v>141</v>
      </c>
      <c r="AG358" s="33">
        <v>43358</v>
      </c>
      <c r="AH358" s="12">
        <v>9</v>
      </c>
      <c r="AI358" s="12">
        <v>1</v>
      </c>
      <c r="AJ358" s="12" t="s">
        <v>49</v>
      </c>
      <c r="AL358" s="12">
        <v>1</v>
      </c>
      <c r="AP358" s="12">
        <v>1</v>
      </c>
      <c r="AW358" s="12">
        <v>2</v>
      </c>
      <c r="AX358" s="12">
        <v>1</v>
      </c>
      <c r="AY358" s="12" t="s">
        <v>61</v>
      </c>
      <c r="AZ358" s="12">
        <v>148</v>
      </c>
      <c r="BA358" s="12" t="s">
        <v>191</v>
      </c>
      <c r="BB358" s="12">
        <v>14939</v>
      </c>
      <c r="BC358" s="12">
        <v>38</v>
      </c>
    </row>
    <row r="359" spans="1:56" x14ac:dyDescent="0.2">
      <c r="A359" s="2" t="s">
        <v>1612</v>
      </c>
      <c r="B359" s="2" t="s">
        <v>568</v>
      </c>
      <c r="C359" s="2"/>
      <c r="D359" s="2">
        <v>50</v>
      </c>
      <c r="E359" s="11">
        <v>43358</v>
      </c>
      <c r="F359" s="2">
        <v>43358</v>
      </c>
      <c r="G359" s="2">
        <v>141</v>
      </c>
      <c r="K359" s="2">
        <v>9</v>
      </c>
      <c r="O359" s="2" t="s">
        <v>49</v>
      </c>
      <c r="P359" s="2">
        <v>1</v>
      </c>
      <c r="R359" s="2" t="s">
        <v>1989</v>
      </c>
      <c r="S359" s="2" t="s">
        <v>1599</v>
      </c>
      <c r="T359" s="2" t="s">
        <v>1599</v>
      </c>
      <c r="U359" s="2" t="s">
        <v>1599</v>
      </c>
      <c r="V359" s="2" t="s">
        <v>1599</v>
      </c>
      <c r="Y359" s="2" t="s">
        <v>1599</v>
      </c>
      <c r="AA359" s="2" t="s">
        <v>1599</v>
      </c>
      <c r="AB359" s="12" t="s">
        <v>204</v>
      </c>
      <c r="AC359" s="12">
        <v>11644</v>
      </c>
      <c r="AD359" s="12">
        <v>50</v>
      </c>
      <c r="AE359" s="12">
        <f>VLOOKUP(AD359,Tableau5[[ID_Section]:[departement]],10,TRUE)</f>
        <v>17</v>
      </c>
      <c r="AF359" s="12">
        <v>141</v>
      </c>
      <c r="AG359" s="33">
        <v>43358</v>
      </c>
      <c r="AH359" s="12">
        <v>9</v>
      </c>
      <c r="AI359" s="12">
        <v>1</v>
      </c>
      <c r="AJ359" s="12" t="s">
        <v>49</v>
      </c>
      <c r="AL359" s="12">
        <v>1</v>
      </c>
      <c r="AP359" s="12">
        <v>2</v>
      </c>
      <c r="AW359" s="12">
        <v>2</v>
      </c>
      <c r="AX359" s="12">
        <v>1</v>
      </c>
      <c r="AY359" s="12" t="s">
        <v>61</v>
      </c>
      <c r="AZ359" s="12">
        <v>148</v>
      </c>
      <c r="BA359" s="12" t="s">
        <v>191</v>
      </c>
      <c r="BB359" s="12">
        <v>14939</v>
      </c>
      <c r="BC359" s="12">
        <v>38</v>
      </c>
    </row>
    <row r="360" spans="1:56" x14ac:dyDescent="0.2">
      <c r="A360" s="2" t="s">
        <v>1612</v>
      </c>
      <c r="B360" s="2" t="s">
        <v>568</v>
      </c>
      <c r="C360" s="2"/>
      <c r="D360" s="2">
        <v>50</v>
      </c>
      <c r="E360" s="11">
        <v>43358</v>
      </c>
      <c r="F360" s="2">
        <v>43358</v>
      </c>
      <c r="G360" s="2">
        <v>141</v>
      </c>
      <c r="K360" s="2">
        <v>9</v>
      </c>
      <c r="O360" s="2" t="s">
        <v>49</v>
      </c>
      <c r="P360" s="2">
        <v>1</v>
      </c>
      <c r="R360" s="2" t="s">
        <v>1988</v>
      </c>
      <c r="S360" s="2" t="s">
        <v>1599</v>
      </c>
      <c r="T360" s="2" t="s">
        <v>1599</v>
      </c>
      <c r="U360" s="2" t="s">
        <v>1599</v>
      </c>
      <c r="V360" s="2" t="s">
        <v>1599</v>
      </c>
      <c r="Y360" s="2" t="s">
        <v>1599</v>
      </c>
      <c r="AA360" s="2" t="s">
        <v>1599</v>
      </c>
      <c r="AB360" s="12" t="s">
        <v>204</v>
      </c>
      <c r="AC360" s="12">
        <v>11645</v>
      </c>
      <c r="AD360" s="12">
        <v>50</v>
      </c>
      <c r="AE360" s="12">
        <f>VLOOKUP(AD360,Tableau5[[ID_Section]:[departement]],10,TRUE)</f>
        <v>17</v>
      </c>
      <c r="AF360" s="12">
        <v>141</v>
      </c>
      <c r="AG360" s="33">
        <v>43358</v>
      </c>
      <c r="AH360" s="12">
        <v>9</v>
      </c>
      <c r="AI360" s="12">
        <v>1</v>
      </c>
      <c r="AJ360" s="12" t="s">
        <v>49</v>
      </c>
      <c r="AL360" s="12">
        <v>1</v>
      </c>
      <c r="AP360" s="12">
        <v>1</v>
      </c>
      <c r="AW360" s="12">
        <v>2</v>
      </c>
      <c r="AX360" s="12">
        <v>1</v>
      </c>
      <c r="AY360" s="12" t="s">
        <v>61</v>
      </c>
      <c r="AZ360" s="12">
        <v>148</v>
      </c>
      <c r="BA360" s="12" t="s">
        <v>191</v>
      </c>
      <c r="BB360" s="12">
        <v>14939</v>
      </c>
      <c r="BC360" s="12">
        <v>38</v>
      </c>
    </row>
    <row r="361" spans="1:56" x14ac:dyDescent="0.2">
      <c r="A361" s="2" t="s">
        <v>1612</v>
      </c>
      <c r="B361" s="2" t="s">
        <v>568</v>
      </c>
      <c r="C361" s="2"/>
      <c r="D361" s="2">
        <v>50</v>
      </c>
      <c r="E361" s="11">
        <v>43358</v>
      </c>
      <c r="F361" s="2">
        <v>43358</v>
      </c>
      <c r="G361" s="2">
        <v>141</v>
      </c>
      <c r="K361" s="2">
        <v>9</v>
      </c>
      <c r="M361" s="2">
        <v>2</v>
      </c>
      <c r="O361" s="2" t="s">
        <v>53</v>
      </c>
      <c r="P361" s="2">
        <v>2</v>
      </c>
      <c r="R361" s="2" t="s">
        <v>1988</v>
      </c>
      <c r="S361" s="2" t="s">
        <v>1599</v>
      </c>
      <c r="T361" s="2" t="s">
        <v>1599</v>
      </c>
      <c r="U361" s="2" t="s">
        <v>1981</v>
      </c>
      <c r="V361" s="2">
        <v>85240</v>
      </c>
      <c r="Y361" s="2" t="s">
        <v>1983</v>
      </c>
      <c r="AA361" s="2" t="s">
        <v>54</v>
      </c>
      <c r="AB361" s="12" t="s">
        <v>204</v>
      </c>
      <c r="AC361" s="12">
        <v>11646</v>
      </c>
      <c r="AD361" s="12">
        <v>50</v>
      </c>
      <c r="AE361" s="12">
        <f>VLOOKUP(AD361,Tableau5[[ID_Section]:[departement]],10,TRUE)</f>
        <v>17</v>
      </c>
      <c r="AF361" s="12">
        <v>141</v>
      </c>
      <c r="AG361" s="33">
        <v>43358</v>
      </c>
      <c r="AH361" s="12">
        <v>9</v>
      </c>
      <c r="AI361" s="12">
        <v>9</v>
      </c>
      <c r="AJ361" s="12" t="s">
        <v>53</v>
      </c>
      <c r="AK361" s="12" t="s">
        <v>53</v>
      </c>
      <c r="AL361" s="12">
        <v>2</v>
      </c>
      <c r="AN361" s="12">
        <v>2</v>
      </c>
      <c r="AP361" s="12">
        <v>1</v>
      </c>
      <c r="AR361" s="12">
        <v>85240</v>
      </c>
      <c r="AS361" s="12" t="s">
        <v>54</v>
      </c>
      <c r="AT361" s="12">
        <v>1</v>
      </c>
      <c r="AU361" s="12">
        <v>2</v>
      </c>
      <c r="AV361" s="12" t="str">
        <f>CONCATENATE(AD361,"-",AG361,"-","Loisir")</f>
        <v>50-43358-Loisir</v>
      </c>
      <c r="AW361" s="12">
        <v>1</v>
      </c>
      <c r="AX361" s="12">
        <v>1</v>
      </c>
      <c r="AY361" s="12" t="s">
        <v>61</v>
      </c>
      <c r="AZ361" s="12">
        <v>148</v>
      </c>
      <c r="BA361" s="12" t="s">
        <v>191</v>
      </c>
      <c r="BB361" s="12">
        <v>14939</v>
      </c>
      <c r="BC361" s="12">
        <v>38</v>
      </c>
      <c r="BD361" s="12" t="s">
        <v>48</v>
      </c>
    </row>
    <row r="362" spans="1:56" x14ac:dyDescent="0.2">
      <c r="A362" s="2" t="s">
        <v>1612</v>
      </c>
      <c r="B362" s="2" t="s">
        <v>568</v>
      </c>
      <c r="C362" s="2"/>
      <c r="D362" s="2">
        <v>50</v>
      </c>
      <c r="E362" s="11">
        <v>43358</v>
      </c>
      <c r="F362" s="2">
        <v>43358</v>
      </c>
      <c r="G362" s="2">
        <v>141</v>
      </c>
      <c r="K362" s="2">
        <v>10</v>
      </c>
      <c r="O362" s="2" t="s">
        <v>46</v>
      </c>
      <c r="P362" s="2">
        <v>1</v>
      </c>
      <c r="R362" s="2" t="s">
        <v>1988</v>
      </c>
      <c r="S362" s="2" t="s">
        <v>1599</v>
      </c>
      <c r="T362" s="2" t="s">
        <v>1599</v>
      </c>
      <c r="U362" s="2" t="s">
        <v>1599</v>
      </c>
      <c r="V362" s="2" t="s">
        <v>1599</v>
      </c>
      <c r="Y362" s="2" t="s">
        <v>1599</v>
      </c>
      <c r="AA362" s="2" t="s">
        <v>1599</v>
      </c>
      <c r="AB362" s="12" t="s">
        <v>204</v>
      </c>
      <c r="AC362" s="12">
        <v>11647</v>
      </c>
      <c r="AD362" s="12">
        <v>50</v>
      </c>
      <c r="AE362" s="12">
        <f>VLOOKUP(AD362,Tableau5[[ID_Section]:[departement]],10,TRUE)</f>
        <v>17</v>
      </c>
      <c r="AF362" s="12">
        <v>141</v>
      </c>
      <c r="AG362" s="33">
        <v>43358</v>
      </c>
      <c r="AH362" s="12">
        <v>10</v>
      </c>
      <c r="AI362" s="12">
        <v>2</v>
      </c>
      <c r="AJ362" s="12" t="s">
        <v>46</v>
      </c>
      <c r="AL362" s="12">
        <v>1</v>
      </c>
      <c r="AP362" s="12">
        <v>1</v>
      </c>
      <c r="AW362" s="12">
        <v>2</v>
      </c>
      <c r="AX362" s="12">
        <v>1</v>
      </c>
      <c r="AY362" s="12" t="s">
        <v>61</v>
      </c>
      <c r="AZ362" s="12">
        <v>148</v>
      </c>
      <c r="BA362" s="12" t="s">
        <v>192</v>
      </c>
      <c r="BB362" s="12">
        <v>14940</v>
      </c>
      <c r="BC362" s="12">
        <v>87</v>
      </c>
    </row>
    <row r="363" spans="1:56" x14ac:dyDescent="0.2">
      <c r="A363" s="2" t="s">
        <v>1612</v>
      </c>
      <c r="B363" s="2" t="s">
        <v>568</v>
      </c>
      <c r="C363" s="2"/>
      <c r="D363" s="2">
        <v>50</v>
      </c>
      <c r="E363" s="11">
        <v>43358</v>
      </c>
      <c r="F363" s="2">
        <v>43358</v>
      </c>
      <c r="G363" s="2">
        <v>141</v>
      </c>
      <c r="K363" s="2">
        <v>10</v>
      </c>
      <c r="O363" s="2" t="s">
        <v>55</v>
      </c>
      <c r="P363" s="2">
        <v>2</v>
      </c>
      <c r="R363" s="2" t="s">
        <v>1988</v>
      </c>
      <c r="S363" s="2" t="s">
        <v>1599</v>
      </c>
      <c r="T363" s="2" t="s">
        <v>1599</v>
      </c>
      <c r="U363" s="2" t="s">
        <v>1599</v>
      </c>
      <c r="V363" s="2" t="s">
        <v>1599</v>
      </c>
      <c r="Y363" s="2" t="s">
        <v>1599</v>
      </c>
      <c r="AA363" s="2" t="s">
        <v>1599</v>
      </c>
      <c r="AB363" s="12" t="s">
        <v>204</v>
      </c>
      <c r="AC363" s="12">
        <v>11648</v>
      </c>
      <c r="AD363" s="12">
        <v>50</v>
      </c>
      <c r="AE363" s="12">
        <f>VLOOKUP(AD363,Tableau5[[ID_Section]:[departement]],10,TRUE)</f>
        <v>17</v>
      </c>
      <c r="AF363" s="12">
        <v>141</v>
      </c>
      <c r="AG363" s="33">
        <v>43358</v>
      </c>
      <c r="AH363" s="12">
        <v>10</v>
      </c>
      <c r="AI363" s="12">
        <v>5</v>
      </c>
      <c r="AJ363" s="12" t="s">
        <v>55</v>
      </c>
      <c r="AK363" s="12" t="str">
        <f>AJ363</f>
        <v>Sportif</v>
      </c>
      <c r="AL363" s="12">
        <v>2</v>
      </c>
      <c r="AP363" s="12">
        <v>1</v>
      </c>
      <c r="AV363" s="12" t="str">
        <f>CONCATENATE(AD363,"-",AG363,"-",AJ363)</f>
        <v>50-43358-Sportif</v>
      </c>
      <c r="AW363" s="12">
        <v>1</v>
      </c>
      <c r="AX363" s="12">
        <v>1</v>
      </c>
      <c r="AY363" s="12" t="s">
        <v>61</v>
      </c>
      <c r="AZ363" s="12">
        <v>148</v>
      </c>
      <c r="BA363" s="12" t="s">
        <v>192</v>
      </c>
      <c r="BB363" s="12">
        <v>14940</v>
      </c>
      <c r="BC363" s="12">
        <v>87</v>
      </c>
    </row>
    <row r="364" spans="1:56" x14ac:dyDescent="0.2">
      <c r="A364" s="2" t="s">
        <v>1612</v>
      </c>
      <c r="B364" s="2" t="s">
        <v>568</v>
      </c>
      <c r="C364" s="2"/>
      <c r="D364" s="2">
        <v>50</v>
      </c>
      <c r="E364" s="11">
        <v>43358</v>
      </c>
      <c r="F364" s="2">
        <v>43358</v>
      </c>
      <c r="G364" s="2">
        <v>141</v>
      </c>
      <c r="K364" s="2">
        <v>10</v>
      </c>
      <c r="O364" s="2" t="s">
        <v>46</v>
      </c>
      <c r="P364" s="2">
        <v>1</v>
      </c>
      <c r="R364" s="2" t="s">
        <v>1988</v>
      </c>
      <c r="S364" s="2" t="s">
        <v>1599</v>
      </c>
      <c r="T364" s="2" t="s">
        <v>1599</v>
      </c>
      <c r="U364" s="2" t="s">
        <v>1599</v>
      </c>
      <c r="V364" s="2" t="s">
        <v>1599</v>
      </c>
      <c r="Y364" s="2" t="s">
        <v>1599</v>
      </c>
      <c r="AA364" s="2" t="s">
        <v>1599</v>
      </c>
      <c r="AB364" s="12" t="s">
        <v>204</v>
      </c>
      <c r="AC364" s="12">
        <v>11649</v>
      </c>
      <c r="AD364" s="12">
        <v>50</v>
      </c>
      <c r="AE364" s="12">
        <f>VLOOKUP(AD364,Tableau5[[ID_Section]:[departement]],10,TRUE)</f>
        <v>17</v>
      </c>
      <c r="AF364" s="12">
        <v>141</v>
      </c>
      <c r="AG364" s="33">
        <v>43358</v>
      </c>
      <c r="AH364" s="12">
        <v>10</v>
      </c>
      <c r="AI364" s="12">
        <v>2</v>
      </c>
      <c r="AJ364" s="12" t="s">
        <v>46</v>
      </c>
      <c r="AL364" s="12">
        <v>1</v>
      </c>
      <c r="AP364" s="12">
        <v>1</v>
      </c>
      <c r="AW364" s="12">
        <v>2</v>
      </c>
      <c r="AX364" s="12">
        <v>1</v>
      </c>
      <c r="AY364" s="12" t="s">
        <v>61</v>
      </c>
      <c r="AZ364" s="12">
        <v>148</v>
      </c>
      <c r="BA364" s="12" t="s">
        <v>192</v>
      </c>
      <c r="BB364" s="12">
        <v>14940</v>
      </c>
      <c r="BC364" s="12">
        <v>87</v>
      </c>
    </row>
    <row r="365" spans="1:56" x14ac:dyDescent="0.2">
      <c r="A365" s="2" t="s">
        <v>1612</v>
      </c>
      <c r="B365" s="2" t="s">
        <v>568</v>
      </c>
      <c r="C365" s="2"/>
      <c r="D365" s="2">
        <v>50</v>
      </c>
      <c r="E365" s="11">
        <v>43358</v>
      </c>
      <c r="F365" s="2">
        <v>43358</v>
      </c>
      <c r="G365" s="2">
        <v>141</v>
      </c>
      <c r="K365" s="2">
        <v>10</v>
      </c>
      <c r="O365" s="2" t="s">
        <v>55</v>
      </c>
      <c r="P365" s="2">
        <v>1</v>
      </c>
      <c r="R365" s="2" t="s">
        <v>1988</v>
      </c>
      <c r="S365" s="2" t="s">
        <v>1599</v>
      </c>
      <c r="T365" s="2" t="s">
        <v>1599</v>
      </c>
      <c r="U365" s="2" t="s">
        <v>1599</v>
      </c>
      <c r="V365" s="2" t="s">
        <v>1599</v>
      </c>
      <c r="Y365" s="2" t="s">
        <v>1599</v>
      </c>
      <c r="AA365" s="2" t="s">
        <v>1599</v>
      </c>
      <c r="AB365" s="12" t="s">
        <v>204</v>
      </c>
      <c r="AC365" s="12">
        <v>11650</v>
      </c>
      <c r="AD365" s="12">
        <v>50</v>
      </c>
      <c r="AE365" s="12">
        <f>VLOOKUP(AD365,Tableau5[[ID_Section]:[departement]],10,TRUE)</f>
        <v>17</v>
      </c>
      <c r="AF365" s="12">
        <v>141</v>
      </c>
      <c r="AG365" s="33">
        <v>43358</v>
      </c>
      <c r="AH365" s="12">
        <v>10</v>
      </c>
      <c r="AI365" s="12">
        <v>5</v>
      </c>
      <c r="AJ365" s="12" t="s">
        <v>55</v>
      </c>
      <c r="AK365" s="12" t="str">
        <f>AJ365</f>
        <v>Sportif</v>
      </c>
      <c r="AL365" s="12">
        <v>1</v>
      </c>
      <c r="AP365" s="12">
        <v>1</v>
      </c>
      <c r="AV365" s="12" t="str">
        <f>CONCATENATE(AD365,"-",AG365,"-",AJ365)</f>
        <v>50-43358-Sportif</v>
      </c>
      <c r="AW365" s="12">
        <v>1</v>
      </c>
      <c r="AX365" s="12">
        <v>1</v>
      </c>
      <c r="AY365" s="12" t="s">
        <v>61</v>
      </c>
      <c r="AZ365" s="12">
        <v>148</v>
      </c>
      <c r="BA365" s="12" t="s">
        <v>192</v>
      </c>
      <c r="BB365" s="12">
        <v>14940</v>
      </c>
      <c r="BC365" s="12">
        <v>87</v>
      </c>
    </row>
    <row r="366" spans="1:56" x14ac:dyDescent="0.2">
      <c r="A366" s="2" t="s">
        <v>1612</v>
      </c>
      <c r="B366" s="2" t="s">
        <v>568</v>
      </c>
      <c r="C366" s="2"/>
      <c r="D366" s="2">
        <v>50</v>
      </c>
      <c r="E366" s="11">
        <v>43358</v>
      </c>
      <c r="F366" s="2">
        <v>43358</v>
      </c>
      <c r="G366" s="2">
        <v>141</v>
      </c>
      <c r="K366" s="2">
        <v>10</v>
      </c>
      <c r="O366" s="2" t="s">
        <v>55</v>
      </c>
      <c r="P366" s="2">
        <v>2</v>
      </c>
      <c r="R366" s="2" t="s">
        <v>1988</v>
      </c>
      <c r="S366" s="2" t="s">
        <v>1599</v>
      </c>
      <c r="T366" s="2" t="s">
        <v>1599</v>
      </c>
      <c r="U366" s="2" t="s">
        <v>1599</v>
      </c>
      <c r="V366" s="2" t="s">
        <v>1599</v>
      </c>
      <c r="Y366" s="2" t="s">
        <v>1599</v>
      </c>
      <c r="AA366" s="2" t="s">
        <v>1599</v>
      </c>
      <c r="AB366" s="12" t="s">
        <v>204</v>
      </c>
      <c r="AC366" s="12">
        <v>11651</v>
      </c>
      <c r="AD366" s="12">
        <v>50</v>
      </c>
      <c r="AE366" s="12">
        <f>VLOOKUP(AD366,Tableau5[[ID_Section]:[departement]],10,TRUE)</f>
        <v>17</v>
      </c>
      <c r="AF366" s="12">
        <v>141</v>
      </c>
      <c r="AG366" s="33">
        <v>43358</v>
      </c>
      <c r="AH366" s="12">
        <v>10</v>
      </c>
      <c r="AI366" s="12">
        <v>5</v>
      </c>
      <c r="AJ366" s="12" t="s">
        <v>55</v>
      </c>
      <c r="AK366" s="12" t="str">
        <f>AJ366</f>
        <v>Sportif</v>
      </c>
      <c r="AL366" s="12">
        <v>2</v>
      </c>
      <c r="AP366" s="12">
        <v>1</v>
      </c>
      <c r="AV366" s="12" t="str">
        <f>CONCATENATE(AD366,"-",AG366,"-",AJ366)</f>
        <v>50-43358-Sportif</v>
      </c>
      <c r="AW366" s="12">
        <v>1</v>
      </c>
      <c r="AX366" s="12">
        <v>1</v>
      </c>
      <c r="AY366" s="12" t="s">
        <v>61</v>
      </c>
      <c r="AZ366" s="12">
        <v>148</v>
      </c>
      <c r="BA366" s="12" t="s">
        <v>192</v>
      </c>
      <c r="BB366" s="12">
        <v>14940</v>
      </c>
      <c r="BC366" s="12">
        <v>87</v>
      </c>
    </row>
    <row r="367" spans="1:56" x14ac:dyDescent="0.2">
      <c r="A367" s="2" t="s">
        <v>1612</v>
      </c>
      <c r="B367" s="2" t="s">
        <v>568</v>
      </c>
      <c r="C367" s="2"/>
      <c r="D367" s="2">
        <v>50</v>
      </c>
      <c r="E367" s="11">
        <v>43358</v>
      </c>
      <c r="F367" s="2">
        <v>43358</v>
      </c>
      <c r="G367" s="2">
        <v>141</v>
      </c>
      <c r="K367" s="2">
        <v>10</v>
      </c>
      <c r="L367" s="2">
        <v>3</v>
      </c>
      <c r="O367" s="2" t="s">
        <v>49</v>
      </c>
      <c r="P367" s="2">
        <v>3</v>
      </c>
      <c r="R367" s="2" t="s">
        <v>1988</v>
      </c>
      <c r="S367" s="2" t="s">
        <v>1599</v>
      </c>
      <c r="T367" s="2" t="s">
        <v>1599</v>
      </c>
      <c r="U367" s="2" t="s">
        <v>1599</v>
      </c>
      <c r="V367" s="2" t="s">
        <v>1599</v>
      </c>
      <c r="Y367" s="2" t="s">
        <v>1599</v>
      </c>
      <c r="AA367" s="2" t="s">
        <v>1599</v>
      </c>
      <c r="AB367" s="12" t="s">
        <v>204</v>
      </c>
      <c r="AC367" s="12">
        <v>11652</v>
      </c>
      <c r="AD367" s="12">
        <v>50</v>
      </c>
      <c r="AE367" s="12">
        <f>VLOOKUP(AD367,Tableau5[[ID_Section]:[departement]],10,TRUE)</f>
        <v>17</v>
      </c>
      <c r="AF367" s="12">
        <v>141</v>
      </c>
      <c r="AG367" s="33">
        <v>43358</v>
      </c>
      <c r="AH367" s="12">
        <v>10</v>
      </c>
      <c r="AI367" s="12">
        <v>1</v>
      </c>
      <c r="AJ367" s="12" t="s">
        <v>49</v>
      </c>
      <c r="AL367" s="12">
        <v>3</v>
      </c>
      <c r="AM367" s="12">
        <v>3</v>
      </c>
      <c r="AP367" s="12">
        <v>1</v>
      </c>
      <c r="AW367" s="12">
        <v>2</v>
      </c>
      <c r="AX367" s="12">
        <v>1</v>
      </c>
      <c r="AY367" s="12" t="s">
        <v>61</v>
      </c>
      <c r="AZ367" s="12">
        <v>148</v>
      </c>
      <c r="BA367" s="12" t="s">
        <v>192</v>
      </c>
      <c r="BB367" s="12">
        <v>14940</v>
      </c>
      <c r="BC367" s="12">
        <v>87</v>
      </c>
    </row>
    <row r="368" spans="1:56" x14ac:dyDescent="0.2">
      <c r="A368" s="2" t="s">
        <v>1612</v>
      </c>
      <c r="B368" s="2" t="s">
        <v>568</v>
      </c>
      <c r="C368" s="2"/>
      <c r="D368" s="2">
        <v>50</v>
      </c>
      <c r="E368" s="11">
        <v>43358</v>
      </c>
      <c r="F368" s="2">
        <v>43358</v>
      </c>
      <c r="G368" s="2">
        <v>141</v>
      </c>
      <c r="K368" s="2">
        <v>10</v>
      </c>
      <c r="O368" s="2" t="s">
        <v>55</v>
      </c>
      <c r="P368" s="2">
        <v>1</v>
      </c>
      <c r="R368" s="2" t="s">
        <v>1989</v>
      </c>
      <c r="S368" s="2" t="s">
        <v>54</v>
      </c>
      <c r="T368" s="2" t="s">
        <v>207</v>
      </c>
      <c r="U368" s="2" t="s">
        <v>1599</v>
      </c>
      <c r="V368" s="2" t="s">
        <v>1599</v>
      </c>
      <c r="Y368" s="2" t="s">
        <v>1599</v>
      </c>
      <c r="AA368" s="2" t="s">
        <v>1599</v>
      </c>
      <c r="AB368" s="12" t="s">
        <v>207</v>
      </c>
      <c r="AC368" s="12">
        <v>11653</v>
      </c>
      <c r="AD368" s="12">
        <v>50</v>
      </c>
      <c r="AE368" s="12">
        <f>VLOOKUP(AD368,Tableau5[[ID_Section]:[departement]],10,TRUE)</f>
        <v>17</v>
      </c>
      <c r="AF368" s="12">
        <v>141</v>
      </c>
      <c r="AG368" s="33">
        <v>43358</v>
      </c>
      <c r="AH368" s="12">
        <v>10</v>
      </c>
      <c r="AI368" s="12">
        <v>5</v>
      </c>
      <c r="AJ368" s="12" t="s">
        <v>55</v>
      </c>
      <c r="AK368" s="12" t="str">
        <f>AJ368</f>
        <v>Sportif</v>
      </c>
      <c r="AL368" s="12">
        <v>1</v>
      </c>
      <c r="AP368" s="12">
        <v>2</v>
      </c>
      <c r="AQ368" s="12">
        <v>2</v>
      </c>
      <c r="AV368" s="12" t="str">
        <f>CONCATENATE(AD368,"-",AG368,"-",AJ368)</f>
        <v>50-43358-Sportif</v>
      </c>
      <c r="AW368" s="12">
        <v>1</v>
      </c>
      <c r="AX368" s="12">
        <v>1</v>
      </c>
      <c r="AY368" s="12" t="s">
        <v>61</v>
      </c>
      <c r="AZ368" s="12">
        <v>148</v>
      </c>
      <c r="BA368" s="12" t="s">
        <v>192</v>
      </c>
      <c r="BB368" s="12">
        <v>14940</v>
      </c>
      <c r="BC368" s="12">
        <v>87</v>
      </c>
    </row>
    <row r="369" spans="1:55" x14ac:dyDescent="0.2">
      <c r="A369" s="2" t="s">
        <v>1612</v>
      </c>
      <c r="B369" s="2" t="s">
        <v>568</v>
      </c>
      <c r="C369" s="2"/>
      <c r="D369" s="2">
        <v>50</v>
      </c>
      <c r="E369" s="11">
        <v>43358</v>
      </c>
      <c r="F369" s="2">
        <v>43358</v>
      </c>
      <c r="G369" s="2">
        <v>141</v>
      </c>
      <c r="K369" s="2">
        <v>10</v>
      </c>
      <c r="O369" s="2" t="s">
        <v>46</v>
      </c>
      <c r="P369" s="2">
        <v>1</v>
      </c>
      <c r="R369" s="2" t="s">
        <v>1989</v>
      </c>
      <c r="S369" s="2" t="s">
        <v>1599</v>
      </c>
      <c r="T369" s="2" t="s">
        <v>1599</v>
      </c>
      <c r="U369" s="2" t="s">
        <v>1599</v>
      </c>
      <c r="V369" s="2" t="s">
        <v>1599</v>
      </c>
      <c r="Y369" s="2" t="s">
        <v>1599</v>
      </c>
      <c r="AA369" s="2" t="s">
        <v>1599</v>
      </c>
      <c r="AB369" s="12" t="s">
        <v>204</v>
      </c>
      <c r="AC369" s="12">
        <v>11654</v>
      </c>
      <c r="AD369" s="12">
        <v>50</v>
      </c>
      <c r="AE369" s="12">
        <f>VLOOKUP(AD369,Tableau5[[ID_Section]:[departement]],10,TRUE)</f>
        <v>17</v>
      </c>
      <c r="AF369" s="12">
        <v>141</v>
      </c>
      <c r="AG369" s="33">
        <v>43358</v>
      </c>
      <c r="AH369" s="12">
        <v>10</v>
      </c>
      <c r="AI369" s="12">
        <v>2</v>
      </c>
      <c r="AJ369" s="12" t="s">
        <v>46</v>
      </c>
      <c r="AL369" s="12">
        <v>1</v>
      </c>
      <c r="AP369" s="12">
        <v>2</v>
      </c>
      <c r="AW369" s="12">
        <v>2</v>
      </c>
      <c r="AX369" s="12">
        <v>1</v>
      </c>
      <c r="AY369" s="12" t="s">
        <v>61</v>
      </c>
      <c r="AZ369" s="12">
        <v>148</v>
      </c>
      <c r="BA369" s="12" t="s">
        <v>192</v>
      </c>
      <c r="BB369" s="12">
        <v>14940</v>
      </c>
      <c r="BC369" s="12">
        <v>87</v>
      </c>
    </row>
    <row r="370" spans="1:55" x14ac:dyDescent="0.2">
      <c r="A370" s="2" t="s">
        <v>1612</v>
      </c>
      <c r="B370" s="2" t="s">
        <v>568</v>
      </c>
      <c r="C370" s="2"/>
      <c r="D370" s="2">
        <v>50</v>
      </c>
      <c r="E370" s="11">
        <v>43358</v>
      </c>
      <c r="F370" s="2">
        <v>43358</v>
      </c>
      <c r="G370" s="2">
        <v>141</v>
      </c>
      <c r="K370" s="2">
        <v>10</v>
      </c>
      <c r="O370" s="2" t="s">
        <v>46</v>
      </c>
      <c r="P370" s="2">
        <v>1</v>
      </c>
      <c r="R370" s="2" t="s">
        <v>1989</v>
      </c>
      <c r="S370" s="2" t="s">
        <v>1599</v>
      </c>
      <c r="T370" s="2" t="s">
        <v>1599</v>
      </c>
      <c r="U370" s="2" t="s">
        <v>1599</v>
      </c>
      <c r="V370" s="2" t="s">
        <v>1599</v>
      </c>
      <c r="Y370" s="2" t="s">
        <v>1599</v>
      </c>
      <c r="AA370" s="2" t="s">
        <v>1599</v>
      </c>
      <c r="AB370" s="12" t="s">
        <v>204</v>
      </c>
      <c r="AC370" s="12">
        <v>11655</v>
      </c>
      <c r="AD370" s="12">
        <v>50</v>
      </c>
      <c r="AE370" s="12">
        <f>VLOOKUP(AD370,Tableau5[[ID_Section]:[departement]],10,TRUE)</f>
        <v>17</v>
      </c>
      <c r="AF370" s="12">
        <v>141</v>
      </c>
      <c r="AG370" s="33">
        <v>43358</v>
      </c>
      <c r="AH370" s="12">
        <v>10</v>
      </c>
      <c r="AI370" s="12">
        <v>2</v>
      </c>
      <c r="AJ370" s="12" t="s">
        <v>46</v>
      </c>
      <c r="AL370" s="12">
        <v>1</v>
      </c>
      <c r="AP370" s="12">
        <v>2</v>
      </c>
      <c r="AW370" s="12">
        <v>2</v>
      </c>
      <c r="AX370" s="12">
        <v>1</v>
      </c>
      <c r="AY370" s="12" t="s">
        <v>61</v>
      </c>
      <c r="AZ370" s="12">
        <v>148</v>
      </c>
      <c r="BA370" s="12" t="s">
        <v>192</v>
      </c>
      <c r="BB370" s="12">
        <v>14940</v>
      </c>
      <c r="BC370" s="12">
        <v>87</v>
      </c>
    </row>
    <row r="371" spans="1:55" x14ac:dyDescent="0.2">
      <c r="A371" s="2" t="s">
        <v>1612</v>
      </c>
      <c r="B371" s="2" t="s">
        <v>568</v>
      </c>
      <c r="C371" s="2"/>
      <c r="D371" s="2">
        <v>50</v>
      </c>
      <c r="E371" s="11">
        <v>43358</v>
      </c>
      <c r="F371" s="2">
        <v>43358</v>
      </c>
      <c r="G371" s="2">
        <v>141</v>
      </c>
      <c r="K371" s="2">
        <v>10</v>
      </c>
      <c r="O371" s="2" t="s">
        <v>46</v>
      </c>
      <c r="P371" s="2">
        <v>1</v>
      </c>
      <c r="R371" s="2" t="s">
        <v>1988</v>
      </c>
      <c r="S371" s="2" t="s">
        <v>1599</v>
      </c>
      <c r="T371" s="2" t="s">
        <v>1599</v>
      </c>
      <c r="U371" s="2" t="s">
        <v>1599</v>
      </c>
      <c r="V371" s="2" t="s">
        <v>1599</v>
      </c>
      <c r="Y371" s="2" t="s">
        <v>1599</v>
      </c>
      <c r="AA371" s="2" t="s">
        <v>1599</v>
      </c>
      <c r="AB371" s="12" t="s">
        <v>204</v>
      </c>
      <c r="AC371" s="12">
        <v>11656</v>
      </c>
      <c r="AD371" s="12">
        <v>50</v>
      </c>
      <c r="AE371" s="12">
        <f>VLOOKUP(AD371,Tableau5[[ID_Section]:[departement]],10,TRUE)</f>
        <v>17</v>
      </c>
      <c r="AF371" s="12">
        <v>141</v>
      </c>
      <c r="AG371" s="33">
        <v>43358</v>
      </c>
      <c r="AH371" s="12">
        <v>10</v>
      </c>
      <c r="AI371" s="12">
        <v>2</v>
      </c>
      <c r="AJ371" s="12" t="s">
        <v>46</v>
      </c>
      <c r="AL371" s="12">
        <v>1</v>
      </c>
      <c r="AP371" s="12">
        <v>1</v>
      </c>
      <c r="AW371" s="12">
        <v>2</v>
      </c>
      <c r="AX371" s="12">
        <v>1</v>
      </c>
      <c r="AY371" s="12" t="s">
        <v>61</v>
      </c>
      <c r="AZ371" s="12">
        <v>148</v>
      </c>
      <c r="BA371" s="12" t="s">
        <v>192</v>
      </c>
      <c r="BB371" s="12">
        <v>14940</v>
      </c>
      <c r="BC371" s="12">
        <v>87</v>
      </c>
    </row>
    <row r="372" spans="1:55" x14ac:dyDescent="0.2">
      <c r="A372" s="2" t="s">
        <v>1612</v>
      </c>
      <c r="B372" s="2" t="s">
        <v>568</v>
      </c>
      <c r="C372" s="2"/>
      <c r="D372" s="2">
        <v>50</v>
      </c>
      <c r="E372" s="11">
        <v>43358</v>
      </c>
      <c r="F372" s="2">
        <v>43358</v>
      </c>
      <c r="G372" s="2">
        <v>141</v>
      </c>
      <c r="K372" s="2">
        <v>10</v>
      </c>
      <c r="O372" s="2" t="s">
        <v>49</v>
      </c>
      <c r="P372" s="2">
        <v>2</v>
      </c>
      <c r="R372" s="2" t="s">
        <v>1989</v>
      </c>
      <c r="S372" s="2" t="s">
        <v>1599</v>
      </c>
      <c r="T372" s="2" t="s">
        <v>1599</v>
      </c>
      <c r="U372" s="2" t="s">
        <v>1599</v>
      </c>
      <c r="V372" s="2" t="s">
        <v>1599</v>
      </c>
      <c r="Y372" s="2" t="s">
        <v>1599</v>
      </c>
      <c r="AA372" s="2" t="s">
        <v>1599</v>
      </c>
      <c r="AB372" s="12" t="s">
        <v>204</v>
      </c>
      <c r="AC372" s="12">
        <v>11657</v>
      </c>
      <c r="AD372" s="12">
        <v>50</v>
      </c>
      <c r="AE372" s="12">
        <f>VLOOKUP(AD372,Tableau5[[ID_Section]:[departement]],10,TRUE)</f>
        <v>17</v>
      </c>
      <c r="AF372" s="12">
        <v>141</v>
      </c>
      <c r="AG372" s="33">
        <v>43358</v>
      </c>
      <c r="AH372" s="12">
        <v>10</v>
      </c>
      <c r="AI372" s="12">
        <v>1</v>
      </c>
      <c r="AJ372" s="12" t="s">
        <v>49</v>
      </c>
      <c r="AL372" s="12">
        <v>2</v>
      </c>
      <c r="AP372" s="12">
        <v>2</v>
      </c>
      <c r="AW372" s="12">
        <v>2</v>
      </c>
      <c r="AX372" s="12">
        <v>1</v>
      </c>
      <c r="AY372" s="12" t="s">
        <v>61</v>
      </c>
      <c r="AZ372" s="12">
        <v>148</v>
      </c>
      <c r="BA372" s="12" t="s">
        <v>192</v>
      </c>
      <c r="BB372" s="12">
        <v>14940</v>
      </c>
      <c r="BC372" s="12">
        <v>87</v>
      </c>
    </row>
    <row r="373" spans="1:55" x14ac:dyDescent="0.2">
      <c r="A373" s="2" t="s">
        <v>1612</v>
      </c>
      <c r="B373" s="2" t="s">
        <v>568</v>
      </c>
      <c r="C373" s="2"/>
      <c r="D373" s="2">
        <v>50</v>
      </c>
      <c r="E373" s="11">
        <v>43358</v>
      </c>
      <c r="F373" s="2">
        <v>43358</v>
      </c>
      <c r="G373" s="2">
        <v>141</v>
      </c>
      <c r="K373" s="2">
        <v>10</v>
      </c>
      <c r="O373" s="2" t="s">
        <v>55</v>
      </c>
      <c r="P373" s="2">
        <v>1</v>
      </c>
      <c r="R373" s="2" t="s">
        <v>1988</v>
      </c>
      <c r="S373" s="2" t="s">
        <v>54</v>
      </c>
      <c r="T373" s="2" t="s">
        <v>208</v>
      </c>
      <c r="U373" s="2" t="s">
        <v>1599</v>
      </c>
      <c r="V373" s="2" t="s">
        <v>1599</v>
      </c>
      <c r="Y373" s="2" t="s">
        <v>1599</v>
      </c>
      <c r="AA373" s="2" t="s">
        <v>1599</v>
      </c>
      <c r="AB373" s="12" t="s">
        <v>208</v>
      </c>
      <c r="AC373" s="12">
        <v>11658</v>
      </c>
      <c r="AD373" s="12">
        <v>50</v>
      </c>
      <c r="AE373" s="12">
        <f>VLOOKUP(AD373,Tableau5[[ID_Section]:[departement]],10,TRUE)</f>
        <v>17</v>
      </c>
      <c r="AF373" s="12">
        <v>141</v>
      </c>
      <c r="AG373" s="33">
        <v>43358</v>
      </c>
      <c r="AH373" s="12">
        <v>10</v>
      </c>
      <c r="AI373" s="12">
        <v>5</v>
      </c>
      <c r="AJ373" s="12" t="s">
        <v>55</v>
      </c>
      <c r="AK373" s="12" t="str">
        <f>AJ373</f>
        <v>Sportif</v>
      </c>
      <c r="AL373" s="12">
        <v>1</v>
      </c>
      <c r="AP373" s="12">
        <v>1</v>
      </c>
      <c r="AQ373" s="12">
        <v>3</v>
      </c>
      <c r="AV373" s="12" t="str">
        <f>CONCATENATE(AD373,"-",AG373,"-",AJ373)</f>
        <v>50-43358-Sportif</v>
      </c>
      <c r="AW373" s="12">
        <v>1</v>
      </c>
      <c r="AX373" s="12">
        <v>1</v>
      </c>
      <c r="AY373" s="12" t="s">
        <v>61</v>
      </c>
      <c r="AZ373" s="12">
        <v>148</v>
      </c>
      <c r="BA373" s="12" t="s">
        <v>192</v>
      </c>
      <c r="BB373" s="12">
        <v>14940</v>
      </c>
      <c r="BC373" s="12">
        <v>87</v>
      </c>
    </row>
    <row r="374" spans="1:55" x14ac:dyDescent="0.2">
      <c r="A374" s="2" t="s">
        <v>1612</v>
      </c>
      <c r="B374" s="2" t="s">
        <v>568</v>
      </c>
      <c r="C374" s="2"/>
      <c r="D374" s="2">
        <v>50</v>
      </c>
      <c r="E374" s="11">
        <v>43358</v>
      </c>
      <c r="F374" s="2">
        <v>43358</v>
      </c>
      <c r="G374" s="2">
        <v>141</v>
      </c>
      <c r="K374" s="2">
        <v>10</v>
      </c>
      <c r="O374" s="2" t="s">
        <v>55</v>
      </c>
      <c r="P374" s="2">
        <v>5</v>
      </c>
      <c r="R374" s="2" t="s">
        <v>1988</v>
      </c>
      <c r="S374" s="2" t="s">
        <v>1599</v>
      </c>
      <c r="T374" s="2" t="s">
        <v>1599</v>
      </c>
      <c r="U374" s="2" t="s">
        <v>1599</v>
      </c>
      <c r="V374" s="2" t="s">
        <v>1599</v>
      </c>
      <c r="Y374" s="2" t="s">
        <v>1599</v>
      </c>
      <c r="AA374" s="2" t="s">
        <v>1599</v>
      </c>
      <c r="AB374" s="12" t="s">
        <v>204</v>
      </c>
      <c r="AC374" s="12">
        <v>11659</v>
      </c>
      <c r="AD374" s="12">
        <v>50</v>
      </c>
      <c r="AE374" s="12">
        <f>VLOOKUP(AD374,Tableau5[[ID_Section]:[departement]],10,TRUE)</f>
        <v>17</v>
      </c>
      <c r="AF374" s="12">
        <v>141</v>
      </c>
      <c r="AG374" s="33">
        <v>43358</v>
      </c>
      <c r="AH374" s="12">
        <v>10</v>
      </c>
      <c r="AI374" s="12">
        <v>5</v>
      </c>
      <c r="AJ374" s="12" t="s">
        <v>55</v>
      </c>
      <c r="AK374" s="12" t="str">
        <f>AJ374</f>
        <v>Sportif</v>
      </c>
      <c r="AL374" s="12">
        <v>5</v>
      </c>
      <c r="AP374" s="12">
        <v>1</v>
      </c>
      <c r="AV374" s="12" t="str">
        <f>CONCATENATE(AD374,"-",AG374,"-",AJ374)</f>
        <v>50-43358-Sportif</v>
      </c>
      <c r="AW374" s="12">
        <v>1</v>
      </c>
      <c r="AX374" s="12">
        <v>1</v>
      </c>
      <c r="AY374" s="12" t="s">
        <v>61</v>
      </c>
      <c r="AZ374" s="12">
        <v>148</v>
      </c>
      <c r="BA374" s="12" t="s">
        <v>192</v>
      </c>
      <c r="BB374" s="12">
        <v>14940</v>
      </c>
      <c r="BC374" s="12">
        <v>87</v>
      </c>
    </row>
    <row r="375" spans="1:55" x14ac:dyDescent="0.2">
      <c r="A375" s="2" t="s">
        <v>1612</v>
      </c>
      <c r="B375" s="2" t="s">
        <v>568</v>
      </c>
      <c r="C375" s="2"/>
      <c r="D375" s="2">
        <v>50</v>
      </c>
      <c r="E375" s="11">
        <v>43358</v>
      </c>
      <c r="F375" s="2">
        <v>43358</v>
      </c>
      <c r="G375" s="2">
        <v>141</v>
      </c>
      <c r="K375" s="2">
        <v>10</v>
      </c>
      <c r="L375" s="2">
        <v>1</v>
      </c>
      <c r="O375" s="2" t="s">
        <v>49</v>
      </c>
      <c r="P375" s="2">
        <v>1</v>
      </c>
      <c r="R375" s="2" t="s">
        <v>1989</v>
      </c>
      <c r="S375" s="2" t="s">
        <v>1599</v>
      </c>
      <c r="T375" s="2" t="s">
        <v>1599</v>
      </c>
      <c r="U375" s="2" t="s">
        <v>1599</v>
      </c>
      <c r="V375" s="2" t="s">
        <v>1599</v>
      </c>
      <c r="Y375" s="2" t="s">
        <v>1599</v>
      </c>
      <c r="AA375" s="2" t="s">
        <v>1599</v>
      </c>
      <c r="AB375" s="12" t="s">
        <v>204</v>
      </c>
      <c r="AC375" s="12">
        <v>11660</v>
      </c>
      <c r="AD375" s="12">
        <v>50</v>
      </c>
      <c r="AE375" s="12">
        <f>VLOOKUP(AD375,Tableau5[[ID_Section]:[departement]],10,TRUE)</f>
        <v>17</v>
      </c>
      <c r="AF375" s="12">
        <v>141</v>
      </c>
      <c r="AG375" s="33">
        <v>43358</v>
      </c>
      <c r="AH375" s="12">
        <v>10</v>
      </c>
      <c r="AI375" s="12">
        <v>1</v>
      </c>
      <c r="AJ375" s="12" t="s">
        <v>49</v>
      </c>
      <c r="AL375" s="12">
        <v>1</v>
      </c>
      <c r="AM375" s="12">
        <v>1</v>
      </c>
      <c r="AP375" s="12">
        <v>2</v>
      </c>
      <c r="AW375" s="12">
        <v>2</v>
      </c>
      <c r="AX375" s="12">
        <v>1</v>
      </c>
      <c r="AY375" s="12" t="s">
        <v>61</v>
      </c>
      <c r="AZ375" s="12">
        <v>148</v>
      </c>
      <c r="BA375" s="12" t="s">
        <v>192</v>
      </c>
      <c r="BB375" s="12">
        <v>14940</v>
      </c>
      <c r="BC375" s="12">
        <v>87</v>
      </c>
    </row>
    <row r="376" spans="1:55" x14ac:dyDescent="0.2">
      <c r="A376" s="2" t="s">
        <v>1612</v>
      </c>
      <c r="B376" s="2" t="s">
        <v>568</v>
      </c>
      <c r="C376" s="2"/>
      <c r="D376" s="2">
        <v>50</v>
      </c>
      <c r="E376" s="11">
        <v>43358</v>
      </c>
      <c r="F376" s="2">
        <v>43358</v>
      </c>
      <c r="G376" s="2">
        <v>141</v>
      </c>
      <c r="K376" s="2">
        <v>10</v>
      </c>
      <c r="O376" s="2" t="s">
        <v>49</v>
      </c>
      <c r="P376" s="2">
        <v>5</v>
      </c>
      <c r="R376" s="2" t="s">
        <v>1989</v>
      </c>
      <c r="S376" s="2" t="s">
        <v>1599</v>
      </c>
      <c r="T376" s="2" t="s">
        <v>1599</v>
      </c>
      <c r="U376" s="2" t="s">
        <v>1599</v>
      </c>
      <c r="V376" s="2" t="s">
        <v>1599</v>
      </c>
      <c r="Y376" s="2" t="s">
        <v>1599</v>
      </c>
      <c r="AA376" s="2" t="s">
        <v>1599</v>
      </c>
      <c r="AB376" s="12" t="s">
        <v>204</v>
      </c>
      <c r="AC376" s="12">
        <v>11661</v>
      </c>
      <c r="AD376" s="12">
        <v>50</v>
      </c>
      <c r="AE376" s="12">
        <f>VLOOKUP(AD376,Tableau5[[ID_Section]:[departement]],10,TRUE)</f>
        <v>17</v>
      </c>
      <c r="AF376" s="12">
        <v>141</v>
      </c>
      <c r="AG376" s="33">
        <v>43358</v>
      </c>
      <c r="AH376" s="12">
        <v>10</v>
      </c>
      <c r="AI376" s="12">
        <v>1</v>
      </c>
      <c r="AJ376" s="12" t="s">
        <v>49</v>
      </c>
      <c r="AL376" s="12">
        <v>5</v>
      </c>
      <c r="AP376" s="12">
        <v>2</v>
      </c>
      <c r="AW376" s="12">
        <v>2</v>
      </c>
      <c r="AX376" s="12">
        <v>1</v>
      </c>
      <c r="AY376" s="12" t="s">
        <v>61</v>
      </c>
      <c r="AZ376" s="12">
        <v>148</v>
      </c>
      <c r="BA376" s="12" t="s">
        <v>192</v>
      </c>
      <c r="BB376" s="12">
        <v>14940</v>
      </c>
      <c r="BC376" s="12">
        <v>87</v>
      </c>
    </row>
    <row r="377" spans="1:55" x14ac:dyDescent="0.2">
      <c r="A377" s="2" t="s">
        <v>1612</v>
      </c>
      <c r="B377" s="2" t="s">
        <v>568</v>
      </c>
      <c r="C377" s="2"/>
      <c r="D377" s="2">
        <v>50</v>
      </c>
      <c r="E377" s="11">
        <v>43358</v>
      </c>
      <c r="F377" s="2">
        <v>43358</v>
      </c>
      <c r="G377" s="2">
        <v>141</v>
      </c>
      <c r="K377" s="2">
        <v>10</v>
      </c>
      <c r="O377" s="2" t="s">
        <v>165</v>
      </c>
      <c r="P377" s="2">
        <v>1</v>
      </c>
      <c r="Q377" s="2" t="s">
        <v>187</v>
      </c>
      <c r="R377" s="2" t="s">
        <v>1989</v>
      </c>
      <c r="S377" s="2" t="s">
        <v>1599</v>
      </c>
      <c r="T377" s="2" t="s">
        <v>1599</v>
      </c>
      <c r="U377" s="2" t="s">
        <v>1599</v>
      </c>
      <c r="V377" s="2" t="s">
        <v>1599</v>
      </c>
      <c r="Y377" s="2" t="s">
        <v>1599</v>
      </c>
      <c r="AA377" s="2" t="s">
        <v>1599</v>
      </c>
      <c r="AB377" s="12" t="s">
        <v>204</v>
      </c>
      <c r="AC377" s="12">
        <v>11662</v>
      </c>
      <c r="AD377" s="12">
        <v>50</v>
      </c>
      <c r="AE377" s="12">
        <f>VLOOKUP(AD377,Tableau5[[ID_Section]:[departement]],10,TRUE)</f>
        <v>17</v>
      </c>
      <c r="AF377" s="12">
        <v>141</v>
      </c>
      <c r="AG377" s="33">
        <v>43358</v>
      </c>
      <c r="AH377" s="12">
        <v>10</v>
      </c>
      <c r="AI377" s="12">
        <v>4</v>
      </c>
      <c r="AJ377" s="12" t="s">
        <v>165</v>
      </c>
      <c r="AL377" s="12">
        <v>1</v>
      </c>
      <c r="AO377" s="12" t="s">
        <v>187</v>
      </c>
      <c r="AP377" s="12">
        <v>2</v>
      </c>
      <c r="AW377" s="12">
        <v>2</v>
      </c>
      <c r="AX377" s="12">
        <v>1</v>
      </c>
      <c r="AY377" s="12" t="s">
        <v>61</v>
      </c>
      <c r="AZ377" s="12">
        <v>148</v>
      </c>
      <c r="BA377" s="12" t="s">
        <v>192</v>
      </c>
      <c r="BB377" s="12">
        <v>14940</v>
      </c>
      <c r="BC377" s="12">
        <v>87</v>
      </c>
    </row>
    <row r="378" spans="1:55" x14ac:dyDescent="0.2">
      <c r="A378" s="2" t="s">
        <v>1612</v>
      </c>
      <c r="B378" s="2" t="s">
        <v>568</v>
      </c>
      <c r="C378" s="2"/>
      <c r="D378" s="2">
        <v>50</v>
      </c>
      <c r="E378" s="11">
        <v>43358</v>
      </c>
      <c r="F378" s="2">
        <v>43358</v>
      </c>
      <c r="G378" s="2">
        <v>141</v>
      </c>
      <c r="K378" s="2">
        <v>10</v>
      </c>
      <c r="O378" s="2" t="s">
        <v>53</v>
      </c>
      <c r="P378" s="2">
        <v>1</v>
      </c>
      <c r="R378" s="2" t="s">
        <v>1989</v>
      </c>
      <c r="S378" s="2" t="s">
        <v>1599</v>
      </c>
      <c r="T378" s="2" t="s">
        <v>1599</v>
      </c>
      <c r="U378" s="2" t="s">
        <v>1599</v>
      </c>
      <c r="V378" s="2" t="s">
        <v>1599</v>
      </c>
      <c r="Y378" s="2" t="s">
        <v>1599</v>
      </c>
      <c r="AA378" s="2" t="s">
        <v>1599</v>
      </c>
      <c r="AB378" s="12" t="s">
        <v>204</v>
      </c>
      <c r="AC378" s="12">
        <v>11663</v>
      </c>
      <c r="AD378" s="12">
        <v>50</v>
      </c>
      <c r="AE378" s="12">
        <f>VLOOKUP(AD378,Tableau5[[ID_Section]:[departement]],10,TRUE)</f>
        <v>17</v>
      </c>
      <c r="AF378" s="12">
        <v>141</v>
      </c>
      <c r="AG378" s="33">
        <v>43358</v>
      </c>
      <c r="AH378" s="12">
        <v>10</v>
      </c>
      <c r="AI378" s="12">
        <v>9</v>
      </c>
      <c r="AJ378" s="12" t="s">
        <v>53</v>
      </c>
      <c r="AK378" s="12" t="s">
        <v>53</v>
      </c>
      <c r="AL378" s="12">
        <v>1</v>
      </c>
      <c r="AP378" s="12">
        <v>2</v>
      </c>
      <c r="AV378" s="12" t="str">
        <f>CONCATENATE(AD378,"-",AG378,"-","Loisir")</f>
        <v>50-43358-Loisir</v>
      </c>
      <c r="AW378" s="12">
        <v>1</v>
      </c>
      <c r="AX378" s="12">
        <v>1</v>
      </c>
      <c r="AY378" s="12" t="s">
        <v>61</v>
      </c>
      <c r="AZ378" s="12">
        <v>148</v>
      </c>
      <c r="BA378" s="12" t="s">
        <v>192</v>
      </c>
      <c r="BB378" s="12">
        <v>14940</v>
      </c>
      <c r="BC378" s="12">
        <v>87</v>
      </c>
    </row>
    <row r="379" spans="1:55" x14ac:dyDescent="0.2">
      <c r="A379" s="2" t="s">
        <v>1612</v>
      </c>
      <c r="B379" s="2" t="s">
        <v>568</v>
      </c>
      <c r="C379" s="2"/>
      <c r="D379" s="2">
        <v>50</v>
      </c>
      <c r="E379" s="11">
        <v>43358</v>
      </c>
      <c r="F379" s="2">
        <v>43358</v>
      </c>
      <c r="G379" s="2">
        <v>141</v>
      </c>
      <c r="K379" s="2">
        <v>10</v>
      </c>
      <c r="O379" s="2" t="s">
        <v>55</v>
      </c>
      <c r="P379" s="2">
        <v>1</v>
      </c>
      <c r="R379" s="2" t="s">
        <v>1989</v>
      </c>
      <c r="S379" s="2" t="s">
        <v>54</v>
      </c>
      <c r="T379" s="2" t="s">
        <v>209</v>
      </c>
      <c r="U379" s="2" t="s">
        <v>1599</v>
      </c>
      <c r="V379" s="2" t="s">
        <v>1599</v>
      </c>
      <c r="Y379" s="2" t="s">
        <v>1599</v>
      </c>
      <c r="AA379" s="2" t="s">
        <v>1599</v>
      </c>
      <c r="AB379" s="12" t="s">
        <v>209</v>
      </c>
      <c r="AC379" s="12">
        <v>11664</v>
      </c>
      <c r="AD379" s="12">
        <v>50</v>
      </c>
      <c r="AE379" s="12">
        <f>VLOOKUP(AD379,Tableau5[[ID_Section]:[departement]],10,TRUE)</f>
        <v>17</v>
      </c>
      <c r="AF379" s="12">
        <v>141</v>
      </c>
      <c r="AG379" s="33">
        <v>43358</v>
      </c>
      <c r="AH379" s="12">
        <v>10</v>
      </c>
      <c r="AI379" s="12">
        <v>5</v>
      </c>
      <c r="AJ379" s="12" t="s">
        <v>55</v>
      </c>
      <c r="AK379" s="12" t="str">
        <f>AJ379</f>
        <v>Sportif</v>
      </c>
      <c r="AL379" s="12">
        <v>1</v>
      </c>
      <c r="AP379" s="12">
        <v>2</v>
      </c>
      <c r="AQ379" s="12">
        <v>4</v>
      </c>
      <c r="AV379" s="12" t="str">
        <f>CONCATENATE(AD379,"-",AG379,"-",AJ379)</f>
        <v>50-43358-Sportif</v>
      </c>
      <c r="AW379" s="12">
        <v>1</v>
      </c>
      <c r="AX379" s="12">
        <v>1</v>
      </c>
      <c r="AY379" s="12" t="s">
        <v>61</v>
      </c>
      <c r="AZ379" s="12">
        <v>148</v>
      </c>
      <c r="BA379" s="12" t="s">
        <v>192</v>
      </c>
      <c r="BB379" s="12">
        <v>14940</v>
      </c>
      <c r="BC379" s="12">
        <v>87</v>
      </c>
    </row>
    <row r="380" spans="1:55" x14ac:dyDescent="0.2">
      <c r="A380" s="2" t="s">
        <v>1612</v>
      </c>
      <c r="B380" s="2" t="s">
        <v>568</v>
      </c>
      <c r="C380" s="2"/>
      <c r="D380" s="2">
        <v>50</v>
      </c>
      <c r="E380" s="11">
        <v>43358</v>
      </c>
      <c r="F380" s="2">
        <v>43358</v>
      </c>
      <c r="G380" s="2">
        <v>141</v>
      </c>
      <c r="K380" s="2">
        <v>10</v>
      </c>
      <c r="O380" s="2" t="s">
        <v>53</v>
      </c>
      <c r="P380" s="2">
        <v>1</v>
      </c>
      <c r="R380" s="2" t="s">
        <v>1989</v>
      </c>
      <c r="S380" s="2" t="s">
        <v>54</v>
      </c>
      <c r="T380" s="2" t="s">
        <v>210</v>
      </c>
      <c r="U380" s="2" t="s">
        <v>1599</v>
      </c>
      <c r="V380" s="2" t="s">
        <v>1599</v>
      </c>
      <c r="Y380" s="2" t="s">
        <v>1599</v>
      </c>
      <c r="AA380" s="2" t="s">
        <v>1599</v>
      </c>
      <c r="AB380" s="12" t="s">
        <v>210</v>
      </c>
      <c r="AC380" s="12">
        <v>11665</v>
      </c>
      <c r="AD380" s="12">
        <v>50</v>
      </c>
      <c r="AE380" s="12">
        <f>VLOOKUP(AD380,Tableau5[[ID_Section]:[departement]],10,TRUE)</f>
        <v>17</v>
      </c>
      <c r="AF380" s="12">
        <v>141</v>
      </c>
      <c r="AG380" s="33">
        <v>43358</v>
      </c>
      <c r="AH380" s="12">
        <v>10</v>
      </c>
      <c r="AI380" s="12">
        <v>9</v>
      </c>
      <c r="AJ380" s="12" t="s">
        <v>53</v>
      </c>
      <c r="AK380" s="12" t="s">
        <v>53</v>
      </c>
      <c r="AL380" s="12">
        <v>1</v>
      </c>
      <c r="AP380" s="12">
        <v>2</v>
      </c>
      <c r="AQ380" s="12">
        <v>5</v>
      </c>
      <c r="AV380" s="12" t="str">
        <f>CONCATENATE(AD380,"-",AG380,"-","Loisir")</f>
        <v>50-43358-Loisir</v>
      </c>
      <c r="AW380" s="12">
        <v>1</v>
      </c>
      <c r="AX380" s="12">
        <v>1</v>
      </c>
      <c r="AY380" s="12" t="s">
        <v>61</v>
      </c>
      <c r="AZ380" s="12">
        <v>148</v>
      </c>
      <c r="BA380" s="12" t="s">
        <v>192</v>
      </c>
      <c r="BB380" s="12">
        <v>14940</v>
      </c>
      <c r="BC380" s="12">
        <v>87</v>
      </c>
    </row>
    <row r="381" spans="1:55" x14ac:dyDescent="0.2">
      <c r="A381" s="2" t="s">
        <v>1612</v>
      </c>
      <c r="B381" s="2" t="s">
        <v>568</v>
      </c>
      <c r="C381" s="2"/>
      <c r="D381" s="2">
        <v>50</v>
      </c>
      <c r="E381" s="11">
        <v>43358</v>
      </c>
      <c r="F381" s="2">
        <v>43358</v>
      </c>
      <c r="G381" s="2">
        <v>141</v>
      </c>
      <c r="K381" s="2">
        <v>10</v>
      </c>
      <c r="O381" s="2" t="s">
        <v>53</v>
      </c>
      <c r="P381" s="2">
        <v>3</v>
      </c>
      <c r="R381" s="2" t="s">
        <v>1989</v>
      </c>
      <c r="S381" s="2" t="s">
        <v>1599</v>
      </c>
      <c r="T381" s="2" t="s">
        <v>1599</v>
      </c>
      <c r="U381" s="2" t="s">
        <v>1599</v>
      </c>
      <c r="V381" s="2" t="s">
        <v>1599</v>
      </c>
      <c r="Y381" s="2" t="s">
        <v>1599</v>
      </c>
      <c r="AA381" s="2" t="s">
        <v>1599</v>
      </c>
      <c r="AB381" s="12" t="s">
        <v>204</v>
      </c>
      <c r="AC381" s="12">
        <v>11666</v>
      </c>
      <c r="AD381" s="12">
        <v>50</v>
      </c>
      <c r="AE381" s="12">
        <f>VLOOKUP(AD381,Tableau5[[ID_Section]:[departement]],10,TRUE)</f>
        <v>17</v>
      </c>
      <c r="AF381" s="12">
        <v>141</v>
      </c>
      <c r="AG381" s="33">
        <v>43358</v>
      </c>
      <c r="AH381" s="12">
        <v>10</v>
      </c>
      <c r="AI381" s="12">
        <v>9</v>
      </c>
      <c r="AJ381" s="12" t="s">
        <v>53</v>
      </c>
      <c r="AK381" s="12" t="s">
        <v>53</v>
      </c>
      <c r="AL381" s="12">
        <v>3</v>
      </c>
      <c r="AP381" s="12">
        <v>2</v>
      </c>
      <c r="AV381" s="12" t="str">
        <f>CONCATENATE(AD381,"-",AG381,"-","Loisir")</f>
        <v>50-43358-Loisir</v>
      </c>
      <c r="AW381" s="12">
        <v>1</v>
      </c>
      <c r="AX381" s="12">
        <v>1</v>
      </c>
      <c r="AY381" s="12" t="s">
        <v>61</v>
      </c>
      <c r="AZ381" s="12">
        <v>148</v>
      </c>
      <c r="BA381" s="12" t="s">
        <v>192</v>
      </c>
      <c r="BB381" s="12">
        <v>14940</v>
      </c>
      <c r="BC381" s="12">
        <v>87</v>
      </c>
    </row>
    <row r="382" spans="1:55" x14ac:dyDescent="0.2">
      <c r="A382" s="2" t="s">
        <v>1612</v>
      </c>
      <c r="B382" s="2" t="s">
        <v>568</v>
      </c>
      <c r="C382" s="2"/>
      <c r="D382" s="2">
        <v>50</v>
      </c>
      <c r="E382" s="11">
        <v>43358</v>
      </c>
      <c r="F382" s="2">
        <v>43358</v>
      </c>
      <c r="G382" s="2">
        <v>141</v>
      </c>
      <c r="K382" s="2">
        <v>10</v>
      </c>
      <c r="O382" s="2" t="s">
        <v>49</v>
      </c>
      <c r="P382" s="2">
        <v>2</v>
      </c>
      <c r="R382" s="2" t="s">
        <v>1989</v>
      </c>
      <c r="S382" s="2" t="s">
        <v>1599</v>
      </c>
      <c r="T382" s="2" t="s">
        <v>1599</v>
      </c>
      <c r="U382" s="2" t="s">
        <v>1599</v>
      </c>
      <c r="V382" s="2" t="s">
        <v>1599</v>
      </c>
      <c r="Y382" s="2" t="s">
        <v>1599</v>
      </c>
      <c r="AA382" s="2" t="s">
        <v>1599</v>
      </c>
      <c r="AB382" s="12" t="s">
        <v>204</v>
      </c>
      <c r="AC382" s="12">
        <v>11667</v>
      </c>
      <c r="AD382" s="12">
        <v>50</v>
      </c>
      <c r="AE382" s="12">
        <f>VLOOKUP(AD382,Tableau5[[ID_Section]:[departement]],10,TRUE)</f>
        <v>17</v>
      </c>
      <c r="AF382" s="12">
        <v>141</v>
      </c>
      <c r="AG382" s="33">
        <v>43358</v>
      </c>
      <c r="AH382" s="12">
        <v>10</v>
      </c>
      <c r="AI382" s="12">
        <v>1</v>
      </c>
      <c r="AJ382" s="12" t="s">
        <v>49</v>
      </c>
      <c r="AL382" s="12">
        <v>2</v>
      </c>
      <c r="AP382" s="12">
        <v>2</v>
      </c>
      <c r="AW382" s="12">
        <v>2</v>
      </c>
      <c r="AX382" s="12">
        <v>1</v>
      </c>
      <c r="AY382" s="12" t="s">
        <v>61</v>
      </c>
      <c r="AZ382" s="12">
        <v>148</v>
      </c>
      <c r="BA382" s="12" t="s">
        <v>192</v>
      </c>
      <c r="BB382" s="12">
        <v>14940</v>
      </c>
      <c r="BC382" s="12">
        <v>87</v>
      </c>
    </row>
    <row r="383" spans="1:55" x14ac:dyDescent="0.2">
      <c r="A383" s="2" t="s">
        <v>1612</v>
      </c>
      <c r="B383" s="2" t="s">
        <v>568</v>
      </c>
      <c r="C383" s="2"/>
      <c r="D383" s="2">
        <v>50</v>
      </c>
      <c r="E383" s="11">
        <v>43358</v>
      </c>
      <c r="F383" s="2">
        <v>43358</v>
      </c>
      <c r="G383" s="2">
        <v>141</v>
      </c>
      <c r="K383" s="2">
        <v>10</v>
      </c>
      <c r="O383" s="2" t="s">
        <v>46</v>
      </c>
      <c r="P383" s="2">
        <v>2</v>
      </c>
      <c r="R383" s="2" t="s">
        <v>1989</v>
      </c>
      <c r="S383" s="2" t="s">
        <v>1599</v>
      </c>
      <c r="T383" s="2" t="s">
        <v>1599</v>
      </c>
      <c r="U383" s="2" t="s">
        <v>1599</v>
      </c>
      <c r="V383" s="2" t="s">
        <v>1599</v>
      </c>
      <c r="Y383" s="2" t="s">
        <v>1599</v>
      </c>
      <c r="AA383" s="2" t="s">
        <v>1599</v>
      </c>
      <c r="AB383" s="12" t="s">
        <v>204</v>
      </c>
      <c r="AC383" s="12">
        <v>11668</v>
      </c>
      <c r="AD383" s="12">
        <v>50</v>
      </c>
      <c r="AE383" s="12">
        <f>VLOOKUP(AD383,Tableau5[[ID_Section]:[departement]],10,TRUE)</f>
        <v>17</v>
      </c>
      <c r="AF383" s="12">
        <v>141</v>
      </c>
      <c r="AG383" s="33">
        <v>43358</v>
      </c>
      <c r="AH383" s="12">
        <v>10</v>
      </c>
      <c r="AI383" s="12">
        <v>2</v>
      </c>
      <c r="AJ383" s="12" t="s">
        <v>46</v>
      </c>
      <c r="AL383" s="12">
        <v>2</v>
      </c>
      <c r="AP383" s="12">
        <v>2</v>
      </c>
      <c r="AW383" s="12">
        <v>2</v>
      </c>
      <c r="AX383" s="12">
        <v>1</v>
      </c>
      <c r="AY383" s="12" t="s">
        <v>61</v>
      </c>
      <c r="AZ383" s="12">
        <v>148</v>
      </c>
      <c r="BA383" s="12" t="s">
        <v>192</v>
      </c>
      <c r="BB383" s="12">
        <v>14940</v>
      </c>
      <c r="BC383" s="12">
        <v>87</v>
      </c>
    </row>
    <row r="384" spans="1:55" x14ac:dyDescent="0.2">
      <c r="A384" s="2" t="s">
        <v>1612</v>
      </c>
      <c r="B384" s="2" t="s">
        <v>568</v>
      </c>
      <c r="C384" s="2"/>
      <c r="D384" s="2">
        <v>50</v>
      </c>
      <c r="E384" s="11">
        <v>43358</v>
      </c>
      <c r="F384" s="2">
        <v>43358</v>
      </c>
      <c r="G384" s="2">
        <v>141</v>
      </c>
      <c r="K384" s="2">
        <v>10</v>
      </c>
      <c r="O384" s="2" t="s">
        <v>49</v>
      </c>
      <c r="P384" s="2">
        <v>2</v>
      </c>
      <c r="R384" s="2" t="s">
        <v>1988</v>
      </c>
      <c r="S384" s="2" t="s">
        <v>1599</v>
      </c>
      <c r="T384" s="2" t="s">
        <v>1599</v>
      </c>
      <c r="U384" s="2" t="s">
        <v>1599</v>
      </c>
      <c r="V384" s="2" t="s">
        <v>1599</v>
      </c>
      <c r="Y384" s="2" t="s">
        <v>1599</v>
      </c>
      <c r="AA384" s="2" t="s">
        <v>1599</v>
      </c>
      <c r="AB384" s="12" t="s">
        <v>204</v>
      </c>
      <c r="AC384" s="12">
        <v>11669</v>
      </c>
      <c r="AD384" s="12">
        <v>50</v>
      </c>
      <c r="AE384" s="12">
        <f>VLOOKUP(AD384,Tableau5[[ID_Section]:[departement]],10,TRUE)</f>
        <v>17</v>
      </c>
      <c r="AF384" s="12">
        <v>141</v>
      </c>
      <c r="AG384" s="33">
        <v>43358</v>
      </c>
      <c r="AH384" s="12">
        <v>10</v>
      </c>
      <c r="AI384" s="12">
        <v>1</v>
      </c>
      <c r="AJ384" s="12" t="s">
        <v>49</v>
      </c>
      <c r="AL384" s="12">
        <v>2</v>
      </c>
      <c r="AP384" s="12">
        <v>1</v>
      </c>
      <c r="AW384" s="12">
        <v>2</v>
      </c>
      <c r="AX384" s="12">
        <v>1</v>
      </c>
      <c r="AY384" s="12" t="s">
        <v>61</v>
      </c>
      <c r="AZ384" s="12">
        <v>148</v>
      </c>
      <c r="BA384" s="12" t="s">
        <v>192</v>
      </c>
      <c r="BB384" s="12">
        <v>14940</v>
      </c>
      <c r="BC384" s="12">
        <v>87</v>
      </c>
    </row>
    <row r="385" spans="1:55" x14ac:dyDescent="0.2">
      <c r="A385" s="2" t="s">
        <v>1612</v>
      </c>
      <c r="B385" s="2" t="s">
        <v>568</v>
      </c>
      <c r="C385" s="2"/>
      <c r="D385" s="2">
        <v>50</v>
      </c>
      <c r="E385" s="11">
        <v>43358</v>
      </c>
      <c r="F385" s="2">
        <v>43358</v>
      </c>
      <c r="G385" s="2">
        <v>141</v>
      </c>
      <c r="K385" s="2">
        <v>10</v>
      </c>
      <c r="O385" s="2" t="s">
        <v>52</v>
      </c>
      <c r="P385" s="2">
        <v>1</v>
      </c>
      <c r="R385" s="2" t="s">
        <v>1988</v>
      </c>
      <c r="S385" s="2" t="s">
        <v>54</v>
      </c>
      <c r="T385" s="2" t="s">
        <v>211</v>
      </c>
      <c r="U385" s="2" t="s">
        <v>1599</v>
      </c>
      <c r="V385" s="2" t="s">
        <v>1599</v>
      </c>
      <c r="Y385" s="2" t="s">
        <v>1599</v>
      </c>
      <c r="AA385" s="2" t="s">
        <v>1599</v>
      </c>
      <c r="AB385" s="12" t="s">
        <v>211</v>
      </c>
      <c r="AC385" s="12">
        <v>11670</v>
      </c>
      <c r="AD385" s="12">
        <v>50</v>
      </c>
      <c r="AE385" s="12">
        <f>VLOOKUP(AD385,Tableau5[[ID_Section]:[departement]],10,TRUE)</f>
        <v>17</v>
      </c>
      <c r="AF385" s="12">
        <v>141</v>
      </c>
      <c r="AG385" s="33">
        <v>43358</v>
      </c>
      <c r="AH385" s="12">
        <v>10</v>
      </c>
      <c r="AI385" s="12">
        <v>6</v>
      </c>
      <c r="AJ385" s="12" t="s">
        <v>52</v>
      </c>
      <c r="AK385" s="12" t="str">
        <f>AJ385</f>
        <v>Itinérant</v>
      </c>
      <c r="AL385" s="12">
        <v>1</v>
      </c>
      <c r="AP385" s="12">
        <v>1</v>
      </c>
      <c r="AQ385" s="12">
        <v>6</v>
      </c>
      <c r="AV385" s="12" t="str">
        <f>CONCATENATE(AD385,"-",AG385,"-",AJ385)</f>
        <v>50-43358-Itinérant</v>
      </c>
      <c r="AW385" s="12">
        <v>1</v>
      </c>
      <c r="AX385" s="12">
        <v>1</v>
      </c>
      <c r="AY385" s="12" t="s">
        <v>61</v>
      </c>
      <c r="AZ385" s="12">
        <v>148</v>
      </c>
      <c r="BA385" s="12" t="s">
        <v>192</v>
      </c>
      <c r="BB385" s="12">
        <v>14940</v>
      </c>
      <c r="BC385" s="12">
        <v>87</v>
      </c>
    </row>
    <row r="386" spans="1:55" x14ac:dyDescent="0.2">
      <c r="A386" s="2" t="s">
        <v>1612</v>
      </c>
      <c r="B386" s="2" t="s">
        <v>568</v>
      </c>
      <c r="C386" s="2"/>
      <c r="D386" s="2">
        <v>50</v>
      </c>
      <c r="E386" s="11">
        <v>43358</v>
      </c>
      <c r="F386" s="2">
        <v>43358</v>
      </c>
      <c r="G386" s="2">
        <v>141</v>
      </c>
      <c r="K386" s="2">
        <v>10</v>
      </c>
      <c r="O386" s="2" t="s">
        <v>52</v>
      </c>
      <c r="P386" s="2">
        <v>5</v>
      </c>
      <c r="R386" s="2" t="s">
        <v>1988</v>
      </c>
      <c r="S386" s="2" t="s">
        <v>1599</v>
      </c>
      <c r="T386" s="2" t="s">
        <v>1599</v>
      </c>
      <c r="U386" s="2" t="s">
        <v>1599</v>
      </c>
      <c r="V386" s="2" t="s">
        <v>1599</v>
      </c>
      <c r="Y386" s="2" t="s">
        <v>1599</v>
      </c>
      <c r="AA386" s="2" t="s">
        <v>1599</v>
      </c>
      <c r="AB386" s="12" t="s">
        <v>204</v>
      </c>
      <c r="AC386" s="12">
        <v>11671</v>
      </c>
      <c r="AD386" s="12">
        <v>50</v>
      </c>
      <c r="AE386" s="12">
        <f>VLOOKUP(AD386,Tableau5[[ID_Section]:[departement]],10,TRUE)</f>
        <v>17</v>
      </c>
      <c r="AF386" s="12">
        <v>141</v>
      </c>
      <c r="AG386" s="33">
        <v>43358</v>
      </c>
      <c r="AH386" s="12">
        <v>10</v>
      </c>
      <c r="AI386" s="12">
        <v>6</v>
      </c>
      <c r="AJ386" s="12" t="s">
        <v>52</v>
      </c>
      <c r="AK386" s="12" t="str">
        <f>AJ386</f>
        <v>Itinérant</v>
      </c>
      <c r="AL386" s="12">
        <v>5</v>
      </c>
      <c r="AP386" s="12">
        <v>1</v>
      </c>
      <c r="AV386" s="12" t="str">
        <f>CONCATENATE(AD386,"-",AG386,"-",AJ386)</f>
        <v>50-43358-Itinérant</v>
      </c>
      <c r="AW386" s="12">
        <v>1</v>
      </c>
      <c r="AX386" s="12">
        <v>1</v>
      </c>
      <c r="AY386" s="12" t="s">
        <v>61</v>
      </c>
      <c r="AZ386" s="12">
        <v>148</v>
      </c>
      <c r="BA386" s="12" t="s">
        <v>192</v>
      </c>
      <c r="BB386" s="12">
        <v>14940</v>
      </c>
      <c r="BC386" s="12">
        <v>87</v>
      </c>
    </row>
    <row r="387" spans="1:55" x14ac:dyDescent="0.2">
      <c r="A387" s="2" t="s">
        <v>1612</v>
      </c>
      <c r="B387" s="2" t="s">
        <v>568</v>
      </c>
      <c r="C387" s="2"/>
      <c r="D387" s="2">
        <v>50</v>
      </c>
      <c r="E387" s="11">
        <v>43358</v>
      </c>
      <c r="F387" s="2">
        <v>43358</v>
      </c>
      <c r="G387" s="2">
        <v>141</v>
      </c>
      <c r="K387" s="2">
        <v>10</v>
      </c>
      <c r="O387" s="2" t="s">
        <v>46</v>
      </c>
      <c r="P387" s="2">
        <v>1</v>
      </c>
      <c r="R387" s="2" t="s">
        <v>1989</v>
      </c>
      <c r="S387" s="2" t="s">
        <v>1599</v>
      </c>
      <c r="T387" s="2" t="s">
        <v>1599</v>
      </c>
      <c r="U387" s="2" t="s">
        <v>1599</v>
      </c>
      <c r="V387" s="2" t="s">
        <v>1599</v>
      </c>
      <c r="Y387" s="2" t="s">
        <v>1599</v>
      </c>
      <c r="AA387" s="2" t="s">
        <v>1599</v>
      </c>
      <c r="AB387" s="12" t="s">
        <v>204</v>
      </c>
      <c r="AC387" s="12">
        <v>11672</v>
      </c>
      <c r="AD387" s="12">
        <v>50</v>
      </c>
      <c r="AE387" s="12">
        <f>VLOOKUP(AD387,Tableau5[[ID_Section]:[departement]],10,TRUE)</f>
        <v>17</v>
      </c>
      <c r="AF387" s="12">
        <v>141</v>
      </c>
      <c r="AG387" s="33">
        <v>43358</v>
      </c>
      <c r="AH387" s="12">
        <v>10</v>
      </c>
      <c r="AI387" s="12">
        <v>2</v>
      </c>
      <c r="AJ387" s="12" t="s">
        <v>46</v>
      </c>
      <c r="AL387" s="12">
        <v>1</v>
      </c>
      <c r="AP387" s="12">
        <v>2</v>
      </c>
      <c r="AW387" s="12">
        <v>2</v>
      </c>
      <c r="AX387" s="12">
        <v>1</v>
      </c>
      <c r="AY387" s="12" t="s">
        <v>61</v>
      </c>
      <c r="AZ387" s="12">
        <v>148</v>
      </c>
      <c r="BA387" s="12" t="s">
        <v>192</v>
      </c>
      <c r="BB387" s="12">
        <v>14940</v>
      </c>
      <c r="BC387" s="12">
        <v>87</v>
      </c>
    </row>
    <row r="388" spans="1:55" x14ac:dyDescent="0.2">
      <c r="A388" s="2" t="s">
        <v>1612</v>
      </c>
      <c r="B388" s="2" t="s">
        <v>568</v>
      </c>
      <c r="C388" s="2"/>
      <c r="D388" s="2">
        <v>50</v>
      </c>
      <c r="E388" s="11">
        <v>43358</v>
      </c>
      <c r="F388" s="2">
        <v>43358</v>
      </c>
      <c r="G388" s="2">
        <v>141</v>
      </c>
      <c r="K388" s="2">
        <v>10</v>
      </c>
      <c r="O388" s="2" t="s">
        <v>53</v>
      </c>
      <c r="P388" s="2">
        <v>1</v>
      </c>
      <c r="R388" s="2" t="s">
        <v>1989</v>
      </c>
      <c r="S388" s="2" t="s">
        <v>1599</v>
      </c>
      <c r="T388" s="2" t="s">
        <v>1599</v>
      </c>
      <c r="U388" s="2" t="s">
        <v>1599</v>
      </c>
      <c r="V388" s="2" t="s">
        <v>1599</v>
      </c>
      <c r="Y388" s="2" t="s">
        <v>1599</v>
      </c>
      <c r="AA388" s="2" t="s">
        <v>1599</v>
      </c>
      <c r="AB388" s="12" t="s">
        <v>204</v>
      </c>
      <c r="AC388" s="12">
        <v>11673</v>
      </c>
      <c r="AD388" s="12">
        <v>50</v>
      </c>
      <c r="AE388" s="12">
        <f>VLOOKUP(AD388,Tableau5[[ID_Section]:[departement]],10,TRUE)</f>
        <v>17</v>
      </c>
      <c r="AF388" s="12">
        <v>141</v>
      </c>
      <c r="AG388" s="33">
        <v>43358</v>
      </c>
      <c r="AH388" s="12">
        <v>10</v>
      </c>
      <c r="AI388" s="12">
        <v>9</v>
      </c>
      <c r="AJ388" s="12" t="s">
        <v>53</v>
      </c>
      <c r="AK388" s="12" t="s">
        <v>53</v>
      </c>
      <c r="AL388" s="12">
        <v>1</v>
      </c>
      <c r="AP388" s="12">
        <v>2</v>
      </c>
      <c r="AV388" s="12" t="str">
        <f>CONCATENATE(AD388,"-",AG388,"-","Loisir")</f>
        <v>50-43358-Loisir</v>
      </c>
      <c r="AW388" s="12">
        <v>1</v>
      </c>
      <c r="AX388" s="12">
        <v>1</v>
      </c>
      <c r="AY388" s="12" t="s">
        <v>61</v>
      </c>
      <c r="AZ388" s="12">
        <v>148</v>
      </c>
      <c r="BA388" s="12" t="s">
        <v>192</v>
      </c>
      <c r="BB388" s="12">
        <v>14940</v>
      </c>
      <c r="BC388" s="12">
        <v>87</v>
      </c>
    </row>
    <row r="389" spans="1:55" x14ac:dyDescent="0.2">
      <c r="A389" s="2" t="s">
        <v>1612</v>
      </c>
      <c r="B389" s="2" t="s">
        <v>568</v>
      </c>
      <c r="C389" s="2"/>
      <c r="D389" s="2">
        <v>50</v>
      </c>
      <c r="E389" s="11">
        <v>43358</v>
      </c>
      <c r="F389" s="2">
        <v>43358</v>
      </c>
      <c r="G389" s="2">
        <v>141</v>
      </c>
      <c r="K389" s="2">
        <v>10</v>
      </c>
      <c r="O389" s="2" t="s">
        <v>46</v>
      </c>
      <c r="P389" s="2">
        <v>1</v>
      </c>
      <c r="R389" s="2" t="s">
        <v>1989</v>
      </c>
      <c r="S389" s="2" t="s">
        <v>1599</v>
      </c>
      <c r="T389" s="2" t="s">
        <v>1599</v>
      </c>
      <c r="U389" s="2" t="s">
        <v>1599</v>
      </c>
      <c r="V389" s="2" t="s">
        <v>1599</v>
      </c>
      <c r="Y389" s="2" t="s">
        <v>1599</v>
      </c>
      <c r="AA389" s="2" t="s">
        <v>1599</v>
      </c>
      <c r="AB389" s="12" t="s">
        <v>204</v>
      </c>
      <c r="AC389" s="12">
        <v>11674</v>
      </c>
      <c r="AD389" s="12">
        <v>50</v>
      </c>
      <c r="AE389" s="12">
        <f>VLOOKUP(AD389,Tableau5[[ID_Section]:[departement]],10,TRUE)</f>
        <v>17</v>
      </c>
      <c r="AF389" s="12">
        <v>141</v>
      </c>
      <c r="AG389" s="33">
        <v>43358</v>
      </c>
      <c r="AH389" s="12">
        <v>10</v>
      </c>
      <c r="AI389" s="12">
        <v>2</v>
      </c>
      <c r="AJ389" s="12" t="s">
        <v>46</v>
      </c>
      <c r="AL389" s="12">
        <v>1</v>
      </c>
      <c r="AP389" s="12">
        <v>2</v>
      </c>
      <c r="AW389" s="12">
        <v>2</v>
      </c>
      <c r="AX389" s="12">
        <v>1</v>
      </c>
      <c r="AY389" s="12" t="s">
        <v>61</v>
      </c>
      <c r="AZ389" s="12">
        <v>148</v>
      </c>
      <c r="BA389" s="12" t="s">
        <v>192</v>
      </c>
      <c r="BB389" s="12">
        <v>14940</v>
      </c>
      <c r="BC389" s="12">
        <v>87</v>
      </c>
    </row>
    <row r="390" spans="1:55" x14ac:dyDescent="0.2">
      <c r="A390" s="2" t="s">
        <v>1612</v>
      </c>
      <c r="B390" s="2" t="s">
        <v>568</v>
      </c>
      <c r="C390" s="2"/>
      <c r="D390" s="2">
        <v>50</v>
      </c>
      <c r="E390" s="11">
        <v>43358</v>
      </c>
      <c r="F390" s="2">
        <v>43358</v>
      </c>
      <c r="G390" s="2">
        <v>141</v>
      </c>
      <c r="K390" s="2">
        <v>10</v>
      </c>
      <c r="O390" s="2" t="s">
        <v>55</v>
      </c>
      <c r="P390" s="2">
        <v>1</v>
      </c>
      <c r="R390" s="2" t="s">
        <v>1989</v>
      </c>
      <c r="S390" s="2" t="s">
        <v>1599</v>
      </c>
      <c r="T390" s="2" t="s">
        <v>1599</v>
      </c>
      <c r="U390" s="2" t="s">
        <v>1599</v>
      </c>
      <c r="V390" s="2" t="s">
        <v>1599</v>
      </c>
      <c r="Y390" s="2" t="s">
        <v>1599</v>
      </c>
      <c r="AA390" s="2" t="s">
        <v>1599</v>
      </c>
      <c r="AB390" s="12" t="s">
        <v>204</v>
      </c>
      <c r="AC390" s="12">
        <v>11675</v>
      </c>
      <c r="AD390" s="12">
        <v>50</v>
      </c>
      <c r="AE390" s="12">
        <f>VLOOKUP(AD390,Tableau5[[ID_Section]:[departement]],10,TRUE)</f>
        <v>17</v>
      </c>
      <c r="AF390" s="12">
        <v>141</v>
      </c>
      <c r="AG390" s="33">
        <v>43358</v>
      </c>
      <c r="AH390" s="12">
        <v>10</v>
      </c>
      <c r="AI390" s="12">
        <v>5</v>
      </c>
      <c r="AJ390" s="12" t="s">
        <v>55</v>
      </c>
      <c r="AK390" s="12" t="str">
        <f>AJ390</f>
        <v>Sportif</v>
      </c>
      <c r="AL390" s="12">
        <v>1</v>
      </c>
      <c r="AP390" s="12">
        <v>2</v>
      </c>
      <c r="AV390" s="12" t="str">
        <f>CONCATENATE(AD390,"-",AG390,"-",AJ390)</f>
        <v>50-43358-Sportif</v>
      </c>
      <c r="AW390" s="12">
        <v>1</v>
      </c>
      <c r="AX390" s="12">
        <v>1</v>
      </c>
      <c r="AY390" s="12" t="s">
        <v>61</v>
      </c>
      <c r="AZ390" s="12">
        <v>148</v>
      </c>
      <c r="BA390" s="12" t="s">
        <v>192</v>
      </c>
      <c r="BB390" s="12">
        <v>14940</v>
      </c>
      <c r="BC390" s="12">
        <v>87</v>
      </c>
    </row>
    <row r="391" spans="1:55" x14ac:dyDescent="0.2">
      <c r="A391" s="2" t="s">
        <v>1612</v>
      </c>
      <c r="B391" s="2" t="s">
        <v>568</v>
      </c>
      <c r="C391" s="2"/>
      <c r="D391" s="2">
        <v>50</v>
      </c>
      <c r="E391" s="11">
        <v>43358</v>
      </c>
      <c r="F391" s="2">
        <v>43358</v>
      </c>
      <c r="G391" s="2">
        <v>141</v>
      </c>
      <c r="K391" s="2">
        <v>10</v>
      </c>
      <c r="O391" s="2" t="s">
        <v>53</v>
      </c>
      <c r="P391" s="2">
        <v>1</v>
      </c>
      <c r="R391" s="2" t="s">
        <v>1989</v>
      </c>
      <c r="S391" s="2" t="s">
        <v>1599</v>
      </c>
      <c r="T391" s="2" t="s">
        <v>1599</v>
      </c>
      <c r="U391" s="2" t="s">
        <v>1599</v>
      </c>
      <c r="V391" s="2" t="s">
        <v>1599</v>
      </c>
      <c r="Y391" s="2" t="s">
        <v>1599</v>
      </c>
      <c r="AA391" s="2" t="s">
        <v>1599</v>
      </c>
      <c r="AB391" s="12" t="s">
        <v>204</v>
      </c>
      <c r="AC391" s="12">
        <v>11676</v>
      </c>
      <c r="AD391" s="12">
        <v>50</v>
      </c>
      <c r="AE391" s="12">
        <f>VLOOKUP(AD391,Tableau5[[ID_Section]:[departement]],10,TRUE)</f>
        <v>17</v>
      </c>
      <c r="AF391" s="12">
        <v>141</v>
      </c>
      <c r="AG391" s="33">
        <v>43358</v>
      </c>
      <c r="AH391" s="12">
        <v>10</v>
      </c>
      <c r="AI391" s="12">
        <v>9</v>
      </c>
      <c r="AJ391" s="12" t="s">
        <v>53</v>
      </c>
      <c r="AK391" s="12" t="s">
        <v>53</v>
      </c>
      <c r="AL391" s="12">
        <v>1</v>
      </c>
      <c r="AP391" s="12">
        <v>2</v>
      </c>
      <c r="AV391" s="12" t="str">
        <f>CONCATENATE(AD391,"-",AG391,"-","Loisir")</f>
        <v>50-43358-Loisir</v>
      </c>
      <c r="AW391" s="12">
        <v>1</v>
      </c>
      <c r="AX391" s="12">
        <v>1</v>
      </c>
      <c r="AY391" s="12" t="s">
        <v>61</v>
      </c>
      <c r="AZ391" s="12">
        <v>148</v>
      </c>
      <c r="BA391" s="12" t="s">
        <v>192</v>
      </c>
      <c r="BB391" s="12">
        <v>14940</v>
      </c>
      <c r="BC391" s="12">
        <v>87</v>
      </c>
    </row>
    <row r="392" spans="1:55" x14ac:dyDescent="0.2">
      <c r="A392" s="2" t="s">
        <v>1612</v>
      </c>
      <c r="B392" s="2" t="s">
        <v>568</v>
      </c>
      <c r="C392" s="2"/>
      <c r="D392" s="2">
        <v>50</v>
      </c>
      <c r="E392" s="11">
        <v>43358</v>
      </c>
      <c r="F392" s="2">
        <v>43358</v>
      </c>
      <c r="G392" s="2">
        <v>141</v>
      </c>
      <c r="K392" s="2">
        <v>10</v>
      </c>
      <c r="O392" s="2" t="s">
        <v>46</v>
      </c>
      <c r="P392" s="2">
        <v>5</v>
      </c>
      <c r="R392" s="2" t="s">
        <v>1989</v>
      </c>
      <c r="S392" s="2" t="s">
        <v>1599</v>
      </c>
      <c r="T392" s="2" t="s">
        <v>1599</v>
      </c>
      <c r="U392" s="2" t="s">
        <v>1599</v>
      </c>
      <c r="V392" s="2" t="s">
        <v>1599</v>
      </c>
      <c r="Y392" s="2" t="s">
        <v>1599</v>
      </c>
      <c r="AA392" s="2" t="s">
        <v>1599</v>
      </c>
      <c r="AB392" s="12" t="s">
        <v>204</v>
      </c>
      <c r="AC392" s="12">
        <v>11677</v>
      </c>
      <c r="AD392" s="12">
        <v>50</v>
      </c>
      <c r="AE392" s="12">
        <f>VLOOKUP(AD392,Tableau5[[ID_Section]:[departement]],10,TRUE)</f>
        <v>17</v>
      </c>
      <c r="AF392" s="12">
        <v>141</v>
      </c>
      <c r="AG392" s="33">
        <v>43358</v>
      </c>
      <c r="AH392" s="12">
        <v>10</v>
      </c>
      <c r="AI392" s="12">
        <v>2</v>
      </c>
      <c r="AJ392" s="12" t="s">
        <v>46</v>
      </c>
      <c r="AL392" s="12">
        <v>5</v>
      </c>
      <c r="AP392" s="12">
        <v>2</v>
      </c>
      <c r="AW392" s="12">
        <v>2</v>
      </c>
      <c r="AX392" s="12">
        <v>1</v>
      </c>
      <c r="AY392" s="12" t="s">
        <v>61</v>
      </c>
      <c r="AZ392" s="12">
        <v>148</v>
      </c>
      <c r="BA392" s="12" t="s">
        <v>192</v>
      </c>
      <c r="BB392" s="12">
        <v>14940</v>
      </c>
      <c r="BC392" s="12">
        <v>87</v>
      </c>
    </row>
    <row r="393" spans="1:55" x14ac:dyDescent="0.2">
      <c r="A393" s="2" t="s">
        <v>1612</v>
      </c>
      <c r="B393" s="2" t="s">
        <v>568</v>
      </c>
      <c r="C393" s="2"/>
      <c r="D393" s="2">
        <v>50</v>
      </c>
      <c r="E393" s="11">
        <v>43358</v>
      </c>
      <c r="F393" s="2">
        <v>43358</v>
      </c>
      <c r="G393" s="2">
        <v>141</v>
      </c>
      <c r="K393" s="2">
        <v>10</v>
      </c>
      <c r="O393" s="2" t="s">
        <v>49</v>
      </c>
      <c r="P393" s="2">
        <v>3</v>
      </c>
      <c r="R393" s="2" t="s">
        <v>1989</v>
      </c>
      <c r="S393" s="2" t="s">
        <v>1599</v>
      </c>
      <c r="T393" s="2" t="s">
        <v>1599</v>
      </c>
      <c r="U393" s="2" t="s">
        <v>1599</v>
      </c>
      <c r="V393" s="2" t="s">
        <v>1599</v>
      </c>
      <c r="Y393" s="2" t="s">
        <v>1599</v>
      </c>
      <c r="AA393" s="2" t="s">
        <v>1599</v>
      </c>
      <c r="AB393" s="12" t="s">
        <v>204</v>
      </c>
      <c r="AC393" s="12">
        <v>11678</v>
      </c>
      <c r="AD393" s="12">
        <v>50</v>
      </c>
      <c r="AE393" s="12">
        <f>VLOOKUP(AD393,Tableau5[[ID_Section]:[departement]],10,TRUE)</f>
        <v>17</v>
      </c>
      <c r="AF393" s="12">
        <v>141</v>
      </c>
      <c r="AG393" s="33">
        <v>43358</v>
      </c>
      <c r="AH393" s="12">
        <v>10</v>
      </c>
      <c r="AI393" s="12">
        <v>1</v>
      </c>
      <c r="AJ393" s="12" t="s">
        <v>49</v>
      </c>
      <c r="AL393" s="12">
        <v>3</v>
      </c>
      <c r="AP393" s="12">
        <v>2</v>
      </c>
      <c r="AW393" s="12">
        <v>2</v>
      </c>
      <c r="AX393" s="12">
        <v>1</v>
      </c>
      <c r="AY393" s="12" t="s">
        <v>61</v>
      </c>
      <c r="AZ393" s="12">
        <v>148</v>
      </c>
      <c r="BA393" s="12" t="s">
        <v>192</v>
      </c>
      <c r="BB393" s="12">
        <v>14940</v>
      </c>
      <c r="BC393" s="12">
        <v>87</v>
      </c>
    </row>
    <row r="394" spans="1:55" x14ac:dyDescent="0.2">
      <c r="A394" s="2" t="s">
        <v>1612</v>
      </c>
      <c r="B394" s="2" t="s">
        <v>568</v>
      </c>
      <c r="C394" s="2"/>
      <c r="D394" s="2">
        <v>50</v>
      </c>
      <c r="E394" s="11">
        <v>43358</v>
      </c>
      <c r="F394" s="2">
        <v>43358</v>
      </c>
      <c r="G394" s="2">
        <v>141</v>
      </c>
      <c r="K394" s="2">
        <v>10</v>
      </c>
      <c r="O394" s="2" t="s">
        <v>53</v>
      </c>
      <c r="P394" s="2">
        <v>1</v>
      </c>
      <c r="R394" s="2" t="s">
        <v>1989</v>
      </c>
      <c r="S394" s="2" t="s">
        <v>1599</v>
      </c>
      <c r="T394" s="2" t="s">
        <v>1599</v>
      </c>
      <c r="U394" s="2" t="s">
        <v>1599</v>
      </c>
      <c r="V394" s="2" t="s">
        <v>1599</v>
      </c>
      <c r="Y394" s="2" t="s">
        <v>1599</v>
      </c>
      <c r="AA394" s="2" t="s">
        <v>1599</v>
      </c>
      <c r="AB394" s="12" t="s">
        <v>204</v>
      </c>
      <c r="AC394" s="12">
        <v>11679</v>
      </c>
      <c r="AD394" s="12">
        <v>50</v>
      </c>
      <c r="AE394" s="12">
        <f>VLOOKUP(AD394,Tableau5[[ID_Section]:[departement]],10,TRUE)</f>
        <v>17</v>
      </c>
      <c r="AF394" s="12">
        <v>141</v>
      </c>
      <c r="AG394" s="33">
        <v>43358</v>
      </c>
      <c r="AH394" s="12">
        <v>10</v>
      </c>
      <c r="AI394" s="12">
        <v>9</v>
      </c>
      <c r="AJ394" s="12" t="s">
        <v>53</v>
      </c>
      <c r="AK394" s="12" t="s">
        <v>53</v>
      </c>
      <c r="AL394" s="12">
        <v>1</v>
      </c>
      <c r="AP394" s="12">
        <v>2</v>
      </c>
      <c r="AV394" s="12" t="str">
        <f>CONCATENATE(AD394,"-",AG394,"-","Loisir")</f>
        <v>50-43358-Loisir</v>
      </c>
      <c r="AW394" s="12">
        <v>1</v>
      </c>
      <c r="AX394" s="12">
        <v>1</v>
      </c>
      <c r="AY394" s="12" t="s">
        <v>61</v>
      </c>
      <c r="AZ394" s="12">
        <v>148</v>
      </c>
      <c r="BA394" s="12" t="s">
        <v>192</v>
      </c>
      <c r="BB394" s="12">
        <v>14940</v>
      </c>
      <c r="BC394" s="12">
        <v>87</v>
      </c>
    </row>
    <row r="395" spans="1:55" x14ac:dyDescent="0.2">
      <c r="A395" s="2" t="s">
        <v>1612</v>
      </c>
      <c r="B395" s="2" t="s">
        <v>568</v>
      </c>
      <c r="C395" s="2"/>
      <c r="D395" s="2">
        <v>50</v>
      </c>
      <c r="E395" s="11">
        <v>43358</v>
      </c>
      <c r="F395" s="2">
        <v>43358</v>
      </c>
      <c r="G395" s="2">
        <v>141</v>
      </c>
      <c r="K395" s="2">
        <v>10</v>
      </c>
      <c r="O395" s="2" t="s">
        <v>46</v>
      </c>
      <c r="P395" s="2">
        <v>3</v>
      </c>
      <c r="R395" s="2" t="s">
        <v>1988</v>
      </c>
      <c r="S395" s="2" t="s">
        <v>1599</v>
      </c>
      <c r="T395" s="2" t="s">
        <v>1599</v>
      </c>
      <c r="U395" s="2" t="s">
        <v>1599</v>
      </c>
      <c r="V395" s="2" t="s">
        <v>1599</v>
      </c>
      <c r="Y395" s="2" t="s">
        <v>1599</v>
      </c>
      <c r="AA395" s="2" t="s">
        <v>1599</v>
      </c>
      <c r="AB395" s="12" t="s">
        <v>204</v>
      </c>
      <c r="AC395" s="12">
        <v>11680</v>
      </c>
      <c r="AD395" s="12">
        <v>50</v>
      </c>
      <c r="AE395" s="12">
        <f>VLOOKUP(AD395,Tableau5[[ID_Section]:[departement]],10,TRUE)</f>
        <v>17</v>
      </c>
      <c r="AF395" s="12">
        <v>141</v>
      </c>
      <c r="AG395" s="33">
        <v>43358</v>
      </c>
      <c r="AH395" s="12">
        <v>10</v>
      </c>
      <c r="AI395" s="12">
        <v>2</v>
      </c>
      <c r="AJ395" s="12" t="s">
        <v>46</v>
      </c>
      <c r="AL395" s="12">
        <v>3</v>
      </c>
      <c r="AP395" s="12">
        <v>1</v>
      </c>
      <c r="AW395" s="12">
        <v>2</v>
      </c>
      <c r="AX395" s="12">
        <v>1</v>
      </c>
      <c r="AY395" s="12" t="s">
        <v>61</v>
      </c>
      <c r="AZ395" s="12">
        <v>148</v>
      </c>
      <c r="BA395" s="12" t="s">
        <v>192</v>
      </c>
      <c r="BB395" s="12">
        <v>14940</v>
      </c>
      <c r="BC395" s="12">
        <v>87</v>
      </c>
    </row>
    <row r="396" spans="1:55" x14ac:dyDescent="0.2">
      <c r="A396" s="2" t="s">
        <v>1612</v>
      </c>
      <c r="B396" s="2" t="s">
        <v>568</v>
      </c>
      <c r="C396" s="2"/>
      <c r="D396" s="2">
        <v>50</v>
      </c>
      <c r="E396" s="11">
        <v>43358</v>
      </c>
      <c r="F396" s="2">
        <v>43358</v>
      </c>
      <c r="G396" s="2">
        <v>141</v>
      </c>
      <c r="K396" s="2">
        <v>10</v>
      </c>
      <c r="O396" s="2" t="s">
        <v>56</v>
      </c>
      <c r="P396" s="2">
        <v>2</v>
      </c>
      <c r="Q396" s="2" t="s">
        <v>57</v>
      </c>
      <c r="R396" s="2" t="s">
        <v>1988</v>
      </c>
      <c r="S396" s="2" t="s">
        <v>1599</v>
      </c>
      <c r="T396" s="2" t="s">
        <v>1599</v>
      </c>
      <c r="U396" s="2" t="s">
        <v>1599</v>
      </c>
      <c r="V396" s="2" t="s">
        <v>1599</v>
      </c>
      <c r="Y396" s="2" t="s">
        <v>1599</v>
      </c>
      <c r="AA396" s="2" t="s">
        <v>1599</v>
      </c>
      <c r="AB396" s="12" t="s">
        <v>204</v>
      </c>
      <c r="AC396" s="12">
        <v>11681</v>
      </c>
      <c r="AD396" s="12">
        <v>50</v>
      </c>
      <c r="AE396" s="12">
        <f>VLOOKUP(AD396,Tableau5[[ID_Section]:[departement]],10,TRUE)</f>
        <v>17</v>
      </c>
      <c r="AF396" s="12">
        <v>141</v>
      </c>
      <c r="AG396" s="33">
        <v>43358</v>
      </c>
      <c r="AH396" s="12">
        <v>10</v>
      </c>
      <c r="AI396" s="12">
        <v>15</v>
      </c>
      <c r="AJ396" s="12" t="s">
        <v>56</v>
      </c>
      <c r="AL396" s="12">
        <v>2</v>
      </c>
      <c r="AO396" s="12" t="s">
        <v>57</v>
      </c>
      <c r="AP396" s="12">
        <v>1</v>
      </c>
      <c r="AW396" s="12">
        <v>2</v>
      </c>
      <c r="AX396" s="12">
        <v>1</v>
      </c>
      <c r="AY396" s="12" t="s">
        <v>61</v>
      </c>
      <c r="AZ396" s="12">
        <v>148</v>
      </c>
      <c r="BA396" s="12" t="s">
        <v>192</v>
      </c>
      <c r="BB396" s="12">
        <v>14940</v>
      </c>
      <c r="BC396" s="12">
        <v>87</v>
      </c>
    </row>
    <row r="397" spans="1:55" x14ac:dyDescent="0.2">
      <c r="A397" s="2" t="s">
        <v>1612</v>
      </c>
      <c r="B397" s="2" t="s">
        <v>568</v>
      </c>
      <c r="C397" s="2"/>
      <c r="D397" s="2">
        <v>50</v>
      </c>
      <c r="E397" s="11">
        <v>43358</v>
      </c>
      <c r="F397" s="2">
        <v>43358</v>
      </c>
      <c r="G397" s="2">
        <v>141</v>
      </c>
      <c r="K397" s="2">
        <v>10</v>
      </c>
      <c r="O397" s="2" t="s">
        <v>55</v>
      </c>
      <c r="P397" s="2">
        <v>1</v>
      </c>
      <c r="R397" s="2" t="s">
        <v>1988</v>
      </c>
      <c r="S397" s="2" t="s">
        <v>1599</v>
      </c>
      <c r="T397" s="2" t="s">
        <v>1599</v>
      </c>
      <c r="U397" s="2" t="s">
        <v>1599</v>
      </c>
      <c r="V397" s="2" t="s">
        <v>1599</v>
      </c>
      <c r="Y397" s="2" t="s">
        <v>1599</v>
      </c>
      <c r="AA397" s="2" t="s">
        <v>1599</v>
      </c>
      <c r="AB397" s="12" t="s">
        <v>204</v>
      </c>
      <c r="AC397" s="12">
        <v>11682</v>
      </c>
      <c r="AD397" s="12">
        <v>50</v>
      </c>
      <c r="AE397" s="12">
        <f>VLOOKUP(AD397,Tableau5[[ID_Section]:[departement]],10,TRUE)</f>
        <v>17</v>
      </c>
      <c r="AF397" s="12">
        <v>141</v>
      </c>
      <c r="AG397" s="33">
        <v>43358</v>
      </c>
      <c r="AH397" s="12">
        <v>10</v>
      </c>
      <c r="AI397" s="12">
        <v>5</v>
      </c>
      <c r="AJ397" s="12" t="s">
        <v>55</v>
      </c>
      <c r="AK397" s="12" t="str">
        <f>AJ397</f>
        <v>Sportif</v>
      </c>
      <c r="AL397" s="12">
        <v>1</v>
      </c>
      <c r="AP397" s="12">
        <v>1</v>
      </c>
      <c r="AV397" s="12" t="str">
        <f>CONCATENATE(AD397,"-",AG397,"-",AJ397)</f>
        <v>50-43358-Sportif</v>
      </c>
      <c r="AW397" s="12">
        <v>1</v>
      </c>
      <c r="AX397" s="12">
        <v>1</v>
      </c>
      <c r="AY397" s="12" t="s">
        <v>61</v>
      </c>
      <c r="AZ397" s="12">
        <v>148</v>
      </c>
      <c r="BA397" s="12" t="s">
        <v>192</v>
      </c>
      <c r="BB397" s="12">
        <v>14940</v>
      </c>
      <c r="BC397" s="12">
        <v>87</v>
      </c>
    </row>
    <row r="398" spans="1:55" x14ac:dyDescent="0.2">
      <c r="A398" s="2" t="s">
        <v>1612</v>
      </c>
      <c r="B398" s="2" t="s">
        <v>568</v>
      </c>
      <c r="C398" s="2"/>
      <c r="D398" s="2">
        <v>50</v>
      </c>
      <c r="E398" s="11">
        <v>43358</v>
      </c>
      <c r="F398" s="2">
        <v>43358</v>
      </c>
      <c r="G398" s="2">
        <v>141</v>
      </c>
      <c r="K398" s="2">
        <v>10</v>
      </c>
      <c r="O398" s="2" t="s">
        <v>46</v>
      </c>
      <c r="P398" s="2">
        <v>1</v>
      </c>
      <c r="R398" s="2" t="s">
        <v>1989</v>
      </c>
      <c r="S398" s="2" t="s">
        <v>1599</v>
      </c>
      <c r="T398" s="2" t="s">
        <v>1599</v>
      </c>
      <c r="U398" s="2" t="s">
        <v>1599</v>
      </c>
      <c r="V398" s="2" t="s">
        <v>1599</v>
      </c>
      <c r="Y398" s="2" t="s">
        <v>1599</v>
      </c>
      <c r="AA398" s="2" t="s">
        <v>1599</v>
      </c>
      <c r="AB398" s="12" t="s">
        <v>204</v>
      </c>
      <c r="AC398" s="12">
        <v>11683</v>
      </c>
      <c r="AD398" s="12">
        <v>50</v>
      </c>
      <c r="AE398" s="12">
        <f>VLOOKUP(AD398,Tableau5[[ID_Section]:[departement]],10,TRUE)</f>
        <v>17</v>
      </c>
      <c r="AF398" s="12">
        <v>141</v>
      </c>
      <c r="AG398" s="33">
        <v>43358</v>
      </c>
      <c r="AH398" s="12">
        <v>10</v>
      </c>
      <c r="AI398" s="12">
        <v>2</v>
      </c>
      <c r="AJ398" s="12" t="s">
        <v>46</v>
      </c>
      <c r="AL398" s="12">
        <v>1</v>
      </c>
      <c r="AP398" s="12">
        <v>2</v>
      </c>
      <c r="AW398" s="12">
        <v>2</v>
      </c>
      <c r="AX398" s="12">
        <v>1</v>
      </c>
      <c r="AY398" s="12" t="s">
        <v>61</v>
      </c>
      <c r="AZ398" s="12">
        <v>148</v>
      </c>
      <c r="BA398" s="12" t="s">
        <v>192</v>
      </c>
      <c r="BB398" s="12">
        <v>14940</v>
      </c>
      <c r="BC398" s="12">
        <v>87</v>
      </c>
    </row>
    <row r="399" spans="1:55" x14ac:dyDescent="0.2">
      <c r="A399" s="2" t="s">
        <v>1612</v>
      </c>
      <c r="B399" s="2" t="s">
        <v>568</v>
      </c>
      <c r="C399" s="2"/>
      <c r="D399" s="2">
        <v>50</v>
      </c>
      <c r="E399" s="11">
        <v>43358</v>
      </c>
      <c r="F399" s="2">
        <v>43358</v>
      </c>
      <c r="G399" s="2">
        <v>141</v>
      </c>
      <c r="K399" s="2">
        <v>10</v>
      </c>
      <c r="O399" s="2" t="s">
        <v>49</v>
      </c>
      <c r="P399" s="2">
        <v>4</v>
      </c>
      <c r="R399" s="2" t="s">
        <v>1988</v>
      </c>
      <c r="S399" s="2" t="s">
        <v>1599</v>
      </c>
      <c r="T399" s="2" t="s">
        <v>1599</v>
      </c>
      <c r="U399" s="2" t="s">
        <v>1599</v>
      </c>
      <c r="V399" s="2" t="s">
        <v>1599</v>
      </c>
      <c r="Y399" s="2" t="s">
        <v>1599</v>
      </c>
      <c r="AA399" s="2" t="s">
        <v>1599</v>
      </c>
      <c r="AB399" s="12" t="s">
        <v>204</v>
      </c>
      <c r="AC399" s="12">
        <v>11684</v>
      </c>
      <c r="AD399" s="12">
        <v>50</v>
      </c>
      <c r="AE399" s="12">
        <f>VLOOKUP(AD399,Tableau5[[ID_Section]:[departement]],10,TRUE)</f>
        <v>17</v>
      </c>
      <c r="AF399" s="12">
        <v>141</v>
      </c>
      <c r="AG399" s="33">
        <v>43358</v>
      </c>
      <c r="AH399" s="12">
        <v>10</v>
      </c>
      <c r="AI399" s="12">
        <v>1</v>
      </c>
      <c r="AJ399" s="12" t="s">
        <v>49</v>
      </c>
      <c r="AL399" s="12">
        <v>4</v>
      </c>
      <c r="AP399" s="12">
        <v>1</v>
      </c>
      <c r="AW399" s="12">
        <v>2</v>
      </c>
      <c r="AX399" s="12">
        <v>1</v>
      </c>
      <c r="AY399" s="12" t="s">
        <v>61</v>
      </c>
      <c r="AZ399" s="12">
        <v>148</v>
      </c>
      <c r="BA399" s="12" t="s">
        <v>192</v>
      </c>
      <c r="BB399" s="12">
        <v>14940</v>
      </c>
      <c r="BC399" s="12">
        <v>87</v>
      </c>
    </row>
    <row r="400" spans="1:55" x14ac:dyDescent="0.2">
      <c r="A400" s="2" t="s">
        <v>1612</v>
      </c>
      <c r="B400" s="2" t="s">
        <v>568</v>
      </c>
      <c r="C400" s="2"/>
      <c r="D400" s="2">
        <v>50</v>
      </c>
      <c r="E400" s="11">
        <v>43358</v>
      </c>
      <c r="F400" s="2">
        <v>43358</v>
      </c>
      <c r="G400" s="2">
        <v>141</v>
      </c>
      <c r="K400" s="2">
        <v>10</v>
      </c>
      <c r="O400" s="2" t="s">
        <v>53</v>
      </c>
      <c r="P400" s="2">
        <v>2</v>
      </c>
      <c r="R400" s="2" t="s">
        <v>1989</v>
      </c>
      <c r="S400" s="2" t="s">
        <v>1599</v>
      </c>
      <c r="T400" s="2" t="s">
        <v>1599</v>
      </c>
      <c r="U400" s="2" t="s">
        <v>1599</v>
      </c>
      <c r="V400" s="2" t="s">
        <v>1599</v>
      </c>
      <c r="Y400" s="2" t="s">
        <v>1599</v>
      </c>
      <c r="AA400" s="2" t="s">
        <v>1599</v>
      </c>
      <c r="AB400" s="12" t="s">
        <v>204</v>
      </c>
      <c r="AC400" s="12">
        <v>11685</v>
      </c>
      <c r="AD400" s="12">
        <v>50</v>
      </c>
      <c r="AE400" s="12">
        <f>VLOOKUP(AD400,Tableau5[[ID_Section]:[departement]],10,TRUE)</f>
        <v>17</v>
      </c>
      <c r="AF400" s="12">
        <v>141</v>
      </c>
      <c r="AG400" s="33">
        <v>43358</v>
      </c>
      <c r="AH400" s="12">
        <v>10</v>
      </c>
      <c r="AI400" s="12">
        <v>9</v>
      </c>
      <c r="AJ400" s="12" t="s">
        <v>53</v>
      </c>
      <c r="AK400" s="12" t="s">
        <v>53</v>
      </c>
      <c r="AL400" s="12">
        <v>2</v>
      </c>
      <c r="AP400" s="12">
        <v>2</v>
      </c>
      <c r="AV400" s="12" t="str">
        <f>CONCATENATE(AD400,"-",AG400,"-","Loisir")</f>
        <v>50-43358-Loisir</v>
      </c>
      <c r="AW400" s="12">
        <v>1</v>
      </c>
      <c r="AX400" s="12">
        <v>1</v>
      </c>
      <c r="AY400" s="12" t="s">
        <v>61</v>
      </c>
      <c r="AZ400" s="12">
        <v>148</v>
      </c>
      <c r="BA400" s="12" t="s">
        <v>192</v>
      </c>
      <c r="BB400" s="12">
        <v>14940</v>
      </c>
      <c r="BC400" s="12">
        <v>87</v>
      </c>
    </row>
    <row r="401" spans="1:55" x14ac:dyDescent="0.2">
      <c r="A401" s="2" t="s">
        <v>1612</v>
      </c>
      <c r="B401" s="2" t="s">
        <v>568</v>
      </c>
      <c r="C401" s="2"/>
      <c r="D401" s="2">
        <v>50</v>
      </c>
      <c r="E401" s="11">
        <v>43358</v>
      </c>
      <c r="F401" s="2">
        <v>43358</v>
      </c>
      <c r="G401" s="2">
        <v>141</v>
      </c>
      <c r="K401" s="2">
        <v>10</v>
      </c>
      <c r="O401" s="2" t="s">
        <v>46</v>
      </c>
      <c r="P401" s="2">
        <v>1</v>
      </c>
      <c r="R401" s="2" t="s">
        <v>1989</v>
      </c>
      <c r="S401" s="2" t="s">
        <v>1599</v>
      </c>
      <c r="T401" s="2" t="s">
        <v>1599</v>
      </c>
      <c r="U401" s="2" t="s">
        <v>1599</v>
      </c>
      <c r="V401" s="2" t="s">
        <v>1599</v>
      </c>
      <c r="Y401" s="2" t="s">
        <v>1599</v>
      </c>
      <c r="AA401" s="2" t="s">
        <v>1599</v>
      </c>
      <c r="AB401" s="12" t="s">
        <v>204</v>
      </c>
      <c r="AC401" s="12">
        <v>11686</v>
      </c>
      <c r="AD401" s="12">
        <v>50</v>
      </c>
      <c r="AE401" s="12">
        <f>VLOOKUP(AD401,Tableau5[[ID_Section]:[departement]],10,TRUE)</f>
        <v>17</v>
      </c>
      <c r="AF401" s="12">
        <v>141</v>
      </c>
      <c r="AG401" s="33">
        <v>43358</v>
      </c>
      <c r="AH401" s="12">
        <v>10</v>
      </c>
      <c r="AI401" s="12">
        <v>2</v>
      </c>
      <c r="AJ401" s="12" t="s">
        <v>46</v>
      </c>
      <c r="AL401" s="12">
        <v>1</v>
      </c>
      <c r="AP401" s="12">
        <v>2</v>
      </c>
      <c r="AW401" s="12">
        <v>2</v>
      </c>
      <c r="AX401" s="12">
        <v>1</v>
      </c>
      <c r="AY401" s="12" t="s">
        <v>61</v>
      </c>
      <c r="AZ401" s="12">
        <v>148</v>
      </c>
      <c r="BA401" s="12" t="s">
        <v>192</v>
      </c>
      <c r="BB401" s="12">
        <v>14940</v>
      </c>
      <c r="BC401" s="12">
        <v>87</v>
      </c>
    </row>
    <row r="402" spans="1:55" x14ac:dyDescent="0.2">
      <c r="A402" s="2" t="s">
        <v>1612</v>
      </c>
      <c r="B402" s="2" t="s">
        <v>568</v>
      </c>
      <c r="C402" s="2"/>
      <c r="D402" s="2">
        <v>50</v>
      </c>
      <c r="E402" s="11">
        <v>43358</v>
      </c>
      <c r="F402" s="2">
        <v>43358</v>
      </c>
      <c r="G402" s="2">
        <v>141</v>
      </c>
      <c r="K402" s="2">
        <v>10</v>
      </c>
      <c r="O402" s="2" t="s">
        <v>53</v>
      </c>
      <c r="P402" s="2">
        <v>2</v>
      </c>
      <c r="R402" s="2" t="s">
        <v>1988</v>
      </c>
      <c r="S402" s="2" t="s">
        <v>1599</v>
      </c>
      <c r="T402" s="2" t="s">
        <v>1599</v>
      </c>
      <c r="U402" s="2" t="s">
        <v>1599</v>
      </c>
      <c r="V402" s="2" t="s">
        <v>1599</v>
      </c>
      <c r="Y402" s="2" t="s">
        <v>1599</v>
      </c>
      <c r="AA402" s="2" t="s">
        <v>1599</v>
      </c>
      <c r="AB402" s="12" t="s">
        <v>204</v>
      </c>
      <c r="AC402" s="12">
        <v>11687</v>
      </c>
      <c r="AD402" s="12">
        <v>50</v>
      </c>
      <c r="AE402" s="12">
        <f>VLOOKUP(AD402,Tableau5[[ID_Section]:[departement]],10,TRUE)</f>
        <v>17</v>
      </c>
      <c r="AF402" s="12">
        <v>141</v>
      </c>
      <c r="AG402" s="33">
        <v>43358</v>
      </c>
      <c r="AH402" s="12">
        <v>10</v>
      </c>
      <c r="AI402" s="12">
        <v>9</v>
      </c>
      <c r="AJ402" s="12" t="s">
        <v>53</v>
      </c>
      <c r="AK402" s="12" t="s">
        <v>53</v>
      </c>
      <c r="AL402" s="12">
        <v>2</v>
      </c>
      <c r="AP402" s="12">
        <v>1</v>
      </c>
      <c r="AV402" s="12" t="str">
        <f>CONCATENATE(AD402,"-",AG402,"-","Loisir")</f>
        <v>50-43358-Loisir</v>
      </c>
      <c r="AW402" s="12">
        <v>1</v>
      </c>
      <c r="AX402" s="12">
        <v>1</v>
      </c>
      <c r="AY402" s="12" t="s">
        <v>61</v>
      </c>
      <c r="AZ402" s="12">
        <v>148</v>
      </c>
      <c r="BA402" s="12" t="s">
        <v>192</v>
      </c>
      <c r="BB402" s="12">
        <v>14940</v>
      </c>
      <c r="BC402" s="12">
        <v>87</v>
      </c>
    </row>
    <row r="403" spans="1:55" x14ac:dyDescent="0.2">
      <c r="A403" s="2" t="s">
        <v>1612</v>
      </c>
      <c r="B403" s="2" t="s">
        <v>568</v>
      </c>
      <c r="C403" s="2"/>
      <c r="D403" s="2">
        <v>50</v>
      </c>
      <c r="E403" s="11">
        <v>43358</v>
      </c>
      <c r="F403" s="2">
        <v>43358</v>
      </c>
      <c r="G403" s="2">
        <v>141</v>
      </c>
      <c r="K403" s="2">
        <v>10</v>
      </c>
      <c r="O403" s="2" t="s">
        <v>53</v>
      </c>
      <c r="P403" s="2">
        <v>1</v>
      </c>
      <c r="R403" s="2" t="s">
        <v>1989</v>
      </c>
      <c r="S403" s="2" t="s">
        <v>1599</v>
      </c>
      <c r="T403" s="2" t="s">
        <v>1599</v>
      </c>
      <c r="U403" s="2" t="s">
        <v>1599</v>
      </c>
      <c r="V403" s="2" t="s">
        <v>1599</v>
      </c>
      <c r="Y403" s="2" t="s">
        <v>1599</v>
      </c>
      <c r="AA403" s="2" t="s">
        <v>1599</v>
      </c>
      <c r="AB403" s="12" t="s">
        <v>204</v>
      </c>
      <c r="AC403" s="12">
        <v>11688</v>
      </c>
      <c r="AD403" s="12">
        <v>50</v>
      </c>
      <c r="AE403" s="12">
        <f>VLOOKUP(AD403,Tableau5[[ID_Section]:[departement]],10,TRUE)</f>
        <v>17</v>
      </c>
      <c r="AF403" s="12">
        <v>141</v>
      </c>
      <c r="AG403" s="33">
        <v>43358</v>
      </c>
      <c r="AH403" s="12">
        <v>10</v>
      </c>
      <c r="AI403" s="12">
        <v>9</v>
      </c>
      <c r="AJ403" s="12" t="s">
        <v>53</v>
      </c>
      <c r="AK403" s="12" t="s">
        <v>53</v>
      </c>
      <c r="AL403" s="12">
        <v>1</v>
      </c>
      <c r="AP403" s="12">
        <v>2</v>
      </c>
      <c r="AV403" s="12" t="str">
        <f>CONCATENATE(AD403,"-",AG403,"-","Loisir")</f>
        <v>50-43358-Loisir</v>
      </c>
      <c r="AW403" s="12">
        <v>1</v>
      </c>
      <c r="AX403" s="12">
        <v>1</v>
      </c>
      <c r="AY403" s="12" t="s">
        <v>61</v>
      </c>
      <c r="AZ403" s="12">
        <v>148</v>
      </c>
      <c r="BA403" s="12" t="s">
        <v>192</v>
      </c>
      <c r="BB403" s="12">
        <v>14940</v>
      </c>
      <c r="BC403" s="12">
        <v>87</v>
      </c>
    </row>
    <row r="404" spans="1:55" x14ac:dyDescent="0.2">
      <c r="A404" s="2" t="s">
        <v>1612</v>
      </c>
      <c r="B404" s="2" t="s">
        <v>568</v>
      </c>
      <c r="C404" s="2"/>
      <c r="D404" s="2">
        <v>50</v>
      </c>
      <c r="E404" s="11">
        <v>43358</v>
      </c>
      <c r="F404" s="2">
        <v>43358</v>
      </c>
      <c r="G404" s="2">
        <v>141</v>
      </c>
      <c r="K404" s="2">
        <v>10</v>
      </c>
      <c r="O404" s="2" t="s">
        <v>46</v>
      </c>
      <c r="P404" s="2">
        <v>1</v>
      </c>
      <c r="R404" s="2" t="s">
        <v>1989</v>
      </c>
      <c r="S404" s="2" t="s">
        <v>1599</v>
      </c>
      <c r="T404" s="2" t="s">
        <v>1599</v>
      </c>
      <c r="U404" s="2" t="s">
        <v>1599</v>
      </c>
      <c r="V404" s="2" t="s">
        <v>1599</v>
      </c>
      <c r="Y404" s="2" t="s">
        <v>1599</v>
      </c>
      <c r="AA404" s="2" t="s">
        <v>1599</v>
      </c>
      <c r="AB404" s="12" t="s">
        <v>204</v>
      </c>
      <c r="AC404" s="12">
        <v>11689</v>
      </c>
      <c r="AD404" s="12">
        <v>50</v>
      </c>
      <c r="AE404" s="12">
        <f>VLOOKUP(AD404,Tableau5[[ID_Section]:[departement]],10,TRUE)</f>
        <v>17</v>
      </c>
      <c r="AF404" s="12">
        <v>141</v>
      </c>
      <c r="AG404" s="33">
        <v>43358</v>
      </c>
      <c r="AH404" s="12">
        <v>10</v>
      </c>
      <c r="AI404" s="12">
        <v>2</v>
      </c>
      <c r="AJ404" s="12" t="s">
        <v>46</v>
      </c>
      <c r="AL404" s="12">
        <v>1</v>
      </c>
      <c r="AP404" s="12">
        <v>2</v>
      </c>
      <c r="AW404" s="12">
        <v>2</v>
      </c>
      <c r="AX404" s="12">
        <v>1</v>
      </c>
      <c r="AY404" s="12" t="s">
        <v>61</v>
      </c>
      <c r="AZ404" s="12">
        <v>148</v>
      </c>
      <c r="BA404" s="12" t="s">
        <v>192</v>
      </c>
      <c r="BB404" s="12">
        <v>14940</v>
      </c>
      <c r="BC404" s="12">
        <v>87</v>
      </c>
    </row>
    <row r="405" spans="1:55" x14ac:dyDescent="0.2">
      <c r="A405" s="2" t="s">
        <v>1612</v>
      </c>
      <c r="B405" s="2" t="s">
        <v>568</v>
      </c>
      <c r="C405" s="2"/>
      <c r="D405" s="2">
        <v>50</v>
      </c>
      <c r="E405" s="11">
        <v>43358</v>
      </c>
      <c r="F405" s="2">
        <v>43358</v>
      </c>
      <c r="G405" s="2">
        <v>141</v>
      </c>
      <c r="K405" s="2">
        <v>10</v>
      </c>
      <c r="O405" s="2" t="s">
        <v>46</v>
      </c>
      <c r="P405" s="2">
        <v>1</v>
      </c>
      <c r="R405" s="2" t="s">
        <v>1989</v>
      </c>
      <c r="S405" s="2" t="s">
        <v>1599</v>
      </c>
      <c r="T405" s="2" t="s">
        <v>1599</v>
      </c>
      <c r="U405" s="2" t="s">
        <v>1599</v>
      </c>
      <c r="V405" s="2" t="s">
        <v>1599</v>
      </c>
      <c r="Y405" s="2" t="s">
        <v>1599</v>
      </c>
      <c r="AA405" s="2" t="s">
        <v>1599</v>
      </c>
      <c r="AB405" s="12" t="s">
        <v>204</v>
      </c>
      <c r="AC405" s="12">
        <v>11690</v>
      </c>
      <c r="AD405" s="12">
        <v>50</v>
      </c>
      <c r="AE405" s="12">
        <f>VLOOKUP(AD405,Tableau5[[ID_Section]:[departement]],10,TRUE)</f>
        <v>17</v>
      </c>
      <c r="AF405" s="12">
        <v>141</v>
      </c>
      <c r="AG405" s="33">
        <v>43358</v>
      </c>
      <c r="AH405" s="12">
        <v>10</v>
      </c>
      <c r="AI405" s="12">
        <v>2</v>
      </c>
      <c r="AJ405" s="12" t="s">
        <v>46</v>
      </c>
      <c r="AL405" s="12">
        <v>1</v>
      </c>
      <c r="AP405" s="12">
        <v>2</v>
      </c>
      <c r="AW405" s="12">
        <v>2</v>
      </c>
      <c r="AX405" s="12">
        <v>1</v>
      </c>
      <c r="AY405" s="12" t="s">
        <v>61</v>
      </c>
      <c r="AZ405" s="12">
        <v>148</v>
      </c>
      <c r="BA405" s="12" t="s">
        <v>192</v>
      </c>
      <c r="BB405" s="12">
        <v>14940</v>
      </c>
      <c r="BC405" s="12">
        <v>87</v>
      </c>
    </row>
    <row r="406" spans="1:55" x14ac:dyDescent="0.2">
      <c r="A406" s="2" t="s">
        <v>1612</v>
      </c>
      <c r="B406" s="2" t="s">
        <v>568</v>
      </c>
      <c r="C406" s="2"/>
      <c r="D406" s="2">
        <v>50</v>
      </c>
      <c r="E406" s="11">
        <v>43358</v>
      </c>
      <c r="F406" s="2">
        <v>43358</v>
      </c>
      <c r="G406" s="2">
        <v>141</v>
      </c>
      <c r="K406" s="2">
        <v>10</v>
      </c>
      <c r="O406" s="2" t="s">
        <v>53</v>
      </c>
      <c r="P406" s="2">
        <v>1</v>
      </c>
      <c r="R406" s="2" t="s">
        <v>1989</v>
      </c>
      <c r="S406" s="2" t="s">
        <v>54</v>
      </c>
      <c r="T406" s="2" t="s">
        <v>212</v>
      </c>
      <c r="U406" s="2" t="s">
        <v>1599</v>
      </c>
      <c r="V406" s="2" t="s">
        <v>1599</v>
      </c>
      <c r="Y406" s="2" t="s">
        <v>1599</v>
      </c>
      <c r="AA406" s="2" t="s">
        <v>1599</v>
      </c>
      <c r="AB406" s="12" t="s">
        <v>212</v>
      </c>
      <c r="AC406" s="12">
        <v>11691</v>
      </c>
      <c r="AD406" s="12">
        <v>50</v>
      </c>
      <c r="AE406" s="12">
        <f>VLOOKUP(AD406,Tableau5[[ID_Section]:[departement]],10,TRUE)</f>
        <v>17</v>
      </c>
      <c r="AF406" s="12">
        <v>141</v>
      </c>
      <c r="AG406" s="33">
        <v>43358</v>
      </c>
      <c r="AH406" s="12">
        <v>10</v>
      </c>
      <c r="AI406" s="12">
        <v>9</v>
      </c>
      <c r="AJ406" s="12" t="s">
        <v>53</v>
      </c>
      <c r="AK406" s="12" t="s">
        <v>53</v>
      </c>
      <c r="AL406" s="12">
        <v>1</v>
      </c>
      <c r="AP406" s="12">
        <v>2</v>
      </c>
      <c r="AQ406" s="12">
        <v>7</v>
      </c>
      <c r="AV406" s="12" t="str">
        <f>CONCATENATE(AD406,"-",AG406,"-","Loisir")</f>
        <v>50-43358-Loisir</v>
      </c>
      <c r="AW406" s="12">
        <v>1</v>
      </c>
      <c r="AX406" s="12">
        <v>1</v>
      </c>
      <c r="AY406" s="12" t="s">
        <v>61</v>
      </c>
      <c r="AZ406" s="12">
        <v>148</v>
      </c>
      <c r="BA406" s="12" t="s">
        <v>192</v>
      </c>
      <c r="BB406" s="12">
        <v>14940</v>
      </c>
      <c r="BC406" s="12">
        <v>87</v>
      </c>
    </row>
    <row r="407" spans="1:55" x14ac:dyDescent="0.2">
      <c r="A407" s="2" t="s">
        <v>1612</v>
      </c>
      <c r="B407" s="2" t="s">
        <v>568</v>
      </c>
      <c r="C407" s="2"/>
      <c r="D407" s="2">
        <v>50</v>
      </c>
      <c r="E407" s="11">
        <v>43358</v>
      </c>
      <c r="F407" s="2">
        <v>43358</v>
      </c>
      <c r="G407" s="2">
        <v>141</v>
      </c>
      <c r="K407" s="2">
        <v>10</v>
      </c>
      <c r="M407" s="2">
        <v>1</v>
      </c>
      <c r="O407" s="2" t="s">
        <v>53</v>
      </c>
      <c r="P407" s="2">
        <v>1</v>
      </c>
      <c r="R407" s="2" t="s">
        <v>1989</v>
      </c>
      <c r="S407" s="2" t="s">
        <v>54</v>
      </c>
      <c r="T407" s="2" t="s">
        <v>213</v>
      </c>
      <c r="U407" s="2" t="s">
        <v>1599</v>
      </c>
      <c r="V407" s="2" t="s">
        <v>1599</v>
      </c>
      <c r="Y407" s="2" t="s">
        <v>1599</v>
      </c>
      <c r="AA407" s="2" t="s">
        <v>1599</v>
      </c>
      <c r="AB407" s="12" t="s">
        <v>213</v>
      </c>
      <c r="AC407" s="12">
        <v>11692</v>
      </c>
      <c r="AD407" s="12">
        <v>50</v>
      </c>
      <c r="AE407" s="12">
        <f>VLOOKUP(AD407,Tableau5[[ID_Section]:[departement]],10,TRUE)</f>
        <v>17</v>
      </c>
      <c r="AF407" s="12">
        <v>141</v>
      </c>
      <c r="AG407" s="33">
        <v>43358</v>
      </c>
      <c r="AH407" s="12">
        <v>10</v>
      </c>
      <c r="AI407" s="12">
        <v>9</v>
      </c>
      <c r="AJ407" s="12" t="s">
        <v>53</v>
      </c>
      <c r="AK407" s="12" t="s">
        <v>53</v>
      </c>
      <c r="AL407" s="12">
        <v>1</v>
      </c>
      <c r="AN407" s="12">
        <v>1</v>
      </c>
      <c r="AP407" s="12">
        <v>2</v>
      </c>
      <c r="AQ407" s="12">
        <v>8</v>
      </c>
      <c r="AV407" s="12" t="str">
        <f>CONCATENATE(AD407,"-",AG407,"-","Loisir")</f>
        <v>50-43358-Loisir</v>
      </c>
      <c r="AW407" s="12">
        <v>1</v>
      </c>
      <c r="AX407" s="12">
        <v>1</v>
      </c>
      <c r="AY407" s="12" t="s">
        <v>61</v>
      </c>
      <c r="AZ407" s="12">
        <v>148</v>
      </c>
      <c r="BA407" s="12" t="s">
        <v>192</v>
      </c>
      <c r="BB407" s="12">
        <v>14940</v>
      </c>
      <c r="BC407" s="12">
        <v>87</v>
      </c>
    </row>
    <row r="408" spans="1:55" x14ac:dyDescent="0.2">
      <c r="A408" s="2" t="s">
        <v>1612</v>
      </c>
      <c r="B408" s="2" t="s">
        <v>568</v>
      </c>
      <c r="C408" s="2"/>
      <c r="D408" s="2">
        <v>50</v>
      </c>
      <c r="E408" s="11">
        <v>43358</v>
      </c>
      <c r="F408" s="2">
        <v>43358</v>
      </c>
      <c r="G408" s="2">
        <v>141</v>
      </c>
      <c r="K408" s="2">
        <v>10</v>
      </c>
      <c r="O408" s="2" t="s">
        <v>53</v>
      </c>
      <c r="P408" s="2">
        <v>1</v>
      </c>
      <c r="R408" s="2" t="s">
        <v>1989</v>
      </c>
      <c r="S408" s="2" t="s">
        <v>1599</v>
      </c>
      <c r="T408" s="2" t="s">
        <v>1599</v>
      </c>
      <c r="U408" s="2" t="s">
        <v>1599</v>
      </c>
      <c r="V408" s="2" t="s">
        <v>1599</v>
      </c>
      <c r="Y408" s="2" t="s">
        <v>1599</v>
      </c>
      <c r="AA408" s="2" t="s">
        <v>1599</v>
      </c>
      <c r="AB408" s="12" t="s">
        <v>204</v>
      </c>
      <c r="AC408" s="12">
        <v>11693</v>
      </c>
      <c r="AD408" s="12">
        <v>50</v>
      </c>
      <c r="AE408" s="12">
        <f>VLOOKUP(AD408,Tableau5[[ID_Section]:[departement]],10,TRUE)</f>
        <v>17</v>
      </c>
      <c r="AF408" s="12">
        <v>141</v>
      </c>
      <c r="AG408" s="33">
        <v>43358</v>
      </c>
      <c r="AH408" s="12">
        <v>10</v>
      </c>
      <c r="AI408" s="12">
        <v>9</v>
      </c>
      <c r="AJ408" s="12" t="s">
        <v>53</v>
      </c>
      <c r="AK408" s="12" t="s">
        <v>53</v>
      </c>
      <c r="AL408" s="12">
        <v>1</v>
      </c>
      <c r="AP408" s="12">
        <v>2</v>
      </c>
      <c r="AV408" s="12" t="str">
        <f>CONCATENATE(AD408,"-",AG408,"-","Loisir")</f>
        <v>50-43358-Loisir</v>
      </c>
      <c r="AW408" s="12">
        <v>1</v>
      </c>
      <c r="AX408" s="12">
        <v>1</v>
      </c>
      <c r="AY408" s="12" t="s">
        <v>61</v>
      </c>
      <c r="AZ408" s="12">
        <v>148</v>
      </c>
      <c r="BA408" s="12" t="s">
        <v>192</v>
      </c>
      <c r="BB408" s="12">
        <v>14940</v>
      </c>
      <c r="BC408" s="12">
        <v>87</v>
      </c>
    </row>
    <row r="409" spans="1:55" x14ac:dyDescent="0.2">
      <c r="A409" s="2" t="s">
        <v>1612</v>
      </c>
      <c r="B409" s="2" t="s">
        <v>568</v>
      </c>
      <c r="C409" s="2"/>
      <c r="D409" s="2">
        <v>50</v>
      </c>
      <c r="E409" s="11">
        <v>43358</v>
      </c>
      <c r="F409" s="2">
        <v>43358</v>
      </c>
      <c r="G409" s="2">
        <v>141</v>
      </c>
      <c r="K409" s="2">
        <v>10</v>
      </c>
      <c r="O409" s="2" t="s">
        <v>53</v>
      </c>
      <c r="P409" s="2">
        <v>4</v>
      </c>
      <c r="R409" s="2" t="s">
        <v>1989</v>
      </c>
      <c r="S409" s="2" t="s">
        <v>1599</v>
      </c>
      <c r="T409" s="2" t="s">
        <v>1599</v>
      </c>
      <c r="U409" s="2" t="s">
        <v>1599</v>
      </c>
      <c r="V409" s="2" t="s">
        <v>1599</v>
      </c>
      <c r="Y409" s="2" t="s">
        <v>1599</v>
      </c>
      <c r="AA409" s="2" t="s">
        <v>1599</v>
      </c>
      <c r="AB409" s="12" t="s">
        <v>204</v>
      </c>
      <c r="AC409" s="12">
        <v>11694</v>
      </c>
      <c r="AD409" s="12">
        <v>50</v>
      </c>
      <c r="AE409" s="12">
        <f>VLOOKUP(AD409,Tableau5[[ID_Section]:[departement]],10,TRUE)</f>
        <v>17</v>
      </c>
      <c r="AF409" s="12">
        <v>141</v>
      </c>
      <c r="AG409" s="33">
        <v>43358</v>
      </c>
      <c r="AH409" s="12">
        <v>10</v>
      </c>
      <c r="AI409" s="12">
        <v>9</v>
      </c>
      <c r="AJ409" s="12" t="s">
        <v>53</v>
      </c>
      <c r="AK409" s="12" t="s">
        <v>53</v>
      </c>
      <c r="AL409" s="12">
        <v>4</v>
      </c>
      <c r="AP409" s="12">
        <v>2</v>
      </c>
      <c r="AV409" s="12" t="str">
        <f>CONCATENATE(AD409,"-",AG409,"-","Loisir")</f>
        <v>50-43358-Loisir</v>
      </c>
      <c r="AW409" s="12">
        <v>1</v>
      </c>
      <c r="AX409" s="12">
        <v>1</v>
      </c>
      <c r="AY409" s="12" t="s">
        <v>61</v>
      </c>
      <c r="AZ409" s="12">
        <v>148</v>
      </c>
      <c r="BA409" s="12" t="s">
        <v>192</v>
      </c>
      <c r="BB409" s="12">
        <v>14940</v>
      </c>
      <c r="BC409" s="12">
        <v>87</v>
      </c>
    </row>
    <row r="410" spans="1:55" x14ac:dyDescent="0.2">
      <c r="A410" s="2" t="s">
        <v>1612</v>
      </c>
      <c r="B410" s="2" t="s">
        <v>568</v>
      </c>
      <c r="C410" s="2"/>
      <c r="D410" s="2">
        <v>50</v>
      </c>
      <c r="E410" s="11">
        <v>43358</v>
      </c>
      <c r="F410" s="2">
        <v>43358</v>
      </c>
      <c r="G410" s="2">
        <v>141</v>
      </c>
      <c r="K410" s="2">
        <v>10</v>
      </c>
      <c r="O410" s="2" t="s">
        <v>49</v>
      </c>
      <c r="P410" s="2">
        <v>4</v>
      </c>
      <c r="R410" s="2" t="s">
        <v>1989</v>
      </c>
      <c r="S410" s="2" t="s">
        <v>1599</v>
      </c>
      <c r="T410" s="2" t="s">
        <v>1599</v>
      </c>
      <c r="U410" s="2" t="s">
        <v>1599</v>
      </c>
      <c r="V410" s="2" t="s">
        <v>1599</v>
      </c>
      <c r="Y410" s="2" t="s">
        <v>1599</v>
      </c>
      <c r="AA410" s="2" t="s">
        <v>1599</v>
      </c>
      <c r="AB410" s="12" t="s">
        <v>204</v>
      </c>
      <c r="AC410" s="12">
        <v>11695</v>
      </c>
      <c r="AD410" s="12">
        <v>50</v>
      </c>
      <c r="AE410" s="12">
        <f>VLOOKUP(AD410,Tableau5[[ID_Section]:[departement]],10,TRUE)</f>
        <v>17</v>
      </c>
      <c r="AF410" s="12">
        <v>141</v>
      </c>
      <c r="AG410" s="33">
        <v>43358</v>
      </c>
      <c r="AH410" s="12">
        <v>10</v>
      </c>
      <c r="AI410" s="12">
        <v>1</v>
      </c>
      <c r="AJ410" s="12" t="s">
        <v>49</v>
      </c>
      <c r="AL410" s="12">
        <v>4</v>
      </c>
      <c r="AP410" s="12">
        <v>2</v>
      </c>
      <c r="AW410" s="12">
        <v>2</v>
      </c>
      <c r="AX410" s="12">
        <v>1</v>
      </c>
      <c r="AY410" s="12" t="s">
        <v>61</v>
      </c>
      <c r="AZ410" s="12">
        <v>148</v>
      </c>
      <c r="BA410" s="12" t="s">
        <v>192</v>
      </c>
      <c r="BB410" s="12">
        <v>14940</v>
      </c>
      <c r="BC410" s="12">
        <v>87</v>
      </c>
    </row>
    <row r="411" spans="1:55" x14ac:dyDescent="0.2">
      <c r="A411" s="2" t="s">
        <v>1612</v>
      </c>
      <c r="B411" s="2" t="s">
        <v>568</v>
      </c>
      <c r="C411" s="2"/>
      <c r="D411" s="2">
        <v>50</v>
      </c>
      <c r="E411" s="11">
        <v>43358</v>
      </c>
      <c r="F411" s="2">
        <v>43358</v>
      </c>
      <c r="G411" s="2">
        <v>141</v>
      </c>
      <c r="K411" s="2">
        <v>10</v>
      </c>
      <c r="O411" s="2" t="s">
        <v>53</v>
      </c>
      <c r="P411" s="2">
        <v>1</v>
      </c>
      <c r="R411" s="2" t="s">
        <v>1989</v>
      </c>
      <c r="S411" s="2" t="s">
        <v>54</v>
      </c>
      <c r="T411" s="2" t="s">
        <v>214</v>
      </c>
      <c r="U411" s="2" t="s">
        <v>1599</v>
      </c>
      <c r="V411" s="2" t="s">
        <v>1599</v>
      </c>
      <c r="Y411" s="2" t="s">
        <v>1599</v>
      </c>
      <c r="AA411" s="2" t="s">
        <v>1599</v>
      </c>
      <c r="AB411" s="12" t="s">
        <v>214</v>
      </c>
      <c r="AC411" s="12">
        <v>11696</v>
      </c>
      <c r="AD411" s="12">
        <v>50</v>
      </c>
      <c r="AE411" s="12">
        <f>VLOOKUP(AD411,Tableau5[[ID_Section]:[departement]],10,TRUE)</f>
        <v>17</v>
      </c>
      <c r="AF411" s="12">
        <v>141</v>
      </c>
      <c r="AG411" s="33">
        <v>43358</v>
      </c>
      <c r="AH411" s="12">
        <v>10</v>
      </c>
      <c r="AI411" s="12">
        <v>9</v>
      </c>
      <c r="AJ411" s="12" t="s">
        <v>53</v>
      </c>
      <c r="AK411" s="12" t="s">
        <v>53</v>
      </c>
      <c r="AL411" s="12">
        <v>1</v>
      </c>
      <c r="AP411" s="12">
        <v>2</v>
      </c>
      <c r="AQ411" s="12">
        <v>9</v>
      </c>
      <c r="AV411" s="12" t="str">
        <f>CONCATENATE(AD411,"-",AG411,"-","Loisir")</f>
        <v>50-43358-Loisir</v>
      </c>
      <c r="AW411" s="12">
        <v>1</v>
      </c>
      <c r="AX411" s="12">
        <v>1</v>
      </c>
      <c r="AY411" s="12" t="s">
        <v>61</v>
      </c>
      <c r="AZ411" s="12">
        <v>148</v>
      </c>
      <c r="BA411" s="12" t="s">
        <v>192</v>
      </c>
      <c r="BB411" s="12">
        <v>14940</v>
      </c>
      <c r="BC411" s="12">
        <v>87</v>
      </c>
    </row>
    <row r="412" spans="1:55" x14ac:dyDescent="0.2">
      <c r="A412" s="2" t="s">
        <v>1612</v>
      </c>
      <c r="B412" s="2" t="s">
        <v>568</v>
      </c>
      <c r="C412" s="2"/>
      <c r="D412" s="2">
        <v>50</v>
      </c>
      <c r="E412" s="11">
        <v>43358</v>
      </c>
      <c r="F412" s="2">
        <v>43358</v>
      </c>
      <c r="G412" s="2">
        <v>141</v>
      </c>
      <c r="K412" s="2">
        <v>10</v>
      </c>
      <c r="O412" s="2" t="s">
        <v>53</v>
      </c>
      <c r="P412" s="2">
        <v>1</v>
      </c>
      <c r="R412" s="2" t="s">
        <v>1989</v>
      </c>
      <c r="S412" s="2" t="s">
        <v>1599</v>
      </c>
      <c r="T412" s="2" t="s">
        <v>1599</v>
      </c>
      <c r="U412" s="2" t="s">
        <v>1599</v>
      </c>
      <c r="V412" s="2" t="s">
        <v>1599</v>
      </c>
      <c r="Y412" s="2" t="s">
        <v>1599</v>
      </c>
      <c r="AA412" s="2" t="s">
        <v>1599</v>
      </c>
      <c r="AB412" s="12" t="s">
        <v>204</v>
      </c>
      <c r="AC412" s="12">
        <v>11697</v>
      </c>
      <c r="AD412" s="12">
        <v>50</v>
      </c>
      <c r="AE412" s="12">
        <f>VLOOKUP(AD412,Tableau5[[ID_Section]:[departement]],10,TRUE)</f>
        <v>17</v>
      </c>
      <c r="AF412" s="12">
        <v>141</v>
      </c>
      <c r="AG412" s="33">
        <v>43358</v>
      </c>
      <c r="AH412" s="12">
        <v>10</v>
      </c>
      <c r="AI412" s="12">
        <v>9</v>
      </c>
      <c r="AJ412" s="12" t="s">
        <v>53</v>
      </c>
      <c r="AK412" s="12" t="s">
        <v>53</v>
      </c>
      <c r="AL412" s="12">
        <v>1</v>
      </c>
      <c r="AP412" s="12">
        <v>2</v>
      </c>
      <c r="AV412" s="12" t="str">
        <f>CONCATENATE(AD412,"-",AG412,"-","Loisir")</f>
        <v>50-43358-Loisir</v>
      </c>
      <c r="AW412" s="12">
        <v>1</v>
      </c>
      <c r="AX412" s="12">
        <v>1</v>
      </c>
      <c r="AY412" s="12" t="s">
        <v>61</v>
      </c>
      <c r="AZ412" s="12">
        <v>148</v>
      </c>
      <c r="BA412" s="12" t="s">
        <v>192</v>
      </c>
      <c r="BB412" s="12">
        <v>14940</v>
      </c>
      <c r="BC412" s="12">
        <v>87</v>
      </c>
    </row>
    <row r="413" spans="1:55" x14ac:dyDescent="0.2">
      <c r="A413" s="2" t="s">
        <v>1612</v>
      </c>
      <c r="B413" s="2" t="s">
        <v>568</v>
      </c>
      <c r="C413" s="2"/>
      <c r="D413" s="2">
        <v>50</v>
      </c>
      <c r="E413" s="11">
        <v>43358</v>
      </c>
      <c r="F413" s="2">
        <v>43358</v>
      </c>
      <c r="G413" s="2">
        <v>141</v>
      </c>
      <c r="K413" s="2">
        <v>10</v>
      </c>
      <c r="O413" s="2" t="s">
        <v>53</v>
      </c>
      <c r="P413" s="2">
        <v>6</v>
      </c>
      <c r="R413" s="2" t="s">
        <v>1988</v>
      </c>
      <c r="S413" s="2" t="s">
        <v>1599</v>
      </c>
      <c r="T413" s="2" t="s">
        <v>1599</v>
      </c>
      <c r="U413" s="2" t="s">
        <v>1599</v>
      </c>
      <c r="V413" s="2" t="s">
        <v>1599</v>
      </c>
      <c r="Y413" s="2" t="s">
        <v>1599</v>
      </c>
      <c r="AA413" s="2" t="s">
        <v>1599</v>
      </c>
      <c r="AB413" s="12" t="s">
        <v>204</v>
      </c>
      <c r="AC413" s="12">
        <v>11698</v>
      </c>
      <c r="AD413" s="12">
        <v>50</v>
      </c>
      <c r="AE413" s="12">
        <f>VLOOKUP(AD413,Tableau5[[ID_Section]:[departement]],10,TRUE)</f>
        <v>17</v>
      </c>
      <c r="AF413" s="12">
        <v>141</v>
      </c>
      <c r="AG413" s="33">
        <v>43358</v>
      </c>
      <c r="AH413" s="12">
        <v>10</v>
      </c>
      <c r="AI413" s="12">
        <v>9</v>
      </c>
      <c r="AJ413" s="12" t="s">
        <v>53</v>
      </c>
      <c r="AK413" s="12" t="s">
        <v>53</v>
      </c>
      <c r="AL413" s="12">
        <v>6</v>
      </c>
      <c r="AP413" s="12">
        <v>1</v>
      </c>
      <c r="AV413" s="12" t="str">
        <f>CONCATENATE(AD413,"-",AG413,"-","Loisir")</f>
        <v>50-43358-Loisir</v>
      </c>
      <c r="AW413" s="12">
        <v>1</v>
      </c>
      <c r="AX413" s="12">
        <v>1</v>
      </c>
      <c r="AY413" s="12" t="s">
        <v>61</v>
      </c>
      <c r="AZ413" s="12">
        <v>148</v>
      </c>
      <c r="BA413" s="12" t="s">
        <v>192</v>
      </c>
      <c r="BB413" s="12">
        <v>14940</v>
      </c>
      <c r="BC413" s="12">
        <v>87</v>
      </c>
    </row>
    <row r="414" spans="1:55" x14ac:dyDescent="0.2">
      <c r="A414" s="2" t="s">
        <v>1612</v>
      </c>
      <c r="B414" s="2" t="s">
        <v>568</v>
      </c>
      <c r="C414" s="2"/>
      <c r="D414" s="2">
        <v>50</v>
      </c>
      <c r="E414" s="11">
        <v>43358</v>
      </c>
      <c r="F414" s="2">
        <v>43358</v>
      </c>
      <c r="G414" s="2">
        <v>141</v>
      </c>
      <c r="K414" s="2">
        <v>10</v>
      </c>
      <c r="O414" s="2" t="s">
        <v>49</v>
      </c>
      <c r="P414" s="2">
        <v>1</v>
      </c>
      <c r="R414" s="2" t="s">
        <v>1989</v>
      </c>
      <c r="S414" s="2" t="s">
        <v>1599</v>
      </c>
      <c r="T414" s="2" t="s">
        <v>1599</v>
      </c>
      <c r="U414" s="2" t="s">
        <v>1599</v>
      </c>
      <c r="V414" s="2" t="s">
        <v>1599</v>
      </c>
      <c r="Y414" s="2" t="s">
        <v>1599</v>
      </c>
      <c r="AA414" s="2" t="s">
        <v>1599</v>
      </c>
      <c r="AB414" s="12" t="s">
        <v>204</v>
      </c>
      <c r="AC414" s="12">
        <v>11699</v>
      </c>
      <c r="AD414" s="12">
        <v>50</v>
      </c>
      <c r="AE414" s="12">
        <f>VLOOKUP(AD414,Tableau5[[ID_Section]:[departement]],10,TRUE)</f>
        <v>17</v>
      </c>
      <c r="AF414" s="12">
        <v>141</v>
      </c>
      <c r="AG414" s="33">
        <v>43358</v>
      </c>
      <c r="AH414" s="12">
        <v>10</v>
      </c>
      <c r="AI414" s="12">
        <v>1</v>
      </c>
      <c r="AJ414" s="12" t="s">
        <v>49</v>
      </c>
      <c r="AL414" s="12">
        <v>1</v>
      </c>
      <c r="AP414" s="12">
        <v>2</v>
      </c>
      <c r="AW414" s="12">
        <v>2</v>
      </c>
      <c r="AX414" s="12">
        <v>1</v>
      </c>
      <c r="AY414" s="12" t="s">
        <v>61</v>
      </c>
      <c r="AZ414" s="12">
        <v>148</v>
      </c>
      <c r="BA414" s="12" t="s">
        <v>192</v>
      </c>
      <c r="BB414" s="12">
        <v>14940</v>
      </c>
      <c r="BC414" s="12">
        <v>87</v>
      </c>
    </row>
    <row r="415" spans="1:55" x14ac:dyDescent="0.2">
      <c r="A415" s="2" t="s">
        <v>1612</v>
      </c>
      <c r="B415" s="2" t="s">
        <v>568</v>
      </c>
      <c r="C415" s="2"/>
      <c r="D415" s="2">
        <v>50</v>
      </c>
      <c r="E415" s="11">
        <v>43358</v>
      </c>
      <c r="F415" s="2">
        <v>43358</v>
      </c>
      <c r="G415" s="2">
        <v>141</v>
      </c>
      <c r="K415" s="2">
        <v>10</v>
      </c>
      <c r="O415" s="2" t="s">
        <v>46</v>
      </c>
      <c r="P415" s="2">
        <v>2</v>
      </c>
      <c r="R415" s="2" t="s">
        <v>1989</v>
      </c>
      <c r="S415" s="2" t="s">
        <v>1599</v>
      </c>
      <c r="T415" s="2" t="s">
        <v>1599</v>
      </c>
      <c r="U415" s="2" t="s">
        <v>1599</v>
      </c>
      <c r="V415" s="2" t="s">
        <v>1599</v>
      </c>
      <c r="Y415" s="2" t="s">
        <v>1599</v>
      </c>
      <c r="AA415" s="2" t="s">
        <v>1599</v>
      </c>
      <c r="AB415" s="12" t="s">
        <v>204</v>
      </c>
      <c r="AC415" s="12">
        <v>11700</v>
      </c>
      <c r="AD415" s="12">
        <v>50</v>
      </c>
      <c r="AE415" s="12">
        <f>VLOOKUP(AD415,Tableau5[[ID_Section]:[departement]],10,TRUE)</f>
        <v>17</v>
      </c>
      <c r="AF415" s="12">
        <v>141</v>
      </c>
      <c r="AG415" s="33">
        <v>43358</v>
      </c>
      <c r="AH415" s="12">
        <v>10</v>
      </c>
      <c r="AI415" s="12">
        <v>2</v>
      </c>
      <c r="AJ415" s="12" t="s">
        <v>46</v>
      </c>
      <c r="AL415" s="12">
        <v>2</v>
      </c>
      <c r="AP415" s="12">
        <v>2</v>
      </c>
      <c r="AW415" s="12">
        <v>2</v>
      </c>
      <c r="AX415" s="12">
        <v>1</v>
      </c>
      <c r="AY415" s="12" t="s">
        <v>61</v>
      </c>
      <c r="AZ415" s="12">
        <v>148</v>
      </c>
      <c r="BA415" s="12" t="s">
        <v>192</v>
      </c>
      <c r="BB415" s="12">
        <v>14940</v>
      </c>
      <c r="BC415" s="12">
        <v>87</v>
      </c>
    </row>
    <row r="416" spans="1:55" x14ac:dyDescent="0.2">
      <c r="A416" s="2" t="s">
        <v>1612</v>
      </c>
      <c r="B416" s="2" t="s">
        <v>568</v>
      </c>
      <c r="C416" s="2"/>
      <c r="D416" s="2">
        <v>50</v>
      </c>
      <c r="E416" s="11">
        <v>43358</v>
      </c>
      <c r="F416" s="2">
        <v>43358</v>
      </c>
      <c r="G416" s="2">
        <v>141</v>
      </c>
      <c r="K416" s="2">
        <v>10</v>
      </c>
      <c r="O416" s="2" t="s">
        <v>50</v>
      </c>
      <c r="P416" s="2">
        <v>1</v>
      </c>
      <c r="R416" s="2" t="s">
        <v>1989</v>
      </c>
      <c r="S416" s="2" t="s">
        <v>54</v>
      </c>
      <c r="T416" s="2" t="s">
        <v>215</v>
      </c>
      <c r="U416" s="2" t="s">
        <v>1599</v>
      </c>
      <c r="V416" s="2" t="s">
        <v>1599</v>
      </c>
      <c r="Y416" s="2" t="s">
        <v>1599</v>
      </c>
      <c r="AA416" s="2" t="s">
        <v>1599</v>
      </c>
      <c r="AB416" s="12" t="s">
        <v>215</v>
      </c>
      <c r="AC416" s="12">
        <v>11701</v>
      </c>
      <c r="AD416" s="12">
        <v>50</v>
      </c>
      <c r="AE416" s="12">
        <f>VLOOKUP(AD416,Tableau5[[ID_Section]:[departement]],10,TRUE)</f>
        <v>17</v>
      </c>
      <c r="AF416" s="12">
        <v>141</v>
      </c>
      <c r="AG416" s="33">
        <v>43358</v>
      </c>
      <c r="AH416" s="12">
        <v>10</v>
      </c>
      <c r="AI416" s="12">
        <v>8</v>
      </c>
      <c r="AJ416" s="12" t="s">
        <v>50</v>
      </c>
      <c r="AK416" s="12" t="str">
        <f>AJ416</f>
        <v>Utilitaire</v>
      </c>
      <c r="AL416" s="12">
        <v>1</v>
      </c>
      <c r="AP416" s="12">
        <v>2</v>
      </c>
      <c r="AQ416" s="12">
        <v>10</v>
      </c>
      <c r="AV416" s="12" t="str">
        <f>CONCATENATE(AD416,"-",AG416,"-",AJ416)</f>
        <v>50-43358-Utilitaire</v>
      </c>
      <c r="AW416" s="12">
        <v>1</v>
      </c>
      <c r="AX416" s="12">
        <v>1</v>
      </c>
      <c r="AY416" s="12" t="s">
        <v>61</v>
      </c>
      <c r="AZ416" s="12">
        <v>148</v>
      </c>
      <c r="BA416" s="12" t="s">
        <v>192</v>
      </c>
      <c r="BB416" s="12">
        <v>14940</v>
      </c>
      <c r="BC416" s="12">
        <v>87</v>
      </c>
    </row>
    <row r="417" spans="1:56" x14ac:dyDescent="0.2">
      <c r="A417" s="2" t="s">
        <v>1612</v>
      </c>
      <c r="B417" s="2" t="s">
        <v>568</v>
      </c>
      <c r="C417" s="2"/>
      <c r="D417" s="2">
        <v>50</v>
      </c>
      <c r="E417" s="11">
        <v>43358</v>
      </c>
      <c r="F417" s="2">
        <v>43358</v>
      </c>
      <c r="G417" s="2">
        <v>141</v>
      </c>
      <c r="K417" s="2">
        <v>10</v>
      </c>
      <c r="O417" s="2" t="s">
        <v>50</v>
      </c>
      <c r="P417" s="2">
        <v>1</v>
      </c>
      <c r="R417" s="2" t="s">
        <v>1989</v>
      </c>
      <c r="S417" s="2" t="s">
        <v>1599</v>
      </c>
      <c r="T417" s="2" t="s">
        <v>1599</v>
      </c>
      <c r="U417" s="2" t="s">
        <v>1599</v>
      </c>
      <c r="V417" s="2" t="s">
        <v>1599</v>
      </c>
      <c r="Y417" s="2" t="s">
        <v>1599</v>
      </c>
      <c r="AA417" s="2" t="s">
        <v>1599</v>
      </c>
      <c r="AB417" s="12" t="s">
        <v>204</v>
      </c>
      <c r="AC417" s="12">
        <v>11702</v>
      </c>
      <c r="AD417" s="12">
        <v>50</v>
      </c>
      <c r="AE417" s="12">
        <f>VLOOKUP(AD417,Tableau5[[ID_Section]:[departement]],10,TRUE)</f>
        <v>17</v>
      </c>
      <c r="AF417" s="12">
        <v>141</v>
      </c>
      <c r="AG417" s="33">
        <v>43358</v>
      </c>
      <c r="AH417" s="12">
        <v>10</v>
      </c>
      <c r="AI417" s="12">
        <v>8</v>
      </c>
      <c r="AJ417" s="12" t="s">
        <v>50</v>
      </c>
      <c r="AK417" s="12" t="str">
        <f>AJ417</f>
        <v>Utilitaire</v>
      </c>
      <c r="AL417" s="12">
        <v>1</v>
      </c>
      <c r="AP417" s="12">
        <v>2</v>
      </c>
      <c r="AV417" s="12" t="str">
        <f>CONCATENATE(AD417,"-",AG417,"-",AJ417)</f>
        <v>50-43358-Utilitaire</v>
      </c>
      <c r="AW417" s="12">
        <v>1</v>
      </c>
      <c r="AX417" s="12">
        <v>1</v>
      </c>
      <c r="AY417" s="12" t="s">
        <v>61</v>
      </c>
      <c r="AZ417" s="12">
        <v>148</v>
      </c>
      <c r="BA417" s="12" t="s">
        <v>192</v>
      </c>
      <c r="BB417" s="12">
        <v>14940</v>
      </c>
      <c r="BC417" s="12">
        <v>87</v>
      </c>
    </row>
    <row r="418" spans="1:56" x14ac:dyDescent="0.2">
      <c r="A418" s="2" t="s">
        <v>1612</v>
      </c>
      <c r="B418" s="2" t="s">
        <v>568</v>
      </c>
      <c r="C418" s="2"/>
      <c r="D418" s="2">
        <v>50</v>
      </c>
      <c r="E418" s="11">
        <v>43358</v>
      </c>
      <c r="F418" s="2">
        <v>43358</v>
      </c>
      <c r="G418" s="2">
        <v>141</v>
      </c>
      <c r="K418" s="2">
        <v>10</v>
      </c>
      <c r="O418" s="2" t="s">
        <v>55</v>
      </c>
      <c r="P418" s="2">
        <v>1</v>
      </c>
      <c r="R418" s="2" t="s">
        <v>1989</v>
      </c>
      <c r="S418" s="2" t="s">
        <v>54</v>
      </c>
      <c r="T418" s="2" t="s">
        <v>216</v>
      </c>
      <c r="U418" s="2" t="s">
        <v>1599</v>
      </c>
      <c r="V418" s="2" t="s">
        <v>1599</v>
      </c>
      <c r="Y418" s="2" t="s">
        <v>1599</v>
      </c>
      <c r="AA418" s="2" t="s">
        <v>1599</v>
      </c>
      <c r="AB418" s="12" t="s">
        <v>216</v>
      </c>
      <c r="AC418" s="12">
        <v>11703</v>
      </c>
      <c r="AD418" s="12">
        <v>50</v>
      </c>
      <c r="AE418" s="12">
        <f>VLOOKUP(AD418,Tableau5[[ID_Section]:[departement]],10,TRUE)</f>
        <v>17</v>
      </c>
      <c r="AF418" s="12">
        <v>141</v>
      </c>
      <c r="AG418" s="33">
        <v>43358</v>
      </c>
      <c r="AH418" s="12">
        <v>10</v>
      </c>
      <c r="AI418" s="12">
        <v>5</v>
      </c>
      <c r="AJ418" s="12" t="s">
        <v>55</v>
      </c>
      <c r="AK418" s="12" t="str">
        <f>AJ418</f>
        <v>Sportif</v>
      </c>
      <c r="AL418" s="12">
        <v>1</v>
      </c>
      <c r="AP418" s="12">
        <v>2</v>
      </c>
      <c r="AQ418" s="12">
        <v>11</v>
      </c>
      <c r="AV418" s="12" t="str">
        <f>CONCATENATE(AD418,"-",AG418,"-",AJ418)</f>
        <v>50-43358-Sportif</v>
      </c>
      <c r="AW418" s="12">
        <v>1</v>
      </c>
      <c r="AX418" s="12">
        <v>1</v>
      </c>
      <c r="AY418" s="12" t="s">
        <v>61</v>
      </c>
      <c r="AZ418" s="12">
        <v>148</v>
      </c>
      <c r="BA418" s="12" t="s">
        <v>192</v>
      </c>
      <c r="BB418" s="12">
        <v>14940</v>
      </c>
      <c r="BC418" s="12">
        <v>87</v>
      </c>
    </row>
    <row r="419" spans="1:56" x14ac:dyDescent="0.2">
      <c r="A419" s="2" t="s">
        <v>1612</v>
      </c>
      <c r="B419" s="2" t="s">
        <v>568</v>
      </c>
      <c r="C419" s="2"/>
      <c r="D419" s="2">
        <v>50</v>
      </c>
      <c r="E419" s="11">
        <v>43358</v>
      </c>
      <c r="F419" s="2">
        <v>43358</v>
      </c>
      <c r="G419" s="2">
        <v>141</v>
      </c>
      <c r="K419" s="2">
        <v>10</v>
      </c>
      <c r="O419" s="2" t="s">
        <v>55</v>
      </c>
      <c r="P419" s="2">
        <v>1</v>
      </c>
      <c r="R419" s="2" t="s">
        <v>1989</v>
      </c>
      <c r="S419" s="2" t="s">
        <v>1599</v>
      </c>
      <c r="T419" s="2" t="s">
        <v>1599</v>
      </c>
      <c r="U419" s="2" t="s">
        <v>1599</v>
      </c>
      <c r="V419" s="2" t="s">
        <v>1599</v>
      </c>
      <c r="Y419" s="2" t="s">
        <v>1599</v>
      </c>
      <c r="AA419" s="2" t="s">
        <v>1599</v>
      </c>
      <c r="AB419" s="12" t="s">
        <v>204</v>
      </c>
      <c r="AC419" s="12">
        <v>11704</v>
      </c>
      <c r="AD419" s="12">
        <v>50</v>
      </c>
      <c r="AE419" s="12">
        <f>VLOOKUP(AD419,Tableau5[[ID_Section]:[departement]],10,TRUE)</f>
        <v>17</v>
      </c>
      <c r="AF419" s="12">
        <v>141</v>
      </c>
      <c r="AG419" s="33">
        <v>43358</v>
      </c>
      <c r="AH419" s="12">
        <v>10</v>
      </c>
      <c r="AI419" s="12">
        <v>5</v>
      </c>
      <c r="AJ419" s="12" t="s">
        <v>55</v>
      </c>
      <c r="AK419" s="12" t="str">
        <f>AJ419</f>
        <v>Sportif</v>
      </c>
      <c r="AL419" s="12">
        <v>1</v>
      </c>
      <c r="AP419" s="12">
        <v>2</v>
      </c>
      <c r="AV419" s="12" t="str">
        <f>CONCATENATE(AD419,"-",AG419,"-",AJ419)</f>
        <v>50-43358-Sportif</v>
      </c>
      <c r="AW419" s="12">
        <v>1</v>
      </c>
      <c r="AX419" s="12">
        <v>1</v>
      </c>
      <c r="AY419" s="12" t="s">
        <v>61</v>
      </c>
      <c r="AZ419" s="12">
        <v>148</v>
      </c>
      <c r="BA419" s="12" t="s">
        <v>192</v>
      </c>
      <c r="BB419" s="12">
        <v>14940</v>
      </c>
      <c r="BC419" s="12">
        <v>87</v>
      </c>
      <c r="BD419" s="12" t="s">
        <v>48</v>
      </c>
    </row>
    <row r="420" spans="1:56" x14ac:dyDescent="0.2">
      <c r="A420" s="2" t="s">
        <v>1612</v>
      </c>
      <c r="B420" s="2" t="s">
        <v>568</v>
      </c>
      <c r="C420" s="2"/>
      <c r="D420" s="2">
        <v>50</v>
      </c>
      <c r="E420" s="11">
        <v>43358</v>
      </c>
      <c r="F420" s="2">
        <v>43358</v>
      </c>
      <c r="G420" s="2">
        <v>141</v>
      </c>
      <c r="K420" s="2">
        <v>11</v>
      </c>
      <c r="M420" s="2">
        <v>1</v>
      </c>
      <c r="O420" s="2" t="s">
        <v>53</v>
      </c>
      <c r="P420" s="2">
        <v>1</v>
      </c>
      <c r="R420" s="2" t="s">
        <v>1989</v>
      </c>
      <c r="S420" s="2" t="s">
        <v>54</v>
      </c>
      <c r="T420" s="2" t="s">
        <v>217</v>
      </c>
      <c r="U420" s="2" t="s">
        <v>1599</v>
      </c>
      <c r="V420" s="2" t="s">
        <v>1599</v>
      </c>
      <c r="Y420" s="2" t="s">
        <v>1599</v>
      </c>
      <c r="AA420" s="2" t="s">
        <v>1599</v>
      </c>
      <c r="AB420" s="12" t="s">
        <v>217</v>
      </c>
      <c r="AC420" s="12">
        <v>11705</v>
      </c>
      <c r="AD420" s="12">
        <v>50</v>
      </c>
      <c r="AE420" s="12">
        <f>VLOOKUP(AD420,Tableau5[[ID_Section]:[departement]],10,TRUE)</f>
        <v>17</v>
      </c>
      <c r="AF420" s="12">
        <v>141</v>
      </c>
      <c r="AG420" s="33">
        <v>43358</v>
      </c>
      <c r="AH420" s="12">
        <v>11</v>
      </c>
      <c r="AI420" s="12">
        <v>9</v>
      </c>
      <c r="AJ420" s="12" t="s">
        <v>53</v>
      </c>
      <c r="AK420" s="12" t="s">
        <v>53</v>
      </c>
      <c r="AL420" s="12">
        <v>1</v>
      </c>
      <c r="AN420" s="12">
        <v>1</v>
      </c>
      <c r="AP420" s="12">
        <v>2</v>
      </c>
      <c r="AQ420" s="12">
        <v>12</v>
      </c>
      <c r="AV420" s="12" t="str">
        <f>CONCATENATE(AD420,"-",AG420,"-","Loisir")</f>
        <v>50-43358-Loisir</v>
      </c>
      <c r="AW420" s="12">
        <v>1</v>
      </c>
      <c r="AX420" s="12">
        <v>1</v>
      </c>
      <c r="AY420" s="12" t="s">
        <v>61</v>
      </c>
      <c r="AZ420" s="12">
        <v>148</v>
      </c>
      <c r="BA420" s="12" t="s">
        <v>193</v>
      </c>
      <c r="BB420" s="12">
        <v>14941</v>
      </c>
      <c r="BC420" s="12">
        <v>104</v>
      </c>
    </row>
    <row r="421" spans="1:56" x14ac:dyDescent="0.2">
      <c r="A421" s="2" t="s">
        <v>1612</v>
      </c>
      <c r="B421" s="2" t="s">
        <v>568</v>
      </c>
      <c r="C421" s="2"/>
      <c r="D421" s="2">
        <v>50</v>
      </c>
      <c r="E421" s="11">
        <v>43358</v>
      </c>
      <c r="F421" s="2">
        <v>43358</v>
      </c>
      <c r="G421" s="2">
        <v>141</v>
      </c>
      <c r="K421" s="2">
        <v>11</v>
      </c>
      <c r="O421" s="2" t="s">
        <v>53</v>
      </c>
      <c r="P421" s="2">
        <v>1</v>
      </c>
      <c r="R421" s="2" t="s">
        <v>1989</v>
      </c>
      <c r="S421" s="2" t="s">
        <v>1599</v>
      </c>
      <c r="T421" s="2" t="s">
        <v>1599</v>
      </c>
      <c r="U421" s="2" t="s">
        <v>1599</v>
      </c>
      <c r="V421" s="2" t="s">
        <v>1599</v>
      </c>
      <c r="Y421" s="2" t="s">
        <v>1599</v>
      </c>
      <c r="AA421" s="2" t="s">
        <v>1599</v>
      </c>
      <c r="AB421" s="12" t="s">
        <v>204</v>
      </c>
      <c r="AC421" s="12">
        <v>11706</v>
      </c>
      <c r="AD421" s="12">
        <v>50</v>
      </c>
      <c r="AE421" s="12">
        <f>VLOOKUP(AD421,Tableau5[[ID_Section]:[departement]],10,TRUE)</f>
        <v>17</v>
      </c>
      <c r="AF421" s="12">
        <v>141</v>
      </c>
      <c r="AG421" s="33">
        <v>43358</v>
      </c>
      <c r="AH421" s="12">
        <v>11</v>
      </c>
      <c r="AI421" s="12">
        <v>9</v>
      </c>
      <c r="AJ421" s="12" t="s">
        <v>53</v>
      </c>
      <c r="AK421" s="12" t="s">
        <v>53</v>
      </c>
      <c r="AL421" s="12">
        <v>1</v>
      </c>
      <c r="AP421" s="12">
        <v>2</v>
      </c>
      <c r="AV421" s="12" t="str">
        <f>CONCATENATE(AD421,"-",AG421,"-","Loisir")</f>
        <v>50-43358-Loisir</v>
      </c>
      <c r="AW421" s="12">
        <v>1</v>
      </c>
      <c r="AX421" s="12">
        <v>1</v>
      </c>
      <c r="AY421" s="12" t="s">
        <v>61</v>
      </c>
      <c r="AZ421" s="12">
        <v>148</v>
      </c>
      <c r="BA421" s="12" t="s">
        <v>193</v>
      </c>
      <c r="BB421" s="12">
        <v>14941</v>
      </c>
      <c r="BC421" s="12">
        <v>104</v>
      </c>
    </row>
    <row r="422" spans="1:56" x14ac:dyDescent="0.2">
      <c r="A422" s="2" t="s">
        <v>1612</v>
      </c>
      <c r="B422" s="2" t="s">
        <v>568</v>
      </c>
      <c r="C422" s="2"/>
      <c r="D422" s="2">
        <v>50</v>
      </c>
      <c r="E422" s="11">
        <v>43358</v>
      </c>
      <c r="F422" s="2">
        <v>43358</v>
      </c>
      <c r="G422" s="2">
        <v>141</v>
      </c>
      <c r="K422" s="2">
        <v>11</v>
      </c>
      <c r="O422" s="2" t="s">
        <v>49</v>
      </c>
      <c r="P422" s="2">
        <v>2</v>
      </c>
      <c r="R422" s="2" t="s">
        <v>1988</v>
      </c>
      <c r="S422" s="2" t="s">
        <v>1599</v>
      </c>
      <c r="T422" s="2" t="s">
        <v>1599</v>
      </c>
      <c r="U422" s="2" t="s">
        <v>1599</v>
      </c>
      <c r="V422" s="2" t="s">
        <v>1599</v>
      </c>
      <c r="Y422" s="2" t="s">
        <v>1599</v>
      </c>
      <c r="AA422" s="2" t="s">
        <v>1599</v>
      </c>
      <c r="AB422" s="12" t="s">
        <v>204</v>
      </c>
      <c r="AC422" s="12">
        <v>11707</v>
      </c>
      <c r="AD422" s="12">
        <v>50</v>
      </c>
      <c r="AE422" s="12">
        <f>VLOOKUP(AD422,Tableau5[[ID_Section]:[departement]],10,TRUE)</f>
        <v>17</v>
      </c>
      <c r="AF422" s="12">
        <v>141</v>
      </c>
      <c r="AG422" s="33">
        <v>43358</v>
      </c>
      <c r="AH422" s="12">
        <v>11</v>
      </c>
      <c r="AI422" s="12">
        <v>1</v>
      </c>
      <c r="AJ422" s="12" t="s">
        <v>49</v>
      </c>
      <c r="AL422" s="12">
        <v>2</v>
      </c>
      <c r="AP422" s="12">
        <v>1</v>
      </c>
      <c r="AW422" s="12">
        <v>2</v>
      </c>
      <c r="AX422" s="12">
        <v>1</v>
      </c>
      <c r="AY422" s="12" t="s">
        <v>61</v>
      </c>
      <c r="AZ422" s="12">
        <v>148</v>
      </c>
      <c r="BA422" s="12" t="s">
        <v>193</v>
      </c>
      <c r="BB422" s="12">
        <v>14941</v>
      </c>
      <c r="BC422" s="12">
        <v>104</v>
      </c>
    </row>
    <row r="423" spans="1:56" x14ac:dyDescent="0.2">
      <c r="A423" s="2" t="s">
        <v>1612</v>
      </c>
      <c r="B423" s="2" t="s">
        <v>568</v>
      </c>
      <c r="C423" s="2"/>
      <c r="D423" s="2">
        <v>50</v>
      </c>
      <c r="E423" s="11">
        <v>43358</v>
      </c>
      <c r="F423" s="2">
        <v>43358</v>
      </c>
      <c r="G423" s="2">
        <v>141</v>
      </c>
      <c r="K423" s="2">
        <v>11</v>
      </c>
      <c r="O423" s="2" t="s">
        <v>56</v>
      </c>
      <c r="P423" s="2">
        <v>1</v>
      </c>
      <c r="Q423" s="2" t="s">
        <v>57</v>
      </c>
      <c r="R423" s="2" t="s">
        <v>1988</v>
      </c>
      <c r="S423" s="2" t="s">
        <v>1599</v>
      </c>
      <c r="T423" s="2" t="s">
        <v>1599</v>
      </c>
      <c r="U423" s="2" t="s">
        <v>1599</v>
      </c>
      <c r="V423" s="2" t="s">
        <v>1599</v>
      </c>
      <c r="Y423" s="2" t="s">
        <v>1599</v>
      </c>
      <c r="AA423" s="2" t="s">
        <v>1599</v>
      </c>
      <c r="AB423" s="12" t="s">
        <v>204</v>
      </c>
      <c r="AC423" s="12">
        <v>11708</v>
      </c>
      <c r="AD423" s="12">
        <v>50</v>
      </c>
      <c r="AE423" s="12">
        <f>VLOOKUP(AD423,Tableau5[[ID_Section]:[departement]],10,TRUE)</f>
        <v>17</v>
      </c>
      <c r="AF423" s="12">
        <v>141</v>
      </c>
      <c r="AG423" s="33">
        <v>43358</v>
      </c>
      <c r="AH423" s="12">
        <v>11</v>
      </c>
      <c r="AI423" s="12">
        <v>15</v>
      </c>
      <c r="AJ423" s="12" t="s">
        <v>56</v>
      </c>
      <c r="AL423" s="12">
        <v>1</v>
      </c>
      <c r="AO423" s="12" t="s">
        <v>57</v>
      </c>
      <c r="AP423" s="12">
        <v>1</v>
      </c>
      <c r="AW423" s="12">
        <v>2</v>
      </c>
      <c r="AX423" s="12">
        <v>1</v>
      </c>
      <c r="AY423" s="12" t="s">
        <v>61</v>
      </c>
      <c r="AZ423" s="12">
        <v>148</v>
      </c>
      <c r="BA423" s="12" t="s">
        <v>193</v>
      </c>
      <c r="BB423" s="12">
        <v>14941</v>
      </c>
      <c r="BC423" s="12">
        <v>104</v>
      </c>
    </row>
    <row r="424" spans="1:56" x14ac:dyDescent="0.2">
      <c r="A424" s="2" t="s">
        <v>1612</v>
      </c>
      <c r="B424" s="2" t="s">
        <v>568</v>
      </c>
      <c r="C424" s="2"/>
      <c r="D424" s="2">
        <v>50</v>
      </c>
      <c r="E424" s="11">
        <v>43358</v>
      </c>
      <c r="F424" s="2">
        <v>43358</v>
      </c>
      <c r="G424" s="2">
        <v>141</v>
      </c>
      <c r="K424" s="2">
        <v>11</v>
      </c>
      <c r="O424" s="2" t="s">
        <v>46</v>
      </c>
      <c r="P424" s="2">
        <v>1</v>
      </c>
      <c r="R424" s="2" t="s">
        <v>1989</v>
      </c>
      <c r="S424" s="2" t="s">
        <v>1599</v>
      </c>
      <c r="T424" s="2" t="s">
        <v>1599</v>
      </c>
      <c r="U424" s="2" t="s">
        <v>1599</v>
      </c>
      <c r="V424" s="2" t="s">
        <v>1599</v>
      </c>
      <c r="Y424" s="2" t="s">
        <v>1599</v>
      </c>
      <c r="AA424" s="2" t="s">
        <v>1599</v>
      </c>
      <c r="AB424" s="12" t="s">
        <v>204</v>
      </c>
      <c r="AC424" s="12">
        <v>11709</v>
      </c>
      <c r="AD424" s="12">
        <v>50</v>
      </c>
      <c r="AE424" s="12">
        <f>VLOOKUP(AD424,Tableau5[[ID_Section]:[departement]],10,TRUE)</f>
        <v>17</v>
      </c>
      <c r="AF424" s="12">
        <v>141</v>
      </c>
      <c r="AG424" s="33">
        <v>43358</v>
      </c>
      <c r="AH424" s="12">
        <v>11</v>
      </c>
      <c r="AI424" s="12">
        <v>2</v>
      </c>
      <c r="AJ424" s="12" t="s">
        <v>46</v>
      </c>
      <c r="AL424" s="12">
        <v>1</v>
      </c>
      <c r="AP424" s="12">
        <v>2</v>
      </c>
      <c r="AW424" s="12">
        <v>2</v>
      </c>
      <c r="AX424" s="12">
        <v>1</v>
      </c>
      <c r="AY424" s="12" t="s">
        <v>61</v>
      </c>
      <c r="AZ424" s="12">
        <v>148</v>
      </c>
      <c r="BA424" s="12" t="s">
        <v>193</v>
      </c>
      <c r="BB424" s="12">
        <v>14941</v>
      </c>
      <c r="BC424" s="12">
        <v>104</v>
      </c>
    </row>
    <row r="425" spans="1:56" x14ac:dyDescent="0.2">
      <c r="A425" s="2" t="s">
        <v>1612</v>
      </c>
      <c r="B425" s="2" t="s">
        <v>568</v>
      </c>
      <c r="C425" s="2"/>
      <c r="D425" s="2">
        <v>50</v>
      </c>
      <c r="E425" s="11">
        <v>43358</v>
      </c>
      <c r="F425" s="2">
        <v>43358</v>
      </c>
      <c r="G425" s="2">
        <v>141</v>
      </c>
      <c r="K425" s="2">
        <v>11</v>
      </c>
      <c r="O425" s="2" t="s">
        <v>56</v>
      </c>
      <c r="P425" s="2">
        <v>1</v>
      </c>
      <c r="Q425" s="2" t="s">
        <v>57</v>
      </c>
      <c r="R425" s="2" t="s">
        <v>1989</v>
      </c>
      <c r="S425" s="2" t="s">
        <v>1599</v>
      </c>
      <c r="T425" s="2" t="s">
        <v>1599</v>
      </c>
      <c r="U425" s="2" t="s">
        <v>1599</v>
      </c>
      <c r="V425" s="2" t="s">
        <v>1599</v>
      </c>
      <c r="Y425" s="2" t="s">
        <v>1599</v>
      </c>
      <c r="AA425" s="2" t="s">
        <v>1599</v>
      </c>
      <c r="AB425" s="12" t="s">
        <v>204</v>
      </c>
      <c r="AC425" s="12">
        <v>11710</v>
      </c>
      <c r="AD425" s="12">
        <v>50</v>
      </c>
      <c r="AE425" s="12">
        <f>VLOOKUP(AD425,Tableau5[[ID_Section]:[departement]],10,TRUE)</f>
        <v>17</v>
      </c>
      <c r="AF425" s="12">
        <v>141</v>
      </c>
      <c r="AG425" s="33">
        <v>43358</v>
      </c>
      <c r="AH425" s="12">
        <v>11</v>
      </c>
      <c r="AI425" s="12">
        <v>15</v>
      </c>
      <c r="AJ425" s="12" t="s">
        <v>56</v>
      </c>
      <c r="AL425" s="12">
        <v>1</v>
      </c>
      <c r="AO425" s="12" t="s">
        <v>57</v>
      </c>
      <c r="AP425" s="12">
        <v>2</v>
      </c>
      <c r="AW425" s="12">
        <v>2</v>
      </c>
      <c r="AX425" s="12">
        <v>1</v>
      </c>
      <c r="AY425" s="12" t="s">
        <v>61</v>
      </c>
      <c r="AZ425" s="12">
        <v>148</v>
      </c>
      <c r="BA425" s="12" t="s">
        <v>193</v>
      </c>
      <c r="BB425" s="12">
        <v>14941</v>
      </c>
      <c r="BC425" s="12">
        <v>104</v>
      </c>
    </row>
    <row r="426" spans="1:56" x14ac:dyDescent="0.2">
      <c r="A426" s="2" t="s">
        <v>1612</v>
      </c>
      <c r="B426" s="2" t="s">
        <v>568</v>
      </c>
      <c r="C426" s="2"/>
      <c r="D426" s="2">
        <v>50</v>
      </c>
      <c r="E426" s="11">
        <v>43358</v>
      </c>
      <c r="F426" s="2">
        <v>43358</v>
      </c>
      <c r="G426" s="2">
        <v>141</v>
      </c>
      <c r="K426" s="2">
        <v>11</v>
      </c>
      <c r="O426" s="2" t="s">
        <v>53</v>
      </c>
      <c r="P426" s="2">
        <v>1</v>
      </c>
      <c r="R426" s="2" t="s">
        <v>1989</v>
      </c>
      <c r="S426" s="2" t="s">
        <v>54</v>
      </c>
      <c r="T426" s="2" t="s">
        <v>218</v>
      </c>
      <c r="U426" s="2" t="s">
        <v>1599</v>
      </c>
      <c r="V426" s="2" t="s">
        <v>1599</v>
      </c>
      <c r="Y426" s="2" t="s">
        <v>1599</v>
      </c>
      <c r="AA426" s="2" t="s">
        <v>1599</v>
      </c>
      <c r="AB426" s="12" t="s">
        <v>218</v>
      </c>
      <c r="AC426" s="12">
        <v>11711</v>
      </c>
      <c r="AD426" s="12">
        <v>50</v>
      </c>
      <c r="AE426" s="12">
        <f>VLOOKUP(AD426,Tableau5[[ID_Section]:[departement]],10,TRUE)</f>
        <v>17</v>
      </c>
      <c r="AF426" s="12">
        <v>141</v>
      </c>
      <c r="AG426" s="33">
        <v>43358</v>
      </c>
      <c r="AH426" s="12">
        <v>11</v>
      </c>
      <c r="AI426" s="12">
        <v>9</v>
      </c>
      <c r="AJ426" s="12" t="s">
        <v>53</v>
      </c>
      <c r="AK426" s="12" t="s">
        <v>53</v>
      </c>
      <c r="AL426" s="12">
        <v>1</v>
      </c>
      <c r="AP426" s="12">
        <v>2</v>
      </c>
      <c r="AQ426" s="12">
        <v>13</v>
      </c>
      <c r="AV426" s="12" t="str">
        <f t="shared" ref="AV426:AV432" si="1">CONCATENATE(AD426,"-",AG426,"-","Loisir")</f>
        <v>50-43358-Loisir</v>
      </c>
      <c r="AW426" s="12">
        <v>1</v>
      </c>
      <c r="AX426" s="12">
        <v>1</v>
      </c>
      <c r="AY426" s="12" t="s">
        <v>61</v>
      </c>
      <c r="AZ426" s="12">
        <v>148</v>
      </c>
      <c r="BA426" s="12" t="s">
        <v>193</v>
      </c>
      <c r="BB426" s="12">
        <v>14941</v>
      </c>
      <c r="BC426" s="12">
        <v>104</v>
      </c>
    </row>
    <row r="427" spans="1:56" x14ac:dyDescent="0.2">
      <c r="A427" s="2" t="s">
        <v>1612</v>
      </c>
      <c r="B427" s="2" t="s">
        <v>568</v>
      </c>
      <c r="C427" s="2"/>
      <c r="D427" s="2">
        <v>50</v>
      </c>
      <c r="E427" s="11">
        <v>43358</v>
      </c>
      <c r="F427" s="2">
        <v>43358</v>
      </c>
      <c r="G427" s="2">
        <v>141</v>
      </c>
      <c r="K427" s="2">
        <v>11</v>
      </c>
      <c r="O427" s="2" t="s">
        <v>53</v>
      </c>
      <c r="P427" s="2">
        <v>1</v>
      </c>
      <c r="R427" s="2" t="s">
        <v>1989</v>
      </c>
      <c r="S427" s="2" t="s">
        <v>1599</v>
      </c>
      <c r="T427" s="2" t="s">
        <v>1599</v>
      </c>
      <c r="U427" s="2" t="s">
        <v>1599</v>
      </c>
      <c r="V427" s="2" t="s">
        <v>1599</v>
      </c>
      <c r="Y427" s="2" t="s">
        <v>1599</v>
      </c>
      <c r="AA427" s="2" t="s">
        <v>1599</v>
      </c>
      <c r="AB427" s="12" t="s">
        <v>204</v>
      </c>
      <c r="AC427" s="12">
        <v>11712</v>
      </c>
      <c r="AD427" s="12">
        <v>50</v>
      </c>
      <c r="AE427" s="12">
        <f>VLOOKUP(AD427,Tableau5[[ID_Section]:[departement]],10,TRUE)</f>
        <v>17</v>
      </c>
      <c r="AF427" s="12">
        <v>141</v>
      </c>
      <c r="AG427" s="33">
        <v>43358</v>
      </c>
      <c r="AH427" s="12">
        <v>11</v>
      </c>
      <c r="AI427" s="12">
        <v>9</v>
      </c>
      <c r="AJ427" s="12" t="s">
        <v>53</v>
      </c>
      <c r="AK427" s="12" t="s">
        <v>53</v>
      </c>
      <c r="AL427" s="12">
        <v>1</v>
      </c>
      <c r="AP427" s="12">
        <v>2</v>
      </c>
      <c r="AV427" s="12" t="str">
        <f t="shared" si="1"/>
        <v>50-43358-Loisir</v>
      </c>
      <c r="AW427" s="12">
        <v>1</v>
      </c>
      <c r="AX427" s="12">
        <v>1</v>
      </c>
      <c r="AY427" s="12" t="s">
        <v>61</v>
      </c>
      <c r="AZ427" s="12">
        <v>148</v>
      </c>
      <c r="BA427" s="12" t="s">
        <v>193</v>
      </c>
      <c r="BB427" s="12">
        <v>14941</v>
      </c>
      <c r="BC427" s="12">
        <v>104</v>
      </c>
    </row>
    <row r="428" spans="1:56" x14ac:dyDescent="0.2">
      <c r="A428" s="2" t="s">
        <v>1612</v>
      </c>
      <c r="B428" s="2" t="s">
        <v>568</v>
      </c>
      <c r="C428" s="2"/>
      <c r="D428" s="2">
        <v>50</v>
      </c>
      <c r="E428" s="11">
        <v>43358</v>
      </c>
      <c r="F428" s="2">
        <v>43358</v>
      </c>
      <c r="G428" s="2">
        <v>141</v>
      </c>
      <c r="K428" s="2">
        <v>11</v>
      </c>
      <c r="O428" s="2" t="s">
        <v>53</v>
      </c>
      <c r="P428" s="2">
        <v>1</v>
      </c>
      <c r="R428" s="2" t="s">
        <v>1989</v>
      </c>
      <c r="S428" s="2" t="s">
        <v>54</v>
      </c>
      <c r="T428" s="2" t="s">
        <v>219</v>
      </c>
      <c r="U428" s="2" t="s">
        <v>1599</v>
      </c>
      <c r="V428" s="2" t="s">
        <v>1599</v>
      </c>
      <c r="Y428" s="2" t="s">
        <v>1599</v>
      </c>
      <c r="AA428" s="2" t="s">
        <v>1599</v>
      </c>
      <c r="AB428" s="12" t="s">
        <v>219</v>
      </c>
      <c r="AC428" s="12">
        <v>11713</v>
      </c>
      <c r="AD428" s="12">
        <v>50</v>
      </c>
      <c r="AE428" s="12">
        <f>VLOOKUP(AD428,Tableau5[[ID_Section]:[departement]],10,TRUE)</f>
        <v>17</v>
      </c>
      <c r="AF428" s="12">
        <v>141</v>
      </c>
      <c r="AG428" s="33">
        <v>43358</v>
      </c>
      <c r="AH428" s="12">
        <v>11</v>
      </c>
      <c r="AI428" s="12">
        <v>9</v>
      </c>
      <c r="AJ428" s="12" t="s">
        <v>53</v>
      </c>
      <c r="AK428" s="12" t="s">
        <v>53</v>
      </c>
      <c r="AL428" s="12">
        <v>1</v>
      </c>
      <c r="AP428" s="12">
        <v>2</v>
      </c>
      <c r="AQ428" s="12">
        <v>14</v>
      </c>
      <c r="AV428" s="12" t="str">
        <f t="shared" si="1"/>
        <v>50-43358-Loisir</v>
      </c>
      <c r="AW428" s="12">
        <v>1</v>
      </c>
      <c r="AX428" s="12">
        <v>1</v>
      </c>
      <c r="AY428" s="12" t="s">
        <v>61</v>
      </c>
      <c r="AZ428" s="12">
        <v>148</v>
      </c>
      <c r="BA428" s="12" t="s">
        <v>193</v>
      </c>
      <c r="BB428" s="12">
        <v>14941</v>
      </c>
      <c r="BC428" s="12">
        <v>104</v>
      </c>
    </row>
    <row r="429" spans="1:56" x14ac:dyDescent="0.2">
      <c r="A429" s="2" t="s">
        <v>1612</v>
      </c>
      <c r="B429" s="2" t="s">
        <v>568</v>
      </c>
      <c r="C429" s="2"/>
      <c r="D429" s="2">
        <v>50</v>
      </c>
      <c r="E429" s="11">
        <v>43358</v>
      </c>
      <c r="F429" s="2">
        <v>43358</v>
      </c>
      <c r="G429" s="2">
        <v>141</v>
      </c>
      <c r="K429" s="2">
        <v>11</v>
      </c>
      <c r="O429" s="2" t="s">
        <v>53</v>
      </c>
      <c r="P429" s="2">
        <v>3</v>
      </c>
      <c r="R429" s="2" t="s">
        <v>1989</v>
      </c>
      <c r="S429" s="2" t="s">
        <v>1599</v>
      </c>
      <c r="T429" s="2" t="s">
        <v>1599</v>
      </c>
      <c r="U429" s="2" t="s">
        <v>1599</v>
      </c>
      <c r="V429" s="2" t="s">
        <v>1599</v>
      </c>
      <c r="Y429" s="2" t="s">
        <v>1599</v>
      </c>
      <c r="AA429" s="2" t="s">
        <v>1599</v>
      </c>
      <c r="AB429" s="12" t="s">
        <v>204</v>
      </c>
      <c r="AC429" s="12">
        <v>11714</v>
      </c>
      <c r="AD429" s="12">
        <v>50</v>
      </c>
      <c r="AE429" s="12">
        <f>VLOOKUP(AD429,Tableau5[[ID_Section]:[departement]],10,TRUE)</f>
        <v>17</v>
      </c>
      <c r="AF429" s="12">
        <v>141</v>
      </c>
      <c r="AG429" s="33">
        <v>43358</v>
      </c>
      <c r="AH429" s="12">
        <v>11</v>
      </c>
      <c r="AI429" s="12">
        <v>9</v>
      </c>
      <c r="AJ429" s="12" t="s">
        <v>53</v>
      </c>
      <c r="AK429" s="12" t="s">
        <v>53</v>
      </c>
      <c r="AL429" s="12">
        <v>3</v>
      </c>
      <c r="AP429" s="12">
        <v>2</v>
      </c>
      <c r="AV429" s="12" t="str">
        <f t="shared" si="1"/>
        <v>50-43358-Loisir</v>
      </c>
      <c r="AW429" s="12">
        <v>1</v>
      </c>
      <c r="AX429" s="12">
        <v>1</v>
      </c>
      <c r="AY429" s="12" t="s">
        <v>61</v>
      </c>
      <c r="AZ429" s="12">
        <v>148</v>
      </c>
      <c r="BA429" s="12" t="s">
        <v>193</v>
      </c>
      <c r="BB429" s="12">
        <v>14941</v>
      </c>
      <c r="BC429" s="12">
        <v>104</v>
      </c>
    </row>
    <row r="430" spans="1:56" x14ac:dyDescent="0.2">
      <c r="A430" s="2" t="s">
        <v>1612</v>
      </c>
      <c r="B430" s="2" t="s">
        <v>568</v>
      </c>
      <c r="C430" s="2"/>
      <c r="D430" s="2">
        <v>50</v>
      </c>
      <c r="E430" s="11">
        <v>43358</v>
      </c>
      <c r="F430" s="2">
        <v>43358</v>
      </c>
      <c r="G430" s="2">
        <v>141</v>
      </c>
      <c r="K430" s="2">
        <v>11</v>
      </c>
      <c r="O430" s="2" t="s">
        <v>53</v>
      </c>
      <c r="P430" s="2">
        <v>1</v>
      </c>
      <c r="R430" s="2" t="s">
        <v>1988</v>
      </c>
      <c r="S430" s="2" t="s">
        <v>54</v>
      </c>
      <c r="T430" s="2" t="s">
        <v>220</v>
      </c>
      <c r="U430" s="2" t="s">
        <v>1599</v>
      </c>
      <c r="V430" s="2" t="s">
        <v>1599</v>
      </c>
      <c r="Y430" s="2" t="s">
        <v>1599</v>
      </c>
      <c r="AA430" s="2" t="s">
        <v>1599</v>
      </c>
      <c r="AB430" s="12" t="s">
        <v>220</v>
      </c>
      <c r="AC430" s="12">
        <v>11715</v>
      </c>
      <c r="AD430" s="12">
        <v>50</v>
      </c>
      <c r="AE430" s="12">
        <f>VLOOKUP(AD430,Tableau5[[ID_Section]:[departement]],10,TRUE)</f>
        <v>17</v>
      </c>
      <c r="AF430" s="12">
        <v>141</v>
      </c>
      <c r="AG430" s="33">
        <v>43358</v>
      </c>
      <c r="AH430" s="12">
        <v>11</v>
      </c>
      <c r="AI430" s="12">
        <v>9</v>
      </c>
      <c r="AJ430" s="12" t="s">
        <v>53</v>
      </c>
      <c r="AK430" s="12" t="s">
        <v>53</v>
      </c>
      <c r="AL430" s="12">
        <v>1</v>
      </c>
      <c r="AP430" s="12">
        <v>1</v>
      </c>
      <c r="AQ430" s="12">
        <v>15</v>
      </c>
      <c r="AV430" s="12" t="str">
        <f t="shared" si="1"/>
        <v>50-43358-Loisir</v>
      </c>
      <c r="AW430" s="12">
        <v>1</v>
      </c>
      <c r="AX430" s="12">
        <v>1</v>
      </c>
      <c r="AY430" s="12" t="s">
        <v>61</v>
      </c>
      <c r="AZ430" s="12">
        <v>148</v>
      </c>
      <c r="BA430" s="12" t="s">
        <v>193</v>
      </c>
      <c r="BB430" s="12">
        <v>14941</v>
      </c>
      <c r="BC430" s="12">
        <v>104</v>
      </c>
    </row>
    <row r="431" spans="1:56" x14ac:dyDescent="0.2">
      <c r="A431" s="2" t="s">
        <v>1612</v>
      </c>
      <c r="B431" s="2" t="s">
        <v>568</v>
      </c>
      <c r="C431" s="2"/>
      <c r="D431" s="2">
        <v>50</v>
      </c>
      <c r="E431" s="11">
        <v>43358</v>
      </c>
      <c r="F431" s="2">
        <v>43358</v>
      </c>
      <c r="G431" s="2">
        <v>141</v>
      </c>
      <c r="K431" s="2">
        <v>11</v>
      </c>
      <c r="O431" s="2" t="s">
        <v>53</v>
      </c>
      <c r="P431" s="2">
        <v>1</v>
      </c>
      <c r="R431" s="2" t="s">
        <v>1988</v>
      </c>
      <c r="S431" s="2" t="s">
        <v>54</v>
      </c>
      <c r="T431" s="2" t="s">
        <v>221</v>
      </c>
      <c r="U431" s="2" t="s">
        <v>1599</v>
      </c>
      <c r="V431" s="2" t="s">
        <v>1599</v>
      </c>
      <c r="Y431" s="2" t="s">
        <v>1599</v>
      </c>
      <c r="AA431" s="2" t="s">
        <v>1599</v>
      </c>
      <c r="AB431" s="12" t="s">
        <v>221</v>
      </c>
      <c r="AC431" s="12">
        <v>11716</v>
      </c>
      <c r="AD431" s="12">
        <v>50</v>
      </c>
      <c r="AE431" s="12">
        <f>VLOOKUP(AD431,Tableau5[[ID_Section]:[departement]],10,TRUE)</f>
        <v>17</v>
      </c>
      <c r="AF431" s="12">
        <v>141</v>
      </c>
      <c r="AG431" s="33">
        <v>43358</v>
      </c>
      <c r="AH431" s="12">
        <v>11</v>
      </c>
      <c r="AI431" s="12">
        <v>9</v>
      </c>
      <c r="AJ431" s="12" t="s">
        <v>53</v>
      </c>
      <c r="AK431" s="12" t="s">
        <v>53</v>
      </c>
      <c r="AL431" s="12">
        <v>1</v>
      </c>
      <c r="AP431" s="12">
        <v>1</v>
      </c>
      <c r="AQ431" s="12">
        <v>16</v>
      </c>
      <c r="AV431" s="12" t="str">
        <f t="shared" si="1"/>
        <v>50-43358-Loisir</v>
      </c>
      <c r="AW431" s="12">
        <v>1</v>
      </c>
      <c r="AX431" s="12">
        <v>1</v>
      </c>
      <c r="AY431" s="12" t="s">
        <v>61</v>
      </c>
      <c r="AZ431" s="12">
        <v>148</v>
      </c>
      <c r="BA431" s="12" t="s">
        <v>193</v>
      </c>
      <c r="BB431" s="12">
        <v>14941</v>
      </c>
      <c r="BC431" s="12">
        <v>104</v>
      </c>
    </row>
    <row r="432" spans="1:56" x14ac:dyDescent="0.2">
      <c r="A432" s="2" t="s">
        <v>1612</v>
      </c>
      <c r="B432" s="2" t="s">
        <v>568</v>
      </c>
      <c r="C432" s="2"/>
      <c r="D432" s="2">
        <v>50</v>
      </c>
      <c r="E432" s="11">
        <v>43358</v>
      </c>
      <c r="F432" s="2">
        <v>43358</v>
      </c>
      <c r="G432" s="2">
        <v>141</v>
      </c>
      <c r="K432" s="2">
        <v>11</v>
      </c>
      <c r="O432" s="2" t="s">
        <v>53</v>
      </c>
      <c r="P432" s="2">
        <v>1</v>
      </c>
      <c r="R432" s="2" t="s">
        <v>1988</v>
      </c>
      <c r="S432" s="2" t="s">
        <v>54</v>
      </c>
      <c r="T432" s="2" t="s">
        <v>222</v>
      </c>
      <c r="U432" s="2" t="s">
        <v>1599</v>
      </c>
      <c r="V432" s="2" t="s">
        <v>1599</v>
      </c>
      <c r="Y432" s="2" t="s">
        <v>1599</v>
      </c>
      <c r="AA432" s="2" t="s">
        <v>1599</v>
      </c>
      <c r="AB432" s="12" t="s">
        <v>222</v>
      </c>
      <c r="AC432" s="12">
        <v>11717</v>
      </c>
      <c r="AD432" s="12">
        <v>50</v>
      </c>
      <c r="AE432" s="12">
        <f>VLOOKUP(AD432,Tableau5[[ID_Section]:[departement]],10,TRUE)</f>
        <v>17</v>
      </c>
      <c r="AF432" s="12">
        <v>141</v>
      </c>
      <c r="AG432" s="33">
        <v>43358</v>
      </c>
      <c r="AH432" s="12">
        <v>11</v>
      </c>
      <c r="AI432" s="12">
        <v>9</v>
      </c>
      <c r="AJ432" s="12" t="s">
        <v>53</v>
      </c>
      <c r="AK432" s="12" t="s">
        <v>53</v>
      </c>
      <c r="AL432" s="12">
        <v>1</v>
      </c>
      <c r="AP432" s="12">
        <v>1</v>
      </c>
      <c r="AQ432" s="12">
        <v>17</v>
      </c>
      <c r="AV432" s="12" t="str">
        <f t="shared" si="1"/>
        <v>50-43358-Loisir</v>
      </c>
      <c r="AW432" s="12">
        <v>1</v>
      </c>
      <c r="AX432" s="12">
        <v>1</v>
      </c>
      <c r="AY432" s="12" t="s">
        <v>61</v>
      </c>
      <c r="AZ432" s="12">
        <v>148</v>
      </c>
      <c r="BA432" s="12" t="s">
        <v>193</v>
      </c>
      <c r="BB432" s="12">
        <v>14941</v>
      </c>
      <c r="BC432" s="12">
        <v>104</v>
      </c>
    </row>
    <row r="433" spans="1:55" x14ac:dyDescent="0.2">
      <c r="A433" s="2" t="s">
        <v>1612</v>
      </c>
      <c r="B433" s="2" t="s">
        <v>568</v>
      </c>
      <c r="C433" s="2"/>
      <c r="D433" s="2">
        <v>50</v>
      </c>
      <c r="E433" s="11">
        <v>43358</v>
      </c>
      <c r="F433" s="2">
        <v>43358</v>
      </c>
      <c r="G433" s="2">
        <v>141</v>
      </c>
      <c r="K433" s="2">
        <v>11</v>
      </c>
      <c r="O433" s="2" t="s">
        <v>55</v>
      </c>
      <c r="P433" s="2">
        <v>1</v>
      </c>
      <c r="R433" s="2" t="s">
        <v>1988</v>
      </c>
      <c r="S433" s="2" t="s">
        <v>54</v>
      </c>
      <c r="T433" s="2" t="s">
        <v>223</v>
      </c>
      <c r="U433" s="2" t="s">
        <v>1599</v>
      </c>
      <c r="V433" s="2" t="s">
        <v>1599</v>
      </c>
      <c r="Y433" s="2" t="s">
        <v>1599</v>
      </c>
      <c r="AA433" s="2" t="s">
        <v>1599</v>
      </c>
      <c r="AB433" s="12" t="s">
        <v>223</v>
      </c>
      <c r="AC433" s="12">
        <v>11718</v>
      </c>
      <c r="AD433" s="12">
        <v>50</v>
      </c>
      <c r="AE433" s="12">
        <f>VLOOKUP(AD433,Tableau5[[ID_Section]:[departement]],10,TRUE)</f>
        <v>17</v>
      </c>
      <c r="AF433" s="12">
        <v>141</v>
      </c>
      <c r="AG433" s="33">
        <v>43358</v>
      </c>
      <c r="AH433" s="12">
        <v>11</v>
      </c>
      <c r="AI433" s="12">
        <v>5</v>
      </c>
      <c r="AJ433" s="12" t="s">
        <v>55</v>
      </c>
      <c r="AK433" s="12" t="str">
        <f>AJ433</f>
        <v>Sportif</v>
      </c>
      <c r="AL433" s="12">
        <v>1</v>
      </c>
      <c r="AP433" s="12">
        <v>1</v>
      </c>
      <c r="AQ433" s="12">
        <v>18</v>
      </c>
      <c r="AV433" s="12" t="str">
        <f>CONCATENATE(AD433,"-",AG433,"-",AJ433)</f>
        <v>50-43358-Sportif</v>
      </c>
      <c r="AW433" s="12">
        <v>1</v>
      </c>
      <c r="AX433" s="12">
        <v>1</v>
      </c>
      <c r="AY433" s="12" t="s">
        <v>61</v>
      </c>
      <c r="AZ433" s="12">
        <v>148</v>
      </c>
      <c r="BA433" s="12" t="s">
        <v>193</v>
      </c>
      <c r="BB433" s="12">
        <v>14941</v>
      </c>
      <c r="BC433" s="12">
        <v>104</v>
      </c>
    </row>
    <row r="434" spans="1:55" x14ac:dyDescent="0.2">
      <c r="A434" s="2" t="s">
        <v>1612</v>
      </c>
      <c r="B434" s="2" t="s">
        <v>568</v>
      </c>
      <c r="C434" s="2"/>
      <c r="D434" s="2">
        <v>50</v>
      </c>
      <c r="E434" s="11">
        <v>43358</v>
      </c>
      <c r="F434" s="2">
        <v>43358</v>
      </c>
      <c r="G434" s="2">
        <v>141</v>
      </c>
      <c r="K434" s="2">
        <v>11</v>
      </c>
      <c r="O434" s="2" t="s">
        <v>53</v>
      </c>
      <c r="P434" s="2">
        <v>2</v>
      </c>
      <c r="R434" s="2" t="s">
        <v>1988</v>
      </c>
      <c r="S434" s="2" t="s">
        <v>1599</v>
      </c>
      <c r="T434" s="2" t="s">
        <v>1599</v>
      </c>
      <c r="U434" s="2" t="s">
        <v>1599</v>
      </c>
      <c r="V434" s="2" t="s">
        <v>1599</v>
      </c>
      <c r="Y434" s="2" t="s">
        <v>1599</v>
      </c>
      <c r="AA434" s="2" t="s">
        <v>1599</v>
      </c>
      <c r="AB434" s="12" t="s">
        <v>204</v>
      </c>
      <c r="AC434" s="12">
        <v>11719</v>
      </c>
      <c r="AD434" s="12">
        <v>50</v>
      </c>
      <c r="AE434" s="12">
        <f>VLOOKUP(AD434,Tableau5[[ID_Section]:[departement]],10,TRUE)</f>
        <v>17</v>
      </c>
      <c r="AF434" s="12">
        <v>141</v>
      </c>
      <c r="AG434" s="33">
        <v>43358</v>
      </c>
      <c r="AH434" s="12">
        <v>11</v>
      </c>
      <c r="AI434" s="12">
        <v>9</v>
      </c>
      <c r="AJ434" s="12" t="s">
        <v>53</v>
      </c>
      <c r="AK434" s="12" t="s">
        <v>53</v>
      </c>
      <c r="AL434" s="12">
        <v>2</v>
      </c>
      <c r="AP434" s="12">
        <v>1</v>
      </c>
      <c r="AV434" s="12" t="str">
        <f>CONCATENATE(AD434,"-",AG434,"-","Loisir")</f>
        <v>50-43358-Loisir</v>
      </c>
      <c r="AW434" s="12">
        <v>1</v>
      </c>
      <c r="AX434" s="12">
        <v>1</v>
      </c>
      <c r="AY434" s="12" t="s">
        <v>61</v>
      </c>
      <c r="AZ434" s="12">
        <v>148</v>
      </c>
      <c r="BA434" s="12" t="s">
        <v>193</v>
      </c>
      <c r="BB434" s="12">
        <v>14941</v>
      </c>
      <c r="BC434" s="12">
        <v>104</v>
      </c>
    </row>
    <row r="435" spans="1:55" x14ac:dyDescent="0.2">
      <c r="A435" s="2" t="s">
        <v>1612</v>
      </c>
      <c r="B435" s="2" t="s">
        <v>568</v>
      </c>
      <c r="C435" s="2"/>
      <c r="D435" s="2">
        <v>50</v>
      </c>
      <c r="E435" s="11">
        <v>43358</v>
      </c>
      <c r="F435" s="2">
        <v>43358</v>
      </c>
      <c r="G435" s="2">
        <v>141</v>
      </c>
      <c r="K435" s="2">
        <v>11</v>
      </c>
      <c r="O435" s="2" t="s">
        <v>49</v>
      </c>
      <c r="P435" s="2">
        <v>1</v>
      </c>
      <c r="R435" s="2" t="s">
        <v>1989</v>
      </c>
      <c r="S435" s="2" t="s">
        <v>1599</v>
      </c>
      <c r="T435" s="2" t="s">
        <v>1599</v>
      </c>
      <c r="U435" s="2" t="s">
        <v>1599</v>
      </c>
      <c r="V435" s="2" t="s">
        <v>1599</v>
      </c>
      <c r="Y435" s="2" t="s">
        <v>1599</v>
      </c>
      <c r="AA435" s="2" t="s">
        <v>1599</v>
      </c>
      <c r="AB435" s="12" t="s">
        <v>204</v>
      </c>
      <c r="AC435" s="12">
        <v>11720</v>
      </c>
      <c r="AD435" s="12">
        <v>50</v>
      </c>
      <c r="AE435" s="12">
        <f>VLOOKUP(AD435,Tableau5[[ID_Section]:[departement]],10,TRUE)</f>
        <v>17</v>
      </c>
      <c r="AF435" s="12">
        <v>141</v>
      </c>
      <c r="AG435" s="33">
        <v>43358</v>
      </c>
      <c r="AH435" s="12">
        <v>11</v>
      </c>
      <c r="AI435" s="12">
        <v>1</v>
      </c>
      <c r="AJ435" s="12" t="s">
        <v>49</v>
      </c>
      <c r="AL435" s="12">
        <v>1</v>
      </c>
      <c r="AP435" s="12">
        <v>2</v>
      </c>
      <c r="AW435" s="12">
        <v>2</v>
      </c>
      <c r="AX435" s="12">
        <v>1</v>
      </c>
      <c r="AY435" s="12" t="s">
        <v>61</v>
      </c>
      <c r="AZ435" s="12">
        <v>148</v>
      </c>
      <c r="BA435" s="12" t="s">
        <v>193</v>
      </c>
      <c r="BB435" s="12">
        <v>14941</v>
      </c>
      <c r="BC435" s="12">
        <v>104</v>
      </c>
    </row>
    <row r="436" spans="1:55" x14ac:dyDescent="0.2">
      <c r="A436" s="2" t="s">
        <v>1612</v>
      </c>
      <c r="B436" s="2" t="s">
        <v>568</v>
      </c>
      <c r="C436" s="2"/>
      <c r="D436" s="2">
        <v>50</v>
      </c>
      <c r="E436" s="11">
        <v>43358</v>
      </c>
      <c r="F436" s="2">
        <v>43358</v>
      </c>
      <c r="G436" s="2">
        <v>141</v>
      </c>
      <c r="K436" s="2">
        <v>11</v>
      </c>
      <c r="O436" s="2" t="s">
        <v>46</v>
      </c>
      <c r="P436" s="2">
        <v>2</v>
      </c>
      <c r="R436" s="2" t="s">
        <v>1988</v>
      </c>
      <c r="S436" s="2" t="s">
        <v>1599</v>
      </c>
      <c r="T436" s="2" t="s">
        <v>1599</v>
      </c>
      <c r="U436" s="2" t="s">
        <v>1599</v>
      </c>
      <c r="V436" s="2" t="s">
        <v>1599</v>
      </c>
      <c r="Y436" s="2" t="s">
        <v>1599</v>
      </c>
      <c r="AA436" s="2" t="s">
        <v>1599</v>
      </c>
      <c r="AB436" s="12" t="s">
        <v>204</v>
      </c>
      <c r="AC436" s="12">
        <v>11721</v>
      </c>
      <c r="AD436" s="12">
        <v>50</v>
      </c>
      <c r="AE436" s="12">
        <f>VLOOKUP(AD436,Tableau5[[ID_Section]:[departement]],10,TRUE)</f>
        <v>17</v>
      </c>
      <c r="AF436" s="12">
        <v>141</v>
      </c>
      <c r="AG436" s="33">
        <v>43358</v>
      </c>
      <c r="AH436" s="12">
        <v>11</v>
      </c>
      <c r="AI436" s="12">
        <v>2</v>
      </c>
      <c r="AJ436" s="12" t="s">
        <v>46</v>
      </c>
      <c r="AL436" s="12">
        <v>2</v>
      </c>
      <c r="AP436" s="12">
        <v>1</v>
      </c>
      <c r="AW436" s="12">
        <v>2</v>
      </c>
      <c r="AX436" s="12">
        <v>1</v>
      </c>
      <c r="AY436" s="12" t="s">
        <v>61</v>
      </c>
      <c r="AZ436" s="12">
        <v>148</v>
      </c>
      <c r="BA436" s="12" t="s">
        <v>193</v>
      </c>
      <c r="BB436" s="12">
        <v>14941</v>
      </c>
      <c r="BC436" s="12">
        <v>104</v>
      </c>
    </row>
    <row r="437" spans="1:55" x14ac:dyDescent="0.2">
      <c r="A437" s="2" t="s">
        <v>1612</v>
      </c>
      <c r="B437" s="2" t="s">
        <v>568</v>
      </c>
      <c r="C437" s="2"/>
      <c r="D437" s="2">
        <v>50</v>
      </c>
      <c r="E437" s="11">
        <v>43358</v>
      </c>
      <c r="F437" s="2">
        <v>43358</v>
      </c>
      <c r="G437" s="2">
        <v>141</v>
      </c>
      <c r="K437" s="2">
        <v>11</v>
      </c>
      <c r="O437" s="2" t="s">
        <v>53</v>
      </c>
      <c r="P437" s="2">
        <v>4</v>
      </c>
      <c r="R437" s="2" t="s">
        <v>1989</v>
      </c>
      <c r="S437" s="2" t="s">
        <v>1599</v>
      </c>
      <c r="T437" s="2" t="s">
        <v>1599</v>
      </c>
      <c r="U437" s="2" t="s">
        <v>1599</v>
      </c>
      <c r="V437" s="2" t="s">
        <v>1599</v>
      </c>
      <c r="Y437" s="2" t="s">
        <v>1599</v>
      </c>
      <c r="AA437" s="2" t="s">
        <v>1599</v>
      </c>
      <c r="AB437" s="12" t="s">
        <v>204</v>
      </c>
      <c r="AC437" s="12">
        <v>11722</v>
      </c>
      <c r="AD437" s="12">
        <v>50</v>
      </c>
      <c r="AE437" s="12">
        <f>VLOOKUP(AD437,Tableau5[[ID_Section]:[departement]],10,TRUE)</f>
        <v>17</v>
      </c>
      <c r="AF437" s="12">
        <v>141</v>
      </c>
      <c r="AG437" s="33">
        <v>43358</v>
      </c>
      <c r="AH437" s="12">
        <v>11</v>
      </c>
      <c r="AI437" s="12">
        <v>9</v>
      </c>
      <c r="AJ437" s="12" t="s">
        <v>53</v>
      </c>
      <c r="AK437" s="12" t="s">
        <v>53</v>
      </c>
      <c r="AL437" s="12">
        <v>4</v>
      </c>
      <c r="AP437" s="12">
        <v>2</v>
      </c>
      <c r="AV437" s="12" t="str">
        <f>CONCATENATE(AD437,"-",AG437,"-","Loisir")</f>
        <v>50-43358-Loisir</v>
      </c>
      <c r="AW437" s="12">
        <v>1</v>
      </c>
      <c r="AX437" s="12">
        <v>1</v>
      </c>
      <c r="AY437" s="12" t="s">
        <v>61</v>
      </c>
      <c r="AZ437" s="12">
        <v>148</v>
      </c>
      <c r="BA437" s="12" t="s">
        <v>193</v>
      </c>
      <c r="BB437" s="12">
        <v>14941</v>
      </c>
      <c r="BC437" s="12">
        <v>104</v>
      </c>
    </row>
    <row r="438" spans="1:55" x14ac:dyDescent="0.2">
      <c r="A438" s="2" t="s">
        <v>1612</v>
      </c>
      <c r="B438" s="2" t="s">
        <v>568</v>
      </c>
      <c r="C438" s="2"/>
      <c r="D438" s="2">
        <v>50</v>
      </c>
      <c r="E438" s="11">
        <v>43358</v>
      </c>
      <c r="F438" s="2">
        <v>43358</v>
      </c>
      <c r="G438" s="2">
        <v>141</v>
      </c>
      <c r="K438" s="2">
        <v>11</v>
      </c>
      <c r="O438" s="2" t="s">
        <v>46</v>
      </c>
      <c r="P438" s="2">
        <v>2</v>
      </c>
      <c r="R438" s="2" t="s">
        <v>1988</v>
      </c>
      <c r="S438" s="2" t="s">
        <v>1599</v>
      </c>
      <c r="T438" s="2" t="s">
        <v>1599</v>
      </c>
      <c r="U438" s="2" t="s">
        <v>1599</v>
      </c>
      <c r="V438" s="2" t="s">
        <v>1599</v>
      </c>
      <c r="Y438" s="2" t="s">
        <v>1599</v>
      </c>
      <c r="AA438" s="2" t="s">
        <v>1599</v>
      </c>
      <c r="AB438" s="12" t="s">
        <v>204</v>
      </c>
      <c r="AC438" s="12">
        <v>11723</v>
      </c>
      <c r="AD438" s="12">
        <v>50</v>
      </c>
      <c r="AE438" s="12">
        <f>VLOOKUP(AD438,Tableau5[[ID_Section]:[departement]],10,TRUE)</f>
        <v>17</v>
      </c>
      <c r="AF438" s="12">
        <v>141</v>
      </c>
      <c r="AG438" s="33">
        <v>43358</v>
      </c>
      <c r="AH438" s="12">
        <v>11</v>
      </c>
      <c r="AI438" s="12">
        <v>2</v>
      </c>
      <c r="AJ438" s="12" t="s">
        <v>46</v>
      </c>
      <c r="AL438" s="12">
        <v>2</v>
      </c>
      <c r="AP438" s="12">
        <v>1</v>
      </c>
      <c r="AW438" s="12">
        <v>2</v>
      </c>
      <c r="AX438" s="12">
        <v>1</v>
      </c>
      <c r="AY438" s="12" t="s">
        <v>61</v>
      </c>
      <c r="AZ438" s="12">
        <v>148</v>
      </c>
      <c r="BA438" s="12" t="s">
        <v>193</v>
      </c>
      <c r="BB438" s="12">
        <v>14941</v>
      </c>
      <c r="BC438" s="12">
        <v>104</v>
      </c>
    </row>
    <row r="439" spans="1:55" x14ac:dyDescent="0.2">
      <c r="A439" s="2" t="s">
        <v>1612</v>
      </c>
      <c r="B439" s="2" t="s">
        <v>568</v>
      </c>
      <c r="C439" s="2"/>
      <c r="D439" s="2">
        <v>50</v>
      </c>
      <c r="E439" s="11">
        <v>43358</v>
      </c>
      <c r="F439" s="2">
        <v>43358</v>
      </c>
      <c r="G439" s="2">
        <v>141</v>
      </c>
      <c r="K439" s="2">
        <v>11</v>
      </c>
      <c r="O439" s="2" t="s">
        <v>46</v>
      </c>
      <c r="P439" s="2">
        <v>1</v>
      </c>
      <c r="R439" s="2" t="s">
        <v>1989</v>
      </c>
      <c r="S439" s="2" t="s">
        <v>1599</v>
      </c>
      <c r="T439" s="2" t="s">
        <v>1599</v>
      </c>
      <c r="U439" s="2" t="s">
        <v>1599</v>
      </c>
      <c r="V439" s="2" t="s">
        <v>1599</v>
      </c>
      <c r="Y439" s="2" t="s">
        <v>1599</v>
      </c>
      <c r="AA439" s="2" t="s">
        <v>1599</v>
      </c>
      <c r="AB439" s="12" t="s">
        <v>204</v>
      </c>
      <c r="AC439" s="12">
        <v>11724</v>
      </c>
      <c r="AD439" s="12">
        <v>50</v>
      </c>
      <c r="AE439" s="12">
        <f>VLOOKUP(AD439,Tableau5[[ID_Section]:[departement]],10,TRUE)</f>
        <v>17</v>
      </c>
      <c r="AF439" s="12">
        <v>141</v>
      </c>
      <c r="AG439" s="33">
        <v>43358</v>
      </c>
      <c r="AH439" s="12">
        <v>11</v>
      </c>
      <c r="AI439" s="12">
        <v>2</v>
      </c>
      <c r="AJ439" s="12" t="s">
        <v>46</v>
      </c>
      <c r="AL439" s="12">
        <v>1</v>
      </c>
      <c r="AP439" s="12">
        <v>2</v>
      </c>
      <c r="AW439" s="12">
        <v>2</v>
      </c>
      <c r="AX439" s="12">
        <v>1</v>
      </c>
      <c r="AY439" s="12" t="s">
        <v>61</v>
      </c>
      <c r="AZ439" s="12">
        <v>148</v>
      </c>
      <c r="BA439" s="12" t="s">
        <v>193</v>
      </c>
      <c r="BB439" s="12">
        <v>14941</v>
      </c>
      <c r="BC439" s="12">
        <v>104</v>
      </c>
    </row>
    <row r="440" spans="1:55" x14ac:dyDescent="0.2">
      <c r="A440" s="2" t="s">
        <v>1612</v>
      </c>
      <c r="B440" s="2" t="s">
        <v>568</v>
      </c>
      <c r="C440" s="2"/>
      <c r="D440" s="2">
        <v>50</v>
      </c>
      <c r="E440" s="11">
        <v>43358</v>
      </c>
      <c r="F440" s="2">
        <v>43358</v>
      </c>
      <c r="G440" s="2">
        <v>141</v>
      </c>
      <c r="K440" s="2">
        <v>11</v>
      </c>
      <c r="O440" s="2" t="s">
        <v>49</v>
      </c>
      <c r="P440" s="2">
        <v>2</v>
      </c>
      <c r="R440" s="2" t="s">
        <v>1988</v>
      </c>
      <c r="S440" s="2" t="s">
        <v>1599</v>
      </c>
      <c r="T440" s="2" t="s">
        <v>1599</v>
      </c>
      <c r="U440" s="2" t="s">
        <v>1599</v>
      </c>
      <c r="V440" s="2" t="s">
        <v>1599</v>
      </c>
      <c r="Y440" s="2" t="s">
        <v>1599</v>
      </c>
      <c r="AA440" s="2" t="s">
        <v>1599</v>
      </c>
      <c r="AB440" s="12" t="s">
        <v>204</v>
      </c>
      <c r="AC440" s="12">
        <v>11725</v>
      </c>
      <c r="AD440" s="12">
        <v>50</v>
      </c>
      <c r="AE440" s="12">
        <f>VLOOKUP(AD440,Tableau5[[ID_Section]:[departement]],10,TRUE)</f>
        <v>17</v>
      </c>
      <c r="AF440" s="12">
        <v>141</v>
      </c>
      <c r="AG440" s="33">
        <v>43358</v>
      </c>
      <c r="AH440" s="12">
        <v>11</v>
      </c>
      <c r="AI440" s="12">
        <v>1</v>
      </c>
      <c r="AJ440" s="12" t="s">
        <v>49</v>
      </c>
      <c r="AL440" s="12">
        <v>2</v>
      </c>
      <c r="AP440" s="12">
        <v>1</v>
      </c>
      <c r="AW440" s="12">
        <v>2</v>
      </c>
      <c r="AX440" s="12">
        <v>1</v>
      </c>
      <c r="AY440" s="12" t="s">
        <v>61</v>
      </c>
      <c r="AZ440" s="12">
        <v>148</v>
      </c>
      <c r="BA440" s="12" t="s">
        <v>193</v>
      </c>
      <c r="BB440" s="12">
        <v>14941</v>
      </c>
      <c r="BC440" s="12">
        <v>104</v>
      </c>
    </row>
    <row r="441" spans="1:55" x14ac:dyDescent="0.2">
      <c r="A441" s="2" t="s">
        <v>1612</v>
      </c>
      <c r="B441" s="2" t="s">
        <v>568</v>
      </c>
      <c r="C441" s="2"/>
      <c r="D441" s="2">
        <v>50</v>
      </c>
      <c r="E441" s="11">
        <v>43358</v>
      </c>
      <c r="F441" s="2">
        <v>43358</v>
      </c>
      <c r="G441" s="2">
        <v>141</v>
      </c>
      <c r="K441" s="2">
        <v>11</v>
      </c>
      <c r="O441" s="2" t="s">
        <v>46</v>
      </c>
      <c r="P441" s="2">
        <v>1</v>
      </c>
      <c r="R441" s="2" t="s">
        <v>1988</v>
      </c>
      <c r="S441" s="2" t="s">
        <v>1599</v>
      </c>
      <c r="T441" s="2" t="s">
        <v>1599</v>
      </c>
      <c r="U441" s="2" t="s">
        <v>1599</v>
      </c>
      <c r="V441" s="2" t="s">
        <v>1599</v>
      </c>
      <c r="Y441" s="2" t="s">
        <v>1599</v>
      </c>
      <c r="AA441" s="2" t="s">
        <v>1599</v>
      </c>
      <c r="AB441" s="12" t="s">
        <v>204</v>
      </c>
      <c r="AC441" s="12">
        <v>11726</v>
      </c>
      <c r="AD441" s="12">
        <v>50</v>
      </c>
      <c r="AE441" s="12">
        <f>VLOOKUP(AD441,Tableau5[[ID_Section]:[departement]],10,TRUE)</f>
        <v>17</v>
      </c>
      <c r="AF441" s="12">
        <v>141</v>
      </c>
      <c r="AG441" s="33">
        <v>43358</v>
      </c>
      <c r="AH441" s="12">
        <v>11</v>
      </c>
      <c r="AI441" s="12">
        <v>2</v>
      </c>
      <c r="AJ441" s="12" t="s">
        <v>46</v>
      </c>
      <c r="AL441" s="12">
        <v>1</v>
      </c>
      <c r="AP441" s="12">
        <v>1</v>
      </c>
      <c r="AW441" s="12">
        <v>2</v>
      </c>
      <c r="AX441" s="12">
        <v>1</v>
      </c>
      <c r="AY441" s="12" t="s">
        <v>61</v>
      </c>
      <c r="AZ441" s="12">
        <v>148</v>
      </c>
      <c r="BA441" s="12" t="s">
        <v>193</v>
      </c>
      <c r="BB441" s="12">
        <v>14941</v>
      </c>
      <c r="BC441" s="12">
        <v>104</v>
      </c>
    </row>
    <row r="442" spans="1:55" x14ac:dyDescent="0.2">
      <c r="A442" s="2" t="s">
        <v>1612</v>
      </c>
      <c r="B442" s="2" t="s">
        <v>568</v>
      </c>
      <c r="C442" s="2"/>
      <c r="D442" s="2">
        <v>50</v>
      </c>
      <c r="E442" s="11">
        <v>43358</v>
      </c>
      <c r="F442" s="2">
        <v>43358</v>
      </c>
      <c r="G442" s="2">
        <v>141</v>
      </c>
      <c r="K442" s="2">
        <v>11</v>
      </c>
      <c r="M442" s="2">
        <v>1</v>
      </c>
      <c r="O442" s="2" t="s">
        <v>55</v>
      </c>
      <c r="P442" s="2">
        <v>1</v>
      </c>
      <c r="R442" s="2" t="s">
        <v>1989</v>
      </c>
      <c r="S442" s="2" t="s">
        <v>54</v>
      </c>
      <c r="T442" s="2" t="s">
        <v>224</v>
      </c>
      <c r="U442" s="2" t="s">
        <v>1599</v>
      </c>
      <c r="V442" s="2" t="s">
        <v>1599</v>
      </c>
      <c r="Y442" s="2" t="s">
        <v>1599</v>
      </c>
      <c r="AA442" s="2" t="s">
        <v>1599</v>
      </c>
      <c r="AB442" s="12" t="s">
        <v>224</v>
      </c>
      <c r="AC442" s="12">
        <v>11727</v>
      </c>
      <c r="AD442" s="12">
        <v>50</v>
      </c>
      <c r="AE442" s="12">
        <f>VLOOKUP(AD442,Tableau5[[ID_Section]:[departement]],10,TRUE)</f>
        <v>17</v>
      </c>
      <c r="AF442" s="12">
        <v>141</v>
      </c>
      <c r="AG442" s="33">
        <v>43358</v>
      </c>
      <c r="AH442" s="12">
        <v>11</v>
      </c>
      <c r="AI442" s="12">
        <v>5</v>
      </c>
      <c r="AJ442" s="12" t="s">
        <v>55</v>
      </c>
      <c r="AK442" s="12" t="str">
        <f>AJ442</f>
        <v>Sportif</v>
      </c>
      <c r="AL442" s="12">
        <v>1</v>
      </c>
      <c r="AN442" s="12">
        <v>1</v>
      </c>
      <c r="AP442" s="12">
        <v>2</v>
      </c>
      <c r="AQ442" s="12">
        <v>19</v>
      </c>
      <c r="AV442" s="12" t="str">
        <f>CONCATENATE(AD442,"-",AG442,"-",AJ442)</f>
        <v>50-43358-Sportif</v>
      </c>
      <c r="AW442" s="12">
        <v>1</v>
      </c>
      <c r="AX442" s="12">
        <v>1</v>
      </c>
      <c r="AY442" s="12" t="s">
        <v>61</v>
      </c>
      <c r="AZ442" s="12">
        <v>148</v>
      </c>
      <c r="BA442" s="12" t="s">
        <v>193</v>
      </c>
      <c r="BB442" s="12">
        <v>14941</v>
      </c>
      <c r="BC442" s="12">
        <v>104</v>
      </c>
    </row>
    <row r="443" spans="1:55" x14ac:dyDescent="0.2">
      <c r="A443" s="2" t="s">
        <v>1612</v>
      </c>
      <c r="B443" s="2" t="s">
        <v>568</v>
      </c>
      <c r="C443" s="2"/>
      <c r="D443" s="2">
        <v>50</v>
      </c>
      <c r="E443" s="11">
        <v>43358</v>
      </c>
      <c r="F443" s="2">
        <v>43358</v>
      </c>
      <c r="G443" s="2">
        <v>141</v>
      </c>
      <c r="K443" s="2">
        <v>11</v>
      </c>
      <c r="O443" s="2" t="s">
        <v>55</v>
      </c>
      <c r="P443" s="2">
        <v>1</v>
      </c>
      <c r="R443" s="2" t="s">
        <v>1989</v>
      </c>
      <c r="S443" s="2" t="s">
        <v>1599</v>
      </c>
      <c r="T443" s="2" t="s">
        <v>1599</v>
      </c>
      <c r="U443" s="2" t="s">
        <v>1599</v>
      </c>
      <c r="V443" s="2" t="s">
        <v>1599</v>
      </c>
      <c r="Y443" s="2" t="s">
        <v>1599</v>
      </c>
      <c r="AA443" s="2" t="s">
        <v>1599</v>
      </c>
      <c r="AB443" s="12" t="s">
        <v>204</v>
      </c>
      <c r="AC443" s="12">
        <v>11728</v>
      </c>
      <c r="AD443" s="12">
        <v>50</v>
      </c>
      <c r="AE443" s="12">
        <f>VLOOKUP(AD443,Tableau5[[ID_Section]:[departement]],10,TRUE)</f>
        <v>17</v>
      </c>
      <c r="AF443" s="12">
        <v>141</v>
      </c>
      <c r="AG443" s="33">
        <v>43358</v>
      </c>
      <c r="AH443" s="12">
        <v>11</v>
      </c>
      <c r="AI443" s="12">
        <v>5</v>
      </c>
      <c r="AJ443" s="12" t="s">
        <v>55</v>
      </c>
      <c r="AK443" s="12" t="str">
        <f>AJ443</f>
        <v>Sportif</v>
      </c>
      <c r="AL443" s="12">
        <v>1</v>
      </c>
      <c r="AP443" s="12">
        <v>2</v>
      </c>
      <c r="AV443" s="12" t="str">
        <f>CONCATENATE(AD443,"-",AG443,"-",AJ443)</f>
        <v>50-43358-Sportif</v>
      </c>
      <c r="AW443" s="12">
        <v>1</v>
      </c>
      <c r="AX443" s="12">
        <v>1</v>
      </c>
      <c r="AY443" s="12" t="s">
        <v>61</v>
      </c>
      <c r="AZ443" s="12">
        <v>148</v>
      </c>
      <c r="BA443" s="12" t="s">
        <v>193</v>
      </c>
      <c r="BB443" s="12">
        <v>14941</v>
      </c>
      <c r="BC443" s="12">
        <v>104</v>
      </c>
    </row>
    <row r="444" spans="1:55" x14ac:dyDescent="0.2">
      <c r="A444" s="2" t="s">
        <v>1612</v>
      </c>
      <c r="B444" s="2" t="s">
        <v>568</v>
      </c>
      <c r="C444" s="2"/>
      <c r="D444" s="2">
        <v>50</v>
      </c>
      <c r="E444" s="11">
        <v>43358</v>
      </c>
      <c r="F444" s="2">
        <v>43358</v>
      </c>
      <c r="G444" s="2">
        <v>141</v>
      </c>
      <c r="K444" s="2">
        <v>11</v>
      </c>
      <c r="O444" s="2" t="s">
        <v>46</v>
      </c>
      <c r="P444" s="2">
        <v>2</v>
      </c>
      <c r="R444" s="2" t="s">
        <v>1989</v>
      </c>
      <c r="S444" s="2" t="s">
        <v>1599</v>
      </c>
      <c r="T444" s="2" t="s">
        <v>1599</v>
      </c>
      <c r="U444" s="2" t="s">
        <v>1599</v>
      </c>
      <c r="V444" s="2" t="s">
        <v>1599</v>
      </c>
      <c r="Y444" s="2" t="s">
        <v>1599</v>
      </c>
      <c r="AA444" s="2" t="s">
        <v>1599</v>
      </c>
      <c r="AB444" s="12" t="s">
        <v>204</v>
      </c>
      <c r="AC444" s="12">
        <v>11729</v>
      </c>
      <c r="AD444" s="12">
        <v>50</v>
      </c>
      <c r="AE444" s="12">
        <f>VLOOKUP(AD444,Tableau5[[ID_Section]:[departement]],10,TRUE)</f>
        <v>17</v>
      </c>
      <c r="AF444" s="12">
        <v>141</v>
      </c>
      <c r="AG444" s="33">
        <v>43358</v>
      </c>
      <c r="AH444" s="12">
        <v>11</v>
      </c>
      <c r="AI444" s="12">
        <v>2</v>
      </c>
      <c r="AJ444" s="12" t="s">
        <v>46</v>
      </c>
      <c r="AL444" s="12">
        <v>2</v>
      </c>
      <c r="AP444" s="12">
        <v>2</v>
      </c>
      <c r="AW444" s="12">
        <v>2</v>
      </c>
      <c r="AX444" s="12">
        <v>1</v>
      </c>
      <c r="AY444" s="12" t="s">
        <v>61</v>
      </c>
      <c r="AZ444" s="12">
        <v>148</v>
      </c>
      <c r="BA444" s="12" t="s">
        <v>193</v>
      </c>
      <c r="BB444" s="12">
        <v>14941</v>
      </c>
      <c r="BC444" s="12">
        <v>104</v>
      </c>
    </row>
    <row r="445" spans="1:55" x14ac:dyDescent="0.2">
      <c r="A445" s="2" t="s">
        <v>1612</v>
      </c>
      <c r="B445" s="2" t="s">
        <v>568</v>
      </c>
      <c r="C445" s="2"/>
      <c r="D445" s="2">
        <v>50</v>
      </c>
      <c r="E445" s="11">
        <v>43358</v>
      </c>
      <c r="F445" s="2">
        <v>43358</v>
      </c>
      <c r="G445" s="2">
        <v>141</v>
      </c>
      <c r="K445" s="2">
        <v>11</v>
      </c>
      <c r="O445" s="2" t="s">
        <v>53</v>
      </c>
      <c r="P445" s="2">
        <v>1</v>
      </c>
      <c r="R445" s="2" t="s">
        <v>1989</v>
      </c>
      <c r="S445" s="2" t="s">
        <v>1599</v>
      </c>
      <c r="T445" s="2" t="s">
        <v>1599</v>
      </c>
      <c r="U445" s="2" t="s">
        <v>1599</v>
      </c>
      <c r="V445" s="2" t="s">
        <v>1599</v>
      </c>
      <c r="Y445" s="2" t="s">
        <v>1599</v>
      </c>
      <c r="AA445" s="2" t="s">
        <v>1599</v>
      </c>
      <c r="AB445" s="12" t="s">
        <v>204</v>
      </c>
      <c r="AC445" s="12">
        <v>11730</v>
      </c>
      <c r="AD445" s="12">
        <v>50</v>
      </c>
      <c r="AE445" s="12">
        <f>VLOOKUP(AD445,Tableau5[[ID_Section]:[departement]],10,TRUE)</f>
        <v>17</v>
      </c>
      <c r="AF445" s="12">
        <v>141</v>
      </c>
      <c r="AG445" s="33">
        <v>43358</v>
      </c>
      <c r="AH445" s="12">
        <v>11</v>
      </c>
      <c r="AI445" s="12">
        <v>9</v>
      </c>
      <c r="AJ445" s="12" t="s">
        <v>53</v>
      </c>
      <c r="AK445" s="12" t="s">
        <v>53</v>
      </c>
      <c r="AL445" s="12">
        <v>1</v>
      </c>
      <c r="AP445" s="12">
        <v>2</v>
      </c>
      <c r="AV445" s="12" t="str">
        <f>CONCATENATE(AD445,"-",AG445,"-","Loisir")</f>
        <v>50-43358-Loisir</v>
      </c>
      <c r="AW445" s="12">
        <v>1</v>
      </c>
      <c r="AX445" s="12">
        <v>1</v>
      </c>
      <c r="AY445" s="12" t="s">
        <v>61</v>
      </c>
      <c r="AZ445" s="12">
        <v>148</v>
      </c>
      <c r="BA445" s="12" t="s">
        <v>193</v>
      </c>
      <c r="BB445" s="12">
        <v>14941</v>
      </c>
      <c r="BC445" s="12">
        <v>104</v>
      </c>
    </row>
    <row r="446" spans="1:55" x14ac:dyDescent="0.2">
      <c r="A446" s="2" t="s">
        <v>1612</v>
      </c>
      <c r="B446" s="2" t="s">
        <v>568</v>
      </c>
      <c r="C446" s="2"/>
      <c r="D446" s="2">
        <v>50</v>
      </c>
      <c r="E446" s="11">
        <v>43358</v>
      </c>
      <c r="F446" s="2">
        <v>43358</v>
      </c>
      <c r="G446" s="2">
        <v>141</v>
      </c>
      <c r="K446" s="2">
        <v>11</v>
      </c>
      <c r="O446" s="2" t="s">
        <v>53</v>
      </c>
      <c r="P446" s="2">
        <v>9</v>
      </c>
      <c r="R446" s="2" t="s">
        <v>1988</v>
      </c>
      <c r="S446" s="2" t="s">
        <v>1599</v>
      </c>
      <c r="T446" s="2" t="s">
        <v>1599</v>
      </c>
      <c r="U446" s="2" t="s">
        <v>1599</v>
      </c>
      <c r="V446" s="2" t="s">
        <v>1599</v>
      </c>
      <c r="Y446" s="2" t="s">
        <v>1599</v>
      </c>
      <c r="AA446" s="2" t="s">
        <v>1599</v>
      </c>
      <c r="AB446" s="12" t="s">
        <v>204</v>
      </c>
      <c r="AC446" s="12">
        <v>11731</v>
      </c>
      <c r="AD446" s="12">
        <v>50</v>
      </c>
      <c r="AE446" s="12">
        <f>VLOOKUP(AD446,Tableau5[[ID_Section]:[departement]],10,TRUE)</f>
        <v>17</v>
      </c>
      <c r="AF446" s="12">
        <v>141</v>
      </c>
      <c r="AG446" s="33">
        <v>43358</v>
      </c>
      <c r="AH446" s="12">
        <v>11</v>
      </c>
      <c r="AI446" s="12">
        <v>9</v>
      </c>
      <c r="AJ446" s="12" t="s">
        <v>53</v>
      </c>
      <c r="AK446" s="12" t="s">
        <v>53</v>
      </c>
      <c r="AL446" s="12">
        <v>9</v>
      </c>
      <c r="AP446" s="12">
        <v>1</v>
      </c>
      <c r="AV446" s="12" t="str">
        <f>CONCATENATE(AD446,"-",AG446,"-","Loisir")</f>
        <v>50-43358-Loisir</v>
      </c>
      <c r="AW446" s="12">
        <v>1</v>
      </c>
      <c r="AX446" s="12">
        <v>1</v>
      </c>
      <c r="AY446" s="12" t="s">
        <v>61</v>
      </c>
      <c r="AZ446" s="12">
        <v>148</v>
      </c>
      <c r="BA446" s="12" t="s">
        <v>193</v>
      </c>
      <c r="BB446" s="12">
        <v>14941</v>
      </c>
      <c r="BC446" s="12">
        <v>104</v>
      </c>
    </row>
    <row r="447" spans="1:55" x14ac:dyDescent="0.2">
      <c r="A447" s="2" t="s">
        <v>1612</v>
      </c>
      <c r="B447" s="2" t="s">
        <v>568</v>
      </c>
      <c r="C447" s="2"/>
      <c r="D447" s="2">
        <v>50</v>
      </c>
      <c r="E447" s="11">
        <v>43358</v>
      </c>
      <c r="F447" s="2">
        <v>43358</v>
      </c>
      <c r="G447" s="2">
        <v>141</v>
      </c>
      <c r="K447" s="2">
        <v>11</v>
      </c>
      <c r="O447" s="2" t="s">
        <v>49</v>
      </c>
      <c r="P447" s="2">
        <v>1</v>
      </c>
      <c r="R447" s="2" t="s">
        <v>1988</v>
      </c>
      <c r="S447" s="2" t="s">
        <v>1599</v>
      </c>
      <c r="T447" s="2" t="s">
        <v>1599</v>
      </c>
      <c r="U447" s="2" t="s">
        <v>1599</v>
      </c>
      <c r="V447" s="2" t="s">
        <v>1599</v>
      </c>
      <c r="Y447" s="2" t="s">
        <v>1599</v>
      </c>
      <c r="AA447" s="2" t="s">
        <v>1599</v>
      </c>
      <c r="AB447" s="12" t="s">
        <v>204</v>
      </c>
      <c r="AC447" s="12">
        <v>11732</v>
      </c>
      <c r="AD447" s="12">
        <v>50</v>
      </c>
      <c r="AE447" s="12">
        <f>VLOOKUP(AD447,Tableau5[[ID_Section]:[departement]],10,TRUE)</f>
        <v>17</v>
      </c>
      <c r="AF447" s="12">
        <v>141</v>
      </c>
      <c r="AG447" s="33">
        <v>43358</v>
      </c>
      <c r="AH447" s="12">
        <v>11</v>
      </c>
      <c r="AI447" s="12">
        <v>1</v>
      </c>
      <c r="AJ447" s="12" t="s">
        <v>49</v>
      </c>
      <c r="AL447" s="12">
        <v>1</v>
      </c>
      <c r="AP447" s="12">
        <v>1</v>
      </c>
      <c r="AW447" s="12">
        <v>2</v>
      </c>
      <c r="AX447" s="12">
        <v>1</v>
      </c>
      <c r="AY447" s="12" t="s">
        <v>61</v>
      </c>
      <c r="AZ447" s="12">
        <v>148</v>
      </c>
      <c r="BA447" s="12" t="s">
        <v>193</v>
      </c>
      <c r="BB447" s="12">
        <v>14941</v>
      </c>
      <c r="BC447" s="12">
        <v>104</v>
      </c>
    </row>
    <row r="448" spans="1:55" x14ac:dyDescent="0.2">
      <c r="A448" s="2" t="s">
        <v>1612</v>
      </c>
      <c r="B448" s="2" t="s">
        <v>568</v>
      </c>
      <c r="C448" s="2"/>
      <c r="D448" s="2">
        <v>50</v>
      </c>
      <c r="E448" s="11">
        <v>43358</v>
      </c>
      <c r="F448" s="2">
        <v>43358</v>
      </c>
      <c r="G448" s="2">
        <v>141</v>
      </c>
      <c r="K448" s="2">
        <v>11</v>
      </c>
      <c r="O448" s="2" t="s">
        <v>46</v>
      </c>
      <c r="P448" s="2">
        <v>1</v>
      </c>
      <c r="R448" s="2" t="s">
        <v>1988</v>
      </c>
      <c r="S448" s="2" t="s">
        <v>1599</v>
      </c>
      <c r="T448" s="2" t="s">
        <v>1599</v>
      </c>
      <c r="U448" s="2" t="s">
        <v>1599</v>
      </c>
      <c r="V448" s="2" t="s">
        <v>1599</v>
      </c>
      <c r="Y448" s="2" t="s">
        <v>1599</v>
      </c>
      <c r="AA448" s="2" t="s">
        <v>1599</v>
      </c>
      <c r="AB448" s="12" t="s">
        <v>204</v>
      </c>
      <c r="AC448" s="12">
        <v>11733</v>
      </c>
      <c r="AD448" s="12">
        <v>50</v>
      </c>
      <c r="AE448" s="12">
        <f>VLOOKUP(AD448,Tableau5[[ID_Section]:[departement]],10,TRUE)</f>
        <v>17</v>
      </c>
      <c r="AF448" s="12">
        <v>141</v>
      </c>
      <c r="AG448" s="33">
        <v>43358</v>
      </c>
      <c r="AH448" s="12">
        <v>11</v>
      </c>
      <c r="AI448" s="12">
        <v>2</v>
      </c>
      <c r="AJ448" s="12" t="s">
        <v>46</v>
      </c>
      <c r="AL448" s="12">
        <v>1</v>
      </c>
      <c r="AP448" s="12">
        <v>1</v>
      </c>
      <c r="AW448" s="12">
        <v>2</v>
      </c>
      <c r="AX448" s="12">
        <v>1</v>
      </c>
      <c r="AY448" s="12" t="s">
        <v>61</v>
      </c>
      <c r="AZ448" s="12">
        <v>148</v>
      </c>
      <c r="BA448" s="12" t="s">
        <v>193</v>
      </c>
      <c r="BB448" s="12">
        <v>14941</v>
      </c>
      <c r="BC448" s="12">
        <v>104</v>
      </c>
    </row>
    <row r="449" spans="1:55" x14ac:dyDescent="0.2">
      <c r="A449" s="2" t="s">
        <v>1612</v>
      </c>
      <c r="B449" s="2" t="s">
        <v>568</v>
      </c>
      <c r="C449" s="2"/>
      <c r="D449" s="2">
        <v>50</v>
      </c>
      <c r="E449" s="11">
        <v>43358</v>
      </c>
      <c r="F449" s="2">
        <v>43358</v>
      </c>
      <c r="G449" s="2">
        <v>141</v>
      </c>
      <c r="K449" s="2">
        <v>11</v>
      </c>
      <c r="O449" s="2" t="s">
        <v>49</v>
      </c>
      <c r="P449" s="2">
        <v>1</v>
      </c>
      <c r="R449" s="2" t="s">
        <v>1989</v>
      </c>
      <c r="S449" s="2" t="s">
        <v>1599</v>
      </c>
      <c r="T449" s="2" t="s">
        <v>1599</v>
      </c>
      <c r="U449" s="2" t="s">
        <v>1599</v>
      </c>
      <c r="V449" s="2" t="s">
        <v>1599</v>
      </c>
      <c r="Y449" s="2" t="s">
        <v>1599</v>
      </c>
      <c r="AA449" s="2" t="s">
        <v>1599</v>
      </c>
      <c r="AB449" s="12" t="s">
        <v>204</v>
      </c>
      <c r="AC449" s="12">
        <v>11734</v>
      </c>
      <c r="AD449" s="12">
        <v>50</v>
      </c>
      <c r="AE449" s="12">
        <f>VLOOKUP(AD449,Tableau5[[ID_Section]:[departement]],10,TRUE)</f>
        <v>17</v>
      </c>
      <c r="AF449" s="12">
        <v>141</v>
      </c>
      <c r="AG449" s="33">
        <v>43358</v>
      </c>
      <c r="AH449" s="12">
        <v>11</v>
      </c>
      <c r="AI449" s="12">
        <v>1</v>
      </c>
      <c r="AJ449" s="12" t="s">
        <v>49</v>
      </c>
      <c r="AL449" s="12">
        <v>1</v>
      </c>
      <c r="AP449" s="12">
        <v>2</v>
      </c>
      <c r="AW449" s="12">
        <v>2</v>
      </c>
      <c r="AX449" s="12">
        <v>1</v>
      </c>
      <c r="AY449" s="12" t="s">
        <v>61</v>
      </c>
      <c r="AZ449" s="12">
        <v>148</v>
      </c>
      <c r="BA449" s="12" t="s">
        <v>193</v>
      </c>
      <c r="BB449" s="12">
        <v>14941</v>
      </c>
      <c r="BC449" s="12">
        <v>104</v>
      </c>
    </row>
    <row r="450" spans="1:55" x14ac:dyDescent="0.2">
      <c r="A450" s="2" t="s">
        <v>1612</v>
      </c>
      <c r="B450" s="2" t="s">
        <v>568</v>
      </c>
      <c r="C450" s="2"/>
      <c r="D450" s="2">
        <v>50</v>
      </c>
      <c r="E450" s="11">
        <v>43358</v>
      </c>
      <c r="F450" s="2">
        <v>43358</v>
      </c>
      <c r="G450" s="2">
        <v>141</v>
      </c>
      <c r="K450" s="2">
        <v>11</v>
      </c>
      <c r="O450" s="2" t="s">
        <v>53</v>
      </c>
      <c r="P450" s="2">
        <v>1</v>
      </c>
      <c r="R450" s="2" t="s">
        <v>1989</v>
      </c>
      <c r="S450" s="2" t="s">
        <v>1599</v>
      </c>
      <c r="T450" s="2" t="s">
        <v>1599</v>
      </c>
      <c r="U450" s="2" t="s">
        <v>1599</v>
      </c>
      <c r="V450" s="2" t="s">
        <v>1599</v>
      </c>
      <c r="Y450" s="2" t="s">
        <v>1599</v>
      </c>
      <c r="AA450" s="2" t="s">
        <v>1599</v>
      </c>
      <c r="AB450" s="12" t="s">
        <v>204</v>
      </c>
      <c r="AC450" s="12">
        <v>11735</v>
      </c>
      <c r="AD450" s="12">
        <v>50</v>
      </c>
      <c r="AE450" s="12">
        <f>VLOOKUP(AD450,Tableau5[[ID_Section]:[departement]],10,TRUE)</f>
        <v>17</v>
      </c>
      <c r="AF450" s="12">
        <v>141</v>
      </c>
      <c r="AG450" s="33">
        <v>43358</v>
      </c>
      <c r="AH450" s="12">
        <v>11</v>
      </c>
      <c r="AI450" s="12">
        <v>9</v>
      </c>
      <c r="AJ450" s="12" t="s">
        <v>53</v>
      </c>
      <c r="AK450" s="12" t="s">
        <v>53</v>
      </c>
      <c r="AL450" s="12">
        <v>1</v>
      </c>
      <c r="AP450" s="12">
        <v>2</v>
      </c>
      <c r="AV450" s="12" t="str">
        <f>CONCATENATE(AD450,"-",AG450,"-","Loisir")</f>
        <v>50-43358-Loisir</v>
      </c>
      <c r="AW450" s="12">
        <v>1</v>
      </c>
      <c r="AX450" s="12">
        <v>1</v>
      </c>
      <c r="AY450" s="12" t="s">
        <v>61</v>
      </c>
      <c r="AZ450" s="12">
        <v>148</v>
      </c>
      <c r="BA450" s="12" t="s">
        <v>193</v>
      </c>
      <c r="BB450" s="12">
        <v>14941</v>
      </c>
      <c r="BC450" s="12">
        <v>104</v>
      </c>
    </row>
    <row r="451" spans="1:55" x14ac:dyDescent="0.2">
      <c r="A451" s="2" t="s">
        <v>1612</v>
      </c>
      <c r="B451" s="2" t="s">
        <v>568</v>
      </c>
      <c r="C451" s="2"/>
      <c r="D451" s="2">
        <v>50</v>
      </c>
      <c r="E451" s="11">
        <v>43358</v>
      </c>
      <c r="F451" s="2">
        <v>43358</v>
      </c>
      <c r="G451" s="2">
        <v>141</v>
      </c>
      <c r="K451" s="2">
        <v>11</v>
      </c>
      <c r="O451" s="2" t="s">
        <v>46</v>
      </c>
      <c r="P451" s="2">
        <v>1</v>
      </c>
      <c r="R451" s="2" t="s">
        <v>1988</v>
      </c>
      <c r="S451" s="2" t="s">
        <v>1599</v>
      </c>
      <c r="T451" s="2" t="s">
        <v>1599</v>
      </c>
      <c r="U451" s="2" t="s">
        <v>1599</v>
      </c>
      <c r="V451" s="2" t="s">
        <v>1599</v>
      </c>
      <c r="Y451" s="2" t="s">
        <v>1599</v>
      </c>
      <c r="AA451" s="2" t="s">
        <v>1599</v>
      </c>
      <c r="AB451" s="12" t="s">
        <v>204</v>
      </c>
      <c r="AC451" s="12">
        <v>11736</v>
      </c>
      <c r="AD451" s="12">
        <v>50</v>
      </c>
      <c r="AE451" s="12">
        <f>VLOOKUP(AD451,Tableau5[[ID_Section]:[departement]],10,TRUE)</f>
        <v>17</v>
      </c>
      <c r="AF451" s="12">
        <v>141</v>
      </c>
      <c r="AG451" s="33">
        <v>43358</v>
      </c>
      <c r="AH451" s="12">
        <v>11</v>
      </c>
      <c r="AI451" s="12">
        <v>2</v>
      </c>
      <c r="AJ451" s="12" t="s">
        <v>46</v>
      </c>
      <c r="AL451" s="12">
        <v>1</v>
      </c>
      <c r="AP451" s="12">
        <v>1</v>
      </c>
      <c r="AW451" s="12">
        <v>2</v>
      </c>
      <c r="AX451" s="12">
        <v>1</v>
      </c>
      <c r="AY451" s="12" t="s">
        <v>61</v>
      </c>
      <c r="AZ451" s="12">
        <v>148</v>
      </c>
      <c r="BA451" s="12" t="s">
        <v>193</v>
      </c>
      <c r="BB451" s="12">
        <v>14941</v>
      </c>
      <c r="BC451" s="12">
        <v>104</v>
      </c>
    </row>
    <row r="452" spans="1:55" x14ac:dyDescent="0.2">
      <c r="A452" s="2" t="s">
        <v>1612</v>
      </c>
      <c r="B452" s="2" t="s">
        <v>568</v>
      </c>
      <c r="C452" s="2"/>
      <c r="D452" s="2">
        <v>50</v>
      </c>
      <c r="E452" s="11">
        <v>43358</v>
      </c>
      <c r="F452" s="2">
        <v>43358</v>
      </c>
      <c r="G452" s="2">
        <v>141</v>
      </c>
      <c r="K452" s="2">
        <v>11</v>
      </c>
      <c r="O452" s="2" t="s">
        <v>52</v>
      </c>
      <c r="P452" s="2">
        <v>2</v>
      </c>
      <c r="R452" s="2" t="s">
        <v>1988</v>
      </c>
      <c r="S452" s="2" t="s">
        <v>1599</v>
      </c>
      <c r="T452" s="2" t="s">
        <v>1599</v>
      </c>
      <c r="U452" s="2" t="s">
        <v>1599</v>
      </c>
      <c r="V452" s="2" t="s">
        <v>1599</v>
      </c>
      <c r="Y452" s="2" t="s">
        <v>1599</v>
      </c>
      <c r="AA452" s="2" t="s">
        <v>1599</v>
      </c>
      <c r="AB452" s="12" t="s">
        <v>204</v>
      </c>
      <c r="AC452" s="12">
        <v>11737</v>
      </c>
      <c r="AD452" s="12">
        <v>50</v>
      </c>
      <c r="AE452" s="12">
        <f>VLOOKUP(AD452,Tableau5[[ID_Section]:[departement]],10,TRUE)</f>
        <v>17</v>
      </c>
      <c r="AF452" s="12">
        <v>141</v>
      </c>
      <c r="AG452" s="33">
        <v>43358</v>
      </c>
      <c r="AH452" s="12">
        <v>11</v>
      </c>
      <c r="AI452" s="12">
        <v>6</v>
      </c>
      <c r="AJ452" s="12" t="s">
        <v>52</v>
      </c>
      <c r="AK452" s="12" t="str">
        <f>AJ452</f>
        <v>Itinérant</v>
      </c>
      <c r="AL452" s="12">
        <v>2</v>
      </c>
      <c r="AP452" s="12">
        <v>1</v>
      </c>
      <c r="AV452" s="12" t="str">
        <f>CONCATENATE(AD452,"-",AG452,"-",AJ452)</f>
        <v>50-43358-Itinérant</v>
      </c>
      <c r="AW452" s="12">
        <v>1</v>
      </c>
      <c r="AX452" s="12">
        <v>1</v>
      </c>
      <c r="AY452" s="12" t="s">
        <v>61</v>
      </c>
      <c r="AZ452" s="12">
        <v>148</v>
      </c>
      <c r="BA452" s="12" t="s">
        <v>193</v>
      </c>
      <c r="BB452" s="12">
        <v>14941</v>
      </c>
      <c r="BC452" s="12">
        <v>104</v>
      </c>
    </row>
    <row r="453" spans="1:55" x14ac:dyDescent="0.2">
      <c r="A453" s="2" t="s">
        <v>1612</v>
      </c>
      <c r="B453" s="2" t="s">
        <v>568</v>
      </c>
      <c r="C453" s="2"/>
      <c r="D453" s="2">
        <v>50</v>
      </c>
      <c r="E453" s="11">
        <v>43358</v>
      </c>
      <c r="F453" s="2">
        <v>43358</v>
      </c>
      <c r="G453" s="2">
        <v>141</v>
      </c>
      <c r="K453" s="2">
        <v>11</v>
      </c>
      <c r="O453" s="2" t="s">
        <v>49</v>
      </c>
      <c r="P453" s="2">
        <v>1</v>
      </c>
      <c r="R453" s="2" t="s">
        <v>1989</v>
      </c>
      <c r="S453" s="2" t="s">
        <v>1599</v>
      </c>
      <c r="T453" s="2" t="s">
        <v>1599</v>
      </c>
      <c r="U453" s="2" t="s">
        <v>1599</v>
      </c>
      <c r="V453" s="2" t="s">
        <v>1599</v>
      </c>
      <c r="Y453" s="2" t="s">
        <v>1599</v>
      </c>
      <c r="AA453" s="2" t="s">
        <v>1599</v>
      </c>
      <c r="AB453" s="12" t="s">
        <v>204</v>
      </c>
      <c r="AC453" s="12">
        <v>11738</v>
      </c>
      <c r="AD453" s="12">
        <v>50</v>
      </c>
      <c r="AE453" s="12">
        <f>VLOOKUP(AD453,Tableau5[[ID_Section]:[departement]],10,TRUE)</f>
        <v>17</v>
      </c>
      <c r="AF453" s="12">
        <v>141</v>
      </c>
      <c r="AG453" s="33">
        <v>43358</v>
      </c>
      <c r="AH453" s="12">
        <v>11</v>
      </c>
      <c r="AI453" s="12">
        <v>1</v>
      </c>
      <c r="AJ453" s="12" t="s">
        <v>49</v>
      </c>
      <c r="AL453" s="12">
        <v>1</v>
      </c>
      <c r="AP453" s="12">
        <v>2</v>
      </c>
      <c r="AW453" s="12">
        <v>2</v>
      </c>
      <c r="AX453" s="12">
        <v>1</v>
      </c>
      <c r="AY453" s="12" t="s">
        <v>61</v>
      </c>
      <c r="AZ453" s="12">
        <v>148</v>
      </c>
      <c r="BA453" s="12" t="s">
        <v>193</v>
      </c>
      <c r="BB453" s="12">
        <v>14941</v>
      </c>
      <c r="BC453" s="12">
        <v>104</v>
      </c>
    </row>
    <row r="454" spans="1:55" x14ac:dyDescent="0.2">
      <c r="A454" s="2" t="s">
        <v>1612</v>
      </c>
      <c r="B454" s="2" t="s">
        <v>568</v>
      </c>
      <c r="C454" s="2"/>
      <c r="D454" s="2">
        <v>50</v>
      </c>
      <c r="E454" s="11">
        <v>43358</v>
      </c>
      <c r="F454" s="2">
        <v>43358</v>
      </c>
      <c r="G454" s="2">
        <v>141</v>
      </c>
      <c r="K454" s="2">
        <v>11</v>
      </c>
      <c r="M454" s="2">
        <v>1</v>
      </c>
      <c r="O454" s="2" t="s">
        <v>52</v>
      </c>
      <c r="P454" s="2">
        <v>2</v>
      </c>
      <c r="R454" s="2" t="s">
        <v>1989</v>
      </c>
      <c r="S454" s="2" t="s">
        <v>1599</v>
      </c>
      <c r="T454" s="2" t="s">
        <v>1599</v>
      </c>
      <c r="U454" s="2" t="s">
        <v>1599</v>
      </c>
      <c r="V454" s="2" t="s">
        <v>1599</v>
      </c>
      <c r="Y454" s="2" t="s">
        <v>1599</v>
      </c>
      <c r="AA454" s="2" t="s">
        <v>1599</v>
      </c>
      <c r="AB454" s="12" t="s">
        <v>204</v>
      </c>
      <c r="AC454" s="12">
        <v>11739</v>
      </c>
      <c r="AD454" s="12">
        <v>50</v>
      </c>
      <c r="AE454" s="12">
        <f>VLOOKUP(AD454,Tableau5[[ID_Section]:[departement]],10,TRUE)</f>
        <v>17</v>
      </c>
      <c r="AF454" s="12">
        <v>141</v>
      </c>
      <c r="AG454" s="33">
        <v>43358</v>
      </c>
      <c r="AH454" s="12">
        <v>11</v>
      </c>
      <c r="AI454" s="12">
        <v>6</v>
      </c>
      <c r="AJ454" s="12" t="s">
        <v>52</v>
      </c>
      <c r="AK454" s="12" t="str">
        <f>AJ454</f>
        <v>Itinérant</v>
      </c>
      <c r="AL454" s="12">
        <v>2</v>
      </c>
      <c r="AN454" s="12">
        <v>1</v>
      </c>
      <c r="AP454" s="12">
        <v>2</v>
      </c>
      <c r="AV454" s="12" t="str">
        <f>CONCATENATE(AD454,"-",AG454,"-",AJ454)</f>
        <v>50-43358-Itinérant</v>
      </c>
      <c r="AW454" s="12">
        <v>1</v>
      </c>
      <c r="AX454" s="12">
        <v>1</v>
      </c>
      <c r="AY454" s="12" t="s">
        <v>61</v>
      </c>
      <c r="AZ454" s="12">
        <v>148</v>
      </c>
      <c r="BA454" s="12" t="s">
        <v>193</v>
      </c>
      <c r="BB454" s="12">
        <v>14941</v>
      </c>
      <c r="BC454" s="12">
        <v>104</v>
      </c>
    </row>
    <row r="455" spans="1:55" x14ac:dyDescent="0.2">
      <c r="A455" s="2" t="s">
        <v>1612</v>
      </c>
      <c r="B455" s="2" t="s">
        <v>568</v>
      </c>
      <c r="C455" s="2"/>
      <c r="D455" s="2">
        <v>50</v>
      </c>
      <c r="E455" s="11">
        <v>43358</v>
      </c>
      <c r="F455" s="2">
        <v>43358</v>
      </c>
      <c r="G455" s="2">
        <v>141</v>
      </c>
      <c r="K455" s="2">
        <v>11</v>
      </c>
      <c r="O455" s="2" t="s">
        <v>53</v>
      </c>
      <c r="P455" s="2">
        <v>2</v>
      </c>
      <c r="R455" s="2" t="s">
        <v>1989</v>
      </c>
      <c r="S455" s="2" t="s">
        <v>1599</v>
      </c>
      <c r="T455" s="2" t="s">
        <v>1599</v>
      </c>
      <c r="U455" s="2" t="s">
        <v>1599</v>
      </c>
      <c r="V455" s="2" t="s">
        <v>1599</v>
      </c>
      <c r="Y455" s="2" t="s">
        <v>1599</v>
      </c>
      <c r="AA455" s="2" t="s">
        <v>1599</v>
      </c>
      <c r="AB455" s="12" t="s">
        <v>204</v>
      </c>
      <c r="AC455" s="12">
        <v>11740</v>
      </c>
      <c r="AD455" s="12">
        <v>50</v>
      </c>
      <c r="AE455" s="12">
        <f>VLOOKUP(AD455,Tableau5[[ID_Section]:[departement]],10,TRUE)</f>
        <v>17</v>
      </c>
      <c r="AF455" s="12">
        <v>141</v>
      </c>
      <c r="AG455" s="33">
        <v>43358</v>
      </c>
      <c r="AH455" s="12">
        <v>11</v>
      </c>
      <c r="AI455" s="12">
        <v>9</v>
      </c>
      <c r="AJ455" s="12" t="s">
        <v>53</v>
      </c>
      <c r="AK455" s="12" t="s">
        <v>53</v>
      </c>
      <c r="AL455" s="12">
        <v>2</v>
      </c>
      <c r="AP455" s="12">
        <v>2</v>
      </c>
      <c r="AV455" s="12" t="str">
        <f>CONCATENATE(AD455,"-",AG455,"-","Loisir")</f>
        <v>50-43358-Loisir</v>
      </c>
      <c r="AW455" s="12">
        <v>1</v>
      </c>
      <c r="AX455" s="12">
        <v>1</v>
      </c>
      <c r="AY455" s="12" t="s">
        <v>61</v>
      </c>
      <c r="AZ455" s="12">
        <v>148</v>
      </c>
      <c r="BA455" s="12" t="s">
        <v>193</v>
      </c>
      <c r="BB455" s="12">
        <v>14941</v>
      </c>
      <c r="BC455" s="12">
        <v>104</v>
      </c>
    </row>
    <row r="456" spans="1:55" x14ac:dyDescent="0.2">
      <c r="A456" s="2" t="s">
        <v>1612</v>
      </c>
      <c r="B456" s="2" t="s">
        <v>568</v>
      </c>
      <c r="C456" s="2"/>
      <c r="D456" s="2">
        <v>50</v>
      </c>
      <c r="E456" s="11">
        <v>43358</v>
      </c>
      <c r="F456" s="2">
        <v>43358</v>
      </c>
      <c r="G456" s="2">
        <v>141</v>
      </c>
      <c r="K456" s="2">
        <v>11</v>
      </c>
      <c r="O456" s="2" t="s">
        <v>46</v>
      </c>
      <c r="P456" s="2">
        <v>2</v>
      </c>
      <c r="R456" s="2" t="s">
        <v>1988</v>
      </c>
      <c r="S456" s="2" t="s">
        <v>1599</v>
      </c>
      <c r="T456" s="2" t="s">
        <v>1599</v>
      </c>
      <c r="U456" s="2" t="s">
        <v>1599</v>
      </c>
      <c r="V456" s="2" t="s">
        <v>1599</v>
      </c>
      <c r="Y456" s="2" t="s">
        <v>1599</v>
      </c>
      <c r="AA456" s="2" t="s">
        <v>1599</v>
      </c>
      <c r="AB456" s="12" t="s">
        <v>204</v>
      </c>
      <c r="AC456" s="12">
        <v>11741</v>
      </c>
      <c r="AD456" s="12">
        <v>50</v>
      </c>
      <c r="AE456" s="12">
        <f>VLOOKUP(AD456,Tableau5[[ID_Section]:[departement]],10,TRUE)</f>
        <v>17</v>
      </c>
      <c r="AF456" s="12">
        <v>141</v>
      </c>
      <c r="AG456" s="33">
        <v>43358</v>
      </c>
      <c r="AH456" s="12">
        <v>11</v>
      </c>
      <c r="AI456" s="12">
        <v>2</v>
      </c>
      <c r="AJ456" s="12" t="s">
        <v>46</v>
      </c>
      <c r="AL456" s="12">
        <v>2</v>
      </c>
      <c r="AP456" s="12">
        <v>1</v>
      </c>
      <c r="AW456" s="12">
        <v>2</v>
      </c>
      <c r="AX456" s="12">
        <v>1</v>
      </c>
      <c r="AY456" s="12" t="s">
        <v>61</v>
      </c>
      <c r="AZ456" s="12">
        <v>148</v>
      </c>
      <c r="BA456" s="12" t="s">
        <v>193</v>
      </c>
      <c r="BB456" s="12">
        <v>14941</v>
      </c>
      <c r="BC456" s="12">
        <v>104</v>
      </c>
    </row>
    <row r="457" spans="1:55" x14ac:dyDescent="0.2">
      <c r="A457" s="2" t="s">
        <v>1612</v>
      </c>
      <c r="B457" s="2" t="s">
        <v>568</v>
      </c>
      <c r="C457" s="2"/>
      <c r="D457" s="2">
        <v>50</v>
      </c>
      <c r="E457" s="11">
        <v>43358</v>
      </c>
      <c r="F457" s="2">
        <v>43358</v>
      </c>
      <c r="G457" s="2">
        <v>141</v>
      </c>
      <c r="K457" s="2">
        <v>11</v>
      </c>
      <c r="O457" s="2" t="s">
        <v>53</v>
      </c>
      <c r="P457" s="2">
        <v>2</v>
      </c>
      <c r="R457" s="2" t="s">
        <v>1988</v>
      </c>
      <c r="S457" s="2" t="s">
        <v>1599</v>
      </c>
      <c r="T457" s="2" t="s">
        <v>1599</v>
      </c>
      <c r="U457" s="2" t="s">
        <v>1599</v>
      </c>
      <c r="V457" s="2" t="s">
        <v>1599</v>
      </c>
      <c r="Y457" s="2" t="s">
        <v>1599</v>
      </c>
      <c r="AA457" s="2" t="s">
        <v>1599</v>
      </c>
      <c r="AB457" s="12" t="s">
        <v>204</v>
      </c>
      <c r="AC457" s="12">
        <v>11742</v>
      </c>
      <c r="AD457" s="12">
        <v>50</v>
      </c>
      <c r="AE457" s="12">
        <f>VLOOKUP(AD457,Tableau5[[ID_Section]:[departement]],10,TRUE)</f>
        <v>17</v>
      </c>
      <c r="AF457" s="12">
        <v>141</v>
      </c>
      <c r="AG457" s="33">
        <v>43358</v>
      </c>
      <c r="AH457" s="12">
        <v>11</v>
      </c>
      <c r="AI457" s="12">
        <v>9</v>
      </c>
      <c r="AJ457" s="12" t="s">
        <v>53</v>
      </c>
      <c r="AK457" s="12" t="s">
        <v>53</v>
      </c>
      <c r="AL457" s="12">
        <v>2</v>
      </c>
      <c r="AP457" s="12">
        <v>1</v>
      </c>
      <c r="AV457" s="12" t="str">
        <f>CONCATENATE(AD457,"-",AG457,"-","Loisir")</f>
        <v>50-43358-Loisir</v>
      </c>
      <c r="AW457" s="12">
        <v>1</v>
      </c>
      <c r="AX457" s="12">
        <v>1</v>
      </c>
      <c r="AY457" s="12" t="s">
        <v>61</v>
      </c>
      <c r="AZ457" s="12">
        <v>148</v>
      </c>
      <c r="BA457" s="12" t="s">
        <v>193</v>
      </c>
      <c r="BB457" s="12">
        <v>14941</v>
      </c>
      <c r="BC457" s="12">
        <v>104</v>
      </c>
    </row>
    <row r="458" spans="1:55" x14ac:dyDescent="0.2">
      <c r="A458" s="2" t="s">
        <v>1612</v>
      </c>
      <c r="B458" s="2" t="s">
        <v>568</v>
      </c>
      <c r="C458" s="2"/>
      <c r="D458" s="2">
        <v>50</v>
      </c>
      <c r="E458" s="11">
        <v>43358</v>
      </c>
      <c r="F458" s="2">
        <v>43358</v>
      </c>
      <c r="G458" s="2">
        <v>141</v>
      </c>
      <c r="K458" s="2">
        <v>11</v>
      </c>
      <c r="O458" s="2" t="s">
        <v>53</v>
      </c>
      <c r="P458" s="2">
        <v>1</v>
      </c>
      <c r="R458" s="2" t="s">
        <v>1989</v>
      </c>
      <c r="S458" s="2" t="s">
        <v>1599</v>
      </c>
      <c r="T458" s="2" t="s">
        <v>1599</v>
      </c>
      <c r="U458" s="2" t="s">
        <v>1599</v>
      </c>
      <c r="V458" s="2" t="s">
        <v>1599</v>
      </c>
      <c r="Y458" s="2" t="s">
        <v>1599</v>
      </c>
      <c r="AA458" s="2" t="s">
        <v>1599</v>
      </c>
      <c r="AB458" s="12" t="s">
        <v>204</v>
      </c>
      <c r="AC458" s="12">
        <v>11743</v>
      </c>
      <c r="AD458" s="12">
        <v>50</v>
      </c>
      <c r="AE458" s="12">
        <f>VLOOKUP(AD458,Tableau5[[ID_Section]:[departement]],10,TRUE)</f>
        <v>17</v>
      </c>
      <c r="AF458" s="12">
        <v>141</v>
      </c>
      <c r="AG458" s="33">
        <v>43358</v>
      </c>
      <c r="AH458" s="12">
        <v>11</v>
      </c>
      <c r="AI458" s="12">
        <v>7</v>
      </c>
      <c r="AJ458" s="12" t="s">
        <v>53</v>
      </c>
      <c r="AK458" s="12" t="s">
        <v>53</v>
      </c>
      <c r="AL458" s="12">
        <v>1</v>
      </c>
      <c r="AP458" s="12">
        <v>2</v>
      </c>
      <c r="AV458" s="12" t="str">
        <f>CONCATENATE(AD458,"-",AG458,"-","Loisir")</f>
        <v>50-43358-Loisir</v>
      </c>
      <c r="AW458" s="12">
        <v>1</v>
      </c>
      <c r="AX458" s="12">
        <v>1</v>
      </c>
      <c r="AY458" s="12" t="s">
        <v>61</v>
      </c>
      <c r="AZ458" s="12">
        <v>148</v>
      </c>
      <c r="BA458" s="12" t="s">
        <v>193</v>
      </c>
      <c r="BB458" s="12">
        <v>14941</v>
      </c>
      <c r="BC458" s="12">
        <v>104</v>
      </c>
    </row>
    <row r="459" spans="1:55" x14ac:dyDescent="0.2">
      <c r="A459" s="2" t="s">
        <v>1612</v>
      </c>
      <c r="B459" s="2" t="s">
        <v>568</v>
      </c>
      <c r="C459" s="2"/>
      <c r="D459" s="2">
        <v>50</v>
      </c>
      <c r="E459" s="11">
        <v>43358</v>
      </c>
      <c r="F459" s="2">
        <v>43358</v>
      </c>
      <c r="G459" s="2">
        <v>141</v>
      </c>
      <c r="K459" s="2">
        <v>11</v>
      </c>
      <c r="O459" s="2" t="s">
        <v>53</v>
      </c>
      <c r="P459" s="2">
        <v>1</v>
      </c>
      <c r="R459" s="2" t="s">
        <v>1989</v>
      </c>
      <c r="S459" s="2" t="s">
        <v>54</v>
      </c>
      <c r="T459" s="2" t="s">
        <v>225</v>
      </c>
      <c r="U459" s="2" t="s">
        <v>1599</v>
      </c>
      <c r="V459" s="2" t="s">
        <v>1599</v>
      </c>
      <c r="Y459" s="2" t="s">
        <v>1599</v>
      </c>
      <c r="AA459" s="2" t="s">
        <v>1599</v>
      </c>
      <c r="AB459" s="12" t="s">
        <v>225</v>
      </c>
      <c r="AC459" s="12">
        <v>11744</v>
      </c>
      <c r="AD459" s="12">
        <v>50</v>
      </c>
      <c r="AE459" s="12">
        <f>VLOOKUP(AD459,Tableau5[[ID_Section]:[departement]],10,TRUE)</f>
        <v>17</v>
      </c>
      <c r="AF459" s="12">
        <v>141</v>
      </c>
      <c r="AG459" s="33">
        <v>43358</v>
      </c>
      <c r="AH459" s="12">
        <v>11</v>
      </c>
      <c r="AI459" s="12">
        <v>9</v>
      </c>
      <c r="AJ459" s="12" t="s">
        <v>53</v>
      </c>
      <c r="AK459" s="12" t="s">
        <v>53</v>
      </c>
      <c r="AL459" s="12">
        <v>1</v>
      </c>
      <c r="AP459" s="12">
        <v>2</v>
      </c>
      <c r="AQ459" s="12">
        <v>20</v>
      </c>
      <c r="AV459" s="12" t="str">
        <f>CONCATENATE(AD459,"-",AG459,"-","Loisir")</f>
        <v>50-43358-Loisir</v>
      </c>
      <c r="AW459" s="12">
        <v>1</v>
      </c>
      <c r="AX459" s="12">
        <v>1</v>
      </c>
      <c r="AY459" s="12" t="s">
        <v>61</v>
      </c>
      <c r="AZ459" s="12">
        <v>148</v>
      </c>
      <c r="BA459" s="12" t="s">
        <v>193</v>
      </c>
      <c r="BB459" s="12">
        <v>14941</v>
      </c>
      <c r="BC459" s="12">
        <v>104</v>
      </c>
    </row>
    <row r="460" spans="1:55" x14ac:dyDescent="0.2">
      <c r="A460" s="2" t="s">
        <v>1612</v>
      </c>
      <c r="B460" s="2" t="s">
        <v>568</v>
      </c>
      <c r="C460" s="2"/>
      <c r="D460" s="2">
        <v>50</v>
      </c>
      <c r="E460" s="11">
        <v>43358</v>
      </c>
      <c r="F460" s="2">
        <v>43358</v>
      </c>
      <c r="G460" s="2">
        <v>141</v>
      </c>
      <c r="K460" s="2">
        <v>11</v>
      </c>
      <c r="O460" s="2" t="s">
        <v>53</v>
      </c>
      <c r="P460" s="2">
        <v>4</v>
      </c>
      <c r="R460" s="2" t="s">
        <v>1989</v>
      </c>
      <c r="S460" s="2" t="s">
        <v>1599</v>
      </c>
      <c r="T460" s="2" t="s">
        <v>1599</v>
      </c>
      <c r="U460" s="2" t="s">
        <v>1599</v>
      </c>
      <c r="V460" s="2" t="s">
        <v>1599</v>
      </c>
      <c r="Y460" s="2" t="s">
        <v>1599</v>
      </c>
      <c r="AA460" s="2" t="s">
        <v>1599</v>
      </c>
      <c r="AB460" s="12" t="s">
        <v>204</v>
      </c>
      <c r="AC460" s="12">
        <v>11745</v>
      </c>
      <c r="AD460" s="12">
        <v>50</v>
      </c>
      <c r="AE460" s="12">
        <f>VLOOKUP(AD460,Tableau5[[ID_Section]:[departement]],10,TRUE)</f>
        <v>17</v>
      </c>
      <c r="AF460" s="12">
        <v>141</v>
      </c>
      <c r="AG460" s="33">
        <v>43358</v>
      </c>
      <c r="AH460" s="12">
        <v>11</v>
      </c>
      <c r="AI460" s="12">
        <v>9</v>
      </c>
      <c r="AJ460" s="12" t="s">
        <v>53</v>
      </c>
      <c r="AK460" s="12" t="s">
        <v>53</v>
      </c>
      <c r="AL460" s="12">
        <v>4</v>
      </c>
      <c r="AP460" s="12">
        <v>2</v>
      </c>
      <c r="AV460" s="12" t="str">
        <f>CONCATENATE(AD460,"-",AG460,"-","Loisir")</f>
        <v>50-43358-Loisir</v>
      </c>
      <c r="AW460" s="12">
        <v>1</v>
      </c>
      <c r="AX460" s="12">
        <v>1</v>
      </c>
      <c r="AY460" s="12" t="s">
        <v>61</v>
      </c>
      <c r="AZ460" s="12">
        <v>148</v>
      </c>
      <c r="BA460" s="12" t="s">
        <v>193</v>
      </c>
      <c r="BB460" s="12">
        <v>14941</v>
      </c>
      <c r="BC460" s="12">
        <v>104</v>
      </c>
    </row>
    <row r="461" spans="1:55" x14ac:dyDescent="0.2">
      <c r="A461" s="2" t="s">
        <v>1612</v>
      </c>
      <c r="B461" s="2" t="s">
        <v>568</v>
      </c>
      <c r="C461" s="2"/>
      <c r="D461" s="2">
        <v>50</v>
      </c>
      <c r="E461" s="11">
        <v>43358</v>
      </c>
      <c r="F461" s="2">
        <v>43358</v>
      </c>
      <c r="G461" s="2">
        <v>141</v>
      </c>
      <c r="K461" s="2">
        <v>11</v>
      </c>
      <c r="O461" s="2" t="s">
        <v>46</v>
      </c>
      <c r="P461" s="2">
        <v>1</v>
      </c>
      <c r="R461" s="2" t="s">
        <v>1988</v>
      </c>
      <c r="S461" s="2" t="s">
        <v>1599</v>
      </c>
      <c r="T461" s="2" t="s">
        <v>1599</v>
      </c>
      <c r="U461" s="2" t="s">
        <v>1599</v>
      </c>
      <c r="V461" s="2" t="s">
        <v>1599</v>
      </c>
      <c r="Y461" s="2" t="s">
        <v>1599</v>
      </c>
      <c r="AA461" s="2" t="s">
        <v>1599</v>
      </c>
      <c r="AB461" s="12" t="s">
        <v>204</v>
      </c>
      <c r="AC461" s="12">
        <v>11746</v>
      </c>
      <c r="AD461" s="12">
        <v>50</v>
      </c>
      <c r="AE461" s="12">
        <f>VLOOKUP(AD461,Tableau5[[ID_Section]:[departement]],10,TRUE)</f>
        <v>17</v>
      </c>
      <c r="AF461" s="12">
        <v>141</v>
      </c>
      <c r="AG461" s="33">
        <v>43358</v>
      </c>
      <c r="AH461" s="12">
        <v>11</v>
      </c>
      <c r="AI461" s="12">
        <v>2</v>
      </c>
      <c r="AJ461" s="12" t="s">
        <v>46</v>
      </c>
      <c r="AL461" s="12">
        <v>1</v>
      </c>
      <c r="AP461" s="12">
        <v>1</v>
      </c>
      <c r="AW461" s="12">
        <v>2</v>
      </c>
      <c r="AX461" s="12">
        <v>1</v>
      </c>
      <c r="AY461" s="12" t="s">
        <v>61</v>
      </c>
      <c r="AZ461" s="12">
        <v>148</v>
      </c>
      <c r="BA461" s="12" t="s">
        <v>193</v>
      </c>
      <c r="BB461" s="12">
        <v>14941</v>
      </c>
      <c r="BC461" s="12">
        <v>104</v>
      </c>
    </row>
    <row r="462" spans="1:55" x14ac:dyDescent="0.2">
      <c r="A462" s="2" t="s">
        <v>1612</v>
      </c>
      <c r="B462" s="2" t="s">
        <v>568</v>
      </c>
      <c r="C462" s="2"/>
      <c r="D462" s="2">
        <v>50</v>
      </c>
      <c r="E462" s="11">
        <v>43358</v>
      </c>
      <c r="F462" s="2">
        <v>43358</v>
      </c>
      <c r="G462" s="2">
        <v>141</v>
      </c>
      <c r="K462" s="2">
        <v>11</v>
      </c>
      <c r="O462" s="2" t="s">
        <v>53</v>
      </c>
      <c r="P462" s="2">
        <v>1</v>
      </c>
      <c r="R462" s="2" t="s">
        <v>1989</v>
      </c>
      <c r="S462" s="2" t="s">
        <v>1599</v>
      </c>
      <c r="T462" s="2" t="s">
        <v>1599</v>
      </c>
      <c r="U462" s="2" t="s">
        <v>1599</v>
      </c>
      <c r="V462" s="2" t="s">
        <v>1599</v>
      </c>
      <c r="Y462" s="2" t="s">
        <v>1599</v>
      </c>
      <c r="AA462" s="2" t="s">
        <v>1599</v>
      </c>
      <c r="AB462" s="12" t="s">
        <v>204</v>
      </c>
      <c r="AC462" s="12">
        <v>11747</v>
      </c>
      <c r="AD462" s="12">
        <v>50</v>
      </c>
      <c r="AE462" s="12">
        <f>VLOOKUP(AD462,Tableau5[[ID_Section]:[departement]],10,TRUE)</f>
        <v>17</v>
      </c>
      <c r="AF462" s="12">
        <v>141</v>
      </c>
      <c r="AG462" s="33">
        <v>43358</v>
      </c>
      <c r="AH462" s="12">
        <v>11</v>
      </c>
      <c r="AI462" s="12">
        <v>7</v>
      </c>
      <c r="AJ462" s="12" t="s">
        <v>53</v>
      </c>
      <c r="AK462" s="12" t="s">
        <v>53</v>
      </c>
      <c r="AL462" s="12">
        <v>1</v>
      </c>
      <c r="AP462" s="12">
        <v>2</v>
      </c>
      <c r="AV462" s="12" t="str">
        <f>CONCATENATE(AD462,"-",AG462,"-","Loisir")</f>
        <v>50-43358-Loisir</v>
      </c>
      <c r="AW462" s="12">
        <v>1</v>
      </c>
      <c r="AX462" s="12">
        <v>1</v>
      </c>
      <c r="AY462" s="12" t="s">
        <v>61</v>
      </c>
      <c r="AZ462" s="12">
        <v>148</v>
      </c>
      <c r="BA462" s="12" t="s">
        <v>193</v>
      </c>
      <c r="BB462" s="12">
        <v>14941</v>
      </c>
      <c r="BC462" s="12">
        <v>104</v>
      </c>
    </row>
    <row r="463" spans="1:55" x14ac:dyDescent="0.2">
      <c r="A463" s="2" t="s">
        <v>1612</v>
      </c>
      <c r="B463" s="2" t="s">
        <v>568</v>
      </c>
      <c r="C463" s="2"/>
      <c r="D463" s="2">
        <v>50</v>
      </c>
      <c r="E463" s="11">
        <v>43358</v>
      </c>
      <c r="F463" s="2">
        <v>43358</v>
      </c>
      <c r="G463" s="2">
        <v>141</v>
      </c>
      <c r="K463" s="2">
        <v>11</v>
      </c>
      <c r="O463" s="2" t="s">
        <v>53</v>
      </c>
      <c r="P463" s="2">
        <v>1</v>
      </c>
      <c r="R463" s="2" t="s">
        <v>1989</v>
      </c>
      <c r="S463" s="2" t="s">
        <v>54</v>
      </c>
      <c r="T463" s="2" t="s">
        <v>226</v>
      </c>
      <c r="U463" s="2" t="s">
        <v>1599</v>
      </c>
      <c r="V463" s="2" t="s">
        <v>1599</v>
      </c>
      <c r="Y463" s="2" t="s">
        <v>1599</v>
      </c>
      <c r="AA463" s="2" t="s">
        <v>1599</v>
      </c>
      <c r="AB463" s="12" t="s">
        <v>226</v>
      </c>
      <c r="AC463" s="12">
        <v>11748</v>
      </c>
      <c r="AD463" s="12">
        <v>50</v>
      </c>
      <c r="AE463" s="12">
        <f>VLOOKUP(AD463,Tableau5[[ID_Section]:[departement]],10,TRUE)</f>
        <v>17</v>
      </c>
      <c r="AF463" s="12">
        <v>141</v>
      </c>
      <c r="AG463" s="33">
        <v>43358</v>
      </c>
      <c r="AH463" s="12">
        <v>11</v>
      </c>
      <c r="AI463" s="12">
        <v>9</v>
      </c>
      <c r="AJ463" s="12" t="s">
        <v>53</v>
      </c>
      <c r="AK463" s="12" t="s">
        <v>53</v>
      </c>
      <c r="AL463" s="12">
        <v>1</v>
      </c>
      <c r="AP463" s="12">
        <v>2</v>
      </c>
      <c r="AQ463" s="12">
        <v>21</v>
      </c>
      <c r="AV463" s="12" t="str">
        <f>CONCATENATE(AD463,"-",AG463,"-","Loisir")</f>
        <v>50-43358-Loisir</v>
      </c>
      <c r="AW463" s="12">
        <v>1</v>
      </c>
      <c r="AX463" s="12">
        <v>1</v>
      </c>
      <c r="AY463" s="12" t="s">
        <v>61</v>
      </c>
      <c r="AZ463" s="12">
        <v>148</v>
      </c>
      <c r="BA463" s="12" t="s">
        <v>193</v>
      </c>
      <c r="BB463" s="12">
        <v>14941</v>
      </c>
      <c r="BC463" s="12">
        <v>104</v>
      </c>
    </row>
    <row r="464" spans="1:55" x14ac:dyDescent="0.2">
      <c r="A464" s="2" t="s">
        <v>1612</v>
      </c>
      <c r="B464" s="2" t="s">
        <v>568</v>
      </c>
      <c r="C464" s="2"/>
      <c r="D464" s="2">
        <v>50</v>
      </c>
      <c r="E464" s="11">
        <v>43358</v>
      </c>
      <c r="F464" s="2">
        <v>43358</v>
      </c>
      <c r="G464" s="2">
        <v>141</v>
      </c>
      <c r="K464" s="2">
        <v>11</v>
      </c>
      <c r="M464" s="2">
        <v>1</v>
      </c>
      <c r="O464" s="2" t="s">
        <v>53</v>
      </c>
      <c r="P464" s="2">
        <v>1</v>
      </c>
      <c r="R464" s="2" t="s">
        <v>1989</v>
      </c>
      <c r="S464" s="2" t="s">
        <v>54</v>
      </c>
      <c r="T464" s="2" t="s">
        <v>227</v>
      </c>
      <c r="U464" s="2" t="s">
        <v>1599</v>
      </c>
      <c r="V464" s="2" t="s">
        <v>1599</v>
      </c>
      <c r="Y464" s="2" t="s">
        <v>1599</v>
      </c>
      <c r="AA464" s="2" t="s">
        <v>1599</v>
      </c>
      <c r="AB464" s="12" t="s">
        <v>227</v>
      </c>
      <c r="AC464" s="12">
        <v>11749</v>
      </c>
      <c r="AD464" s="12">
        <v>50</v>
      </c>
      <c r="AE464" s="12">
        <f>VLOOKUP(AD464,Tableau5[[ID_Section]:[departement]],10,TRUE)</f>
        <v>17</v>
      </c>
      <c r="AF464" s="12">
        <v>141</v>
      </c>
      <c r="AG464" s="33">
        <v>43358</v>
      </c>
      <c r="AH464" s="12">
        <v>11</v>
      </c>
      <c r="AI464" s="12">
        <v>9</v>
      </c>
      <c r="AJ464" s="12" t="s">
        <v>53</v>
      </c>
      <c r="AK464" s="12" t="s">
        <v>53</v>
      </c>
      <c r="AL464" s="12">
        <v>1</v>
      </c>
      <c r="AN464" s="12">
        <v>1</v>
      </c>
      <c r="AP464" s="12">
        <v>2</v>
      </c>
      <c r="AQ464" s="12">
        <v>22</v>
      </c>
      <c r="AV464" s="12" t="str">
        <f>CONCATENATE(AD464,"-",AG464,"-","Loisir")</f>
        <v>50-43358-Loisir</v>
      </c>
      <c r="AW464" s="12">
        <v>1</v>
      </c>
      <c r="AX464" s="12">
        <v>1</v>
      </c>
      <c r="AY464" s="12" t="s">
        <v>61</v>
      </c>
      <c r="AZ464" s="12">
        <v>148</v>
      </c>
      <c r="BA464" s="12" t="s">
        <v>193</v>
      </c>
      <c r="BB464" s="12">
        <v>14941</v>
      </c>
      <c r="BC464" s="12">
        <v>104</v>
      </c>
    </row>
    <row r="465" spans="1:55" x14ac:dyDescent="0.2">
      <c r="A465" s="2" t="s">
        <v>1612</v>
      </c>
      <c r="B465" s="2" t="s">
        <v>568</v>
      </c>
      <c r="C465" s="2"/>
      <c r="D465" s="2">
        <v>50</v>
      </c>
      <c r="E465" s="11">
        <v>43358</v>
      </c>
      <c r="F465" s="2">
        <v>43358</v>
      </c>
      <c r="G465" s="2">
        <v>141</v>
      </c>
      <c r="K465" s="2">
        <v>11</v>
      </c>
      <c r="O465" s="2" t="s">
        <v>53</v>
      </c>
      <c r="P465" s="2">
        <v>6</v>
      </c>
      <c r="R465" s="2" t="s">
        <v>1989</v>
      </c>
      <c r="S465" s="2" t="s">
        <v>1599</v>
      </c>
      <c r="T465" s="2" t="s">
        <v>1599</v>
      </c>
      <c r="U465" s="2" t="s">
        <v>1599</v>
      </c>
      <c r="V465" s="2" t="s">
        <v>1599</v>
      </c>
      <c r="Y465" s="2" t="s">
        <v>1599</v>
      </c>
      <c r="AA465" s="2" t="s">
        <v>1599</v>
      </c>
      <c r="AB465" s="12" t="s">
        <v>204</v>
      </c>
      <c r="AC465" s="12">
        <v>11750</v>
      </c>
      <c r="AD465" s="12">
        <v>50</v>
      </c>
      <c r="AE465" s="12">
        <f>VLOOKUP(AD465,Tableau5[[ID_Section]:[departement]],10,TRUE)</f>
        <v>17</v>
      </c>
      <c r="AF465" s="12">
        <v>141</v>
      </c>
      <c r="AG465" s="33">
        <v>43358</v>
      </c>
      <c r="AH465" s="12">
        <v>11</v>
      </c>
      <c r="AI465" s="12">
        <v>9</v>
      </c>
      <c r="AJ465" s="12" t="s">
        <v>53</v>
      </c>
      <c r="AK465" s="12" t="s">
        <v>53</v>
      </c>
      <c r="AL465" s="12">
        <v>6</v>
      </c>
      <c r="AP465" s="12">
        <v>2</v>
      </c>
      <c r="AV465" s="12" t="str">
        <f>CONCATENATE(AD465,"-",AG465,"-","Loisir")</f>
        <v>50-43358-Loisir</v>
      </c>
      <c r="AW465" s="12">
        <v>1</v>
      </c>
      <c r="AX465" s="12">
        <v>1</v>
      </c>
      <c r="AY465" s="12" t="s">
        <v>61</v>
      </c>
      <c r="AZ465" s="12">
        <v>148</v>
      </c>
      <c r="BA465" s="12" t="s">
        <v>193</v>
      </c>
      <c r="BB465" s="12">
        <v>14941</v>
      </c>
      <c r="BC465" s="12">
        <v>104</v>
      </c>
    </row>
    <row r="466" spans="1:55" x14ac:dyDescent="0.2">
      <c r="A466" s="2" t="s">
        <v>1612</v>
      </c>
      <c r="B466" s="2" t="s">
        <v>568</v>
      </c>
      <c r="C466" s="2"/>
      <c r="D466" s="2">
        <v>50</v>
      </c>
      <c r="E466" s="11">
        <v>43358</v>
      </c>
      <c r="F466" s="2">
        <v>43358</v>
      </c>
      <c r="G466" s="2">
        <v>141</v>
      </c>
      <c r="K466" s="2">
        <v>11</v>
      </c>
      <c r="O466" s="2" t="s">
        <v>53</v>
      </c>
      <c r="P466" s="2">
        <v>1</v>
      </c>
      <c r="R466" s="2" t="s">
        <v>1988</v>
      </c>
      <c r="S466" s="2" t="s">
        <v>1599</v>
      </c>
      <c r="T466" s="2" t="s">
        <v>1599</v>
      </c>
      <c r="U466" s="2" t="s">
        <v>1599</v>
      </c>
      <c r="V466" s="2" t="s">
        <v>1599</v>
      </c>
      <c r="Y466" s="2" t="s">
        <v>1599</v>
      </c>
      <c r="AA466" s="2" t="s">
        <v>1599</v>
      </c>
      <c r="AB466" s="12" t="s">
        <v>204</v>
      </c>
      <c r="AC466" s="12">
        <v>11751</v>
      </c>
      <c r="AD466" s="12">
        <v>50</v>
      </c>
      <c r="AE466" s="12">
        <f>VLOOKUP(AD466,Tableau5[[ID_Section]:[departement]],10,TRUE)</f>
        <v>17</v>
      </c>
      <c r="AF466" s="12">
        <v>141</v>
      </c>
      <c r="AG466" s="33">
        <v>43358</v>
      </c>
      <c r="AH466" s="12">
        <v>11</v>
      </c>
      <c r="AI466" s="12">
        <v>9</v>
      </c>
      <c r="AJ466" s="12" t="s">
        <v>53</v>
      </c>
      <c r="AK466" s="12" t="s">
        <v>53</v>
      </c>
      <c r="AL466" s="12">
        <v>1</v>
      </c>
      <c r="AP466" s="12">
        <v>1</v>
      </c>
      <c r="AV466" s="12" t="str">
        <f>CONCATENATE(AD466,"-",AG466,"-","Loisir")</f>
        <v>50-43358-Loisir</v>
      </c>
      <c r="AW466" s="12">
        <v>1</v>
      </c>
      <c r="AX466" s="12">
        <v>1</v>
      </c>
      <c r="AY466" s="12" t="s">
        <v>61</v>
      </c>
      <c r="AZ466" s="12">
        <v>148</v>
      </c>
      <c r="BA466" s="12" t="s">
        <v>193</v>
      </c>
      <c r="BB466" s="12">
        <v>14941</v>
      </c>
      <c r="BC466" s="12">
        <v>104</v>
      </c>
    </row>
    <row r="467" spans="1:55" x14ac:dyDescent="0.2">
      <c r="A467" s="2" t="s">
        <v>1612</v>
      </c>
      <c r="B467" s="2" t="s">
        <v>568</v>
      </c>
      <c r="C467" s="2"/>
      <c r="D467" s="2">
        <v>50</v>
      </c>
      <c r="E467" s="11">
        <v>43358</v>
      </c>
      <c r="F467" s="2">
        <v>43358</v>
      </c>
      <c r="G467" s="2">
        <v>141</v>
      </c>
      <c r="K467" s="2">
        <v>11</v>
      </c>
      <c r="O467" s="2" t="s">
        <v>55</v>
      </c>
      <c r="P467" s="2">
        <v>1</v>
      </c>
      <c r="R467" s="2" t="s">
        <v>1989</v>
      </c>
      <c r="S467" s="2" t="s">
        <v>54</v>
      </c>
      <c r="T467" s="2" t="s">
        <v>228</v>
      </c>
      <c r="U467" s="2" t="s">
        <v>1599</v>
      </c>
      <c r="V467" s="2" t="s">
        <v>1599</v>
      </c>
      <c r="Y467" s="2" t="s">
        <v>1599</v>
      </c>
      <c r="AA467" s="2" t="s">
        <v>1599</v>
      </c>
      <c r="AB467" s="12" t="s">
        <v>228</v>
      </c>
      <c r="AC467" s="12">
        <v>11752</v>
      </c>
      <c r="AD467" s="12">
        <v>50</v>
      </c>
      <c r="AE467" s="12">
        <f>VLOOKUP(AD467,Tableau5[[ID_Section]:[departement]],10,TRUE)</f>
        <v>17</v>
      </c>
      <c r="AF467" s="12">
        <v>141</v>
      </c>
      <c r="AG467" s="33">
        <v>43358</v>
      </c>
      <c r="AH467" s="12">
        <v>11</v>
      </c>
      <c r="AI467" s="12">
        <v>5</v>
      </c>
      <c r="AJ467" s="12" t="s">
        <v>55</v>
      </c>
      <c r="AK467" s="12" t="str">
        <f>AJ467</f>
        <v>Sportif</v>
      </c>
      <c r="AL467" s="12">
        <v>1</v>
      </c>
      <c r="AP467" s="12">
        <v>2</v>
      </c>
      <c r="AQ467" s="12">
        <v>23</v>
      </c>
      <c r="AV467" s="12" t="str">
        <f>CONCATENATE(AD467,"-",AG467,"-",AJ467)</f>
        <v>50-43358-Sportif</v>
      </c>
      <c r="AW467" s="12">
        <v>1</v>
      </c>
      <c r="AX467" s="12">
        <v>1</v>
      </c>
      <c r="AY467" s="12" t="s">
        <v>61</v>
      </c>
      <c r="AZ467" s="12">
        <v>148</v>
      </c>
      <c r="BA467" s="12" t="s">
        <v>193</v>
      </c>
      <c r="BB467" s="12">
        <v>14941</v>
      </c>
      <c r="BC467" s="12">
        <v>104</v>
      </c>
    </row>
    <row r="468" spans="1:55" x14ac:dyDescent="0.2">
      <c r="A468" s="2" t="s">
        <v>1612</v>
      </c>
      <c r="B468" s="2" t="s">
        <v>568</v>
      </c>
      <c r="C468" s="2"/>
      <c r="D468" s="2">
        <v>50</v>
      </c>
      <c r="E468" s="11">
        <v>43358</v>
      </c>
      <c r="F468" s="2">
        <v>43358</v>
      </c>
      <c r="G468" s="2">
        <v>141</v>
      </c>
      <c r="K468" s="2">
        <v>11</v>
      </c>
      <c r="O468" s="2" t="s">
        <v>55</v>
      </c>
      <c r="P468" s="2">
        <v>8</v>
      </c>
      <c r="R468" s="2" t="s">
        <v>1989</v>
      </c>
      <c r="S468" s="2" t="s">
        <v>1599</v>
      </c>
      <c r="T468" s="2" t="s">
        <v>1599</v>
      </c>
      <c r="U468" s="2" t="s">
        <v>1599</v>
      </c>
      <c r="V468" s="2" t="s">
        <v>1599</v>
      </c>
      <c r="Y468" s="2" t="s">
        <v>1599</v>
      </c>
      <c r="AA468" s="2" t="s">
        <v>1599</v>
      </c>
      <c r="AB468" s="12" t="s">
        <v>204</v>
      </c>
      <c r="AC468" s="12">
        <v>11753</v>
      </c>
      <c r="AD468" s="12">
        <v>50</v>
      </c>
      <c r="AE468" s="12">
        <f>VLOOKUP(AD468,Tableau5[[ID_Section]:[departement]],10,TRUE)</f>
        <v>17</v>
      </c>
      <c r="AF468" s="12">
        <v>141</v>
      </c>
      <c r="AG468" s="33">
        <v>43358</v>
      </c>
      <c r="AH468" s="12">
        <v>11</v>
      </c>
      <c r="AI468" s="12">
        <v>5</v>
      </c>
      <c r="AJ468" s="12" t="s">
        <v>55</v>
      </c>
      <c r="AK468" s="12" t="str">
        <f>AJ468</f>
        <v>Sportif</v>
      </c>
      <c r="AL468" s="12">
        <v>8</v>
      </c>
      <c r="AP468" s="12">
        <v>2</v>
      </c>
      <c r="AV468" s="12" t="str">
        <f>CONCATENATE(AD468,"-",AG468,"-",AJ468)</f>
        <v>50-43358-Sportif</v>
      </c>
      <c r="AW468" s="12">
        <v>1</v>
      </c>
      <c r="AX468" s="12">
        <v>1</v>
      </c>
      <c r="AY468" s="12" t="s">
        <v>61</v>
      </c>
      <c r="AZ468" s="12">
        <v>148</v>
      </c>
      <c r="BA468" s="12" t="s">
        <v>193</v>
      </c>
      <c r="BB468" s="12">
        <v>14941</v>
      </c>
      <c r="BC468" s="12">
        <v>104</v>
      </c>
    </row>
    <row r="469" spans="1:55" x14ac:dyDescent="0.2">
      <c r="A469" s="2" t="s">
        <v>1612</v>
      </c>
      <c r="B469" s="2" t="s">
        <v>568</v>
      </c>
      <c r="C469" s="2"/>
      <c r="D469" s="2">
        <v>50</v>
      </c>
      <c r="E469" s="11">
        <v>43358</v>
      </c>
      <c r="F469" s="2">
        <v>43358</v>
      </c>
      <c r="G469" s="2">
        <v>141</v>
      </c>
      <c r="K469" s="2">
        <v>11</v>
      </c>
      <c r="O469" s="2" t="s">
        <v>53</v>
      </c>
      <c r="P469" s="2">
        <v>1</v>
      </c>
      <c r="R469" s="2" t="s">
        <v>1989</v>
      </c>
      <c r="S469" s="2" t="s">
        <v>1599</v>
      </c>
      <c r="T469" s="2" t="s">
        <v>1599</v>
      </c>
      <c r="U469" s="2" t="s">
        <v>1599</v>
      </c>
      <c r="V469" s="2" t="s">
        <v>1599</v>
      </c>
      <c r="Y469" s="2" t="s">
        <v>1599</v>
      </c>
      <c r="AA469" s="2" t="s">
        <v>1599</v>
      </c>
      <c r="AB469" s="12" t="s">
        <v>204</v>
      </c>
      <c r="AC469" s="12">
        <v>11754</v>
      </c>
      <c r="AD469" s="12">
        <v>50</v>
      </c>
      <c r="AE469" s="12">
        <f>VLOOKUP(AD469,Tableau5[[ID_Section]:[departement]],10,TRUE)</f>
        <v>17</v>
      </c>
      <c r="AF469" s="12">
        <v>141</v>
      </c>
      <c r="AG469" s="33">
        <v>43358</v>
      </c>
      <c r="AH469" s="12">
        <v>11</v>
      </c>
      <c r="AI469" s="12">
        <v>9</v>
      </c>
      <c r="AJ469" s="12" t="s">
        <v>53</v>
      </c>
      <c r="AK469" s="12" t="s">
        <v>53</v>
      </c>
      <c r="AL469" s="12">
        <v>1</v>
      </c>
      <c r="AP469" s="12">
        <v>2</v>
      </c>
      <c r="AV469" s="12" t="str">
        <f>CONCATENATE(AD469,"-",AG469,"-","Loisir")</f>
        <v>50-43358-Loisir</v>
      </c>
      <c r="AW469" s="12">
        <v>1</v>
      </c>
      <c r="AX469" s="12">
        <v>1</v>
      </c>
      <c r="AY469" s="12" t="s">
        <v>61</v>
      </c>
      <c r="AZ469" s="12">
        <v>148</v>
      </c>
      <c r="BA469" s="12" t="s">
        <v>193</v>
      </c>
      <c r="BB469" s="12">
        <v>14941</v>
      </c>
      <c r="BC469" s="12">
        <v>104</v>
      </c>
    </row>
    <row r="470" spans="1:55" x14ac:dyDescent="0.2">
      <c r="A470" s="2" t="s">
        <v>1612</v>
      </c>
      <c r="B470" s="2" t="s">
        <v>568</v>
      </c>
      <c r="C470" s="2"/>
      <c r="D470" s="2">
        <v>50</v>
      </c>
      <c r="E470" s="11">
        <v>43358</v>
      </c>
      <c r="F470" s="2">
        <v>43358</v>
      </c>
      <c r="G470" s="2">
        <v>141</v>
      </c>
      <c r="K470" s="2">
        <v>11</v>
      </c>
      <c r="O470" s="2" t="s">
        <v>52</v>
      </c>
      <c r="P470" s="2">
        <v>1</v>
      </c>
      <c r="R470" s="2" t="s">
        <v>1989</v>
      </c>
      <c r="S470" s="2" t="s">
        <v>54</v>
      </c>
      <c r="T470" s="2" t="s">
        <v>229</v>
      </c>
      <c r="U470" s="2" t="s">
        <v>1599</v>
      </c>
      <c r="V470" s="2" t="s">
        <v>1599</v>
      </c>
      <c r="Y470" s="2" t="s">
        <v>1599</v>
      </c>
      <c r="AA470" s="2" t="s">
        <v>1599</v>
      </c>
      <c r="AB470" s="12" t="s">
        <v>229</v>
      </c>
      <c r="AC470" s="12">
        <v>11755</v>
      </c>
      <c r="AD470" s="12">
        <v>50</v>
      </c>
      <c r="AE470" s="12">
        <f>VLOOKUP(AD470,Tableau5[[ID_Section]:[departement]],10,TRUE)</f>
        <v>17</v>
      </c>
      <c r="AF470" s="12">
        <v>141</v>
      </c>
      <c r="AG470" s="33">
        <v>43358</v>
      </c>
      <c r="AH470" s="12">
        <v>11</v>
      </c>
      <c r="AI470" s="12">
        <v>6</v>
      </c>
      <c r="AJ470" s="12" t="s">
        <v>52</v>
      </c>
      <c r="AK470" s="12" t="str">
        <f>AJ470</f>
        <v>Itinérant</v>
      </c>
      <c r="AL470" s="12">
        <v>1</v>
      </c>
      <c r="AP470" s="12">
        <v>2</v>
      </c>
      <c r="AQ470" s="12">
        <v>24</v>
      </c>
      <c r="AV470" s="12" t="str">
        <f>CONCATENATE(AD470,"-",AG470,"-",AJ470)</f>
        <v>50-43358-Itinérant</v>
      </c>
      <c r="AW470" s="12">
        <v>1</v>
      </c>
      <c r="AX470" s="12">
        <v>1</v>
      </c>
      <c r="AY470" s="12" t="s">
        <v>61</v>
      </c>
      <c r="AZ470" s="12">
        <v>148</v>
      </c>
      <c r="BA470" s="12" t="s">
        <v>193</v>
      </c>
      <c r="BB470" s="12">
        <v>14941</v>
      </c>
      <c r="BC470" s="12">
        <v>104</v>
      </c>
    </row>
    <row r="471" spans="1:55" x14ac:dyDescent="0.2">
      <c r="A471" s="2" t="s">
        <v>1612</v>
      </c>
      <c r="B471" s="2" t="s">
        <v>568</v>
      </c>
      <c r="C471" s="2"/>
      <c r="D471" s="2">
        <v>50</v>
      </c>
      <c r="E471" s="11">
        <v>43358</v>
      </c>
      <c r="F471" s="2">
        <v>43358</v>
      </c>
      <c r="G471" s="2">
        <v>141</v>
      </c>
      <c r="K471" s="2">
        <v>11</v>
      </c>
      <c r="O471" s="2" t="s">
        <v>52</v>
      </c>
      <c r="P471" s="2">
        <v>5</v>
      </c>
      <c r="R471" s="2" t="s">
        <v>1989</v>
      </c>
      <c r="S471" s="2" t="s">
        <v>1599</v>
      </c>
      <c r="T471" s="2" t="s">
        <v>1599</v>
      </c>
      <c r="U471" s="2" t="s">
        <v>1599</v>
      </c>
      <c r="V471" s="2" t="s">
        <v>1599</v>
      </c>
      <c r="Y471" s="2" t="s">
        <v>1599</v>
      </c>
      <c r="AA471" s="2" t="s">
        <v>1599</v>
      </c>
      <c r="AB471" s="12" t="s">
        <v>204</v>
      </c>
      <c r="AC471" s="12">
        <v>11756</v>
      </c>
      <c r="AD471" s="12">
        <v>50</v>
      </c>
      <c r="AE471" s="12">
        <f>VLOOKUP(AD471,Tableau5[[ID_Section]:[departement]],10,TRUE)</f>
        <v>17</v>
      </c>
      <c r="AF471" s="12">
        <v>141</v>
      </c>
      <c r="AG471" s="33">
        <v>43358</v>
      </c>
      <c r="AH471" s="12">
        <v>11</v>
      </c>
      <c r="AI471" s="12">
        <v>6</v>
      </c>
      <c r="AJ471" s="12" t="s">
        <v>52</v>
      </c>
      <c r="AK471" s="12" t="str">
        <f>AJ471</f>
        <v>Itinérant</v>
      </c>
      <c r="AL471" s="12">
        <v>5</v>
      </c>
      <c r="AP471" s="12">
        <v>2</v>
      </c>
      <c r="AV471" s="12" t="str">
        <f>CONCATENATE(AD471,"-",AG471,"-",AJ471)</f>
        <v>50-43358-Itinérant</v>
      </c>
      <c r="AW471" s="12">
        <v>1</v>
      </c>
      <c r="AX471" s="12">
        <v>1</v>
      </c>
      <c r="AY471" s="12" t="s">
        <v>61</v>
      </c>
      <c r="AZ471" s="12">
        <v>148</v>
      </c>
      <c r="BA471" s="12" t="s">
        <v>193</v>
      </c>
      <c r="BB471" s="12">
        <v>14941</v>
      </c>
      <c r="BC471" s="12">
        <v>104</v>
      </c>
    </row>
    <row r="472" spans="1:55" x14ac:dyDescent="0.2">
      <c r="A472" s="2" t="s">
        <v>1612</v>
      </c>
      <c r="B472" s="2" t="s">
        <v>568</v>
      </c>
      <c r="C472" s="2"/>
      <c r="D472" s="2">
        <v>50</v>
      </c>
      <c r="E472" s="11">
        <v>43358</v>
      </c>
      <c r="F472" s="2">
        <v>43358</v>
      </c>
      <c r="G472" s="2">
        <v>141</v>
      </c>
      <c r="K472" s="2">
        <v>11</v>
      </c>
      <c r="O472" s="2" t="s">
        <v>79</v>
      </c>
      <c r="P472" s="2">
        <v>1</v>
      </c>
      <c r="Q472" s="2" t="s">
        <v>230</v>
      </c>
      <c r="R472" s="2" t="s">
        <v>1989</v>
      </c>
      <c r="S472" s="2" t="s">
        <v>1599</v>
      </c>
      <c r="T472" s="2" t="s">
        <v>1599</v>
      </c>
      <c r="U472" s="2" t="s">
        <v>1599</v>
      </c>
      <c r="V472" s="2" t="s">
        <v>1599</v>
      </c>
      <c r="Y472" s="2" t="s">
        <v>1599</v>
      </c>
      <c r="AA472" s="2" t="s">
        <v>1599</v>
      </c>
      <c r="AB472" s="12" t="s">
        <v>204</v>
      </c>
      <c r="AC472" s="12">
        <v>11757</v>
      </c>
      <c r="AD472" s="12">
        <v>50</v>
      </c>
      <c r="AE472" s="12">
        <f>VLOOKUP(AD472,Tableau5[[ID_Section]:[departement]],10,TRUE)</f>
        <v>17</v>
      </c>
      <c r="AF472" s="12">
        <v>141</v>
      </c>
      <c r="AG472" s="33">
        <v>43358</v>
      </c>
      <c r="AH472" s="12">
        <v>11</v>
      </c>
      <c r="AI472" s="12">
        <v>11</v>
      </c>
      <c r="AJ472" s="12" t="s">
        <v>79</v>
      </c>
      <c r="AK472" s="12" t="s">
        <v>53</v>
      </c>
      <c r="AL472" s="12">
        <v>1</v>
      </c>
      <c r="AO472" s="12" t="s">
        <v>230</v>
      </c>
      <c r="AP472" s="12">
        <v>2</v>
      </c>
      <c r="AV472" s="12" t="str">
        <f>CONCATENATE(AD472,"-",AG472,"-","Loisir")</f>
        <v>50-43358-Loisir</v>
      </c>
      <c r="AW472" s="12">
        <v>1</v>
      </c>
      <c r="AX472" s="12">
        <v>1</v>
      </c>
      <c r="AY472" s="12" t="s">
        <v>61</v>
      </c>
      <c r="AZ472" s="12">
        <v>148</v>
      </c>
      <c r="BA472" s="12" t="s">
        <v>193</v>
      </c>
      <c r="BB472" s="12">
        <v>14941</v>
      </c>
      <c r="BC472" s="12">
        <v>104</v>
      </c>
    </row>
    <row r="473" spans="1:55" x14ac:dyDescent="0.2">
      <c r="A473" s="2" t="s">
        <v>1612</v>
      </c>
      <c r="B473" s="2" t="s">
        <v>568</v>
      </c>
      <c r="C473" s="2"/>
      <c r="D473" s="2">
        <v>50</v>
      </c>
      <c r="E473" s="11">
        <v>43358</v>
      </c>
      <c r="F473" s="2">
        <v>43358</v>
      </c>
      <c r="G473" s="2">
        <v>141</v>
      </c>
      <c r="K473" s="2">
        <v>11</v>
      </c>
      <c r="O473" s="2" t="s">
        <v>46</v>
      </c>
      <c r="P473" s="2">
        <v>2</v>
      </c>
      <c r="R473" s="2" t="s">
        <v>1989</v>
      </c>
      <c r="S473" s="2" t="s">
        <v>1599</v>
      </c>
      <c r="T473" s="2" t="s">
        <v>1599</v>
      </c>
      <c r="U473" s="2" t="s">
        <v>1599</v>
      </c>
      <c r="V473" s="2" t="s">
        <v>1599</v>
      </c>
      <c r="Y473" s="2" t="s">
        <v>1599</v>
      </c>
      <c r="AA473" s="2" t="s">
        <v>1599</v>
      </c>
      <c r="AB473" s="12" t="s">
        <v>204</v>
      </c>
      <c r="AC473" s="12">
        <v>11758</v>
      </c>
      <c r="AD473" s="12">
        <v>50</v>
      </c>
      <c r="AE473" s="12">
        <f>VLOOKUP(AD473,Tableau5[[ID_Section]:[departement]],10,TRUE)</f>
        <v>17</v>
      </c>
      <c r="AF473" s="12">
        <v>141</v>
      </c>
      <c r="AG473" s="33">
        <v>43358</v>
      </c>
      <c r="AH473" s="12">
        <v>11</v>
      </c>
      <c r="AI473" s="12">
        <v>2</v>
      </c>
      <c r="AJ473" s="12" t="s">
        <v>46</v>
      </c>
      <c r="AL473" s="12">
        <v>2</v>
      </c>
      <c r="AP473" s="12">
        <v>2</v>
      </c>
      <c r="AW473" s="12">
        <v>2</v>
      </c>
      <c r="AX473" s="12">
        <v>1</v>
      </c>
      <c r="AY473" s="12" t="s">
        <v>61</v>
      </c>
      <c r="AZ473" s="12">
        <v>148</v>
      </c>
      <c r="BA473" s="12" t="s">
        <v>193</v>
      </c>
      <c r="BB473" s="12">
        <v>14941</v>
      </c>
      <c r="BC473" s="12">
        <v>104</v>
      </c>
    </row>
    <row r="474" spans="1:55" x14ac:dyDescent="0.2">
      <c r="A474" s="2" t="s">
        <v>1612</v>
      </c>
      <c r="B474" s="2" t="s">
        <v>568</v>
      </c>
      <c r="C474" s="2"/>
      <c r="D474" s="2">
        <v>50</v>
      </c>
      <c r="E474" s="11">
        <v>43358</v>
      </c>
      <c r="F474" s="2">
        <v>43358</v>
      </c>
      <c r="G474" s="2">
        <v>141</v>
      </c>
      <c r="K474" s="2">
        <v>11</v>
      </c>
      <c r="O474" s="2" t="s">
        <v>46</v>
      </c>
      <c r="P474" s="2">
        <v>1</v>
      </c>
      <c r="R474" s="2" t="s">
        <v>1988</v>
      </c>
      <c r="S474" s="2" t="s">
        <v>1599</v>
      </c>
      <c r="T474" s="2" t="s">
        <v>1599</v>
      </c>
      <c r="U474" s="2" t="s">
        <v>1599</v>
      </c>
      <c r="V474" s="2" t="s">
        <v>1599</v>
      </c>
      <c r="Y474" s="2" t="s">
        <v>1599</v>
      </c>
      <c r="AA474" s="2" t="s">
        <v>1599</v>
      </c>
      <c r="AB474" s="12" t="s">
        <v>204</v>
      </c>
      <c r="AC474" s="12">
        <v>11759</v>
      </c>
      <c r="AD474" s="12">
        <v>50</v>
      </c>
      <c r="AE474" s="12">
        <f>VLOOKUP(AD474,Tableau5[[ID_Section]:[departement]],10,TRUE)</f>
        <v>17</v>
      </c>
      <c r="AF474" s="12">
        <v>141</v>
      </c>
      <c r="AG474" s="33">
        <v>43358</v>
      </c>
      <c r="AH474" s="12">
        <v>11</v>
      </c>
      <c r="AI474" s="12">
        <v>2</v>
      </c>
      <c r="AJ474" s="12" t="s">
        <v>46</v>
      </c>
      <c r="AL474" s="12">
        <v>1</v>
      </c>
      <c r="AP474" s="12">
        <v>1</v>
      </c>
      <c r="AW474" s="12">
        <v>2</v>
      </c>
      <c r="AX474" s="12">
        <v>1</v>
      </c>
      <c r="AY474" s="12" t="s">
        <v>61</v>
      </c>
      <c r="AZ474" s="12">
        <v>148</v>
      </c>
      <c r="BA474" s="12" t="s">
        <v>193</v>
      </c>
      <c r="BB474" s="12">
        <v>14941</v>
      </c>
      <c r="BC474" s="12">
        <v>104</v>
      </c>
    </row>
    <row r="475" spans="1:55" x14ac:dyDescent="0.2">
      <c r="A475" s="2" t="s">
        <v>1612</v>
      </c>
      <c r="B475" s="2" t="s">
        <v>568</v>
      </c>
      <c r="C475" s="2"/>
      <c r="D475" s="2">
        <v>50</v>
      </c>
      <c r="E475" s="11">
        <v>43358</v>
      </c>
      <c r="F475" s="2">
        <v>43358</v>
      </c>
      <c r="G475" s="2">
        <v>141</v>
      </c>
      <c r="K475" s="2">
        <v>11</v>
      </c>
      <c r="O475" s="2" t="s">
        <v>46</v>
      </c>
      <c r="P475" s="2">
        <v>1</v>
      </c>
      <c r="R475" s="2" t="s">
        <v>1989</v>
      </c>
      <c r="S475" s="2" t="s">
        <v>1599</v>
      </c>
      <c r="T475" s="2" t="s">
        <v>1599</v>
      </c>
      <c r="U475" s="2" t="s">
        <v>1599</v>
      </c>
      <c r="V475" s="2" t="s">
        <v>1599</v>
      </c>
      <c r="Y475" s="2" t="s">
        <v>1599</v>
      </c>
      <c r="AA475" s="2" t="s">
        <v>1599</v>
      </c>
      <c r="AB475" s="12" t="s">
        <v>204</v>
      </c>
      <c r="AC475" s="12">
        <v>11760</v>
      </c>
      <c r="AD475" s="12">
        <v>50</v>
      </c>
      <c r="AE475" s="12">
        <f>VLOOKUP(AD475,Tableau5[[ID_Section]:[departement]],10,TRUE)</f>
        <v>17</v>
      </c>
      <c r="AF475" s="12">
        <v>141</v>
      </c>
      <c r="AG475" s="33">
        <v>43358</v>
      </c>
      <c r="AH475" s="12">
        <v>11</v>
      </c>
      <c r="AI475" s="12">
        <v>2</v>
      </c>
      <c r="AJ475" s="12" t="s">
        <v>46</v>
      </c>
      <c r="AL475" s="12">
        <v>1</v>
      </c>
      <c r="AP475" s="12">
        <v>2</v>
      </c>
      <c r="AW475" s="12">
        <v>2</v>
      </c>
      <c r="AX475" s="12">
        <v>1</v>
      </c>
      <c r="AY475" s="12" t="s">
        <v>61</v>
      </c>
      <c r="AZ475" s="12">
        <v>148</v>
      </c>
      <c r="BA475" s="12" t="s">
        <v>193</v>
      </c>
      <c r="BB475" s="12">
        <v>14941</v>
      </c>
      <c r="BC475" s="12">
        <v>104</v>
      </c>
    </row>
    <row r="476" spans="1:55" x14ac:dyDescent="0.2">
      <c r="A476" s="2" t="s">
        <v>1612</v>
      </c>
      <c r="B476" s="2" t="s">
        <v>568</v>
      </c>
      <c r="C476" s="2"/>
      <c r="D476" s="2">
        <v>50</v>
      </c>
      <c r="E476" s="11">
        <v>43358</v>
      </c>
      <c r="F476" s="2">
        <v>43358</v>
      </c>
      <c r="G476" s="2">
        <v>141</v>
      </c>
      <c r="K476" s="2">
        <v>11</v>
      </c>
      <c r="O476" s="2" t="s">
        <v>53</v>
      </c>
      <c r="P476" s="2">
        <v>2</v>
      </c>
      <c r="R476" s="2" t="s">
        <v>1988</v>
      </c>
      <c r="S476" s="2" t="s">
        <v>1599</v>
      </c>
      <c r="T476" s="2" t="s">
        <v>1599</v>
      </c>
      <c r="U476" s="2" t="s">
        <v>1599</v>
      </c>
      <c r="V476" s="2" t="s">
        <v>1599</v>
      </c>
      <c r="Y476" s="2" t="s">
        <v>1599</v>
      </c>
      <c r="AA476" s="2" t="s">
        <v>1599</v>
      </c>
      <c r="AB476" s="12" t="s">
        <v>204</v>
      </c>
      <c r="AC476" s="12">
        <v>11761</v>
      </c>
      <c r="AD476" s="12">
        <v>50</v>
      </c>
      <c r="AE476" s="12">
        <f>VLOOKUP(AD476,Tableau5[[ID_Section]:[departement]],10,TRUE)</f>
        <v>17</v>
      </c>
      <c r="AF476" s="12">
        <v>141</v>
      </c>
      <c r="AG476" s="33">
        <v>43358</v>
      </c>
      <c r="AH476" s="12">
        <v>11</v>
      </c>
      <c r="AI476" s="12">
        <v>9</v>
      </c>
      <c r="AJ476" s="12" t="s">
        <v>53</v>
      </c>
      <c r="AK476" s="12" t="s">
        <v>53</v>
      </c>
      <c r="AL476" s="12">
        <v>2</v>
      </c>
      <c r="AP476" s="12">
        <v>1</v>
      </c>
      <c r="AV476" s="12" t="str">
        <f>CONCATENATE(AD476,"-",AG476,"-","Loisir")</f>
        <v>50-43358-Loisir</v>
      </c>
      <c r="AW476" s="12">
        <v>1</v>
      </c>
      <c r="AX476" s="12">
        <v>1</v>
      </c>
      <c r="AY476" s="12" t="s">
        <v>61</v>
      </c>
      <c r="AZ476" s="12">
        <v>148</v>
      </c>
      <c r="BA476" s="12" t="s">
        <v>193</v>
      </c>
      <c r="BB476" s="12">
        <v>14941</v>
      </c>
      <c r="BC476" s="12">
        <v>104</v>
      </c>
    </row>
    <row r="477" spans="1:55" x14ac:dyDescent="0.2">
      <c r="A477" s="2" t="s">
        <v>1612</v>
      </c>
      <c r="B477" s="2" t="s">
        <v>568</v>
      </c>
      <c r="C477" s="2"/>
      <c r="D477" s="2">
        <v>50</v>
      </c>
      <c r="E477" s="11">
        <v>43358</v>
      </c>
      <c r="F477" s="2">
        <v>43358</v>
      </c>
      <c r="G477" s="2">
        <v>141</v>
      </c>
      <c r="K477" s="2">
        <v>11</v>
      </c>
      <c r="O477" s="2" t="s">
        <v>46</v>
      </c>
      <c r="P477" s="2">
        <v>1</v>
      </c>
      <c r="R477" s="2" t="s">
        <v>1988</v>
      </c>
      <c r="S477" s="2" t="s">
        <v>1599</v>
      </c>
      <c r="T477" s="2" t="s">
        <v>1599</v>
      </c>
      <c r="U477" s="2" t="s">
        <v>1599</v>
      </c>
      <c r="V477" s="2" t="s">
        <v>1599</v>
      </c>
      <c r="Y477" s="2" t="s">
        <v>1599</v>
      </c>
      <c r="AA477" s="2" t="s">
        <v>1599</v>
      </c>
      <c r="AB477" s="12" t="s">
        <v>204</v>
      </c>
      <c r="AC477" s="12">
        <v>11762</v>
      </c>
      <c r="AD477" s="12">
        <v>50</v>
      </c>
      <c r="AE477" s="12">
        <f>VLOOKUP(AD477,Tableau5[[ID_Section]:[departement]],10,TRUE)</f>
        <v>17</v>
      </c>
      <c r="AF477" s="12">
        <v>141</v>
      </c>
      <c r="AG477" s="33">
        <v>43358</v>
      </c>
      <c r="AH477" s="12">
        <v>11</v>
      </c>
      <c r="AI477" s="12">
        <v>2</v>
      </c>
      <c r="AJ477" s="12" t="s">
        <v>46</v>
      </c>
      <c r="AL477" s="12">
        <v>1</v>
      </c>
      <c r="AP477" s="12">
        <v>1</v>
      </c>
      <c r="AW477" s="12">
        <v>2</v>
      </c>
      <c r="AX477" s="12">
        <v>1</v>
      </c>
      <c r="AY477" s="12" t="s">
        <v>61</v>
      </c>
      <c r="AZ477" s="12">
        <v>148</v>
      </c>
      <c r="BA477" s="12" t="s">
        <v>193</v>
      </c>
      <c r="BB477" s="12">
        <v>14941</v>
      </c>
      <c r="BC477" s="12">
        <v>104</v>
      </c>
    </row>
    <row r="478" spans="1:55" x14ac:dyDescent="0.2">
      <c r="A478" s="2" t="s">
        <v>1612</v>
      </c>
      <c r="B478" s="2" t="s">
        <v>568</v>
      </c>
      <c r="C478" s="2"/>
      <c r="D478" s="2">
        <v>50</v>
      </c>
      <c r="E478" s="11">
        <v>43358</v>
      </c>
      <c r="F478" s="2">
        <v>43358</v>
      </c>
      <c r="G478" s="2">
        <v>141</v>
      </c>
      <c r="K478" s="2">
        <v>11</v>
      </c>
      <c r="O478" s="2" t="s">
        <v>56</v>
      </c>
      <c r="P478" s="2">
        <v>1</v>
      </c>
      <c r="Q478" s="2" t="s">
        <v>57</v>
      </c>
      <c r="R478" s="2" t="s">
        <v>1988</v>
      </c>
      <c r="S478" s="2" t="s">
        <v>1599</v>
      </c>
      <c r="T478" s="2" t="s">
        <v>1599</v>
      </c>
      <c r="U478" s="2" t="s">
        <v>1599</v>
      </c>
      <c r="V478" s="2" t="s">
        <v>1599</v>
      </c>
      <c r="Y478" s="2" t="s">
        <v>1599</v>
      </c>
      <c r="AA478" s="2" t="s">
        <v>1599</v>
      </c>
      <c r="AB478" s="12" t="s">
        <v>204</v>
      </c>
      <c r="AC478" s="12">
        <v>11763</v>
      </c>
      <c r="AD478" s="12">
        <v>50</v>
      </c>
      <c r="AE478" s="12">
        <f>VLOOKUP(AD478,Tableau5[[ID_Section]:[departement]],10,TRUE)</f>
        <v>17</v>
      </c>
      <c r="AF478" s="12">
        <v>141</v>
      </c>
      <c r="AG478" s="33">
        <v>43358</v>
      </c>
      <c r="AH478" s="12">
        <v>11</v>
      </c>
      <c r="AI478" s="12">
        <v>15</v>
      </c>
      <c r="AJ478" s="12" t="s">
        <v>56</v>
      </c>
      <c r="AL478" s="12">
        <v>1</v>
      </c>
      <c r="AO478" s="12" t="s">
        <v>57</v>
      </c>
      <c r="AP478" s="12">
        <v>1</v>
      </c>
      <c r="AW478" s="12">
        <v>2</v>
      </c>
      <c r="AX478" s="12">
        <v>1</v>
      </c>
      <c r="AY478" s="12" t="s">
        <v>61</v>
      </c>
      <c r="AZ478" s="12">
        <v>148</v>
      </c>
      <c r="BA478" s="12" t="s">
        <v>193</v>
      </c>
      <c r="BB478" s="12">
        <v>14941</v>
      </c>
      <c r="BC478" s="12">
        <v>104</v>
      </c>
    </row>
    <row r="479" spans="1:55" x14ac:dyDescent="0.2">
      <c r="A479" s="2" t="s">
        <v>1612</v>
      </c>
      <c r="B479" s="2" t="s">
        <v>568</v>
      </c>
      <c r="C479" s="2"/>
      <c r="D479" s="2">
        <v>50</v>
      </c>
      <c r="E479" s="11">
        <v>43358</v>
      </c>
      <c r="F479" s="2">
        <v>43358</v>
      </c>
      <c r="G479" s="2">
        <v>141</v>
      </c>
      <c r="K479" s="2">
        <v>11</v>
      </c>
      <c r="O479" s="2" t="s">
        <v>53</v>
      </c>
      <c r="P479" s="2">
        <v>1</v>
      </c>
      <c r="R479" s="2" t="s">
        <v>1988</v>
      </c>
      <c r="S479" s="2" t="s">
        <v>54</v>
      </c>
      <c r="T479" s="2" t="s">
        <v>231</v>
      </c>
      <c r="U479" s="2" t="s">
        <v>1599</v>
      </c>
      <c r="V479" s="2" t="s">
        <v>1599</v>
      </c>
      <c r="Y479" s="2" t="s">
        <v>1599</v>
      </c>
      <c r="AA479" s="2" t="s">
        <v>1599</v>
      </c>
      <c r="AB479" s="12" t="s">
        <v>231</v>
      </c>
      <c r="AC479" s="12">
        <v>11764</v>
      </c>
      <c r="AD479" s="12">
        <v>50</v>
      </c>
      <c r="AE479" s="12">
        <f>VLOOKUP(AD479,Tableau5[[ID_Section]:[departement]],10,TRUE)</f>
        <v>17</v>
      </c>
      <c r="AF479" s="12">
        <v>141</v>
      </c>
      <c r="AG479" s="33">
        <v>43358</v>
      </c>
      <c r="AH479" s="12">
        <v>11</v>
      </c>
      <c r="AI479" s="12">
        <v>9</v>
      </c>
      <c r="AJ479" s="12" t="s">
        <v>53</v>
      </c>
      <c r="AK479" s="12" t="s">
        <v>53</v>
      </c>
      <c r="AL479" s="12">
        <v>1</v>
      </c>
      <c r="AP479" s="12">
        <v>1</v>
      </c>
      <c r="AQ479" s="12">
        <v>27</v>
      </c>
      <c r="AV479" s="12" t="str">
        <f>CONCATENATE(AD479,"-",AG479,"-","Loisir")</f>
        <v>50-43358-Loisir</v>
      </c>
      <c r="AW479" s="12">
        <v>1</v>
      </c>
      <c r="AX479" s="12">
        <v>1</v>
      </c>
      <c r="AY479" s="12" t="s">
        <v>61</v>
      </c>
      <c r="AZ479" s="12">
        <v>148</v>
      </c>
      <c r="BA479" s="12" t="s">
        <v>193</v>
      </c>
      <c r="BB479" s="12">
        <v>14941</v>
      </c>
      <c r="BC479" s="12">
        <v>104</v>
      </c>
    </row>
    <row r="480" spans="1:55" x14ac:dyDescent="0.2">
      <c r="A480" s="2" t="s">
        <v>1612</v>
      </c>
      <c r="B480" s="2" t="s">
        <v>568</v>
      </c>
      <c r="C480" s="2"/>
      <c r="D480" s="2">
        <v>50</v>
      </c>
      <c r="E480" s="11">
        <v>43358</v>
      </c>
      <c r="F480" s="2">
        <v>43358</v>
      </c>
      <c r="G480" s="2">
        <v>141</v>
      </c>
      <c r="K480" s="2">
        <v>11</v>
      </c>
      <c r="O480" s="2" t="s">
        <v>53</v>
      </c>
      <c r="P480" s="2">
        <v>1</v>
      </c>
      <c r="R480" s="2" t="s">
        <v>1988</v>
      </c>
      <c r="S480" s="2" t="s">
        <v>1599</v>
      </c>
      <c r="T480" s="2" t="s">
        <v>1599</v>
      </c>
      <c r="U480" s="2" t="s">
        <v>1599</v>
      </c>
      <c r="V480" s="2" t="s">
        <v>1599</v>
      </c>
      <c r="Y480" s="2" t="s">
        <v>1599</v>
      </c>
      <c r="AA480" s="2" t="s">
        <v>1599</v>
      </c>
      <c r="AB480" s="12" t="s">
        <v>204</v>
      </c>
      <c r="AC480" s="12">
        <v>11765</v>
      </c>
      <c r="AD480" s="12">
        <v>50</v>
      </c>
      <c r="AE480" s="12">
        <f>VLOOKUP(AD480,Tableau5[[ID_Section]:[departement]],10,TRUE)</f>
        <v>17</v>
      </c>
      <c r="AF480" s="12">
        <v>141</v>
      </c>
      <c r="AG480" s="33">
        <v>43358</v>
      </c>
      <c r="AH480" s="12">
        <v>11</v>
      </c>
      <c r="AI480" s="12">
        <v>9</v>
      </c>
      <c r="AJ480" s="12" t="s">
        <v>53</v>
      </c>
      <c r="AK480" s="12" t="s">
        <v>53</v>
      </c>
      <c r="AL480" s="12">
        <v>1</v>
      </c>
      <c r="AP480" s="12">
        <v>1</v>
      </c>
      <c r="AV480" s="12" t="str">
        <f>CONCATENATE(AD480,"-",AG480,"-","Loisir")</f>
        <v>50-43358-Loisir</v>
      </c>
      <c r="AW480" s="12">
        <v>1</v>
      </c>
      <c r="AX480" s="12">
        <v>1</v>
      </c>
      <c r="AY480" s="12" t="s">
        <v>61</v>
      </c>
      <c r="AZ480" s="12">
        <v>148</v>
      </c>
      <c r="BA480" s="12" t="s">
        <v>193</v>
      </c>
      <c r="BB480" s="12">
        <v>14941</v>
      </c>
      <c r="BC480" s="12">
        <v>104</v>
      </c>
    </row>
    <row r="481" spans="1:55" x14ac:dyDescent="0.2">
      <c r="A481" s="2" t="s">
        <v>1612</v>
      </c>
      <c r="B481" s="2" t="s">
        <v>568</v>
      </c>
      <c r="C481" s="2"/>
      <c r="D481" s="2">
        <v>50</v>
      </c>
      <c r="E481" s="11">
        <v>43358</v>
      </c>
      <c r="F481" s="2">
        <v>43358</v>
      </c>
      <c r="G481" s="2">
        <v>141</v>
      </c>
      <c r="K481" s="2">
        <v>11</v>
      </c>
      <c r="O481" s="2" t="s">
        <v>49</v>
      </c>
      <c r="P481" s="2">
        <v>2</v>
      </c>
      <c r="R481" s="2" t="s">
        <v>1989</v>
      </c>
      <c r="S481" s="2" t="s">
        <v>1599</v>
      </c>
      <c r="T481" s="2" t="s">
        <v>1599</v>
      </c>
      <c r="U481" s="2" t="s">
        <v>1599</v>
      </c>
      <c r="V481" s="2" t="s">
        <v>1599</v>
      </c>
      <c r="Y481" s="2" t="s">
        <v>1599</v>
      </c>
      <c r="AA481" s="2" t="s">
        <v>1599</v>
      </c>
      <c r="AB481" s="12" t="s">
        <v>204</v>
      </c>
      <c r="AC481" s="12">
        <v>11766</v>
      </c>
      <c r="AD481" s="12">
        <v>50</v>
      </c>
      <c r="AE481" s="12">
        <f>VLOOKUP(AD481,Tableau5[[ID_Section]:[departement]],10,TRUE)</f>
        <v>17</v>
      </c>
      <c r="AF481" s="12">
        <v>141</v>
      </c>
      <c r="AG481" s="33">
        <v>43358</v>
      </c>
      <c r="AH481" s="12">
        <v>11</v>
      </c>
      <c r="AI481" s="12">
        <v>1</v>
      </c>
      <c r="AJ481" s="12" t="s">
        <v>49</v>
      </c>
      <c r="AL481" s="12">
        <v>2</v>
      </c>
      <c r="AP481" s="12">
        <v>2</v>
      </c>
      <c r="AW481" s="12">
        <v>2</v>
      </c>
      <c r="AX481" s="12">
        <v>1</v>
      </c>
      <c r="AY481" s="12" t="s">
        <v>61</v>
      </c>
      <c r="AZ481" s="12">
        <v>148</v>
      </c>
      <c r="BA481" s="12" t="s">
        <v>193</v>
      </c>
      <c r="BB481" s="12">
        <v>14941</v>
      </c>
      <c r="BC481" s="12">
        <v>104</v>
      </c>
    </row>
    <row r="482" spans="1:55" x14ac:dyDescent="0.2">
      <c r="A482" s="2" t="s">
        <v>1612</v>
      </c>
      <c r="B482" s="2" t="s">
        <v>568</v>
      </c>
      <c r="C482" s="2"/>
      <c r="D482" s="2">
        <v>50</v>
      </c>
      <c r="E482" s="11">
        <v>43358</v>
      </c>
      <c r="F482" s="2">
        <v>43358</v>
      </c>
      <c r="G482" s="2">
        <v>141</v>
      </c>
      <c r="K482" s="2">
        <v>11</v>
      </c>
      <c r="O482" s="2" t="s">
        <v>46</v>
      </c>
      <c r="P482" s="2">
        <v>1</v>
      </c>
      <c r="R482" s="2" t="s">
        <v>1989</v>
      </c>
      <c r="S482" s="2" t="s">
        <v>1599</v>
      </c>
      <c r="T482" s="2" t="s">
        <v>1599</v>
      </c>
      <c r="U482" s="2" t="s">
        <v>1599</v>
      </c>
      <c r="V482" s="2" t="s">
        <v>1599</v>
      </c>
      <c r="Y482" s="2" t="s">
        <v>1599</v>
      </c>
      <c r="AA482" s="2" t="s">
        <v>1599</v>
      </c>
      <c r="AB482" s="12" t="s">
        <v>204</v>
      </c>
      <c r="AC482" s="12">
        <v>11767</v>
      </c>
      <c r="AD482" s="12">
        <v>50</v>
      </c>
      <c r="AE482" s="12">
        <f>VLOOKUP(AD482,Tableau5[[ID_Section]:[departement]],10,TRUE)</f>
        <v>17</v>
      </c>
      <c r="AF482" s="12">
        <v>141</v>
      </c>
      <c r="AG482" s="33">
        <v>43358</v>
      </c>
      <c r="AH482" s="12">
        <v>11</v>
      </c>
      <c r="AI482" s="12">
        <v>2</v>
      </c>
      <c r="AJ482" s="12" t="s">
        <v>46</v>
      </c>
      <c r="AL482" s="12">
        <v>1</v>
      </c>
      <c r="AP482" s="12">
        <v>2</v>
      </c>
      <c r="AW482" s="12">
        <v>2</v>
      </c>
      <c r="AX482" s="12">
        <v>1</v>
      </c>
      <c r="AY482" s="12" t="s">
        <v>61</v>
      </c>
      <c r="AZ482" s="12">
        <v>148</v>
      </c>
      <c r="BA482" s="12" t="s">
        <v>193</v>
      </c>
      <c r="BB482" s="12">
        <v>14941</v>
      </c>
      <c r="BC482" s="12">
        <v>104</v>
      </c>
    </row>
    <row r="483" spans="1:55" x14ac:dyDescent="0.2">
      <c r="A483" s="2" t="s">
        <v>1612</v>
      </c>
      <c r="B483" s="2" t="s">
        <v>568</v>
      </c>
      <c r="C483" s="2"/>
      <c r="D483" s="2">
        <v>50</v>
      </c>
      <c r="E483" s="11">
        <v>43358</v>
      </c>
      <c r="F483" s="2">
        <v>43358</v>
      </c>
      <c r="G483" s="2">
        <v>141</v>
      </c>
      <c r="K483" s="2">
        <v>11</v>
      </c>
      <c r="O483" s="2" t="s">
        <v>55</v>
      </c>
      <c r="P483" s="2">
        <v>1</v>
      </c>
      <c r="R483" s="2" t="s">
        <v>1989</v>
      </c>
      <c r="S483" s="2" t="s">
        <v>1599</v>
      </c>
      <c r="T483" s="2" t="s">
        <v>1599</v>
      </c>
      <c r="U483" s="2" t="s">
        <v>1599</v>
      </c>
      <c r="V483" s="2" t="s">
        <v>1599</v>
      </c>
      <c r="Y483" s="2" t="s">
        <v>1599</v>
      </c>
      <c r="AA483" s="2" t="s">
        <v>1599</v>
      </c>
      <c r="AB483" s="12" t="s">
        <v>204</v>
      </c>
      <c r="AC483" s="12">
        <v>11768</v>
      </c>
      <c r="AD483" s="12">
        <v>50</v>
      </c>
      <c r="AE483" s="12">
        <f>VLOOKUP(AD483,Tableau5[[ID_Section]:[departement]],10,TRUE)</f>
        <v>17</v>
      </c>
      <c r="AF483" s="12">
        <v>141</v>
      </c>
      <c r="AG483" s="33">
        <v>43358</v>
      </c>
      <c r="AH483" s="12">
        <v>11</v>
      </c>
      <c r="AI483" s="12">
        <v>5</v>
      </c>
      <c r="AJ483" s="12" t="s">
        <v>55</v>
      </c>
      <c r="AK483" s="12" t="str">
        <f>AJ483</f>
        <v>Sportif</v>
      </c>
      <c r="AL483" s="12">
        <v>1</v>
      </c>
      <c r="AP483" s="12">
        <v>2</v>
      </c>
      <c r="AV483" s="12" t="str">
        <f>CONCATENATE(AD483,"-",AG483,"-",AJ483)</f>
        <v>50-43358-Sportif</v>
      </c>
      <c r="AW483" s="12">
        <v>1</v>
      </c>
      <c r="AX483" s="12">
        <v>1</v>
      </c>
      <c r="AY483" s="12" t="s">
        <v>61</v>
      </c>
      <c r="AZ483" s="12">
        <v>148</v>
      </c>
      <c r="BA483" s="12" t="s">
        <v>193</v>
      </c>
      <c r="BB483" s="12">
        <v>14941</v>
      </c>
      <c r="BC483" s="12">
        <v>104</v>
      </c>
    </row>
    <row r="484" spans="1:55" x14ac:dyDescent="0.2">
      <c r="A484" s="2" t="s">
        <v>1612</v>
      </c>
      <c r="B484" s="2" t="s">
        <v>568</v>
      </c>
      <c r="C484" s="2"/>
      <c r="D484" s="2">
        <v>50</v>
      </c>
      <c r="E484" s="11">
        <v>43358</v>
      </c>
      <c r="F484" s="2">
        <v>43358</v>
      </c>
      <c r="G484" s="2">
        <v>141</v>
      </c>
      <c r="K484" s="2">
        <v>11</v>
      </c>
      <c r="O484" s="2" t="s">
        <v>46</v>
      </c>
      <c r="P484" s="2">
        <v>2</v>
      </c>
      <c r="R484" s="2" t="s">
        <v>1988</v>
      </c>
      <c r="S484" s="2" t="s">
        <v>1599</v>
      </c>
      <c r="T484" s="2" t="s">
        <v>1599</v>
      </c>
      <c r="U484" s="2" t="s">
        <v>1599</v>
      </c>
      <c r="V484" s="2" t="s">
        <v>1599</v>
      </c>
      <c r="Y484" s="2" t="s">
        <v>1599</v>
      </c>
      <c r="AA484" s="2" t="s">
        <v>1599</v>
      </c>
      <c r="AB484" s="12" t="s">
        <v>204</v>
      </c>
      <c r="AC484" s="12">
        <v>11769</v>
      </c>
      <c r="AD484" s="12">
        <v>50</v>
      </c>
      <c r="AE484" s="12">
        <f>VLOOKUP(AD484,Tableau5[[ID_Section]:[departement]],10,TRUE)</f>
        <v>17</v>
      </c>
      <c r="AF484" s="12">
        <v>141</v>
      </c>
      <c r="AG484" s="33">
        <v>43358</v>
      </c>
      <c r="AH484" s="12">
        <v>11</v>
      </c>
      <c r="AI484" s="12">
        <v>2</v>
      </c>
      <c r="AJ484" s="12" t="s">
        <v>46</v>
      </c>
      <c r="AL484" s="12">
        <v>2</v>
      </c>
      <c r="AP484" s="12">
        <v>1</v>
      </c>
      <c r="AW484" s="12">
        <v>2</v>
      </c>
      <c r="AX484" s="12">
        <v>1</v>
      </c>
      <c r="AY484" s="12" t="s">
        <v>61</v>
      </c>
      <c r="AZ484" s="12">
        <v>148</v>
      </c>
      <c r="BA484" s="12" t="s">
        <v>193</v>
      </c>
      <c r="BB484" s="12">
        <v>14941</v>
      </c>
      <c r="BC484" s="12">
        <v>104</v>
      </c>
    </row>
    <row r="485" spans="1:55" x14ac:dyDescent="0.2">
      <c r="A485" s="2" t="s">
        <v>1612</v>
      </c>
      <c r="B485" s="2" t="s">
        <v>568</v>
      </c>
      <c r="C485" s="2"/>
      <c r="D485" s="2">
        <v>50</v>
      </c>
      <c r="E485" s="11">
        <v>43358</v>
      </c>
      <c r="F485" s="2">
        <v>43358</v>
      </c>
      <c r="G485" s="2">
        <v>141</v>
      </c>
      <c r="K485" s="2">
        <v>11</v>
      </c>
      <c r="O485" s="2" t="s">
        <v>55</v>
      </c>
      <c r="P485" s="2">
        <v>2</v>
      </c>
      <c r="R485" s="2" t="s">
        <v>1988</v>
      </c>
      <c r="S485" s="2" t="s">
        <v>1599</v>
      </c>
      <c r="T485" s="2" t="s">
        <v>1599</v>
      </c>
      <c r="U485" s="2" t="s">
        <v>1599</v>
      </c>
      <c r="V485" s="2" t="s">
        <v>1599</v>
      </c>
      <c r="Y485" s="2" t="s">
        <v>1599</v>
      </c>
      <c r="AA485" s="2" t="s">
        <v>1599</v>
      </c>
      <c r="AB485" s="12" t="s">
        <v>204</v>
      </c>
      <c r="AC485" s="12">
        <v>11770</v>
      </c>
      <c r="AD485" s="12">
        <v>50</v>
      </c>
      <c r="AE485" s="12">
        <f>VLOOKUP(AD485,Tableau5[[ID_Section]:[departement]],10,TRUE)</f>
        <v>17</v>
      </c>
      <c r="AF485" s="12">
        <v>141</v>
      </c>
      <c r="AG485" s="33">
        <v>43358</v>
      </c>
      <c r="AH485" s="12">
        <v>11</v>
      </c>
      <c r="AI485" s="12">
        <v>5</v>
      </c>
      <c r="AJ485" s="12" t="s">
        <v>55</v>
      </c>
      <c r="AK485" s="12" t="str">
        <f>AJ485</f>
        <v>Sportif</v>
      </c>
      <c r="AL485" s="12">
        <v>2</v>
      </c>
      <c r="AP485" s="12">
        <v>1</v>
      </c>
      <c r="AV485" s="12" t="str">
        <f>CONCATENATE(AD485,"-",AG485,"-",AJ485)</f>
        <v>50-43358-Sportif</v>
      </c>
      <c r="AW485" s="12">
        <v>1</v>
      </c>
      <c r="AX485" s="12">
        <v>1</v>
      </c>
      <c r="AY485" s="12" t="s">
        <v>61</v>
      </c>
      <c r="AZ485" s="12">
        <v>148</v>
      </c>
      <c r="BA485" s="12" t="s">
        <v>193</v>
      </c>
      <c r="BB485" s="12">
        <v>14941</v>
      </c>
      <c r="BC485" s="12">
        <v>104</v>
      </c>
    </row>
    <row r="486" spans="1:55" x14ac:dyDescent="0.2">
      <c r="A486" s="2" t="s">
        <v>1612</v>
      </c>
      <c r="B486" s="2" t="s">
        <v>568</v>
      </c>
      <c r="C486" s="2"/>
      <c r="D486" s="2">
        <v>50</v>
      </c>
      <c r="E486" s="11">
        <v>43358</v>
      </c>
      <c r="F486" s="2">
        <v>43358</v>
      </c>
      <c r="G486" s="2">
        <v>141</v>
      </c>
      <c r="K486" s="2">
        <v>11</v>
      </c>
      <c r="O486" s="2" t="s">
        <v>46</v>
      </c>
      <c r="P486" s="2">
        <v>1</v>
      </c>
      <c r="R486" s="2" t="s">
        <v>1989</v>
      </c>
      <c r="S486" s="2" t="s">
        <v>1599</v>
      </c>
      <c r="T486" s="2" t="s">
        <v>1599</v>
      </c>
      <c r="U486" s="2" t="s">
        <v>1599</v>
      </c>
      <c r="V486" s="2" t="s">
        <v>1599</v>
      </c>
      <c r="Y486" s="2" t="s">
        <v>1599</v>
      </c>
      <c r="AA486" s="2" t="s">
        <v>1599</v>
      </c>
      <c r="AB486" s="12" t="s">
        <v>204</v>
      </c>
      <c r="AC486" s="12">
        <v>11771</v>
      </c>
      <c r="AD486" s="12">
        <v>50</v>
      </c>
      <c r="AE486" s="12">
        <f>VLOOKUP(AD486,Tableau5[[ID_Section]:[departement]],10,TRUE)</f>
        <v>17</v>
      </c>
      <c r="AF486" s="12">
        <v>141</v>
      </c>
      <c r="AG486" s="33">
        <v>43358</v>
      </c>
      <c r="AH486" s="12">
        <v>11</v>
      </c>
      <c r="AI486" s="12">
        <v>2</v>
      </c>
      <c r="AJ486" s="12" t="s">
        <v>46</v>
      </c>
      <c r="AL486" s="12">
        <v>1</v>
      </c>
      <c r="AP486" s="12">
        <v>2</v>
      </c>
      <c r="AW486" s="12">
        <v>2</v>
      </c>
      <c r="AX486" s="12">
        <v>1</v>
      </c>
      <c r="AY486" s="12" t="s">
        <v>61</v>
      </c>
      <c r="AZ486" s="12">
        <v>148</v>
      </c>
      <c r="BA486" s="12" t="s">
        <v>193</v>
      </c>
      <c r="BB486" s="12">
        <v>14941</v>
      </c>
      <c r="BC486" s="12">
        <v>104</v>
      </c>
    </row>
    <row r="487" spans="1:55" x14ac:dyDescent="0.2">
      <c r="A487" s="2" t="s">
        <v>1612</v>
      </c>
      <c r="B487" s="2" t="s">
        <v>568</v>
      </c>
      <c r="C487" s="2"/>
      <c r="D487" s="2">
        <v>50</v>
      </c>
      <c r="E487" s="11">
        <v>43358</v>
      </c>
      <c r="F487" s="2">
        <v>43358</v>
      </c>
      <c r="G487" s="2">
        <v>141</v>
      </c>
      <c r="K487" s="2">
        <v>11</v>
      </c>
      <c r="O487" s="2" t="s">
        <v>53</v>
      </c>
      <c r="P487" s="2">
        <v>3</v>
      </c>
      <c r="R487" s="2" t="s">
        <v>1989</v>
      </c>
      <c r="S487" s="2" t="s">
        <v>1599</v>
      </c>
      <c r="T487" s="2" t="s">
        <v>1599</v>
      </c>
      <c r="U487" s="2" t="s">
        <v>1599</v>
      </c>
      <c r="V487" s="2" t="s">
        <v>1599</v>
      </c>
      <c r="Y487" s="2" t="s">
        <v>1599</v>
      </c>
      <c r="AA487" s="2" t="s">
        <v>1599</v>
      </c>
      <c r="AB487" s="12" t="s">
        <v>204</v>
      </c>
      <c r="AC487" s="12">
        <v>11772</v>
      </c>
      <c r="AD487" s="12">
        <v>50</v>
      </c>
      <c r="AE487" s="12">
        <f>VLOOKUP(AD487,Tableau5[[ID_Section]:[departement]],10,TRUE)</f>
        <v>17</v>
      </c>
      <c r="AF487" s="12">
        <v>141</v>
      </c>
      <c r="AG487" s="33">
        <v>43358</v>
      </c>
      <c r="AH487" s="12">
        <v>11</v>
      </c>
      <c r="AI487" s="12">
        <v>9</v>
      </c>
      <c r="AJ487" s="12" t="s">
        <v>53</v>
      </c>
      <c r="AK487" s="12" t="s">
        <v>53</v>
      </c>
      <c r="AL487" s="12">
        <v>3</v>
      </c>
      <c r="AP487" s="12">
        <v>2</v>
      </c>
      <c r="AV487" s="12" t="str">
        <f>CONCATENATE(AD487,"-",AG487,"-","Loisir")</f>
        <v>50-43358-Loisir</v>
      </c>
      <c r="AW487" s="12">
        <v>1</v>
      </c>
      <c r="AX487" s="12">
        <v>1</v>
      </c>
      <c r="AY487" s="12" t="s">
        <v>61</v>
      </c>
      <c r="AZ487" s="12">
        <v>148</v>
      </c>
      <c r="BA487" s="12" t="s">
        <v>193</v>
      </c>
      <c r="BB487" s="12">
        <v>14941</v>
      </c>
      <c r="BC487" s="12">
        <v>104</v>
      </c>
    </row>
    <row r="488" spans="1:55" x14ac:dyDescent="0.2">
      <c r="A488" s="2" t="s">
        <v>1612</v>
      </c>
      <c r="B488" s="2" t="s">
        <v>568</v>
      </c>
      <c r="C488" s="2"/>
      <c r="D488" s="2">
        <v>50</v>
      </c>
      <c r="E488" s="11">
        <v>43358</v>
      </c>
      <c r="F488" s="2">
        <v>43358</v>
      </c>
      <c r="G488" s="2">
        <v>141</v>
      </c>
      <c r="K488" s="2">
        <v>11</v>
      </c>
      <c r="O488" s="2" t="s">
        <v>50</v>
      </c>
      <c r="P488" s="2">
        <v>1</v>
      </c>
      <c r="R488" s="2" t="s">
        <v>1989</v>
      </c>
      <c r="S488" s="2" t="s">
        <v>54</v>
      </c>
      <c r="T488" s="2" t="s">
        <v>232</v>
      </c>
      <c r="U488" s="2" t="s">
        <v>1599</v>
      </c>
      <c r="V488" s="2" t="s">
        <v>1599</v>
      </c>
      <c r="Y488" s="2" t="s">
        <v>1599</v>
      </c>
      <c r="AA488" s="2" t="s">
        <v>1599</v>
      </c>
      <c r="AB488" s="12" t="s">
        <v>232</v>
      </c>
      <c r="AC488" s="12">
        <v>11773</v>
      </c>
      <c r="AD488" s="12">
        <v>50</v>
      </c>
      <c r="AE488" s="12">
        <f>VLOOKUP(AD488,Tableau5[[ID_Section]:[departement]],10,TRUE)</f>
        <v>17</v>
      </c>
      <c r="AF488" s="12">
        <v>141</v>
      </c>
      <c r="AG488" s="33">
        <v>43358</v>
      </c>
      <c r="AH488" s="12">
        <v>11</v>
      </c>
      <c r="AI488" s="12">
        <v>8</v>
      </c>
      <c r="AJ488" s="12" t="s">
        <v>50</v>
      </c>
      <c r="AK488" s="12" t="str">
        <f>AJ488</f>
        <v>Utilitaire</v>
      </c>
      <c r="AL488" s="12">
        <v>1</v>
      </c>
      <c r="AP488" s="12">
        <v>2</v>
      </c>
      <c r="AQ488" s="12">
        <v>25</v>
      </c>
      <c r="AV488" s="12" t="str">
        <f>CONCATENATE(AD488,"-",AG488,"-",AJ488)</f>
        <v>50-43358-Utilitaire</v>
      </c>
      <c r="AW488" s="12">
        <v>1</v>
      </c>
      <c r="AX488" s="12">
        <v>1</v>
      </c>
      <c r="AY488" s="12" t="s">
        <v>61</v>
      </c>
      <c r="AZ488" s="12">
        <v>148</v>
      </c>
      <c r="BA488" s="12" t="s">
        <v>193</v>
      </c>
      <c r="BB488" s="12">
        <v>14941</v>
      </c>
      <c r="BC488" s="12">
        <v>104</v>
      </c>
    </row>
    <row r="489" spans="1:55" x14ac:dyDescent="0.2">
      <c r="A489" s="2" t="s">
        <v>1612</v>
      </c>
      <c r="B489" s="2" t="s">
        <v>568</v>
      </c>
      <c r="C489" s="2"/>
      <c r="D489" s="2">
        <v>50</v>
      </c>
      <c r="E489" s="11">
        <v>43358</v>
      </c>
      <c r="F489" s="2">
        <v>43358</v>
      </c>
      <c r="G489" s="2">
        <v>141</v>
      </c>
      <c r="K489" s="2">
        <v>11</v>
      </c>
      <c r="O489" s="2" t="s">
        <v>50</v>
      </c>
      <c r="P489" s="2">
        <v>1</v>
      </c>
      <c r="R489" s="2" t="s">
        <v>1989</v>
      </c>
      <c r="S489" s="2" t="s">
        <v>54</v>
      </c>
      <c r="T489" s="2" t="s">
        <v>233</v>
      </c>
      <c r="U489" s="2" t="s">
        <v>1599</v>
      </c>
      <c r="V489" s="2" t="s">
        <v>1599</v>
      </c>
      <c r="Y489" s="2" t="s">
        <v>1599</v>
      </c>
      <c r="AA489" s="2" t="s">
        <v>1599</v>
      </c>
      <c r="AB489" s="12" t="s">
        <v>233</v>
      </c>
      <c r="AC489" s="12">
        <v>11774</v>
      </c>
      <c r="AD489" s="12">
        <v>50</v>
      </c>
      <c r="AE489" s="12">
        <f>VLOOKUP(AD489,Tableau5[[ID_Section]:[departement]],10,TRUE)</f>
        <v>17</v>
      </c>
      <c r="AF489" s="12">
        <v>141</v>
      </c>
      <c r="AG489" s="33">
        <v>43358</v>
      </c>
      <c r="AH489" s="12">
        <v>11</v>
      </c>
      <c r="AI489" s="12">
        <v>8</v>
      </c>
      <c r="AJ489" s="12" t="s">
        <v>50</v>
      </c>
      <c r="AK489" s="12" t="str">
        <f>AJ489</f>
        <v>Utilitaire</v>
      </c>
      <c r="AL489" s="12">
        <v>1</v>
      </c>
      <c r="AP489" s="12">
        <v>2</v>
      </c>
      <c r="AQ489" s="12">
        <v>26</v>
      </c>
      <c r="AV489" s="12" t="str">
        <f>CONCATENATE(AD489,"-",AG489,"-",AJ489)</f>
        <v>50-43358-Utilitaire</v>
      </c>
      <c r="AW489" s="12">
        <v>1</v>
      </c>
      <c r="AX489" s="12">
        <v>1</v>
      </c>
      <c r="AY489" s="12" t="s">
        <v>61</v>
      </c>
      <c r="AZ489" s="12">
        <v>148</v>
      </c>
      <c r="BA489" s="12" t="s">
        <v>193</v>
      </c>
      <c r="BB489" s="12">
        <v>14941</v>
      </c>
      <c r="BC489" s="12">
        <v>104</v>
      </c>
    </row>
    <row r="490" spans="1:55" x14ac:dyDescent="0.2">
      <c r="A490" s="2" t="s">
        <v>1612</v>
      </c>
      <c r="B490" s="2" t="s">
        <v>568</v>
      </c>
      <c r="C490" s="2"/>
      <c r="D490" s="2">
        <v>50</v>
      </c>
      <c r="E490" s="11">
        <v>43358</v>
      </c>
      <c r="F490" s="2">
        <v>43358</v>
      </c>
      <c r="G490" s="2">
        <v>141</v>
      </c>
      <c r="K490" s="2">
        <v>11</v>
      </c>
      <c r="O490" s="2" t="s">
        <v>53</v>
      </c>
      <c r="P490" s="2">
        <v>1</v>
      </c>
      <c r="R490" s="2" t="s">
        <v>1989</v>
      </c>
      <c r="S490" s="2" t="s">
        <v>1599</v>
      </c>
      <c r="T490" s="2" t="s">
        <v>1599</v>
      </c>
      <c r="U490" s="2" t="s">
        <v>1599</v>
      </c>
      <c r="V490" s="2" t="s">
        <v>1599</v>
      </c>
      <c r="Y490" s="2" t="s">
        <v>1599</v>
      </c>
      <c r="AA490" s="2" t="s">
        <v>1599</v>
      </c>
      <c r="AB490" s="12" t="s">
        <v>204</v>
      </c>
      <c r="AC490" s="12">
        <v>11775</v>
      </c>
      <c r="AD490" s="12">
        <v>50</v>
      </c>
      <c r="AE490" s="12">
        <f>VLOOKUP(AD490,Tableau5[[ID_Section]:[departement]],10,TRUE)</f>
        <v>17</v>
      </c>
      <c r="AF490" s="12">
        <v>141</v>
      </c>
      <c r="AG490" s="33">
        <v>43358</v>
      </c>
      <c r="AH490" s="12">
        <v>11</v>
      </c>
      <c r="AI490" s="12">
        <v>9</v>
      </c>
      <c r="AJ490" s="12" t="s">
        <v>53</v>
      </c>
      <c r="AK490" s="12" t="s">
        <v>53</v>
      </c>
      <c r="AL490" s="12">
        <v>1</v>
      </c>
      <c r="AP490" s="12">
        <v>2</v>
      </c>
      <c r="AV490" s="12" t="str">
        <f>CONCATENATE(AD490,"-",AG490,"-","Loisir")</f>
        <v>50-43358-Loisir</v>
      </c>
      <c r="AW490" s="12">
        <v>1</v>
      </c>
      <c r="AX490" s="12">
        <v>1</v>
      </c>
      <c r="AY490" s="12" t="s">
        <v>61</v>
      </c>
      <c r="AZ490" s="12">
        <v>148</v>
      </c>
      <c r="BA490" s="12" t="s">
        <v>193</v>
      </c>
      <c r="BB490" s="12">
        <v>14941</v>
      </c>
      <c r="BC490" s="12">
        <v>104</v>
      </c>
    </row>
    <row r="491" spans="1:55" x14ac:dyDescent="0.2">
      <c r="A491" s="2" t="s">
        <v>1612</v>
      </c>
      <c r="B491" s="2" t="s">
        <v>568</v>
      </c>
      <c r="C491" s="2"/>
      <c r="D491" s="2">
        <v>50</v>
      </c>
      <c r="E491" s="11">
        <v>43358</v>
      </c>
      <c r="F491" s="2">
        <v>43358</v>
      </c>
      <c r="G491" s="2">
        <v>141</v>
      </c>
      <c r="K491" s="2">
        <v>11</v>
      </c>
      <c r="O491" s="2" t="s">
        <v>53</v>
      </c>
      <c r="P491" s="2">
        <v>1</v>
      </c>
      <c r="R491" s="2" t="s">
        <v>1988</v>
      </c>
      <c r="S491" s="2" t="s">
        <v>1599</v>
      </c>
      <c r="T491" s="2" t="s">
        <v>1599</v>
      </c>
      <c r="U491" s="2" t="s">
        <v>1599</v>
      </c>
      <c r="V491" s="2" t="s">
        <v>1599</v>
      </c>
      <c r="Y491" s="2" t="s">
        <v>1599</v>
      </c>
      <c r="AA491" s="2" t="s">
        <v>1599</v>
      </c>
      <c r="AB491" s="12" t="s">
        <v>204</v>
      </c>
      <c r="AC491" s="12">
        <v>11776</v>
      </c>
      <c r="AD491" s="12">
        <v>50</v>
      </c>
      <c r="AE491" s="12">
        <f>VLOOKUP(AD491,Tableau5[[ID_Section]:[departement]],10,TRUE)</f>
        <v>17</v>
      </c>
      <c r="AF491" s="12">
        <v>141</v>
      </c>
      <c r="AG491" s="33">
        <v>43358</v>
      </c>
      <c r="AH491" s="12">
        <v>11</v>
      </c>
      <c r="AI491" s="12">
        <v>9</v>
      </c>
      <c r="AJ491" s="12" t="s">
        <v>53</v>
      </c>
      <c r="AK491" s="12" t="s">
        <v>53</v>
      </c>
      <c r="AL491" s="12">
        <v>1</v>
      </c>
      <c r="AP491" s="12">
        <v>1</v>
      </c>
      <c r="AV491" s="12" t="str">
        <f>CONCATENATE(AD491,"-",AG491,"-","Loisir")</f>
        <v>50-43358-Loisir</v>
      </c>
      <c r="AW491" s="12">
        <v>1</v>
      </c>
      <c r="AX491" s="12">
        <v>1</v>
      </c>
      <c r="AY491" s="12" t="s">
        <v>61</v>
      </c>
      <c r="AZ491" s="12">
        <v>148</v>
      </c>
      <c r="BA491" s="12" t="s">
        <v>193</v>
      </c>
      <c r="BB491" s="12">
        <v>14941</v>
      </c>
      <c r="BC491" s="12">
        <v>104</v>
      </c>
    </row>
    <row r="492" spans="1:55" x14ac:dyDescent="0.2">
      <c r="A492" s="2" t="s">
        <v>1612</v>
      </c>
      <c r="B492" s="2" t="s">
        <v>568</v>
      </c>
      <c r="C492" s="2"/>
      <c r="D492" s="2">
        <v>50</v>
      </c>
      <c r="E492" s="11">
        <v>43358</v>
      </c>
      <c r="F492" s="2">
        <v>43358</v>
      </c>
      <c r="G492" s="2">
        <v>141</v>
      </c>
      <c r="K492" s="2">
        <v>11</v>
      </c>
      <c r="O492" s="2" t="s">
        <v>49</v>
      </c>
      <c r="P492" s="2">
        <v>2</v>
      </c>
      <c r="R492" s="2" t="s">
        <v>1989</v>
      </c>
      <c r="S492" s="2" t="s">
        <v>1599</v>
      </c>
      <c r="T492" s="2" t="s">
        <v>1599</v>
      </c>
      <c r="U492" s="2" t="s">
        <v>1599</v>
      </c>
      <c r="V492" s="2" t="s">
        <v>1599</v>
      </c>
      <c r="Y492" s="2" t="s">
        <v>1599</v>
      </c>
      <c r="AA492" s="2" t="s">
        <v>1599</v>
      </c>
      <c r="AB492" s="12" t="s">
        <v>204</v>
      </c>
      <c r="AC492" s="12">
        <v>11777</v>
      </c>
      <c r="AD492" s="12">
        <v>50</v>
      </c>
      <c r="AE492" s="12">
        <f>VLOOKUP(AD492,Tableau5[[ID_Section]:[departement]],10,TRUE)</f>
        <v>17</v>
      </c>
      <c r="AF492" s="12">
        <v>141</v>
      </c>
      <c r="AG492" s="33">
        <v>43358</v>
      </c>
      <c r="AH492" s="12">
        <v>11</v>
      </c>
      <c r="AI492" s="12">
        <v>1</v>
      </c>
      <c r="AJ492" s="12" t="s">
        <v>49</v>
      </c>
      <c r="AL492" s="12">
        <v>2</v>
      </c>
      <c r="AP492" s="12">
        <v>2</v>
      </c>
      <c r="AW492" s="12">
        <v>2</v>
      </c>
      <c r="AX492" s="12">
        <v>1</v>
      </c>
      <c r="AY492" s="12" t="s">
        <v>61</v>
      </c>
      <c r="AZ492" s="12">
        <v>148</v>
      </c>
      <c r="BA492" s="12" t="s">
        <v>193</v>
      </c>
      <c r="BB492" s="12">
        <v>14941</v>
      </c>
      <c r="BC492" s="12">
        <v>104</v>
      </c>
    </row>
    <row r="493" spans="1:55" x14ac:dyDescent="0.2">
      <c r="A493" s="2" t="s">
        <v>1612</v>
      </c>
      <c r="B493" s="2" t="s">
        <v>568</v>
      </c>
      <c r="C493" s="2"/>
      <c r="D493" s="2">
        <v>50</v>
      </c>
      <c r="E493" s="11">
        <v>43358</v>
      </c>
      <c r="F493" s="2">
        <v>43358</v>
      </c>
      <c r="G493" s="2">
        <v>141</v>
      </c>
      <c r="K493" s="2">
        <v>11</v>
      </c>
      <c r="O493" s="2" t="s">
        <v>46</v>
      </c>
      <c r="P493" s="2">
        <v>2</v>
      </c>
      <c r="R493" s="2" t="s">
        <v>1989</v>
      </c>
      <c r="S493" s="2" t="s">
        <v>1599</v>
      </c>
      <c r="T493" s="2" t="s">
        <v>1599</v>
      </c>
      <c r="U493" s="2" t="s">
        <v>1599</v>
      </c>
      <c r="V493" s="2" t="s">
        <v>1599</v>
      </c>
      <c r="Y493" s="2" t="s">
        <v>1599</v>
      </c>
      <c r="AA493" s="2" t="s">
        <v>1599</v>
      </c>
      <c r="AB493" s="12" t="s">
        <v>204</v>
      </c>
      <c r="AC493" s="12">
        <v>11778</v>
      </c>
      <c r="AD493" s="12">
        <v>50</v>
      </c>
      <c r="AE493" s="12">
        <f>VLOOKUP(AD493,Tableau5[[ID_Section]:[departement]],10,TRUE)</f>
        <v>17</v>
      </c>
      <c r="AF493" s="12">
        <v>141</v>
      </c>
      <c r="AG493" s="33">
        <v>43358</v>
      </c>
      <c r="AH493" s="12">
        <v>11</v>
      </c>
      <c r="AI493" s="12">
        <v>2</v>
      </c>
      <c r="AJ493" s="12" t="s">
        <v>46</v>
      </c>
      <c r="AL493" s="12">
        <v>2</v>
      </c>
      <c r="AP493" s="12">
        <v>2</v>
      </c>
      <c r="AW493" s="12">
        <v>2</v>
      </c>
      <c r="AX493" s="12">
        <v>1</v>
      </c>
      <c r="AY493" s="12" t="s">
        <v>61</v>
      </c>
      <c r="AZ493" s="12">
        <v>148</v>
      </c>
      <c r="BA493" s="12" t="s">
        <v>193</v>
      </c>
      <c r="BB493" s="12">
        <v>14941</v>
      </c>
      <c r="BC493" s="12">
        <v>104</v>
      </c>
    </row>
    <row r="494" spans="1:55" x14ac:dyDescent="0.2">
      <c r="A494" s="2" t="s">
        <v>1612</v>
      </c>
      <c r="B494" s="2" t="s">
        <v>568</v>
      </c>
      <c r="C494" s="2"/>
      <c r="D494" s="2">
        <v>50</v>
      </c>
      <c r="E494" s="11">
        <v>43358</v>
      </c>
      <c r="F494" s="2">
        <v>43358</v>
      </c>
      <c r="G494" s="2">
        <v>141</v>
      </c>
      <c r="K494" s="2">
        <v>11</v>
      </c>
      <c r="O494" s="2" t="s">
        <v>49</v>
      </c>
      <c r="P494" s="2">
        <v>1</v>
      </c>
      <c r="R494" s="2" t="s">
        <v>1988</v>
      </c>
      <c r="S494" s="2" t="s">
        <v>1599</v>
      </c>
      <c r="T494" s="2" t="s">
        <v>1599</v>
      </c>
      <c r="U494" s="2" t="s">
        <v>1599</v>
      </c>
      <c r="V494" s="2" t="s">
        <v>1599</v>
      </c>
      <c r="Y494" s="2" t="s">
        <v>1599</v>
      </c>
      <c r="AA494" s="2" t="s">
        <v>1599</v>
      </c>
      <c r="AB494" s="12" t="s">
        <v>204</v>
      </c>
      <c r="AC494" s="12">
        <v>11779</v>
      </c>
      <c r="AD494" s="12">
        <v>50</v>
      </c>
      <c r="AE494" s="12">
        <f>VLOOKUP(AD494,Tableau5[[ID_Section]:[departement]],10,TRUE)</f>
        <v>17</v>
      </c>
      <c r="AF494" s="12">
        <v>141</v>
      </c>
      <c r="AG494" s="33">
        <v>43358</v>
      </c>
      <c r="AH494" s="12">
        <v>11</v>
      </c>
      <c r="AI494" s="12">
        <v>1</v>
      </c>
      <c r="AJ494" s="12" t="s">
        <v>49</v>
      </c>
      <c r="AL494" s="12">
        <v>1</v>
      </c>
      <c r="AP494" s="12">
        <v>1</v>
      </c>
      <c r="AW494" s="12">
        <v>2</v>
      </c>
      <c r="AX494" s="12">
        <v>1</v>
      </c>
      <c r="AY494" s="12" t="s">
        <v>61</v>
      </c>
      <c r="AZ494" s="12">
        <v>148</v>
      </c>
      <c r="BA494" s="12" t="s">
        <v>193</v>
      </c>
      <c r="BB494" s="12">
        <v>14941</v>
      </c>
      <c r="BC494" s="12">
        <v>104</v>
      </c>
    </row>
    <row r="495" spans="1:55" x14ac:dyDescent="0.2">
      <c r="A495" s="2" t="s">
        <v>1612</v>
      </c>
      <c r="B495" s="2" t="s">
        <v>568</v>
      </c>
      <c r="C495" s="2"/>
      <c r="D495" s="2">
        <v>50</v>
      </c>
      <c r="E495" s="11">
        <v>43358</v>
      </c>
      <c r="F495" s="2">
        <v>43358</v>
      </c>
      <c r="G495" s="2">
        <v>141</v>
      </c>
      <c r="K495" s="2">
        <v>11</v>
      </c>
      <c r="O495" s="2" t="s">
        <v>53</v>
      </c>
      <c r="P495" s="2">
        <v>2</v>
      </c>
      <c r="R495" s="2" t="s">
        <v>1989</v>
      </c>
      <c r="S495" s="2" t="s">
        <v>1599</v>
      </c>
      <c r="T495" s="2" t="s">
        <v>1599</v>
      </c>
      <c r="U495" s="2" t="s">
        <v>1599</v>
      </c>
      <c r="V495" s="2" t="s">
        <v>1599</v>
      </c>
      <c r="Y495" s="2" t="s">
        <v>1599</v>
      </c>
      <c r="AA495" s="2" t="s">
        <v>1599</v>
      </c>
      <c r="AB495" s="12" t="s">
        <v>204</v>
      </c>
      <c r="AC495" s="12">
        <v>11780</v>
      </c>
      <c r="AD495" s="12">
        <v>50</v>
      </c>
      <c r="AE495" s="12">
        <f>VLOOKUP(AD495,Tableau5[[ID_Section]:[departement]],10,TRUE)</f>
        <v>17</v>
      </c>
      <c r="AF495" s="12">
        <v>141</v>
      </c>
      <c r="AG495" s="33">
        <v>43358</v>
      </c>
      <c r="AH495" s="12">
        <v>11</v>
      </c>
      <c r="AI495" s="12">
        <v>9</v>
      </c>
      <c r="AJ495" s="12" t="s">
        <v>53</v>
      </c>
      <c r="AK495" s="12" t="s">
        <v>53</v>
      </c>
      <c r="AL495" s="12">
        <v>2</v>
      </c>
      <c r="AP495" s="12">
        <v>2</v>
      </c>
      <c r="AV495" s="12" t="str">
        <f>CONCATENATE(AD495,"-",AG495,"-","Loisir")</f>
        <v>50-43358-Loisir</v>
      </c>
      <c r="AW495" s="12">
        <v>1</v>
      </c>
      <c r="AX495" s="12">
        <v>1</v>
      </c>
      <c r="AY495" s="12" t="s">
        <v>61</v>
      </c>
      <c r="AZ495" s="12">
        <v>148</v>
      </c>
      <c r="BA495" s="12" t="s">
        <v>193</v>
      </c>
      <c r="BB495" s="12">
        <v>14941</v>
      </c>
      <c r="BC495" s="12">
        <v>104</v>
      </c>
    </row>
    <row r="496" spans="1:55" x14ac:dyDescent="0.2">
      <c r="A496" s="2" t="s">
        <v>1612</v>
      </c>
      <c r="B496" s="2" t="s">
        <v>568</v>
      </c>
      <c r="C496" s="2"/>
      <c r="D496" s="2">
        <v>50</v>
      </c>
      <c r="E496" s="11">
        <v>43358</v>
      </c>
      <c r="F496" s="2">
        <v>43358</v>
      </c>
      <c r="G496" s="2">
        <v>141</v>
      </c>
      <c r="K496" s="2">
        <v>11</v>
      </c>
      <c r="O496" s="2" t="s">
        <v>55</v>
      </c>
      <c r="P496" s="2">
        <v>1</v>
      </c>
      <c r="R496" s="2" t="s">
        <v>1989</v>
      </c>
      <c r="S496" s="2" t="s">
        <v>1599</v>
      </c>
      <c r="T496" s="2" t="s">
        <v>1599</v>
      </c>
      <c r="U496" s="2" t="s">
        <v>1599</v>
      </c>
      <c r="V496" s="2" t="s">
        <v>1599</v>
      </c>
      <c r="Y496" s="2" t="s">
        <v>1599</v>
      </c>
      <c r="AA496" s="2" t="s">
        <v>1599</v>
      </c>
      <c r="AB496" s="12" t="s">
        <v>204</v>
      </c>
      <c r="AC496" s="12">
        <v>11781</v>
      </c>
      <c r="AD496" s="12">
        <v>50</v>
      </c>
      <c r="AE496" s="12">
        <f>VLOOKUP(AD496,Tableau5[[ID_Section]:[departement]],10,TRUE)</f>
        <v>17</v>
      </c>
      <c r="AF496" s="12">
        <v>141</v>
      </c>
      <c r="AG496" s="33">
        <v>43358</v>
      </c>
      <c r="AH496" s="12">
        <v>11</v>
      </c>
      <c r="AI496" s="12">
        <v>5</v>
      </c>
      <c r="AJ496" s="12" t="s">
        <v>55</v>
      </c>
      <c r="AK496" s="12" t="str">
        <f>AJ496</f>
        <v>Sportif</v>
      </c>
      <c r="AL496" s="12">
        <v>1</v>
      </c>
      <c r="AP496" s="12">
        <v>2</v>
      </c>
      <c r="AV496" s="12" t="str">
        <f>CONCATENATE(AD496,"-",AG496,"-",AJ496)</f>
        <v>50-43358-Sportif</v>
      </c>
      <c r="AW496" s="12">
        <v>1</v>
      </c>
      <c r="AX496" s="12">
        <v>1</v>
      </c>
      <c r="AY496" s="12" t="s">
        <v>61</v>
      </c>
      <c r="AZ496" s="12">
        <v>148</v>
      </c>
      <c r="BA496" s="12" t="s">
        <v>193</v>
      </c>
      <c r="BB496" s="12">
        <v>14941</v>
      </c>
      <c r="BC496" s="12">
        <v>104</v>
      </c>
    </row>
    <row r="497" spans="1:56" x14ac:dyDescent="0.2">
      <c r="A497" s="2" t="s">
        <v>1612</v>
      </c>
      <c r="B497" s="2" t="s">
        <v>568</v>
      </c>
      <c r="C497" s="2"/>
      <c r="D497" s="2">
        <v>50</v>
      </c>
      <c r="E497" s="11">
        <v>43358</v>
      </c>
      <c r="F497" s="2">
        <v>43358</v>
      </c>
      <c r="G497" s="2">
        <v>141</v>
      </c>
      <c r="K497" s="2">
        <v>11</v>
      </c>
      <c r="O497" s="2" t="s">
        <v>49</v>
      </c>
      <c r="P497" s="2">
        <v>2</v>
      </c>
      <c r="R497" s="2" t="s">
        <v>1988</v>
      </c>
      <c r="S497" s="2" t="s">
        <v>1599</v>
      </c>
      <c r="T497" s="2" t="s">
        <v>1599</v>
      </c>
      <c r="U497" s="2" t="s">
        <v>1599</v>
      </c>
      <c r="V497" s="2" t="s">
        <v>1599</v>
      </c>
      <c r="Y497" s="2" t="s">
        <v>1599</v>
      </c>
      <c r="AA497" s="2" t="s">
        <v>1599</v>
      </c>
      <c r="AB497" s="12" t="s">
        <v>204</v>
      </c>
      <c r="AC497" s="12">
        <v>11782</v>
      </c>
      <c r="AD497" s="12">
        <v>50</v>
      </c>
      <c r="AE497" s="12">
        <f>VLOOKUP(AD497,Tableau5[[ID_Section]:[departement]],10,TRUE)</f>
        <v>17</v>
      </c>
      <c r="AF497" s="12">
        <v>141</v>
      </c>
      <c r="AG497" s="33">
        <v>43358</v>
      </c>
      <c r="AH497" s="12">
        <v>11</v>
      </c>
      <c r="AI497" s="12">
        <v>1</v>
      </c>
      <c r="AJ497" s="12" t="s">
        <v>49</v>
      </c>
      <c r="AL497" s="12">
        <v>2</v>
      </c>
      <c r="AP497" s="12">
        <v>1</v>
      </c>
      <c r="AW497" s="12">
        <v>2</v>
      </c>
      <c r="AX497" s="12">
        <v>1</v>
      </c>
      <c r="AY497" s="12" t="s">
        <v>61</v>
      </c>
      <c r="AZ497" s="12">
        <v>148</v>
      </c>
      <c r="BA497" s="12" t="s">
        <v>193</v>
      </c>
      <c r="BB497" s="12">
        <v>14941</v>
      </c>
      <c r="BC497" s="12">
        <v>104</v>
      </c>
    </row>
    <row r="498" spans="1:56" x14ac:dyDescent="0.2">
      <c r="A498" s="2" t="s">
        <v>1612</v>
      </c>
      <c r="B498" s="2" t="s">
        <v>568</v>
      </c>
      <c r="C498" s="2"/>
      <c r="D498" s="2">
        <v>50</v>
      </c>
      <c r="E498" s="11">
        <v>43358</v>
      </c>
      <c r="F498" s="2">
        <v>43358</v>
      </c>
      <c r="G498" s="2">
        <v>141</v>
      </c>
      <c r="K498" s="2">
        <v>11</v>
      </c>
      <c r="O498" s="2" t="s">
        <v>53</v>
      </c>
      <c r="P498" s="2">
        <v>2</v>
      </c>
      <c r="R498" s="2" t="s">
        <v>1988</v>
      </c>
      <c r="S498" s="2" t="s">
        <v>1599</v>
      </c>
      <c r="T498" s="2" t="s">
        <v>1599</v>
      </c>
      <c r="U498" s="2" t="s">
        <v>1599</v>
      </c>
      <c r="V498" s="2" t="s">
        <v>1599</v>
      </c>
      <c r="Y498" s="2" t="s">
        <v>1599</v>
      </c>
      <c r="AA498" s="2" t="s">
        <v>1599</v>
      </c>
      <c r="AB498" s="12" t="s">
        <v>204</v>
      </c>
      <c r="AC498" s="12">
        <v>11783</v>
      </c>
      <c r="AD498" s="12">
        <v>50</v>
      </c>
      <c r="AE498" s="12">
        <f>VLOOKUP(AD498,Tableau5[[ID_Section]:[departement]],10,TRUE)</f>
        <v>17</v>
      </c>
      <c r="AF498" s="12">
        <v>141</v>
      </c>
      <c r="AG498" s="33">
        <v>43358</v>
      </c>
      <c r="AH498" s="12">
        <v>11</v>
      </c>
      <c r="AI498" s="12">
        <v>9</v>
      </c>
      <c r="AJ498" s="12" t="s">
        <v>53</v>
      </c>
      <c r="AK498" s="12" t="s">
        <v>53</v>
      </c>
      <c r="AL498" s="12">
        <v>2</v>
      </c>
      <c r="AP498" s="12">
        <v>1</v>
      </c>
      <c r="AV498" s="12" t="str">
        <f>CONCATENATE(AD498,"-",AG498,"-","Loisir")</f>
        <v>50-43358-Loisir</v>
      </c>
      <c r="AW498" s="12">
        <v>1</v>
      </c>
      <c r="AX498" s="12">
        <v>1</v>
      </c>
      <c r="AY498" s="12" t="s">
        <v>61</v>
      </c>
      <c r="AZ498" s="12">
        <v>148</v>
      </c>
      <c r="BA498" s="12" t="s">
        <v>193</v>
      </c>
      <c r="BB498" s="12">
        <v>14941</v>
      </c>
      <c r="BC498" s="12">
        <v>104</v>
      </c>
    </row>
    <row r="499" spans="1:56" x14ac:dyDescent="0.2">
      <c r="A499" s="2" t="s">
        <v>1612</v>
      </c>
      <c r="B499" s="2" t="s">
        <v>568</v>
      </c>
      <c r="C499" s="2"/>
      <c r="D499" s="2">
        <v>50</v>
      </c>
      <c r="E499" s="11">
        <v>43358</v>
      </c>
      <c r="F499" s="2">
        <v>43358</v>
      </c>
      <c r="G499" s="2">
        <v>141</v>
      </c>
      <c r="K499" s="2">
        <v>11</v>
      </c>
      <c r="O499" s="2" t="s">
        <v>53</v>
      </c>
      <c r="P499" s="2">
        <v>3</v>
      </c>
      <c r="R499" s="2" t="s">
        <v>1988</v>
      </c>
      <c r="S499" s="2" t="s">
        <v>1599</v>
      </c>
      <c r="T499" s="2" t="s">
        <v>1599</v>
      </c>
      <c r="U499" s="2" t="s">
        <v>1599</v>
      </c>
      <c r="V499" s="2" t="s">
        <v>1599</v>
      </c>
      <c r="Y499" s="2" t="s">
        <v>1599</v>
      </c>
      <c r="AA499" s="2" t="s">
        <v>1599</v>
      </c>
      <c r="AB499" s="12" t="s">
        <v>204</v>
      </c>
      <c r="AC499" s="12">
        <v>11784</v>
      </c>
      <c r="AD499" s="12">
        <v>50</v>
      </c>
      <c r="AE499" s="12">
        <f>VLOOKUP(AD499,Tableau5[[ID_Section]:[departement]],10,TRUE)</f>
        <v>17</v>
      </c>
      <c r="AF499" s="12">
        <v>141</v>
      </c>
      <c r="AG499" s="33">
        <v>43358</v>
      </c>
      <c r="AH499" s="12">
        <v>11</v>
      </c>
      <c r="AI499" s="12">
        <v>9</v>
      </c>
      <c r="AJ499" s="12" t="s">
        <v>53</v>
      </c>
      <c r="AK499" s="12" t="s">
        <v>53</v>
      </c>
      <c r="AL499" s="12">
        <v>3</v>
      </c>
      <c r="AP499" s="12">
        <v>1</v>
      </c>
      <c r="AV499" s="12" t="str">
        <f>CONCATENATE(AD499,"-",AG499,"-","Loisir")</f>
        <v>50-43358-Loisir</v>
      </c>
      <c r="AW499" s="12">
        <v>1</v>
      </c>
      <c r="AX499" s="12">
        <v>1</v>
      </c>
      <c r="AY499" s="12" t="s">
        <v>61</v>
      </c>
      <c r="AZ499" s="12">
        <v>148</v>
      </c>
      <c r="BA499" s="12" t="s">
        <v>193</v>
      </c>
      <c r="BB499" s="12">
        <v>14941</v>
      </c>
      <c r="BC499" s="12">
        <v>104</v>
      </c>
    </row>
    <row r="500" spans="1:56" x14ac:dyDescent="0.2">
      <c r="A500" s="2" t="s">
        <v>1612</v>
      </c>
      <c r="B500" s="2" t="s">
        <v>568</v>
      </c>
      <c r="C500" s="2"/>
      <c r="D500" s="2">
        <v>50</v>
      </c>
      <c r="E500" s="11">
        <v>43358</v>
      </c>
      <c r="F500" s="2">
        <v>43358</v>
      </c>
      <c r="G500" s="2">
        <v>141</v>
      </c>
      <c r="K500" s="2">
        <v>11</v>
      </c>
      <c r="O500" s="2" t="s">
        <v>46</v>
      </c>
      <c r="P500" s="2">
        <v>1</v>
      </c>
      <c r="R500" s="2" t="s">
        <v>1988</v>
      </c>
      <c r="S500" s="2" t="s">
        <v>1599</v>
      </c>
      <c r="T500" s="2" t="s">
        <v>1599</v>
      </c>
      <c r="U500" s="2" t="s">
        <v>1599</v>
      </c>
      <c r="V500" s="2" t="s">
        <v>1599</v>
      </c>
      <c r="Y500" s="2" t="s">
        <v>1599</v>
      </c>
      <c r="AA500" s="2" t="s">
        <v>1599</v>
      </c>
      <c r="AB500" s="12" t="s">
        <v>204</v>
      </c>
      <c r="AC500" s="12">
        <v>11785</v>
      </c>
      <c r="AD500" s="12">
        <v>50</v>
      </c>
      <c r="AE500" s="12">
        <f>VLOOKUP(AD500,Tableau5[[ID_Section]:[departement]],10,TRUE)</f>
        <v>17</v>
      </c>
      <c r="AF500" s="12">
        <v>141</v>
      </c>
      <c r="AG500" s="33">
        <v>43358</v>
      </c>
      <c r="AH500" s="12">
        <v>11</v>
      </c>
      <c r="AI500" s="12">
        <v>2</v>
      </c>
      <c r="AJ500" s="12" t="s">
        <v>46</v>
      </c>
      <c r="AL500" s="12">
        <v>1</v>
      </c>
      <c r="AP500" s="12">
        <v>1</v>
      </c>
      <c r="AW500" s="12">
        <v>2</v>
      </c>
      <c r="AX500" s="12">
        <v>1</v>
      </c>
      <c r="AY500" s="12" t="s">
        <v>61</v>
      </c>
      <c r="AZ500" s="12">
        <v>148</v>
      </c>
      <c r="BA500" s="12" t="s">
        <v>193</v>
      </c>
      <c r="BB500" s="12">
        <v>14941</v>
      </c>
      <c r="BC500" s="12">
        <v>104</v>
      </c>
    </row>
    <row r="501" spans="1:56" x14ac:dyDescent="0.2">
      <c r="A501" s="2" t="s">
        <v>1612</v>
      </c>
      <c r="B501" s="2" t="s">
        <v>568</v>
      </c>
      <c r="C501" s="2"/>
      <c r="D501" s="2">
        <v>50</v>
      </c>
      <c r="E501" s="11">
        <v>43358</v>
      </c>
      <c r="F501" s="2">
        <v>43358</v>
      </c>
      <c r="G501" s="2">
        <v>141</v>
      </c>
      <c r="K501" s="2">
        <v>11</v>
      </c>
      <c r="O501" s="2" t="s">
        <v>144</v>
      </c>
      <c r="P501" s="2">
        <v>3</v>
      </c>
      <c r="R501" s="2" t="s">
        <v>1988</v>
      </c>
      <c r="S501" s="2" t="s">
        <v>1599</v>
      </c>
      <c r="T501" s="2" t="s">
        <v>1599</v>
      </c>
      <c r="U501" s="2" t="s">
        <v>1599</v>
      </c>
      <c r="V501" s="2" t="s">
        <v>1599</v>
      </c>
      <c r="Y501" s="2" t="s">
        <v>1599</v>
      </c>
      <c r="AA501" s="2" t="s">
        <v>1599</v>
      </c>
      <c r="AB501" s="12" t="s">
        <v>204</v>
      </c>
      <c r="AC501" s="12">
        <v>11786</v>
      </c>
      <c r="AD501" s="12">
        <v>50</v>
      </c>
      <c r="AE501" s="12">
        <f>VLOOKUP(AD501,Tableau5[[ID_Section]:[departement]],10,TRUE)</f>
        <v>17</v>
      </c>
      <c r="AF501" s="12">
        <v>141</v>
      </c>
      <c r="AG501" s="33">
        <v>43358</v>
      </c>
      <c r="AH501" s="12">
        <v>11</v>
      </c>
      <c r="AI501" s="12">
        <v>3</v>
      </c>
      <c r="AJ501" s="12" t="s">
        <v>144</v>
      </c>
      <c r="AL501" s="12">
        <v>3</v>
      </c>
      <c r="AP501" s="12">
        <v>1</v>
      </c>
      <c r="AW501" s="12">
        <v>2</v>
      </c>
      <c r="AX501" s="12">
        <v>1</v>
      </c>
      <c r="AY501" s="12" t="s">
        <v>61</v>
      </c>
      <c r="AZ501" s="12">
        <v>148</v>
      </c>
      <c r="BA501" s="12" t="s">
        <v>193</v>
      </c>
      <c r="BB501" s="12">
        <v>14941</v>
      </c>
      <c r="BC501" s="12">
        <v>104</v>
      </c>
    </row>
    <row r="502" spans="1:56" x14ac:dyDescent="0.2">
      <c r="A502" s="2" t="s">
        <v>1612</v>
      </c>
      <c r="B502" s="2" t="s">
        <v>568</v>
      </c>
      <c r="C502" s="2"/>
      <c r="D502" s="2">
        <v>50</v>
      </c>
      <c r="E502" s="11">
        <v>43358</v>
      </c>
      <c r="F502" s="2">
        <v>43358</v>
      </c>
      <c r="G502" s="2">
        <v>141</v>
      </c>
      <c r="K502" s="2">
        <v>11</v>
      </c>
      <c r="O502" s="2" t="s">
        <v>46</v>
      </c>
      <c r="P502" s="2">
        <v>2</v>
      </c>
      <c r="R502" s="2" t="s">
        <v>1988</v>
      </c>
      <c r="S502" s="2" t="s">
        <v>1599</v>
      </c>
      <c r="T502" s="2" t="s">
        <v>1599</v>
      </c>
      <c r="U502" s="2" t="s">
        <v>1599</v>
      </c>
      <c r="V502" s="2" t="s">
        <v>1599</v>
      </c>
      <c r="Y502" s="2" t="s">
        <v>1599</v>
      </c>
      <c r="AA502" s="2" t="s">
        <v>1599</v>
      </c>
      <c r="AB502" s="12" t="s">
        <v>204</v>
      </c>
      <c r="AC502" s="12">
        <v>11787</v>
      </c>
      <c r="AD502" s="12">
        <v>50</v>
      </c>
      <c r="AE502" s="12">
        <f>VLOOKUP(AD502,Tableau5[[ID_Section]:[departement]],10,TRUE)</f>
        <v>17</v>
      </c>
      <c r="AF502" s="12">
        <v>141</v>
      </c>
      <c r="AG502" s="33">
        <v>43358</v>
      </c>
      <c r="AH502" s="12">
        <v>11</v>
      </c>
      <c r="AI502" s="12">
        <v>2</v>
      </c>
      <c r="AJ502" s="12" t="s">
        <v>46</v>
      </c>
      <c r="AL502" s="12">
        <v>2</v>
      </c>
      <c r="AP502" s="12">
        <v>1</v>
      </c>
      <c r="AW502" s="12">
        <v>2</v>
      </c>
      <c r="AX502" s="12">
        <v>1</v>
      </c>
      <c r="AY502" s="12" t="s">
        <v>61</v>
      </c>
      <c r="AZ502" s="12">
        <v>148</v>
      </c>
      <c r="BA502" s="12" t="s">
        <v>193</v>
      </c>
      <c r="BB502" s="12">
        <v>14941</v>
      </c>
      <c r="BC502" s="12">
        <v>104</v>
      </c>
    </row>
    <row r="503" spans="1:56" x14ac:dyDescent="0.2">
      <c r="A503" s="2" t="s">
        <v>1612</v>
      </c>
      <c r="B503" s="2" t="s">
        <v>568</v>
      </c>
      <c r="C503" s="2"/>
      <c r="D503" s="2">
        <v>50</v>
      </c>
      <c r="E503" s="11">
        <v>43358</v>
      </c>
      <c r="F503" s="2">
        <v>43358</v>
      </c>
      <c r="G503" s="2">
        <v>141</v>
      </c>
      <c r="K503" s="2">
        <v>11</v>
      </c>
      <c r="O503" s="2" t="s">
        <v>53</v>
      </c>
      <c r="P503" s="2">
        <v>2</v>
      </c>
      <c r="R503" s="2" t="s">
        <v>1988</v>
      </c>
      <c r="S503" s="2" t="s">
        <v>1599</v>
      </c>
      <c r="T503" s="2" t="s">
        <v>1599</v>
      </c>
      <c r="U503" s="2" t="s">
        <v>1599</v>
      </c>
      <c r="V503" s="2" t="s">
        <v>1599</v>
      </c>
      <c r="Y503" s="2" t="s">
        <v>1599</v>
      </c>
      <c r="AA503" s="2" t="s">
        <v>1599</v>
      </c>
      <c r="AB503" s="12" t="s">
        <v>204</v>
      </c>
      <c r="AC503" s="12">
        <v>11788</v>
      </c>
      <c r="AD503" s="12">
        <v>50</v>
      </c>
      <c r="AE503" s="12">
        <f>VLOOKUP(AD503,Tableau5[[ID_Section]:[departement]],10,TRUE)</f>
        <v>17</v>
      </c>
      <c r="AF503" s="12">
        <v>141</v>
      </c>
      <c r="AG503" s="33">
        <v>43358</v>
      </c>
      <c r="AH503" s="12">
        <v>11</v>
      </c>
      <c r="AI503" s="12">
        <v>9</v>
      </c>
      <c r="AJ503" s="12" t="s">
        <v>53</v>
      </c>
      <c r="AK503" s="12" t="s">
        <v>53</v>
      </c>
      <c r="AL503" s="12">
        <v>2</v>
      </c>
      <c r="AP503" s="12">
        <v>1</v>
      </c>
      <c r="AV503" s="12" t="str">
        <f>CONCATENATE(AD503,"-",AG503,"-","Loisir")</f>
        <v>50-43358-Loisir</v>
      </c>
      <c r="AW503" s="12">
        <v>1</v>
      </c>
      <c r="AX503" s="12">
        <v>1</v>
      </c>
      <c r="AY503" s="12" t="s">
        <v>61</v>
      </c>
      <c r="AZ503" s="12">
        <v>148</v>
      </c>
      <c r="BA503" s="12" t="s">
        <v>193</v>
      </c>
      <c r="BB503" s="12">
        <v>14941</v>
      </c>
      <c r="BC503" s="12">
        <v>104</v>
      </c>
      <c r="BD503" s="12" t="s">
        <v>48</v>
      </c>
    </row>
    <row r="504" spans="1:56" x14ac:dyDescent="0.2">
      <c r="A504" s="2" t="s">
        <v>1612</v>
      </c>
      <c r="B504" s="2" t="s">
        <v>568</v>
      </c>
      <c r="C504" s="2"/>
      <c r="D504" s="2">
        <v>50</v>
      </c>
      <c r="E504" s="11">
        <v>43358</v>
      </c>
      <c r="F504" s="2">
        <v>43358</v>
      </c>
      <c r="G504" s="2">
        <v>141</v>
      </c>
      <c r="K504" s="2">
        <v>12</v>
      </c>
      <c r="O504" s="2" t="s">
        <v>49</v>
      </c>
      <c r="P504" s="2">
        <v>1</v>
      </c>
      <c r="R504" s="2" t="s">
        <v>1989</v>
      </c>
      <c r="S504" s="2" t="s">
        <v>1599</v>
      </c>
      <c r="T504" s="2" t="s">
        <v>1599</v>
      </c>
      <c r="U504" s="2" t="s">
        <v>1599</v>
      </c>
      <c r="V504" s="2" t="s">
        <v>1599</v>
      </c>
      <c r="Y504" s="2" t="s">
        <v>1599</v>
      </c>
      <c r="AA504" s="2" t="s">
        <v>1599</v>
      </c>
      <c r="AB504" s="12" t="s">
        <v>204</v>
      </c>
      <c r="AC504" s="12">
        <v>11789</v>
      </c>
      <c r="AD504" s="12">
        <v>50</v>
      </c>
      <c r="AE504" s="12">
        <f>VLOOKUP(AD504,Tableau5[[ID_Section]:[departement]],10,TRUE)</f>
        <v>17</v>
      </c>
      <c r="AF504" s="12">
        <v>141</v>
      </c>
      <c r="AG504" s="33">
        <v>43358</v>
      </c>
      <c r="AH504" s="12">
        <v>12</v>
      </c>
      <c r="AI504" s="12">
        <v>1</v>
      </c>
      <c r="AJ504" s="12" t="s">
        <v>49</v>
      </c>
      <c r="AL504" s="12">
        <v>1</v>
      </c>
      <c r="AP504" s="12">
        <v>2</v>
      </c>
      <c r="AW504" s="12">
        <v>2</v>
      </c>
      <c r="AX504" s="12">
        <v>1</v>
      </c>
      <c r="AY504" s="12" t="s">
        <v>61</v>
      </c>
      <c r="AZ504" s="12">
        <v>148</v>
      </c>
      <c r="BA504" s="12" t="s">
        <v>194</v>
      </c>
      <c r="BB504" s="12">
        <v>14942</v>
      </c>
      <c r="BC504" s="12">
        <v>76</v>
      </c>
    </row>
    <row r="505" spans="1:56" x14ac:dyDescent="0.2">
      <c r="A505" s="2" t="s">
        <v>1612</v>
      </c>
      <c r="B505" s="2" t="s">
        <v>568</v>
      </c>
      <c r="C505" s="2"/>
      <c r="D505" s="2">
        <v>50</v>
      </c>
      <c r="E505" s="11">
        <v>43358</v>
      </c>
      <c r="F505" s="2">
        <v>43358</v>
      </c>
      <c r="G505" s="2">
        <v>141</v>
      </c>
      <c r="K505" s="2">
        <v>12</v>
      </c>
      <c r="O505" s="2" t="s">
        <v>49</v>
      </c>
      <c r="P505" s="2">
        <v>2</v>
      </c>
      <c r="R505" s="2" t="s">
        <v>1989</v>
      </c>
      <c r="S505" s="2" t="s">
        <v>1599</v>
      </c>
      <c r="T505" s="2" t="s">
        <v>1599</v>
      </c>
      <c r="U505" s="2" t="s">
        <v>1599</v>
      </c>
      <c r="V505" s="2" t="s">
        <v>1599</v>
      </c>
      <c r="Y505" s="2" t="s">
        <v>1599</v>
      </c>
      <c r="AA505" s="2" t="s">
        <v>1599</v>
      </c>
      <c r="AB505" s="12" t="s">
        <v>204</v>
      </c>
      <c r="AC505" s="12">
        <v>11790</v>
      </c>
      <c r="AD505" s="12">
        <v>50</v>
      </c>
      <c r="AE505" s="12">
        <f>VLOOKUP(AD505,Tableau5[[ID_Section]:[departement]],10,TRUE)</f>
        <v>17</v>
      </c>
      <c r="AF505" s="12">
        <v>141</v>
      </c>
      <c r="AG505" s="33">
        <v>43358</v>
      </c>
      <c r="AH505" s="12">
        <v>12</v>
      </c>
      <c r="AI505" s="12">
        <v>1</v>
      </c>
      <c r="AJ505" s="12" t="s">
        <v>49</v>
      </c>
      <c r="AL505" s="12">
        <v>2</v>
      </c>
      <c r="AP505" s="12">
        <v>2</v>
      </c>
      <c r="AW505" s="12">
        <v>2</v>
      </c>
      <c r="AX505" s="12">
        <v>1</v>
      </c>
      <c r="AY505" s="12" t="s">
        <v>61</v>
      </c>
      <c r="AZ505" s="12">
        <v>148</v>
      </c>
      <c r="BA505" s="12" t="s">
        <v>194</v>
      </c>
      <c r="BB505" s="12">
        <v>14942</v>
      </c>
      <c r="BC505" s="12">
        <v>76</v>
      </c>
    </row>
    <row r="506" spans="1:56" x14ac:dyDescent="0.2">
      <c r="A506" s="2" t="s">
        <v>1612</v>
      </c>
      <c r="B506" s="2" t="s">
        <v>568</v>
      </c>
      <c r="C506" s="2"/>
      <c r="D506" s="2">
        <v>50</v>
      </c>
      <c r="E506" s="11">
        <v>43358</v>
      </c>
      <c r="F506" s="2">
        <v>43358</v>
      </c>
      <c r="G506" s="2">
        <v>141</v>
      </c>
      <c r="K506" s="2">
        <v>12</v>
      </c>
      <c r="O506" s="2" t="s">
        <v>56</v>
      </c>
      <c r="P506" s="2">
        <v>1</v>
      </c>
      <c r="Q506" s="2" t="s">
        <v>57</v>
      </c>
      <c r="R506" s="2" t="s">
        <v>1989</v>
      </c>
      <c r="S506" s="2" t="s">
        <v>1599</v>
      </c>
      <c r="T506" s="2" t="s">
        <v>1599</v>
      </c>
      <c r="U506" s="2" t="s">
        <v>1599</v>
      </c>
      <c r="V506" s="2" t="s">
        <v>1599</v>
      </c>
      <c r="Y506" s="2" t="s">
        <v>1599</v>
      </c>
      <c r="AA506" s="2" t="s">
        <v>1599</v>
      </c>
      <c r="AB506" s="12" t="s">
        <v>204</v>
      </c>
      <c r="AC506" s="12">
        <v>11791</v>
      </c>
      <c r="AD506" s="12">
        <v>50</v>
      </c>
      <c r="AE506" s="12">
        <f>VLOOKUP(AD506,Tableau5[[ID_Section]:[departement]],10,TRUE)</f>
        <v>17</v>
      </c>
      <c r="AF506" s="12">
        <v>141</v>
      </c>
      <c r="AG506" s="33">
        <v>43358</v>
      </c>
      <c r="AH506" s="12">
        <v>12</v>
      </c>
      <c r="AI506" s="12">
        <v>15</v>
      </c>
      <c r="AJ506" s="12" t="s">
        <v>56</v>
      </c>
      <c r="AL506" s="12">
        <v>1</v>
      </c>
      <c r="AO506" s="12" t="s">
        <v>57</v>
      </c>
      <c r="AP506" s="12">
        <v>2</v>
      </c>
      <c r="AW506" s="12">
        <v>2</v>
      </c>
      <c r="AX506" s="12">
        <v>1</v>
      </c>
      <c r="AY506" s="12" t="s">
        <v>61</v>
      </c>
      <c r="AZ506" s="12">
        <v>148</v>
      </c>
      <c r="BA506" s="12" t="s">
        <v>194</v>
      </c>
      <c r="BB506" s="12">
        <v>14942</v>
      </c>
      <c r="BC506" s="12">
        <v>76</v>
      </c>
    </row>
    <row r="507" spans="1:56" x14ac:dyDescent="0.2">
      <c r="A507" s="2" t="s">
        <v>1612</v>
      </c>
      <c r="B507" s="2" t="s">
        <v>568</v>
      </c>
      <c r="C507" s="2"/>
      <c r="D507" s="2">
        <v>50</v>
      </c>
      <c r="E507" s="11">
        <v>43358</v>
      </c>
      <c r="F507" s="2">
        <v>43358</v>
      </c>
      <c r="G507" s="2">
        <v>141</v>
      </c>
      <c r="K507" s="2">
        <v>12</v>
      </c>
      <c r="M507" s="2">
        <v>1</v>
      </c>
      <c r="O507" s="2" t="s">
        <v>53</v>
      </c>
      <c r="P507" s="2">
        <v>1</v>
      </c>
      <c r="R507" s="2" t="s">
        <v>1989</v>
      </c>
      <c r="S507" s="2" t="s">
        <v>54</v>
      </c>
      <c r="T507" s="2" t="s">
        <v>234</v>
      </c>
      <c r="U507" s="2" t="s">
        <v>1599</v>
      </c>
      <c r="V507" s="2" t="s">
        <v>1599</v>
      </c>
      <c r="Y507" s="2" t="s">
        <v>1599</v>
      </c>
      <c r="AA507" s="2" t="s">
        <v>1599</v>
      </c>
      <c r="AB507" s="12" t="s">
        <v>234</v>
      </c>
      <c r="AC507" s="12">
        <v>11792</v>
      </c>
      <c r="AD507" s="12">
        <v>50</v>
      </c>
      <c r="AE507" s="12">
        <f>VLOOKUP(AD507,Tableau5[[ID_Section]:[departement]],10,TRUE)</f>
        <v>17</v>
      </c>
      <c r="AF507" s="12">
        <v>141</v>
      </c>
      <c r="AG507" s="33">
        <v>43358</v>
      </c>
      <c r="AH507" s="12">
        <v>12</v>
      </c>
      <c r="AI507" s="12">
        <v>9</v>
      </c>
      <c r="AJ507" s="12" t="s">
        <v>53</v>
      </c>
      <c r="AK507" s="12" t="s">
        <v>53</v>
      </c>
      <c r="AL507" s="12">
        <v>1</v>
      </c>
      <c r="AN507" s="12">
        <v>1</v>
      </c>
      <c r="AP507" s="12">
        <v>2</v>
      </c>
      <c r="AQ507" s="12">
        <v>28</v>
      </c>
      <c r="AV507" s="12" t="str">
        <f>CONCATENATE(AD507,"-",AG507,"-","Loisir")</f>
        <v>50-43358-Loisir</v>
      </c>
      <c r="AW507" s="12">
        <v>1</v>
      </c>
      <c r="AX507" s="12">
        <v>1</v>
      </c>
      <c r="AY507" s="12" t="s">
        <v>61</v>
      </c>
      <c r="AZ507" s="12">
        <v>148</v>
      </c>
      <c r="BA507" s="12" t="s">
        <v>194</v>
      </c>
      <c r="BB507" s="12">
        <v>14942</v>
      </c>
      <c r="BC507" s="12">
        <v>76</v>
      </c>
    </row>
    <row r="508" spans="1:56" x14ac:dyDescent="0.2">
      <c r="A508" s="2" t="s">
        <v>1612</v>
      </c>
      <c r="B508" s="2" t="s">
        <v>568</v>
      </c>
      <c r="C508" s="2"/>
      <c r="D508" s="2">
        <v>50</v>
      </c>
      <c r="E508" s="11">
        <v>43358</v>
      </c>
      <c r="F508" s="2">
        <v>43358</v>
      </c>
      <c r="G508" s="2">
        <v>141</v>
      </c>
      <c r="K508" s="2">
        <v>12</v>
      </c>
      <c r="O508" s="2" t="s">
        <v>53</v>
      </c>
      <c r="P508" s="2">
        <v>1</v>
      </c>
      <c r="R508" s="2" t="s">
        <v>1989</v>
      </c>
      <c r="S508" s="2" t="s">
        <v>1599</v>
      </c>
      <c r="T508" s="2" t="s">
        <v>1599</v>
      </c>
      <c r="U508" s="2" t="s">
        <v>1599</v>
      </c>
      <c r="V508" s="2" t="s">
        <v>1599</v>
      </c>
      <c r="Y508" s="2" t="s">
        <v>1599</v>
      </c>
      <c r="AA508" s="2" t="s">
        <v>1599</v>
      </c>
      <c r="AB508" s="12" t="s">
        <v>204</v>
      </c>
      <c r="AC508" s="12">
        <v>11793</v>
      </c>
      <c r="AD508" s="12">
        <v>50</v>
      </c>
      <c r="AE508" s="12">
        <f>VLOOKUP(AD508,Tableau5[[ID_Section]:[departement]],10,TRUE)</f>
        <v>17</v>
      </c>
      <c r="AF508" s="12">
        <v>141</v>
      </c>
      <c r="AG508" s="33">
        <v>43358</v>
      </c>
      <c r="AH508" s="12">
        <v>12</v>
      </c>
      <c r="AI508" s="12">
        <v>9</v>
      </c>
      <c r="AJ508" s="12" t="s">
        <v>53</v>
      </c>
      <c r="AK508" s="12" t="s">
        <v>53</v>
      </c>
      <c r="AL508" s="12">
        <v>1</v>
      </c>
      <c r="AP508" s="12">
        <v>2</v>
      </c>
      <c r="AV508" s="12" t="str">
        <f>CONCATENATE(AD508,"-",AG508,"-","Loisir")</f>
        <v>50-43358-Loisir</v>
      </c>
      <c r="AW508" s="12">
        <v>1</v>
      </c>
      <c r="AX508" s="12">
        <v>1</v>
      </c>
      <c r="AY508" s="12" t="s">
        <v>61</v>
      </c>
      <c r="AZ508" s="12">
        <v>148</v>
      </c>
      <c r="BA508" s="12" t="s">
        <v>194</v>
      </c>
      <c r="BB508" s="12">
        <v>14942</v>
      </c>
      <c r="BC508" s="12">
        <v>76</v>
      </c>
    </row>
    <row r="509" spans="1:56" x14ac:dyDescent="0.2">
      <c r="A509" s="2" t="s">
        <v>1612</v>
      </c>
      <c r="B509" s="2" t="s">
        <v>568</v>
      </c>
      <c r="C509" s="2"/>
      <c r="D509" s="2">
        <v>50</v>
      </c>
      <c r="E509" s="11">
        <v>43358</v>
      </c>
      <c r="F509" s="2">
        <v>43358</v>
      </c>
      <c r="G509" s="2">
        <v>141</v>
      </c>
      <c r="K509" s="2">
        <v>12</v>
      </c>
      <c r="O509" s="2" t="s">
        <v>53</v>
      </c>
      <c r="P509" s="2">
        <v>2</v>
      </c>
      <c r="R509" s="2" t="s">
        <v>1989</v>
      </c>
      <c r="S509" s="2" t="s">
        <v>1599</v>
      </c>
      <c r="T509" s="2" t="s">
        <v>1599</v>
      </c>
      <c r="U509" s="2" t="s">
        <v>1599</v>
      </c>
      <c r="V509" s="2" t="s">
        <v>1599</v>
      </c>
      <c r="Y509" s="2" t="s">
        <v>1599</v>
      </c>
      <c r="AA509" s="2" t="s">
        <v>1599</v>
      </c>
      <c r="AB509" s="12" t="s">
        <v>204</v>
      </c>
      <c r="AC509" s="12">
        <v>11794</v>
      </c>
      <c r="AD509" s="12">
        <v>50</v>
      </c>
      <c r="AE509" s="12">
        <f>VLOOKUP(AD509,Tableau5[[ID_Section]:[departement]],10,TRUE)</f>
        <v>17</v>
      </c>
      <c r="AF509" s="12">
        <v>141</v>
      </c>
      <c r="AG509" s="33">
        <v>43358</v>
      </c>
      <c r="AH509" s="12">
        <v>12</v>
      </c>
      <c r="AI509" s="12">
        <v>9</v>
      </c>
      <c r="AJ509" s="12" t="s">
        <v>53</v>
      </c>
      <c r="AK509" s="12" t="s">
        <v>53</v>
      </c>
      <c r="AL509" s="12">
        <v>2</v>
      </c>
      <c r="AP509" s="12">
        <v>2</v>
      </c>
      <c r="AV509" s="12" t="str">
        <f>CONCATENATE(AD509,"-",AG509,"-","Loisir")</f>
        <v>50-43358-Loisir</v>
      </c>
      <c r="AW509" s="12">
        <v>1</v>
      </c>
      <c r="AX509" s="12">
        <v>1</v>
      </c>
      <c r="AY509" s="12" t="s">
        <v>61</v>
      </c>
      <c r="AZ509" s="12">
        <v>148</v>
      </c>
      <c r="BA509" s="12" t="s">
        <v>194</v>
      </c>
      <c r="BB509" s="12">
        <v>14942</v>
      </c>
      <c r="BC509" s="12">
        <v>76</v>
      </c>
    </row>
    <row r="510" spans="1:56" x14ac:dyDescent="0.2">
      <c r="A510" s="2" t="s">
        <v>1612</v>
      </c>
      <c r="B510" s="2" t="s">
        <v>568</v>
      </c>
      <c r="C510" s="2"/>
      <c r="D510" s="2">
        <v>50</v>
      </c>
      <c r="E510" s="11">
        <v>43358</v>
      </c>
      <c r="F510" s="2">
        <v>43358</v>
      </c>
      <c r="G510" s="2">
        <v>141</v>
      </c>
      <c r="K510" s="2">
        <v>12</v>
      </c>
      <c r="O510" s="2" t="s">
        <v>49</v>
      </c>
      <c r="P510" s="2">
        <v>1</v>
      </c>
      <c r="R510" s="2" t="s">
        <v>1989</v>
      </c>
      <c r="S510" s="2" t="s">
        <v>1599</v>
      </c>
      <c r="T510" s="2" t="s">
        <v>1599</v>
      </c>
      <c r="U510" s="2" t="s">
        <v>1599</v>
      </c>
      <c r="V510" s="2" t="s">
        <v>1599</v>
      </c>
      <c r="Y510" s="2" t="s">
        <v>1599</v>
      </c>
      <c r="AA510" s="2" t="s">
        <v>1599</v>
      </c>
      <c r="AB510" s="12" t="s">
        <v>204</v>
      </c>
      <c r="AC510" s="12">
        <v>11795</v>
      </c>
      <c r="AD510" s="12">
        <v>50</v>
      </c>
      <c r="AE510" s="12">
        <f>VLOOKUP(AD510,Tableau5[[ID_Section]:[departement]],10,TRUE)</f>
        <v>17</v>
      </c>
      <c r="AF510" s="12">
        <v>141</v>
      </c>
      <c r="AG510" s="33">
        <v>43358</v>
      </c>
      <c r="AH510" s="12">
        <v>12</v>
      </c>
      <c r="AI510" s="12">
        <v>1</v>
      </c>
      <c r="AJ510" s="12" t="s">
        <v>49</v>
      </c>
      <c r="AL510" s="12">
        <v>1</v>
      </c>
      <c r="AP510" s="12">
        <v>2</v>
      </c>
      <c r="AW510" s="12">
        <v>2</v>
      </c>
      <c r="AX510" s="12">
        <v>1</v>
      </c>
      <c r="AY510" s="12" t="s">
        <v>61</v>
      </c>
      <c r="AZ510" s="12">
        <v>148</v>
      </c>
      <c r="BA510" s="12" t="s">
        <v>194</v>
      </c>
      <c r="BB510" s="12">
        <v>14942</v>
      </c>
      <c r="BC510" s="12">
        <v>76</v>
      </c>
    </row>
    <row r="511" spans="1:56" x14ac:dyDescent="0.2">
      <c r="A511" s="2" t="s">
        <v>1612</v>
      </c>
      <c r="B511" s="2" t="s">
        <v>568</v>
      </c>
      <c r="C511" s="2"/>
      <c r="D511" s="2">
        <v>50</v>
      </c>
      <c r="E511" s="11">
        <v>43358</v>
      </c>
      <c r="F511" s="2">
        <v>43358</v>
      </c>
      <c r="G511" s="2">
        <v>141</v>
      </c>
      <c r="K511" s="2">
        <v>12</v>
      </c>
      <c r="O511" s="2" t="s">
        <v>46</v>
      </c>
      <c r="P511" s="2">
        <v>1</v>
      </c>
      <c r="R511" s="2" t="s">
        <v>1989</v>
      </c>
      <c r="S511" s="2" t="s">
        <v>1599</v>
      </c>
      <c r="T511" s="2" t="s">
        <v>1599</v>
      </c>
      <c r="U511" s="2" t="s">
        <v>1599</v>
      </c>
      <c r="V511" s="2" t="s">
        <v>1599</v>
      </c>
      <c r="Y511" s="2" t="s">
        <v>1599</v>
      </c>
      <c r="AA511" s="2" t="s">
        <v>1599</v>
      </c>
      <c r="AB511" s="12" t="s">
        <v>204</v>
      </c>
      <c r="AC511" s="12">
        <v>11796</v>
      </c>
      <c r="AD511" s="12">
        <v>50</v>
      </c>
      <c r="AE511" s="12">
        <f>VLOOKUP(AD511,Tableau5[[ID_Section]:[departement]],10,TRUE)</f>
        <v>17</v>
      </c>
      <c r="AF511" s="12">
        <v>141</v>
      </c>
      <c r="AG511" s="33">
        <v>43358</v>
      </c>
      <c r="AH511" s="12">
        <v>12</v>
      </c>
      <c r="AI511" s="12">
        <v>2</v>
      </c>
      <c r="AJ511" s="12" t="s">
        <v>46</v>
      </c>
      <c r="AL511" s="12">
        <v>1</v>
      </c>
      <c r="AP511" s="12">
        <v>2</v>
      </c>
      <c r="AW511" s="12">
        <v>2</v>
      </c>
      <c r="AX511" s="12">
        <v>1</v>
      </c>
      <c r="AY511" s="12" t="s">
        <v>61</v>
      </c>
      <c r="AZ511" s="12">
        <v>148</v>
      </c>
      <c r="BA511" s="12" t="s">
        <v>194</v>
      </c>
      <c r="BB511" s="12">
        <v>14942</v>
      </c>
      <c r="BC511" s="12">
        <v>76</v>
      </c>
    </row>
    <row r="512" spans="1:56" x14ac:dyDescent="0.2">
      <c r="A512" s="2" t="s">
        <v>1612</v>
      </c>
      <c r="B512" s="2" t="s">
        <v>568</v>
      </c>
      <c r="C512" s="2"/>
      <c r="D512" s="2">
        <v>50</v>
      </c>
      <c r="E512" s="11">
        <v>43358</v>
      </c>
      <c r="F512" s="2">
        <v>43358</v>
      </c>
      <c r="G512" s="2">
        <v>141</v>
      </c>
      <c r="K512" s="2">
        <v>12</v>
      </c>
      <c r="O512" s="2" t="s">
        <v>53</v>
      </c>
      <c r="P512" s="2">
        <v>1</v>
      </c>
      <c r="R512" s="2" t="s">
        <v>1988</v>
      </c>
      <c r="S512" s="2" t="s">
        <v>54</v>
      </c>
      <c r="T512" s="2" t="s">
        <v>235</v>
      </c>
      <c r="U512" s="2" t="s">
        <v>1599</v>
      </c>
      <c r="V512" s="2" t="s">
        <v>1599</v>
      </c>
      <c r="Y512" s="2" t="s">
        <v>1599</v>
      </c>
      <c r="AA512" s="2" t="s">
        <v>1599</v>
      </c>
      <c r="AB512" s="12" t="s">
        <v>235</v>
      </c>
      <c r="AC512" s="12">
        <v>11797</v>
      </c>
      <c r="AD512" s="12">
        <v>50</v>
      </c>
      <c r="AE512" s="12">
        <f>VLOOKUP(AD512,Tableau5[[ID_Section]:[departement]],10,TRUE)</f>
        <v>17</v>
      </c>
      <c r="AF512" s="12">
        <v>141</v>
      </c>
      <c r="AG512" s="33">
        <v>43358</v>
      </c>
      <c r="AH512" s="12">
        <v>12</v>
      </c>
      <c r="AI512" s="12">
        <v>9</v>
      </c>
      <c r="AJ512" s="12" t="s">
        <v>53</v>
      </c>
      <c r="AK512" s="12" t="s">
        <v>53</v>
      </c>
      <c r="AL512" s="12">
        <v>1</v>
      </c>
      <c r="AP512" s="12">
        <v>1</v>
      </c>
      <c r="AQ512" s="12">
        <v>29</v>
      </c>
      <c r="AV512" s="12" t="str">
        <f>CONCATENATE(AD512,"-",AG512,"-","Loisir")</f>
        <v>50-43358-Loisir</v>
      </c>
      <c r="AW512" s="12">
        <v>1</v>
      </c>
      <c r="AX512" s="12">
        <v>1</v>
      </c>
      <c r="AY512" s="12" t="s">
        <v>61</v>
      </c>
      <c r="AZ512" s="12">
        <v>148</v>
      </c>
      <c r="BA512" s="12" t="s">
        <v>194</v>
      </c>
      <c r="BB512" s="12">
        <v>14942</v>
      </c>
      <c r="BC512" s="12">
        <v>76</v>
      </c>
    </row>
    <row r="513" spans="1:55" x14ac:dyDescent="0.2">
      <c r="A513" s="2" t="s">
        <v>1612</v>
      </c>
      <c r="B513" s="2" t="s">
        <v>568</v>
      </c>
      <c r="C513" s="2"/>
      <c r="D513" s="2">
        <v>50</v>
      </c>
      <c r="E513" s="11">
        <v>43358</v>
      </c>
      <c r="F513" s="2">
        <v>43358</v>
      </c>
      <c r="G513" s="2">
        <v>141</v>
      </c>
      <c r="K513" s="2">
        <v>12</v>
      </c>
      <c r="O513" s="2" t="s">
        <v>53</v>
      </c>
      <c r="P513" s="2">
        <v>1</v>
      </c>
      <c r="R513" s="2" t="s">
        <v>1988</v>
      </c>
      <c r="S513" s="2" t="s">
        <v>1599</v>
      </c>
      <c r="T513" s="2" t="s">
        <v>1599</v>
      </c>
      <c r="U513" s="2" t="s">
        <v>1599</v>
      </c>
      <c r="V513" s="2" t="s">
        <v>1599</v>
      </c>
      <c r="Y513" s="2" t="s">
        <v>1599</v>
      </c>
      <c r="AA513" s="2" t="s">
        <v>1599</v>
      </c>
      <c r="AB513" s="12" t="s">
        <v>204</v>
      </c>
      <c r="AC513" s="12">
        <v>11798</v>
      </c>
      <c r="AD513" s="12">
        <v>50</v>
      </c>
      <c r="AE513" s="12">
        <f>VLOOKUP(AD513,Tableau5[[ID_Section]:[departement]],10,TRUE)</f>
        <v>17</v>
      </c>
      <c r="AF513" s="12">
        <v>141</v>
      </c>
      <c r="AG513" s="33">
        <v>43358</v>
      </c>
      <c r="AH513" s="12">
        <v>12</v>
      </c>
      <c r="AI513" s="12">
        <v>9</v>
      </c>
      <c r="AJ513" s="12" t="s">
        <v>53</v>
      </c>
      <c r="AK513" s="12" t="s">
        <v>53</v>
      </c>
      <c r="AL513" s="12">
        <v>1</v>
      </c>
      <c r="AP513" s="12">
        <v>1</v>
      </c>
      <c r="AV513" s="12" t="str">
        <f>CONCATENATE(AD513,"-",AG513,"-","Loisir")</f>
        <v>50-43358-Loisir</v>
      </c>
      <c r="AW513" s="12">
        <v>1</v>
      </c>
      <c r="AX513" s="12">
        <v>1</v>
      </c>
      <c r="AY513" s="12" t="s">
        <v>61</v>
      </c>
      <c r="AZ513" s="12">
        <v>148</v>
      </c>
      <c r="BA513" s="12" t="s">
        <v>194</v>
      </c>
      <c r="BB513" s="12">
        <v>14942</v>
      </c>
      <c r="BC513" s="12">
        <v>76</v>
      </c>
    </row>
    <row r="514" spans="1:55" x14ac:dyDescent="0.2">
      <c r="A514" s="2" t="s">
        <v>1612</v>
      </c>
      <c r="B514" s="2" t="s">
        <v>568</v>
      </c>
      <c r="C514" s="2"/>
      <c r="D514" s="2">
        <v>50</v>
      </c>
      <c r="E514" s="11">
        <v>43358</v>
      </c>
      <c r="F514" s="2">
        <v>43358</v>
      </c>
      <c r="G514" s="2">
        <v>141</v>
      </c>
      <c r="K514" s="2">
        <v>12</v>
      </c>
      <c r="O514" s="2" t="s">
        <v>58</v>
      </c>
      <c r="P514" s="2">
        <v>1</v>
      </c>
      <c r="R514" s="2" t="s">
        <v>1988</v>
      </c>
      <c r="S514" s="2" t="s">
        <v>1599</v>
      </c>
      <c r="T514" s="2" t="s">
        <v>1599</v>
      </c>
      <c r="U514" s="2" t="s">
        <v>1599</v>
      </c>
      <c r="V514" s="2" t="s">
        <v>1599</v>
      </c>
      <c r="Y514" s="2" t="s">
        <v>1599</v>
      </c>
      <c r="AA514" s="2" t="s">
        <v>1599</v>
      </c>
      <c r="AB514" s="12" t="s">
        <v>204</v>
      </c>
      <c r="AC514" s="12">
        <v>11799</v>
      </c>
      <c r="AD514" s="12">
        <v>50</v>
      </c>
      <c r="AE514" s="12">
        <f>VLOOKUP(AD514,Tableau5[[ID_Section]:[departement]],10,TRUE)</f>
        <v>17</v>
      </c>
      <c r="AF514" s="12">
        <v>141</v>
      </c>
      <c r="AG514" s="33">
        <v>43358</v>
      </c>
      <c r="AH514" s="12">
        <v>12</v>
      </c>
      <c r="AI514" s="12">
        <v>10</v>
      </c>
      <c r="AJ514" s="12" t="s">
        <v>58</v>
      </c>
      <c r="AK514" s="12" t="s">
        <v>53</v>
      </c>
      <c r="AL514" s="12">
        <v>1</v>
      </c>
      <c r="AP514" s="12">
        <v>1</v>
      </c>
      <c r="AV514" s="12" t="str">
        <f>CONCATENATE(AD514,"-",AG514,"-","Loisir")</f>
        <v>50-43358-Loisir</v>
      </c>
      <c r="AW514" s="12">
        <v>2</v>
      </c>
      <c r="AX514" s="12">
        <v>1</v>
      </c>
      <c r="AY514" s="12" t="s">
        <v>61</v>
      </c>
      <c r="AZ514" s="12">
        <v>148</v>
      </c>
      <c r="BA514" s="12" t="s">
        <v>194</v>
      </c>
      <c r="BB514" s="12">
        <v>14942</v>
      </c>
      <c r="BC514" s="12">
        <v>76</v>
      </c>
    </row>
    <row r="515" spans="1:55" x14ac:dyDescent="0.2">
      <c r="A515" s="2" t="s">
        <v>1612</v>
      </c>
      <c r="B515" s="2" t="s">
        <v>568</v>
      </c>
      <c r="C515" s="2"/>
      <c r="D515" s="2">
        <v>50</v>
      </c>
      <c r="E515" s="11">
        <v>43358</v>
      </c>
      <c r="F515" s="2">
        <v>43358</v>
      </c>
      <c r="G515" s="2">
        <v>141</v>
      </c>
      <c r="K515" s="2">
        <v>12</v>
      </c>
      <c r="O515" s="2" t="s">
        <v>53</v>
      </c>
      <c r="P515" s="2">
        <v>2</v>
      </c>
      <c r="R515" s="2" t="s">
        <v>1988</v>
      </c>
      <c r="S515" s="2" t="s">
        <v>1599</v>
      </c>
      <c r="T515" s="2" t="s">
        <v>1599</v>
      </c>
      <c r="U515" s="2" t="s">
        <v>1599</v>
      </c>
      <c r="V515" s="2" t="s">
        <v>1599</v>
      </c>
      <c r="Y515" s="2" t="s">
        <v>1599</v>
      </c>
      <c r="AA515" s="2" t="s">
        <v>1599</v>
      </c>
      <c r="AB515" s="12" t="s">
        <v>204</v>
      </c>
      <c r="AC515" s="12">
        <v>11800</v>
      </c>
      <c r="AD515" s="12">
        <v>50</v>
      </c>
      <c r="AE515" s="12">
        <f>VLOOKUP(AD515,Tableau5[[ID_Section]:[departement]],10,TRUE)</f>
        <v>17</v>
      </c>
      <c r="AF515" s="12">
        <v>141</v>
      </c>
      <c r="AG515" s="33">
        <v>43358</v>
      </c>
      <c r="AH515" s="12">
        <v>12</v>
      </c>
      <c r="AI515" s="12">
        <v>9</v>
      </c>
      <c r="AJ515" s="12" t="s">
        <v>53</v>
      </c>
      <c r="AK515" s="12" t="s">
        <v>53</v>
      </c>
      <c r="AL515" s="12">
        <v>2</v>
      </c>
      <c r="AP515" s="12">
        <v>1</v>
      </c>
      <c r="AV515" s="12" t="str">
        <f>CONCATENATE(AD515,"-",AG515,"-","Loisir")</f>
        <v>50-43358-Loisir</v>
      </c>
      <c r="AW515" s="12">
        <v>1</v>
      </c>
      <c r="AX515" s="12">
        <v>1</v>
      </c>
      <c r="AY515" s="12" t="s">
        <v>61</v>
      </c>
      <c r="AZ515" s="12">
        <v>148</v>
      </c>
      <c r="BA515" s="12" t="s">
        <v>194</v>
      </c>
      <c r="BB515" s="12">
        <v>14942</v>
      </c>
      <c r="BC515" s="12">
        <v>76</v>
      </c>
    </row>
    <row r="516" spans="1:55" x14ac:dyDescent="0.2">
      <c r="A516" s="2" t="s">
        <v>1612</v>
      </c>
      <c r="B516" s="2" t="s">
        <v>568</v>
      </c>
      <c r="C516" s="2"/>
      <c r="D516" s="2">
        <v>50</v>
      </c>
      <c r="E516" s="11">
        <v>43358</v>
      </c>
      <c r="F516" s="2">
        <v>43358</v>
      </c>
      <c r="G516" s="2">
        <v>141</v>
      </c>
      <c r="K516" s="2">
        <v>12</v>
      </c>
      <c r="O516" s="2" t="s">
        <v>49</v>
      </c>
      <c r="P516" s="2">
        <v>1</v>
      </c>
      <c r="R516" s="2" t="s">
        <v>1988</v>
      </c>
      <c r="S516" s="2" t="s">
        <v>1599</v>
      </c>
      <c r="T516" s="2" t="s">
        <v>1599</v>
      </c>
      <c r="U516" s="2" t="s">
        <v>1599</v>
      </c>
      <c r="V516" s="2" t="s">
        <v>1599</v>
      </c>
      <c r="Y516" s="2" t="s">
        <v>1599</v>
      </c>
      <c r="AA516" s="2" t="s">
        <v>1599</v>
      </c>
      <c r="AB516" s="12" t="s">
        <v>204</v>
      </c>
      <c r="AC516" s="12">
        <v>11801</v>
      </c>
      <c r="AD516" s="12">
        <v>50</v>
      </c>
      <c r="AE516" s="12">
        <f>VLOOKUP(AD516,Tableau5[[ID_Section]:[departement]],10,TRUE)</f>
        <v>17</v>
      </c>
      <c r="AF516" s="12">
        <v>141</v>
      </c>
      <c r="AG516" s="33">
        <v>43358</v>
      </c>
      <c r="AH516" s="12">
        <v>12</v>
      </c>
      <c r="AI516" s="12">
        <v>1</v>
      </c>
      <c r="AJ516" s="12" t="s">
        <v>49</v>
      </c>
      <c r="AL516" s="12">
        <v>1</v>
      </c>
      <c r="AP516" s="12">
        <v>1</v>
      </c>
      <c r="AW516" s="12">
        <v>2</v>
      </c>
      <c r="AX516" s="12">
        <v>1</v>
      </c>
      <c r="AY516" s="12" t="s">
        <v>61</v>
      </c>
      <c r="AZ516" s="12">
        <v>148</v>
      </c>
      <c r="BA516" s="12" t="s">
        <v>194</v>
      </c>
      <c r="BB516" s="12">
        <v>14942</v>
      </c>
      <c r="BC516" s="12">
        <v>76</v>
      </c>
    </row>
    <row r="517" spans="1:55" x14ac:dyDescent="0.2">
      <c r="A517" s="2" t="s">
        <v>1612</v>
      </c>
      <c r="B517" s="2" t="s">
        <v>568</v>
      </c>
      <c r="C517" s="2"/>
      <c r="D517" s="2">
        <v>50</v>
      </c>
      <c r="E517" s="11">
        <v>43358</v>
      </c>
      <c r="F517" s="2">
        <v>43358</v>
      </c>
      <c r="G517" s="2">
        <v>141</v>
      </c>
      <c r="K517" s="2">
        <v>12</v>
      </c>
      <c r="O517" s="2" t="s">
        <v>53</v>
      </c>
      <c r="P517" s="2">
        <v>2</v>
      </c>
      <c r="R517" s="2" t="s">
        <v>1988</v>
      </c>
      <c r="S517" s="2" t="s">
        <v>1599</v>
      </c>
      <c r="T517" s="2" t="s">
        <v>1599</v>
      </c>
      <c r="U517" s="2" t="s">
        <v>1599</v>
      </c>
      <c r="V517" s="2" t="s">
        <v>1599</v>
      </c>
      <c r="Y517" s="2" t="s">
        <v>1599</v>
      </c>
      <c r="AA517" s="2" t="s">
        <v>1599</v>
      </c>
      <c r="AB517" s="12" t="s">
        <v>204</v>
      </c>
      <c r="AC517" s="12">
        <v>11802</v>
      </c>
      <c r="AD517" s="12">
        <v>50</v>
      </c>
      <c r="AE517" s="12">
        <f>VLOOKUP(AD517,Tableau5[[ID_Section]:[departement]],10,TRUE)</f>
        <v>17</v>
      </c>
      <c r="AF517" s="12">
        <v>141</v>
      </c>
      <c r="AG517" s="33">
        <v>43358</v>
      </c>
      <c r="AH517" s="12">
        <v>12</v>
      </c>
      <c r="AI517" s="12">
        <v>9</v>
      </c>
      <c r="AJ517" s="12" t="s">
        <v>53</v>
      </c>
      <c r="AK517" s="12" t="s">
        <v>53</v>
      </c>
      <c r="AL517" s="12">
        <v>2</v>
      </c>
      <c r="AP517" s="12">
        <v>1</v>
      </c>
      <c r="AV517" s="12" t="str">
        <f>CONCATENATE(AD517,"-",AG517,"-","Loisir")</f>
        <v>50-43358-Loisir</v>
      </c>
      <c r="AW517" s="12">
        <v>1</v>
      </c>
      <c r="AX517" s="12">
        <v>1</v>
      </c>
      <c r="AY517" s="12" t="s">
        <v>61</v>
      </c>
      <c r="AZ517" s="12">
        <v>148</v>
      </c>
      <c r="BA517" s="12" t="s">
        <v>194</v>
      </c>
      <c r="BB517" s="12">
        <v>14942</v>
      </c>
      <c r="BC517" s="12">
        <v>76</v>
      </c>
    </row>
    <row r="518" spans="1:55" x14ac:dyDescent="0.2">
      <c r="A518" s="2" t="s">
        <v>1612</v>
      </c>
      <c r="B518" s="2" t="s">
        <v>568</v>
      </c>
      <c r="C518" s="2"/>
      <c r="D518" s="2">
        <v>50</v>
      </c>
      <c r="E518" s="11">
        <v>43358</v>
      </c>
      <c r="F518" s="2">
        <v>43358</v>
      </c>
      <c r="G518" s="2">
        <v>141</v>
      </c>
      <c r="K518" s="2">
        <v>12</v>
      </c>
      <c r="O518" s="2" t="s">
        <v>53</v>
      </c>
      <c r="P518" s="2">
        <v>5</v>
      </c>
      <c r="R518" s="2" t="s">
        <v>1988</v>
      </c>
      <c r="S518" s="2" t="s">
        <v>1599</v>
      </c>
      <c r="T518" s="2" t="s">
        <v>1599</v>
      </c>
      <c r="U518" s="2" t="s">
        <v>1599</v>
      </c>
      <c r="V518" s="2" t="s">
        <v>1599</v>
      </c>
      <c r="Y518" s="2" t="s">
        <v>1599</v>
      </c>
      <c r="AA518" s="2" t="s">
        <v>1599</v>
      </c>
      <c r="AB518" s="12" t="s">
        <v>204</v>
      </c>
      <c r="AC518" s="12">
        <v>11803</v>
      </c>
      <c r="AD518" s="12">
        <v>50</v>
      </c>
      <c r="AE518" s="12">
        <f>VLOOKUP(AD518,Tableau5[[ID_Section]:[departement]],10,TRUE)</f>
        <v>17</v>
      </c>
      <c r="AF518" s="12">
        <v>141</v>
      </c>
      <c r="AG518" s="33">
        <v>43358</v>
      </c>
      <c r="AH518" s="12">
        <v>12</v>
      </c>
      <c r="AI518" s="12">
        <v>9</v>
      </c>
      <c r="AJ518" s="12" t="s">
        <v>53</v>
      </c>
      <c r="AK518" s="12" t="s">
        <v>53</v>
      </c>
      <c r="AL518" s="12">
        <v>5</v>
      </c>
      <c r="AP518" s="12">
        <v>1</v>
      </c>
      <c r="AV518" s="12" t="str">
        <f>CONCATENATE(AD518,"-",AG518,"-","Loisir")</f>
        <v>50-43358-Loisir</v>
      </c>
      <c r="AW518" s="12">
        <v>1</v>
      </c>
      <c r="AX518" s="12">
        <v>1</v>
      </c>
      <c r="AY518" s="12" t="s">
        <v>61</v>
      </c>
      <c r="AZ518" s="12">
        <v>148</v>
      </c>
      <c r="BA518" s="12" t="s">
        <v>194</v>
      </c>
      <c r="BB518" s="12">
        <v>14942</v>
      </c>
      <c r="BC518" s="12">
        <v>76</v>
      </c>
    </row>
    <row r="519" spans="1:55" x14ac:dyDescent="0.2">
      <c r="A519" s="2" t="s">
        <v>1612</v>
      </c>
      <c r="B519" s="2" t="s">
        <v>568</v>
      </c>
      <c r="C519" s="2"/>
      <c r="D519" s="2">
        <v>50</v>
      </c>
      <c r="E519" s="11">
        <v>43358</v>
      </c>
      <c r="F519" s="2">
        <v>43358</v>
      </c>
      <c r="G519" s="2">
        <v>141</v>
      </c>
      <c r="K519" s="2">
        <v>12</v>
      </c>
      <c r="O519" s="2" t="s">
        <v>53</v>
      </c>
      <c r="P519" s="2">
        <v>2</v>
      </c>
      <c r="R519" s="2" t="s">
        <v>1989</v>
      </c>
      <c r="S519" s="2" t="s">
        <v>1599</v>
      </c>
      <c r="T519" s="2" t="s">
        <v>1599</v>
      </c>
      <c r="U519" s="2" t="s">
        <v>1981</v>
      </c>
      <c r="V519" s="2">
        <v>33750</v>
      </c>
      <c r="Y519" s="2" t="s">
        <v>1983</v>
      </c>
      <c r="AA519" s="2" t="s">
        <v>54</v>
      </c>
      <c r="AB519" s="12" t="s">
        <v>204</v>
      </c>
      <c r="AC519" s="12">
        <v>11804</v>
      </c>
      <c r="AD519" s="12">
        <v>50</v>
      </c>
      <c r="AE519" s="12">
        <f>VLOOKUP(AD519,Tableau5[[ID_Section]:[departement]],10,TRUE)</f>
        <v>17</v>
      </c>
      <c r="AF519" s="12">
        <v>141</v>
      </c>
      <c r="AG519" s="33">
        <v>43358</v>
      </c>
      <c r="AH519" s="12">
        <v>12</v>
      </c>
      <c r="AI519" s="12">
        <v>9</v>
      </c>
      <c r="AJ519" s="12" t="s">
        <v>53</v>
      </c>
      <c r="AK519" s="12" t="s">
        <v>53</v>
      </c>
      <c r="AL519" s="12">
        <v>2</v>
      </c>
      <c r="AP519" s="12">
        <v>2</v>
      </c>
      <c r="AR519" s="12">
        <v>33750</v>
      </c>
      <c r="AS519" s="12" t="s">
        <v>54</v>
      </c>
      <c r="AT519" s="12">
        <v>1</v>
      </c>
      <c r="AU519" s="12">
        <v>2</v>
      </c>
      <c r="AV519" s="12" t="str">
        <f>CONCATENATE(AD519,"-",AG519,"-","Loisir")</f>
        <v>50-43358-Loisir</v>
      </c>
      <c r="AW519" s="12">
        <v>1</v>
      </c>
      <c r="AX519" s="12">
        <v>1</v>
      </c>
      <c r="AY519" s="12" t="s">
        <v>61</v>
      </c>
      <c r="AZ519" s="12">
        <v>148</v>
      </c>
      <c r="BA519" s="12" t="s">
        <v>194</v>
      </c>
      <c r="BB519" s="12">
        <v>14942</v>
      </c>
      <c r="BC519" s="12">
        <v>76</v>
      </c>
    </row>
    <row r="520" spans="1:55" x14ac:dyDescent="0.2">
      <c r="A520" s="2" t="s">
        <v>1612</v>
      </c>
      <c r="B520" s="2" t="s">
        <v>568</v>
      </c>
      <c r="C520" s="2"/>
      <c r="D520" s="2">
        <v>50</v>
      </c>
      <c r="E520" s="11">
        <v>43358</v>
      </c>
      <c r="F520" s="2">
        <v>43358</v>
      </c>
      <c r="G520" s="2">
        <v>141</v>
      </c>
      <c r="K520" s="2">
        <v>12</v>
      </c>
      <c r="O520" s="2" t="s">
        <v>49</v>
      </c>
      <c r="P520" s="2">
        <v>1</v>
      </c>
      <c r="R520" s="2" t="s">
        <v>1988</v>
      </c>
      <c r="S520" s="2" t="s">
        <v>1599</v>
      </c>
      <c r="T520" s="2" t="s">
        <v>1599</v>
      </c>
      <c r="U520" s="2" t="s">
        <v>1599</v>
      </c>
      <c r="V520" s="2" t="s">
        <v>1599</v>
      </c>
      <c r="Y520" s="2" t="s">
        <v>1599</v>
      </c>
      <c r="AA520" s="2" t="s">
        <v>1599</v>
      </c>
      <c r="AB520" s="12" t="s">
        <v>204</v>
      </c>
      <c r="AC520" s="12">
        <v>11805</v>
      </c>
      <c r="AD520" s="12">
        <v>50</v>
      </c>
      <c r="AE520" s="12">
        <f>VLOOKUP(AD520,Tableau5[[ID_Section]:[departement]],10,TRUE)</f>
        <v>17</v>
      </c>
      <c r="AF520" s="12">
        <v>141</v>
      </c>
      <c r="AG520" s="33">
        <v>43358</v>
      </c>
      <c r="AH520" s="12">
        <v>12</v>
      </c>
      <c r="AI520" s="12">
        <v>1</v>
      </c>
      <c r="AJ520" s="12" t="s">
        <v>49</v>
      </c>
      <c r="AL520" s="12">
        <v>1</v>
      </c>
      <c r="AP520" s="12">
        <v>1</v>
      </c>
      <c r="AW520" s="12">
        <v>2</v>
      </c>
      <c r="AX520" s="12">
        <v>1</v>
      </c>
      <c r="AY520" s="12" t="s">
        <v>61</v>
      </c>
      <c r="AZ520" s="12">
        <v>148</v>
      </c>
      <c r="BA520" s="12" t="s">
        <v>194</v>
      </c>
      <c r="BB520" s="12">
        <v>14942</v>
      </c>
      <c r="BC520" s="12">
        <v>76</v>
      </c>
    </row>
    <row r="521" spans="1:55" x14ac:dyDescent="0.2">
      <c r="A521" s="2" t="s">
        <v>1612</v>
      </c>
      <c r="B521" s="2" t="s">
        <v>568</v>
      </c>
      <c r="C521" s="2"/>
      <c r="D521" s="2">
        <v>50</v>
      </c>
      <c r="E521" s="11">
        <v>43358</v>
      </c>
      <c r="F521" s="2">
        <v>43358</v>
      </c>
      <c r="G521" s="2">
        <v>141</v>
      </c>
      <c r="K521" s="2">
        <v>12</v>
      </c>
      <c r="O521" s="2" t="s">
        <v>53</v>
      </c>
      <c r="P521" s="2">
        <v>4</v>
      </c>
      <c r="R521" s="2" t="s">
        <v>1988</v>
      </c>
      <c r="S521" s="2" t="s">
        <v>1599</v>
      </c>
      <c r="T521" s="2" t="s">
        <v>1599</v>
      </c>
      <c r="U521" s="2" t="s">
        <v>1599</v>
      </c>
      <c r="V521" s="2" t="s">
        <v>1599</v>
      </c>
      <c r="Y521" s="2" t="s">
        <v>1599</v>
      </c>
      <c r="AA521" s="2" t="s">
        <v>1599</v>
      </c>
      <c r="AB521" s="12" t="s">
        <v>204</v>
      </c>
      <c r="AC521" s="12">
        <v>11806</v>
      </c>
      <c r="AD521" s="12">
        <v>50</v>
      </c>
      <c r="AE521" s="12">
        <f>VLOOKUP(AD521,Tableau5[[ID_Section]:[departement]],10,TRUE)</f>
        <v>17</v>
      </c>
      <c r="AF521" s="12">
        <v>141</v>
      </c>
      <c r="AG521" s="33">
        <v>43358</v>
      </c>
      <c r="AH521" s="12">
        <v>12</v>
      </c>
      <c r="AI521" s="12">
        <v>9</v>
      </c>
      <c r="AJ521" s="12" t="s">
        <v>53</v>
      </c>
      <c r="AK521" s="12" t="s">
        <v>53</v>
      </c>
      <c r="AL521" s="12">
        <v>4</v>
      </c>
      <c r="AP521" s="12">
        <v>1</v>
      </c>
      <c r="AV521" s="12" t="str">
        <f>CONCATENATE(AD521,"-",AG521,"-","Loisir")</f>
        <v>50-43358-Loisir</v>
      </c>
      <c r="AW521" s="12">
        <v>1</v>
      </c>
      <c r="AX521" s="12">
        <v>1</v>
      </c>
      <c r="AY521" s="12" t="s">
        <v>61</v>
      </c>
      <c r="AZ521" s="12">
        <v>148</v>
      </c>
      <c r="BA521" s="12" t="s">
        <v>194</v>
      </c>
      <c r="BB521" s="12">
        <v>14942</v>
      </c>
      <c r="BC521" s="12">
        <v>76</v>
      </c>
    </row>
    <row r="522" spans="1:55" x14ac:dyDescent="0.2">
      <c r="A522" s="2" t="s">
        <v>1612</v>
      </c>
      <c r="B522" s="2" t="s">
        <v>568</v>
      </c>
      <c r="C522" s="2"/>
      <c r="D522" s="2">
        <v>50</v>
      </c>
      <c r="E522" s="11">
        <v>43358</v>
      </c>
      <c r="F522" s="2">
        <v>43358</v>
      </c>
      <c r="G522" s="2">
        <v>141</v>
      </c>
      <c r="K522" s="2">
        <v>12</v>
      </c>
      <c r="O522" s="2" t="s">
        <v>53</v>
      </c>
      <c r="P522" s="2">
        <v>2</v>
      </c>
      <c r="R522" s="2" t="s">
        <v>1989</v>
      </c>
      <c r="S522" s="2" t="s">
        <v>1599</v>
      </c>
      <c r="T522" s="2" t="s">
        <v>1599</v>
      </c>
      <c r="U522" s="2" t="s">
        <v>1599</v>
      </c>
      <c r="V522" s="2" t="s">
        <v>1599</v>
      </c>
      <c r="Y522" s="2" t="s">
        <v>1599</v>
      </c>
      <c r="AA522" s="2" t="s">
        <v>1599</v>
      </c>
      <c r="AB522" s="12" t="s">
        <v>204</v>
      </c>
      <c r="AC522" s="12">
        <v>11807</v>
      </c>
      <c r="AD522" s="12">
        <v>50</v>
      </c>
      <c r="AE522" s="12">
        <f>VLOOKUP(AD522,Tableau5[[ID_Section]:[departement]],10,TRUE)</f>
        <v>17</v>
      </c>
      <c r="AF522" s="12">
        <v>141</v>
      </c>
      <c r="AG522" s="33">
        <v>43358</v>
      </c>
      <c r="AH522" s="12">
        <v>12</v>
      </c>
      <c r="AI522" s="12">
        <v>9</v>
      </c>
      <c r="AJ522" s="12" t="s">
        <v>53</v>
      </c>
      <c r="AK522" s="12" t="s">
        <v>53</v>
      </c>
      <c r="AL522" s="12">
        <v>2</v>
      </c>
      <c r="AP522" s="12">
        <v>2</v>
      </c>
      <c r="AV522" s="12" t="str">
        <f>CONCATENATE(AD522,"-",AG522,"-","Loisir")</f>
        <v>50-43358-Loisir</v>
      </c>
      <c r="AW522" s="12">
        <v>1</v>
      </c>
      <c r="AX522" s="12">
        <v>1</v>
      </c>
      <c r="AY522" s="12" t="s">
        <v>61</v>
      </c>
      <c r="AZ522" s="12">
        <v>148</v>
      </c>
      <c r="BA522" s="12" t="s">
        <v>194</v>
      </c>
      <c r="BB522" s="12">
        <v>14942</v>
      </c>
      <c r="BC522" s="12">
        <v>76</v>
      </c>
    </row>
    <row r="523" spans="1:55" x14ac:dyDescent="0.2">
      <c r="A523" s="2" t="s">
        <v>1612</v>
      </c>
      <c r="B523" s="2" t="s">
        <v>568</v>
      </c>
      <c r="C523" s="2"/>
      <c r="D523" s="2">
        <v>50</v>
      </c>
      <c r="E523" s="11">
        <v>43358</v>
      </c>
      <c r="F523" s="2">
        <v>43358</v>
      </c>
      <c r="G523" s="2">
        <v>141</v>
      </c>
      <c r="K523" s="2">
        <v>12</v>
      </c>
      <c r="O523" s="2" t="s">
        <v>53</v>
      </c>
      <c r="P523" s="2">
        <v>6</v>
      </c>
      <c r="R523" s="2" t="s">
        <v>1989</v>
      </c>
      <c r="S523" s="2" t="s">
        <v>1599</v>
      </c>
      <c r="T523" s="2" t="s">
        <v>1599</v>
      </c>
      <c r="U523" s="2" t="s">
        <v>1599</v>
      </c>
      <c r="V523" s="2" t="s">
        <v>1599</v>
      </c>
      <c r="Y523" s="2" t="s">
        <v>1599</v>
      </c>
      <c r="AA523" s="2" t="s">
        <v>1599</v>
      </c>
      <c r="AB523" s="12" t="s">
        <v>204</v>
      </c>
      <c r="AC523" s="12">
        <v>11808</v>
      </c>
      <c r="AD523" s="12">
        <v>50</v>
      </c>
      <c r="AE523" s="12">
        <f>VLOOKUP(AD523,Tableau5[[ID_Section]:[departement]],10,TRUE)</f>
        <v>17</v>
      </c>
      <c r="AF523" s="12">
        <v>141</v>
      </c>
      <c r="AG523" s="33">
        <v>43358</v>
      </c>
      <c r="AH523" s="12">
        <v>12</v>
      </c>
      <c r="AI523" s="12">
        <v>9</v>
      </c>
      <c r="AJ523" s="12" t="s">
        <v>53</v>
      </c>
      <c r="AK523" s="12" t="s">
        <v>53</v>
      </c>
      <c r="AL523" s="12">
        <v>6</v>
      </c>
      <c r="AP523" s="12">
        <v>2</v>
      </c>
      <c r="AV523" s="12" t="str">
        <f>CONCATENATE(AD523,"-",AG523,"-","Loisir")</f>
        <v>50-43358-Loisir</v>
      </c>
      <c r="AW523" s="12">
        <v>1</v>
      </c>
      <c r="AX523" s="12">
        <v>1</v>
      </c>
      <c r="AY523" s="12" t="s">
        <v>61</v>
      </c>
      <c r="AZ523" s="12">
        <v>148</v>
      </c>
      <c r="BA523" s="12" t="s">
        <v>194</v>
      </c>
      <c r="BB523" s="12">
        <v>14942</v>
      </c>
      <c r="BC523" s="12">
        <v>76</v>
      </c>
    </row>
    <row r="524" spans="1:55" x14ac:dyDescent="0.2">
      <c r="A524" s="2" t="s">
        <v>1612</v>
      </c>
      <c r="B524" s="2" t="s">
        <v>568</v>
      </c>
      <c r="C524" s="2"/>
      <c r="D524" s="2">
        <v>50</v>
      </c>
      <c r="E524" s="11">
        <v>43358</v>
      </c>
      <c r="F524" s="2">
        <v>43358</v>
      </c>
      <c r="G524" s="2">
        <v>141</v>
      </c>
      <c r="K524" s="2">
        <v>12</v>
      </c>
      <c r="O524" s="2" t="s">
        <v>53</v>
      </c>
      <c r="P524" s="2">
        <v>5</v>
      </c>
      <c r="R524" s="2" t="s">
        <v>1988</v>
      </c>
      <c r="S524" s="2" t="s">
        <v>1599</v>
      </c>
      <c r="T524" s="2" t="s">
        <v>1599</v>
      </c>
      <c r="U524" s="2" t="s">
        <v>1599</v>
      </c>
      <c r="V524" s="2" t="s">
        <v>1599</v>
      </c>
      <c r="Y524" s="2" t="s">
        <v>1599</v>
      </c>
      <c r="AA524" s="2" t="s">
        <v>1599</v>
      </c>
      <c r="AB524" s="12" t="s">
        <v>204</v>
      </c>
      <c r="AC524" s="12">
        <v>11809</v>
      </c>
      <c r="AD524" s="12">
        <v>50</v>
      </c>
      <c r="AE524" s="12">
        <f>VLOOKUP(AD524,Tableau5[[ID_Section]:[departement]],10,TRUE)</f>
        <v>17</v>
      </c>
      <c r="AF524" s="12">
        <v>141</v>
      </c>
      <c r="AG524" s="33">
        <v>43358</v>
      </c>
      <c r="AH524" s="12">
        <v>12</v>
      </c>
      <c r="AI524" s="12">
        <v>9</v>
      </c>
      <c r="AJ524" s="12" t="s">
        <v>53</v>
      </c>
      <c r="AK524" s="12" t="s">
        <v>53</v>
      </c>
      <c r="AL524" s="12">
        <v>5</v>
      </c>
      <c r="AP524" s="12">
        <v>1</v>
      </c>
      <c r="AV524" s="12" t="str">
        <f>CONCATENATE(AD524,"-",AG524,"-","Loisir")</f>
        <v>50-43358-Loisir</v>
      </c>
      <c r="AW524" s="12">
        <v>1</v>
      </c>
      <c r="AX524" s="12">
        <v>1</v>
      </c>
      <c r="AY524" s="12" t="s">
        <v>61</v>
      </c>
      <c r="AZ524" s="12">
        <v>148</v>
      </c>
      <c r="BA524" s="12" t="s">
        <v>194</v>
      </c>
      <c r="BB524" s="12">
        <v>14942</v>
      </c>
      <c r="BC524" s="12">
        <v>76</v>
      </c>
    </row>
    <row r="525" spans="1:55" x14ac:dyDescent="0.2">
      <c r="A525" s="2" t="s">
        <v>1612</v>
      </c>
      <c r="B525" s="2" t="s">
        <v>568</v>
      </c>
      <c r="C525" s="2"/>
      <c r="D525" s="2">
        <v>50</v>
      </c>
      <c r="E525" s="11">
        <v>43358</v>
      </c>
      <c r="F525" s="2">
        <v>43358</v>
      </c>
      <c r="G525" s="2">
        <v>141</v>
      </c>
      <c r="K525" s="2">
        <v>12</v>
      </c>
      <c r="O525" s="2" t="s">
        <v>53</v>
      </c>
      <c r="P525" s="2">
        <v>1</v>
      </c>
      <c r="R525" s="2" t="s">
        <v>1988</v>
      </c>
      <c r="S525" s="2" t="s">
        <v>1599</v>
      </c>
      <c r="T525" s="2" t="s">
        <v>1599</v>
      </c>
      <c r="U525" s="2" t="s">
        <v>1599</v>
      </c>
      <c r="V525" s="2" t="s">
        <v>1599</v>
      </c>
      <c r="Y525" s="2" t="s">
        <v>1599</v>
      </c>
      <c r="AA525" s="2" t="s">
        <v>1599</v>
      </c>
      <c r="AB525" s="12" t="s">
        <v>204</v>
      </c>
      <c r="AC525" s="12">
        <v>11810</v>
      </c>
      <c r="AD525" s="12">
        <v>50</v>
      </c>
      <c r="AE525" s="12">
        <f>VLOOKUP(AD525,Tableau5[[ID_Section]:[departement]],10,TRUE)</f>
        <v>17</v>
      </c>
      <c r="AF525" s="12">
        <v>141</v>
      </c>
      <c r="AG525" s="33">
        <v>43358</v>
      </c>
      <c r="AH525" s="12">
        <v>12</v>
      </c>
      <c r="AI525" s="12">
        <v>9</v>
      </c>
      <c r="AJ525" s="12" t="s">
        <v>53</v>
      </c>
      <c r="AK525" s="12" t="s">
        <v>53</v>
      </c>
      <c r="AL525" s="12">
        <v>1</v>
      </c>
      <c r="AP525" s="12">
        <v>1</v>
      </c>
      <c r="AV525" s="12" t="str">
        <f>CONCATENATE(AD525,"-",AG525,"-","Loisir")</f>
        <v>50-43358-Loisir</v>
      </c>
      <c r="AW525" s="12">
        <v>1</v>
      </c>
      <c r="AX525" s="12">
        <v>1</v>
      </c>
      <c r="AY525" s="12" t="s">
        <v>61</v>
      </c>
      <c r="AZ525" s="12">
        <v>148</v>
      </c>
      <c r="BA525" s="12" t="s">
        <v>194</v>
      </c>
      <c r="BB525" s="12">
        <v>14942</v>
      </c>
      <c r="BC525" s="12">
        <v>76</v>
      </c>
    </row>
    <row r="526" spans="1:55" x14ac:dyDescent="0.2">
      <c r="A526" s="2" t="s">
        <v>1612</v>
      </c>
      <c r="B526" s="2" t="s">
        <v>568</v>
      </c>
      <c r="C526" s="2"/>
      <c r="D526" s="2">
        <v>50</v>
      </c>
      <c r="E526" s="11">
        <v>43358</v>
      </c>
      <c r="F526" s="2">
        <v>43358</v>
      </c>
      <c r="G526" s="2">
        <v>141</v>
      </c>
      <c r="K526" s="2">
        <v>12</v>
      </c>
      <c r="O526" s="2" t="s">
        <v>46</v>
      </c>
      <c r="P526" s="2">
        <v>2</v>
      </c>
      <c r="R526" s="2" t="s">
        <v>1989</v>
      </c>
      <c r="S526" s="2" t="s">
        <v>1599</v>
      </c>
      <c r="T526" s="2" t="s">
        <v>1599</v>
      </c>
      <c r="U526" s="2" t="s">
        <v>1599</v>
      </c>
      <c r="V526" s="2" t="s">
        <v>1599</v>
      </c>
      <c r="Y526" s="2" t="s">
        <v>1599</v>
      </c>
      <c r="AA526" s="2" t="s">
        <v>1599</v>
      </c>
      <c r="AB526" s="12" t="s">
        <v>204</v>
      </c>
      <c r="AC526" s="12">
        <v>11811</v>
      </c>
      <c r="AD526" s="12">
        <v>50</v>
      </c>
      <c r="AE526" s="12">
        <f>VLOOKUP(AD526,Tableau5[[ID_Section]:[departement]],10,TRUE)</f>
        <v>17</v>
      </c>
      <c r="AF526" s="12">
        <v>141</v>
      </c>
      <c r="AG526" s="33">
        <v>43358</v>
      </c>
      <c r="AH526" s="12">
        <v>12</v>
      </c>
      <c r="AI526" s="12">
        <v>2</v>
      </c>
      <c r="AJ526" s="12" t="s">
        <v>46</v>
      </c>
      <c r="AL526" s="12">
        <v>2</v>
      </c>
      <c r="AP526" s="12">
        <v>2</v>
      </c>
      <c r="AW526" s="12">
        <v>2</v>
      </c>
      <c r="AX526" s="12">
        <v>1</v>
      </c>
      <c r="AY526" s="12" t="s">
        <v>61</v>
      </c>
      <c r="AZ526" s="12">
        <v>148</v>
      </c>
      <c r="BA526" s="12" t="s">
        <v>194</v>
      </c>
      <c r="BB526" s="12">
        <v>14942</v>
      </c>
      <c r="BC526" s="12">
        <v>76</v>
      </c>
    </row>
    <row r="527" spans="1:55" x14ac:dyDescent="0.2">
      <c r="A527" s="2" t="s">
        <v>1612</v>
      </c>
      <c r="B527" s="2" t="s">
        <v>568</v>
      </c>
      <c r="C527" s="2"/>
      <c r="D527" s="2">
        <v>50</v>
      </c>
      <c r="E527" s="11">
        <v>43358</v>
      </c>
      <c r="F527" s="2">
        <v>43358</v>
      </c>
      <c r="G527" s="2">
        <v>141</v>
      </c>
      <c r="K527" s="2">
        <v>12</v>
      </c>
      <c r="O527" s="2" t="s">
        <v>49</v>
      </c>
      <c r="P527" s="2">
        <v>1</v>
      </c>
      <c r="R527" s="2" t="s">
        <v>1988</v>
      </c>
      <c r="S527" s="2" t="s">
        <v>1599</v>
      </c>
      <c r="T527" s="2" t="s">
        <v>1599</v>
      </c>
      <c r="U527" s="2" t="s">
        <v>1599</v>
      </c>
      <c r="V527" s="2" t="s">
        <v>1599</v>
      </c>
      <c r="Y527" s="2" t="s">
        <v>1599</v>
      </c>
      <c r="AA527" s="2" t="s">
        <v>1599</v>
      </c>
      <c r="AB527" s="12" t="s">
        <v>204</v>
      </c>
      <c r="AC527" s="12">
        <v>11812</v>
      </c>
      <c r="AD527" s="12">
        <v>50</v>
      </c>
      <c r="AE527" s="12">
        <f>VLOOKUP(AD527,Tableau5[[ID_Section]:[departement]],10,TRUE)</f>
        <v>17</v>
      </c>
      <c r="AF527" s="12">
        <v>141</v>
      </c>
      <c r="AG527" s="33">
        <v>43358</v>
      </c>
      <c r="AH527" s="12">
        <v>12</v>
      </c>
      <c r="AI527" s="12">
        <v>1</v>
      </c>
      <c r="AJ527" s="12" t="s">
        <v>49</v>
      </c>
      <c r="AL527" s="12">
        <v>1</v>
      </c>
      <c r="AP527" s="12">
        <v>1</v>
      </c>
      <c r="AW527" s="12">
        <v>2</v>
      </c>
      <c r="AX527" s="12">
        <v>1</v>
      </c>
      <c r="AY527" s="12" t="s">
        <v>61</v>
      </c>
      <c r="AZ527" s="12">
        <v>148</v>
      </c>
      <c r="BA527" s="12" t="s">
        <v>194</v>
      </c>
      <c r="BB527" s="12">
        <v>14942</v>
      </c>
      <c r="BC527" s="12">
        <v>76</v>
      </c>
    </row>
    <row r="528" spans="1:55" x14ac:dyDescent="0.2">
      <c r="A528" s="2" t="s">
        <v>1612</v>
      </c>
      <c r="B528" s="2" t="s">
        <v>568</v>
      </c>
      <c r="C528" s="2"/>
      <c r="D528" s="2">
        <v>50</v>
      </c>
      <c r="E528" s="11">
        <v>43358</v>
      </c>
      <c r="F528" s="2">
        <v>43358</v>
      </c>
      <c r="G528" s="2">
        <v>141</v>
      </c>
      <c r="K528" s="2">
        <v>12</v>
      </c>
      <c r="O528" s="2" t="s">
        <v>49</v>
      </c>
      <c r="P528" s="2">
        <v>1</v>
      </c>
      <c r="R528" s="2" t="s">
        <v>1988</v>
      </c>
      <c r="S528" s="2" t="s">
        <v>1599</v>
      </c>
      <c r="T528" s="2" t="s">
        <v>1599</v>
      </c>
      <c r="U528" s="2" t="s">
        <v>1599</v>
      </c>
      <c r="V528" s="2" t="s">
        <v>1599</v>
      </c>
      <c r="Y528" s="2" t="s">
        <v>1599</v>
      </c>
      <c r="AA528" s="2" t="s">
        <v>1599</v>
      </c>
      <c r="AB528" s="12" t="s">
        <v>204</v>
      </c>
      <c r="AC528" s="12">
        <v>11813</v>
      </c>
      <c r="AD528" s="12">
        <v>50</v>
      </c>
      <c r="AE528" s="12">
        <f>VLOOKUP(AD528,Tableau5[[ID_Section]:[departement]],10,TRUE)</f>
        <v>17</v>
      </c>
      <c r="AF528" s="12">
        <v>141</v>
      </c>
      <c r="AG528" s="33">
        <v>43358</v>
      </c>
      <c r="AH528" s="12">
        <v>12</v>
      </c>
      <c r="AI528" s="12">
        <v>1</v>
      </c>
      <c r="AJ528" s="12" t="s">
        <v>49</v>
      </c>
      <c r="AL528" s="12">
        <v>1</v>
      </c>
      <c r="AP528" s="12">
        <v>1</v>
      </c>
      <c r="AW528" s="12">
        <v>2</v>
      </c>
      <c r="AX528" s="12">
        <v>1</v>
      </c>
      <c r="AY528" s="12" t="s">
        <v>61</v>
      </c>
      <c r="AZ528" s="12">
        <v>148</v>
      </c>
      <c r="BA528" s="12" t="s">
        <v>194</v>
      </c>
      <c r="BB528" s="12">
        <v>14942</v>
      </c>
      <c r="BC528" s="12">
        <v>76</v>
      </c>
    </row>
    <row r="529" spans="1:55" x14ac:dyDescent="0.2">
      <c r="A529" s="2" t="s">
        <v>1612</v>
      </c>
      <c r="B529" s="2" t="s">
        <v>568</v>
      </c>
      <c r="C529" s="2"/>
      <c r="D529" s="2">
        <v>50</v>
      </c>
      <c r="E529" s="11">
        <v>43358</v>
      </c>
      <c r="F529" s="2">
        <v>43358</v>
      </c>
      <c r="G529" s="2">
        <v>141</v>
      </c>
      <c r="K529" s="2">
        <v>12</v>
      </c>
      <c r="O529" s="2" t="s">
        <v>53</v>
      </c>
      <c r="P529" s="2">
        <v>1</v>
      </c>
      <c r="R529" s="2" t="s">
        <v>1989</v>
      </c>
      <c r="S529" s="2" t="s">
        <v>1599</v>
      </c>
      <c r="T529" s="2" t="s">
        <v>1599</v>
      </c>
      <c r="U529" s="2" t="s">
        <v>1599</v>
      </c>
      <c r="V529" s="2" t="s">
        <v>1599</v>
      </c>
      <c r="Y529" s="2" t="s">
        <v>1599</v>
      </c>
      <c r="AA529" s="2" t="s">
        <v>1599</v>
      </c>
      <c r="AB529" s="12" t="s">
        <v>204</v>
      </c>
      <c r="AC529" s="12">
        <v>11814</v>
      </c>
      <c r="AD529" s="12">
        <v>50</v>
      </c>
      <c r="AE529" s="12">
        <f>VLOOKUP(AD529,Tableau5[[ID_Section]:[departement]],10,TRUE)</f>
        <v>17</v>
      </c>
      <c r="AF529" s="12">
        <v>141</v>
      </c>
      <c r="AG529" s="33">
        <v>43358</v>
      </c>
      <c r="AH529" s="12">
        <v>12</v>
      </c>
      <c r="AI529" s="12">
        <v>9</v>
      </c>
      <c r="AJ529" s="12" t="s">
        <v>53</v>
      </c>
      <c r="AK529" s="12" t="s">
        <v>53</v>
      </c>
      <c r="AL529" s="12">
        <v>1</v>
      </c>
      <c r="AP529" s="12">
        <v>2</v>
      </c>
      <c r="AV529" s="12" t="str">
        <f>CONCATENATE(AD529,"-",AG529,"-","Loisir")</f>
        <v>50-43358-Loisir</v>
      </c>
      <c r="AW529" s="12">
        <v>1</v>
      </c>
      <c r="AX529" s="12">
        <v>1</v>
      </c>
      <c r="AY529" s="12" t="s">
        <v>61</v>
      </c>
      <c r="AZ529" s="12">
        <v>148</v>
      </c>
      <c r="BA529" s="12" t="s">
        <v>194</v>
      </c>
      <c r="BB529" s="12">
        <v>14942</v>
      </c>
      <c r="BC529" s="12">
        <v>76</v>
      </c>
    </row>
    <row r="530" spans="1:55" x14ac:dyDescent="0.2">
      <c r="A530" s="2" t="s">
        <v>1612</v>
      </c>
      <c r="B530" s="2" t="s">
        <v>568</v>
      </c>
      <c r="C530" s="2"/>
      <c r="D530" s="2">
        <v>50</v>
      </c>
      <c r="E530" s="11">
        <v>43358</v>
      </c>
      <c r="F530" s="2">
        <v>43358</v>
      </c>
      <c r="G530" s="2">
        <v>141</v>
      </c>
      <c r="K530" s="2">
        <v>12</v>
      </c>
      <c r="O530" s="2" t="s">
        <v>50</v>
      </c>
      <c r="P530" s="2">
        <v>2</v>
      </c>
      <c r="R530" s="2" t="s">
        <v>1989</v>
      </c>
      <c r="S530" s="2" t="s">
        <v>1599</v>
      </c>
      <c r="T530" s="2" t="s">
        <v>1599</v>
      </c>
      <c r="U530" s="2" t="s">
        <v>1599</v>
      </c>
      <c r="V530" s="2" t="s">
        <v>1599</v>
      </c>
      <c r="Y530" s="2" t="s">
        <v>1599</v>
      </c>
      <c r="AA530" s="2" t="s">
        <v>1599</v>
      </c>
      <c r="AB530" s="12" t="s">
        <v>204</v>
      </c>
      <c r="AC530" s="12">
        <v>11815</v>
      </c>
      <c r="AD530" s="12">
        <v>50</v>
      </c>
      <c r="AE530" s="12">
        <f>VLOOKUP(AD530,Tableau5[[ID_Section]:[departement]],10,TRUE)</f>
        <v>17</v>
      </c>
      <c r="AF530" s="12">
        <v>141</v>
      </c>
      <c r="AG530" s="33">
        <v>43358</v>
      </c>
      <c r="AH530" s="12">
        <v>12</v>
      </c>
      <c r="AI530" s="12">
        <v>8</v>
      </c>
      <c r="AJ530" s="12" t="s">
        <v>50</v>
      </c>
      <c r="AK530" s="12" t="str">
        <f>AJ530</f>
        <v>Utilitaire</v>
      </c>
      <c r="AL530" s="12">
        <v>2</v>
      </c>
      <c r="AP530" s="12">
        <v>2</v>
      </c>
      <c r="AV530" s="12" t="str">
        <f>CONCATENATE(AD530,"-",AG530,"-",AJ530)</f>
        <v>50-43358-Utilitaire</v>
      </c>
      <c r="AW530" s="12">
        <v>1</v>
      </c>
      <c r="AX530" s="12">
        <v>1</v>
      </c>
      <c r="AY530" s="12" t="s">
        <v>61</v>
      </c>
      <c r="AZ530" s="12">
        <v>148</v>
      </c>
      <c r="BA530" s="12" t="s">
        <v>194</v>
      </c>
      <c r="BB530" s="12">
        <v>14942</v>
      </c>
      <c r="BC530" s="12">
        <v>76</v>
      </c>
    </row>
    <row r="531" spans="1:55" x14ac:dyDescent="0.2">
      <c r="A531" s="2" t="s">
        <v>1612</v>
      </c>
      <c r="B531" s="2" t="s">
        <v>568</v>
      </c>
      <c r="C531" s="2"/>
      <c r="D531" s="2">
        <v>50</v>
      </c>
      <c r="E531" s="11">
        <v>43358</v>
      </c>
      <c r="F531" s="2">
        <v>43358</v>
      </c>
      <c r="G531" s="2">
        <v>141</v>
      </c>
      <c r="K531" s="2">
        <v>12</v>
      </c>
      <c r="O531" s="2" t="s">
        <v>53</v>
      </c>
      <c r="P531" s="2">
        <v>1</v>
      </c>
      <c r="R531" s="2" t="s">
        <v>1988</v>
      </c>
      <c r="S531" s="2" t="s">
        <v>54</v>
      </c>
      <c r="T531" s="2" t="s">
        <v>236</v>
      </c>
      <c r="U531" s="2" t="s">
        <v>1599</v>
      </c>
      <c r="V531" s="2" t="s">
        <v>1599</v>
      </c>
      <c r="Y531" s="2" t="s">
        <v>1599</v>
      </c>
      <c r="AA531" s="2" t="s">
        <v>1599</v>
      </c>
      <c r="AB531" s="12" t="s">
        <v>236</v>
      </c>
      <c r="AC531" s="12">
        <v>11816</v>
      </c>
      <c r="AD531" s="12">
        <v>50</v>
      </c>
      <c r="AE531" s="12">
        <f>VLOOKUP(AD531,Tableau5[[ID_Section]:[departement]],10,TRUE)</f>
        <v>17</v>
      </c>
      <c r="AF531" s="12">
        <v>141</v>
      </c>
      <c r="AG531" s="33">
        <v>43358</v>
      </c>
      <c r="AH531" s="12">
        <v>12</v>
      </c>
      <c r="AI531" s="12">
        <v>9</v>
      </c>
      <c r="AJ531" s="12" t="s">
        <v>53</v>
      </c>
      <c r="AK531" s="12" t="s">
        <v>53</v>
      </c>
      <c r="AL531" s="12">
        <v>1</v>
      </c>
      <c r="AP531" s="12">
        <v>1</v>
      </c>
      <c r="AQ531" s="12">
        <v>30</v>
      </c>
      <c r="AV531" s="12" t="str">
        <f>CONCATENATE(AD531,"-",AG531,"-","Loisir")</f>
        <v>50-43358-Loisir</v>
      </c>
      <c r="AW531" s="12">
        <v>1</v>
      </c>
      <c r="AX531" s="12">
        <v>1</v>
      </c>
      <c r="AY531" s="12" t="s">
        <v>61</v>
      </c>
      <c r="AZ531" s="12">
        <v>148</v>
      </c>
      <c r="BA531" s="12" t="s">
        <v>194</v>
      </c>
      <c r="BB531" s="12">
        <v>14942</v>
      </c>
      <c r="BC531" s="12">
        <v>76</v>
      </c>
    </row>
    <row r="532" spans="1:55" x14ac:dyDescent="0.2">
      <c r="A532" s="2" t="s">
        <v>1612</v>
      </c>
      <c r="B532" s="2" t="s">
        <v>568</v>
      </c>
      <c r="C532" s="2"/>
      <c r="D532" s="2">
        <v>50</v>
      </c>
      <c r="E532" s="11">
        <v>43358</v>
      </c>
      <c r="F532" s="2">
        <v>43358</v>
      </c>
      <c r="G532" s="2">
        <v>141</v>
      </c>
      <c r="K532" s="2">
        <v>12</v>
      </c>
      <c r="O532" s="2" t="s">
        <v>53</v>
      </c>
      <c r="P532" s="2">
        <v>1</v>
      </c>
      <c r="R532" s="2" t="s">
        <v>1988</v>
      </c>
      <c r="S532" s="2" t="s">
        <v>1599</v>
      </c>
      <c r="T532" s="2" t="s">
        <v>1599</v>
      </c>
      <c r="U532" s="2" t="s">
        <v>1599</v>
      </c>
      <c r="V532" s="2" t="s">
        <v>1599</v>
      </c>
      <c r="Y532" s="2" t="s">
        <v>1599</v>
      </c>
      <c r="AA532" s="2" t="s">
        <v>1599</v>
      </c>
      <c r="AB532" s="12" t="s">
        <v>204</v>
      </c>
      <c r="AC532" s="12">
        <v>11817</v>
      </c>
      <c r="AD532" s="12">
        <v>50</v>
      </c>
      <c r="AE532" s="12">
        <f>VLOOKUP(AD532,Tableau5[[ID_Section]:[departement]],10,TRUE)</f>
        <v>17</v>
      </c>
      <c r="AF532" s="12">
        <v>141</v>
      </c>
      <c r="AG532" s="33">
        <v>43358</v>
      </c>
      <c r="AH532" s="12">
        <v>12</v>
      </c>
      <c r="AI532" s="12">
        <v>9</v>
      </c>
      <c r="AJ532" s="12" t="s">
        <v>53</v>
      </c>
      <c r="AK532" s="12" t="s">
        <v>53</v>
      </c>
      <c r="AL532" s="12">
        <v>1</v>
      </c>
      <c r="AP532" s="12">
        <v>1</v>
      </c>
      <c r="AV532" s="12" t="str">
        <f>CONCATENATE(AD532,"-",AG532,"-","Loisir")</f>
        <v>50-43358-Loisir</v>
      </c>
      <c r="AW532" s="12">
        <v>1</v>
      </c>
      <c r="AX532" s="12">
        <v>1</v>
      </c>
      <c r="AY532" s="12" t="s">
        <v>61</v>
      </c>
      <c r="AZ532" s="12">
        <v>148</v>
      </c>
      <c r="BA532" s="12" t="s">
        <v>194</v>
      </c>
      <c r="BB532" s="12">
        <v>14942</v>
      </c>
      <c r="BC532" s="12">
        <v>76</v>
      </c>
    </row>
    <row r="533" spans="1:55" x14ac:dyDescent="0.2">
      <c r="A533" s="2" t="s">
        <v>1612</v>
      </c>
      <c r="B533" s="2" t="s">
        <v>568</v>
      </c>
      <c r="C533" s="2"/>
      <c r="D533" s="2">
        <v>50</v>
      </c>
      <c r="E533" s="11">
        <v>43358</v>
      </c>
      <c r="F533" s="2">
        <v>43358</v>
      </c>
      <c r="G533" s="2">
        <v>141</v>
      </c>
      <c r="K533" s="2">
        <v>12</v>
      </c>
      <c r="O533" s="2" t="s">
        <v>53</v>
      </c>
      <c r="P533" s="2">
        <v>1</v>
      </c>
      <c r="R533" s="2" t="s">
        <v>1988</v>
      </c>
      <c r="S533" s="2" t="s">
        <v>1599</v>
      </c>
      <c r="T533" s="2" t="s">
        <v>1599</v>
      </c>
      <c r="U533" s="2" t="s">
        <v>1599</v>
      </c>
      <c r="V533" s="2" t="s">
        <v>1599</v>
      </c>
      <c r="Y533" s="2" t="s">
        <v>1599</v>
      </c>
      <c r="AA533" s="2" t="s">
        <v>1599</v>
      </c>
      <c r="AB533" s="12" t="s">
        <v>204</v>
      </c>
      <c r="AC533" s="12">
        <v>11818</v>
      </c>
      <c r="AD533" s="12">
        <v>50</v>
      </c>
      <c r="AE533" s="12">
        <f>VLOOKUP(AD533,Tableau5[[ID_Section]:[departement]],10,TRUE)</f>
        <v>17</v>
      </c>
      <c r="AF533" s="12">
        <v>141</v>
      </c>
      <c r="AG533" s="33">
        <v>43358</v>
      </c>
      <c r="AH533" s="12">
        <v>12</v>
      </c>
      <c r="AI533" s="12">
        <v>9</v>
      </c>
      <c r="AJ533" s="12" t="s">
        <v>53</v>
      </c>
      <c r="AK533" s="12" t="s">
        <v>53</v>
      </c>
      <c r="AL533" s="12">
        <v>1</v>
      </c>
      <c r="AP533" s="12">
        <v>1</v>
      </c>
      <c r="AV533" s="12" t="str">
        <f>CONCATENATE(AD533,"-",AG533,"-","Loisir")</f>
        <v>50-43358-Loisir</v>
      </c>
      <c r="AW533" s="12">
        <v>1</v>
      </c>
      <c r="AX533" s="12">
        <v>1</v>
      </c>
      <c r="AY533" s="12" t="s">
        <v>61</v>
      </c>
      <c r="AZ533" s="12">
        <v>148</v>
      </c>
      <c r="BA533" s="12" t="s">
        <v>194</v>
      </c>
      <c r="BB533" s="12">
        <v>14942</v>
      </c>
      <c r="BC533" s="12">
        <v>76</v>
      </c>
    </row>
    <row r="534" spans="1:55" x14ac:dyDescent="0.2">
      <c r="A534" s="2" t="s">
        <v>1612</v>
      </c>
      <c r="B534" s="2" t="s">
        <v>568</v>
      </c>
      <c r="C534" s="2"/>
      <c r="D534" s="2">
        <v>50</v>
      </c>
      <c r="E534" s="11">
        <v>43358</v>
      </c>
      <c r="F534" s="2">
        <v>43358</v>
      </c>
      <c r="G534" s="2">
        <v>141</v>
      </c>
      <c r="K534" s="2">
        <v>12</v>
      </c>
      <c r="O534" s="2" t="s">
        <v>53</v>
      </c>
      <c r="P534" s="2">
        <v>1</v>
      </c>
      <c r="R534" s="2" t="s">
        <v>1989</v>
      </c>
      <c r="S534" s="2" t="s">
        <v>1599</v>
      </c>
      <c r="T534" s="2" t="s">
        <v>1599</v>
      </c>
      <c r="U534" s="2" t="s">
        <v>1599</v>
      </c>
      <c r="V534" s="2" t="s">
        <v>1599</v>
      </c>
      <c r="Y534" s="2" t="s">
        <v>1599</v>
      </c>
      <c r="AA534" s="2" t="s">
        <v>1599</v>
      </c>
      <c r="AB534" s="12" t="s">
        <v>204</v>
      </c>
      <c r="AC534" s="12">
        <v>11819</v>
      </c>
      <c r="AD534" s="12">
        <v>50</v>
      </c>
      <c r="AE534" s="12">
        <f>VLOOKUP(AD534,Tableau5[[ID_Section]:[departement]],10,TRUE)</f>
        <v>17</v>
      </c>
      <c r="AF534" s="12">
        <v>141</v>
      </c>
      <c r="AG534" s="33">
        <v>43358</v>
      </c>
      <c r="AH534" s="12">
        <v>12</v>
      </c>
      <c r="AI534" s="12">
        <v>9</v>
      </c>
      <c r="AJ534" s="12" t="s">
        <v>53</v>
      </c>
      <c r="AK534" s="12" t="s">
        <v>53</v>
      </c>
      <c r="AL534" s="12">
        <v>1</v>
      </c>
      <c r="AP534" s="12">
        <v>2</v>
      </c>
      <c r="AV534" s="12" t="str">
        <f>CONCATENATE(AD534,"-",AG534,"-","Loisir")</f>
        <v>50-43358-Loisir</v>
      </c>
      <c r="AW534" s="12">
        <v>1</v>
      </c>
      <c r="AX534" s="12">
        <v>1</v>
      </c>
      <c r="AY534" s="12" t="s">
        <v>61</v>
      </c>
      <c r="AZ534" s="12">
        <v>148</v>
      </c>
      <c r="BA534" s="12" t="s">
        <v>194</v>
      </c>
      <c r="BB534" s="12">
        <v>14942</v>
      </c>
      <c r="BC534" s="12">
        <v>76</v>
      </c>
    </row>
    <row r="535" spans="1:55" x14ac:dyDescent="0.2">
      <c r="A535" s="2" t="s">
        <v>1612</v>
      </c>
      <c r="B535" s="2" t="s">
        <v>568</v>
      </c>
      <c r="C535" s="2"/>
      <c r="D535" s="2">
        <v>50</v>
      </c>
      <c r="E535" s="11">
        <v>43358</v>
      </c>
      <c r="F535" s="2">
        <v>43358</v>
      </c>
      <c r="G535" s="2">
        <v>141</v>
      </c>
      <c r="K535" s="2">
        <v>12</v>
      </c>
      <c r="O535" s="2" t="s">
        <v>46</v>
      </c>
      <c r="P535" s="2">
        <v>1</v>
      </c>
      <c r="R535" s="2" t="s">
        <v>1988</v>
      </c>
      <c r="S535" s="2" t="s">
        <v>1599</v>
      </c>
      <c r="T535" s="2" t="s">
        <v>1599</v>
      </c>
      <c r="U535" s="2" t="s">
        <v>1599</v>
      </c>
      <c r="V535" s="2" t="s">
        <v>1599</v>
      </c>
      <c r="Y535" s="2" t="s">
        <v>1599</v>
      </c>
      <c r="AA535" s="2" t="s">
        <v>1599</v>
      </c>
      <c r="AB535" s="12" t="s">
        <v>204</v>
      </c>
      <c r="AC535" s="12">
        <v>11820</v>
      </c>
      <c r="AD535" s="12">
        <v>50</v>
      </c>
      <c r="AE535" s="12">
        <f>VLOOKUP(AD535,Tableau5[[ID_Section]:[departement]],10,TRUE)</f>
        <v>17</v>
      </c>
      <c r="AF535" s="12">
        <v>141</v>
      </c>
      <c r="AG535" s="33">
        <v>43358</v>
      </c>
      <c r="AH535" s="12">
        <v>12</v>
      </c>
      <c r="AI535" s="12">
        <v>2</v>
      </c>
      <c r="AJ535" s="12" t="s">
        <v>46</v>
      </c>
      <c r="AL535" s="12">
        <v>1</v>
      </c>
      <c r="AP535" s="12">
        <v>1</v>
      </c>
      <c r="AW535" s="12">
        <v>2</v>
      </c>
      <c r="AX535" s="12">
        <v>1</v>
      </c>
      <c r="AY535" s="12" t="s">
        <v>61</v>
      </c>
      <c r="AZ535" s="12">
        <v>148</v>
      </c>
      <c r="BA535" s="12" t="s">
        <v>194</v>
      </c>
      <c r="BB535" s="12">
        <v>14942</v>
      </c>
      <c r="BC535" s="12">
        <v>76</v>
      </c>
    </row>
    <row r="536" spans="1:55" x14ac:dyDescent="0.2">
      <c r="A536" s="2" t="s">
        <v>1612</v>
      </c>
      <c r="B536" s="2" t="s">
        <v>568</v>
      </c>
      <c r="C536" s="2"/>
      <c r="D536" s="2">
        <v>50</v>
      </c>
      <c r="E536" s="11">
        <v>43358</v>
      </c>
      <c r="F536" s="2">
        <v>43358</v>
      </c>
      <c r="G536" s="2">
        <v>141</v>
      </c>
      <c r="K536" s="2">
        <v>12</v>
      </c>
      <c r="O536" s="2" t="s">
        <v>53</v>
      </c>
      <c r="P536" s="2">
        <v>1</v>
      </c>
      <c r="R536" s="2" t="s">
        <v>1988</v>
      </c>
      <c r="S536" s="2" t="s">
        <v>1599</v>
      </c>
      <c r="T536" s="2" t="s">
        <v>1599</v>
      </c>
      <c r="U536" s="2" t="s">
        <v>1599</v>
      </c>
      <c r="V536" s="2" t="s">
        <v>1599</v>
      </c>
      <c r="Y536" s="2" t="s">
        <v>1599</v>
      </c>
      <c r="AA536" s="2" t="s">
        <v>1599</v>
      </c>
      <c r="AB536" s="12" t="s">
        <v>204</v>
      </c>
      <c r="AC536" s="12">
        <v>11821</v>
      </c>
      <c r="AD536" s="12">
        <v>50</v>
      </c>
      <c r="AE536" s="12">
        <f>VLOOKUP(AD536,Tableau5[[ID_Section]:[departement]],10,TRUE)</f>
        <v>17</v>
      </c>
      <c r="AF536" s="12">
        <v>141</v>
      </c>
      <c r="AG536" s="33">
        <v>43358</v>
      </c>
      <c r="AH536" s="12">
        <v>12</v>
      </c>
      <c r="AI536" s="12">
        <v>9</v>
      </c>
      <c r="AJ536" s="12" t="s">
        <v>53</v>
      </c>
      <c r="AK536" s="12" t="s">
        <v>53</v>
      </c>
      <c r="AL536" s="12">
        <v>1</v>
      </c>
      <c r="AP536" s="12">
        <v>1</v>
      </c>
      <c r="AV536" s="12" t="str">
        <f>CONCATENATE(AD536,"-",AG536,"-","Loisir")</f>
        <v>50-43358-Loisir</v>
      </c>
      <c r="AW536" s="12">
        <v>1</v>
      </c>
      <c r="AX536" s="12">
        <v>1</v>
      </c>
      <c r="AY536" s="12" t="s">
        <v>61</v>
      </c>
      <c r="AZ536" s="12">
        <v>148</v>
      </c>
      <c r="BA536" s="12" t="s">
        <v>194</v>
      </c>
      <c r="BB536" s="12">
        <v>14942</v>
      </c>
      <c r="BC536" s="12">
        <v>76</v>
      </c>
    </row>
    <row r="537" spans="1:55" x14ac:dyDescent="0.2">
      <c r="A537" s="2" t="s">
        <v>1612</v>
      </c>
      <c r="B537" s="2" t="s">
        <v>568</v>
      </c>
      <c r="C537" s="2"/>
      <c r="D537" s="2">
        <v>50</v>
      </c>
      <c r="E537" s="11">
        <v>43358</v>
      </c>
      <c r="F537" s="2">
        <v>43358</v>
      </c>
      <c r="G537" s="2">
        <v>141</v>
      </c>
      <c r="K537" s="2">
        <v>12</v>
      </c>
      <c r="O537" s="2" t="s">
        <v>53</v>
      </c>
      <c r="P537" s="2">
        <v>1</v>
      </c>
      <c r="R537" s="2" t="s">
        <v>1988</v>
      </c>
      <c r="S537" s="2" t="s">
        <v>1599</v>
      </c>
      <c r="T537" s="2" t="s">
        <v>1599</v>
      </c>
      <c r="U537" s="2" t="s">
        <v>1599</v>
      </c>
      <c r="V537" s="2" t="s">
        <v>1599</v>
      </c>
      <c r="Y537" s="2" t="s">
        <v>1599</v>
      </c>
      <c r="AA537" s="2" t="s">
        <v>1599</v>
      </c>
      <c r="AB537" s="12" t="s">
        <v>204</v>
      </c>
      <c r="AC537" s="12">
        <v>11822</v>
      </c>
      <c r="AD537" s="12">
        <v>50</v>
      </c>
      <c r="AE537" s="12">
        <f>VLOOKUP(AD537,Tableau5[[ID_Section]:[departement]],10,TRUE)</f>
        <v>17</v>
      </c>
      <c r="AF537" s="12">
        <v>141</v>
      </c>
      <c r="AG537" s="33">
        <v>43358</v>
      </c>
      <c r="AH537" s="12">
        <v>12</v>
      </c>
      <c r="AI537" s="12">
        <v>9</v>
      </c>
      <c r="AJ537" s="12" t="s">
        <v>53</v>
      </c>
      <c r="AK537" s="12" t="s">
        <v>53</v>
      </c>
      <c r="AL537" s="12">
        <v>1</v>
      </c>
      <c r="AP537" s="12">
        <v>1</v>
      </c>
      <c r="AV537" s="12" t="str">
        <f>CONCATENATE(AD537,"-",AG537,"-","Loisir")</f>
        <v>50-43358-Loisir</v>
      </c>
      <c r="AW537" s="12">
        <v>1</v>
      </c>
      <c r="AX537" s="12">
        <v>1</v>
      </c>
      <c r="AY537" s="12" t="s">
        <v>61</v>
      </c>
      <c r="AZ537" s="12">
        <v>148</v>
      </c>
      <c r="BA537" s="12" t="s">
        <v>194</v>
      </c>
      <c r="BB537" s="12">
        <v>14942</v>
      </c>
      <c r="BC537" s="12">
        <v>76</v>
      </c>
    </row>
    <row r="538" spans="1:55" x14ac:dyDescent="0.2">
      <c r="A538" s="2" t="s">
        <v>1612</v>
      </c>
      <c r="B538" s="2" t="s">
        <v>568</v>
      </c>
      <c r="C538" s="2"/>
      <c r="D538" s="2">
        <v>50</v>
      </c>
      <c r="E538" s="11">
        <v>43358</v>
      </c>
      <c r="F538" s="2">
        <v>43358</v>
      </c>
      <c r="G538" s="2">
        <v>141</v>
      </c>
      <c r="K538" s="2">
        <v>12</v>
      </c>
      <c r="O538" s="2" t="s">
        <v>53</v>
      </c>
      <c r="P538" s="2">
        <v>2</v>
      </c>
      <c r="R538" s="2" t="s">
        <v>1989</v>
      </c>
      <c r="S538" s="2" t="s">
        <v>1599</v>
      </c>
      <c r="T538" s="2" t="s">
        <v>1599</v>
      </c>
      <c r="U538" s="2" t="s">
        <v>1599</v>
      </c>
      <c r="V538" s="2" t="s">
        <v>1599</v>
      </c>
      <c r="Y538" s="2" t="s">
        <v>1599</v>
      </c>
      <c r="AA538" s="2" t="s">
        <v>1599</v>
      </c>
      <c r="AB538" s="12" t="s">
        <v>204</v>
      </c>
      <c r="AC538" s="12">
        <v>11823</v>
      </c>
      <c r="AD538" s="12">
        <v>50</v>
      </c>
      <c r="AE538" s="12">
        <f>VLOOKUP(AD538,Tableau5[[ID_Section]:[departement]],10,TRUE)</f>
        <v>17</v>
      </c>
      <c r="AF538" s="12">
        <v>141</v>
      </c>
      <c r="AG538" s="33">
        <v>43358</v>
      </c>
      <c r="AH538" s="12">
        <v>12</v>
      </c>
      <c r="AI538" s="12">
        <v>9</v>
      </c>
      <c r="AJ538" s="12" t="s">
        <v>53</v>
      </c>
      <c r="AK538" s="12" t="s">
        <v>53</v>
      </c>
      <c r="AL538" s="12">
        <v>2</v>
      </c>
      <c r="AP538" s="12">
        <v>2</v>
      </c>
      <c r="AV538" s="12" t="str">
        <f>CONCATENATE(AD538,"-",AG538,"-","Loisir")</f>
        <v>50-43358-Loisir</v>
      </c>
      <c r="AW538" s="12">
        <v>1</v>
      </c>
      <c r="AX538" s="12">
        <v>1</v>
      </c>
      <c r="AY538" s="12" t="s">
        <v>61</v>
      </c>
      <c r="AZ538" s="12">
        <v>148</v>
      </c>
      <c r="BA538" s="12" t="s">
        <v>194</v>
      </c>
      <c r="BB538" s="12">
        <v>14942</v>
      </c>
      <c r="BC538" s="12">
        <v>76</v>
      </c>
    </row>
    <row r="539" spans="1:55" x14ac:dyDescent="0.2">
      <c r="A539" s="2" t="s">
        <v>1612</v>
      </c>
      <c r="B539" s="2" t="s">
        <v>568</v>
      </c>
      <c r="C539" s="2"/>
      <c r="D539" s="2">
        <v>50</v>
      </c>
      <c r="E539" s="11">
        <v>43358</v>
      </c>
      <c r="F539" s="2">
        <v>43358</v>
      </c>
      <c r="G539" s="2">
        <v>141</v>
      </c>
      <c r="K539" s="2">
        <v>12</v>
      </c>
      <c r="O539" s="2" t="s">
        <v>46</v>
      </c>
      <c r="P539" s="2">
        <v>1</v>
      </c>
      <c r="R539" s="2" t="s">
        <v>1989</v>
      </c>
      <c r="S539" s="2" t="s">
        <v>1599</v>
      </c>
      <c r="T539" s="2" t="s">
        <v>1599</v>
      </c>
      <c r="U539" s="2" t="s">
        <v>1599</v>
      </c>
      <c r="V539" s="2" t="s">
        <v>1599</v>
      </c>
      <c r="Y539" s="2" t="s">
        <v>1599</v>
      </c>
      <c r="AA539" s="2" t="s">
        <v>1599</v>
      </c>
      <c r="AB539" s="12" t="s">
        <v>204</v>
      </c>
      <c r="AC539" s="12">
        <v>11824</v>
      </c>
      <c r="AD539" s="12">
        <v>50</v>
      </c>
      <c r="AE539" s="12">
        <f>VLOOKUP(AD539,Tableau5[[ID_Section]:[departement]],10,TRUE)</f>
        <v>17</v>
      </c>
      <c r="AF539" s="12">
        <v>141</v>
      </c>
      <c r="AG539" s="33">
        <v>43358</v>
      </c>
      <c r="AH539" s="12">
        <v>12</v>
      </c>
      <c r="AI539" s="12">
        <v>2</v>
      </c>
      <c r="AJ539" s="12" t="s">
        <v>46</v>
      </c>
      <c r="AL539" s="12">
        <v>1</v>
      </c>
      <c r="AP539" s="12">
        <v>2</v>
      </c>
      <c r="AW539" s="12">
        <v>2</v>
      </c>
      <c r="AX539" s="12">
        <v>1</v>
      </c>
      <c r="AY539" s="12" t="s">
        <v>61</v>
      </c>
      <c r="AZ539" s="12">
        <v>148</v>
      </c>
      <c r="BA539" s="12" t="s">
        <v>194</v>
      </c>
      <c r="BB539" s="12">
        <v>14942</v>
      </c>
      <c r="BC539" s="12">
        <v>76</v>
      </c>
    </row>
    <row r="540" spans="1:55" x14ac:dyDescent="0.2">
      <c r="A540" s="2" t="s">
        <v>1612</v>
      </c>
      <c r="B540" s="2" t="s">
        <v>568</v>
      </c>
      <c r="C540" s="2"/>
      <c r="D540" s="2">
        <v>50</v>
      </c>
      <c r="E540" s="11">
        <v>43358</v>
      </c>
      <c r="F540" s="2">
        <v>43358</v>
      </c>
      <c r="G540" s="2">
        <v>141</v>
      </c>
      <c r="K540" s="2">
        <v>12</v>
      </c>
      <c r="O540" s="2" t="s">
        <v>56</v>
      </c>
      <c r="P540" s="2">
        <v>1</v>
      </c>
      <c r="Q540" s="2" t="s">
        <v>57</v>
      </c>
      <c r="R540" s="2" t="s">
        <v>1989</v>
      </c>
      <c r="S540" s="2" t="s">
        <v>1599</v>
      </c>
      <c r="T540" s="2" t="s">
        <v>1599</v>
      </c>
      <c r="U540" s="2" t="s">
        <v>1599</v>
      </c>
      <c r="V540" s="2" t="s">
        <v>1599</v>
      </c>
      <c r="Y540" s="2" t="s">
        <v>1599</v>
      </c>
      <c r="AA540" s="2" t="s">
        <v>1599</v>
      </c>
      <c r="AB540" s="12" t="s">
        <v>204</v>
      </c>
      <c r="AC540" s="12">
        <v>11825</v>
      </c>
      <c r="AD540" s="12">
        <v>50</v>
      </c>
      <c r="AE540" s="12">
        <f>VLOOKUP(AD540,Tableau5[[ID_Section]:[departement]],10,TRUE)</f>
        <v>17</v>
      </c>
      <c r="AF540" s="12">
        <v>141</v>
      </c>
      <c r="AG540" s="33">
        <v>43358</v>
      </c>
      <c r="AH540" s="12">
        <v>12</v>
      </c>
      <c r="AI540" s="12">
        <v>15</v>
      </c>
      <c r="AJ540" s="12" t="s">
        <v>56</v>
      </c>
      <c r="AL540" s="12">
        <v>1</v>
      </c>
      <c r="AO540" s="12" t="s">
        <v>57</v>
      </c>
      <c r="AP540" s="12">
        <v>2</v>
      </c>
      <c r="AW540" s="12">
        <v>2</v>
      </c>
      <c r="AX540" s="12">
        <v>1</v>
      </c>
      <c r="AY540" s="12" t="s">
        <v>61</v>
      </c>
      <c r="AZ540" s="12">
        <v>148</v>
      </c>
      <c r="BA540" s="12" t="s">
        <v>194</v>
      </c>
      <c r="BB540" s="12">
        <v>14942</v>
      </c>
      <c r="BC540" s="12">
        <v>76</v>
      </c>
    </row>
    <row r="541" spans="1:55" x14ac:dyDescent="0.2">
      <c r="A541" s="2" t="s">
        <v>1612</v>
      </c>
      <c r="B541" s="2" t="s">
        <v>568</v>
      </c>
      <c r="C541" s="2"/>
      <c r="D541" s="2">
        <v>50</v>
      </c>
      <c r="E541" s="11">
        <v>43358</v>
      </c>
      <c r="F541" s="2">
        <v>43358</v>
      </c>
      <c r="G541" s="2">
        <v>141</v>
      </c>
      <c r="K541" s="2">
        <v>12</v>
      </c>
      <c r="M541" s="2">
        <v>1</v>
      </c>
      <c r="O541" s="2" t="s">
        <v>53</v>
      </c>
      <c r="P541" s="2">
        <v>1</v>
      </c>
      <c r="R541" s="2" t="s">
        <v>1989</v>
      </c>
      <c r="S541" s="2" t="s">
        <v>54</v>
      </c>
      <c r="T541" s="2" t="s">
        <v>237</v>
      </c>
      <c r="U541" s="2" t="s">
        <v>1599</v>
      </c>
      <c r="V541" s="2" t="s">
        <v>1599</v>
      </c>
      <c r="Y541" s="2" t="s">
        <v>1599</v>
      </c>
      <c r="AA541" s="2" t="s">
        <v>1599</v>
      </c>
      <c r="AB541" s="12" t="s">
        <v>237</v>
      </c>
      <c r="AC541" s="12">
        <v>11826</v>
      </c>
      <c r="AD541" s="12">
        <v>50</v>
      </c>
      <c r="AE541" s="12">
        <f>VLOOKUP(AD541,Tableau5[[ID_Section]:[departement]],10,TRUE)</f>
        <v>17</v>
      </c>
      <c r="AF541" s="12">
        <v>141</v>
      </c>
      <c r="AG541" s="33">
        <v>43358</v>
      </c>
      <c r="AH541" s="12">
        <v>12</v>
      </c>
      <c r="AI541" s="12">
        <v>9</v>
      </c>
      <c r="AJ541" s="12" t="s">
        <v>53</v>
      </c>
      <c r="AK541" s="12" t="s">
        <v>53</v>
      </c>
      <c r="AL541" s="12">
        <v>1</v>
      </c>
      <c r="AN541" s="12">
        <v>1</v>
      </c>
      <c r="AP541" s="12">
        <v>2</v>
      </c>
      <c r="AQ541" s="12">
        <v>31</v>
      </c>
      <c r="AV541" s="12" t="str">
        <f>CONCATENATE(AD541,"-",AG541,"-","Loisir")</f>
        <v>50-43358-Loisir</v>
      </c>
      <c r="AW541" s="12">
        <v>1</v>
      </c>
      <c r="AX541" s="12">
        <v>1</v>
      </c>
      <c r="AY541" s="12" t="s">
        <v>61</v>
      </c>
      <c r="AZ541" s="12">
        <v>148</v>
      </c>
      <c r="BA541" s="12" t="s">
        <v>194</v>
      </c>
      <c r="BB541" s="12">
        <v>14942</v>
      </c>
      <c r="BC541" s="12">
        <v>76</v>
      </c>
    </row>
    <row r="542" spans="1:55" x14ac:dyDescent="0.2">
      <c r="A542" s="2" t="s">
        <v>1612</v>
      </c>
      <c r="B542" s="2" t="s">
        <v>568</v>
      </c>
      <c r="C542" s="2"/>
      <c r="D542" s="2">
        <v>50</v>
      </c>
      <c r="E542" s="11">
        <v>43358</v>
      </c>
      <c r="F542" s="2">
        <v>43358</v>
      </c>
      <c r="G542" s="2">
        <v>141</v>
      </c>
      <c r="K542" s="2">
        <v>12</v>
      </c>
      <c r="M542" s="2">
        <v>1</v>
      </c>
      <c r="O542" s="2" t="s">
        <v>53</v>
      </c>
      <c r="P542" s="2">
        <v>1</v>
      </c>
      <c r="R542" s="2" t="s">
        <v>1989</v>
      </c>
      <c r="S542" s="2" t="s">
        <v>1599</v>
      </c>
      <c r="T542" s="2" t="s">
        <v>1599</v>
      </c>
      <c r="U542" s="2" t="s">
        <v>1599</v>
      </c>
      <c r="V542" s="2" t="s">
        <v>1599</v>
      </c>
      <c r="Y542" s="2" t="s">
        <v>1599</v>
      </c>
      <c r="AA542" s="2" t="s">
        <v>1599</v>
      </c>
      <c r="AB542" s="12" t="s">
        <v>204</v>
      </c>
      <c r="AC542" s="12">
        <v>11827</v>
      </c>
      <c r="AD542" s="12">
        <v>50</v>
      </c>
      <c r="AE542" s="12">
        <f>VLOOKUP(AD542,Tableau5[[ID_Section]:[departement]],10,TRUE)</f>
        <v>17</v>
      </c>
      <c r="AF542" s="12">
        <v>141</v>
      </c>
      <c r="AG542" s="33">
        <v>43358</v>
      </c>
      <c r="AH542" s="12">
        <v>12</v>
      </c>
      <c r="AI542" s="12">
        <v>9</v>
      </c>
      <c r="AJ542" s="12" t="s">
        <v>53</v>
      </c>
      <c r="AK542" s="12" t="s">
        <v>53</v>
      </c>
      <c r="AL542" s="12">
        <v>1</v>
      </c>
      <c r="AN542" s="12">
        <v>1</v>
      </c>
      <c r="AP542" s="12">
        <v>2</v>
      </c>
      <c r="AV542" s="12" t="str">
        <f>CONCATENATE(AD542,"-",AG542,"-","Loisir")</f>
        <v>50-43358-Loisir</v>
      </c>
      <c r="AW542" s="12">
        <v>1</v>
      </c>
      <c r="AX542" s="12">
        <v>1</v>
      </c>
      <c r="AY542" s="12" t="s">
        <v>61</v>
      </c>
      <c r="AZ542" s="12">
        <v>148</v>
      </c>
      <c r="BA542" s="12" t="s">
        <v>194</v>
      </c>
      <c r="BB542" s="12">
        <v>14942</v>
      </c>
      <c r="BC542" s="12">
        <v>76</v>
      </c>
    </row>
    <row r="543" spans="1:55" x14ac:dyDescent="0.2">
      <c r="A543" s="2" t="s">
        <v>1612</v>
      </c>
      <c r="B543" s="2" t="s">
        <v>568</v>
      </c>
      <c r="C543" s="2"/>
      <c r="D543" s="2">
        <v>50</v>
      </c>
      <c r="E543" s="11">
        <v>43358</v>
      </c>
      <c r="F543" s="2">
        <v>43358</v>
      </c>
      <c r="G543" s="2">
        <v>141</v>
      </c>
      <c r="K543" s="2">
        <v>12</v>
      </c>
      <c r="O543" s="2" t="s">
        <v>56</v>
      </c>
      <c r="P543" s="2">
        <v>1</v>
      </c>
      <c r="Q543" s="2" t="s">
        <v>57</v>
      </c>
      <c r="R543" s="2" t="s">
        <v>1989</v>
      </c>
      <c r="S543" s="2" t="s">
        <v>1599</v>
      </c>
      <c r="T543" s="2" t="s">
        <v>1599</v>
      </c>
      <c r="U543" s="2" t="s">
        <v>1599</v>
      </c>
      <c r="V543" s="2" t="s">
        <v>1599</v>
      </c>
      <c r="Y543" s="2" t="s">
        <v>1599</v>
      </c>
      <c r="AA543" s="2" t="s">
        <v>1599</v>
      </c>
      <c r="AB543" s="12" t="s">
        <v>204</v>
      </c>
      <c r="AC543" s="12">
        <v>11828</v>
      </c>
      <c r="AD543" s="12">
        <v>50</v>
      </c>
      <c r="AE543" s="12">
        <f>VLOOKUP(AD543,Tableau5[[ID_Section]:[departement]],10,TRUE)</f>
        <v>17</v>
      </c>
      <c r="AF543" s="12">
        <v>141</v>
      </c>
      <c r="AG543" s="33">
        <v>43358</v>
      </c>
      <c r="AH543" s="12">
        <v>12</v>
      </c>
      <c r="AI543" s="12">
        <v>15</v>
      </c>
      <c r="AJ543" s="12" t="s">
        <v>56</v>
      </c>
      <c r="AL543" s="12">
        <v>1</v>
      </c>
      <c r="AO543" s="12" t="s">
        <v>57</v>
      </c>
      <c r="AP543" s="12">
        <v>2</v>
      </c>
      <c r="AW543" s="12">
        <v>2</v>
      </c>
      <c r="AX543" s="12">
        <v>1</v>
      </c>
      <c r="AY543" s="12" t="s">
        <v>61</v>
      </c>
      <c r="AZ543" s="12">
        <v>148</v>
      </c>
      <c r="BA543" s="12" t="s">
        <v>194</v>
      </c>
      <c r="BB543" s="12">
        <v>14942</v>
      </c>
      <c r="BC543" s="12">
        <v>76</v>
      </c>
    </row>
    <row r="544" spans="1:55" x14ac:dyDescent="0.2">
      <c r="A544" s="2" t="s">
        <v>1612</v>
      </c>
      <c r="B544" s="2" t="s">
        <v>568</v>
      </c>
      <c r="C544" s="2"/>
      <c r="D544" s="2">
        <v>50</v>
      </c>
      <c r="E544" s="11">
        <v>43358</v>
      </c>
      <c r="F544" s="2">
        <v>43358</v>
      </c>
      <c r="G544" s="2">
        <v>141</v>
      </c>
      <c r="K544" s="2">
        <v>12</v>
      </c>
      <c r="O544" s="2" t="s">
        <v>53</v>
      </c>
      <c r="P544" s="2">
        <v>1</v>
      </c>
      <c r="R544" s="2" t="s">
        <v>1989</v>
      </c>
      <c r="S544" s="2" t="s">
        <v>54</v>
      </c>
      <c r="T544" s="2" t="s">
        <v>238</v>
      </c>
      <c r="U544" s="2" t="s">
        <v>1599</v>
      </c>
      <c r="V544" s="2" t="s">
        <v>1599</v>
      </c>
      <c r="Y544" s="2" t="s">
        <v>1599</v>
      </c>
      <c r="AA544" s="2" t="s">
        <v>1599</v>
      </c>
      <c r="AB544" s="12" t="s">
        <v>238</v>
      </c>
      <c r="AC544" s="12">
        <v>11829</v>
      </c>
      <c r="AD544" s="12">
        <v>50</v>
      </c>
      <c r="AE544" s="12">
        <f>VLOOKUP(AD544,Tableau5[[ID_Section]:[departement]],10,TRUE)</f>
        <v>17</v>
      </c>
      <c r="AF544" s="12">
        <v>141</v>
      </c>
      <c r="AG544" s="33">
        <v>43358</v>
      </c>
      <c r="AH544" s="12">
        <v>12</v>
      </c>
      <c r="AI544" s="12">
        <v>9</v>
      </c>
      <c r="AJ544" s="12" t="s">
        <v>53</v>
      </c>
      <c r="AK544" s="12" t="s">
        <v>53</v>
      </c>
      <c r="AL544" s="12">
        <v>1</v>
      </c>
      <c r="AP544" s="12">
        <v>2</v>
      </c>
      <c r="AQ544" s="12">
        <v>32</v>
      </c>
      <c r="AV544" s="12" t="str">
        <f>CONCATENATE(AD544,"-",AG544,"-","Loisir")</f>
        <v>50-43358-Loisir</v>
      </c>
      <c r="AW544" s="12">
        <v>1</v>
      </c>
      <c r="AX544" s="12">
        <v>1</v>
      </c>
      <c r="AY544" s="12" t="s">
        <v>61</v>
      </c>
      <c r="AZ544" s="12">
        <v>148</v>
      </c>
      <c r="BA544" s="12" t="s">
        <v>194</v>
      </c>
      <c r="BB544" s="12">
        <v>14942</v>
      </c>
      <c r="BC544" s="12">
        <v>76</v>
      </c>
    </row>
    <row r="545" spans="1:55" x14ac:dyDescent="0.2">
      <c r="A545" s="2" t="s">
        <v>1612</v>
      </c>
      <c r="B545" s="2" t="s">
        <v>568</v>
      </c>
      <c r="C545" s="2"/>
      <c r="D545" s="2">
        <v>50</v>
      </c>
      <c r="E545" s="11">
        <v>43358</v>
      </c>
      <c r="F545" s="2">
        <v>43358</v>
      </c>
      <c r="G545" s="2">
        <v>141</v>
      </c>
      <c r="K545" s="2">
        <v>12</v>
      </c>
      <c r="O545" s="2" t="s">
        <v>53</v>
      </c>
      <c r="P545" s="2">
        <v>1</v>
      </c>
      <c r="R545" s="2" t="s">
        <v>1989</v>
      </c>
      <c r="S545" s="2" t="s">
        <v>1599</v>
      </c>
      <c r="T545" s="2" t="s">
        <v>1599</v>
      </c>
      <c r="U545" s="2" t="s">
        <v>1599</v>
      </c>
      <c r="V545" s="2" t="s">
        <v>1599</v>
      </c>
      <c r="Y545" s="2" t="s">
        <v>1599</v>
      </c>
      <c r="AA545" s="2" t="s">
        <v>1599</v>
      </c>
      <c r="AB545" s="12" t="s">
        <v>204</v>
      </c>
      <c r="AC545" s="12">
        <v>11830</v>
      </c>
      <c r="AD545" s="12">
        <v>50</v>
      </c>
      <c r="AE545" s="12">
        <f>VLOOKUP(AD545,Tableau5[[ID_Section]:[departement]],10,TRUE)</f>
        <v>17</v>
      </c>
      <c r="AF545" s="12">
        <v>141</v>
      </c>
      <c r="AG545" s="33">
        <v>43358</v>
      </c>
      <c r="AH545" s="12">
        <v>12</v>
      </c>
      <c r="AI545" s="12">
        <v>9</v>
      </c>
      <c r="AJ545" s="12" t="s">
        <v>53</v>
      </c>
      <c r="AK545" s="12" t="s">
        <v>53</v>
      </c>
      <c r="AL545" s="12">
        <v>1</v>
      </c>
      <c r="AP545" s="12">
        <v>2</v>
      </c>
      <c r="AV545" s="12" t="str">
        <f>CONCATENATE(AD545,"-",AG545,"-","Loisir")</f>
        <v>50-43358-Loisir</v>
      </c>
      <c r="AW545" s="12">
        <v>1</v>
      </c>
      <c r="AX545" s="12">
        <v>1</v>
      </c>
      <c r="AY545" s="12" t="s">
        <v>61</v>
      </c>
      <c r="AZ545" s="12">
        <v>148</v>
      </c>
      <c r="BA545" s="12" t="s">
        <v>194</v>
      </c>
      <c r="BB545" s="12">
        <v>14942</v>
      </c>
      <c r="BC545" s="12">
        <v>76</v>
      </c>
    </row>
    <row r="546" spans="1:55" x14ac:dyDescent="0.2">
      <c r="A546" s="2" t="s">
        <v>1612</v>
      </c>
      <c r="B546" s="2" t="s">
        <v>568</v>
      </c>
      <c r="C546" s="2"/>
      <c r="D546" s="2">
        <v>50</v>
      </c>
      <c r="E546" s="11">
        <v>43358</v>
      </c>
      <c r="F546" s="2">
        <v>43358</v>
      </c>
      <c r="G546" s="2">
        <v>141</v>
      </c>
      <c r="K546" s="2">
        <v>12</v>
      </c>
      <c r="O546" s="2" t="s">
        <v>46</v>
      </c>
      <c r="P546" s="2">
        <v>1</v>
      </c>
      <c r="R546" s="2" t="s">
        <v>1989</v>
      </c>
      <c r="S546" s="2" t="s">
        <v>1599</v>
      </c>
      <c r="T546" s="2" t="s">
        <v>1599</v>
      </c>
      <c r="U546" s="2" t="s">
        <v>1599</v>
      </c>
      <c r="V546" s="2" t="s">
        <v>1599</v>
      </c>
      <c r="Y546" s="2" t="s">
        <v>1599</v>
      </c>
      <c r="AA546" s="2" t="s">
        <v>1599</v>
      </c>
      <c r="AB546" s="12" t="s">
        <v>204</v>
      </c>
      <c r="AC546" s="12">
        <v>11831</v>
      </c>
      <c r="AD546" s="12">
        <v>50</v>
      </c>
      <c r="AE546" s="12">
        <f>VLOOKUP(AD546,Tableau5[[ID_Section]:[departement]],10,TRUE)</f>
        <v>17</v>
      </c>
      <c r="AF546" s="12">
        <v>141</v>
      </c>
      <c r="AG546" s="33">
        <v>43358</v>
      </c>
      <c r="AH546" s="12">
        <v>12</v>
      </c>
      <c r="AI546" s="12">
        <v>2</v>
      </c>
      <c r="AJ546" s="12" t="s">
        <v>46</v>
      </c>
      <c r="AL546" s="12">
        <v>1</v>
      </c>
      <c r="AP546" s="12">
        <v>2</v>
      </c>
      <c r="AW546" s="12">
        <v>2</v>
      </c>
      <c r="AX546" s="12">
        <v>1</v>
      </c>
      <c r="AY546" s="12" t="s">
        <v>61</v>
      </c>
      <c r="AZ546" s="12">
        <v>148</v>
      </c>
      <c r="BA546" s="12" t="s">
        <v>194</v>
      </c>
      <c r="BB546" s="12">
        <v>14942</v>
      </c>
      <c r="BC546" s="12">
        <v>76</v>
      </c>
    </row>
    <row r="547" spans="1:55" x14ac:dyDescent="0.2">
      <c r="A547" s="2" t="s">
        <v>1612</v>
      </c>
      <c r="B547" s="2" t="s">
        <v>568</v>
      </c>
      <c r="C547" s="2"/>
      <c r="D547" s="2">
        <v>50</v>
      </c>
      <c r="E547" s="11">
        <v>43358</v>
      </c>
      <c r="F547" s="2">
        <v>43358</v>
      </c>
      <c r="G547" s="2">
        <v>141</v>
      </c>
      <c r="K547" s="2">
        <v>12</v>
      </c>
      <c r="O547" s="2" t="s">
        <v>53</v>
      </c>
      <c r="P547" s="2">
        <v>2</v>
      </c>
      <c r="R547" s="2" t="s">
        <v>1989</v>
      </c>
      <c r="S547" s="2" t="s">
        <v>1599</v>
      </c>
      <c r="T547" s="2" t="s">
        <v>1599</v>
      </c>
      <c r="U547" s="2" t="s">
        <v>1599</v>
      </c>
      <c r="V547" s="2" t="s">
        <v>1599</v>
      </c>
      <c r="Y547" s="2" t="s">
        <v>1599</v>
      </c>
      <c r="AA547" s="2" t="s">
        <v>1599</v>
      </c>
      <c r="AB547" s="12" t="s">
        <v>204</v>
      </c>
      <c r="AC547" s="12">
        <v>11832</v>
      </c>
      <c r="AD547" s="12">
        <v>50</v>
      </c>
      <c r="AE547" s="12">
        <f>VLOOKUP(AD547,Tableau5[[ID_Section]:[departement]],10,TRUE)</f>
        <v>17</v>
      </c>
      <c r="AF547" s="12">
        <v>141</v>
      </c>
      <c r="AG547" s="33">
        <v>43358</v>
      </c>
      <c r="AH547" s="12">
        <v>12</v>
      </c>
      <c r="AI547" s="12">
        <v>9</v>
      </c>
      <c r="AJ547" s="12" t="s">
        <v>53</v>
      </c>
      <c r="AK547" s="12" t="s">
        <v>53</v>
      </c>
      <c r="AL547" s="12">
        <v>2</v>
      </c>
      <c r="AP547" s="12">
        <v>2</v>
      </c>
      <c r="AV547" s="12" t="str">
        <f>CONCATENATE(AD547,"-",AG547,"-","Loisir")</f>
        <v>50-43358-Loisir</v>
      </c>
      <c r="AW547" s="12">
        <v>1</v>
      </c>
      <c r="AX547" s="12">
        <v>1</v>
      </c>
      <c r="AY547" s="12" t="s">
        <v>61</v>
      </c>
      <c r="AZ547" s="12">
        <v>148</v>
      </c>
      <c r="BA547" s="12" t="s">
        <v>194</v>
      </c>
      <c r="BB547" s="12">
        <v>14942</v>
      </c>
      <c r="BC547" s="12">
        <v>76</v>
      </c>
    </row>
    <row r="548" spans="1:55" x14ac:dyDescent="0.2">
      <c r="A548" s="2" t="s">
        <v>1612</v>
      </c>
      <c r="B548" s="2" t="s">
        <v>568</v>
      </c>
      <c r="C548" s="2"/>
      <c r="D548" s="2">
        <v>50</v>
      </c>
      <c r="E548" s="11">
        <v>43358</v>
      </c>
      <c r="F548" s="2">
        <v>43358</v>
      </c>
      <c r="G548" s="2">
        <v>141</v>
      </c>
      <c r="K548" s="2">
        <v>12</v>
      </c>
      <c r="O548" s="2" t="s">
        <v>55</v>
      </c>
      <c r="P548" s="2">
        <v>1</v>
      </c>
      <c r="R548" s="2" t="s">
        <v>1988</v>
      </c>
      <c r="S548" s="2" t="s">
        <v>54</v>
      </c>
      <c r="T548" s="2" t="s">
        <v>239</v>
      </c>
      <c r="U548" s="2" t="s">
        <v>1599</v>
      </c>
      <c r="V548" s="2" t="s">
        <v>1599</v>
      </c>
      <c r="Y548" s="2" t="s">
        <v>1599</v>
      </c>
      <c r="AA548" s="2" t="s">
        <v>1599</v>
      </c>
      <c r="AB548" s="12" t="s">
        <v>239</v>
      </c>
      <c r="AC548" s="12">
        <v>11833</v>
      </c>
      <c r="AD548" s="12">
        <v>50</v>
      </c>
      <c r="AE548" s="12">
        <f>VLOOKUP(AD548,Tableau5[[ID_Section]:[departement]],10,TRUE)</f>
        <v>17</v>
      </c>
      <c r="AF548" s="12">
        <v>141</v>
      </c>
      <c r="AG548" s="33">
        <v>43358</v>
      </c>
      <c r="AH548" s="12">
        <v>12</v>
      </c>
      <c r="AI548" s="12">
        <v>5</v>
      </c>
      <c r="AJ548" s="12" t="s">
        <v>55</v>
      </c>
      <c r="AK548" s="12" t="str">
        <f>AJ548</f>
        <v>Sportif</v>
      </c>
      <c r="AL548" s="12">
        <v>1</v>
      </c>
      <c r="AP548" s="12">
        <v>1</v>
      </c>
      <c r="AQ548" s="12">
        <v>33</v>
      </c>
      <c r="AV548" s="12" t="str">
        <f>CONCATENATE(AD548,"-",AG548,"-",AJ548)</f>
        <v>50-43358-Sportif</v>
      </c>
      <c r="AW548" s="12">
        <v>1</v>
      </c>
      <c r="AX548" s="12">
        <v>1</v>
      </c>
      <c r="AY548" s="12" t="s">
        <v>61</v>
      </c>
      <c r="AZ548" s="12">
        <v>148</v>
      </c>
      <c r="BA548" s="12" t="s">
        <v>194</v>
      </c>
      <c r="BB548" s="12">
        <v>14942</v>
      </c>
      <c r="BC548" s="12">
        <v>76</v>
      </c>
    </row>
    <row r="549" spans="1:55" x14ac:dyDescent="0.2">
      <c r="A549" s="2" t="s">
        <v>1612</v>
      </c>
      <c r="B549" s="2" t="s">
        <v>568</v>
      </c>
      <c r="C549" s="2"/>
      <c r="D549" s="2">
        <v>50</v>
      </c>
      <c r="E549" s="11">
        <v>43358</v>
      </c>
      <c r="F549" s="2">
        <v>43358</v>
      </c>
      <c r="G549" s="2">
        <v>141</v>
      </c>
      <c r="K549" s="2">
        <v>12</v>
      </c>
      <c r="O549" s="2" t="s">
        <v>55</v>
      </c>
      <c r="P549" s="2">
        <v>1</v>
      </c>
      <c r="R549" s="2" t="s">
        <v>1988</v>
      </c>
      <c r="S549" s="2" t="s">
        <v>1599</v>
      </c>
      <c r="T549" s="2" t="s">
        <v>1599</v>
      </c>
      <c r="U549" s="2" t="s">
        <v>1599</v>
      </c>
      <c r="V549" s="2" t="s">
        <v>1599</v>
      </c>
      <c r="Y549" s="2" t="s">
        <v>1599</v>
      </c>
      <c r="AA549" s="2" t="s">
        <v>1599</v>
      </c>
      <c r="AB549" s="12" t="s">
        <v>204</v>
      </c>
      <c r="AC549" s="12">
        <v>11834</v>
      </c>
      <c r="AD549" s="12">
        <v>50</v>
      </c>
      <c r="AE549" s="12">
        <f>VLOOKUP(AD549,Tableau5[[ID_Section]:[departement]],10,TRUE)</f>
        <v>17</v>
      </c>
      <c r="AF549" s="12">
        <v>141</v>
      </c>
      <c r="AG549" s="33">
        <v>43358</v>
      </c>
      <c r="AH549" s="12">
        <v>12</v>
      </c>
      <c r="AI549" s="12">
        <v>5</v>
      </c>
      <c r="AJ549" s="12" t="s">
        <v>55</v>
      </c>
      <c r="AK549" s="12" t="str">
        <f>AJ549</f>
        <v>Sportif</v>
      </c>
      <c r="AL549" s="12">
        <v>1</v>
      </c>
      <c r="AP549" s="12">
        <v>1</v>
      </c>
      <c r="AV549" s="12" t="str">
        <f>CONCATENATE(AD549,"-",AG549,"-",AJ549)</f>
        <v>50-43358-Sportif</v>
      </c>
      <c r="AW549" s="12">
        <v>1</v>
      </c>
      <c r="AX549" s="12">
        <v>1</v>
      </c>
      <c r="AY549" s="12" t="s">
        <v>61</v>
      </c>
      <c r="AZ549" s="12">
        <v>148</v>
      </c>
      <c r="BA549" s="12" t="s">
        <v>194</v>
      </c>
      <c r="BB549" s="12">
        <v>14942</v>
      </c>
      <c r="BC549" s="12">
        <v>76</v>
      </c>
    </row>
    <row r="550" spans="1:55" x14ac:dyDescent="0.2">
      <c r="A550" s="2" t="s">
        <v>1612</v>
      </c>
      <c r="B550" s="2" t="s">
        <v>568</v>
      </c>
      <c r="C550" s="2"/>
      <c r="D550" s="2">
        <v>50</v>
      </c>
      <c r="E550" s="11">
        <v>43358</v>
      </c>
      <c r="F550" s="2">
        <v>43358</v>
      </c>
      <c r="G550" s="2">
        <v>141</v>
      </c>
      <c r="K550" s="2">
        <v>12</v>
      </c>
      <c r="O550" s="2" t="s">
        <v>53</v>
      </c>
      <c r="P550" s="2">
        <v>2</v>
      </c>
      <c r="R550" s="2" t="s">
        <v>1989</v>
      </c>
      <c r="S550" s="2" t="s">
        <v>1599</v>
      </c>
      <c r="T550" s="2" t="s">
        <v>1599</v>
      </c>
      <c r="U550" s="2" t="s">
        <v>1981</v>
      </c>
      <c r="V550" s="2">
        <v>28320</v>
      </c>
      <c r="Y550" s="2" t="s">
        <v>1983</v>
      </c>
      <c r="AA550" s="2" t="s">
        <v>54</v>
      </c>
      <c r="AB550" s="12" t="s">
        <v>204</v>
      </c>
      <c r="AC550" s="12">
        <v>11835</v>
      </c>
      <c r="AD550" s="12">
        <v>50</v>
      </c>
      <c r="AE550" s="12">
        <f>VLOOKUP(AD550,Tableau5[[ID_Section]:[departement]],10,TRUE)</f>
        <v>17</v>
      </c>
      <c r="AF550" s="12">
        <v>141</v>
      </c>
      <c r="AG550" s="33">
        <v>43358</v>
      </c>
      <c r="AH550" s="12">
        <v>12</v>
      </c>
      <c r="AI550" s="12">
        <v>9</v>
      </c>
      <c r="AJ550" s="12" t="s">
        <v>53</v>
      </c>
      <c r="AK550" s="12" t="s">
        <v>53</v>
      </c>
      <c r="AL550" s="12">
        <v>2</v>
      </c>
      <c r="AP550" s="12">
        <v>2</v>
      </c>
      <c r="AR550" s="12">
        <v>28320</v>
      </c>
      <c r="AS550" s="12" t="s">
        <v>54</v>
      </c>
      <c r="AT550" s="12">
        <v>1</v>
      </c>
      <c r="AU550" s="12">
        <v>2</v>
      </c>
      <c r="AV550" s="12" t="str">
        <f>CONCATENATE(AD550,"-",AG550,"-","Loisir")</f>
        <v>50-43358-Loisir</v>
      </c>
      <c r="AW550" s="12">
        <v>1</v>
      </c>
      <c r="AX550" s="12">
        <v>1</v>
      </c>
      <c r="AY550" s="12" t="s">
        <v>61</v>
      </c>
      <c r="AZ550" s="12">
        <v>148</v>
      </c>
      <c r="BA550" s="12" t="s">
        <v>194</v>
      </c>
      <c r="BB550" s="12">
        <v>14942</v>
      </c>
      <c r="BC550" s="12">
        <v>76</v>
      </c>
    </row>
    <row r="551" spans="1:55" x14ac:dyDescent="0.2">
      <c r="A551" s="2" t="s">
        <v>1612</v>
      </c>
      <c r="B551" s="2" t="s">
        <v>568</v>
      </c>
      <c r="C551" s="2"/>
      <c r="D551" s="2">
        <v>50</v>
      </c>
      <c r="E551" s="11">
        <v>43358</v>
      </c>
      <c r="F551" s="2">
        <v>43358</v>
      </c>
      <c r="G551" s="2">
        <v>141</v>
      </c>
      <c r="K551" s="2">
        <v>12</v>
      </c>
      <c r="O551" s="2" t="s">
        <v>49</v>
      </c>
      <c r="P551" s="2">
        <v>1</v>
      </c>
      <c r="R551" s="2" t="s">
        <v>1989</v>
      </c>
      <c r="S551" s="2" t="s">
        <v>1599</v>
      </c>
      <c r="T551" s="2" t="s">
        <v>1599</v>
      </c>
      <c r="U551" s="2" t="s">
        <v>1599</v>
      </c>
      <c r="V551" s="2" t="s">
        <v>1599</v>
      </c>
      <c r="Y551" s="2" t="s">
        <v>1599</v>
      </c>
      <c r="AA551" s="2" t="s">
        <v>1599</v>
      </c>
      <c r="AB551" s="12" t="s">
        <v>204</v>
      </c>
      <c r="AC551" s="12">
        <v>11836</v>
      </c>
      <c r="AD551" s="12">
        <v>50</v>
      </c>
      <c r="AE551" s="12">
        <f>VLOOKUP(AD551,Tableau5[[ID_Section]:[departement]],10,TRUE)</f>
        <v>17</v>
      </c>
      <c r="AF551" s="12">
        <v>141</v>
      </c>
      <c r="AG551" s="33">
        <v>43358</v>
      </c>
      <c r="AH551" s="12">
        <v>12</v>
      </c>
      <c r="AI551" s="12">
        <v>1</v>
      </c>
      <c r="AJ551" s="12" t="s">
        <v>49</v>
      </c>
      <c r="AL551" s="12">
        <v>1</v>
      </c>
      <c r="AP551" s="12">
        <v>2</v>
      </c>
      <c r="AW551" s="12">
        <v>2</v>
      </c>
      <c r="AX551" s="12">
        <v>1</v>
      </c>
      <c r="AY551" s="12" t="s">
        <v>61</v>
      </c>
      <c r="AZ551" s="12">
        <v>148</v>
      </c>
      <c r="BA551" s="12" t="s">
        <v>194</v>
      </c>
      <c r="BB551" s="12">
        <v>14942</v>
      </c>
      <c r="BC551" s="12">
        <v>76</v>
      </c>
    </row>
    <row r="552" spans="1:55" x14ac:dyDescent="0.2">
      <c r="A552" s="2" t="s">
        <v>1612</v>
      </c>
      <c r="B552" s="2" t="s">
        <v>568</v>
      </c>
      <c r="C552" s="2"/>
      <c r="D552" s="2">
        <v>50</v>
      </c>
      <c r="E552" s="11">
        <v>43358</v>
      </c>
      <c r="F552" s="2">
        <v>43358</v>
      </c>
      <c r="G552" s="2">
        <v>141</v>
      </c>
      <c r="K552" s="2">
        <v>12</v>
      </c>
      <c r="O552" s="2" t="s">
        <v>53</v>
      </c>
      <c r="P552" s="2">
        <v>2</v>
      </c>
      <c r="R552" s="2" t="s">
        <v>1988</v>
      </c>
      <c r="S552" s="2" t="s">
        <v>1599</v>
      </c>
      <c r="T552" s="2" t="s">
        <v>1599</v>
      </c>
      <c r="U552" s="2" t="s">
        <v>1599</v>
      </c>
      <c r="V552" s="2" t="s">
        <v>1599</v>
      </c>
      <c r="Y552" s="2" t="s">
        <v>1599</v>
      </c>
      <c r="AA552" s="2" t="s">
        <v>1599</v>
      </c>
      <c r="AB552" s="12" t="s">
        <v>204</v>
      </c>
      <c r="AC552" s="12">
        <v>11837</v>
      </c>
      <c r="AD552" s="12">
        <v>50</v>
      </c>
      <c r="AE552" s="12">
        <f>VLOOKUP(AD552,Tableau5[[ID_Section]:[departement]],10,TRUE)</f>
        <v>17</v>
      </c>
      <c r="AF552" s="12">
        <v>141</v>
      </c>
      <c r="AG552" s="33">
        <v>43358</v>
      </c>
      <c r="AH552" s="12">
        <v>12</v>
      </c>
      <c r="AI552" s="12">
        <v>9</v>
      </c>
      <c r="AJ552" s="12" t="s">
        <v>53</v>
      </c>
      <c r="AK552" s="12" t="s">
        <v>53</v>
      </c>
      <c r="AL552" s="12">
        <v>2</v>
      </c>
      <c r="AP552" s="12">
        <v>1</v>
      </c>
      <c r="AV552" s="12" t="str">
        <f>CONCATENATE(AD552,"-",AG552,"-","Loisir")</f>
        <v>50-43358-Loisir</v>
      </c>
      <c r="AW552" s="12">
        <v>1</v>
      </c>
      <c r="AX552" s="12">
        <v>1</v>
      </c>
      <c r="AY552" s="12" t="s">
        <v>61</v>
      </c>
      <c r="AZ552" s="12">
        <v>148</v>
      </c>
      <c r="BA552" s="12" t="s">
        <v>194</v>
      </c>
      <c r="BB552" s="12">
        <v>14942</v>
      </c>
      <c r="BC552" s="12">
        <v>76</v>
      </c>
    </row>
    <row r="553" spans="1:55" x14ac:dyDescent="0.2">
      <c r="A553" s="2" t="s">
        <v>1612</v>
      </c>
      <c r="B553" s="2" t="s">
        <v>568</v>
      </c>
      <c r="C553" s="2"/>
      <c r="D553" s="2">
        <v>50</v>
      </c>
      <c r="E553" s="11">
        <v>43358</v>
      </c>
      <c r="F553" s="2">
        <v>43358</v>
      </c>
      <c r="G553" s="2">
        <v>141</v>
      </c>
      <c r="K553" s="2">
        <v>12</v>
      </c>
      <c r="O553" s="2" t="s">
        <v>46</v>
      </c>
      <c r="P553" s="2">
        <v>1</v>
      </c>
      <c r="R553" s="2" t="s">
        <v>1989</v>
      </c>
      <c r="S553" s="2" t="s">
        <v>1599</v>
      </c>
      <c r="T553" s="2" t="s">
        <v>1599</v>
      </c>
      <c r="U553" s="2" t="s">
        <v>1599</v>
      </c>
      <c r="V553" s="2" t="s">
        <v>1599</v>
      </c>
      <c r="Y553" s="2" t="s">
        <v>1599</v>
      </c>
      <c r="AA553" s="2" t="s">
        <v>1599</v>
      </c>
      <c r="AB553" s="12" t="s">
        <v>204</v>
      </c>
      <c r="AC553" s="12">
        <v>11838</v>
      </c>
      <c r="AD553" s="12">
        <v>50</v>
      </c>
      <c r="AE553" s="12">
        <f>VLOOKUP(AD553,Tableau5[[ID_Section]:[departement]],10,TRUE)</f>
        <v>17</v>
      </c>
      <c r="AF553" s="12">
        <v>141</v>
      </c>
      <c r="AG553" s="33">
        <v>43358</v>
      </c>
      <c r="AH553" s="12">
        <v>12</v>
      </c>
      <c r="AI553" s="12">
        <v>2</v>
      </c>
      <c r="AJ553" s="12" t="s">
        <v>46</v>
      </c>
      <c r="AL553" s="12">
        <v>1</v>
      </c>
      <c r="AP553" s="12">
        <v>2</v>
      </c>
      <c r="AW553" s="12">
        <v>2</v>
      </c>
      <c r="AX553" s="12">
        <v>1</v>
      </c>
      <c r="AY553" s="12" t="s">
        <v>61</v>
      </c>
      <c r="AZ553" s="12">
        <v>148</v>
      </c>
      <c r="BA553" s="12" t="s">
        <v>194</v>
      </c>
      <c r="BB553" s="12">
        <v>14942</v>
      </c>
      <c r="BC553" s="12">
        <v>76</v>
      </c>
    </row>
    <row r="554" spans="1:55" x14ac:dyDescent="0.2">
      <c r="A554" s="2" t="s">
        <v>1612</v>
      </c>
      <c r="B554" s="2" t="s">
        <v>568</v>
      </c>
      <c r="C554" s="2"/>
      <c r="D554" s="2">
        <v>50</v>
      </c>
      <c r="E554" s="11">
        <v>43358</v>
      </c>
      <c r="F554" s="2">
        <v>43358</v>
      </c>
      <c r="G554" s="2">
        <v>141</v>
      </c>
      <c r="K554" s="2">
        <v>12</v>
      </c>
      <c r="O554" s="2" t="s">
        <v>53</v>
      </c>
      <c r="P554" s="2">
        <v>2</v>
      </c>
      <c r="R554" s="2" t="s">
        <v>1989</v>
      </c>
      <c r="S554" s="2" t="s">
        <v>1599</v>
      </c>
      <c r="T554" s="2" t="s">
        <v>1599</v>
      </c>
      <c r="U554" s="2" t="s">
        <v>1599</v>
      </c>
      <c r="V554" s="2" t="s">
        <v>1599</v>
      </c>
      <c r="Y554" s="2" t="s">
        <v>1599</v>
      </c>
      <c r="AA554" s="2" t="s">
        <v>1599</v>
      </c>
      <c r="AB554" s="12" t="s">
        <v>204</v>
      </c>
      <c r="AC554" s="12">
        <v>11839</v>
      </c>
      <c r="AD554" s="12">
        <v>50</v>
      </c>
      <c r="AE554" s="12">
        <f>VLOOKUP(AD554,Tableau5[[ID_Section]:[departement]],10,TRUE)</f>
        <v>17</v>
      </c>
      <c r="AF554" s="12">
        <v>141</v>
      </c>
      <c r="AG554" s="33">
        <v>43358</v>
      </c>
      <c r="AH554" s="12">
        <v>12</v>
      </c>
      <c r="AI554" s="12">
        <v>9</v>
      </c>
      <c r="AJ554" s="12" t="s">
        <v>53</v>
      </c>
      <c r="AK554" s="12" t="s">
        <v>53</v>
      </c>
      <c r="AL554" s="12">
        <v>2</v>
      </c>
      <c r="AP554" s="12">
        <v>2</v>
      </c>
      <c r="AV554" s="12" t="str">
        <f>CONCATENATE(AD554,"-",AG554,"-","Loisir")</f>
        <v>50-43358-Loisir</v>
      </c>
      <c r="AW554" s="12">
        <v>1</v>
      </c>
      <c r="AX554" s="12">
        <v>1</v>
      </c>
      <c r="AY554" s="12" t="s">
        <v>61</v>
      </c>
      <c r="AZ554" s="12">
        <v>148</v>
      </c>
      <c r="BA554" s="12" t="s">
        <v>194</v>
      </c>
      <c r="BB554" s="12">
        <v>14942</v>
      </c>
      <c r="BC554" s="12">
        <v>76</v>
      </c>
    </row>
    <row r="555" spans="1:55" x14ac:dyDescent="0.2">
      <c r="A555" s="2" t="s">
        <v>1612</v>
      </c>
      <c r="B555" s="2" t="s">
        <v>568</v>
      </c>
      <c r="C555" s="2"/>
      <c r="D555" s="2">
        <v>50</v>
      </c>
      <c r="E555" s="11">
        <v>43358</v>
      </c>
      <c r="F555" s="2">
        <v>43358</v>
      </c>
      <c r="G555" s="2">
        <v>141</v>
      </c>
      <c r="K555" s="2">
        <v>12</v>
      </c>
      <c r="O555" s="2" t="s">
        <v>46</v>
      </c>
      <c r="P555" s="2">
        <v>1</v>
      </c>
      <c r="R555" s="2" t="s">
        <v>1989</v>
      </c>
      <c r="S555" s="2" t="s">
        <v>1599</v>
      </c>
      <c r="T555" s="2" t="s">
        <v>1599</v>
      </c>
      <c r="U555" s="2" t="s">
        <v>1599</v>
      </c>
      <c r="V555" s="2" t="s">
        <v>1599</v>
      </c>
      <c r="Y555" s="2" t="s">
        <v>1599</v>
      </c>
      <c r="AA555" s="2" t="s">
        <v>1599</v>
      </c>
      <c r="AB555" s="12" t="s">
        <v>204</v>
      </c>
      <c r="AC555" s="12">
        <v>11840</v>
      </c>
      <c r="AD555" s="12">
        <v>50</v>
      </c>
      <c r="AE555" s="12">
        <f>VLOOKUP(AD555,Tableau5[[ID_Section]:[departement]],10,TRUE)</f>
        <v>17</v>
      </c>
      <c r="AF555" s="12">
        <v>141</v>
      </c>
      <c r="AG555" s="33">
        <v>43358</v>
      </c>
      <c r="AH555" s="12">
        <v>12</v>
      </c>
      <c r="AI555" s="12">
        <v>2</v>
      </c>
      <c r="AJ555" s="12" t="s">
        <v>46</v>
      </c>
      <c r="AL555" s="12">
        <v>1</v>
      </c>
      <c r="AP555" s="12">
        <v>2</v>
      </c>
      <c r="AW555" s="12">
        <v>2</v>
      </c>
      <c r="AX555" s="12">
        <v>1</v>
      </c>
      <c r="AY555" s="12" t="s">
        <v>61</v>
      </c>
      <c r="AZ555" s="12">
        <v>148</v>
      </c>
      <c r="BA555" s="12" t="s">
        <v>194</v>
      </c>
      <c r="BB555" s="12">
        <v>14942</v>
      </c>
      <c r="BC555" s="12">
        <v>76</v>
      </c>
    </row>
    <row r="556" spans="1:55" x14ac:dyDescent="0.2">
      <c r="A556" s="2" t="s">
        <v>1612</v>
      </c>
      <c r="B556" s="2" t="s">
        <v>568</v>
      </c>
      <c r="C556" s="2"/>
      <c r="D556" s="2">
        <v>50</v>
      </c>
      <c r="E556" s="11">
        <v>43358</v>
      </c>
      <c r="F556" s="2">
        <v>43358</v>
      </c>
      <c r="G556" s="2">
        <v>141</v>
      </c>
      <c r="K556" s="2">
        <v>12</v>
      </c>
      <c r="O556" s="2" t="s">
        <v>49</v>
      </c>
      <c r="P556" s="2">
        <v>2</v>
      </c>
      <c r="R556" s="2" t="s">
        <v>1988</v>
      </c>
      <c r="S556" s="2" t="s">
        <v>1599</v>
      </c>
      <c r="T556" s="2" t="s">
        <v>1599</v>
      </c>
      <c r="U556" s="2" t="s">
        <v>1599</v>
      </c>
      <c r="V556" s="2" t="s">
        <v>1599</v>
      </c>
      <c r="Y556" s="2" t="s">
        <v>1599</v>
      </c>
      <c r="AA556" s="2" t="s">
        <v>1599</v>
      </c>
      <c r="AB556" s="12" t="s">
        <v>204</v>
      </c>
      <c r="AC556" s="12">
        <v>11841</v>
      </c>
      <c r="AD556" s="12">
        <v>50</v>
      </c>
      <c r="AE556" s="12">
        <f>VLOOKUP(AD556,Tableau5[[ID_Section]:[departement]],10,TRUE)</f>
        <v>17</v>
      </c>
      <c r="AF556" s="12">
        <v>141</v>
      </c>
      <c r="AG556" s="33">
        <v>43358</v>
      </c>
      <c r="AH556" s="12">
        <v>12</v>
      </c>
      <c r="AI556" s="12">
        <v>1</v>
      </c>
      <c r="AJ556" s="12" t="s">
        <v>49</v>
      </c>
      <c r="AL556" s="12">
        <v>2</v>
      </c>
      <c r="AP556" s="12">
        <v>1</v>
      </c>
      <c r="AW556" s="12">
        <v>2</v>
      </c>
      <c r="AX556" s="12">
        <v>1</v>
      </c>
      <c r="AY556" s="12" t="s">
        <v>61</v>
      </c>
      <c r="AZ556" s="12">
        <v>148</v>
      </c>
      <c r="BA556" s="12" t="s">
        <v>194</v>
      </c>
      <c r="BB556" s="12">
        <v>14942</v>
      </c>
      <c r="BC556" s="12">
        <v>76</v>
      </c>
    </row>
    <row r="557" spans="1:55" x14ac:dyDescent="0.2">
      <c r="A557" s="2" t="s">
        <v>1612</v>
      </c>
      <c r="B557" s="2" t="s">
        <v>568</v>
      </c>
      <c r="C557" s="2"/>
      <c r="D557" s="2">
        <v>50</v>
      </c>
      <c r="E557" s="11">
        <v>43358</v>
      </c>
      <c r="F557" s="2">
        <v>43358</v>
      </c>
      <c r="G557" s="2">
        <v>141</v>
      </c>
      <c r="K557" s="2">
        <v>12</v>
      </c>
      <c r="O557" s="2" t="s">
        <v>49</v>
      </c>
      <c r="P557" s="2">
        <v>3</v>
      </c>
      <c r="R557" s="2" t="s">
        <v>1988</v>
      </c>
      <c r="S557" s="2" t="s">
        <v>1599</v>
      </c>
      <c r="T557" s="2" t="s">
        <v>1599</v>
      </c>
      <c r="U557" s="2" t="s">
        <v>1599</v>
      </c>
      <c r="V557" s="2" t="s">
        <v>1599</v>
      </c>
      <c r="Y557" s="2" t="s">
        <v>1599</v>
      </c>
      <c r="AA557" s="2" t="s">
        <v>1599</v>
      </c>
      <c r="AB557" s="12" t="s">
        <v>204</v>
      </c>
      <c r="AC557" s="12">
        <v>11842</v>
      </c>
      <c r="AD557" s="12">
        <v>50</v>
      </c>
      <c r="AE557" s="12">
        <f>VLOOKUP(AD557,Tableau5[[ID_Section]:[departement]],10,TRUE)</f>
        <v>17</v>
      </c>
      <c r="AF557" s="12">
        <v>141</v>
      </c>
      <c r="AG557" s="33">
        <v>43358</v>
      </c>
      <c r="AH557" s="12">
        <v>12</v>
      </c>
      <c r="AI557" s="12">
        <v>1</v>
      </c>
      <c r="AJ557" s="12" t="s">
        <v>49</v>
      </c>
      <c r="AL557" s="12">
        <v>3</v>
      </c>
      <c r="AP557" s="12">
        <v>1</v>
      </c>
      <c r="AW557" s="12">
        <v>2</v>
      </c>
      <c r="AX557" s="12">
        <v>1</v>
      </c>
      <c r="AY557" s="12" t="s">
        <v>61</v>
      </c>
      <c r="AZ557" s="12">
        <v>148</v>
      </c>
      <c r="BA557" s="12" t="s">
        <v>194</v>
      </c>
      <c r="BB557" s="12">
        <v>14942</v>
      </c>
      <c r="BC557" s="12">
        <v>76</v>
      </c>
    </row>
    <row r="558" spans="1:55" x14ac:dyDescent="0.2">
      <c r="A558" s="2" t="s">
        <v>1612</v>
      </c>
      <c r="B558" s="2" t="s">
        <v>568</v>
      </c>
      <c r="C558" s="2"/>
      <c r="D558" s="2">
        <v>50</v>
      </c>
      <c r="E558" s="11">
        <v>43358</v>
      </c>
      <c r="F558" s="2">
        <v>43358</v>
      </c>
      <c r="G558" s="2">
        <v>141</v>
      </c>
      <c r="K558" s="2">
        <v>12</v>
      </c>
      <c r="O558" s="2" t="s">
        <v>53</v>
      </c>
      <c r="P558" s="2">
        <v>3</v>
      </c>
      <c r="R558" s="2" t="s">
        <v>1988</v>
      </c>
      <c r="S558" s="2" t="s">
        <v>1599</v>
      </c>
      <c r="T558" s="2" t="s">
        <v>1599</v>
      </c>
      <c r="U558" s="2" t="s">
        <v>1599</v>
      </c>
      <c r="V558" s="2" t="s">
        <v>1599</v>
      </c>
      <c r="Y558" s="2" t="s">
        <v>1599</v>
      </c>
      <c r="AA558" s="2" t="s">
        <v>1599</v>
      </c>
      <c r="AB558" s="12" t="s">
        <v>204</v>
      </c>
      <c r="AC558" s="12">
        <v>11843</v>
      </c>
      <c r="AD558" s="12">
        <v>50</v>
      </c>
      <c r="AE558" s="12">
        <f>VLOOKUP(AD558,Tableau5[[ID_Section]:[departement]],10,TRUE)</f>
        <v>17</v>
      </c>
      <c r="AF558" s="12">
        <v>141</v>
      </c>
      <c r="AG558" s="33">
        <v>43358</v>
      </c>
      <c r="AH558" s="12">
        <v>12</v>
      </c>
      <c r="AI558" s="12">
        <v>9</v>
      </c>
      <c r="AJ558" s="12" t="s">
        <v>53</v>
      </c>
      <c r="AK558" s="12" t="s">
        <v>53</v>
      </c>
      <c r="AL558" s="12">
        <v>3</v>
      </c>
      <c r="AP558" s="12">
        <v>1</v>
      </c>
      <c r="AV558" s="12" t="str">
        <f>CONCATENATE(AD558,"-",AG558,"-","Loisir")</f>
        <v>50-43358-Loisir</v>
      </c>
      <c r="AW558" s="12">
        <v>1</v>
      </c>
      <c r="AX558" s="12">
        <v>1</v>
      </c>
      <c r="AY558" s="12" t="s">
        <v>61</v>
      </c>
      <c r="AZ558" s="12">
        <v>148</v>
      </c>
      <c r="BA558" s="12" t="s">
        <v>194</v>
      </c>
      <c r="BB558" s="12">
        <v>14942</v>
      </c>
      <c r="BC558" s="12">
        <v>76</v>
      </c>
    </row>
    <row r="559" spans="1:55" x14ac:dyDescent="0.2">
      <c r="A559" s="2" t="s">
        <v>1612</v>
      </c>
      <c r="B559" s="2" t="s">
        <v>568</v>
      </c>
      <c r="C559" s="2"/>
      <c r="D559" s="2">
        <v>50</v>
      </c>
      <c r="E559" s="11">
        <v>43358</v>
      </c>
      <c r="F559" s="2">
        <v>43358</v>
      </c>
      <c r="G559" s="2">
        <v>141</v>
      </c>
      <c r="K559" s="2">
        <v>12</v>
      </c>
      <c r="O559" s="2" t="s">
        <v>49</v>
      </c>
      <c r="P559" s="2">
        <v>3</v>
      </c>
      <c r="R559" s="2" t="s">
        <v>1988</v>
      </c>
      <c r="S559" s="2" t="s">
        <v>1599</v>
      </c>
      <c r="T559" s="2" t="s">
        <v>1599</v>
      </c>
      <c r="U559" s="2" t="s">
        <v>1599</v>
      </c>
      <c r="V559" s="2" t="s">
        <v>1599</v>
      </c>
      <c r="Y559" s="2" t="s">
        <v>1599</v>
      </c>
      <c r="AA559" s="2" t="s">
        <v>1599</v>
      </c>
      <c r="AB559" s="12" t="s">
        <v>204</v>
      </c>
      <c r="AC559" s="12">
        <v>11844</v>
      </c>
      <c r="AD559" s="12">
        <v>50</v>
      </c>
      <c r="AE559" s="12">
        <f>VLOOKUP(AD559,Tableau5[[ID_Section]:[departement]],10,TRUE)</f>
        <v>17</v>
      </c>
      <c r="AF559" s="12">
        <v>141</v>
      </c>
      <c r="AG559" s="33">
        <v>43358</v>
      </c>
      <c r="AH559" s="12">
        <v>12</v>
      </c>
      <c r="AI559" s="12">
        <v>1</v>
      </c>
      <c r="AJ559" s="12" t="s">
        <v>49</v>
      </c>
      <c r="AL559" s="12">
        <v>3</v>
      </c>
      <c r="AP559" s="12">
        <v>1</v>
      </c>
      <c r="AW559" s="12">
        <v>2</v>
      </c>
      <c r="AX559" s="12">
        <v>1</v>
      </c>
      <c r="AY559" s="12" t="s">
        <v>61</v>
      </c>
      <c r="AZ559" s="12">
        <v>148</v>
      </c>
      <c r="BA559" s="12" t="s">
        <v>194</v>
      </c>
      <c r="BB559" s="12">
        <v>14942</v>
      </c>
      <c r="BC559" s="12">
        <v>76</v>
      </c>
    </row>
    <row r="560" spans="1:55" x14ac:dyDescent="0.2">
      <c r="A560" s="2" t="s">
        <v>1612</v>
      </c>
      <c r="B560" s="2" t="s">
        <v>568</v>
      </c>
      <c r="C560" s="2"/>
      <c r="D560" s="2">
        <v>50</v>
      </c>
      <c r="E560" s="11">
        <v>43358</v>
      </c>
      <c r="F560" s="2">
        <v>43358</v>
      </c>
      <c r="G560" s="2">
        <v>141</v>
      </c>
      <c r="K560" s="2">
        <v>12</v>
      </c>
      <c r="O560" s="2" t="s">
        <v>46</v>
      </c>
      <c r="P560" s="2">
        <v>1</v>
      </c>
      <c r="R560" s="2" t="s">
        <v>1988</v>
      </c>
      <c r="S560" s="2" t="s">
        <v>1599</v>
      </c>
      <c r="T560" s="2" t="s">
        <v>1599</v>
      </c>
      <c r="U560" s="2" t="s">
        <v>1599</v>
      </c>
      <c r="V560" s="2" t="s">
        <v>1599</v>
      </c>
      <c r="Y560" s="2" t="s">
        <v>1599</v>
      </c>
      <c r="AA560" s="2" t="s">
        <v>1599</v>
      </c>
      <c r="AB560" s="12" t="s">
        <v>204</v>
      </c>
      <c r="AC560" s="12">
        <v>11845</v>
      </c>
      <c r="AD560" s="12">
        <v>50</v>
      </c>
      <c r="AE560" s="12">
        <f>VLOOKUP(AD560,Tableau5[[ID_Section]:[departement]],10,TRUE)</f>
        <v>17</v>
      </c>
      <c r="AF560" s="12">
        <v>141</v>
      </c>
      <c r="AG560" s="33">
        <v>43358</v>
      </c>
      <c r="AH560" s="12">
        <v>12</v>
      </c>
      <c r="AI560" s="12">
        <v>2</v>
      </c>
      <c r="AJ560" s="12" t="s">
        <v>46</v>
      </c>
      <c r="AL560" s="12">
        <v>1</v>
      </c>
      <c r="AP560" s="12">
        <v>1</v>
      </c>
      <c r="AW560" s="12">
        <v>2</v>
      </c>
      <c r="AX560" s="12">
        <v>1</v>
      </c>
      <c r="AY560" s="12" t="s">
        <v>61</v>
      </c>
      <c r="AZ560" s="12">
        <v>148</v>
      </c>
      <c r="BA560" s="12" t="s">
        <v>194</v>
      </c>
      <c r="BB560" s="12">
        <v>14942</v>
      </c>
      <c r="BC560" s="12">
        <v>76</v>
      </c>
    </row>
    <row r="561" spans="1:56" x14ac:dyDescent="0.2">
      <c r="A561" s="2" t="s">
        <v>1612</v>
      </c>
      <c r="B561" s="2" t="s">
        <v>568</v>
      </c>
      <c r="C561" s="2"/>
      <c r="D561" s="2">
        <v>50</v>
      </c>
      <c r="E561" s="11">
        <v>43358</v>
      </c>
      <c r="F561" s="2">
        <v>43358</v>
      </c>
      <c r="G561" s="2">
        <v>141</v>
      </c>
      <c r="K561" s="2">
        <v>12</v>
      </c>
      <c r="O561" s="2" t="s">
        <v>49</v>
      </c>
      <c r="P561" s="2">
        <v>1</v>
      </c>
      <c r="R561" s="2" t="s">
        <v>1988</v>
      </c>
      <c r="S561" s="2" t="s">
        <v>1599</v>
      </c>
      <c r="T561" s="2" t="s">
        <v>1599</v>
      </c>
      <c r="U561" s="2" t="s">
        <v>1599</v>
      </c>
      <c r="V561" s="2" t="s">
        <v>1599</v>
      </c>
      <c r="Y561" s="2" t="s">
        <v>1599</v>
      </c>
      <c r="AA561" s="2" t="s">
        <v>1599</v>
      </c>
      <c r="AB561" s="12" t="s">
        <v>204</v>
      </c>
      <c r="AC561" s="12">
        <v>11846</v>
      </c>
      <c r="AD561" s="12">
        <v>50</v>
      </c>
      <c r="AE561" s="12">
        <f>VLOOKUP(AD561,Tableau5[[ID_Section]:[departement]],10,TRUE)</f>
        <v>17</v>
      </c>
      <c r="AF561" s="12">
        <v>141</v>
      </c>
      <c r="AG561" s="33">
        <v>43358</v>
      </c>
      <c r="AH561" s="12">
        <v>12</v>
      </c>
      <c r="AI561" s="12">
        <v>1</v>
      </c>
      <c r="AJ561" s="12" t="s">
        <v>49</v>
      </c>
      <c r="AL561" s="12">
        <v>1</v>
      </c>
      <c r="AP561" s="12">
        <v>1</v>
      </c>
      <c r="AW561" s="12">
        <v>2</v>
      </c>
      <c r="AX561" s="12">
        <v>1</v>
      </c>
      <c r="AY561" s="12" t="s">
        <v>61</v>
      </c>
      <c r="AZ561" s="12">
        <v>148</v>
      </c>
      <c r="BA561" s="12" t="s">
        <v>194</v>
      </c>
      <c r="BB561" s="12">
        <v>14942</v>
      </c>
      <c r="BC561" s="12">
        <v>76</v>
      </c>
    </row>
    <row r="562" spans="1:56" x14ac:dyDescent="0.2">
      <c r="A562" s="2" t="s">
        <v>1612</v>
      </c>
      <c r="B562" s="2" t="s">
        <v>568</v>
      </c>
      <c r="C562" s="2"/>
      <c r="D562" s="2">
        <v>50</v>
      </c>
      <c r="E562" s="11">
        <v>43358</v>
      </c>
      <c r="F562" s="2">
        <v>43358</v>
      </c>
      <c r="G562" s="2">
        <v>141</v>
      </c>
      <c r="K562" s="2">
        <v>12</v>
      </c>
      <c r="O562" s="2" t="s">
        <v>56</v>
      </c>
      <c r="P562" s="2">
        <v>1</v>
      </c>
      <c r="Q562" s="2" t="s">
        <v>57</v>
      </c>
      <c r="R562" s="2" t="s">
        <v>1988</v>
      </c>
      <c r="S562" s="2" t="s">
        <v>1599</v>
      </c>
      <c r="T562" s="2" t="s">
        <v>1599</v>
      </c>
      <c r="U562" s="2" t="s">
        <v>1599</v>
      </c>
      <c r="V562" s="2" t="s">
        <v>1599</v>
      </c>
      <c r="Y562" s="2" t="s">
        <v>1599</v>
      </c>
      <c r="AA562" s="2" t="s">
        <v>1599</v>
      </c>
      <c r="AB562" s="12" t="s">
        <v>204</v>
      </c>
      <c r="AC562" s="12">
        <v>11847</v>
      </c>
      <c r="AD562" s="12">
        <v>50</v>
      </c>
      <c r="AE562" s="12">
        <f>VLOOKUP(AD562,Tableau5[[ID_Section]:[departement]],10,TRUE)</f>
        <v>17</v>
      </c>
      <c r="AF562" s="12">
        <v>141</v>
      </c>
      <c r="AG562" s="33">
        <v>43358</v>
      </c>
      <c r="AH562" s="12">
        <v>12</v>
      </c>
      <c r="AI562" s="12">
        <v>15</v>
      </c>
      <c r="AJ562" s="12" t="s">
        <v>56</v>
      </c>
      <c r="AL562" s="12">
        <v>1</v>
      </c>
      <c r="AO562" s="12" t="s">
        <v>57</v>
      </c>
      <c r="AP562" s="12">
        <v>1</v>
      </c>
      <c r="AW562" s="12">
        <v>2</v>
      </c>
      <c r="AX562" s="12">
        <v>1</v>
      </c>
      <c r="AY562" s="12" t="s">
        <v>61</v>
      </c>
      <c r="AZ562" s="12">
        <v>148</v>
      </c>
      <c r="BA562" s="12" t="s">
        <v>194</v>
      </c>
      <c r="BB562" s="12">
        <v>14942</v>
      </c>
      <c r="BC562" s="12">
        <v>76</v>
      </c>
    </row>
    <row r="563" spans="1:56" x14ac:dyDescent="0.2">
      <c r="A563" s="2" t="s">
        <v>1612</v>
      </c>
      <c r="B563" s="2" t="s">
        <v>568</v>
      </c>
      <c r="C563" s="2"/>
      <c r="D563" s="2">
        <v>50</v>
      </c>
      <c r="E563" s="11">
        <v>43358</v>
      </c>
      <c r="F563" s="2">
        <v>43358</v>
      </c>
      <c r="G563" s="2">
        <v>141</v>
      </c>
      <c r="K563" s="2">
        <v>12</v>
      </c>
      <c r="O563" s="2" t="s">
        <v>53</v>
      </c>
      <c r="P563" s="2">
        <v>1</v>
      </c>
      <c r="R563" s="2" t="s">
        <v>1988</v>
      </c>
      <c r="S563" s="2" t="s">
        <v>54</v>
      </c>
      <c r="T563" s="2" t="s">
        <v>240</v>
      </c>
      <c r="U563" s="2" t="s">
        <v>1599</v>
      </c>
      <c r="V563" s="2" t="s">
        <v>1599</v>
      </c>
      <c r="Y563" s="2" t="s">
        <v>1599</v>
      </c>
      <c r="AA563" s="2" t="s">
        <v>1599</v>
      </c>
      <c r="AB563" s="12" t="s">
        <v>240</v>
      </c>
      <c r="AC563" s="12">
        <v>11848</v>
      </c>
      <c r="AD563" s="12">
        <v>50</v>
      </c>
      <c r="AE563" s="12">
        <f>VLOOKUP(AD563,Tableau5[[ID_Section]:[departement]],10,TRUE)</f>
        <v>17</v>
      </c>
      <c r="AF563" s="12">
        <v>141</v>
      </c>
      <c r="AG563" s="33">
        <v>43358</v>
      </c>
      <c r="AH563" s="12">
        <v>12</v>
      </c>
      <c r="AI563" s="12">
        <v>9</v>
      </c>
      <c r="AJ563" s="12" t="s">
        <v>53</v>
      </c>
      <c r="AK563" s="12" t="s">
        <v>53</v>
      </c>
      <c r="AL563" s="12">
        <v>1</v>
      </c>
      <c r="AP563" s="12">
        <v>1</v>
      </c>
      <c r="AQ563" s="12">
        <v>34</v>
      </c>
      <c r="AV563" s="12" t="str">
        <f>CONCATENATE(AD563,"-",AG563,"-","Loisir")</f>
        <v>50-43358-Loisir</v>
      </c>
      <c r="AW563" s="12">
        <v>1</v>
      </c>
      <c r="AX563" s="12">
        <v>1</v>
      </c>
      <c r="AY563" s="12" t="s">
        <v>61</v>
      </c>
      <c r="AZ563" s="12">
        <v>148</v>
      </c>
      <c r="BA563" s="12" t="s">
        <v>194</v>
      </c>
      <c r="BB563" s="12">
        <v>14942</v>
      </c>
      <c r="BC563" s="12">
        <v>76</v>
      </c>
    </row>
    <row r="564" spans="1:56" x14ac:dyDescent="0.2">
      <c r="A564" s="2" t="s">
        <v>1612</v>
      </c>
      <c r="B564" s="2" t="s">
        <v>568</v>
      </c>
      <c r="C564" s="2"/>
      <c r="D564" s="2">
        <v>50</v>
      </c>
      <c r="E564" s="11">
        <v>43358</v>
      </c>
      <c r="F564" s="2">
        <v>43358</v>
      </c>
      <c r="G564" s="2">
        <v>141</v>
      </c>
      <c r="K564" s="2">
        <v>12</v>
      </c>
      <c r="O564" s="2" t="s">
        <v>53</v>
      </c>
      <c r="P564" s="2">
        <v>24</v>
      </c>
      <c r="R564" s="2" t="s">
        <v>1988</v>
      </c>
      <c r="S564" s="2" t="s">
        <v>1599</v>
      </c>
      <c r="T564" s="2" t="s">
        <v>1599</v>
      </c>
      <c r="U564" s="2" t="s">
        <v>1599</v>
      </c>
      <c r="V564" s="2" t="s">
        <v>1599</v>
      </c>
      <c r="Y564" s="2" t="s">
        <v>1599</v>
      </c>
      <c r="AA564" s="2" t="s">
        <v>1599</v>
      </c>
      <c r="AB564" s="12" t="s">
        <v>204</v>
      </c>
      <c r="AC564" s="12">
        <v>11849</v>
      </c>
      <c r="AD564" s="12">
        <v>50</v>
      </c>
      <c r="AE564" s="12">
        <f>VLOOKUP(AD564,Tableau5[[ID_Section]:[departement]],10,TRUE)</f>
        <v>17</v>
      </c>
      <c r="AF564" s="12">
        <v>141</v>
      </c>
      <c r="AG564" s="33">
        <v>43358</v>
      </c>
      <c r="AH564" s="12">
        <v>12</v>
      </c>
      <c r="AI564" s="12">
        <v>9</v>
      </c>
      <c r="AJ564" s="12" t="s">
        <v>53</v>
      </c>
      <c r="AK564" s="12" t="s">
        <v>53</v>
      </c>
      <c r="AL564" s="12">
        <v>24</v>
      </c>
      <c r="AP564" s="12">
        <v>1</v>
      </c>
      <c r="AV564" s="12" t="str">
        <f>CONCATENATE(AD564,"-",AG564,"-","Loisir")</f>
        <v>50-43358-Loisir</v>
      </c>
      <c r="AW564" s="12">
        <v>1</v>
      </c>
      <c r="AX564" s="12">
        <v>1</v>
      </c>
      <c r="AY564" s="12" t="s">
        <v>61</v>
      </c>
      <c r="AZ564" s="12">
        <v>148</v>
      </c>
      <c r="BA564" s="12" t="s">
        <v>194</v>
      </c>
      <c r="BB564" s="12">
        <v>14942</v>
      </c>
      <c r="BC564" s="12">
        <v>76</v>
      </c>
      <c r="BD564" s="12" t="s">
        <v>48</v>
      </c>
    </row>
    <row r="565" spans="1:56" x14ac:dyDescent="0.2">
      <c r="A565" s="2" t="s">
        <v>1612</v>
      </c>
      <c r="B565" s="2" t="s">
        <v>568</v>
      </c>
      <c r="C565" s="2"/>
      <c r="D565" s="2">
        <v>50</v>
      </c>
      <c r="E565" s="11">
        <v>43358</v>
      </c>
      <c r="F565" s="2">
        <v>43358</v>
      </c>
      <c r="G565" s="2">
        <v>141</v>
      </c>
      <c r="K565" s="2">
        <v>13</v>
      </c>
      <c r="O565" s="2" t="s">
        <v>49</v>
      </c>
      <c r="P565" s="2">
        <v>2</v>
      </c>
      <c r="R565" s="2" t="s">
        <v>1988</v>
      </c>
      <c r="S565" s="2" t="s">
        <v>1599</v>
      </c>
      <c r="T565" s="2" t="s">
        <v>1599</v>
      </c>
      <c r="U565" s="2" t="s">
        <v>1599</v>
      </c>
      <c r="V565" s="2" t="s">
        <v>1599</v>
      </c>
      <c r="Y565" s="2" t="s">
        <v>1599</v>
      </c>
      <c r="AA565" s="2" t="s">
        <v>1599</v>
      </c>
      <c r="AB565" s="12" t="s">
        <v>204</v>
      </c>
      <c r="AC565" s="12">
        <v>11850</v>
      </c>
      <c r="AD565" s="12">
        <v>50</v>
      </c>
      <c r="AE565" s="12">
        <f>VLOOKUP(AD565,Tableau5[[ID_Section]:[departement]],10,TRUE)</f>
        <v>17</v>
      </c>
      <c r="AF565" s="12">
        <v>141</v>
      </c>
      <c r="AG565" s="33">
        <v>43358</v>
      </c>
      <c r="AH565" s="12">
        <v>13</v>
      </c>
      <c r="AI565" s="12">
        <v>1</v>
      </c>
      <c r="AJ565" s="12" t="s">
        <v>49</v>
      </c>
      <c r="AL565" s="12">
        <v>2</v>
      </c>
      <c r="AP565" s="12">
        <v>1</v>
      </c>
      <c r="AW565" s="12">
        <v>2</v>
      </c>
      <c r="AX565" s="12">
        <v>2</v>
      </c>
      <c r="AY565" s="12" t="s">
        <v>61</v>
      </c>
      <c r="AZ565" s="12">
        <v>148</v>
      </c>
      <c r="BA565" s="12" t="s">
        <v>195</v>
      </c>
      <c r="BB565" s="12">
        <v>14943</v>
      </c>
      <c r="BC565" s="12">
        <v>69</v>
      </c>
    </row>
    <row r="566" spans="1:56" x14ac:dyDescent="0.2">
      <c r="A566" s="2" t="s">
        <v>1612</v>
      </c>
      <c r="B566" s="2" t="s">
        <v>568</v>
      </c>
      <c r="C566" s="2"/>
      <c r="D566" s="2">
        <v>50</v>
      </c>
      <c r="E566" s="11">
        <v>43358</v>
      </c>
      <c r="F566" s="2">
        <v>43358</v>
      </c>
      <c r="G566" s="2">
        <v>141</v>
      </c>
      <c r="K566" s="2">
        <v>13</v>
      </c>
      <c r="O566" s="2" t="s">
        <v>49</v>
      </c>
      <c r="P566" s="2">
        <v>2</v>
      </c>
      <c r="R566" s="2" t="s">
        <v>1989</v>
      </c>
      <c r="S566" s="2" t="s">
        <v>1599</v>
      </c>
      <c r="T566" s="2" t="s">
        <v>1599</v>
      </c>
      <c r="U566" s="2" t="s">
        <v>1599</v>
      </c>
      <c r="V566" s="2" t="s">
        <v>1599</v>
      </c>
      <c r="Y566" s="2" t="s">
        <v>1599</v>
      </c>
      <c r="AA566" s="2" t="s">
        <v>1599</v>
      </c>
      <c r="AB566" s="12" t="s">
        <v>204</v>
      </c>
      <c r="AC566" s="12">
        <v>11851</v>
      </c>
      <c r="AD566" s="12">
        <v>50</v>
      </c>
      <c r="AE566" s="12">
        <f>VLOOKUP(AD566,Tableau5[[ID_Section]:[departement]],10,TRUE)</f>
        <v>17</v>
      </c>
      <c r="AF566" s="12">
        <v>141</v>
      </c>
      <c r="AG566" s="33">
        <v>43358</v>
      </c>
      <c r="AH566" s="12">
        <v>13</v>
      </c>
      <c r="AI566" s="12">
        <v>1</v>
      </c>
      <c r="AJ566" s="12" t="s">
        <v>49</v>
      </c>
      <c r="AL566" s="12">
        <v>2</v>
      </c>
      <c r="AP566" s="12">
        <v>2</v>
      </c>
      <c r="AW566" s="12">
        <v>2</v>
      </c>
      <c r="AX566" s="12">
        <v>2</v>
      </c>
      <c r="AY566" s="12" t="s">
        <v>61</v>
      </c>
      <c r="AZ566" s="12">
        <v>148</v>
      </c>
      <c r="BA566" s="12" t="s">
        <v>195</v>
      </c>
      <c r="BB566" s="12">
        <v>14943</v>
      </c>
      <c r="BC566" s="12">
        <v>69</v>
      </c>
    </row>
    <row r="567" spans="1:56" x14ac:dyDescent="0.2">
      <c r="A567" s="2" t="s">
        <v>1612</v>
      </c>
      <c r="B567" s="2" t="s">
        <v>568</v>
      </c>
      <c r="C567" s="2"/>
      <c r="D567" s="2">
        <v>50</v>
      </c>
      <c r="E567" s="11">
        <v>43358</v>
      </c>
      <c r="F567" s="2">
        <v>43358</v>
      </c>
      <c r="G567" s="2">
        <v>141</v>
      </c>
      <c r="K567" s="2">
        <v>13</v>
      </c>
      <c r="O567" s="2" t="s">
        <v>46</v>
      </c>
      <c r="P567" s="2">
        <v>1</v>
      </c>
      <c r="R567" s="2" t="s">
        <v>1988</v>
      </c>
      <c r="S567" s="2" t="s">
        <v>1599</v>
      </c>
      <c r="T567" s="2" t="s">
        <v>1599</v>
      </c>
      <c r="U567" s="2" t="s">
        <v>1599</v>
      </c>
      <c r="V567" s="2" t="s">
        <v>1599</v>
      </c>
      <c r="Y567" s="2" t="s">
        <v>1599</v>
      </c>
      <c r="AA567" s="2" t="s">
        <v>1599</v>
      </c>
      <c r="AB567" s="12" t="s">
        <v>204</v>
      </c>
      <c r="AC567" s="12">
        <v>11852</v>
      </c>
      <c r="AD567" s="12">
        <v>50</v>
      </c>
      <c r="AE567" s="12">
        <f>VLOOKUP(AD567,Tableau5[[ID_Section]:[departement]],10,TRUE)</f>
        <v>17</v>
      </c>
      <c r="AF567" s="12">
        <v>141</v>
      </c>
      <c r="AG567" s="33">
        <v>43358</v>
      </c>
      <c r="AH567" s="12">
        <v>13</v>
      </c>
      <c r="AI567" s="12">
        <v>2</v>
      </c>
      <c r="AJ567" s="12" t="s">
        <v>46</v>
      </c>
      <c r="AL567" s="12">
        <v>1</v>
      </c>
      <c r="AP567" s="12">
        <v>1</v>
      </c>
      <c r="AW567" s="12">
        <v>2</v>
      </c>
      <c r="AX567" s="12">
        <v>2</v>
      </c>
      <c r="AY567" s="12" t="s">
        <v>61</v>
      </c>
      <c r="AZ567" s="12">
        <v>148</v>
      </c>
      <c r="BA567" s="12" t="s">
        <v>195</v>
      </c>
      <c r="BB567" s="12">
        <v>14943</v>
      </c>
      <c r="BC567" s="12">
        <v>69</v>
      </c>
    </row>
    <row r="568" spans="1:56" x14ac:dyDescent="0.2">
      <c r="A568" s="2" t="s">
        <v>1612</v>
      </c>
      <c r="B568" s="2" t="s">
        <v>568</v>
      </c>
      <c r="C568" s="2"/>
      <c r="D568" s="2">
        <v>50</v>
      </c>
      <c r="E568" s="11">
        <v>43358</v>
      </c>
      <c r="F568" s="2">
        <v>43358</v>
      </c>
      <c r="G568" s="2">
        <v>141</v>
      </c>
      <c r="K568" s="2">
        <v>13</v>
      </c>
      <c r="O568" s="2" t="s">
        <v>49</v>
      </c>
      <c r="P568" s="2">
        <v>1</v>
      </c>
      <c r="R568" s="2" t="s">
        <v>1989</v>
      </c>
      <c r="S568" s="2" t="s">
        <v>1599</v>
      </c>
      <c r="T568" s="2" t="s">
        <v>1599</v>
      </c>
      <c r="U568" s="2" t="s">
        <v>1599</v>
      </c>
      <c r="V568" s="2" t="s">
        <v>1599</v>
      </c>
      <c r="Y568" s="2" t="s">
        <v>1599</v>
      </c>
      <c r="AA568" s="2" t="s">
        <v>1599</v>
      </c>
      <c r="AB568" s="12" t="s">
        <v>204</v>
      </c>
      <c r="AC568" s="12">
        <v>11853</v>
      </c>
      <c r="AD568" s="12">
        <v>50</v>
      </c>
      <c r="AE568" s="12">
        <f>VLOOKUP(AD568,Tableau5[[ID_Section]:[departement]],10,TRUE)</f>
        <v>17</v>
      </c>
      <c r="AF568" s="12">
        <v>141</v>
      </c>
      <c r="AG568" s="33">
        <v>43358</v>
      </c>
      <c r="AH568" s="12">
        <v>13</v>
      </c>
      <c r="AI568" s="12">
        <v>1</v>
      </c>
      <c r="AJ568" s="12" t="s">
        <v>49</v>
      </c>
      <c r="AL568" s="12">
        <v>1</v>
      </c>
      <c r="AP568" s="12">
        <v>2</v>
      </c>
      <c r="AW568" s="12">
        <v>2</v>
      </c>
      <c r="AX568" s="12">
        <v>2</v>
      </c>
      <c r="AY568" s="12" t="s">
        <v>61</v>
      </c>
      <c r="AZ568" s="12">
        <v>148</v>
      </c>
      <c r="BA568" s="12" t="s">
        <v>195</v>
      </c>
      <c r="BB568" s="12">
        <v>14943</v>
      </c>
      <c r="BC568" s="12">
        <v>69</v>
      </c>
    </row>
    <row r="569" spans="1:56" x14ac:dyDescent="0.2">
      <c r="A569" s="2" t="s">
        <v>1612</v>
      </c>
      <c r="B569" s="2" t="s">
        <v>568</v>
      </c>
      <c r="C569" s="2"/>
      <c r="D569" s="2">
        <v>50</v>
      </c>
      <c r="E569" s="11">
        <v>43358</v>
      </c>
      <c r="F569" s="2">
        <v>43358</v>
      </c>
      <c r="G569" s="2">
        <v>141</v>
      </c>
      <c r="K569" s="2">
        <v>13</v>
      </c>
      <c r="O569" s="2" t="s">
        <v>49</v>
      </c>
      <c r="P569" s="2">
        <v>2</v>
      </c>
      <c r="R569" s="2" t="s">
        <v>1988</v>
      </c>
      <c r="S569" s="2" t="s">
        <v>1599</v>
      </c>
      <c r="T569" s="2" t="s">
        <v>1599</v>
      </c>
      <c r="U569" s="2" t="s">
        <v>1599</v>
      </c>
      <c r="V569" s="2" t="s">
        <v>1599</v>
      </c>
      <c r="Y569" s="2" t="s">
        <v>1599</v>
      </c>
      <c r="AA569" s="2" t="s">
        <v>1599</v>
      </c>
      <c r="AB569" s="12" t="s">
        <v>204</v>
      </c>
      <c r="AC569" s="12">
        <v>11854</v>
      </c>
      <c r="AD569" s="12">
        <v>50</v>
      </c>
      <c r="AE569" s="12">
        <f>VLOOKUP(AD569,Tableau5[[ID_Section]:[departement]],10,TRUE)</f>
        <v>17</v>
      </c>
      <c r="AF569" s="12">
        <v>141</v>
      </c>
      <c r="AG569" s="33">
        <v>43358</v>
      </c>
      <c r="AH569" s="12">
        <v>13</v>
      </c>
      <c r="AI569" s="12">
        <v>1</v>
      </c>
      <c r="AJ569" s="12" t="s">
        <v>49</v>
      </c>
      <c r="AL569" s="12">
        <v>2</v>
      </c>
      <c r="AP569" s="12">
        <v>1</v>
      </c>
      <c r="AW569" s="12">
        <v>2</v>
      </c>
      <c r="AX569" s="12">
        <v>2</v>
      </c>
      <c r="AY569" s="12" t="s">
        <v>61</v>
      </c>
      <c r="AZ569" s="12">
        <v>148</v>
      </c>
      <c r="BA569" s="12" t="s">
        <v>195</v>
      </c>
      <c r="BB569" s="12">
        <v>14943</v>
      </c>
      <c r="BC569" s="12">
        <v>69</v>
      </c>
    </row>
    <row r="570" spans="1:56" x14ac:dyDescent="0.2">
      <c r="A570" s="2" t="s">
        <v>1612</v>
      </c>
      <c r="B570" s="2" t="s">
        <v>568</v>
      </c>
      <c r="C570" s="2"/>
      <c r="D570" s="2">
        <v>50</v>
      </c>
      <c r="E570" s="11">
        <v>43358</v>
      </c>
      <c r="F570" s="2">
        <v>43358</v>
      </c>
      <c r="G570" s="2">
        <v>141</v>
      </c>
      <c r="K570" s="2">
        <v>13</v>
      </c>
      <c r="O570" s="2" t="s">
        <v>50</v>
      </c>
      <c r="P570" s="2">
        <v>1</v>
      </c>
      <c r="R570" s="2" t="s">
        <v>1988</v>
      </c>
      <c r="S570" s="2" t="s">
        <v>54</v>
      </c>
      <c r="T570" s="2" t="s">
        <v>241</v>
      </c>
      <c r="U570" s="2" t="s">
        <v>1599</v>
      </c>
      <c r="V570" s="2" t="s">
        <v>1599</v>
      </c>
      <c r="Y570" s="2" t="s">
        <v>1599</v>
      </c>
      <c r="AA570" s="2" t="s">
        <v>1599</v>
      </c>
      <c r="AB570" s="12" t="s">
        <v>241</v>
      </c>
      <c r="AC570" s="12">
        <v>11855</v>
      </c>
      <c r="AD570" s="12">
        <v>50</v>
      </c>
      <c r="AE570" s="12">
        <f>VLOOKUP(AD570,Tableau5[[ID_Section]:[departement]],10,TRUE)</f>
        <v>17</v>
      </c>
      <c r="AF570" s="12">
        <v>141</v>
      </c>
      <c r="AG570" s="33">
        <v>43358</v>
      </c>
      <c r="AH570" s="12">
        <v>13</v>
      </c>
      <c r="AI570" s="12">
        <v>8</v>
      </c>
      <c r="AJ570" s="12" t="s">
        <v>50</v>
      </c>
      <c r="AK570" s="12" t="str">
        <f>AJ570</f>
        <v>Utilitaire</v>
      </c>
      <c r="AL570" s="12">
        <v>1</v>
      </c>
      <c r="AP570" s="12">
        <v>1</v>
      </c>
      <c r="AQ570" s="12">
        <v>35</v>
      </c>
      <c r="AV570" s="12" t="str">
        <f>CONCATENATE(AD570,"-",AG570,"-",AJ570)</f>
        <v>50-43358-Utilitaire</v>
      </c>
      <c r="AW570" s="12">
        <v>1</v>
      </c>
      <c r="AX570" s="12">
        <v>2</v>
      </c>
      <c r="AY570" s="12" t="s">
        <v>61</v>
      </c>
      <c r="AZ570" s="12">
        <v>148</v>
      </c>
      <c r="BA570" s="12" t="s">
        <v>195</v>
      </c>
      <c r="BB570" s="12">
        <v>14943</v>
      </c>
      <c r="BC570" s="12">
        <v>69</v>
      </c>
    </row>
    <row r="571" spans="1:56" x14ac:dyDescent="0.2">
      <c r="A571" s="2" t="s">
        <v>1612</v>
      </c>
      <c r="B571" s="2" t="s">
        <v>568</v>
      </c>
      <c r="C571" s="2"/>
      <c r="D571" s="2">
        <v>50</v>
      </c>
      <c r="E571" s="11">
        <v>43358</v>
      </c>
      <c r="F571" s="2">
        <v>43358</v>
      </c>
      <c r="G571" s="2">
        <v>141</v>
      </c>
      <c r="K571" s="2">
        <v>13</v>
      </c>
      <c r="O571" s="2" t="s">
        <v>50</v>
      </c>
      <c r="P571" s="2">
        <v>1</v>
      </c>
      <c r="R571" s="2" t="s">
        <v>1988</v>
      </c>
      <c r="S571" s="2" t="s">
        <v>54</v>
      </c>
      <c r="T571" s="2" t="s">
        <v>242</v>
      </c>
      <c r="U571" s="2" t="s">
        <v>1599</v>
      </c>
      <c r="V571" s="2" t="s">
        <v>1599</v>
      </c>
      <c r="Y571" s="2" t="s">
        <v>1599</v>
      </c>
      <c r="AA571" s="2" t="s">
        <v>1599</v>
      </c>
      <c r="AB571" s="12" t="s">
        <v>242</v>
      </c>
      <c r="AC571" s="12">
        <v>11856</v>
      </c>
      <c r="AD571" s="12">
        <v>50</v>
      </c>
      <c r="AE571" s="12">
        <f>VLOOKUP(AD571,Tableau5[[ID_Section]:[departement]],10,TRUE)</f>
        <v>17</v>
      </c>
      <c r="AF571" s="12">
        <v>141</v>
      </c>
      <c r="AG571" s="33">
        <v>43358</v>
      </c>
      <c r="AH571" s="12">
        <v>13</v>
      </c>
      <c r="AI571" s="12">
        <v>8</v>
      </c>
      <c r="AJ571" s="12" t="s">
        <v>50</v>
      </c>
      <c r="AK571" s="12" t="str">
        <f>AJ571</f>
        <v>Utilitaire</v>
      </c>
      <c r="AL571" s="12">
        <v>1</v>
      </c>
      <c r="AP571" s="12">
        <v>1</v>
      </c>
      <c r="AQ571" s="12">
        <v>36</v>
      </c>
      <c r="AV571" s="12" t="str">
        <f>CONCATENATE(AD571,"-",AG571,"-",AJ571)</f>
        <v>50-43358-Utilitaire</v>
      </c>
      <c r="AW571" s="12">
        <v>1</v>
      </c>
      <c r="AX571" s="12">
        <v>2</v>
      </c>
      <c r="AY571" s="12" t="s">
        <v>61</v>
      </c>
      <c r="AZ571" s="12">
        <v>148</v>
      </c>
      <c r="BA571" s="12" t="s">
        <v>195</v>
      </c>
      <c r="BB571" s="12">
        <v>14943</v>
      </c>
      <c r="BC571" s="12">
        <v>69</v>
      </c>
    </row>
    <row r="572" spans="1:56" x14ac:dyDescent="0.2">
      <c r="A572" s="2" t="s">
        <v>1612</v>
      </c>
      <c r="B572" s="2" t="s">
        <v>568</v>
      </c>
      <c r="C572" s="2"/>
      <c r="D572" s="2">
        <v>50</v>
      </c>
      <c r="E572" s="11">
        <v>43358</v>
      </c>
      <c r="F572" s="2">
        <v>43358</v>
      </c>
      <c r="G572" s="2">
        <v>141</v>
      </c>
      <c r="K572" s="2">
        <v>13</v>
      </c>
      <c r="O572" s="2" t="s">
        <v>53</v>
      </c>
      <c r="P572" s="2">
        <v>1</v>
      </c>
      <c r="R572" s="2" t="s">
        <v>1989</v>
      </c>
      <c r="S572" s="2" t="s">
        <v>54</v>
      </c>
      <c r="T572" s="2" t="s">
        <v>243</v>
      </c>
      <c r="U572" s="2" t="s">
        <v>1599</v>
      </c>
      <c r="V572" s="2" t="s">
        <v>1599</v>
      </c>
      <c r="Y572" s="2" t="s">
        <v>1599</v>
      </c>
      <c r="AA572" s="2" t="s">
        <v>1599</v>
      </c>
      <c r="AB572" s="12" t="s">
        <v>243</v>
      </c>
      <c r="AC572" s="12">
        <v>11857</v>
      </c>
      <c r="AD572" s="12">
        <v>50</v>
      </c>
      <c r="AE572" s="12">
        <f>VLOOKUP(AD572,Tableau5[[ID_Section]:[departement]],10,TRUE)</f>
        <v>17</v>
      </c>
      <c r="AF572" s="12">
        <v>141</v>
      </c>
      <c r="AG572" s="33">
        <v>43358</v>
      </c>
      <c r="AH572" s="12">
        <v>13</v>
      </c>
      <c r="AI572" s="12">
        <v>9</v>
      </c>
      <c r="AJ572" s="12" t="s">
        <v>53</v>
      </c>
      <c r="AK572" s="12" t="s">
        <v>53</v>
      </c>
      <c r="AL572" s="12">
        <v>1</v>
      </c>
      <c r="AP572" s="12">
        <v>2</v>
      </c>
      <c r="AQ572" s="12">
        <v>37</v>
      </c>
      <c r="AV572" s="12" t="str">
        <f>CONCATENATE(AD572,"-",AG572,"-","Loisir")</f>
        <v>50-43358-Loisir</v>
      </c>
      <c r="AW572" s="12">
        <v>1</v>
      </c>
      <c r="AX572" s="12">
        <v>2</v>
      </c>
      <c r="AY572" s="12" t="s">
        <v>61</v>
      </c>
      <c r="AZ572" s="12">
        <v>148</v>
      </c>
      <c r="BA572" s="12" t="s">
        <v>195</v>
      </c>
      <c r="BB572" s="12">
        <v>14943</v>
      </c>
      <c r="BC572" s="12">
        <v>69</v>
      </c>
    </row>
    <row r="573" spans="1:56" x14ac:dyDescent="0.2">
      <c r="A573" s="2" t="s">
        <v>1612</v>
      </c>
      <c r="B573" s="2" t="s">
        <v>568</v>
      </c>
      <c r="C573" s="2"/>
      <c r="D573" s="2">
        <v>50</v>
      </c>
      <c r="E573" s="11">
        <v>43358</v>
      </c>
      <c r="F573" s="2">
        <v>43358</v>
      </c>
      <c r="G573" s="2">
        <v>141</v>
      </c>
      <c r="K573" s="2">
        <v>13</v>
      </c>
      <c r="O573" s="2" t="s">
        <v>53</v>
      </c>
      <c r="P573" s="2">
        <v>2</v>
      </c>
      <c r="R573" s="2" t="s">
        <v>1989</v>
      </c>
      <c r="S573" s="2" t="s">
        <v>1599</v>
      </c>
      <c r="T573" s="2" t="s">
        <v>1599</v>
      </c>
      <c r="U573" s="2" t="s">
        <v>1599</v>
      </c>
      <c r="V573" s="2" t="s">
        <v>1599</v>
      </c>
      <c r="Y573" s="2" t="s">
        <v>1599</v>
      </c>
      <c r="AA573" s="2" t="s">
        <v>1599</v>
      </c>
      <c r="AB573" s="12" t="s">
        <v>204</v>
      </c>
      <c r="AC573" s="12">
        <v>11858</v>
      </c>
      <c r="AD573" s="12">
        <v>50</v>
      </c>
      <c r="AE573" s="12">
        <f>VLOOKUP(AD573,Tableau5[[ID_Section]:[departement]],10,TRUE)</f>
        <v>17</v>
      </c>
      <c r="AF573" s="12">
        <v>141</v>
      </c>
      <c r="AG573" s="33">
        <v>43358</v>
      </c>
      <c r="AH573" s="12">
        <v>13</v>
      </c>
      <c r="AI573" s="12">
        <v>9</v>
      </c>
      <c r="AJ573" s="12" t="s">
        <v>53</v>
      </c>
      <c r="AK573" s="12" t="s">
        <v>53</v>
      </c>
      <c r="AL573" s="12">
        <v>2</v>
      </c>
      <c r="AP573" s="12">
        <v>2</v>
      </c>
      <c r="AV573" s="12" t="str">
        <f>CONCATENATE(AD573,"-",AG573,"-","Loisir")</f>
        <v>50-43358-Loisir</v>
      </c>
      <c r="AW573" s="12">
        <v>1</v>
      </c>
      <c r="AX573" s="12">
        <v>2</v>
      </c>
      <c r="AY573" s="12" t="s">
        <v>61</v>
      </c>
      <c r="AZ573" s="12">
        <v>148</v>
      </c>
      <c r="BA573" s="12" t="s">
        <v>195</v>
      </c>
      <c r="BB573" s="12">
        <v>14943</v>
      </c>
      <c r="BC573" s="12">
        <v>69</v>
      </c>
    </row>
    <row r="574" spans="1:56" x14ac:dyDescent="0.2">
      <c r="A574" s="2" t="s">
        <v>1612</v>
      </c>
      <c r="B574" s="2" t="s">
        <v>568</v>
      </c>
      <c r="C574" s="2"/>
      <c r="D574" s="2">
        <v>50</v>
      </c>
      <c r="E574" s="11">
        <v>43358</v>
      </c>
      <c r="F574" s="2">
        <v>43358</v>
      </c>
      <c r="G574" s="2">
        <v>141</v>
      </c>
      <c r="K574" s="2">
        <v>13</v>
      </c>
      <c r="O574" s="2" t="s">
        <v>49</v>
      </c>
      <c r="P574" s="2">
        <v>1</v>
      </c>
      <c r="R574" s="2" t="s">
        <v>1989</v>
      </c>
      <c r="S574" s="2" t="s">
        <v>1599</v>
      </c>
      <c r="T574" s="2" t="s">
        <v>1599</v>
      </c>
      <c r="U574" s="2" t="s">
        <v>1599</v>
      </c>
      <c r="V574" s="2" t="s">
        <v>1599</v>
      </c>
      <c r="Y574" s="2" t="s">
        <v>1599</v>
      </c>
      <c r="AA574" s="2" t="s">
        <v>1599</v>
      </c>
      <c r="AB574" s="12" t="s">
        <v>204</v>
      </c>
      <c r="AC574" s="12">
        <v>11859</v>
      </c>
      <c r="AD574" s="12">
        <v>50</v>
      </c>
      <c r="AE574" s="12">
        <f>VLOOKUP(AD574,Tableau5[[ID_Section]:[departement]],10,TRUE)</f>
        <v>17</v>
      </c>
      <c r="AF574" s="12">
        <v>141</v>
      </c>
      <c r="AG574" s="33">
        <v>43358</v>
      </c>
      <c r="AH574" s="12">
        <v>13</v>
      </c>
      <c r="AI574" s="12">
        <v>1</v>
      </c>
      <c r="AJ574" s="12" t="s">
        <v>49</v>
      </c>
      <c r="AL574" s="12">
        <v>1</v>
      </c>
      <c r="AP574" s="12">
        <v>2</v>
      </c>
      <c r="AW574" s="12">
        <v>2</v>
      </c>
      <c r="AX574" s="12">
        <v>2</v>
      </c>
      <c r="AY574" s="12" t="s">
        <v>61</v>
      </c>
      <c r="AZ574" s="12">
        <v>148</v>
      </c>
      <c r="BA574" s="12" t="s">
        <v>195</v>
      </c>
      <c r="BB574" s="12">
        <v>14943</v>
      </c>
      <c r="BC574" s="12">
        <v>69</v>
      </c>
    </row>
    <row r="575" spans="1:56" x14ac:dyDescent="0.2">
      <c r="A575" s="2" t="s">
        <v>1612</v>
      </c>
      <c r="B575" s="2" t="s">
        <v>568</v>
      </c>
      <c r="C575" s="2"/>
      <c r="D575" s="2">
        <v>50</v>
      </c>
      <c r="E575" s="11">
        <v>43358</v>
      </c>
      <c r="F575" s="2">
        <v>43358</v>
      </c>
      <c r="G575" s="2">
        <v>141</v>
      </c>
      <c r="K575" s="2">
        <v>13</v>
      </c>
      <c r="O575" s="2" t="s">
        <v>53</v>
      </c>
      <c r="P575" s="2">
        <v>1</v>
      </c>
      <c r="R575" s="2" t="s">
        <v>1988</v>
      </c>
      <c r="S575" s="2" t="s">
        <v>54</v>
      </c>
      <c r="T575" s="2" t="s">
        <v>244</v>
      </c>
      <c r="U575" s="2" t="s">
        <v>1599</v>
      </c>
      <c r="V575" s="2" t="s">
        <v>1599</v>
      </c>
      <c r="Y575" s="2" t="s">
        <v>1599</v>
      </c>
      <c r="AA575" s="2" t="s">
        <v>1599</v>
      </c>
      <c r="AB575" s="12" t="s">
        <v>244</v>
      </c>
      <c r="AC575" s="12">
        <v>11860</v>
      </c>
      <c r="AD575" s="12">
        <v>50</v>
      </c>
      <c r="AE575" s="12">
        <f>VLOOKUP(AD575,Tableau5[[ID_Section]:[departement]],10,TRUE)</f>
        <v>17</v>
      </c>
      <c r="AF575" s="12">
        <v>141</v>
      </c>
      <c r="AG575" s="33">
        <v>43358</v>
      </c>
      <c r="AH575" s="12">
        <v>13</v>
      </c>
      <c r="AI575" s="12">
        <v>9</v>
      </c>
      <c r="AJ575" s="12" t="s">
        <v>53</v>
      </c>
      <c r="AK575" s="12" t="s">
        <v>53</v>
      </c>
      <c r="AL575" s="12">
        <v>1</v>
      </c>
      <c r="AP575" s="12">
        <v>1</v>
      </c>
      <c r="AQ575" s="12">
        <v>38</v>
      </c>
      <c r="AV575" s="12" t="str">
        <f>CONCATENATE(AD575,"-",AG575,"-","Loisir")</f>
        <v>50-43358-Loisir</v>
      </c>
      <c r="AW575" s="12">
        <v>1</v>
      </c>
      <c r="AX575" s="12">
        <v>2</v>
      </c>
      <c r="AY575" s="12" t="s">
        <v>61</v>
      </c>
      <c r="AZ575" s="12">
        <v>148</v>
      </c>
      <c r="BA575" s="12" t="s">
        <v>195</v>
      </c>
      <c r="BB575" s="12">
        <v>14943</v>
      </c>
      <c r="BC575" s="12">
        <v>69</v>
      </c>
    </row>
    <row r="576" spans="1:56" x14ac:dyDescent="0.2">
      <c r="A576" s="2" t="s">
        <v>1612</v>
      </c>
      <c r="B576" s="2" t="s">
        <v>568</v>
      </c>
      <c r="C576" s="2"/>
      <c r="D576" s="2">
        <v>50</v>
      </c>
      <c r="E576" s="11">
        <v>43358</v>
      </c>
      <c r="F576" s="2">
        <v>43358</v>
      </c>
      <c r="G576" s="2">
        <v>141</v>
      </c>
      <c r="K576" s="2">
        <v>13</v>
      </c>
      <c r="O576" s="2" t="s">
        <v>53</v>
      </c>
      <c r="P576" s="2">
        <v>1</v>
      </c>
      <c r="R576" s="2" t="s">
        <v>1988</v>
      </c>
      <c r="S576" s="2" t="s">
        <v>1599</v>
      </c>
      <c r="T576" s="2" t="s">
        <v>1599</v>
      </c>
      <c r="U576" s="2" t="s">
        <v>1599</v>
      </c>
      <c r="V576" s="2" t="s">
        <v>1599</v>
      </c>
      <c r="Y576" s="2" t="s">
        <v>1599</v>
      </c>
      <c r="AA576" s="2" t="s">
        <v>1599</v>
      </c>
      <c r="AB576" s="12" t="s">
        <v>204</v>
      </c>
      <c r="AC576" s="12">
        <v>11861</v>
      </c>
      <c r="AD576" s="12">
        <v>50</v>
      </c>
      <c r="AE576" s="12">
        <f>VLOOKUP(AD576,Tableau5[[ID_Section]:[departement]],10,TRUE)</f>
        <v>17</v>
      </c>
      <c r="AF576" s="12">
        <v>141</v>
      </c>
      <c r="AG576" s="33">
        <v>43358</v>
      </c>
      <c r="AH576" s="12">
        <v>13</v>
      </c>
      <c r="AI576" s="12">
        <v>9</v>
      </c>
      <c r="AJ576" s="12" t="s">
        <v>53</v>
      </c>
      <c r="AK576" s="12" t="s">
        <v>53</v>
      </c>
      <c r="AL576" s="12">
        <v>1</v>
      </c>
      <c r="AP576" s="12">
        <v>1</v>
      </c>
      <c r="AV576" s="12" t="str">
        <f>CONCATENATE(AD576,"-",AG576,"-","Loisir")</f>
        <v>50-43358-Loisir</v>
      </c>
      <c r="AW576" s="12">
        <v>1</v>
      </c>
      <c r="AX576" s="12">
        <v>2</v>
      </c>
      <c r="AY576" s="12" t="s">
        <v>61</v>
      </c>
      <c r="AZ576" s="12">
        <v>148</v>
      </c>
      <c r="BA576" s="12" t="s">
        <v>195</v>
      </c>
      <c r="BB576" s="12">
        <v>14943</v>
      </c>
      <c r="BC576" s="12">
        <v>69</v>
      </c>
    </row>
    <row r="577" spans="1:56" x14ac:dyDescent="0.2">
      <c r="A577" s="2" t="s">
        <v>1612</v>
      </c>
      <c r="B577" s="2" t="s">
        <v>568</v>
      </c>
      <c r="C577" s="2"/>
      <c r="D577" s="2">
        <v>50</v>
      </c>
      <c r="E577" s="11">
        <v>43358</v>
      </c>
      <c r="F577" s="2">
        <v>43358</v>
      </c>
      <c r="G577" s="2">
        <v>141</v>
      </c>
      <c r="K577" s="2">
        <v>13</v>
      </c>
      <c r="O577" s="2" t="s">
        <v>53</v>
      </c>
      <c r="P577" s="2">
        <v>1</v>
      </c>
      <c r="R577" s="2" t="s">
        <v>1988</v>
      </c>
      <c r="S577" s="2" t="s">
        <v>54</v>
      </c>
      <c r="T577" s="2" t="s">
        <v>245</v>
      </c>
      <c r="U577" s="2" t="s">
        <v>1599</v>
      </c>
      <c r="V577" s="2" t="s">
        <v>1599</v>
      </c>
      <c r="Y577" s="2" t="s">
        <v>1599</v>
      </c>
      <c r="AA577" s="2" t="s">
        <v>1599</v>
      </c>
      <c r="AB577" s="12" t="s">
        <v>245</v>
      </c>
      <c r="AC577" s="12">
        <v>11862</v>
      </c>
      <c r="AD577" s="12">
        <v>50</v>
      </c>
      <c r="AE577" s="12">
        <f>VLOOKUP(AD577,Tableau5[[ID_Section]:[departement]],10,TRUE)</f>
        <v>17</v>
      </c>
      <c r="AF577" s="12">
        <v>141</v>
      </c>
      <c r="AG577" s="33">
        <v>43358</v>
      </c>
      <c r="AH577" s="12">
        <v>13</v>
      </c>
      <c r="AI577" s="12">
        <v>9</v>
      </c>
      <c r="AJ577" s="12" t="s">
        <v>53</v>
      </c>
      <c r="AK577" s="12" t="s">
        <v>53</v>
      </c>
      <c r="AL577" s="12">
        <v>1</v>
      </c>
      <c r="AP577" s="12">
        <v>1</v>
      </c>
      <c r="AQ577" s="12">
        <v>39</v>
      </c>
      <c r="AV577" s="12" t="str">
        <f>CONCATENATE(AD577,"-",AG577,"-","Loisir")</f>
        <v>50-43358-Loisir</v>
      </c>
      <c r="AW577" s="12">
        <v>1</v>
      </c>
      <c r="AX577" s="12">
        <v>2</v>
      </c>
      <c r="AY577" s="12" t="s">
        <v>61</v>
      </c>
      <c r="AZ577" s="12">
        <v>148</v>
      </c>
      <c r="BA577" s="12" t="s">
        <v>195</v>
      </c>
      <c r="BB577" s="12">
        <v>14943</v>
      </c>
      <c r="BC577" s="12">
        <v>69</v>
      </c>
    </row>
    <row r="578" spans="1:56" x14ac:dyDescent="0.2">
      <c r="A578" s="2" t="s">
        <v>1612</v>
      </c>
      <c r="B578" s="2" t="s">
        <v>568</v>
      </c>
      <c r="C578" s="2"/>
      <c r="D578" s="2">
        <v>50</v>
      </c>
      <c r="E578" s="11">
        <v>43358</v>
      </c>
      <c r="F578" s="2">
        <v>43358</v>
      </c>
      <c r="G578" s="2">
        <v>141</v>
      </c>
      <c r="K578" s="2">
        <v>13</v>
      </c>
      <c r="O578" s="2" t="s">
        <v>53</v>
      </c>
      <c r="P578" s="2">
        <v>2</v>
      </c>
      <c r="R578" s="2" t="s">
        <v>1988</v>
      </c>
      <c r="S578" s="2" t="s">
        <v>1599</v>
      </c>
      <c r="T578" s="2" t="s">
        <v>1599</v>
      </c>
      <c r="U578" s="2" t="s">
        <v>1599</v>
      </c>
      <c r="V578" s="2" t="s">
        <v>1599</v>
      </c>
      <c r="Y578" s="2" t="s">
        <v>1599</v>
      </c>
      <c r="AA578" s="2" t="s">
        <v>1599</v>
      </c>
      <c r="AB578" s="12" t="s">
        <v>204</v>
      </c>
      <c r="AC578" s="12">
        <v>11863</v>
      </c>
      <c r="AD578" s="12">
        <v>50</v>
      </c>
      <c r="AE578" s="12">
        <f>VLOOKUP(AD578,Tableau5[[ID_Section]:[departement]],10,TRUE)</f>
        <v>17</v>
      </c>
      <c r="AF578" s="12">
        <v>141</v>
      </c>
      <c r="AG578" s="33">
        <v>43358</v>
      </c>
      <c r="AH578" s="12">
        <v>13</v>
      </c>
      <c r="AI578" s="12">
        <v>9</v>
      </c>
      <c r="AJ578" s="12" t="s">
        <v>53</v>
      </c>
      <c r="AK578" s="12" t="s">
        <v>53</v>
      </c>
      <c r="AL578" s="12">
        <v>2</v>
      </c>
      <c r="AP578" s="12">
        <v>1</v>
      </c>
      <c r="AV578" s="12" t="str">
        <f>CONCATENATE(AD578,"-",AG578,"-","Loisir")</f>
        <v>50-43358-Loisir</v>
      </c>
      <c r="AW578" s="12">
        <v>1</v>
      </c>
      <c r="AX578" s="12">
        <v>2</v>
      </c>
      <c r="AY578" s="12" t="s">
        <v>61</v>
      </c>
      <c r="AZ578" s="12">
        <v>148</v>
      </c>
      <c r="BA578" s="12" t="s">
        <v>195</v>
      </c>
      <c r="BB578" s="12">
        <v>14943</v>
      </c>
      <c r="BC578" s="12">
        <v>69</v>
      </c>
    </row>
    <row r="579" spans="1:56" x14ac:dyDescent="0.2">
      <c r="A579" s="2" t="s">
        <v>1612</v>
      </c>
      <c r="B579" s="2" t="s">
        <v>568</v>
      </c>
      <c r="C579" s="2"/>
      <c r="D579" s="2">
        <v>50</v>
      </c>
      <c r="E579" s="11">
        <v>43358</v>
      </c>
      <c r="F579" s="2">
        <v>43358</v>
      </c>
      <c r="G579" s="2">
        <v>141</v>
      </c>
      <c r="K579" s="2">
        <v>13</v>
      </c>
      <c r="M579" s="2">
        <v>2</v>
      </c>
      <c r="O579" s="2" t="s">
        <v>53</v>
      </c>
      <c r="P579" s="2">
        <v>2</v>
      </c>
      <c r="R579" s="2" t="s">
        <v>1989</v>
      </c>
      <c r="S579" s="2" t="s">
        <v>1599</v>
      </c>
      <c r="T579" s="2" t="s">
        <v>1599</v>
      </c>
      <c r="U579" s="2" t="s">
        <v>1599</v>
      </c>
      <c r="V579" s="2" t="s">
        <v>1599</v>
      </c>
      <c r="Y579" s="2" t="s">
        <v>1599</v>
      </c>
      <c r="AA579" s="2" t="s">
        <v>1599</v>
      </c>
      <c r="AB579" s="12" t="s">
        <v>204</v>
      </c>
      <c r="AC579" s="12">
        <v>11864</v>
      </c>
      <c r="AD579" s="12">
        <v>50</v>
      </c>
      <c r="AE579" s="12">
        <f>VLOOKUP(AD579,Tableau5[[ID_Section]:[departement]],10,TRUE)</f>
        <v>17</v>
      </c>
      <c r="AF579" s="12">
        <v>141</v>
      </c>
      <c r="AG579" s="33">
        <v>43358</v>
      </c>
      <c r="AH579" s="12">
        <v>13</v>
      </c>
      <c r="AI579" s="12">
        <v>9</v>
      </c>
      <c r="AJ579" s="12" t="s">
        <v>53</v>
      </c>
      <c r="AK579" s="12" t="s">
        <v>53</v>
      </c>
      <c r="AL579" s="12">
        <v>2</v>
      </c>
      <c r="AN579" s="12">
        <v>2</v>
      </c>
      <c r="AP579" s="12">
        <v>2</v>
      </c>
      <c r="AV579" s="12" t="str">
        <f>CONCATENATE(AD579,"-",AG579,"-","Loisir")</f>
        <v>50-43358-Loisir</v>
      </c>
      <c r="AW579" s="12">
        <v>1</v>
      </c>
      <c r="AX579" s="12">
        <v>2</v>
      </c>
      <c r="AY579" s="12" t="s">
        <v>61</v>
      </c>
      <c r="AZ579" s="12">
        <v>148</v>
      </c>
      <c r="BA579" s="12" t="s">
        <v>195</v>
      </c>
      <c r="BB579" s="12">
        <v>14943</v>
      </c>
      <c r="BC579" s="12">
        <v>69</v>
      </c>
    </row>
    <row r="580" spans="1:56" x14ac:dyDescent="0.2">
      <c r="A580" s="2" t="s">
        <v>1612</v>
      </c>
      <c r="B580" s="2" t="s">
        <v>568</v>
      </c>
      <c r="C580" s="2"/>
      <c r="D580" s="2">
        <v>50</v>
      </c>
      <c r="E580" s="11">
        <v>43358</v>
      </c>
      <c r="F580" s="2">
        <v>43358</v>
      </c>
      <c r="G580" s="2">
        <v>141</v>
      </c>
      <c r="K580" s="2">
        <v>13</v>
      </c>
      <c r="O580" s="2" t="s">
        <v>55</v>
      </c>
      <c r="P580" s="2">
        <v>1</v>
      </c>
      <c r="R580" s="2" t="s">
        <v>1989</v>
      </c>
      <c r="S580" s="2" t="s">
        <v>54</v>
      </c>
      <c r="T580" s="2" t="s">
        <v>246</v>
      </c>
      <c r="U580" s="2" t="s">
        <v>1599</v>
      </c>
      <c r="V580" s="2" t="s">
        <v>1599</v>
      </c>
      <c r="Y580" s="2" t="s">
        <v>1599</v>
      </c>
      <c r="AA580" s="2" t="s">
        <v>1599</v>
      </c>
      <c r="AB580" s="12" t="s">
        <v>246</v>
      </c>
      <c r="AC580" s="12">
        <v>11865</v>
      </c>
      <c r="AD580" s="12">
        <v>50</v>
      </c>
      <c r="AE580" s="12">
        <f>VLOOKUP(AD580,Tableau5[[ID_Section]:[departement]],10,TRUE)</f>
        <v>17</v>
      </c>
      <c r="AF580" s="12">
        <v>141</v>
      </c>
      <c r="AG580" s="33">
        <v>43358</v>
      </c>
      <c r="AH580" s="12">
        <v>13</v>
      </c>
      <c r="AI580" s="12">
        <v>5</v>
      </c>
      <c r="AJ580" s="12" t="s">
        <v>55</v>
      </c>
      <c r="AK580" s="12" t="str">
        <f>AJ580</f>
        <v>Sportif</v>
      </c>
      <c r="AL580" s="12">
        <v>1</v>
      </c>
      <c r="AP580" s="12">
        <v>2</v>
      </c>
      <c r="AQ580" s="12">
        <v>40</v>
      </c>
      <c r="AV580" s="12" t="str">
        <f>CONCATENATE(AD580,"-",AG580,"-",AJ580)</f>
        <v>50-43358-Sportif</v>
      </c>
      <c r="AW580" s="12">
        <v>1</v>
      </c>
      <c r="AX580" s="12">
        <v>2</v>
      </c>
      <c r="AY580" s="12" t="s">
        <v>61</v>
      </c>
      <c r="AZ580" s="12">
        <v>148</v>
      </c>
      <c r="BA580" s="12" t="s">
        <v>195</v>
      </c>
      <c r="BB580" s="12">
        <v>14943</v>
      </c>
      <c r="BC580" s="12">
        <v>69</v>
      </c>
    </row>
    <row r="581" spans="1:56" x14ac:dyDescent="0.2">
      <c r="A581" s="2" t="s">
        <v>1612</v>
      </c>
      <c r="B581" s="2" t="s">
        <v>568</v>
      </c>
      <c r="C581" s="2"/>
      <c r="D581" s="2">
        <v>50</v>
      </c>
      <c r="E581" s="11">
        <v>43358</v>
      </c>
      <c r="F581" s="2">
        <v>43358</v>
      </c>
      <c r="G581" s="2">
        <v>141</v>
      </c>
      <c r="K581" s="2">
        <v>13</v>
      </c>
      <c r="M581" s="2">
        <v>1</v>
      </c>
      <c r="O581" s="2" t="s">
        <v>53</v>
      </c>
      <c r="P581" s="2">
        <v>1</v>
      </c>
      <c r="R581" s="2" t="s">
        <v>1989</v>
      </c>
      <c r="S581" s="2" t="s">
        <v>54</v>
      </c>
      <c r="T581" s="2" t="s">
        <v>247</v>
      </c>
      <c r="U581" s="2" t="s">
        <v>1599</v>
      </c>
      <c r="V581" s="2" t="s">
        <v>1599</v>
      </c>
      <c r="Y581" s="2" t="s">
        <v>1599</v>
      </c>
      <c r="AA581" s="2" t="s">
        <v>1599</v>
      </c>
      <c r="AB581" s="12" t="s">
        <v>247</v>
      </c>
      <c r="AC581" s="12">
        <v>11866</v>
      </c>
      <c r="AD581" s="12">
        <v>50</v>
      </c>
      <c r="AE581" s="12">
        <f>VLOOKUP(AD581,Tableau5[[ID_Section]:[departement]],10,TRUE)</f>
        <v>17</v>
      </c>
      <c r="AF581" s="12">
        <v>141</v>
      </c>
      <c r="AG581" s="33">
        <v>43358</v>
      </c>
      <c r="AH581" s="12">
        <v>13</v>
      </c>
      <c r="AI581" s="12">
        <v>9</v>
      </c>
      <c r="AJ581" s="12" t="s">
        <v>53</v>
      </c>
      <c r="AK581" s="12" t="s">
        <v>53</v>
      </c>
      <c r="AL581" s="12">
        <v>1</v>
      </c>
      <c r="AN581" s="12">
        <v>1</v>
      </c>
      <c r="AP581" s="12">
        <v>2</v>
      </c>
      <c r="AQ581" s="12">
        <v>41</v>
      </c>
      <c r="AV581" s="12" t="str">
        <f>CONCATENATE(AD581,"-",AG581,"-","Loisir")</f>
        <v>50-43358-Loisir</v>
      </c>
      <c r="AW581" s="12">
        <v>1</v>
      </c>
      <c r="AX581" s="12">
        <v>2</v>
      </c>
      <c r="AY581" s="12" t="s">
        <v>61</v>
      </c>
      <c r="AZ581" s="12">
        <v>148</v>
      </c>
      <c r="BA581" s="12" t="s">
        <v>195</v>
      </c>
      <c r="BB581" s="12">
        <v>14943</v>
      </c>
      <c r="BC581" s="12">
        <v>69</v>
      </c>
    </row>
    <row r="582" spans="1:56" x14ac:dyDescent="0.2">
      <c r="A582" s="2" t="s">
        <v>1612</v>
      </c>
      <c r="B582" s="2" t="s">
        <v>568</v>
      </c>
      <c r="C582" s="2"/>
      <c r="D582" s="2">
        <v>50</v>
      </c>
      <c r="E582" s="11">
        <v>43358</v>
      </c>
      <c r="F582" s="2">
        <v>43358</v>
      </c>
      <c r="G582" s="2">
        <v>141</v>
      </c>
      <c r="K582" s="2">
        <v>13</v>
      </c>
      <c r="M582" s="2">
        <v>1</v>
      </c>
      <c r="O582" s="2" t="s">
        <v>53</v>
      </c>
      <c r="P582" s="2">
        <v>1</v>
      </c>
      <c r="R582" s="2" t="s">
        <v>1988</v>
      </c>
      <c r="S582" s="2" t="s">
        <v>54</v>
      </c>
      <c r="T582" s="2" t="s">
        <v>248</v>
      </c>
      <c r="U582" s="2" t="s">
        <v>1599</v>
      </c>
      <c r="V582" s="2" t="s">
        <v>1599</v>
      </c>
      <c r="Y582" s="2" t="s">
        <v>1599</v>
      </c>
      <c r="AA582" s="2" t="s">
        <v>1599</v>
      </c>
      <c r="AB582" s="12" t="s">
        <v>248</v>
      </c>
      <c r="AC582" s="12">
        <v>11867</v>
      </c>
      <c r="AD582" s="12">
        <v>50</v>
      </c>
      <c r="AE582" s="12">
        <f>VLOOKUP(AD582,Tableau5[[ID_Section]:[departement]],10,TRUE)</f>
        <v>17</v>
      </c>
      <c r="AF582" s="12">
        <v>141</v>
      </c>
      <c r="AG582" s="33">
        <v>43358</v>
      </c>
      <c r="AH582" s="12">
        <v>13</v>
      </c>
      <c r="AI582" s="12">
        <v>9</v>
      </c>
      <c r="AJ582" s="12" t="s">
        <v>53</v>
      </c>
      <c r="AK582" s="12" t="s">
        <v>53</v>
      </c>
      <c r="AL582" s="12">
        <v>1</v>
      </c>
      <c r="AN582" s="12">
        <v>1</v>
      </c>
      <c r="AP582" s="12">
        <v>1</v>
      </c>
      <c r="AQ582" s="12">
        <v>42</v>
      </c>
      <c r="AV582" s="12" t="str">
        <f>CONCATENATE(AD582,"-",AG582,"-","Loisir")</f>
        <v>50-43358-Loisir</v>
      </c>
      <c r="AW582" s="12">
        <v>1</v>
      </c>
      <c r="AX582" s="12">
        <v>2</v>
      </c>
      <c r="AY582" s="12" t="s">
        <v>61</v>
      </c>
      <c r="AZ582" s="12">
        <v>148</v>
      </c>
      <c r="BA582" s="12" t="s">
        <v>195</v>
      </c>
      <c r="BB582" s="12">
        <v>14943</v>
      </c>
      <c r="BC582" s="12">
        <v>69</v>
      </c>
    </row>
    <row r="583" spans="1:56" x14ac:dyDescent="0.2">
      <c r="A583" s="2" t="s">
        <v>1612</v>
      </c>
      <c r="B583" s="2" t="s">
        <v>568</v>
      </c>
      <c r="C583" s="2"/>
      <c r="D583" s="2">
        <v>50</v>
      </c>
      <c r="E583" s="11">
        <v>43358</v>
      </c>
      <c r="F583" s="2">
        <v>43358</v>
      </c>
      <c r="G583" s="2">
        <v>141</v>
      </c>
      <c r="K583" s="2">
        <v>13</v>
      </c>
      <c r="O583" s="2" t="s">
        <v>53</v>
      </c>
      <c r="P583" s="2">
        <v>1</v>
      </c>
      <c r="R583" s="2" t="s">
        <v>1989</v>
      </c>
      <c r="S583" s="2" t="s">
        <v>1599</v>
      </c>
      <c r="T583" s="2" t="s">
        <v>1599</v>
      </c>
      <c r="U583" s="2" t="s">
        <v>1599</v>
      </c>
      <c r="V583" s="2" t="s">
        <v>1599</v>
      </c>
      <c r="Y583" s="2" t="s">
        <v>1599</v>
      </c>
      <c r="AA583" s="2" t="s">
        <v>1599</v>
      </c>
      <c r="AB583" s="12" t="s">
        <v>204</v>
      </c>
      <c r="AC583" s="12">
        <v>11868</v>
      </c>
      <c r="AD583" s="12">
        <v>50</v>
      </c>
      <c r="AE583" s="12">
        <f>VLOOKUP(AD583,Tableau5[[ID_Section]:[departement]],10,TRUE)</f>
        <v>17</v>
      </c>
      <c r="AF583" s="12">
        <v>141</v>
      </c>
      <c r="AG583" s="33">
        <v>43358</v>
      </c>
      <c r="AH583" s="12">
        <v>13</v>
      </c>
      <c r="AI583" s="12">
        <v>9</v>
      </c>
      <c r="AJ583" s="12" t="s">
        <v>53</v>
      </c>
      <c r="AK583" s="12" t="s">
        <v>53</v>
      </c>
      <c r="AL583" s="12">
        <v>1</v>
      </c>
      <c r="AP583" s="12">
        <v>2</v>
      </c>
      <c r="AV583" s="12" t="str">
        <f>CONCATENATE(AD583,"-",AG583,"-","Loisir")</f>
        <v>50-43358-Loisir</v>
      </c>
      <c r="AW583" s="12">
        <v>1</v>
      </c>
      <c r="AX583" s="12">
        <v>2</v>
      </c>
      <c r="AY583" s="12" t="s">
        <v>61</v>
      </c>
      <c r="AZ583" s="12">
        <v>148</v>
      </c>
      <c r="BA583" s="12" t="s">
        <v>195</v>
      </c>
      <c r="BB583" s="12">
        <v>14943</v>
      </c>
      <c r="BC583" s="12">
        <v>69</v>
      </c>
    </row>
    <row r="584" spans="1:56" x14ac:dyDescent="0.2">
      <c r="A584" s="2" t="s">
        <v>1612</v>
      </c>
      <c r="B584" s="2" t="s">
        <v>568</v>
      </c>
      <c r="C584" s="2"/>
      <c r="D584" s="2">
        <v>50</v>
      </c>
      <c r="E584" s="11">
        <v>43358</v>
      </c>
      <c r="F584" s="2">
        <v>43358</v>
      </c>
      <c r="G584" s="2">
        <v>141</v>
      </c>
      <c r="K584" s="2">
        <v>13</v>
      </c>
      <c r="O584" s="2" t="s">
        <v>53</v>
      </c>
      <c r="P584" s="2">
        <v>1</v>
      </c>
      <c r="R584" s="2" t="s">
        <v>1989</v>
      </c>
      <c r="S584" s="2" t="s">
        <v>54</v>
      </c>
      <c r="T584" s="2" t="s">
        <v>249</v>
      </c>
      <c r="U584" s="2" t="s">
        <v>1599</v>
      </c>
      <c r="V584" s="2" t="s">
        <v>1599</v>
      </c>
      <c r="Y584" s="2" t="s">
        <v>1599</v>
      </c>
      <c r="AA584" s="2" t="s">
        <v>1599</v>
      </c>
      <c r="AB584" s="12" t="s">
        <v>249</v>
      </c>
      <c r="AC584" s="12">
        <v>11869</v>
      </c>
      <c r="AD584" s="12">
        <v>50</v>
      </c>
      <c r="AE584" s="12">
        <f>VLOOKUP(AD584,Tableau5[[ID_Section]:[departement]],10,TRUE)</f>
        <v>17</v>
      </c>
      <c r="AF584" s="12">
        <v>141</v>
      </c>
      <c r="AG584" s="33">
        <v>43358</v>
      </c>
      <c r="AH584" s="12">
        <v>13</v>
      </c>
      <c r="AI584" s="12">
        <v>9</v>
      </c>
      <c r="AJ584" s="12" t="s">
        <v>53</v>
      </c>
      <c r="AK584" s="12" t="s">
        <v>53</v>
      </c>
      <c r="AL584" s="12">
        <v>1</v>
      </c>
      <c r="AP584" s="12">
        <v>2</v>
      </c>
      <c r="AQ584" s="12">
        <v>43</v>
      </c>
      <c r="AV584" s="12" t="str">
        <f>CONCATENATE(AD584,"-",AG584,"-","Loisir")</f>
        <v>50-43358-Loisir</v>
      </c>
      <c r="AW584" s="12">
        <v>1</v>
      </c>
      <c r="AX584" s="12">
        <v>2</v>
      </c>
      <c r="AY584" s="12" t="s">
        <v>61</v>
      </c>
      <c r="AZ584" s="12">
        <v>148</v>
      </c>
      <c r="BA584" s="12" t="s">
        <v>195</v>
      </c>
      <c r="BB584" s="12">
        <v>14943</v>
      </c>
      <c r="BC584" s="12">
        <v>69</v>
      </c>
    </row>
    <row r="585" spans="1:56" x14ac:dyDescent="0.2">
      <c r="A585" s="2" t="s">
        <v>1612</v>
      </c>
      <c r="B585" s="2" t="s">
        <v>568</v>
      </c>
      <c r="C585" s="2"/>
      <c r="D585" s="2">
        <v>50</v>
      </c>
      <c r="E585" s="11">
        <v>43358</v>
      </c>
      <c r="F585" s="2">
        <v>43358</v>
      </c>
      <c r="G585" s="2">
        <v>141</v>
      </c>
      <c r="K585" s="2">
        <v>13</v>
      </c>
      <c r="O585" s="2" t="s">
        <v>53</v>
      </c>
      <c r="P585" s="2">
        <v>1</v>
      </c>
      <c r="R585" s="2" t="s">
        <v>1989</v>
      </c>
      <c r="S585" s="2" t="s">
        <v>1599</v>
      </c>
      <c r="T585" s="2" t="s">
        <v>1599</v>
      </c>
      <c r="U585" s="2" t="s">
        <v>1599</v>
      </c>
      <c r="V585" s="2" t="s">
        <v>1599</v>
      </c>
      <c r="Y585" s="2" t="s">
        <v>1599</v>
      </c>
      <c r="AA585" s="2" t="s">
        <v>1599</v>
      </c>
      <c r="AB585" s="12" t="s">
        <v>204</v>
      </c>
      <c r="AC585" s="12">
        <v>11870</v>
      </c>
      <c r="AD585" s="12">
        <v>50</v>
      </c>
      <c r="AE585" s="12">
        <f>VLOOKUP(AD585,Tableau5[[ID_Section]:[departement]],10,TRUE)</f>
        <v>17</v>
      </c>
      <c r="AF585" s="12">
        <v>141</v>
      </c>
      <c r="AG585" s="33">
        <v>43358</v>
      </c>
      <c r="AH585" s="12">
        <v>13</v>
      </c>
      <c r="AI585" s="12">
        <v>9</v>
      </c>
      <c r="AJ585" s="12" t="s">
        <v>53</v>
      </c>
      <c r="AK585" s="12" t="s">
        <v>53</v>
      </c>
      <c r="AL585" s="12">
        <v>1</v>
      </c>
      <c r="AP585" s="12">
        <v>2</v>
      </c>
      <c r="AV585" s="12" t="str">
        <f>CONCATENATE(AD585,"-",AG585,"-","Loisir")</f>
        <v>50-43358-Loisir</v>
      </c>
      <c r="AW585" s="12">
        <v>1</v>
      </c>
      <c r="AX585" s="12">
        <v>2</v>
      </c>
      <c r="AY585" s="12" t="s">
        <v>61</v>
      </c>
      <c r="AZ585" s="12">
        <v>148</v>
      </c>
      <c r="BA585" s="12" t="s">
        <v>195</v>
      </c>
      <c r="BB585" s="12">
        <v>14943</v>
      </c>
      <c r="BC585" s="12">
        <v>69</v>
      </c>
      <c r="BD585" s="12" t="s">
        <v>48</v>
      </c>
    </row>
    <row r="586" spans="1:56" x14ac:dyDescent="0.2">
      <c r="A586" s="2" t="s">
        <v>1612</v>
      </c>
      <c r="B586" s="2" t="s">
        <v>568</v>
      </c>
      <c r="C586" s="2"/>
      <c r="D586" s="2">
        <v>50</v>
      </c>
      <c r="E586" s="11">
        <v>43358</v>
      </c>
      <c r="F586" s="2">
        <v>43358</v>
      </c>
      <c r="G586" s="2">
        <v>141</v>
      </c>
      <c r="K586" s="2">
        <v>14</v>
      </c>
      <c r="O586" s="2" t="s">
        <v>52</v>
      </c>
      <c r="P586" s="2">
        <v>1</v>
      </c>
      <c r="R586" s="2" t="s">
        <v>1988</v>
      </c>
      <c r="S586" s="2" t="s">
        <v>54</v>
      </c>
      <c r="T586" s="2" t="s">
        <v>250</v>
      </c>
      <c r="U586" s="2" t="s">
        <v>1599</v>
      </c>
      <c r="V586" s="2" t="s">
        <v>1599</v>
      </c>
      <c r="Y586" s="2" t="s">
        <v>1599</v>
      </c>
      <c r="AA586" s="2" t="s">
        <v>1599</v>
      </c>
      <c r="AB586" s="12" t="s">
        <v>250</v>
      </c>
      <c r="AC586" s="12">
        <v>11871</v>
      </c>
      <c r="AD586" s="12">
        <v>50</v>
      </c>
      <c r="AE586" s="12">
        <f>VLOOKUP(AD586,Tableau5[[ID_Section]:[departement]],10,TRUE)</f>
        <v>17</v>
      </c>
      <c r="AF586" s="12">
        <v>141</v>
      </c>
      <c r="AG586" s="33">
        <v>43358</v>
      </c>
      <c r="AH586" s="12">
        <v>14</v>
      </c>
      <c r="AI586" s="12">
        <v>6</v>
      </c>
      <c r="AJ586" s="12" t="s">
        <v>52</v>
      </c>
      <c r="AK586" s="12" t="str">
        <f>AJ586</f>
        <v>Itinérant</v>
      </c>
      <c r="AL586" s="12">
        <v>1</v>
      </c>
      <c r="AP586" s="12">
        <v>1</v>
      </c>
      <c r="AQ586" s="12">
        <v>44</v>
      </c>
      <c r="AV586" s="12" t="str">
        <f>CONCATENATE(AD586,"-",AG586,"-",AJ586)</f>
        <v>50-43358-Itinérant</v>
      </c>
      <c r="AW586" s="12">
        <v>1</v>
      </c>
      <c r="AX586" s="12">
        <v>2</v>
      </c>
      <c r="AY586" s="12" t="s">
        <v>61</v>
      </c>
      <c r="AZ586" s="12">
        <v>148</v>
      </c>
      <c r="BA586" s="12" t="s">
        <v>196</v>
      </c>
      <c r="BB586" s="12">
        <v>14944</v>
      </c>
      <c r="BC586" s="12">
        <v>60</v>
      </c>
    </row>
    <row r="587" spans="1:56" x14ac:dyDescent="0.2">
      <c r="A587" s="2" t="s">
        <v>1612</v>
      </c>
      <c r="B587" s="2" t="s">
        <v>568</v>
      </c>
      <c r="C587" s="2"/>
      <c r="D587" s="2">
        <v>50</v>
      </c>
      <c r="E587" s="11">
        <v>43358</v>
      </c>
      <c r="F587" s="2">
        <v>43358</v>
      </c>
      <c r="G587" s="2">
        <v>141</v>
      </c>
      <c r="K587" s="2">
        <v>14</v>
      </c>
      <c r="O587" s="2" t="s">
        <v>53</v>
      </c>
      <c r="P587" s="2">
        <v>3</v>
      </c>
      <c r="R587" s="2" t="s">
        <v>1988</v>
      </c>
      <c r="S587" s="2" t="s">
        <v>1599</v>
      </c>
      <c r="T587" s="2" t="s">
        <v>1599</v>
      </c>
      <c r="U587" s="2" t="s">
        <v>1981</v>
      </c>
      <c r="V587" s="2">
        <v>17000</v>
      </c>
      <c r="Y587" s="2" t="s">
        <v>1982</v>
      </c>
      <c r="AA587" s="2" t="s">
        <v>51</v>
      </c>
      <c r="AB587" s="12" t="s">
        <v>204</v>
      </c>
      <c r="AC587" s="12">
        <v>11872</v>
      </c>
      <c r="AD587" s="12">
        <v>50</v>
      </c>
      <c r="AE587" s="12">
        <f>VLOOKUP(AD587,Tableau5[[ID_Section]:[departement]],10,TRUE)</f>
        <v>17</v>
      </c>
      <c r="AF587" s="12">
        <v>141</v>
      </c>
      <c r="AG587" s="33">
        <v>43358</v>
      </c>
      <c r="AH587" s="12">
        <v>14</v>
      </c>
      <c r="AI587" s="12">
        <v>9</v>
      </c>
      <c r="AJ587" s="12" t="s">
        <v>53</v>
      </c>
      <c r="AK587" s="12" t="s">
        <v>53</v>
      </c>
      <c r="AL587" s="12">
        <v>3</v>
      </c>
      <c r="AP587" s="12">
        <v>1</v>
      </c>
      <c r="AR587" s="12">
        <v>17000</v>
      </c>
      <c r="AS587" s="12" t="s">
        <v>51</v>
      </c>
      <c r="AT587" s="12">
        <v>2</v>
      </c>
      <c r="AU587" s="12">
        <v>2</v>
      </c>
      <c r="AV587" s="12" t="str">
        <f t="shared" ref="AV587:AV593" si="2">CONCATENATE(AD587,"-",AG587,"-","Loisir")</f>
        <v>50-43358-Loisir</v>
      </c>
      <c r="AW587" s="12">
        <v>1</v>
      </c>
      <c r="AX587" s="12">
        <v>2</v>
      </c>
      <c r="AY587" s="12" t="s">
        <v>61</v>
      </c>
      <c r="AZ587" s="12">
        <v>148</v>
      </c>
      <c r="BA587" s="12" t="s">
        <v>196</v>
      </c>
      <c r="BB587" s="12">
        <v>14944</v>
      </c>
      <c r="BC587" s="12">
        <v>60</v>
      </c>
    </row>
    <row r="588" spans="1:56" x14ac:dyDescent="0.2">
      <c r="A588" s="2" t="s">
        <v>1612</v>
      </c>
      <c r="B588" s="2" t="s">
        <v>568</v>
      </c>
      <c r="C588" s="2"/>
      <c r="D588" s="2">
        <v>50</v>
      </c>
      <c r="E588" s="11">
        <v>43358</v>
      </c>
      <c r="F588" s="2">
        <v>43358</v>
      </c>
      <c r="G588" s="2">
        <v>141</v>
      </c>
      <c r="K588" s="2">
        <v>14</v>
      </c>
      <c r="O588" s="2" t="s">
        <v>53</v>
      </c>
      <c r="P588" s="2">
        <v>2</v>
      </c>
      <c r="R588" s="2" t="s">
        <v>1989</v>
      </c>
      <c r="S588" s="2" t="s">
        <v>1599</v>
      </c>
      <c r="T588" s="2" t="s">
        <v>1599</v>
      </c>
      <c r="U588" s="2" t="s">
        <v>1599</v>
      </c>
      <c r="V588" s="2" t="s">
        <v>1599</v>
      </c>
      <c r="Y588" s="2" t="s">
        <v>1599</v>
      </c>
      <c r="AA588" s="2" t="s">
        <v>1599</v>
      </c>
      <c r="AB588" s="12" t="s">
        <v>204</v>
      </c>
      <c r="AC588" s="12">
        <v>11873</v>
      </c>
      <c r="AD588" s="12">
        <v>50</v>
      </c>
      <c r="AE588" s="12">
        <f>VLOOKUP(AD588,Tableau5[[ID_Section]:[departement]],10,TRUE)</f>
        <v>17</v>
      </c>
      <c r="AF588" s="12">
        <v>141</v>
      </c>
      <c r="AG588" s="33">
        <v>43358</v>
      </c>
      <c r="AH588" s="12">
        <v>14</v>
      </c>
      <c r="AI588" s="12">
        <v>9</v>
      </c>
      <c r="AJ588" s="12" t="s">
        <v>53</v>
      </c>
      <c r="AK588" s="12" t="s">
        <v>53</v>
      </c>
      <c r="AL588" s="12">
        <v>2</v>
      </c>
      <c r="AP588" s="12">
        <v>2</v>
      </c>
      <c r="AV588" s="12" t="str">
        <f t="shared" si="2"/>
        <v>50-43358-Loisir</v>
      </c>
      <c r="AW588" s="12">
        <v>1</v>
      </c>
      <c r="AX588" s="12">
        <v>2</v>
      </c>
      <c r="AY588" s="12" t="s">
        <v>61</v>
      </c>
      <c r="AZ588" s="12">
        <v>148</v>
      </c>
      <c r="BA588" s="12" t="s">
        <v>196</v>
      </c>
      <c r="BB588" s="12">
        <v>14944</v>
      </c>
      <c r="BC588" s="12">
        <v>60</v>
      </c>
    </row>
    <row r="589" spans="1:56" x14ac:dyDescent="0.2">
      <c r="A589" s="2" t="s">
        <v>1612</v>
      </c>
      <c r="B589" s="2" t="s">
        <v>568</v>
      </c>
      <c r="C589" s="2"/>
      <c r="D589" s="2">
        <v>50</v>
      </c>
      <c r="E589" s="11">
        <v>43358</v>
      </c>
      <c r="F589" s="2">
        <v>43358</v>
      </c>
      <c r="G589" s="2">
        <v>141</v>
      </c>
      <c r="K589" s="2">
        <v>14</v>
      </c>
      <c r="O589" s="2" t="s">
        <v>53</v>
      </c>
      <c r="P589" s="2">
        <v>1</v>
      </c>
      <c r="R589" s="2" t="s">
        <v>1988</v>
      </c>
      <c r="S589" s="2" t="s">
        <v>1599</v>
      </c>
      <c r="T589" s="2" t="s">
        <v>1599</v>
      </c>
      <c r="U589" s="2" t="s">
        <v>1599</v>
      </c>
      <c r="V589" s="2" t="s">
        <v>1599</v>
      </c>
      <c r="Y589" s="2" t="s">
        <v>1599</v>
      </c>
      <c r="AA589" s="2" t="s">
        <v>1599</v>
      </c>
      <c r="AB589" s="12" t="s">
        <v>204</v>
      </c>
      <c r="AC589" s="12">
        <v>11874</v>
      </c>
      <c r="AD589" s="12">
        <v>50</v>
      </c>
      <c r="AE589" s="12">
        <f>VLOOKUP(AD589,Tableau5[[ID_Section]:[departement]],10,TRUE)</f>
        <v>17</v>
      </c>
      <c r="AF589" s="12">
        <v>141</v>
      </c>
      <c r="AG589" s="33">
        <v>43358</v>
      </c>
      <c r="AH589" s="12">
        <v>14</v>
      </c>
      <c r="AI589" s="12">
        <v>9</v>
      </c>
      <c r="AJ589" s="12" t="s">
        <v>53</v>
      </c>
      <c r="AK589" s="12" t="s">
        <v>53</v>
      </c>
      <c r="AL589" s="12">
        <v>1</v>
      </c>
      <c r="AP589" s="12">
        <v>1</v>
      </c>
      <c r="AV589" s="12" t="str">
        <f t="shared" si="2"/>
        <v>50-43358-Loisir</v>
      </c>
      <c r="AW589" s="12">
        <v>1</v>
      </c>
      <c r="AX589" s="12">
        <v>2</v>
      </c>
      <c r="AY589" s="12" t="s">
        <v>61</v>
      </c>
      <c r="AZ589" s="12">
        <v>148</v>
      </c>
      <c r="BA589" s="12" t="s">
        <v>196</v>
      </c>
      <c r="BB589" s="12">
        <v>14944</v>
      </c>
      <c r="BC589" s="12">
        <v>60</v>
      </c>
    </row>
    <row r="590" spans="1:56" x14ac:dyDescent="0.2">
      <c r="A590" s="2" t="s">
        <v>1612</v>
      </c>
      <c r="B590" s="2" t="s">
        <v>568</v>
      </c>
      <c r="C590" s="2"/>
      <c r="D590" s="2">
        <v>50</v>
      </c>
      <c r="E590" s="11">
        <v>43358</v>
      </c>
      <c r="F590" s="2">
        <v>43358</v>
      </c>
      <c r="G590" s="2">
        <v>141</v>
      </c>
      <c r="K590" s="2">
        <v>14</v>
      </c>
      <c r="O590" s="2" t="s">
        <v>53</v>
      </c>
      <c r="P590" s="2">
        <v>2</v>
      </c>
      <c r="R590" s="2" t="s">
        <v>1989</v>
      </c>
      <c r="S590" s="2" t="s">
        <v>1599</v>
      </c>
      <c r="T590" s="2" t="s">
        <v>1599</v>
      </c>
      <c r="U590" s="2" t="s">
        <v>1599</v>
      </c>
      <c r="V590" s="2" t="s">
        <v>1599</v>
      </c>
      <c r="Y590" s="2" t="s">
        <v>1599</v>
      </c>
      <c r="AA590" s="2" t="s">
        <v>1599</v>
      </c>
      <c r="AB590" s="12" t="s">
        <v>204</v>
      </c>
      <c r="AC590" s="12">
        <v>11875</v>
      </c>
      <c r="AD590" s="12">
        <v>50</v>
      </c>
      <c r="AE590" s="12">
        <f>VLOOKUP(AD590,Tableau5[[ID_Section]:[departement]],10,TRUE)</f>
        <v>17</v>
      </c>
      <c r="AF590" s="12">
        <v>141</v>
      </c>
      <c r="AG590" s="33">
        <v>43358</v>
      </c>
      <c r="AH590" s="12">
        <v>14</v>
      </c>
      <c r="AI590" s="12">
        <v>9</v>
      </c>
      <c r="AJ590" s="12" t="s">
        <v>53</v>
      </c>
      <c r="AK590" s="12" t="s">
        <v>53</v>
      </c>
      <c r="AL590" s="12">
        <v>2</v>
      </c>
      <c r="AP590" s="12">
        <v>2</v>
      </c>
      <c r="AV590" s="12" t="str">
        <f t="shared" si="2"/>
        <v>50-43358-Loisir</v>
      </c>
      <c r="AW590" s="12">
        <v>1</v>
      </c>
      <c r="AX590" s="12">
        <v>2</v>
      </c>
      <c r="AY590" s="12" t="s">
        <v>61</v>
      </c>
      <c r="AZ590" s="12">
        <v>148</v>
      </c>
      <c r="BA590" s="12" t="s">
        <v>196</v>
      </c>
      <c r="BB590" s="12">
        <v>14944</v>
      </c>
      <c r="BC590" s="12">
        <v>60</v>
      </c>
    </row>
    <row r="591" spans="1:56" x14ac:dyDescent="0.2">
      <c r="A591" s="2" t="s">
        <v>1612</v>
      </c>
      <c r="B591" s="2" t="s">
        <v>568</v>
      </c>
      <c r="C591" s="2"/>
      <c r="D591" s="2">
        <v>50</v>
      </c>
      <c r="E591" s="11">
        <v>43358</v>
      </c>
      <c r="F591" s="2">
        <v>43358</v>
      </c>
      <c r="G591" s="2">
        <v>141</v>
      </c>
      <c r="K591" s="2">
        <v>14</v>
      </c>
      <c r="O591" s="2" t="s">
        <v>53</v>
      </c>
      <c r="P591" s="2">
        <v>1</v>
      </c>
      <c r="R591" s="2" t="s">
        <v>1988</v>
      </c>
      <c r="S591" s="2" t="s">
        <v>1599</v>
      </c>
      <c r="T591" s="2" t="s">
        <v>1599</v>
      </c>
      <c r="U591" s="2" t="s">
        <v>1599</v>
      </c>
      <c r="V591" s="2" t="s">
        <v>1599</v>
      </c>
      <c r="Y591" s="2" t="s">
        <v>1599</v>
      </c>
      <c r="AA591" s="2" t="s">
        <v>1599</v>
      </c>
      <c r="AB591" s="12" t="s">
        <v>204</v>
      </c>
      <c r="AC591" s="12">
        <v>11876</v>
      </c>
      <c r="AD591" s="12">
        <v>50</v>
      </c>
      <c r="AE591" s="12">
        <f>VLOOKUP(AD591,Tableau5[[ID_Section]:[departement]],10,TRUE)</f>
        <v>17</v>
      </c>
      <c r="AF591" s="12">
        <v>141</v>
      </c>
      <c r="AG591" s="33">
        <v>43358</v>
      </c>
      <c r="AH591" s="12">
        <v>14</v>
      </c>
      <c r="AI591" s="12">
        <v>9</v>
      </c>
      <c r="AJ591" s="12" t="s">
        <v>53</v>
      </c>
      <c r="AK591" s="12" t="s">
        <v>53</v>
      </c>
      <c r="AL591" s="12">
        <v>1</v>
      </c>
      <c r="AP591" s="12">
        <v>1</v>
      </c>
      <c r="AV591" s="12" t="str">
        <f t="shared" si="2"/>
        <v>50-43358-Loisir</v>
      </c>
      <c r="AW591" s="12">
        <v>1</v>
      </c>
      <c r="AX591" s="12">
        <v>2</v>
      </c>
      <c r="AY591" s="12" t="s">
        <v>61</v>
      </c>
      <c r="AZ591" s="12">
        <v>148</v>
      </c>
      <c r="BA591" s="12" t="s">
        <v>196</v>
      </c>
      <c r="BB591" s="12">
        <v>14944</v>
      </c>
      <c r="BC591" s="12">
        <v>60</v>
      </c>
    </row>
    <row r="592" spans="1:56" x14ac:dyDescent="0.2">
      <c r="A592" s="2" t="s">
        <v>1612</v>
      </c>
      <c r="B592" s="2" t="s">
        <v>568</v>
      </c>
      <c r="C592" s="2"/>
      <c r="D592" s="2">
        <v>50</v>
      </c>
      <c r="E592" s="11">
        <v>43358</v>
      </c>
      <c r="F592" s="2">
        <v>43358</v>
      </c>
      <c r="G592" s="2">
        <v>141</v>
      </c>
      <c r="K592" s="2">
        <v>14</v>
      </c>
      <c r="O592" s="2" t="s">
        <v>53</v>
      </c>
      <c r="P592" s="2">
        <v>2</v>
      </c>
      <c r="R592" s="2" t="s">
        <v>1989</v>
      </c>
      <c r="S592" s="2" t="s">
        <v>1599</v>
      </c>
      <c r="T592" s="2" t="s">
        <v>1599</v>
      </c>
      <c r="U592" s="2" t="s">
        <v>1599</v>
      </c>
      <c r="V592" s="2" t="s">
        <v>1599</v>
      </c>
      <c r="Y592" s="2" t="s">
        <v>1599</v>
      </c>
      <c r="AA592" s="2" t="s">
        <v>1599</v>
      </c>
      <c r="AB592" s="12" t="s">
        <v>204</v>
      </c>
      <c r="AC592" s="12">
        <v>11877</v>
      </c>
      <c r="AD592" s="12">
        <v>50</v>
      </c>
      <c r="AE592" s="12">
        <f>VLOOKUP(AD592,Tableau5[[ID_Section]:[departement]],10,TRUE)</f>
        <v>17</v>
      </c>
      <c r="AF592" s="12">
        <v>141</v>
      </c>
      <c r="AG592" s="33">
        <v>43358</v>
      </c>
      <c r="AH592" s="12">
        <v>14</v>
      </c>
      <c r="AI592" s="12">
        <v>9</v>
      </c>
      <c r="AJ592" s="12" t="s">
        <v>53</v>
      </c>
      <c r="AK592" s="12" t="s">
        <v>53</v>
      </c>
      <c r="AL592" s="12">
        <v>2</v>
      </c>
      <c r="AP592" s="12">
        <v>2</v>
      </c>
      <c r="AV592" s="12" t="str">
        <f t="shared" si="2"/>
        <v>50-43358-Loisir</v>
      </c>
      <c r="AW592" s="12">
        <v>1</v>
      </c>
      <c r="AX592" s="12">
        <v>2</v>
      </c>
      <c r="AY592" s="12" t="s">
        <v>61</v>
      </c>
      <c r="AZ592" s="12">
        <v>148</v>
      </c>
      <c r="BA592" s="12" t="s">
        <v>196</v>
      </c>
      <c r="BB592" s="12">
        <v>14944</v>
      </c>
      <c r="BC592" s="12">
        <v>60</v>
      </c>
    </row>
    <row r="593" spans="1:55" x14ac:dyDescent="0.2">
      <c r="A593" s="2" t="s">
        <v>1612</v>
      </c>
      <c r="B593" s="2" t="s">
        <v>568</v>
      </c>
      <c r="C593" s="2"/>
      <c r="D593" s="2">
        <v>50</v>
      </c>
      <c r="E593" s="11">
        <v>43358</v>
      </c>
      <c r="F593" s="2">
        <v>43358</v>
      </c>
      <c r="G593" s="2">
        <v>141</v>
      </c>
      <c r="K593" s="2">
        <v>14</v>
      </c>
      <c r="O593" s="2" t="s">
        <v>53</v>
      </c>
      <c r="P593" s="2">
        <v>1</v>
      </c>
      <c r="R593" s="2" t="s">
        <v>1989</v>
      </c>
      <c r="S593" s="2" t="s">
        <v>1599</v>
      </c>
      <c r="T593" s="2" t="s">
        <v>1599</v>
      </c>
      <c r="U593" s="2" t="s">
        <v>1599</v>
      </c>
      <c r="V593" s="2" t="s">
        <v>1599</v>
      </c>
      <c r="Y593" s="2" t="s">
        <v>1599</v>
      </c>
      <c r="AA593" s="2" t="s">
        <v>1599</v>
      </c>
      <c r="AB593" s="12" t="s">
        <v>204</v>
      </c>
      <c r="AC593" s="12">
        <v>11878</v>
      </c>
      <c r="AD593" s="12">
        <v>50</v>
      </c>
      <c r="AE593" s="12">
        <f>VLOOKUP(AD593,Tableau5[[ID_Section]:[departement]],10,TRUE)</f>
        <v>17</v>
      </c>
      <c r="AF593" s="12">
        <v>141</v>
      </c>
      <c r="AG593" s="33">
        <v>43358</v>
      </c>
      <c r="AH593" s="12">
        <v>14</v>
      </c>
      <c r="AI593" s="12">
        <v>9</v>
      </c>
      <c r="AJ593" s="12" t="s">
        <v>53</v>
      </c>
      <c r="AK593" s="12" t="s">
        <v>53</v>
      </c>
      <c r="AL593" s="12">
        <v>1</v>
      </c>
      <c r="AP593" s="12">
        <v>2</v>
      </c>
      <c r="AV593" s="12" t="str">
        <f t="shared" si="2"/>
        <v>50-43358-Loisir</v>
      </c>
      <c r="AW593" s="12">
        <v>1</v>
      </c>
      <c r="AX593" s="12">
        <v>2</v>
      </c>
      <c r="AY593" s="12" t="s">
        <v>61</v>
      </c>
      <c r="AZ593" s="12">
        <v>148</v>
      </c>
      <c r="BA593" s="12" t="s">
        <v>196</v>
      </c>
      <c r="BB593" s="12">
        <v>14944</v>
      </c>
      <c r="BC593" s="12">
        <v>60</v>
      </c>
    </row>
    <row r="594" spans="1:55" x14ac:dyDescent="0.2">
      <c r="A594" s="2" t="s">
        <v>1612</v>
      </c>
      <c r="B594" s="2" t="s">
        <v>568</v>
      </c>
      <c r="C594" s="2"/>
      <c r="D594" s="2">
        <v>50</v>
      </c>
      <c r="E594" s="11">
        <v>43358</v>
      </c>
      <c r="F594" s="2">
        <v>43358</v>
      </c>
      <c r="G594" s="2">
        <v>141</v>
      </c>
      <c r="K594" s="2">
        <v>14</v>
      </c>
      <c r="O594" s="2" t="s">
        <v>49</v>
      </c>
      <c r="P594" s="2">
        <v>2</v>
      </c>
      <c r="R594" s="2" t="s">
        <v>1988</v>
      </c>
      <c r="S594" s="2" t="s">
        <v>1599</v>
      </c>
      <c r="T594" s="2" t="s">
        <v>1599</v>
      </c>
      <c r="U594" s="2" t="s">
        <v>1599</v>
      </c>
      <c r="V594" s="2" t="s">
        <v>1599</v>
      </c>
      <c r="Y594" s="2" t="s">
        <v>1599</v>
      </c>
      <c r="AA594" s="2" t="s">
        <v>1599</v>
      </c>
      <c r="AB594" s="12" t="s">
        <v>204</v>
      </c>
      <c r="AC594" s="12">
        <v>11879</v>
      </c>
      <c r="AD594" s="12">
        <v>50</v>
      </c>
      <c r="AE594" s="12">
        <f>VLOOKUP(AD594,Tableau5[[ID_Section]:[departement]],10,TRUE)</f>
        <v>17</v>
      </c>
      <c r="AF594" s="12">
        <v>141</v>
      </c>
      <c r="AG594" s="33">
        <v>43358</v>
      </c>
      <c r="AH594" s="12">
        <v>14</v>
      </c>
      <c r="AI594" s="12">
        <v>1</v>
      </c>
      <c r="AJ594" s="12" t="s">
        <v>49</v>
      </c>
      <c r="AL594" s="12">
        <v>2</v>
      </c>
      <c r="AP594" s="12">
        <v>1</v>
      </c>
      <c r="AW594" s="12">
        <v>2</v>
      </c>
      <c r="AX594" s="12">
        <v>2</v>
      </c>
      <c r="AY594" s="12" t="s">
        <v>61</v>
      </c>
      <c r="AZ594" s="12">
        <v>148</v>
      </c>
      <c r="BA594" s="12" t="s">
        <v>196</v>
      </c>
      <c r="BB594" s="12">
        <v>14944</v>
      </c>
      <c r="BC594" s="12">
        <v>60</v>
      </c>
    </row>
    <row r="595" spans="1:55" x14ac:dyDescent="0.2">
      <c r="A595" s="2" t="s">
        <v>1612</v>
      </c>
      <c r="B595" s="2" t="s">
        <v>568</v>
      </c>
      <c r="C595" s="2"/>
      <c r="D595" s="2">
        <v>50</v>
      </c>
      <c r="E595" s="11">
        <v>43358</v>
      </c>
      <c r="F595" s="2">
        <v>43358</v>
      </c>
      <c r="G595" s="2">
        <v>141</v>
      </c>
      <c r="K595" s="2">
        <v>14</v>
      </c>
      <c r="O595" s="2" t="s">
        <v>56</v>
      </c>
      <c r="P595" s="2">
        <v>1</v>
      </c>
      <c r="Q595" s="2" t="s">
        <v>57</v>
      </c>
      <c r="R595" s="2" t="s">
        <v>1988</v>
      </c>
      <c r="S595" s="2" t="s">
        <v>1599</v>
      </c>
      <c r="T595" s="2" t="s">
        <v>1599</v>
      </c>
      <c r="U595" s="2" t="s">
        <v>1599</v>
      </c>
      <c r="V595" s="2" t="s">
        <v>1599</v>
      </c>
      <c r="Y595" s="2" t="s">
        <v>1599</v>
      </c>
      <c r="AA595" s="2" t="s">
        <v>1599</v>
      </c>
      <c r="AB595" s="12" t="s">
        <v>204</v>
      </c>
      <c r="AC595" s="12">
        <v>11880</v>
      </c>
      <c r="AD595" s="12">
        <v>50</v>
      </c>
      <c r="AE595" s="12">
        <f>VLOOKUP(AD595,Tableau5[[ID_Section]:[departement]],10,TRUE)</f>
        <v>17</v>
      </c>
      <c r="AF595" s="12">
        <v>141</v>
      </c>
      <c r="AG595" s="33">
        <v>43358</v>
      </c>
      <c r="AH595" s="12">
        <v>14</v>
      </c>
      <c r="AI595" s="12">
        <v>15</v>
      </c>
      <c r="AJ595" s="12" t="s">
        <v>56</v>
      </c>
      <c r="AL595" s="12">
        <v>1</v>
      </c>
      <c r="AO595" s="12" t="s">
        <v>57</v>
      </c>
      <c r="AP595" s="12">
        <v>1</v>
      </c>
      <c r="AW595" s="12">
        <v>2</v>
      </c>
      <c r="AX595" s="12">
        <v>2</v>
      </c>
      <c r="AY595" s="12" t="s">
        <v>61</v>
      </c>
      <c r="AZ595" s="12">
        <v>148</v>
      </c>
      <c r="BA595" s="12" t="s">
        <v>196</v>
      </c>
      <c r="BB595" s="12">
        <v>14944</v>
      </c>
      <c r="BC595" s="12">
        <v>60</v>
      </c>
    </row>
    <row r="596" spans="1:55" x14ac:dyDescent="0.2">
      <c r="A596" s="2" t="s">
        <v>1612</v>
      </c>
      <c r="B596" s="2" t="s">
        <v>568</v>
      </c>
      <c r="C596" s="2"/>
      <c r="D596" s="2">
        <v>50</v>
      </c>
      <c r="E596" s="11">
        <v>43358</v>
      </c>
      <c r="F596" s="2">
        <v>43358</v>
      </c>
      <c r="G596" s="2">
        <v>141</v>
      </c>
      <c r="K596" s="2">
        <v>14</v>
      </c>
      <c r="O596" s="2" t="s">
        <v>55</v>
      </c>
      <c r="P596" s="2">
        <v>1</v>
      </c>
      <c r="R596" s="2" t="s">
        <v>1988</v>
      </c>
      <c r="S596" s="2" t="s">
        <v>1599</v>
      </c>
      <c r="T596" s="2" t="s">
        <v>1599</v>
      </c>
      <c r="U596" s="2" t="s">
        <v>1599</v>
      </c>
      <c r="V596" s="2" t="s">
        <v>1599</v>
      </c>
      <c r="Y596" s="2" t="s">
        <v>1599</v>
      </c>
      <c r="AA596" s="2" t="s">
        <v>1599</v>
      </c>
      <c r="AB596" s="12" t="s">
        <v>204</v>
      </c>
      <c r="AC596" s="12">
        <v>11881</v>
      </c>
      <c r="AD596" s="12">
        <v>50</v>
      </c>
      <c r="AE596" s="12">
        <f>VLOOKUP(AD596,Tableau5[[ID_Section]:[departement]],10,TRUE)</f>
        <v>17</v>
      </c>
      <c r="AF596" s="12">
        <v>141</v>
      </c>
      <c r="AG596" s="33">
        <v>43358</v>
      </c>
      <c r="AH596" s="12">
        <v>14</v>
      </c>
      <c r="AI596" s="12">
        <v>5</v>
      </c>
      <c r="AJ596" s="12" t="s">
        <v>55</v>
      </c>
      <c r="AK596" s="12" t="str">
        <f>AJ596</f>
        <v>Sportif</v>
      </c>
      <c r="AL596" s="12">
        <v>1</v>
      </c>
      <c r="AP596" s="12">
        <v>1</v>
      </c>
      <c r="AV596" s="12" t="str">
        <f>CONCATENATE(AD596,"-",AG596,"-",AJ596)</f>
        <v>50-43358-Sportif</v>
      </c>
      <c r="AW596" s="12">
        <v>1</v>
      </c>
      <c r="AX596" s="12">
        <v>2</v>
      </c>
      <c r="AY596" s="12" t="s">
        <v>61</v>
      </c>
      <c r="AZ596" s="12">
        <v>148</v>
      </c>
      <c r="BA596" s="12" t="s">
        <v>196</v>
      </c>
      <c r="BB596" s="12">
        <v>14944</v>
      </c>
      <c r="BC596" s="12">
        <v>60</v>
      </c>
    </row>
    <row r="597" spans="1:55" x14ac:dyDescent="0.2">
      <c r="A597" s="2" t="s">
        <v>1612</v>
      </c>
      <c r="B597" s="2" t="s">
        <v>568</v>
      </c>
      <c r="C597" s="2"/>
      <c r="D597" s="2">
        <v>50</v>
      </c>
      <c r="E597" s="11">
        <v>43358</v>
      </c>
      <c r="F597" s="2">
        <v>43358</v>
      </c>
      <c r="G597" s="2">
        <v>141</v>
      </c>
      <c r="K597" s="2">
        <v>14</v>
      </c>
      <c r="O597" s="2" t="s">
        <v>49</v>
      </c>
      <c r="P597" s="2">
        <v>2</v>
      </c>
      <c r="R597" s="2" t="s">
        <v>1989</v>
      </c>
      <c r="S597" s="2" t="s">
        <v>1599</v>
      </c>
      <c r="T597" s="2" t="s">
        <v>1599</v>
      </c>
      <c r="U597" s="2" t="s">
        <v>1599</v>
      </c>
      <c r="V597" s="2" t="s">
        <v>1599</v>
      </c>
      <c r="Y597" s="2" t="s">
        <v>1599</v>
      </c>
      <c r="AA597" s="2" t="s">
        <v>1599</v>
      </c>
      <c r="AB597" s="12" t="s">
        <v>204</v>
      </c>
      <c r="AC597" s="12">
        <v>11882</v>
      </c>
      <c r="AD597" s="12">
        <v>50</v>
      </c>
      <c r="AE597" s="12">
        <f>VLOOKUP(AD597,Tableau5[[ID_Section]:[departement]],10,TRUE)</f>
        <v>17</v>
      </c>
      <c r="AF597" s="12">
        <v>141</v>
      </c>
      <c r="AG597" s="33">
        <v>43358</v>
      </c>
      <c r="AH597" s="12">
        <v>14</v>
      </c>
      <c r="AI597" s="12">
        <v>1</v>
      </c>
      <c r="AJ597" s="12" t="s">
        <v>49</v>
      </c>
      <c r="AL597" s="12">
        <v>2</v>
      </c>
      <c r="AP597" s="12">
        <v>2</v>
      </c>
      <c r="AW597" s="12">
        <v>2</v>
      </c>
      <c r="AX597" s="12">
        <v>2</v>
      </c>
      <c r="AY597" s="12" t="s">
        <v>61</v>
      </c>
      <c r="AZ597" s="12">
        <v>148</v>
      </c>
      <c r="BA597" s="12" t="s">
        <v>196</v>
      </c>
      <c r="BB597" s="12">
        <v>14944</v>
      </c>
      <c r="BC597" s="12">
        <v>60</v>
      </c>
    </row>
    <row r="598" spans="1:55" x14ac:dyDescent="0.2">
      <c r="A598" s="2" t="s">
        <v>1612</v>
      </c>
      <c r="B598" s="2" t="s">
        <v>568</v>
      </c>
      <c r="C598" s="2"/>
      <c r="D598" s="2">
        <v>50</v>
      </c>
      <c r="E598" s="11">
        <v>43358</v>
      </c>
      <c r="F598" s="2">
        <v>43358</v>
      </c>
      <c r="G598" s="2">
        <v>141</v>
      </c>
      <c r="K598" s="2">
        <v>14</v>
      </c>
      <c r="O598" s="2" t="s">
        <v>53</v>
      </c>
      <c r="P598" s="2">
        <v>1</v>
      </c>
      <c r="R598" s="2" t="s">
        <v>1989</v>
      </c>
      <c r="S598" s="2" t="s">
        <v>1599</v>
      </c>
      <c r="T598" s="2" t="s">
        <v>1599</v>
      </c>
      <c r="U598" s="2" t="s">
        <v>1599</v>
      </c>
      <c r="V598" s="2" t="s">
        <v>1599</v>
      </c>
      <c r="Y598" s="2" t="s">
        <v>1599</v>
      </c>
      <c r="AA598" s="2" t="s">
        <v>1599</v>
      </c>
      <c r="AB598" s="12" t="s">
        <v>204</v>
      </c>
      <c r="AC598" s="12">
        <v>11883</v>
      </c>
      <c r="AD598" s="12">
        <v>50</v>
      </c>
      <c r="AE598" s="12">
        <f>VLOOKUP(AD598,Tableau5[[ID_Section]:[departement]],10,TRUE)</f>
        <v>17</v>
      </c>
      <c r="AF598" s="12">
        <v>141</v>
      </c>
      <c r="AG598" s="33">
        <v>43358</v>
      </c>
      <c r="AH598" s="12">
        <v>14</v>
      </c>
      <c r="AI598" s="12">
        <v>9</v>
      </c>
      <c r="AJ598" s="12" t="s">
        <v>53</v>
      </c>
      <c r="AK598" s="12" t="s">
        <v>53</v>
      </c>
      <c r="AL598" s="12">
        <v>1</v>
      </c>
      <c r="AP598" s="12">
        <v>2</v>
      </c>
      <c r="AV598" s="12" t="str">
        <f>CONCATENATE(AD598,"-",AG598,"-","Loisir")</f>
        <v>50-43358-Loisir</v>
      </c>
      <c r="AW598" s="12">
        <v>1</v>
      </c>
      <c r="AX598" s="12">
        <v>2</v>
      </c>
      <c r="AY598" s="12" t="s">
        <v>61</v>
      </c>
      <c r="AZ598" s="12">
        <v>148</v>
      </c>
      <c r="BA598" s="12" t="s">
        <v>196</v>
      </c>
      <c r="BB598" s="12">
        <v>14944</v>
      </c>
      <c r="BC598" s="12">
        <v>60</v>
      </c>
    </row>
    <row r="599" spans="1:55" x14ac:dyDescent="0.2">
      <c r="A599" s="2" t="s">
        <v>1612</v>
      </c>
      <c r="B599" s="2" t="s">
        <v>568</v>
      </c>
      <c r="C599" s="2"/>
      <c r="D599" s="2">
        <v>50</v>
      </c>
      <c r="E599" s="11">
        <v>43358</v>
      </c>
      <c r="F599" s="2">
        <v>43358</v>
      </c>
      <c r="G599" s="2">
        <v>141</v>
      </c>
      <c r="K599" s="2">
        <v>14</v>
      </c>
      <c r="O599" s="2" t="s">
        <v>53</v>
      </c>
      <c r="P599" s="2">
        <v>4</v>
      </c>
      <c r="R599" s="2" t="s">
        <v>1988</v>
      </c>
      <c r="S599" s="2" t="s">
        <v>1599</v>
      </c>
      <c r="T599" s="2" t="s">
        <v>1599</v>
      </c>
      <c r="U599" s="2" t="s">
        <v>1599</v>
      </c>
      <c r="V599" s="2" t="s">
        <v>1599</v>
      </c>
      <c r="Y599" s="2" t="s">
        <v>1599</v>
      </c>
      <c r="AA599" s="2" t="s">
        <v>1599</v>
      </c>
      <c r="AB599" s="12" t="s">
        <v>204</v>
      </c>
      <c r="AC599" s="12">
        <v>11884</v>
      </c>
      <c r="AD599" s="12">
        <v>50</v>
      </c>
      <c r="AE599" s="12">
        <f>VLOOKUP(AD599,Tableau5[[ID_Section]:[departement]],10,TRUE)</f>
        <v>17</v>
      </c>
      <c r="AF599" s="12">
        <v>141</v>
      </c>
      <c r="AG599" s="33">
        <v>43358</v>
      </c>
      <c r="AH599" s="12">
        <v>14</v>
      </c>
      <c r="AI599" s="12">
        <v>9</v>
      </c>
      <c r="AJ599" s="12" t="s">
        <v>53</v>
      </c>
      <c r="AK599" s="12" t="s">
        <v>53</v>
      </c>
      <c r="AL599" s="12">
        <v>4</v>
      </c>
      <c r="AP599" s="12">
        <v>1</v>
      </c>
      <c r="AV599" s="12" t="str">
        <f>CONCATENATE(AD599,"-",AG599,"-","Loisir")</f>
        <v>50-43358-Loisir</v>
      </c>
      <c r="AW599" s="12">
        <v>1</v>
      </c>
      <c r="AX599" s="12">
        <v>2</v>
      </c>
      <c r="AY599" s="12" t="s">
        <v>61</v>
      </c>
      <c r="AZ599" s="12">
        <v>148</v>
      </c>
      <c r="BA599" s="12" t="s">
        <v>196</v>
      </c>
      <c r="BB599" s="12">
        <v>14944</v>
      </c>
      <c r="BC599" s="12">
        <v>60</v>
      </c>
    </row>
    <row r="600" spans="1:55" x14ac:dyDescent="0.2">
      <c r="A600" s="2" t="s">
        <v>1612</v>
      </c>
      <c r="B600" s="2" t="s">
        <v>568</v>
      </c>
      <c r="C600" s="2"/>
      <c r="D600" s="2">
        <v>50</v>
      </c>
      <c r="E600" s="11">
        <v>43358</v>
      </c>
      <c r="F600" s="2">
        <v>43358</v>
      </c>
      <c r="G600" s="2">
        <v>141</v>
      </c>
      <c r="K600" s="2">
        <v>14</v>
      </c>
      <c r="O600" s="2" t="s">
        <v>49</v>
      </c>
      <c r="P600" s="2">
        <v>1</v>
      </c>
      <c r="R600" s="2" t="s">
        <v>1988</v>
      </c>
      <c r="S600" s="2" t="s">
        <v>1599</v>
      </c>
      <c r="T600" s="2" t="s">
        <v>1599</v>
      </c>
      <c r="U600" s="2" t="s">
        <v>1599</v>
      </c>
      <c r="V600" s="2" t="s">
        <v>1599</v>
      </c>
      <c r="Y600" s="2" t="s">
        <v>1599</v>
      </c>
      <c r="AA600" s="2" t="s">
        <v>1599</v>
      </c>
      <c r="AB600" s="12" t="s">
        <v>204</v>
      </c>
      <c r="AC600" s="12">
        <v>11885</v>
      </c>
      <c r="AD600" s="12">
        <v>50</v>
      </c>
      <c r="AE600" s="12">
        <f>VLOOKUP(AD600,Tableau5[[ID_Section]:[departement]],10,TRUE)</f>
        <v>17</v>
      </c>
      <c r="AF600" s="12">
        <v>141</v>
      </c>
      <c r="AG600" s="33">
        <v>43358</v>
      </c>
      <c r="AH600" s="12">
        <v>14</v>
      </c>
      <c r="AI600" s="12">
        <v>1</v>
      </c>
      <c r="AJ600" s="12" t="s">
        <v>49</v>
      </c>
      <c r="AL600" s="12">
        <v>1</v>
      </c>
      <c r="AP600" s="12">
        <v>1</v>
      </c>
      <c r="AW600" s="12">
        <v>2</v>
      </c>
      <c r="AX600" s="12">
        <v>2</v>
      </c>
      <c r="AY600" s="12" t="s">
        <v>61</v>
      </c>
      <c r="AZ600" s="12">
        <v>148</v>
      </c>
      <c r="BA600" s="12" t="s">
        <v>196</v>
      </c>
      <c r="BB600" s="12">
        <v>14944</v>
      </c>
      <c r="BC600" s="12">
        <v>60</v>
      </c>
    </row>
    <row r="601" spans="1:55" x14ac:dyDescent="0.2">
      <c r="A601" s="2" t="s">
        <v>1612</v>
      </c>
      <c r="B601" s="2" t="s">
        <v>568</v>
      </c>
      <c r="C601" s="2"/>
      <c r="D601" s="2">
        <v>50</v>
      </c>
      <c r="E601" s="11">
        <v>43358</v>
      </c>
      <c r="F601" s="2">
        <v>43358</v>
      </c>
      <c r="G601" s="2">
        <v>141</v>
      </c>
      <c r="K601" s="2">
        <v>14</v>
      </c>
      <c r="O601" s="2" t="s">
        <v>53</v>
      </c>
      <c r="P601" s="2">
        <v>2</v>
      </c>
      <c r="R601" s="2" t="s">
        <v>1988</v>
      </c>
      <c r="S601" s="2" t="s">
        <v>1599</v>
      </c>
      <c r="T601" s="2" t="s">
        <v>1599</v>
      </c>
      <c r="U601" s="2" t="s">
        <v>1599</v>
      </c>
      <c r="V601" s="2" t="s">
        <v>1599</v>
      </c>
      <c r="Y601" s="2" t="s">
        <v>1599</v>
      </c>
      <c r="AA601" s="2" t="s">
        <v>1599</v>
      </c>
      <c r="AB601" s="12" t="s">
        <v>204</v>
      </c>
      <c r="AC601" s="12">
        <v>11886</v>
      </c>
      <c r="AD601" s="12">
        <v>50</v>
      </c>
      <c r="AE601" s="12">
        <f>VLOOKUP(AD601,Tableau5[[ID_Section]:[departement]],10,TRUE)</f>
        <v>17</v>
      </c>
      <c r="AF601" s="12">
        <v>141</v>
      </c>
      <c r="AG601" s="33">
        <v>43358</v>
      </c>
      <c r="AH601" s="12">
        <v>14</v>
      </c>
      <c r="AI601" s="12">
        <v>9</v>
      </c>
      <c r="AJ601" s="12" t="s">
        <v>53</v>
      </c>
      <c r="AK601" s="12" t="s">
        <v>53</v>
      </c>
      <c r="AL601" s="12">
        <v>2</v>
      </c>
      <c r="AP601" s="12">
        <v>1</v>
      </c>
      <c r="AV601" s="12" t="str">
        <f>CONCATENATE(AD601,"-",AG601,"-","Loisir")</f>
        <v>50-43358-Loisir</v>
      </c>
      <c r="AW601" s="12">
        <v>1</v>
      </c>
      <c r="AX601" s="12">
        <v>2</v>
      </c>
      <c r="AY601" s="12" t="s">
        <v>61</v>
      </c>
      <c r="AZ601" s="12">
        <v>148</v>
      </c>
      <c r="BA601" s="12" t="s">
        <v>196</v>
      </c>
      <c r="BB601" s="12">
        <v>14944</v>
      </c>
      <c r="BC601" s="12">
        <v>60</v>
      </c>
    </row>
    <row r="602" spans="1:55" x14ac:dyDescent="0.2">
      <c r="A602" s="2" t="s">
        <v>1612</v>
      </c>
      <c r="B602" s="2" t="s">
        <v>568</v>
      </c>
      <c r="C602" s="2"/>
      <c r="D602" s="2">
        <v>50</v>
      </c>
      <c r="E602" s="11">
        <v>43358</v>
      </c>
      <c r="F602" s="2">
        <v>43358</v>
      </c>
      <c r="G602" s="2">
        <v>141</v>
      </c>
      <c r="K602" s="2">
        <v>14</v>
      </c>
      <c r="O602" s="2" t="s">
        <v>53</v>
      </c>
      <c r="P602" s="2">
        <v>2</v>
      </c>
      <c r="R602" s="2" t="s">
        <v>1988</v>
      </c>
      <c r="S602" s="2" t="s">
        <v>1599</v>
      </c>
      <c r="T602" s="2" t="s">
        <v>1599</v>
      </c>
      <c r="U602" s="2" t="s">
        <v>1599</v>
      </c>
      <c r="V602" s="2" t="s">
        <v>1599</v>
      </c>
      <c r="Y602" s="2" t="s">
        <v>1599</v>
      </c>
      <c r="AA602" s="2" t="s">
        <v>1599</v>
      </c>
      <c r="AB602" s="12" t="s">
        <v>204</v>
      </c>
      <c r="AC602" s="12">
        <v>11887</v>
      </c>
      <c r="AD602" s="12">
        <v>50</v>
      </c>
      <c r="AE602" s="12">
        <f>VLOOKUP(AD602,Tableau5[[ID_Section]:[departement]],10,TRUE)</f>
        <v>17</v>
      </c>
      <c r="AF602" s="12">
        <v>141</v>
      </c>
      <c r="AG602" s="33">
        <v>43358</v>
      </c>
      <c r="AH602" s="12">
        <v>14</v>
      </c>
      <c r="AI602" s="12">
        <v>9</v>
      </c>
      <c r="AJ602" s="12" t="s">
        <v>53</v>
      </c>
      <c r="AK602" s="12" t="s">
        <v>53</v>
      </c>
      <c r="AL602" s="12">
        <v>2</v>
      </c>
      <c r="AP602" s="12">
        <v>1</v>
      </c>
      <c r="AV602" s="12" t="str">
        <f>CONCATENATE(AD602,"-",AG602,"-","Loisir")</f>
        <v>50-43358-Loisir</v>
      </c>
      <c r="AW602" s="12">
        <v>1</v>
      </c>
      <c r="AX602" s="12">
        <v>2</v>
      </c>
      <c r="AY602" s="12" t="s">
        <v>61</v>
      </c>
      <c r="AZ602" s="12">
        <v>148</v>
      </c>
      <c r="BA602" s="12" t="s">
        <v>196</v>
      </c>
      <c r="BB602" s="12">
        <v>14944</v>
      </c>
      <c r="BC602" s="12">
        <v>60</v>
      </c>
    </row>
    <row r="603" spans="1:55" x14ac:dyDescent="0.2">
      <c r="A603" s="2" t="s">
        <v>1612</v>
      </c>
      <c r="B603" s="2" t="s">
        <v>568</v>
      </c>
      <c r="C603" s="2"/>
      <c r="D603" s="2">
        <v>50</v>
      </c>
      <c r="E603" s="11">
        <v>43358</v>
      </c>
      <c r="F603" s="2">
        <v>43358</v>
      </c>
      <c r="G603" s="2">
        <v>141</v>
      </c>
      <c r="K603" s="2">
        <v>14</v>
      </c>
      <c r="O603" s="2" t="s">
        <v>53</v>
      </c>
      <c r="P603" s="2">
        <v>1</v>
      </c>
      <c r="R603" s="2" t="s">
        <v>1989</v>
      </c>
      <c r="S603" s="2" t="s">
        <v>1599</v>
      </c>
      <c r="T603" s="2" t="s">
        <v>1599</v>
      </c>
      <c r="U603" s="2" t="s">
        <v>1599</v>
      </c>
      <c r="V603" s="2" t="s">
        <v>1599</v>
      </c>
      <c r="Y603" s="2" t="s">
        <v>1599</v>
      </c>
      <c r="AA603" s="2" t="s">
        <v>1599</v>
      </c>
      <c r="AB603" s="12" t="s">
        <v>204</v>
      </c>
      <c r="AC603" s="12">
        <v>11888</v>
      </c>
      <c r="AD603" s="12">
        <v>50</v>
      </c>
      <c r="AE603" s="12">
        <f>VLOOKUP(AD603,Tableau5[[ID_Section]:[departement]],10,TRUE)</f>
        <v>17</v>
      </c>
      <c r="AF603" s="12">
        <v>141</v>
      </c>
      <c r="AG603" s="33">
        <v>43358</v>
      </c>
      <c r="AH603" s="12">
        <v>14</v>
      </c>
      <c r="AI603" s="12">
        <v>9</v>
      </c>
      <c r="AJ603" s="12" t="s">
        <v>53</v>
      </c>
      <c r="AK603" s="12" t="s">
        <v>53</v>
      </c>
      <c r="AL603" s="12">
        <v>1</v>
      </c>
      <c r="AP603" s="12">
        <v>2</v>
      </c>
      <c r="AV603" s="12" t="str">
        <f>CONCATENATE(AD603,"-",AG603,"-","Loisir")</f>
        <v>50-43358-Loisir</v>
      </c>
      <c r="AW603" s="12">
        <v>1</v>
      </c>
      <c r="AX603" s="12">
        <v>2</v>
      </c>
      <c r="AY603" s="12" t="s">
        <v>61</v>
      </c>
      <c r="AZ603" s="12">
        <v>148</v>
      </c>
      <c r="BA603" s="12" t="s">
        <v>196</v>
      </c>
      <c r="BB603" s="12">
        <v>14944</v>
      </c>
      <c r="BC603" s="12">
        <v>60</v>
      </c>
    </row>
    <row r="604" spans="1:55" x14ac:dyDescent="0.2">
      <c r="A604" s="2" t="s">
        <v>1612</v>
      </c>
      <c r="B604" s="2" t="s">
        <v>568</v>
      </c>
      <c r="C604" s="2"/>
      <c r="D604" s="2">
        <v>50</v>
      </c>
      <c r="E604" s="11">
        <v>43358</v>
      </c>
      <c r="F604" s="2">
        <v>43358</v>
      </c>
      <c r="G604" s="2">
        <v>141</v>
      </c>
      <c r="K604" s="2">
        <v>14</v>
      </c>
      <c r="O604" s="2" t="s">
        <v>50</v>
      </c>
      <c r="P604" s="2">
        <v>1</v>
      </c>
      <c r="R604" s="2" t="s">
        <v>1989</v>
      </c>
      <c r="S604" s="2" t="s">
        <v>54</v>
      </c>
      <c r="T604" s="2" t="s">
        <v>251</v>
      </c>
      <c r="U604" s="2" t="s">
        <v>1599</v>
      </c>
      <c r="V604" s="2" t="s">
        <v>1599</v>
      </c>
      <c r="Y604" s="2" t="s">
        <v>1599</v>
      </c>
      <c r="AA604" s="2" t="s">
        <v>1599</v>
      </c>
      <c r="AB604" s="12" t="s">
        <v>251</v>
      </c>
      <c r="AC604" s="12">
        <v>11889</v>
      </c>
      <c r="AD604" s="12">
        <v>50</v>
      </c>
      <c r="AE604" s="12">
        <f>VLOOKUP(AD604,Tableau5[[ID_Section]:[departement]],10,TRUE)</f>
        <v>17</v>
      </c>
      <c r="AF604" s="12">
        <v>141</v>
      </c>
      <c r="AG604" s="33">
        <v>43358</v>
      </c>
      <c r="AH604" s="12">
        <v>14</v>
      </c>
      <c r="AI604" s="12">
        <v>8</v>
      </c>
      <c r="AJ604" s="12" t="s">
        <v>50</v>
      </c>
      <c r="AK604" s="12" t="str">
        <f>AJ604</f>
        <v>Utilitaire</v>
      </c>
      <c r="AL604" s="12">
        <v>1</v>
      </c>
      <c r="AP604" s="12">
        <v>2</v>
      </c>
      <c r="AQ604" s="12">
        <v>45</v>
      </c>
      <c r="AV604" s="12" t="str">
        <f>CONCATENATE(AD604,"-",AG604,"-",AJ604)</f>
        <v>50-43358-Utilitaire</v>
      </c>
      <c r="AW604" s="12">
        <v>1</v>
      </c>
      <c r="AX604" s="12">
        <v>2</v>
      </c>
      <c r="AY604" s="12" t="s">
        <v>61</v>
      </c>
      <c r="AZ604" s="12">
        <v>148</v>
      </c>
      <c r="BA604" s="12" t="s">
        <v>196</v>
      </c>
      <c r="BB604" s="12">
        <v>14944</v>
      </c>
      <c r="BC604" s="12">
        <v>60</v>
      </c>
    </row>
    <row r="605" spans="1:55" x14ac:dyDescent="0.2">
      <c r="A605" s="2" t="s">
        <v>1612</v>
      </c>
      <c r="B605" s="2" t="s">
        <v>568</v>
      </c>
      <c r="C605" s="2"/>
      <c r="D605" s="2">
        <v>50</v>
      </c>
      <c r="E605" s="11">
        <v>43358</v>
      </c>
      <c r="F605" s="2">
        <v>43358</v>
      </c>
      <c r="G605" s="2">
        <v>141</v>
      </c>
      <c r="K605" s="2">
        <v>14</v>
      </c>
      <c r="O605" s="2" t="s">
        <v>50</v>
      </c>
      <c r="P605" s="2">
        <v>1</v>
      </c>
      <c r="R605" s="2" t="s">
        <v>1989</v>
      </c>
      <c r="S605" s="2" t="s">
        <v>54</v>
      </c>
      <c r="T605" s="2" t="s">
        <v>252</v>
      </c>
      <c r="U605" s="2" t="s">
        <v>1599</v>
      </c>
      <c r="V605" s="2" t="s">
        <v>1599</v>
      </c>
      <c r="Y605" s="2" t="s">
        <v>1599</v>
      </c>
      <c r="AA605" s="2" t="s">
        <v>1599</v>
      </c>
      <c r="AB605" s="12" t="s">
        <v>252</v>
      </c>
      <c r="AC605" s="12">
        <v>11890</v>
      </c>
      <c r="AD605" s="12">
        <v>50</v>
      </c>
      <c r="AE605" s="12">
        <f>VLOOKUP(AD605,Tableau5[[ID_Section]:[departement]],10,TRUE)</f>
        <v>17</v>
      </c>
      <c r="AF605" s="12">
        <v>141</v>
      </c>
      <c r="AG605" s="33">
        <v>43358</v>
      </c>
      <c r="AH605" s="12">
        <v>14</v>
      </c>
      <c r="AI605" s="12">
        <v>8</v>
      </c>
      <c r="AJ605" s="12" t="s">
        <v>50</v>
      </c>
      <c r="AK605" s="12" t="str">
        <f>AJ605</f>
        <v>Utilitaire</v>
      </c>
      <c r="AL605" s="12">
        <v>1</v>
      </c>
      <c r="AP605" s="12">
        <v>2</v>
      </c>
      <c r="AQ605" s="12">
        <v>46</v>
      </c>
      <c r="AV605" s="12" t="str">
        <f>CONCATENATE(AD605,"-",AG605,"-",AJ605)</f>
        <v>50-43358-Utilitaire</v>
      </c>
      <c r="AW605" s="12">
        <v>1</v>
      </c>
      <c r="AX605" s="12">
        <v>2</v>
      </c>
      <c r="AY605" s="12" t="s">
        <v>61</v>
      </c>
      <c r="AZ605" s="12">
        <v>148</v>
      </c>
      <c r="BA605" s="12" t="s">
        <v>196</v>
      </c>
      <c r="BB605" s="12">
        <v>14944</v>
      </c>
      <c r="BC605" s="12">
        <v>60</v>
      </c>
    </row>
    <row r="606" spans="1:55" x14ac:dyDescent="0.2">
      <c r="A606" s="2" t="s">
        <v>1612</v>
      </c>
      <c r="B606" s="2" t="s">
        <v>568</v>
      </c>
      <c r="C606" s="2"/>
      <c r="D606" s="2">
        <v>50</v>
      </c>
      <c r="E606" s="11">
        <v>43358</v>
      </c>
      <c r="F606" s="2">
        <v>43358</v>
      </c>
      <c r="G606" s="2">
        <v>141</v>
      </c>
      <c r="K606" s="2">
        <v>14</v>
      </c>
      <c r="O606" s="2" t="s">
        <v>49</v>
      </c>
      <c r="P606" s="2">
        <v>2</v>
      </c>
      <c r="R606" s="2" t="s">
        <v>1989</v>
      </c>
      <c r="S606" s="2" t="s">
        <v>1599</v>
      </c>
      <c r="T606" s="2" t="s">
        <v>1599</v>
      </c>
      <c r="U606" s="2" t="s">
        <v>1599</v>
      </c>
      <c r="V606" s="2" t="s">
        <v>1599</v>
      </c>
      <c r="Y606" s="2" t="s">
        <v>1599</v>
      </c>
      <c r="AA606" s="2" t="s">
        <v>1599</v>
      </c>
      <c r="AB606" s="12" t="s">
        <v>204</v>
      </c>
      <c r="AC606" s="12">
        <v>11891</v>
      </c>
      <c r="AD606" s="12">
        <v>50</v>
      </c>
      <c r="AE606" s="12">
        <f>VLOOKUP(AD606,Tableau5[[ID_Section]:[departement]],10,TRUE)</f>
        <v>17</v>
      </c>
      <c r="AF606" s="12">
        <v>141</v>
      </c>
      <c r="AG606" s="33">
        <v>43358</v>
      </c>
      <c r="AH606" s="12">
        <v>14</v>
      </c>
      <c r="AI606" s="12">
        <v>1</v>
      </c>
      <c r="AJ606" s="12" t="s">
        <v>49</v>
      </c>
      <c r="AL606" s="12">
        <v>2</v>
      </c>
      <c r="AP606" s="12">
        <v>2</v>
      </c>
      <c r="AW606" s="12">
        <v>2</v>
      </c>
      <c r="AX606" s="12">
        <v>2</v>
      </c>
      <c r="AY606" s="12" t="s">
        <v>61</v>
      </c>
      <c r="AZ606" s="12">
        <v>148</v>
      </c>
      <c r="BA606" s="12" t="s">
        <v>196</v>
      </c>
      <c r="BB606" s="12">
        <v>14944</v>
      </c>
      <c r="BC606" s="12">
        <v>60</v>
      </c>
    </row>
    <row r="607" spans="1:55" x14ac:dyDescent="0.2">
      <c r="A607" s="2" t="s">
        <v>1612</v>
      </c>
      <c r="B607" s="2" t="s">
        <v>568</v>
      </c>
      <c r="C607" s="2"/>
      <c r="D607" s="2">
        <v>50</v>
      </c>
      <c r="E607" s="11">
        <v>43358</v>
      </c>
      <c r="F607" s="2">
        <v>43358</v>
      </c>
      <c r="G607" s="2">
        <v>141</v>
      </c>
      <c r="K607" s="2">
        <v>14</v>
      </c>
      <c r="O607" s="2" t="s">
        <v>53</v>
      </c>
      <c r="P607" s="2">
        <v>1</v>
      </c>
      <c r="R607" s="2" t="s">
        <v>1989</v>
      </c>
      <c r="S607" s="2" t="s">
        <v>1599</v>
      </c>
      <c r="T607" s="2" t="s">
        <v>1599</v>
      </c>
      <c r="U607" s="2" t="s">
        <v>1599</v>
      </c>
      <c r="V607" s="2" t="s">
        <v>1599</v>
      </c>
      <c r="Y607" s="2" t="s">
        <v>1599</v>
      </c>
      <c r="AA607" s="2" t="s">
        <v>1599</v>
      </c>
      <c r="AB607" s="12" t="s">
        <v>204</v>
      </c>
      <c r="AC607" s="12">
        <v>11892</v>
      </c>
      <c r="AD607" s="12">
        <v>50</v>
      </c>
      <c r="AE607" s="12">
        <f>VLOOKUP(AD607,Tableau5[[ID_Section]:[departement]],10,TRUE)</f>
        <v>17</v>
      </c>
      <c r="AF607" s="12">
        <v>141</v>
      </c>
      <c r="AG607" s="33">
        <v>43358</v>
      </c>
      <c r="AH607" s="12">
        <v>14</v>
      </c>
      <c r="AI607" s="12">
        <v>9</v>
      </c>
      <c r="AJ607" s="12" t="s">
        <v>53</v>
      </c>
      <c r="AK607" s="12" t="s">
        <v>53</v>
      </c>
      <c r="AL607" s="12">
        <v>1</v>
      </c>
      <c r="AP607" s="12">
        <v>2</v>
      </c>
      <c r="AV607" s="12" t="str">
        <f>CONCATENATE(AD607,"-",AG607,"-","Loisir")</f>
        <v>50-43358-Loisir</v>
      </c>
      <c r="AW607" s="12">
        <v>1</v>
      </c>
      <c r="AX607" s="12">
        <v>2</v>
      </c>
      <c r="AY607" s="12" t="s">
        <v>61</v>
      </c>
      <c r="AZ607" s="12">
        <v>148</v>
      </c>
      <c r="BA607" s="12" t="s">
        <v>196</v>
      </c>
      <c r="BB607" s="12">
        <v>14944</v>
      </c>
      <c r="BC607" s="12">
        <v>60</v>
      </c>
    </row>
    <row r="608" spans="1:55" x14ac:dyDescent="0.2">
      <c r="A608" s="2" t="s">
        <v>1612</v>
      </c>
      <c r="B608" s="2" t="s">
        <v>568</v>
      </c>
      <c r="C608" s="2"/>
      <c r="D608" s="2">
        <v>50</v>
      </c>
      <c r="E608" s="11">
        <v>43358</v>
      </c>
      <c r="F608" s="2">
        <v>43358</v>
      </c>
      <c r="G608" s="2">
        <v>141</v>
      </c>
      <c r="K608" s="2">
        <v>14</v>
      </c>
      <c r="O608" s="2" t="s">
        <v>49</v>
      </c>
      <c r="P608" s="2">
        <v>2</v>
      </c>
      <c r="R608" s="2" t="s">
        <v>1989</v>
      </c>
      <c r="S608" s="2" t="s">
        <v>1599</v>
      </c>
      <c r="T608" s="2" t="s">
        <v>1599</v>
      </c>
      <c r="U608" s="2" t="s">
        <v>1599</v>
      </c>
      <c r="V608" s="2" t="s">
        <v>1599</v>
      </c>
      <c r="Y608" s="2" t="s">
        <v>1599</v>
      </c>
      <c r="AA608" s="2" t="s">
        <v>1599</v>
      </c>
      <c r="AB608" s="12" t="s">
        <v>204</v>
      </c>
      <c r="AC608" s="12">
        <v>11893</v>
      </c>
      <c r="AD608" s="12">
        <v>50</v>
      </c>
      <c r="AE608" s="12">
        <f>VLOOKUP(AD608,Tableau5[[ID_Section]:[departement]],10,TRUE)</f>
        <v>17</v>
      </c>
      <c r="AF608" s="12">
        <v>141</v>
      </c>
      <c r="AG608" s="33">
        <v>43358</v>
      </c>
      <c r="AH608" s="12">
        <v>14</v>
      </c>
      <c r="AI608" s="12">
        <v>1</v>
      </c>
      <c r="AJ608" s="12" t="s">
        <v>49</v>
      </c>
      <c r="AL608" s="12">
        <v>2</v>
      </c>
      <c r="AP608" s="12">
        <v>2</v>
      </c>
      <c r="AW608" s="12">
        <v>2</v>
      </c>
      <c r="AX608" s="12">
        <v>2</v>
      </c>
      <c r="AY608" s="12" t="s">
        <v>61</v>
      </c>
      <c r="AZ608" s="12">
        <v>148</v>
      </c>
      <c r="BA608" s="12" t="s">
        <v>196</v>
      </c>
      <c r="BB608" s="12">
        <v>14944</v>
      </c>
      <c r="BC608" s="12">
        <v>60</v>
      </c>
    </row>
    <row r="609" spans="1:55" x14ac:dyDescent="0.2">
      <c r="A609" s="2" t="s">
        <v>1612</v>
      </c>
      <c r="B609" s="2" t="s">
        <v>568</v>
      </c>
      <c r="C609" s="2"/>
      <c r="D609" s="2">
        <v>50</v>
      </c>
      <c r="E609" s="11">
        <v>43358</v>
      </c>
      <c r="F609" s="2">
        <v>43358</v>
      </c>
      <c r="G609" s="2">
        <v>141</v>
      </c>
      <c r="K609" s="2">
        <v>14</v>
      </c>
      <c r="O609" s="2" t="s">
        <v>49</v>
      </c>
      <c r="P609" s="2">
        <v>1</v>
      </c>
      <c r="R609" s="2" t="s">
        <v>1988</v>
      </c>
      <c r="S609" s="2" t="s">
        <v>1599</v>
      </c>
      <c r="T609" s="2" t="s">
        <v>1599</v>
      </c>
      <c r="U609" s="2" t="s">
        <v>1599</v>
      </c>
      <c r="V609" s="2" t="s">
        <v>1599</v>
      </c>
      <c r="Y609" s="2" t="s">
        <v>1599</v>
      </c>
      <c r="AA609" s="2" t="s">
        <v>1599</v>
      </c>
      <c r="AB609" s="12" t="s">
        <v>204</v>
      </c>
      <c r="AC609" s="12">
        <v>11894</v>
      </c>
      <c r="AD609" s="12">
        <v>50</v>
      </c>
      <c r="AE609" s="12">
        <f>VLOOKUP(AD609,Tableau5[[ID_Section]:[departement]],10,TRUE)</f>
        <v>17</v>
      </c>
      <c r="AF609" s="12">
        <v>141</v>
      </c>
      <c r="AG609" s="33">
        <v>43358</v>
      </c>
      <c r="AH609" s="12">
        <v>14</v>
      </c>
      <c r="AI609" s="12">
        <v>1</v>
      </c>
      <c r="AJ609" s="12" t="s">
        <v>49</v>
      </c>
      <c r="AL609" s="12">
        <v>1</v>
      </c>
      <c r="AP609" s="12">
        <v>1</v>
      </c>
      <c r="AW609" s="12">
        <v>2</v>
      </c>
      <c r="AX609" s="12">
        <v>2</v>
      </c>
      <c r="AY609" s="12" t="s">
        <v>61</v>
      </c>
      <c r="AZ609" s="12">
        <v>148</v>
      </c>
      <c r="BA609" s="12" t="s">
        <v>196</v>
      </c>
      <c r="BB609" s="12">
        <v>14944</v>
      </c>
      <c r="BC609" s="12">
        <v>60</v>
      </c>
    </row>
    <row r="610" spans="1:55" x14ac:dyDescent="0.2">
      <c r="A610" s="2" t="s">
        <v>1612</v>
      </c>
      <c r="B610" s="2" t="s">
        <v>568</v>
      </c>
      <c r="C610" s="2"/>
      <c r="D610" s="2">
        <v>50</v>
      </c>
      <c r="E610" s="11">
        <v>43358</v>
      </c>
      <c r="F610" s="2">
        <v>43358</v>
      </c>
      <c r="G610" s="2">
        <v>141</v>
      </c>
      <c r="K610" s="2">
        <v>14</v>
      </c>
      <c r="O610" s="2" t="s">
        <v>46</v>
      </c>
      <c r="P610" s="2">
        <v>1</v>
      </c>
      <c r="R610" s="2" t="s">
        <v>1988</v>
      </c>
      <c r="S610" s="2" t="s">
        <v>1599</v>
      </c>
      <c r="T610" s="2" t="s">
        <v>1599</v>
      </c>
      <c r="U610" s="2" t="s">
        <v>1599</v>
      </c>
      <c r="V610" s="2" t="s">
        <v>1599</v>
      </c>
      <c r="Y610" s="2" t="s">
        <v>1599</v>
      </c>
      <c r="AA610" s="2" t="s">
        <v>1599</v>
      </c>
      <c r="AB610" s="12" t="s">
        <v>204</v>
      </c>
      <c r="AC610" s="12">
        <v>11895</v>
      </c>
      <c r="AD610" s="12">
        <v>50</v>
      </c>
      <c r="AE610" s="12">
        <f>VLOOKUP(AD610,Tableau5[[ID_Section]:[departement]],10,TRUE)</f>
        <v>17</v>
      </c>
      <c r="AF610" s="12">
        <v>141</v>
      </c>
      <c r="AG610" s="33">
        <v>43358</v>
      </c>
      <c r="AH610" s="12">
        <v>14</v>
      </c>
      <c r="AI610" s="12">
        <v>2</v>
      </c>
      <c r="AJ610" s="12" t="s">
        <v>46</v>
      </c>
      <c r="AL610" s="12">
        <v>1</v>
      </c>
      <c r="AP610" s="12">
        <v>1</v>
      </c>
      <c r="AW610" s="12">
        <v>2</v>
      </c>
      <c r="AX610" s="12">
        <v>2</v>
      </c>
      <c r="AY610" s="12" t="s">
        <v>61</v>
      </c>
      <c r="AZ610" s="12">
        <v>148</v>
      </c>
      <c r="BA610" s="12" t="s">
        <v>196</v>
      </c>
      <c r="BB610" s="12">
        <v>14944</v>
      </c>
      <c r="BC610" s="12">
        <v>60</v>
      </c>
    </row>
    <row r="611" spans="1:55" x14ac:dyDescent="0.2">
      <c r="A611" s="2" t="s">
        <v>1612</v>
      </c>
      <c r="B611" s="2" t="s">
        <v>568</v>
      </c>
      <c r="C611" s="2"/>
      <c r="D611" s="2">
        <v>50</v>
      </c>
      <c r="E611" s="11">
        <v>43358</v>
      </c>
      <c r="F611" s="2">
        <v>43358</v>
      </c>
      <c r="G611" s="2">
        <v>141</v>
      </c>
      <c r="K611" s="2">
        <v>14</v>
      </c>
      <c r="O611" s="2" t="s">
        <v>53</v>
      </c>
      <c r="P611" s="2">
        <v>1</v>
      </c>
      <c r="R611" s="2" t="s">
        <v>1988</v>
      </c>
      <c r="S611" s="2" t="s">
        <v>54</v>
      </c>
      <c r="T611" s="2" t="s">
        <v>253</v>
      </c>
      <c r="U611" s="2" t="s">
        <v>1599</v>
      </c>
      <c r="V611" s="2" t="s">
        <v>1599</v>
      </c>
      <c r="Y611" s="2" t="s">
        <v>1599</v>
      </c>
      <c r="AA611" s="2" t="s">
        <v>1599</v>
      </c>
      <c r="AB611" s="12" t="s">
        <v>253</v>
      </c>
      <c r="AC611" s="12">
        <v>11896</v>
      </c>
      <c r="AD611" s="12">
        <v>50</v>
      </c>
      <c r="AE611" s="12">
        <f>VLOOKUP(AD611,Tableau5[[ID_Section]:[departement]],10,TRUE)</f>
        <v>17</v>
      </c>
      <c r="AF611" s="12">
        <v>141</v>
      </c>
      <c r="AG611" s="33">
        <v>43358</v>
      </c>
      <c r="AH611" s="12">
        <v>14</v>
      </c>
      <c r="AI611" s="12">
        <v>9</v>
      </c>
      <c r="AJ611" s="12" t="s">
        <v>53</v>
      </c>
      <c r="AK611" s="12" t="s">
        <v>53</v>
      </c>
      <c r="AL611" s="12">
        <v>1</v>
      </c>
      <c r="AP611" s="12">
        <v>1</v>
      </c>
      <c r="AQ611" s="12">
        <v>47</v>
      </c>
      <c r="AV611" s="12" t="str">
        <f>CONCATENATE(AD611,"-",AG611,"-","Loisir")</f>
        <v>50-43358-Loisir</v>
      </c>
      <c r="AW611" s="12">
        <v>1</v>
      </c>
      <c r="AX611" s="12">
        <v>2</v>
      </c>
      <c r="AY611" s="12" t="s">
        <v>61</v>
      </c>
      <c r="AZ611" s="12">
        <v>148</v>
      </c>
      <c r="BA611" s="12" t="s">
        <v>196</v>
      </c>
      <c r="BB611" s="12">
        <v>14944</v>
      </c>
      <c r="BC611" s="12">
        <v>60</v>
      </c>
    </row>
    <row r="612" spans="1:55" x14ac:dyDescent="0.2">
      <c r="A612" s="2" t="s">
        <v>1612</v>
      </c>
      <c r="B612" s="2" t="s">
        <v>568</v>
      </c>
      <c r="C612" s="2"/>
      <c r="D612" s="2">
        <v>50</v>
      </c>
      <c r="E612" s="11">
        <v>43358</v>
      </c>
      <c r="F612" s="2">
        <v>43358</v>
      </c>
      <c r="G612" s="2">
        <v>141</v>
      </c>
      <c r="K612" s="2">
        <v>14</v>
      </c>
      <c r="O612" s="2" t="s">
        <v>53</v>
      </c>
      <c r="P612" s="2">
        <v>1</v>
      </c>
      <c r="R612" s="2" t="s">
        <v>1988</v>
      </c>
      <c r="S612" s="2" t="s">
        <v>1599</v>
      </c>
      <c r="T612" s="2" t="s">
        <v>1599</v>
      </c>
      <c r="U612" s="2" t="s">
        <v>1599</v>
      </c>
      <c r="V612" s="2" t="s">
        <v>1599</v>
      </c>
      <c r="Y612" s="2" t="s">
        <v>1599</v>
      </c>
      <c r="AA612" s="2" t="s">
        <v>1599</v>
      </c>
      <c r="AB612" s="12" t="s">
        <v>204</v>
      </c>
      <c r="AC612" s="12">
        <v>11897</v>
      </c>
      <c r="AD612" s="12">
        <v>50</v>
      </c>
      <c r="AE612" s="12">
        <f>VLOOKUP(AD612,Tableau5[[ID_Section]:[departement]],10,TRUE)</f>
        <v>17</v>
      </c>
      <c r="AF612" s="12">
        <v>141</v>
      </c>
      <c r="AG612" s="33">
        <v>43358</v>
      </c>
      <c r="AH612" s="12">
        <v>14</v>
      </c>
      <c r="AI612" s="12">
        <v>9</v>
      </c>
      <c r="AJ612" s="12" t="s">
        <v>53</v>
      </c>
      <c r="AK612" s="12" t="s">
        <v>53</v>
      </c>
      <c r="AL612" s="12">
        <v>1</v>
      </c>
      <c r="AP612" s="12">
        <v>1</v>
      </c>
      <c r="AV612" s="12" t="str">
        <f>CONCATENATE(AD612,"-",AG612,"-","Loisir")</f>
        <v>50-43358-Loisir</v>
      </c>
      <c r="AW612" s="12">
        <v>1</v>
      </c>
      <c r="AX612" s="12">
        <v>2</v>
      </c>
      <c r="AY612" s="12" t="s">
        <v>61</v>
      </c>
      <c r="AZ612" s="12">
        <v>148</v>
      </c>
      <c r="BA612" s="12" t="s">
        <v>196</v>
      </c>
      <c r="BB612" s="12">
        <v>14944</v>
      </c>
      <c r="BC612" s="12">
        <v>60</v>
      </c>
    </row>
    <row r="613" spans="1:55" x14ac:dyDescent="0.2">
      <c r="A613" s="2" t="s">
        <v>1612</v>
      </c>
      <c r="B613" s="2" t="s">
        <v>568</v>
      </c>
      <c r="C613" s="2"/>
      <c r="D613" s="2">
        <v>50</v>
      </c>
      <c r="E613" s="11">
        <v>43358</v>
      </c>
      <c r="F613" s="2">
        <v>43358</v>
      </c>
      <c r="G613" s="2">
        <v>141</v>
      </c>
      <c r="K613" s="2">
        <v>14</v>
      </c>
      <c r="O613" s="2" t="s">
        <v>53</v>
      </c>
      <c r="P613" s="2">
        <v>1</v>
      </c>
      <c r="R613" s="2" t="s">
        <v>1988</v>
      </c>
      <c r="S613" s="2" t="s">
        <v>1599</v>
      </c>
      <c r="T613" s="2" t="s">
        <v>1599</v>
      </c>
      <c r="U613" s="2" t="s">
        <v>1599</v>
      </c>
      <c r="V613" s="2" t="s">
        <v>1599</v>
      </c>
      <c r="Y613" s="2" t="s">
        <v>1599</v>
      </c>
      <c r="AA613" s="2" t="s">
        <v>1599</v>
      </c>
      <c r="AB613" s="12" t="s">
        <v>204</v>
      </c>
      <c r="AC613" s="12">
        <v>11898</v>
      </c>
      <c r="AD613" s="12">
        <v>50</v>
      </c>
      <c r="AE613" s="12">
        <f>VLOOKUP(AD613,Tableau5[[ID_Section]:[departement]],10,TRUE)</f>
        <v>17</v>
      </c>
      <c r="AF613" s="12">
        <v>141</v>
      </c>
      <c r="AG613" s="33">
        <v>43358</v>
      </c>
      <c r="AH613" s="12">
        <v>14</v>
      </c>
      <c r="AI613" s="12">
        <v>9</v>
      </c>
      <c r="AJ613" s="12" t="s">
        <v>53</v>
      </c>
      <c r="AK613" s="12" t="s">
        <v>53</v>
      </c>
      <c r="AL613" s="12">
        <v>1</v>
      </c>
      <c r="AP613" s="12">
        <v>1</v>
      </c>
      <c r="AV613" s="12" t="str">
        <f>CONCATENATE(AD613,"-",AG613,"-","Loisir")</f>
        <v>50-43358-Loisir</v>
      </c>
      <c r="AW613" s="12">
        <v>1</v>
      </c>
      <c r="AX613" s="12">
        <v>2</v>
      </c>
      <c r="AY613" s="12" t="s">
        <v>61</v>
      </c>
      <c r="AZ613" s="12">
        <v>148</v>
      </c>
      <c r="BA613" s="12" t="s">
        <v>196</v>
      </c>
      <c r="BB613" s="12">
        <v>14944</v>
      </c>
      <c r="BC613" s="12">
        <v>60</v>
      </c>
    </row>
    <row r="614" spans="1:55" x14ac:dyDescent="0.2">
      <c r="A614" s="2" t="s">
        <v>1612</v>
      </c>
      <c r="B614" s="2" t="s">
        <v>568</v>
      </c>
      <c r="C614" s="2"/>
      <c r="D614" s="2">
        <v>50</v>
      </c>
      <c r="E614" s="11">
        <v>43358</v>
      </c>
      <c r="F614" s="2">
        <v>43358</v>
      </c>
      <c r="G614" s="2">
        <v>141</v>
      </c>
      <c r="K614" s="2">
        <v>14</v>
      </c>
      <c r="O614" s="2" t="s">
        <v>46</v>
      </c>
      <c r="P614" s="2">
        <v>2</v>
      </c>
      <c r="R614" s="2" t="s">
        <v>1988</v>
      </c>
      <c r="S614" s="2" t="s">
        <v>1599</v>
      </c>
      <c r="T614" s="2" t="s">
        <v>1599</v>
      </c>
      <c r="U614" s="2" t="s">
        <v>1599</v>
      </c>
      <c r="V614" s="2" t="s">
        <v>1599</v>
      </c>
      <c r="Y614" s="2" t="s">
        <v>1599</v>
      </c>
      <c r="AA614" s="2" t="s">
        <v>1599</v>
      </c>
      <c r="AB614" s="12" t="s">
        <v>204</v>
      </c>
      <c r="AC614" s="12">
        <v>11899</v>
      </c>
      <c r="AD614" s="12">
        <v>50</v>
      </c>
      <c r="AE614" s="12">
        <f>VLOOKUP(AD614,Tableau5[[ID_Section]:[departement]],10,TRUE)</f>
        <v>17</v>
      </c>
      <c r="AF614" s="12">
        <v>141</v>
      </c>
      <c r="AG614" s="33">
        <v>43358</v>
      </c>
      <c r="AH614" s="12">
        <v>14</v>
      </c>
      <c r="AI614" s="12">
        <v>2</v>
      </c>
      <c r="AJ614" s="12" t="s">
        <v>46</v>
      </c>
      <c r="AL614" s="12">
        <v>2</v>
      </c>
      <c r="AP614" s="12">
        <v>1</v>
      </c>
      <c r="AW614" s="12">
        <v>2</v>
      </c>
      <c r="AX614" s="12">
        <v>2</v>
      </c>
      <c r="AY614" s="12" t="s">
        <v>61</v>
      </c>
      <c r="AZ614" s="12">
        <v>148</v>
      </c>
      <c r="BA614" s="12" t="s">
        <v>196</v>
      </c>
      <c r="BB614" s="12">
        <v>14944</v>
      </c>
      <c r="BC614" s="12">
        <v>60</v>
      </c>
    </row>
    <row r="615" spans="1:55" x14ac:dyDescent="0.2">
      <c r="A615" s="2" t="s">
        <v>1612</v>
      </c>
      <c r="B615" s="2" t="s">
        <v>568</v>
      </c>
      <c r="C615" s="2"/>
      <c r="D615" s="2">
        <v>50</v>
      </c>
      <c r="E615" s="11">
        <v>43358</v>
      </c>
      <c r="F615" s="2">
        <v>43358</v>
      </c>
      <c r="G615" s="2">
        <v>141</v>
      </c>
      <c r="K615" s="2">
        <v>14</v>
      </c>
      <c r="O615" s="2" t="s">
        <v>53</v>
      </c>
      <c r="P615" s="2">
        <v>1</v>
      </c>
      <c r="R615" s="2" t="s">
        <v>1988</v>
      </c>
      <c r="S615" s="2" t="s">
        <v>1599</v>
      </c>
      <c r="T615" s="2" t="s">
        <v>1599</v>
      </c>
      <c r="U615" s="2" t="s">
        <v>1599</v>
      </c>
      <c r="V615" s="2" t="s">
        <v>1599</v>
      </c>
      <c r="Y615" s="2" t="s">
        <v>1599</v>
      </c>
      <c r="AA615" s="2" t="s">
        <v>1599</v>
      </c>
      <c r="AB615" s="12" t="s">
        <v>204</v>
      </c>
      <c r="AC615" s="12">
        <v>11900</v>
      </c>
      <c r="AD615" s="12">
        <v>50</v>
      </c>
      <c r="AE615" s="12">
        <f>VLOOKUP(AD615,Tableau5[[ID_Section]:[departement]],10,TRUE)</f>
        <v>17</v>
      </c>
      <c r="AF615" s="12">
        <v>141</v>
      </c>
      <c r="AG615" s="33">
        <v>43358</v>
      </c>
      <c r="AH615" s="12">
        <v>14</v>
      </c>
      <c r="AI615" s="12">
        <v>9</v>
      </c>
      <c r="AJ615" s="12" t="s">
        <v>53</v>
      </c>
      <c r="AK615" s="12" t="s">
        <v>53</v>
      </c>
      <c r="AL615" s="12">
        <v>1</v>
      </c>
      <c r="AP615" s="12">
        <v>1</v>
      </c>
      <c r="AV615" s="12" t="str">
        <f>CONCATENATE(AD615,"-",AG615,"-","Loisir")</f>
        <v>50-43358-Loisir</v>
      </c>
      <c r="AW615" s="12">
        <v>1</v>
      </c>
      <c r="AX615" s="12">
        <v>2</v>
      </c>
      <c r="AY615" s="12" t="s">
        <v>61</v>
      </c>
      <c r="AZ615" s="12">
        <v>148</v>
      </c>
      <c r="BA615" s="12" t="s">
        <v>196</v>
      </c>
      <c r="BB615" s="12">
        <v>14944</v>
      </c>
      <c r="BC615" s="12">
        <v>60</v>
      </c>
    </row>
    <row r="616" spans="1:55" x14ac:dyDescent="0.2">
      <c r="A616" s="2" t="s">
        <v>1612</v>
      </c>
      <c r="B616" s="2" t="s">
        <v>568</v>
      </c>
      <c r="C616" s="2"/>
      <c r="D616" s="2">
        <v>50</v>
      </c>
      <c r="E616" s="11">
        <v>43358</v>
      </c>
      <c r="F616" s="2">
        <v>43358</v>
      </c>
      <c r="G616" s="2">
        <v>141</v>
      </c>
      <c r="K616" s="2">
        <v>14</v>
      </c>
      <c r="O616" s="2" t="s">
        <v>53</v>
      </c>
      <c r="P616" s="2">
        <v>1</v>
      </c>
      <c r="R616" s="2" t="s">
        <v>1989</v>
      </c>
      <c r="S616" s="2" t="s">
        <v>1599</v>
      </c>
      <c r="T616" s="2" t="s">
        <v>1599</v>
      </c>
      <c r="U616" s="2" t="s">
        <v>1599</v>
      </c>
      <c r="V616" s="2" t="s">
        <v>1599</v>
      </c>
      <c r="Y616" s="2" t="s">
        <v>1599</v>
      </c>
      <c r="AA616" s="2" t="s">
        <v>1599</v>
      </c>
      <c r="AB616" s="12" t="s">
        <v>204</v>
      </c>
      <c r="AC616" s="12">
        <v>11901</v>
      </c>
      <c r="AD616" s="12">
        <v>50</v>
      </c>
      <c r="AE616" s="12">
        <f>VLOOKUP(AD616,Tableau5[[ID_Section]:[departement]],10,TRUE)</f>
        <v>17</v>
      </c>
      <c r="AF616" s="12">
        <v>141</v>
      </c>
      <c r="AG616" s="33">
        <v>43358</v>
      </c>
      <c r="AH616" s="12">
        <v>14</v>
      </c>
      <c r="AI616" s="12">
        <v>9</v>
      </c>
      <c r="AJ616" s="12" t="s">
        <v>53</v>
      </c>
      <c r="AK616" s="12" t="s">
        <v>53</v>
      </c>
      <c r="AL616" s="12">
        <v>1</v>
      </c>
      <c r="AP616" s="12">
        <v>2</v>
      </c>
      <c r="AV616" s="12" t="str">
        <f>CONCATENATE(AD616,"-",AG616,"-","Loisir")</f>
        <v>50-43358-Loisir</v>
      </c>
      <c r="AW616" s="12">
        <v>1</v>
      </c>
      <c r="AX616" s="12">
        <v>2</v>
      </c>
      <c r="AY616" s="12" t="s">
        <v>61</v>
      </c>
      <c r="AZ616" s="12">
        <v>148</v>
      </c>
      <c r="BA616" s="12" t="s">
        <v>196</v>
      </c>
      <c r="BB616" s="12">
        <v>14944</v>
      </c>
      <c r="BC616" s="12">
        <v>60</v>
      </c>
    </row>
    <row r="617" spans="1:55" x14ac:dyDescent="0.2">
      <c r="A617" s="2" t="s">
        <v>1612</v>
      </c>
      <c r="B617" s="2" t="s">
        <v>568</v>
      </c>
      <c r="C617" s="2"/>
      <c r="D617" s="2">
        <v>50</v>
      </c>
      <c r="E617" s="11">
        <v>43358</v>
      </c>
      <c r="F617" s="2">
        <v>43358</v>
      </c>
      <c r="G617" s="2">
        <v>141</v>
      </c>
      <c r="K617" s="2">
        <v>14</v>
      </c>
      <c r="O617" s="2" t="s">
        <v>49</v>
      </c>
      <c r="P617" s="2">
        <v>3</v>
      </c>
      <c r="R617" s="2" t="s">
        <v>1989</v>
      </c>
      <c r="S617" s="2" t="s">
        <v>1599</v>
      </c>
      <c r="T617" s="2" t="s">
        <v>1599</v>
      </c>
      <c r="U617" s="2" t="s">
        <v>1599</v>
      </c>
      <c r="V617" s="2" t="s">
        <v>1599</v>
      </c>
      <c r="Y617" s="2" t="s">
        <v>1599</v>
      </c>
      <c r="AA617" s="2" t="s">
        <v>1599</v>
      </c>
      <c r="AB617" s="12" t="s">
        <v>204</v>
      </c>
      <c r="AC617" s="12">
        <v>11902</v>
      </c>
      <c r="AD617" s="12">
        <v>50</v>
      </c>
      <c r="AE617" s="12">
        <f>VLOOKUP(AD617,Tableau5[[ID_Section]:[departement]],10,TRUE)</f>
        <v>17</v>
      </c>
      <c r="AF617" s="12">
        <v>141</v>
      </c>
      <c r="AG617" s="33">
        <v>43358</v>
      </c>
      <c r="AH617" s="12">
        <v>14</v>
      </c>
      <c r="AI617" s="12">
        <v>1</v>
      </c>
      <c r="AJ617" s="12" t="s">
        <v>49</v>
      </c>
      <c r="AL617" s="12">
        <v>3</v>
      </c>
      <c r="AP617" s="12">
        <v>2</v>
      </c>
      <c r="AW617" s="12">
        <v>2</v>
      </c>
      <c r="AX617" s="12">
        <v>2</v>
      </c>
      <c r="AY617" s="12" t="s">
        <v>61</v>
      </c>
      <c r="AZ617" s="12">
        <v>148</v>
      </c>
      <c r="BA617" s="12" t="s">
        <v>196</v>
      </c>
      <c r="BB617" s="12">
        <v>14944</v>
      </c>
      <c r="BC617" s="12">
        <v>60</v>
      </c>
    </row>
    <row r="618" spans="1:55" x14ac:dyDescent="0.2">
      <c r="A618" s="2" t="s">
        <v>1612</v>
      </c>
      <c r="B618" s="2" t="s">
        <v>568</v>
      </c>
      <c r="C618" s="2"/>
      <c r="D618" s="2">
        <v>50</v>
      </c>
      <c r="E618" s="11">
        <v>43358</v>
      </c>
      <c r="F618" s="2">
        <v>43358</v>
      </c>
      <c r="G618" s="2">
        <v>141</v>
      </c>
      <c r="K618" s="2">
        <v>14</v>
      </c>
      <c r="O618" s="2" t="s">
        <v>53</v>
      </c>
      <c r="P618" s="2">
        <v>2</v>
      </c>
      <c r="R618" s="2" t="s">
        <v>1989</v>
      </c>
      <c r="S618" s="2" t="s">
        <v>1599</v>
      </c>
      <c r="T618" s="2" t="s">
        <v>1599</v>
      </c>
      <c r="U618" s="2" t="s">
        <v>1599</v>
      </c>
      <c r="V618" s="2" t="s">
        <v>1599</v>
      </c>
      <c r="Y618" s="2" t="s">
        <v>1599</v>
      </c>
      <c r="AA618" s="2" t="s">
        <v>1599</v>
      </c>
      <c r="AB618" s="12" t="s">
        <v>204</v>
      </c>
      <c r="AC618" s="12">
        <v>11903</v>
      </c>
      <c r="AD618" s="12">
        <v>50</v>
      </c>
      <c r="AE618" s="12">
        <f>VLOOKUP(AD618,Tableau5[[ID_Section]:[departement]],10,TRUE)</f>
        <v>17</v>
      </c>
      <c r="AF618" s="12">
        <v>141</v>
      </c>
      <c r="AG618" s="33">
        <v>43358</v>
      </c>
      <c r="AH618" s="12">
        <v>14</v>
      </c>
      <c r="AI618" s="12">
        <v>9</v>
      </c>
      <c r="AJ618" s="12" t="s">
        <v>53</v>
      </c>
      <c r="AK618" s="12" t="s">
        <v>53</v>
      </c>
      <c r="AL618" s="12">
        <v>2</v>
      </c>
      <c r="AP618" s="12">
        <v>2</v>
      </c>
      <c r="AV618" s="12" t="str">
        <f>CONCATENATE(AD618,"-",AG618,"-","Loisir")</f>
        <v>50-43358-Loisir</v>
      </c>
      <c r="AW618" s="12">
        <v>1</v>
      </c>
      <c r="AX618" s="12">
        <v>2</v>
      </c>
      <c r="AY618" s="12" t="s">
        <v>61</v>
      </c>
      <c r="AZ618" s="12">
        <v>148</v>
      </c>
      <c r="BA618" s="12" t="s">
        <v>196</v>
      </c>
      <c r="BB618" s="12">
        <v>14944</v>
      </c>
      <c r="BC618" s="12">
        <v>60</v>
      </c>
    </row>
    <row r="619" spans="1:55" x14ac:dyDescent="0.2">
      <c r="A619" s="2" t="s">
        <v>1612</v>
      </c>
      <c r="B619" s="2" t="s">
        <v>568</v>
      </c>
      <c r="C619" s="2"/>
      <c r="D619" s="2">
        <v>50</v>
      </c>
      <c r="E619" s="11">
        <v>43358</v>
      </c>
      <c r="F619" s="2">
        <v>43358</v>
      </c>
      <c r="G619" s="2">
        <v>141</v>
      </c>
      <c r="K619" s="2">
        <v>14</v>
      </c>
      <c r="O619" s="2" t="s">
        <v>49</v>
      </c>
      <c r="P619" s="2">
        <v>2</v>
      </c>
      <c r="R619" s="2" t="s">
        <v>1988</v>
      </c>
      <c r="S619" s="2" t="s">
        <v>1599</v>
      </c>
      <c r="T619" s="2" t="s">
        <v>1599</v>
      </c>
      <c r="U619" s="2" t="s">
        <v>1599</v>
      </c>
      <c r="V619" s="2" t="s">
        <v>1599</v>
      </c>
      <c r="Y619" s="2" t="s">
        <v>1599</v>
      </c>
      <c r="AA619" s="2" t="s">
        <v>1599</v>
      </c>
      <c r="AB619" s="12" t="s">
        <v>204</v>
      </c>
      <c r="AC619" s="12">
        <v>11904</v>
      </c>
      <c r="AD619" s="12">
        <v>50</v>
      </c>
      <c r="AE619" s="12">
        <f>VLOOKUP(AD619,Tableau5[[ID_Section]:[departement]],10,TRUE)</f>
        <v>17</v>
      </c>
      <c r="AF619" s="12">
        <v>141</v>
      </c>
      <c r="AG619" s="33">
        <v>43358</v>
      </c>
      <c r="AH619" s="12">
        <v>14</v>
      </c>
      <c r="AI619" s="12">
        <v>1</v>
      </c>
      <c r="AJ619" s="12" t="s">
        <v>49</v>
      </c>
      <c r="AL619" s="12">
        <v>2</v>
      </c>
      <c r="AP619" s="12">
        <v>1</v>
      </c>
      <c r="AW619" s="12">
        <v>2</v>
      </c>
      <c r="AX619" s="12">
        <v>2</v>
      </c>
      <c r="AY619" s="12" t="s">
        <v>61</v>
      </c>
      <c r="AZ619" s="12">
        <v>148</v>
      </c>
      <c r="BA619" s="12" t="s">
        <v>196</v>
      </c>
      <c r="BB619" s="12">
        <v>14944</v>
      </c>
      <c r="BC619" s="12">
        <v>60</v>
      </c>
    </row>
    <row r="620" spans="1:55" x14ac:dyDescent="0.2">
      <c r="A620" s="2" t="s">
        <v>1612</v>
      </c>
      <c r="B620" s="2" t="s">
        <v>568</v>
      </c>
      <c r="C620" s="2"/>
      <c r="D620" s="2">
        <v>50</v>
      </c>
      <c r="E620" s="11">
        <v>43358</v>
      </c>
      <c r="F620" s="2">
        <v>43358</v>
      </c>
      <c r="G620" s="2">
        <v>141</v>
      </c>
      <c r="K620" s="2">
        <v>14</v>
      </c>
      <c r="O620" s="2" t="s">
        <v>46</v>
      </c>
      <c r="P620" s="2">
        <v>1</v>
      </c>
      <c r="R620" s="2" t="s">
        <v>1988</v>
      </c>
      <c r="S620" s="2" t="s">
        <v>1599</v>
      </c>
      <c r="T620" s="2" t="s">
        <v>1599</v>
      </c>
      <c r="U620" s="2" t="s">
        <v>1599</v>
      </c>
      <c r="V620" s="2" t="s">
        <v>1599</v>
      </c>
      <c r="Y620" s="2" t="s">
        <v>1599</v>
      </c>
      <c r="AA620" s="2" t="s">
        <v>1599</v>
      </c>
      <c r="AB620" s="12" t="s">
        <v>204</v>
      </c>
      <c r="AC620" s="12">
        <v>11905</v>
      </c>
      <c r="AD620" s="12">
        <v>50</v>
      </c>
      <c r="AE620" s="12">
        <f>VLOOKUP(AD620,Tableau5[[ID_Section]:[departement]],10,TRUE)</f>
        <v>17</v>
      </c>
      <c r="AF620" s="12">
        <v>141</v>
      </c>
      <c r="AG620" s="33">
        <v>43358</v>
      </c>
      <c r="AH620" s="12">
        <v>14</v>
      </c>
      <c r="AI620" s="12">
        <v>2</v>
      </c>
      <c r="AJ620" s="12" t="s">
        <v>46</v>
      </c>
      <c r="AL620" s="12">
        <v>1</v>
      </c>
      <c r="AP620" s="12">
        <v>1</v>
      </c>
      <c r="AW620" s="12">
        <v>2</v>
      </c>
      <c r="AX620" s="12">
        <v>2</v>
      </c>
      <c r="AY620" s="12" t="s">
        <v>61</v>
      </c>
      <c r="AZ620" s="12">
        <v>148</v>
      </c>
      <c r="BA620" s="12" t="s">
        <v>196</v>
      </c>
      <c r="BB620" s="12">
        <v>14944</v>
      </c>
      <c r="BC620" s="12">
        <v>60</v>
      </c>
    </row>
    <row r="621" spans="1:55" x14ac:dyDescent="0.2">
      <c r="A621" s="2" t="s">
        <v>1612</v>
      </c>
      <c r="B621" s="2" t="s">
        <v>568</v>
      </c>
      <c r="C621" s="2"/>
      <c r="D621" s="2">
        <v>50</v>
      </c>
      <c r="E621" s="11">
        <v>43358</v>
      </c>
      <c r="F621" s="2">
        <v>43358</v>
      </c>
      <c r="G621" s="2">
        <v>141</v>
      </c>
      <c r="K621" s="2">
        <v>14</v>
      </c>
      <c r="O621" s="2" t="s">
        <v>53</v>
      </c>
      <c r="P621" s="2">
        <v>2</v>
      </c>
      <c r="R621" s="2" t="s">
        <v>1989</v>
      </c>
      <c r="S621" s="2" t="s">
        <v>1599</v>
      </c>
      <c r="T621" s="2" t="s">
        <v>1599</v>
      </c>
      <c r="U621" s="2" t="s">
        <v>1599</v>
      </c>
      <c r="V621" s="2" t="s">
        <v>1599</v>
      </c>
      <c r="Y621" s="2" t="s">
        <v>1599</v>
      </c>
      <c r="AA621" s="2" t="s">
        <v>1599</v>
      </c>
      <c r="AB621" s="12" t="s">
        <v>204</v>
      </c>
      <c r="AC621" s="12">
        <v>11906</v>
      </c>
      <c r="AD621" s="12">
        <v>50</v>
      </c>
      <c r="AE621" s="12">
        <f>VLOOKUP(AD621,Tableau5[[ID_Section]:[departement]],10,TRUE)</f>
        <v>17</v>
      </c>
      <c r="AF621" s="12">
        <v>141</v>
      </c>
      <c r="AG621" s="33">
        <v>43358</v>
      </c>
      <c r="AH621" s="12">
        <v>14</v>
      </c>
      <c r="AI621" s="12">
        <v>9</v>
      </c>
      <c r="AJ621" s="12" t="s">
        <v>53</v>
      </c>
      <c r="AK621" s="12" t="s">
        <v>53</v>
      </c>
      <c r="AL621" s="12">
        <v>2</v>
      </c>
      <c r="AP621" s="12">
        <v>2</v>
      </c>
      <c r="AV621" s="12" t="str">
        <f>CONCATENATE(AD621,"-",AG621,"-","Loisir")</f>
        <v>50-43358-Loisir</v>
      </c>
      <c r="AW621" s="12">
        <v>1</v>
      </c>
      <c r="AX621" s="12">
        <v>2</v>
      </c>
      <c r="AY621" s="12" t="s">
        <v>61</v>
      </c>
      <c r="AZ621" s="12">
        <v>148</v>
      </c>
      <c r="BA621" s="12" t="s">
        <v>196</v>
      </c>
      <c r="BB621" s="12">
        <v>14944</v>
      </c>
      <c r="BC621" s="12">
        <v>60</v>
      </c>
    </row>
    <row r="622" spans="1:55" x14ac:dyDescent="0.2">
      <c r="A622" s="2" t="s">
        <v>1612</v>
      </c>
      <c r="B622" s="2" t="s">
        <v>568</v>
      </c>
      <c r="C622" s="2"/>
      <c r="D622" s="2">
        <v>50</v>
      </c>
      <c r="E622" s="11">
        <v>43358</v>
      </c>
      <c r="F622" s="2">
        <v>43358</v>
      </c>
      <c r="G622" s="2">
        <v>141</v>
      </c>
      <c r="K622" s="2">
        <v>14</v>
      </c>
      <c r="O622" s="2" t="s">
        <v>53</v>
      </c>
      <c r="P622" s="2">
        <v>1</v>
      </c>
      <c r="R622" s="2" t="s">
        <v>1989</v>
      </c>
      <c r="S622" s="2" t="s">
        <v>1599</v>
      </c>
      <c r="T622" s="2" t="s">
        <v>1599</v>
      </c>
      <c r="U622" s="2" t="s">
        <v>1599</v>
      </c>
      <c r="V622" s="2" t="s">
        <v>1599</v>
      </c>
      <c r="Y622" s="2" t="s">
        <v>1599</v>
      </c>
      <c r="AA622" s="2" t="s">
        <v>1599</v>
      </c>
      <c r="AB622" s="12" t="s">
        <v>204</v>
      </c>
      <c r="AC622" s="12">
        <v>11907</v>
      </c>
      <c r="AD622" s="12">
        <v>50</v>
      </c>
      <c r="AE622" s="12">
        <f>VLOOKUP(AD622,Tableau5[[ID_Section]:[departement]],10,TRUE)</f>
        <v>17</v>
      </c>
      <c r="AF622" s="12">
        <v>141</v>
      </c>
      <c r="AG622" s="33">
        <v>43358</v>
      </c>
      <c r="AH622" s="12">
        <v>14</v>
      </c>
      <c r="AI622" s="12">
        <v>9</v>
      </c>
      <c r="AJ622" s="12" t="s">
        <v>53</v>
      </c>
      <c r="AK622" s="12" t="s">
        <v>53</v>
      </c>
      <c r="AL622" s="12">
        <v>1</v>
      </c>
      <c r="AP622" s="12">
        <v>2</v>
      </c>
      <c r="AV622" s="12" t="str">
        <f>CONCATENATE(AD622,"-",AG622,"-","Loisir")</f>
        <v>50-43358-Loisir</v>
      </c>
      <c r="AW622" s="12">
        <v>1</v>
      </c>
      <c r="AX622" s="12">
        <v>2</v>
      </c>
      <c r="AY622" s="12" t="s">
        <v>61</v>
      </c>
      <c r="AZ622" s="12">
        <v>148</v>
      </c>
      <c r="BA622" s="12" t="s">
        <v>196</v>
      </c>
      <c r="BB622" s="12">
        <v>14944</v>
      </c>
      <c r="BC622" s="12">
        <v>60</v>
      </c>
    </row>
    <row r="623" spans="1:55" x14ac:dyDescent="0.2">
      <c r="A623" s="2" t="s">
        <v>1612</v>
      </c>
      <c r="B623" s="2" t="s">
        <v>568</v>
      </c>
      <c r="C623" s="2"/>
      <c r="D623" s="2">
        <v>50</v>
      </c>
      <c r="E623" s="11">
        <v>43358</v>
      </c>
      <c r="F623" s="2">
        <v>43358</v>
      </c>
      <c r="G623" s="2">
        <v>141</v>
      </c>
      <c r="K623" s="2">
        <v>14</v>
      </c>
      <c r="O623" s="2" t="s">
        <v>53</v>
      </c>
      <c r="P623" s="2">
        <v>1</v>
      </c>
      <c r="R623" s="2" t="s">
        <v>1988</v>
      </c>
      <c r="S623" s="2" t="s">
        <v>54</v>
      </c>
      <c r="T623" s="2" t="s">
        <v>254</v>
      </c>
      <c r="U623" s="2" t="s">
        <v>1599</v>
      </c>
      <c r="V623" s="2" t="s">
        <v>1599</v>
      </c>
      <c r="Y623" s="2" t="s">
        <v>1599</v>
      </c>
      <c r="AA623" s="2" t="s">
        <v>1599</v>
      </c>
      <c r="AB623" s="12" t="s">
        <v>254</v>
      </c>
      <c r="AC623" s="12">
        <v>11908</v>
      </c>
      <c r="AD623" s="12">
        <v>50</v>
      </c>
      <c r="AE623" s="12">
        <f>VLOOKUP(AD623,Tableau5[[ID_Section]:[departement]],10,TRUE)</f>
        <v>17</v>
      </c>
      <c r="AF623" s="12">
        <v>141</v>
      </c>
      <c r="AG623" s="33">
        <v>43358</v>
      </c>
      <c r="AH623" s="12">
        <v>14</v>
      </c>
      <c r="AI623" s="12">
        <v>9</v>
      </c>
      <c r="AJ623" s="12" t="s">
        <v>53</v>
      </c>
      <c r="AK623" s="12" t="s">
        <v>53</v>
      </c>
      <c r="AL623" s="12">
        <v>1</v>
      </c>
      <c r="AP623" s="12">
        <v>1</v>
      </c>
      <c r="AQ623" s="12">
        <v>48</v>
      </c>
      <c r="AV623" s="12" t="str">
        <f>CONCATENATE(AD623,"-",AG623,"-","Loisir")</f>
        <v>50-43358-Loisir</v>
      </c>
      <c r="AW623" s="12">
        <v>1</v>
      </c>
      <c r="AX623" s="12">
        <v>2</v>
      </c>
      <c r="AY623" s="12" t="s">
        <v>61</v>
      </c>
      <c r="AZ623" s="12">
        <v>148</v>
      </c>
      <c r="BA623" s="12" t="s">
        <v>196</v>
      </c>
      <c r="BB623" s="12">
        <v>14944</v>
      </c>
      <c r="BC623" s="12">
        <v>60</v>
      </c>
    </row>
    <row r="624" spans="1:55" x14ac:dyDescent="0.2">
      <c r="A624" s="2" t="s">
        <v>1612</v>
      </c>
      <c r="B624" s="2" t="s">
        <v>568</v>
      </c>
      <c r="C624" s="2"/>
      <c r="D624" s="2">
        <v>50</v>
      </c>
      <c r="E624" s="11">
        <v>43358</v>
      </c>
      <c r="F624" s="2">
        <v>43358</v>
      </c>
      <c r="G624" s="2">
        <v>141</v>
      </c>
      <c r="K624" s="2">
        <v>14</v>
      </c>
      <c r="O624" s="2" t="s">
        <v>49</v>
      </c>
      <c r="P624" s="2">
        <v>1</v>
      </c>
      <c r="R624" s="2" t="s">
        <v>1988</v>
      </c>
      <c r="S624" s="2" t="s">
        <v>1599</v>
      </c>
      <c r="T624" s="2" t="s">
        <v>1599</v>
      </c>
      <c r="U624" s="2" t="s">
        <v>1599</v>
      </c>
      <c r="V624" s="2" t="s">
        <v>1599</v>
      </c>
      <c r="Y624" s="2" t="s">
        <v>1599</v>
      </c>
      <c r="AA624" s="2" t="s">
        <v>1599</v>
      </c>
      <c r="AB624" s="12" t="s">
        <v>204</v>
      </c>
      <c r="AC624" s="12">
        <v>11909</v>
      </c>
      <c r="AD624" s="12">
        <v>50</v>
      </c>
      <c r="AE624" s="12">
        <f>VLOOKUP(AD624,Tableau5[[ID_Section]:[departement]],10,TRUE)</f>
        <v>17</v>
      </c>
      <c r="AF624" s="12">
        <v>141</v>
      </c>
      <c r="AG624" s="33">
        <v>43358</v>
      </c>
      <c r="AH624" s="12">
        <v>14</v>
      </c>
      <c r="AI624" s="12">
        <v>1</v>
      </c>
      <c r="AJ624" s="12" t="s">
        <v>49</v>
      </c>
      <c r="AL624" s="12">
        <v>1</v>
      </c>
      <c r="AP624" s="12">
        <v>1</v>
      </c>
      <c r="AW624" s="12">
        <v>2</v>
      </c>
      <c r="AX624" s="12">
        <v>2</v>
      </c>
      <c r="AY624" s="12" t="s">
        <v>61</v>
      </c>
      <c r="AZ624" s="12">
        <v>148</v>
      </c>
      <c r="BA624" s="12" t="s">
        <v>196</v>
      </c>
      <c r="BB624" s="12">
        <v>14944</v>
      </c>
      <c r="BC624" s="12">
        <v>60</v>
      </c>
    </row>
    <row r="625" spans="1:56" x14ac:dyDescent="0.2">
      <c r="A625" s="2" t="s">
        <v>1612</v>
      </c>
      <c r="B625" s="2" t="s">
        <v>568</v>
      </c>
      <c r="C625" s="2"/>
      <c r="D625" s="2">
        <v>50</v>
      </c>
      <c r="E625" s="11">
        <v>43358</v>
      </c>
      <c r="F625" s="2">
        <v>43358</v>
      </c>
      <c r="G625" s="2">
        <v>141</v>
      </c>
      <c r="K625" s="2">
        <v>14</v>
      </c>
      <c r="O625" s="2" t="s">
        <v>79</v>
      </c>
      <c r="P625" s="2">
        <v>2</v>
      </c>
      <c r="Q625" s="2" t="s">
        <v>172</v>
      </c>
      <c r="R625" s="2" t="s">
        <v>1988</v>
      </c>
      <c r="S625" s="2" t="s">
        <v>1599</v>
      </c>
      <c r="T625" s="2" t="s">
        <v>1599</v>
      </c>
      <c r="U625" s="2" t="s">
        <v>1599</v>
      </c>
      <c r="V625" s="2" t="s">
        <v>1599</v>
      </c>
      <c r="Y625" s="2" t="s">
        <v>1599</v>
      </c>
      <c r="AA625" s="2" t="s">
        <v>1599</v>
      </c>
      <c r="AB625" s="12" t="s">
        <v>204</v>
      </c>
      <c r="AC625" s="12">
        <v>11910</v>
      </c>
      <c r="AD625" s="12">
        <v>50</v>
      </c>
      <c r="AE625" s="12">
        <f>VLOOKUP(AD625,Tableau5[[ID_Section]:[departement]],10,TRUE)</f>
        <v>17</v>
      </c>
      <c r="AF625" s="12">
        <v>141</v>
      </c>
      <c r="AG625" s="33">
        <v>43358</v>
      </c>
      <c r="AH625" s="12">
        <v>14</v>
      </c>
      <c r="AI625" s="12">
        <v>11</v>
      </c>
      <c r="AJ625" s="12" t="s">
        <v>79</v>
      </c>
      <c r="AK625" s="12" t="s">
        <v>53</v>
      </c>
      <c r="AL625" s="12">
        <v>2</v>
      </c>
      <c r="AO625" s="12" t="s">
        <v>172</v>
      </c>
      <c r="AP625" s="12">
        <v>1</v>
      </c>
      <c r="AV625" s="12" t="str">
        <f>CONCATENATE(AD625,"-",AG625,"-","Loisir")</f>
        <v>50-43358-Loisir</v>
      </c>
      <c r="AW625" s="12">
        <v>1</v>
      </c>
      <c r="AX625" s="12">
        <v>2</v>
      </c>
      <c r="AY625" s="12" t="s">
        <v>61</v>
      </c>
      <c r="AZ625" s="12">
        <v>148</v>
      </c>
      <c r="BA625" s="12" t="s">
        <v>196</v>
      </c>
      <c r="BB625" s="12">
        <v>14944</v>
      </c>
      <c r="BC625" s="12">
        <v>60</v>
      </c>
    </row>
    <row r="626" spans="1:56" x14ac:dyDescent="0.2">
      <c r="A626" s="2" t="s">
        <v>1612</v>
      </c>
      <c r="B626" s="2" t="s">
        <v>568</v>
      </c>
      <c r="C626" s="2"/>
      <c r="D626" s="2">
        <v>50</v>
      </c>
      <c r="E626" s="11">
        <v>43358</v>
      </c>
      <c r="F626" s="2">
        <v>43358</v>
      </c>
      <c r="G626" s="2">
        <v>141</v>
      </c>
      <c r="K626" s="2">
        <v>14</v>
      </c>
      <c r="O626" s="2" t="s">
        <v>55</v>
      </c>
      <c r="P626" s="2">
        <v>1</v>
      </c>
      <c r="R626" s="2" t="s">
        <v>1988</v>
      </c>
      <c r="S626" s="2" t="s">
        <v>1599</v>
      </c>
      <c r="T626" s="2" t="s">
        <v>1599</v>
      </c>
      <c r="U626" s="2" t="s">
        <v>1599</v>
      </c>
      <c r="V626" s="2" t="s">
        <v>1599</v>
      </c>
      <c r="Y626" s="2" t="s">
        <v>1599</v>
      </c>
      <c r="AA626" s="2" t="s">
        <v>1599</v>
      </c>
      <c r="AB626" s="12" t="s">
        <v>204</v>
      </c>
      <c r="AC626" s="12">
        <v>11911</v>
      </c>
      <c r="AD626" s="12">
        <v>50</v>
      </c>
      <c r="AE626" s="12">
        <f>VLOOKUP(AD626,Tableau5[[ID_Section]:[departement]],10,TRUE)</f>
        <v>17</v>
      </c>
      <c r="AF626" s="12">
        <v>141</v>
      </c>
      <c r="AG626" s="33">
        <v>43358</v>
      </c>
      <c r="AH626" s="12">
        <v>14</v>
      </c>
      <c r="AI626" s="12">
        <v>5</v>
      </c>
      <c r="AJ626" s="12" t="s">
        <v>55</v>
      </c>
      <c r="AK626" s="12" t="str">
        <f>AJ626</f>
        <v>Sportif</v>
      </c>
      <c r="AL626" s="12">
        <v>1</v>
      </c>
      <c r="AP626" s="12">
        <v>1</v>
      </c>
      <c r="AV626" s="12" t="str">
        <f>CONCATENATE(AD626,"-",AG626,"-",AJ626)</f>
        <v>50-43358-Sportif</v>
      </c>
      <c r="AW626" s="12">
        <v>1</v>
      </c>
      <c r="AX626" s="12">
        <v>2</v>
      </c>
      <c r="AY626" s="12" t="s">
        <v>61</v>
      </c>
      <c r="AZ626" s="12">
        <v>148</v>
      </c>
      <c r="BA626" s="12" t="s">
        <v>196</v>
      </c>
      <c r="BB626" s="12">
        <v>14944</v>
      </c>
      <c r="BC626" s="12">
        <v>60</v>
      </c>
    </row>
    <row r="627" spans="1:56" x14ac:dyDescent="0.2">
      <c r="A627" s="2" t="s">
        <v>1612</v>
      </c>
      <c r="B627" s="2" t="s">
        <v>568</v>
      </c>
      <c r="C627" s="2"/>
      <c r="D627" s="2">
        <v>50</v>
      </c>
      <c r="E627" s="11">
        <v>43358</v>
      </c>
      <c r="F627" s="2">
        <v>43358</v>
      </c>
      <c r="G627" s="2">
        <v>141</v>
      </c>
      <c r="K627" s="2">
        <v>14</v>
      </c>
      <c r="M627" s="2">
        <v>1</v>
      </c>
      <c r="O627" s="2" t="s">
        <v>50</v>
      </c>
      <c r="P627" s="2">
        <v>1</v>
      </c>
      <c r="R627" s="2" t="s">
        <v>1989</v>
      </c>
      <c r="S627" s="2" t="s">
        <v>54</v>
      </c>
      <c r="T627" s="2" t="s">
        <v>255</v>
      </c>
      <c r="U627" s="2" t="s">
        <v>1599</v>
      </c>
      <c r="V627" s="2" t="s">
        <v>1599</v>
      </c>
      <c r="Y627" s="2" t="s">
        <v>1599</v>
      </c>
      <c r="AA627" s="2" t="s">
        <v>1599</v>
      </c>
      <c r="AB627" s="12" t="s">
        <v>255</v>
      </c>
      <c r="AC627" s="12">
        <v>11912</v>
      </c>
      <c r="AD627" s="12">
        <v>50</v>
      </c>
      <c r="AE627" s="12">
        <f>VLOOKUP(AD627,Tableau5[[ID_Section]:[departement]],10,TRUE)</f>
        <v>17</v>
      </c>
      <c r="AF627" s="12">
        <v>141</v>
      </c>
      <c r="AG627" s="33">
        <v>43358</v>
      </c>
      <c r="AH627" s="12">
        <v>14</v>
      </c>
      <c r="AI627" s="12">
        <v>8</v>
      </c>
      <c r="AJ627" s="12" t="s">
        <v>50</v>
      </c>
      <c r="AK627" s="12" t="str">
        <f>AJ627</f>
        <v>Utilitaire</v>
      </c>
      <c r="AL627" s="12">
        <v>1</v>
      </c>
      <c r="AN627" s="12">
        <v>1</v>
      </c>
      <c r="AP627" s="12">
        <v>2</v>
      </c>
      <c r="AQ627" s="12">
        <v>49</v>
      </c>
      <c r="AV627" s="12" t="str">
        <f>CONCATENATE(AD627,"-",AG627,"-",AJ627)</f>
        <v>50-43358-Utilitaire</v>
      </c>
      <c r="AW627" s="12">
        <v>1</v>
      </c>
      <c r="AX627" s="12">
        <v>2</v>
      </c>
      <c r="AY627" s="12" t="s">
        <v>61</v>
      </c>
      <c r="AZ627" s="12">
        <v>148</v>
      </c>
      <c r="BA627" s="12" t="s">
        <v>196</v>
      </c>
      <c r="BB627" s="12">
        <v>14944</v>
      </c>
      <c r="BC627" s="12">
        <v>60</v>
      </c>
    </row>
    <row r="628" spans="1:56" x14ac:dyDescent="0.2">
      <c r="A628" s="2" t="s">
        <v>1612</v>
      </c>
      <c r="B628" s="2" t="s">
        <v>568</v>
      </c>
      <c r="C628" s="2"/>
      <c r="D628" s="2">
        <v>50</v>
      </c>
      <c r="E628" s="11">
        <v>43358</v>
      </c>
      <c r="F628" s="2">
        <v>43358</v>
      </c>
      <c r="G628" s="2">
        <v>141</v>
      </c>
      <c r="K628" s="2">
        <v>14</v>
      </c>
      <c r="O628" s="2" t="s">
        <v>55</v>
      </c>
      <c r="P628" s="2">
        <v>1</v>
      </c>
      <c r="R628" s="2" t="s">
        <v>1988</v>
      </c>
      <c r="S628" s="2" t="s">
        <v>54</v>
      </c>
      <c r="T628" s="2" t="s">
        <v>256</v>
      </c>
      <c r="U628" s="2" t="s">
        <v>1599</v>
      </c>
      <c r="V628" s="2" t="s">
        <v>1599</v>
      </c>
      <c r="Y628" s="2" t="s">
        <v>1599</v>
      </c>
      <c r="AA628" s="2" t="s">
        <v>1599</v>
      </c>
      <c r="AB628" s="12" t="s">
        <v>256</v>
      </c>
      <c r="AC628" s="12">
        <v>11913</v>
      </c>
      <c r="AD628" s="12">
        <v>50</v>
      </c>
      <c r="AE628" s="12">
        <f>VLOOKUP(AD628,Tableau5[[ID_Section]:[departement]],10,TRUE)</f>
        <v>17</v>
      </c>
      <c r="AF628" s="12">
        <v>141</v>
      </c>
      <c r="AG628" s="33">
        <v>43358</v>
      </c>
      <c r="AH628" s="12">
        <v>14</v>
      </c>
      <c r="AI628" s="12">
        <v>5</v>
      </c>
      <c r="AJ628" s="12" t="s">
        <v>55</v>
      </c>
      <c r="AK628" s="12" t="str">
        <f>AJ628</f>
        <v>Sportif</v>
      </c>
      <c r="AL628" s="12">
        <v>1</v>
      </c>
      <c r="AP628" s="12">
        <v>1</v>
      </c>
      <c r="AQ628" s="12">
        <v>50</v>
      </c>
      <c r="AV628" s="12" t="str">
        <f>CONCATENATE(AD628,"-",AG628,"-",AJ628)</f>
        <v>50-43358-Sportif</v>
      </c>
      <c r="AW628" s="12">
        <v>1</v>
      </c>
      <c r="AX628" s="12">
        <v>2</v>
      </c>
      <c r="AY628" s="12" t="s">
        <v>61</v>
      </c>
      <c r="AZ628" s="12">
        <v>148</v>
      </c>
      <c r="BA628" s="12" t="s">
        <v>196</v>
      </c>
      <c r="BB628" s="12">
        <v>14944</v>
      </c>
      <c r="BC628" s="12">
        <v>60</v>
      </c>
    </row>
    <row r="629" spans="1:56" x14ac:dyDescent="0.2">
      <c r="A629" s="2" t="s">
        <v>1612</v>
      </c>
      <c r="B629" s="2" t="s">
        <v>568</v>
      </c>
      <c r="C629" s="2"/>
      <c r="D629" s="2">
        <v>50</v>
      </c>
      <c r="E629" s="11">
        <v>43358</v>
      </c>
      <c r="F629" s="2">
        <v>43358</v>
      </c>
      <c r="G629" s="2">
        <v>141</v>
      </c>
      <c r="K629" s="2">
        <v>14</v>
      </c>
      <c r="O629" s="2" t="s">
        <v>55</v>
      </c>
      <c r="P629" s="2">
        <v>1</v>
      </c>
      <c r="R629" s="2" t="s">
        <v>1988</v>
      </c>
      <c r="S629" s="2" t="s">
        <v>1599</v>
      </c>
      <c r="T629" s="2" t="s">
        <v>1599</v>
      </c>
      <c r="U629" s="2" t="s">
        <v>1599</v>
      </c>
      <c r="V629" s="2" t="s">
        <v>1599</v>
      </c>
      <c r="Y629" s="2" t="s">
        <v>1599</v>
      </c>
      <c r="AA629" s="2" t="s">
        <v>1599</v>
      </c>
      <c r="AB629" s="12" t="s">
        <v>204</v>
      </c>
      <c r="AC629" s="12">
        <v>11914</v>
      </c>
      <c r="AD629" s="12">
        <v>50</v>
      </c>
      <c r="AE629" s="12">
        <f>VLOOKUP(AD629,Tableau5[[ID_Section]:[departement]],10,TRUE)</f>
        <v>17</v>
      </c>
      <c r="AF629" s="12">
        <v>141</v>
      </c>
      <c r="AG629" s="33">
        <v>43358</v>
      </c>
      <c r="AH629" s="12">
        <v>14</v>
      </c>
      <c r="AI629" s="12">
        <v>5</v>
      </c>
      <c r="AJ629" s="12" t="s">
        <v>55</v>
      </c>
      <c r="AK629" s="12" t="str">
        <f>AJ629</f>
        <v>Sportif</v>
      </c>
      <c r="AL629" s="12">
        <v>1</v>
      </c>
      <c r="AP629" s="12">
        <v>1</v>
      </c>
      <c r="AV629" s="12" t="str">
        <f>CONCATENATE(AD629,"-",AG629,"-",AJ629)</f>
        <v>50-43358-Sportif</v>
      </c>
      <c r="AW629" s="12">
        <v>1</v>
      </c>
      <c r="AX629" s="12">
        <v>2</v>
      </c>
      <c r="AY629" s="12" t="s">
        <v>61</v>
      </c>
      <c r="AZ629" s="12">
        <v>148</v>
      </c>
      <c r="BA629" s="12" t="s">
        <v>196</v>
      </c>
      <c r="BB629" s="12">
        <v>14944</v>
      </c>
      <c r="BC629" s="12">
        <v>60</v>
      </c>
    </row>
    <row r="630" spans="1:56" x14ac:dyDescent="0.2">
      <c r="A630" s="2" t="s">
        <v>1612</v>
      </c>
      <c r="B630" s="2" t="s">
        <v>568</v>
      </c>
      <c r="C630" s="2"/>
      <c r="D630" s="2">
        <v>50</v>
      </c>
      <c r="E630" s="11">
        <v>43358</v>
      </c>
      <c r="F630" s="2">
        <v>43358</v>
      </c>
      <c r="G630" s="2">
        <v>141</v>
      </c>
      <c r="K630" s="2">
        <v>14</v>
      </c>
      <c r="O630" s="2" t="s">
        <v>49</v>
      </c>
      <c r="P630" s="2">
        <v>3</v>
      </c>
      <c r="R630" s="2" t="s">
        <v>1988</v>
      </c>
      <c r="S630" s="2" t="s">
        <v>1599</v>
      </c>
      <c r="T630" s="2" t="s">
        <v>1599</v>
      </c>
      <c r="U630" s="2" t="s">
        <v>1599</v>
      </c>
      <c r="V630" s="2" t="s">
        <v>1599</v>
      </c>
      <c r="Y630" s="2" t="s">
        <v>1599</v>
      </c>
      <c r="AA630" s="2" t="s">
        <v>1599</v>
      </c>
      <c r="AB630" s="12" t="s">
        <v>204</v>
      </c>
      <c r="AC630" s="12">
        <v>11915</v>
      </c>
      <c r="AD630" s="12">
        <v>50</v>
      </c>
      <c r="AE630" s="12">
        <f>VLOOKUP(AD630,Tableau5[[ID_Section]:[departement]],10,TRUE)</f>
        <v>17</v>
      </c>
      <c r="AF630" s="12">
        <v>141</v>
      </c>
      <c r="AG630" s="33">
        <v>43358</v>
      </c>
      <c r="AH630" s="12">
        <v>14</v>
      </c>
      <c r="AI630" s="12">
        <v>1</v>
      </c>
      <c r="AJ630" s="12" t="s">
        <v>49</v>
      </c>
      <c r="AL630" s="12">
        <v>3</v>
      </c>
      <c r="AP630" s="12">
        <v>1</v>
      </c>
      <c r="AW630" s="12">
        <v>2</v>
      </c>
      <c r="AX630" s="12">
        <v>2</v>
      </c>
      <c r="AY630" s="12" t="s">
        <v>61</v>
      </c>
      <c r="AZ630" s="12">
        <v>148</v>
      </c>
      <c r="BA630" s="12" t="s">
        <v>196</v>
      </c>
      <c r="BB630" s="12">
        <v>14944</v>
      </c>
      <c r="BC630" s="12">
        <v>60</v>
      </c>
      <c r="BD630" s="12" t="s">
        <v>48</v>
      </c>
    </row>
    <row r="631" spans="1:56" x14ac:dyDescent="0.2">
      <c r="A631" s="2" t="s">
        <v>1612</v>
      </c>
      <c r="B631" s="2" t="s">
        <v>568</v>
      </c>
      <c r="C631" s="2"/>
      <c r="D631" s="2">
        <v>50</v>
      </c>
      <c r="E631" s="11">
        <v>43358</v>
      </c>
      <c r="F631" s="2">
        <v>43358</v>
      </c>
      <c r="G631" s="2">
        <v>141</v>
      </c>
      <c r="K631" s="2">
        <v>15</v>
      </c>
      <c r="O631" s="2" t="s">
        <v>53</v>
      </c>
      <c r="P631" s="2">
        <v>1</v>
      </c>
      <c r="R631" s="2" t="s">
        <v>1989</v>
      </c>
      <c r="S631" s="2" t="s">
        <v>1599</v>
      </c>
      <c r="T631" s="2" t="s">
        <v>1599</v>
      </c>
      <c r="U631" s="2" t="s">
        <v>1599</v>
      </c>
      <c r="V631" s="2" t="s">
        <v>1599</v>
      </c>
      <c r="Y631" s="2" t="s">
        <v>1599</v>
      </c>
      <c r="AA631" s="2" t="s">
        <v>1599</v>
      </c>
      <c r="AB631" s="12" t="s">
        <v>204</v>
      </c>
      <c r="AC631" s="12">
        <v>11916</v>
      </c>
      <c r="AD631" s="12">
        <v>50</v>
      </c>
      <c r="AE631" s="12">
        <f>VLOOKUP(AD631,Tableau5[[ID_Section]:[departement]],10,TRUE)</f>
        <v>17</v>
      </c>
      <c r="AF631" s="12">
        <v>141</v>
      </c>
      <c r="AG631" s="33">
        <v>43358</v>
      </c>
      <c r="AH631" s="12">
        <v>15</v>
      </c>
      <c r="AI631" s="12">
        <v>9</v>
      </c>
      <c r="AJ631" s="12" t="s">
        <v>53</v>
      </c>
      <c r="AK631" s="12" t="s">
        <v>53</v>
      </c>
      <c r="AL631" s="12">
        <v>1</v>
      </c>
      <c r="AP631" s="12">
        <v>2</v>
      </c>
      <c r="AV631" s="12" t="str">
        <f>CONCATENATE(AD631,"-",AG631,"-","Loisir")</f>
        <v>50-43358-Loisir</v>
      </c>
      <c r="AW631" s="12">
        <v>1</v>
      </c>
      <c r="AX631" s="12">
        <v>2</v>
      </c>
      <c r="AY631" s="12" t="s">
        <v>61</v>
      </c>
      <c r="AZ631" s="12">
        <v>148</v>
      </c>
      <c r="BA631" s="12" t="s">
        <v>197</v>
      </c>
      <c r="BB631" s="12">
        <v>14945</v>
      </c>
      <c r="BC631" s="12">
        <v>171</v>
      </c>
    </row>
    <row r="632" spans="1:56" x14ac:dyDescent="0.2">
      <c r="A632" s="2" t="s">
        <v>1612</v>
      </c>
      <c r="B632" s="2" t="s">
        <v>568</v>
      </c>
      <c r="C632" s="2"/>
      <c r="D632" s="2">
        <v>50</v>
      </c>
      <c r="E632" s="11">
        <v>43358</v>
      </c>
      <c r="F632" s="2">
        <v>43358</v>
      </c>
      <c r="G632" s="2">
        <v>141</v>
      </c>
      <c r="K632" s="2">
        <v>15</v>
      </c>
      <c r="O632" s="2" t="s">
        <v>49</v>
      </c>
      <c r="P632" s="2">
        <v>5</v>
      </c>
      <c r="R632" s="2" t="s">
        <v>1988</v>
      </c>
      <c r="S632" s="2" t="s">
        <v>1599</v>
      </c>
      <c r="T632" s="2" t="s">
        <v>1599</v>
      </c>
      <c r="U632" s="2" t="s">
        <v>1599</v>
      </c>
      <c r="V632" s="2" t="s">
        <v>1599</v>
      </c>
      <c r="Y632" s="2" t="s">
        <v>1599</v>
      </c>
      <c r="AA632" s="2" t="s">
        <v>1599</v>
      </c>
      <c r="AB632" s="12" t="s">
        <v>204</v>
      </c>
      <c r="AC632" s="12">
        <v>11917</v>
      </c>
      <c r="AD632" s="12">
        <v>50</v>
      </c>
      <c r="AE632" s="12">
        <f>VLOOKUP(AD632,Tableau5[[ID_Section]:[departement]],10,TRUE)</f>
        <v>17</v>
      </c>
      <c r="AF632" s="12">
        <v>141</v>
      </c>
      <c r="AG632" s="33">
        <v>43358</v>
      </c>
      <c r="AH632" s="12">
        <v>15</v>
      </c>
      <c r="AI632" s="12">
        <v>1</v>
      </c>
      <c r="AJ632" s="12" t="s">
        <v>49</v>
      </c>
      <c r="AL632" s="12">
        <v>5</v>
      </c>
      <c r="AP632" s="12">
        <v>1</v>
      </c>
      <c r="AW632" s="12">
        <v>2</v>
      </c>
      <c r="AX632" s="12">
        <v>2</v>
      </c>
      <c r="AY632" s="12" t="s">
        <v>61</v>
      </c>
      <c r="AZ632" s="12">
        <v>148</v>
      </c>
      <c r="BA632" s="12" t="s">
        <v>197</v>
      </c>
      <c r="BB632" s="12">
        <v>14945</v>
      </c>
      <c r="BC632" s="12">
        <v>171</v>
      </c>
    </row>
    <row r="633" spans="1:56" x14ac:dyDescent="0.2">
      <c r="A633" s="2" t="s">
        <v>1612</v>
      </c>
      <c r="B633" s="2" t="s">
        <v>568</v>
      </c>
      <c r="C633" s="2"/>
      <c r="D633" s="2">
        <v>50</v>
      </c>
      <c r="E633" s="11">
        <v>43358</v>
      </c>
      <c r="F633" s="2">
        <v>43358</v>
      </c>
      <c r="G633" s="2">
        <v>141</v>
      </c>
      <c r="K633" s="2">
        <v>15</v>
      </c>
      <c r="O633" s="2" t="s">
        <v>56</v>
      </c>
      <c r="P633" s="2">
        <v>1</v>
      </c>
      <c r="Q633" s="2" t="s">
        <v>57</v>
      </c>
      <c r="R633" s="2" t="s">
        <v>1988</v>
      </c>
      <c r="S633" s="2" t="s">
        <v>1599</v>
      </c>
      <c r="T633" s="2" t="s">
        <v>1599</v>
      </c>
      <c r="U633" s="2" t="s">
        <v>1599</v>
      </c>
      <c r="V633" s="2" t="s">
        <v>1599</v>
      </c>
      <c r="Y633" s="2" t="s">
        <v>1599</v>
      </c>
      <c r="AA633" s="2" t="s">
        <v>1599</v>
      </c>
      <c r="AB633" s="12" t="s">
        <v>204</v>
      </c>
      <c r="AC633" s="12">
        <v>11918</v>
      </c>
      <c r="AD633" s="12">
        <v>50</v>
      </c>
      <c r="AE633" s="12">
        <f>VLOOKUP(AD633,Tableau5[[ID_Section]:[departement]],10,TRUE)</f>
        <v>17</v>
      </c>
      <c r="AF633" s="12">
        <v>141</v>
      </c>
      <c r="AG633" s="33">
        <v>43358</v>
      </c>
      <c r="AH633" s="12">
        <v>15</v>
      </c>
      <c r="AI633" s="12">
        <v>15</v>
      </c>
      <c r="AJ633" s="12" t="s">
        <v>56</v>
      </c>
      <c r="AL633" s="12">
        <v>1</v>
      </c>
      <c r="AO633" s="12" t="s">
        <v>57</v>
      </c>
      <c r="AP633" s="12">
        <v>1</v>
      </c>
      <c r="AW633" s="12">
        <v>2</v>
      </c>
      <c r="AX633" s="12">
        <v>2</v>
      </c>
      <c r="AY633" s="12" t="s">
        <v>61</v>
      </c>
      <c r="AZ633" s="12">
        <v>148</v>
      </c>
      <c r="BA633" s="12" t="s">
        <v>197</v>
      </c>
      <c r="BB633" s="12">
        <v>14945</v>
      </c>
      <c r="BC633" s="12">
        <v>171</v>
      </c>
    </row>
    <row r="634" spans="1:56" x14ac:dyDescent="0.2">
      <c r="A634" s="2" t="s">
        <v>1612</v>
      </c>
      <c r="B634" s="2" t="s">
        <v>568</v>
      </c>
      <c r="C634" s="2"/>
      <c r="D634" s="2">
        <v>50</v>
      </c>
      <c r="E634" s="11">
        <v>43358</v>
      </c>
      <c r="F634" s="2">
        <v>43358</v>
      </c>
      <c r="G634" s="2">
        <v>141</v>
      </c>
      <c r="K634" s="2">
        <v>15</v>
      </c>
      <c r="O634" s="2" t="s">
        <v>49</v>
      </c>
      <c r="P634" s="2">
        <v>1</v>
      </c>
      <c r="R634" s="2" t="s">
        <v>1989</v>
      </c>
      <c r="S634" s="2" t="s">
        <v>1599</v>
      </c>
      <c r="T634" s="2" t="s">
        <v>1599</v>
      </c>
      <c r="U634" s="2" t="s">
        <v>1599</v>
      </c>
      <c r="V634" s="2" t="s">
        <v>1599</v>
      </c>
      <c r="Y634" s="2" t="s">
        <v>1599</v>
      </c>
      <c r="AA634" s="2" t="s">
        <v>1599</v>
      </c>
      <c r="AB634" s="12" t="s">
        <v>204</v>
      </c>
      <c r="AC634" s="12">
        <v>11919</v>
      </c>
      <c r="AD634" s="12">
        <v>50</v>
      </c>
      <c r="AE634" s="12">
        <f>VLOOKUP(AD634,Tableau5[[ID_Section]:[departement]],10,TRUE)</f>
        <v>17</v>
      </c>
      <c r="AF634" s="12">
        <v>141</v>
      </c>
      <c r="AG634" s="33">
        <v>43358</v>
      </c>
      <c r="AH634" s="12">
        <v>15</v>
      </c>
      <c r="AI634" s="12">
        <v>1</v>
      </c>
      <c r="AJ634" s="12" t="s">
        <v>49</v>
      </c>
      <c r="AL634" s="12">
        <v>1</v>
      </c>
      <c r="AP634" s="12">
        <v>2</v>
      </c>
      <c r="AW634" s="12">
        <v>2</v>
      </c>
      <c r="AX634" s="12">
        <v>2</v>
      </c>
      <c r="AY634" s="12" t="s">
        <v>61</v>
      </c>
      <c r="AZ634" s="12">
        <v>148</v>
      </c>
      <c r="BA634" s="12" t="s">
        <v>197</v>
      </c>
      <c r="BB634" s="12">
        <v>14945</v>
      </c>
      <c r="BC634" s="12">
        <v>171</v>
      </c>
    </row>
    <row r="635" spans="1:56" x14ac:dyDescent="0.2">
      <c r="A635" s="2" t="s">
        <v>1612</v>
      </c>
      <c r="B635" s="2" t="s">
        <v>568</v>
      </c>
      <c r="C635" s="2"/>
      <c r="D635" s="2">
        <v>50</v>
      </c>
      <c r="E635" s="11">
        <v>43358</v>
      </c>
      <c r="F635" s="2">
        <v>43358</v>
      </c>
      <c r="G635" s="2">
        <v>141</v>
      </c>
      <c r="K635" s="2">
        <v>15</v>
      </c>
      <c r="O635" s="2" t="s">
        <v>53</v>
      </c>
      <c r="P635" s="2">
        <v>1</v>
      </c>
      <c r="R635" s="2" t="s">
        <v>1989</v>
      </c>
      <c r="S635" s="2" t="s">
        <v>1599</v>
      </c>
      <c r="T635" s="2" t="s">
        <v>1599</v>
      </c>
      <c r="U635" s="2" t="s">
        <v>1599</v>
      </c>
      <c r="V635" s="2" t="s">
        <v>1599</v>
      </c>
      <c r="Y635" s="2" t="s">
        <v>1599</v>
      </c>
      <c r="AA635" s="2" t="s">
        <v>1599</v>
      </c>
      <c r="AB635" s="12" t="s">
        <v>204</v>
      </c>
      <c r="AC635" s="12">
        <v>11920</v>
      </c>
      <c r="AD635" s="12">
        <v>50</v>
      </c>
      <c r="AE635" s="12">
        <f>VLOOKUP(AD635,Tableau5[[ID_Section]:[departement]],10,TRUE)</f>
        <v>17</v>
      </c>
      <c r="AF635" s="12">
        <v>141</v>
      </c>
      <c r="AG635" s="33">
        <v>43358</v>
      </c>
      <c r="AH635" s="12">
        <v>15</v>
      </c>
      <c r="AI635" s="12">
        <v>9</v>
      </c>
      <c r="AJ635" s="12" t="s">
        <v>53</v>
      </c>
      <c r="AK635" s="12" t="s">
        <v>53</v>
      </c>
      <c r="AL635" s="12">
        <v>1</v>
      </c>
      <c r="AP635" s="12">
        <v>2</v>
      </c>
      <c r="AV635" s="12" t="str">
        <f>CONCATENATE(AD635,"-",AG635,"-","Loisir")</f>
        <v>50-43358-Loisir</v>
      </c>
      <c r="AW635" s="12">
        <v>1</v>
      </c>
      <c r="AX635" s="12">
        <v>2</v>
      </c>
      <c r="AY635" s="12" t="s">
        <v>61</v>
      </c>
      <c r="AZ635" s="12">
        <v>148</v>
      </c>
      <c r="BA635" s="12" t="s">
        <v>197</v>
      </c>
      <c r="BB635" s="12">
        <v>14945</v>
      </c>
      <c r="BC635" s="12">
        <v>171</v>
      </c>
    </row>
    <row r="636" spans="1:56" x14ac:dyDescent="0.2">
      <c r="A636" s="2" t="s">
        <v>1612</v>
      </c>
      <c r="B636" s="2" t="s">
        <v>568</v>
      </c>
      <c r="C636" s="2"/>
      <c r="D636" s="2">
        <v>50</v>
      </c>
      <c r="E636" s="11">
        <v>43358</v>
      </c>
      <c r="F636" s="2">
        <v>43358</v>
      </c>
      <c r="G636" s="2">
        <v>141</v>
      </c>
      <c r="K636" s="2">
        <v>15</v>
      </c>
      <c r="O636" s="2" t="s">
        <v>53</v>
      </c>
      <c r="P636" s="2">
        <v>1</v>
      </c>
      <c r="R636" s="2" t="s">
        <v>1988</v>
      </c>
      <c r="S636" s="2" t="s">
        <v>1599</v>
      </c>
      <c r="T636" s="2" t="s">
        <v>1599</v>
      </c>
      <c r="U636" s="2" t="s">
        <v>1599</v>
      </c>
      <c r="V636" s="2" t="s">
        <v>1599</v>
      </c>
      <c r="Y636" s="2" t="s">
        <v>1599</v>
      </c>
      <c r="AA636" s="2" t="s">
        <v>1599</v>
      </c>
      <c r="AB636" s="12" t="s">
        <v>204</v>
      </c>
      <c r="AC636" s="12">
        <v>11921</v>
      </c>
      <c r="AD636" s="12">
        <v>50</v>
      </c>
      <c r="AE636" s="12">
        <f>VLOOKUP(AD636,Tableau5[[ID_Section]:[departement]],10,TRUE)</f>
        <v>17</v>
      </c>
      <c r="AF636" s="12">
        <v>141</v>
      </c>
      <c r="AG636" s="33">
        <v>43358</v>
      </c>
      <c r="AH636" s="12">
        <v>15</v>
      </c>
      <c r="AI636" s="12">
        <v>9</v>
      </c>
      <c r="AJ636" s="12" t="s">
        <v>53</v>
      </c>
      <c r="AK636" s="12" t="s">
        <v>53</v>
      </c>
      <c r="AL636" s="12">
        <v>1</v>
      </c>
      <c r="AP636" s="12">
        <v>1</v>
      </c>
      <c r="AV636" s="12" t="str">
        <f>CONCATENATE(AD636,"-",AG636,"-","Loisir")</f>
        <v>50-43358-Loisir</v>
      </c>
      <c r="AW636" s="12">
        <v>1</v>
      </c>
      <c r="AX636" s="12">
        <v>2</v>
      </c>
      <c r="AY636" s="12" t="s">
        <v>61</v>
      </c>
      <c r="AZ636" s="12">
        <v>148</v>
      </c>
      <c r="BA636" s="12" t="s">
        <v>197</v>
      </c>
      <c r="BB636" s="12">
        <v>14945</v>
      </c>
      <c r="BC636" s="12">
        <v>171</v>
      </c>
    </row>
    <row r="637" spans="1:56" x14ac:dyDescent="0.2">
      <c r="A637" s="2" t="s">
        <v>1612</v>
      </c>
      <c r="B637" s="2" t="s">
        <v>568</v>
      </c>
      <c r="C637" s="2"/>
      <c r="D637" s="2">
        <v>50</v>
      </c>
      <c r="E637" s="11">
        <v>43358</v>
      </c>
      <c r="F637" s="2">
        <v>43358</v>
      </c>
      <c r="G637" s="2">
        <v>141</v>
      </c>
      <c r="K637" s="2">
        <v>15</v>
      </c>
      <c r="M637" s="2">
        <v>1</v>
      </c>
      <c r="O637" s="2" t="s">
        <v>50</v>
      </c>
      <c r="P637" s="2">
        <v>1</v>
      </c>
      <c r="R637" s="2" t="s">
        <v>1989</v>
      </c>
      <c r="S637" s="2" t="s">
        <v>54</v>
      </c>
      <c r="T637" s="2" t="s">
        <v>257</v>
      </c>
      <c r="U637" s="2" t="s">
        <v>1599</v>
      </c>
      <c r="V637" s="2" t="s">
        <v>1599</v>
      </c>
      <c r="Y637" s="2" t="s">
        <v>1599</v>
      </c>
      <c r="AA637" s="2" t="s">
        <v>1599</v>
      </c>
      <c r="AB637" s="12" t="s">
        <v>257</v>
      </c>
      <c r="AC637" s="12">
        <v>11922</v>
      </c>
      <c r="AD637" s="12">
        <v>50</v>
      </c>
      <c r="AE637" s="12">
        <f>VLOOKUP(AD637,Tableau5[[ID_Section]:[departement]],10,TRUE)</f>
        <v>17</v>
      </c>
      <c r="AF637" s="12">
        <v>141</v>
      </c>
      <c r="AG637" s="33">
        <v>43358</v>
      </c>
      <c r="AH637" s="12">
        <v>15</v>
      </c>
      <c r="AI637" s="12">
        <v>8</v>
      </c>
      <c r="AJ637" s="12" t="s">
        <v>50</v>
      </c>
      <c r="AK637" s="12" t="str">
        <f>AJ637</f>
        <v>Utilitaire</v>
      </c>
      <c r="AL637" s="12">
        <v>1</v>
      </c>
      <c r="AN637" s="12">
        <v>1</v>
      </c>
      <c r="AP637" s="12">
        <v>2</v>
      </c>
      <c r="AQ637" s="12">
        <v>51</v>
      </c>
      <c r="AV637" s="12" t="str">
        <f>CONCATENATE(AD637,"-",AG637,"-",AJ637)</f>
        <v>50-43358-Utilitaire</v>
      </c>
      <c r="AW637" s="12">
        <v>1</v>
      </c>
      <c r="AX637" s="12">
        <v>2</v>
      </c>
      <c r="AY637" s="12" t="s">
        <v>61</v>
      </c>
      <c r="AZ637" s="12">
        <v>148</v>
      </c>
      <c r="BA637" s="12" t="s">
        <v>197</v>
      </c>
      <c r="BB637" s="12">
        <v>14945</v>
      </c>
      <c r="BC637" s="12">
        <v>171</v>
      </c>
    </row>
    <row r="638" spans="1:56" x14ac:dyDescent="0.2">
      <c r="A638" s="2" t="s">
        <v>1612</v>
      </c>
      <c r="B638" s="2" t="s">
        <v>568</v>
      </c>
      <c r="C638" s="2"/>
      <c r="D638" s="2">
        <v>50</v>
      </c>
      <c r="E638" s="11">
        <v>43358</v>
      </c>
      <c r="F638" s="2">
        <v>43358</v>
      </c>
      <c r="G638" s="2">
        <v>141</v>
      </c>
      <c r="K638" s="2">
        <v>15</v>
      </c>
      <c r="O638" s="2" t="s">
        <v>53</v>
      </c>
      <c r="P638" s="2">
        <v>1</v>
      </c>
      <c r="R638" s="2" t="s">
        <v>1988</v>
      </c>
      <c r="S638" s="2" t="s">
        <v>1599</v>
      </c>
      <c r="T638" s="2" t="s">
        <v>1599</v>
      </c>
      <c r="U638" s="2" t="s">
        <v>1599</v>
      </c>
      <c r="V638" s="2" t="s">
        <v>1599</v>
      </c>
      <c r="Y638" s="2" t="s">
        <v>1599</v>
      </c>
      <c r="AA638" s="2" t="s">
        <v>1599</v>
      </c>
      <c r="AB638" s="12" t="s">
        <v>204</v>
      </c>
      <c r="AC638" s="12">
        <v>11923</v>
      </c>
      <c r="AD638" s="12">
        <v>50</v>
      </c>
      <c r="AE638" s="12">
        <f>VLOOKUP(AD638,Tableau5[[ID_Section]:[departement]],10,TRUE)</f>
        <v>17</v>
      </c>
      <c r="AF638" s="12">
        <v>141</v>
      </c>
      <c r="AG638" s="33">
        <v>43358</v>
      </c>
      <c r="AH638" s="12">
        <v>15</v>
      </c>
      <c r="AI638" s="12">
        <v>9</v>
      </c>
      <c r="AJ638" s="12" t="s">
        <v>53</v>
      </c>
      <c r="AK638" s="12" t="s">
        <v>53</v>
      </c>
      <c r="AL638" s="12">
        <v>1</v>
      </c>
      <c r="AP638" s="12">
        <v>1</v>
      </c>
      <c r="AV638" s="12" t="str">
        <f>CONCATENATE(AD638,"-",AG638,"-","Loisir")</f>
        <v>50-43358-Loisir</v>
      </c>
      <c r="AW638" s="12">
        <v>1</v>
      </c>
      <c r="AX638" s="12">
        <v>2</v>
      </c>
      <c r="AY638" s="12" t="s">
        <v>61</v>
      </c>
      <c r="AZ638" s="12">
        <v>148</v>
      </c>
      <c r="BA638" s="12" t="s">
        <v>197</v>
      </c>
      <c r="BB638" s="12">
        <v>14945</v>
      </c>
      <c r="BC638" s="12">
        <v>171</v>
      </c>
    </row>
    <row r="639" spans="1:56" x14ac:dyDescent="0.2">
      <c r="A639" s="2" t="s">
        <v>1612</v>
      </c>
      <c r="B639" s="2" t="s">
        <v>568</v>
      </c>
      <c r="C639" s="2"/>
      <c r="D639" s="2">
        <v>50</v>
      </c>
      <c r="E639" s="11">
        <v>43358</v>
      </c>
      <c r="F639" s="2">
        <v>43358</v>
      </c>
      <c r="G639" s="2">
        <v>141</v>
      </c>
      <c r="K639" s="2">
        <v>15</v>
      </c>
      <c r="O639" s="2" t="s">
        <v>53</v>
      </c>
      <c r="P639" s="2">
        <v>1</v>
      </c>
      <c r="R639" s="2" t="s">
        <v>1989</v>
      </c>
      <c r="S639" s="2" t="s">
        <v>1599</v>
      </c>
      <c r="T639" s="2" t="s">
        <v>1599</v>
      </c>
      <c r="U639" s="2" t="s">
        <v>1599</v>
      </c>
      <c r="V639" s="2" t="s">
        <v>1599</v>
      </c>
      <c r="Y639" s="2" t="s">
        <v>1599</v>
      </c>
      <c r="AA639" s="2" t="s">
        <v>1599</v>
      </c>
      <c r="AB639" s="12" t="s">
        <v>204</v>
      </c>
      <c r="AC639" s="12">
        <v>11924</v>
      </c>
      <c r="AD639" s="12">
        <v>50</v>
      </c>
      <c r="AE639" s="12">
        <f>VLOOKUP(AD639,Tableau5[[ID_Section]:[departement]],10,TRUE)</f>
        <v>17</v>
      </c>
      <c r="AF639" s="12">
        <v>141</v>
      </c>
      <c r="AG639" s="33">
        <v>43358</v>
      </c>
      <c r="AH639" s="12">
        <v>15</v>
      </c>
      <c r="AI639" s="12">
        <v>9</v>
      </c>
      <c r="AJ639" s="12" t="s">
        <v>53</v>
      </c>
      <c r="AK639" s="12" t="s">
        <v>53</v>
      </c>
      <c r="AL639" s="12">
        <v>1</v>
      </c>
      <c r="AP639" s="12">
        <v>2</v>
      </c>
      <c r="AV639" s="12" t="str">
        <f>CONCATENATE(AD639,"-",AG639,"-","Loisir")</f>
        <v>50-43358-Loisir</v>
      </c>
      <c r="AW639" s="12">
        <v>1</v>
      </c>
      <c r="AX639" s="12">
        <v>2</v>
      </c>
      <c r="AY639" s="12" t="s">
        <v>61</v>
      </c>
      <c r="AZ639" s="12">
        <v>148</v>
      </c>
      <c r="BA639" s="12" t="s">
        <v>197</v>
      </c>
      <c r="BB639" s="12">
        <v>14945</v>
      </c>
      <c r="BC639" s="12">
        <v>171</v>
      </c>
    </row>
    <row r="640" spans="1:56" x14ac:dyDescent="0.2">
      <c r="A640" s="2" t="s">
        <v>1612</v>
      </c>
      <c r="B640" s="2" t="s">
        <v>568</v>
      </c>
      <c r="C640" s="2"/>
      <c r="D640" s="2">
        <v>50</v>
      </c>
      <c r="E640" s="11">
        <v>43358</v>
      </c>
      <c r="F640" s="2">
        <v>43358</v>
      </c>
      <c r="G640" s="2">
        <v>141</v>
      </c>
      <c r="K640" s="2">
        <v>15</v>
      </c>
      <c r="O640" s="2" t="s">
        <v>53</v>
      </c>
      <c r="P640" s="2">
        <v>4</v>
      </c>
      <c r="R640" s="2" t="s">
        <v>1988</v>
      </c>
      <c r="S640" s="2" t="s">
        <v>1599</v>
      </c>
      <c r="T640" s="2" t="s">
        <v>1599</v>
      </c>
      <c r="U640" s="2" t="s">
        <v>1599</v>
      </c>
      <c r="V640" s="2" t="s">
        <v>1599</v>
      </c>
      <c r="Y640" s="2" t="s">
        <v>1599</v>
      </c>
      <c r="AA640" s="2" t="s">
        <v>1599</v>
      </c>
      <c r="AB640" s="12" t="s">
        <v>204</v>
      </c>
      <c r="AC640" s="12">
        <v>11925</v>
      </c>
      <c r="AD640" s="12">
        <v>50</v>
      </c>
      <c r="AE640" s="12">
        <f>VLOOKUP(AD640,Tableau5[[ID_Section]:[departement]],10,TRUE)</f>
        <v>17</v>
      </c>
      <c r="AF640" s="12">
        <v>141</v>
      </c>
      <c r="AG640" s="33">
        <v>43358</v>
      </c>
      <c r="AH640" s="12">
        <v>15</v>
      </c>
      <c r="AI640" s="12">
        <v>9</v>
      </c>
      <c r="AJ640" s="12" t="s">
        <v>53</v>
      </c>
      <c r="AK640" s="12" t="s">
        <v>53</v>
      </c>
      <c r="AL640" s="12">
        <v>4</v>
      </c>
      <c r="AP640" s="12">
        <v>1</v>
      </c>
      <c r="AV640" s="12" t="str">
        <f>CONCATENATE(AD640,"-",AG640,"-","Loisir")</f>
        <v>50-43358-Loisir</v>
      </c>
      <c r="AW640" s="12">
        <v>1</v>
      </c>
      <c r="AX640" s="12">
        <v>2</v>
      </c>
      <c r="AY640" s="12" t="s">
        <v>61</v>
      </c>
      <c r="AZ640" s="12">
        <v>148</v>
      </c>
      <c r="BA640" s="12" t="s">
        <v>197</v>
      </c>
      <c r="BB640" s="12">
        <v>14945</v>
      </c>
      <c r="BC640" s="12">
        <v>171</v>
      </c>
    </row>
    <row r="641" spans="1:55" x14ac:dyDescent="0.2">
      <c r="A641" s="2" t="s">
        <v>1612</v>
      </c>
      <c r="B641" s="2" t="s">
        <v>568</v>
      </c>
      <c r="C641" s="2"/>
      <c r="D641" s="2">
        <v>50</v>
      </c>
      <c r="E641" s="11">
        <v>43358</v>
      </c>
      <c r="F641" s="2">
        <v>43358</v>
      </c>
      <c r="G641" s="2">
        <v>141</v>
      </c>
      <c r="K641" s="2">
        <v>15</v>
      </c>
      <c r="O641" s="2" t="s">
        <v>53</v>
      </c>
      <c r="P641" s="2">
        <v>2</v>
      </c>
      <c r="R641" s="2" t="s">
        <v>1989</v>
      </c>
      <c r="S641" s="2" t="s">
        <v>1599</v>
      </c>
      <c r="T641" s="2" t="s">
        <v>1599</v>
      </c>
      <c r="U641" s="2" t="s">
        <v>1599</v>
      </c>
      <c r="V641" s="2" t="s">
        <v>1599</v>
      </c>
      <c r="Y641" s="2" t="s">
        <v>1599</v>
      </c>
      <c r="AA641" s="2" t="s">
        <v>1599</v>
      </c>
      <c r="AB641" s="12" t="s">
        <v>204</v>
      </c>
      <c r="AC641" s="12">
        <v>11926</v>
      </c>
      <c r="AD641" s="12">
        <v>50</v>
      </c>
      <c r="AE641" s="12">
        <f>VLOOKUP(AD641,Tableau5[[ID_Section]:[departement]],10,TRUE)</f>
        <v>17</v>
      </c>
      <c r="AF641" s="12">
        <v>141</v>
      </c>
      <c r="AG641" s="33">
        <v>43358</v>
      </c>
      <c r="AH641" s="12">
        <v>15</v>
      </c>
      <c r="AI641" s="12">
        <v>9</v>
      </c>
      <c r="AJ641" s="12" t="s">
        <v>53</v>
      </c>
      <c r="AK641" s="12" t="s">
        <v>53</v>
      </c>
      <c r="AL641" s="12">
        <v>2</v>
      </c>
      <c r="AP641" s="12">
        <v>2</v>
      </c>
      <c r="AV641" s="12" t="str">
        <f>CONCATENATE(AD641,"-",AG641,"-","Loisir")</f>
        <v>50-43358-Loisir</v>
      </c>
      <c r="AW641" s="12">
        <v>1</v>
      </c>
      <c r="AX641" s="12">
        <v>2</v>
      </c>
      <c r="AY641" s="12" t="s">
        <v>61</v>
      </c>
      <c r="AZ641" s="12">
        <v>148</v>
      </c>
      <c r="BA641" s="12" t="s">
        <v>197</v>
      </c>
      <c r="BB641" s="12">
        <v>14945</v>
      </c>
      <c r="BC641" s="12">
        <v>171</v>
      </c>
    </row>
    <row r="642" spans="1:55" x14ac:dyDescent="0.2">
      <c r="A642" s="2" t="s">
        <v>1612</v>
      </c>
      <c r="B642" s="2" t="s">
        <v>568</v>
      </c>
      <c r="C642" s="2"/>
      <c r="D642" s="2">
        <v>50</v>
      </c>
      <c r="E642" s="11">
        <v>43358</v>
      </c>
      <c r="F642" s="2">
        <v>43358</v>
      </c>
      <c r="G642" s="2">
        <v>141</v>
      </c>
      <c r="K642" s="2">
        <v>15</v>
      </c>
      <c r="O642" s="2" t="s">
        <v>49</v>
      </c>
      <c r="P642" s="2">
        <v>1</v>
      </c>
      <c r="R642" s="2" t="s">
        <v>1989</v>
      </c>
      <c r="S642" s="2" t="s">
        <v>1599</v>
      </c>
      <c r="T642" s="2" t="s">
        <v>1599</v>
      </c>
      <c r="U642" s="2" t="s">
        <v>1599</v>
      </c>
      <c r="V642" s="2" t="s">
        <v>1599</v>
      </c>
      <c r="Y642" s="2" t="s">
        <v>1599</v>
      </c>
      <c r="AA642" s="2" t="s">
        <v>1599</v>
      </c>
      <c r="AB642" s="12" t="s">
        <v>204</v>
      </c>
      <c r="AC642" s="12">
        <v>11927</v>
      </c>
      <c r="AD642" s="12">
        <v>50</v>
      </c>
      <c r="AE642" s="12">
        <f>VLOOKUP(AD642,Tableau5[[ID_Section]:[departement]],10,TRUE)</f>
        <v>17</v>
      </c>
      <c r="AF642" s="12">
        <v>141</v>
      </c>
      <c r="AG642" s="33">
        <v>43358</v>
      </c>
      <c r="AH642" s="12">
        <v>15</v>
      </c>
      <c r="AI642" s="12">
        <v>1</v>
      </c>
      <c r="AJ642" s="12" t="s">
        <v>49</v>
      </c>
      <c r="AL642" s="12">
        <v>1</v>
      </c>
      <c r="AP642" s="12">
        <v>2</v>
      </c>
      <c r="AW642" s="12">
        <v>2</v>
      </c>
      <c r="AX642" s="12">
        <v>2</v>
      </c>
      <c r="AY642" s="12" t="s">
        <v>61</v>
      </c>
      <c r="AZ642" s="12">
        <v>148</v>
      </c>
      <c r="BA642" s="12" t="s">
        <v>197</v>
      </c>
      <c r="BB642" s="12">
        <v>14945</v>
      </c>
      <c r="BC642" s="12">
        <v>171</v>
      </c>
    </row>
    <row r="643" spans="1:55" x14ac:dyDescent="0.2">
      <c r="A643" s="2" t="s">
        <v>1612</v>
      </c>
      <c r="B643" s="2" t="s">
        <v>568</v>
      </c>
      <c r="C643" s="2"/>
      <c r="D643" s="2">
        <v>50</v>
      </c>
      <c r="E643" s="11">
        <v>43358</v>
      </c>
      <c r="F643" s="2">
        <v>43358</v>
      </c>
      <c r="G643" s="2">
        <v>141</v>
      </c>
      <c r="K643" s="2">
        <v>15</v>
      </c>
      <c r="O643" s="2" t="s">
        <v>52</v>
      </c>
      <c r="P643" s="2">
        <v>2</v>
      </c>
      <c r="R643" s="2" t="s">
        <v>1989</v>
      </c>
      <c r="S643" s="2" t="s">
        <v>1599</v>
      </c>
      <c r="T643" s="2" t="s">
        <v>1599</v>
      </c>
      <c r="U643" s="2" t="s">
        <v>1599</v>
      </c>
      <c r="V643" s="2" t="s">
        <v>1599</v>
      </c>
      <c r="Y643" s="2" t="s">
        <v>1599</v>
      </c>
      <c r="AA643" s="2" t="s">
        <v>1599</v>
      </c>
      <c r="AB643" s="12" t="s">
        <v>204</v>
      </c>
      <c r="AC643" s="12">
        <v>11928</v>
      </c>
      <c r="AD643" s="12">
        <v>50</v>
      </c>
      <c r="AE643" s="12">
        <f>VLOOKUP(AD643,Tableau5[[ID_Section]:[departement]],10,TRUE)</f>
        <v>17</v>
      </c>
      <c r="AF643" s="12">
        <v>141</v>
      </c>
      <c r="AG643" s="33">
        <v>43358</v>
      </c>
      <c r="AH643" s="12">
        <v>15</v>
      </c>
      <c r="AI643" s="12">
        <v>6</v>
      </c>
      <c r="AJ643" s="12" t="s">
        <v>52</v>
      </c>
      <c r="AK643" s="12" t="str">
        <f>AJ643</f>
        <v>Itinérant</v>
      </c>
      <c r="AL643" s="12">
        <v>2</v>
      </c>
      <c r="AP643" s="12">
        <v>2</v>
      </c>
      <c r="AV643" s="12" t="str">
        <f>CONCATENATE(AD643,"-",AG643,"-",AJ643)</f>
        <v>50-43358-Itinérant</v>
      </c>
      <c r="AW643" s="12">
        <v>1</v>
      </c>
      <c r="AX643" s="12">
        <v>2</v>
      </c>
      <c r="AY643" s="12" t="s">
        <v>61</v>
      </c>
      <c r="AZ643" s="12">
        <v>148</v>
      </c>
      <c r="BA643" s="12" t="s">
        <v>197</v>
      </c>
      <c r="BB643" s="12">
        <v>14945</v>
      </c>
      <c r="BC643" s="12">
        <v>171</v>
      </c>
    </row>
    <row r="644" spans="1:55" x14ac:dyDescent="0.2">
      <c r="A644" s="2" t="s">
        <v>1612</v>
      </c>
      <c r="B644" s="2" t="s">
        <v>568</v>
      </c>
      <c r="C644" s="2"/>
      <c r="D644" s="2">
        <v>50</v>
      </c>
      <c r="E644" s="11">
        <v>43358</v>
      </c>
      <c r="F644" s="2">
        <v>43358</v>
      </c>
      <c r="G644" s="2">
        <v>141</v>
      </c>
      <c r="K644" s="2">
        <v>15</v>
      </c>
      <c r="O644" s="2" t="s">
        <v>53</v>
      </c>
      <c r="P644" s="2">
        <v>2</v>
      </c>
      <c r="R644" s="2" t="s">
        <v>1988</v>
      </c>
      <c r="S644" s="2" t="s">
        <v>1599</v>
      </c>
      <c r="T644" s="2" t="s">
        <v>1599</v>
      </c>
      <c r="U644" s="2" t="s">
        <v>1599</v>
      </c>
      <c r="V644" s="2" t="s">
        <v>1599</v>
      </c>
      <c r="Y644" s="2" t="s">
        <v>1599</v>
      </c>
      <c r="AA644" s="2" t="s">
        <v>1599</v>
      </c>
      <c r="AB644" s="12" t="s">
        <v>204</v>
      </c>
      <c r="AC644" s="12">
        <v>11929</v>
      </c>
      <c r="AD644" s="12">
        <v>50</v>
      </c>
      <c r="AE644" s="12">
        <f>VLOOKUP(AD644,Tableau5[[ID_Section]:[departement]],10,TRUE)</f>
        <v>17</v>
      </c>
      <c r="AF644" s="12">
        <v>141</v>
      </c>
      <c r="AG644" s="33">
        <v>43358</v>
      </c>
      <c r="AH644" s="12">
        <v>15</v>
      </c>
      <c r="AI644" s="12">
        <v>9</v>
      </c>
      <c r="AJ644" s="12" t="s">
        <v>53</v>
      </c>
      <c r="AK644" s="12" t="s">
        <v>53</v>
      </c>
      <c r="AL644" s="12">
        <v>2</v>
      </c>
      <c r="AP644" s="12">
        <v>1</v>
      </c>
      <c r="AV644" s="12" t="str">
        <f t="shared" ref="AV644:AV649" si="3">CONCATENATE(AD644,"-",AG644,"-","Loisir")</f>
        <v>50-43358-Loisir</v>
      </c>
      <c r="AW644" s="12">
        <v>1</v>
      </c>
      <c r="AX644" s="12">
        <v>2</v>
      </c>
      <c r="AY644" s="12" t="s">
        <v>61</v>
      </c>
      <c r="AZ644" s="12">
        <v>148</v>
      </c>
      <c r="BA644" s="12" t="s">
        <v>197</v>
      </c>
      <c r="BB644" s="12">
        <v>14945</v>
      </c>
      <c r="BC644" s="12">
        <v>171</v>
      </c>
    </row>
    <row r="645" spans="1:55" x14ac:dyDescent="0.2">
      <c r="A645" s="2" t="s">
        <v>1612</v>
      </c>
      <c r="B645" s="2" t="s">
        <v>568</v>
      </c>
      <c r="C645" s="2"/>
      <c r="D645" s="2">
        <v>50</v>
      </c>
      <c r="E645" s="11">
        <v>43358</v>
      </c>
      <c r="F645" s="2">
        <v>43358</v>
      </c>
      <c r="G645" s="2">
        <v>141</v>
      </c>
      <c r="K645" s="2">
        <v>15</v>
      </c>
      <c r="O645" s="2" t="s">
        <v>53</v>
      </c>
      <c r="P645" s="2">
        <v>1</v>
      </c>
      <c r="R645" s="2" t="s">
        <v>1989</v>
      </c>
      <c r="S645" s="2" t="s">
        <v>1599</v>
      </c>
      <c r="T645" s="2" t="s">
        <v>1599</v>
      </c>
      <c r="U645" s="2" t="s">
        <v>1599</v>
      </c>
      <c r="V645" s="2" t="s">
        <v>1599</v>
      </c>
      <c r="Y645" s="2" t="s">
        <v>1599</v>
      </c>
      <c r="AA645" s="2" t="s">
        <v>1599</v>
      </c>
      <c r="AB645" s="12" t="s">
        <v>204</v>
      </c>
      <c r="AC645" s="12">
        <v>11930</v>
      </c>
      <c r="AD645" s="12">
        <v>50</v>
      </c>
      <c r="AE645" s="12">
        <f>VLOOKUP(AD645,Tableau5[[ID_Section]:[departement]],10,TRUE)</f>
        <v>17</v>
      </c>
      <c r="AF645" s="12">
        <v>141</v>
      </c>
      <c r="AG645" s="33">
        <v>43358</v>
      </c>
      <c r="AH645" s="12">
        <v>15</v>
      </c>
      <c r="AI645" s="12">
        <v>9</v>
      </c>
      <c r="AJ645" s="12" t="s">
        <v>53</v>
      </c>
      <c r="AK645" s="12" t="s">
        <v>53</v>
      </c>
      <c r="AL645" s="12">
        <v>1</v>
      </c>
      <c r="AP645" s="12">
        <v>2</v>
      </c>
      <c r="AV645" s="12" t="str">
        <f t="shared" si="3"/>
        <v>50-43358-Loisir</v>
      </c>
      <c r="AW645" s="12">
        <v>1</v>
      </c>
      <c r="AX645" s="12">
        <v>2</v>
      </c>
      <c r="AY645" s="12" t="s">
        <v>61</v>
      </c>
      <c r="AZ645" s="12">
        <v>148</v>
      </c>
      <c r="BA645" s="12" t="s">
        <v>197</v>
      </c>
      <c r="BB645" s="12">
        <v>14945</v>
      </c>
      <c r="BC645" s="12">
        <v>171</v>
      </c>
    </row>
    <row r="646" spans="1:55" x14ac:dyDescent="0.2">
      <c r="A646" s="2" t="s">
        <v>1612</v>
      </c>
      <c r="B646" s="2" t="s">
        <v>568</v>
      </c>
      <c r="C646" s="2"/>
      <c r="D646" s="2">
        <v>50</v>
      </c>
      <c r="E646" s="11">
        <v>43358</v>
      </c>
      <c r="F646" s="2">
        <v>43358</v>
      </c>
      <c r="G646" s="2">
        <v>141</v>
      </c>
      <c r="K646" s="2">
        <v>15</v>
      </c>
      <c r="O646" s="2" t="s">
        <v>53</v>
      </c>
      <c r="P646" s="2">
        <v>2</v>
      </c>
      <c r="R646" s="2" t="s">
        <v>1988</v>
      </c>
      <c r="S646" s="2" t="s">
        <v>1599</v>
      </c>
      <c r="T646" s="2" t="s">
        <v>1599</v>
      </c>
      <c r="U646" s="2" t="s">
        <v>1599</v>
      </c>
      <c r="V646" s="2" t="s">
        <v>1599</v>
      </c>
      <c r="Y646" s="2" t="s">
        <v>1599</v>
      </c>
      <c r="AA646" s="2" t="s">
        <v>1599</v>
      </c>
      <c r="AB646" s="12" t="s">
        <v>204</v>
      </c>
      <c r="AC646" s="12">
        <v>11931</v>
      </c>
      <c r="AD646" s="12">
        <v>50</v>
      </c>
      <c r="AE646" s="12">
        <f>VLOOKUP(AD646,Tableau5[[ID_Section]:[departement]],10,TRUE)</f>
        <v>17</v>
      </c>
      <c r="AF646" s="12">
        <v>141</v>
      </c>
      <c r="AG646" s="33">
        <v>43358</v>
      </c>
      <c r="AH646" s="12">
        <v>15</v>
      </c>
      <c r="AI646" s="12">
        <v>9</v>
      </c>
      <c r="AJ646" s="12" t="s">
        <v>53</v>
      </c>
      <c r="AK646" s="12" t="s">
        <v>53</v>
      </c>
      <c r="AL646" s="12">
        <v>2</v>
      </c>
      <c r="AP646" s="12">
        <v>1</v>
      </c>
      <c r="AV646" s="12" t="str">
        <f t="shared" si="3"/>
        <v>50-43358-Loisir</v>
      </c>
      <c r="AW646" s="12">
        <v>1</v>
      </c>
      <c r="AX646" s="12">
        <v>2</v>
      </c>
      <c r="AY646" s="12" t="s">
        <v>61</v>
      </c>
      <c r="AZ646" s="12">
        <v>148</v>
      </c>
      <c r="BA646" s="12" t="s">
        <v>197</v>
      </c>
      <c r="BB646" s="12">
        <v>14945</v>
      </c>
      <c r="BC646" s="12">
        <v>171</v>
      </c>
    </row>
    <row r="647" spans="1:55" x14ac:dyDescent="0.2">
      <c r="A647" s="2" t="s">
        <v>1612</v>
      </c>
      <c r="B647" s="2" t="s">
        <v>568</v>
      </c>
      <c r="C647" s="2"/>
      <c r="D647" s="2">
        <v>50</v>
      </c>
      <c r="E647" s="11">
        <v>43358</v>
      </c>
      <c r="F647" s="2">
        <v>43358</v>
      </c>
      <c r="G647" s="2">
        <v>141</v>
      </c>
      <c r="K647" s="2">
        <v>15</v>
      </c>
      <c r="O647" s="2" t="s">
        <v>53</v>
      </c>
      <c r="P647" s="2">
        <v>2</v>
      </c>
      <c r="R647" s="2" t="s">
        <v>1989</v>
      </c>
      <c r="S647" s="2" t="s">
        <v>1599</v>
      </c>
      <c r="T647" s="2" t="s">
        <v>1599</v>
      </c>
      <c r="U647" s="2" t="s">
        <v>1599</v>
      </c>
      <c r="V647" s="2" t="s">
        <v>1599</v>
      </c>
      <c r="Y647" s="2" t="s">
        <v>1599</v>
      </c>
      <c r="AA647" s="2" t="s">
        <v>1599</v>
      </c>
      <c r="AB647" s="12" t="s">
        <v>204</v>
      </c>
      <c r="AC647" s="12">
        <v>11932</v>
      </c>
      <c r="AD647" s="12">
        <v>50</v>
      </c>
      <c r="AE647" s="12">
        <f>VLOOKUP(AD647,Tableau5[[ID_Section]:[departement]],10,TRUE)</f>
        <v>17</v>
      </c>
      <c r="AF647" s="12">
        <v>141</v>
      </c>
      <c r="AG647" s="33">
        <v>43358</v>
      </c>
      <c r="AH647" s="12">
        <v>15</v>
      </c>
      <c r="AI647" s="12">
        <v>9</v>
      </c>
      <c r="AJ647" s="12" t="s">
        <v>53</v>
      </c>
      <c r="AK647" s="12" t="s">
        <v>53</v>
      </c>
      <c r="AL647" s="12">
        <v>2</v>
      </c>
      <c r="AP647" s="12">
        <v>2</v>
      </c>
      <c r="AV647" s="12" t="str">
        <f t="shared" si="3"/>
        <v>50-43358-Loisir</v>
      </c>
      <c r="AW647" s="12">
        <v>1</v>
      </c>
      <c r="AX647" s="12">
        <v>2</v>
      </c>
      <c r="AY647" s="12" t="s">
        <v>61</v>
      </c>
      <c r="AZ647" s="12">
        <v>148</v>
      </c>
      <c r="BA647" s="12" t="s">
        <v>197</v>
      </c>
      <c r="BB647" s="12">
        <v>14945</v>
      </c>
      <c r="BC647" s="12">
        <v>171</v>
      </c>
    </row>
    <row r="648" spans="1:55" x14ac:dyDescent="0.2">
      <c r="A648" s="2" t="s">
        <v>1612</v>
      </c>
      <c r="B648" s="2" t="s">
        <v>568</v>
      </c>
      <c r="C648" s="2"/>
      <c r="D648" s="2">
        <v>50</v>
      </c>
      <c r="E648" s="11">
        <v>43358</v>
      </c>
      <c r="F648" s="2">
        <v>43358</v>
      </c>
      <c r="G648" s="2">
        <v>141</v>
      </c>
      <c r="K648" s="2">
        <v>15</v>
      </c>
      <c r="O648" s="2" t="s">
        <v>53</v>
      </c>
      <c r="P648" s="2">
        <v>3</v>
      </c>
      <c r="R648" s="2" t="s">
        <v>1988</v>
      </c>
      <c r="S648" s="2" t="s">
        <v>1599</v>
      </c>
      <c r="T648" s="2" t="s">
        <v>1599</v>
      </c>
      <c r="U648" s="2" t="s">
        <v>1599</v>
      </c>
      <c r="V648" s="2" t="s">
        <v>1599</v>
      </c>
      <c r="Y648" s="2" t="s">
        <v>1599</v>
      </c>
      <c r="AA648" s="2" t="s">
        <v>1599</v>
      </c>
      <c r="AB648" s="12" t="s">
        <v>204</v>
      </c>
      <c r="AC648" s="12">
        <v>11933</v>
      </c>
      <c r="AD648" s="12">
        <v>50</v>
      </c>
      <c r="AE648" s="12">
        <f>VLOOKUP(AD648,Tableau5[[ID_Section]:[departement]],10,TRUE)</f>
        <v>17</v>
      </c>
      <c r="AF648" s="12">
        <v>141</v>
      </c>
      <c r="AG648" s="33">
        <v>43358</v>
      </c>
      <c r="AH648" s="12">
        <v>15</v>
      </c>
      <c r="AI648" s="12">
        <v>9</v>
      </c>
      <c r="AJ648" s="12" t="s">
        <v>53</v>
      </c>
      <c r="AK648" s="12" t="s">
        <v>53</v>
      </c>
      <c r="AL648" s="12">
        <v>3</v>
      </c>
      <c r="AP648" s="12">
        <v>1</v>
      </c>
      <c r="AV648" s="12" t="str">
        <f t="shared" si="3"/>
        <v>50-43358-Loisir</v>
      </c>
      <c r="AW648" s="12">
        <v>1</v>
      </c>
      <c r="AX648" s="12">
        <v>2</v>
      </c>
      <c r="AY648" s="12" t="s">
        <v>61</v>
      </c>
      <c r="AZ648" s="12">
        <v>148</v>
      </c>
      <c r="BA648" s="12" t="s">
        <v>197</v>
      </c>
      <c r="BB648" s="12">
        <v>14945</v>
      </c>
      <c r="BC648" s="12">
        <v>171</v>
      </c>
    </row>
    <row r="649" spans="1:55" x14ac:dyDescent="0.2">
      <c r="A649" s="2" t="s">
        <v>1612</v>
      </c>
      <c r="B649" s="2" t="s">
        <v>568</v>
      </c>
      <c r="C649" s="2"/>
      <c r="D649" s="2">
        <v>50</v>
      </c>
      <c r="E649" s="11">
        <v>43358</v>
      </c>
      <c r="F649" s="2">
        <v>43358</v>
      </c>
      <c r="G649" s="2">
        <v>141</v>
      </c>
      <c r="K649" s="2">
        <v>15</v>
      </c>
      <c r="O649" s="2" t="s">
        <v>53</v>
      </c>
      <c r="P649" s="2">
        <v>3</v>
      </c>
      <c r="R649" s="2" t="s">
        <v>1988</v>
      </c>
      <c r="S649" s="2" t="s">
        <v>1599</v>
      </c>
      <c r="T649" s="2" t="s">
        <v>1599</v>
      </c>
      <c r="U649" s="2" t="s">
        <v>1599</v>
      </c>
      <c r="V649" s="2" t="s">
        <v>1599</v>
      </c>
      <c r="Y649" s="2" t="s">
        <v>1599</v>
      </c>
      <c r="AA649" s="2" t="s">
        <v>1599</v>
      </c>
      <c r="AB649" s="12" t="s">
        <v>204</v>
      </c>
      <c r="AC649" s="12">
        <v>11934</v>
      </c>
      <c r="AD649" s="12">
        <v>50</v>
      </c>
      <c r="AE649" s="12">
        <f>VLOOKUP(AD649,Tableau5[[ID_Section]:[departement]],10,TRUE)</f>
        <v>17</v>
      </c>
      <c r="AF649" s="12">
        <v>141</v>
      </c>
      <c r="AG649" s="33">
        <v>43358</v>
      </c>
      <c r="AH649" s="12">
        <v>15</v>
      </c>
      <c r="AI649" s="12">
        <v>9</v>
      </c>
      <c r="AJ649" s="12" t="s">
        <v>53</v>
      </c>
      <c r="AK649" s="12" t="s">
        <v>53</v>
      </c>
      <c r="AL649" s="12">
        <v>3</v>
      </c>
      <c r="AP649" s="12">
        <v>1</v>
      </c>
      <c r="AV649" s="12" t="str">
        <f t="shared" si="3"/>
        <v>50-43358-Loisir</v>
      </c>
      <c r="AW649" s="12">
        <v>1</v>
      </c>
      <c r="AX649" s="12">
        <v>2</v>
      </c>
      <c r="AY649" s="12" t="s">
        <v>61</v>
      </c>
      <c r="AZ649" s="12">
        <v>148</v>
      </c>
      <c r="BA649" s="12" t="s">
        <v>197</v>
      </c>
      <c r="BB649" s="12">
        <v>14945</v>
      </c>
      <c r="BC649" s="12">
        <v>171</v>
      </c>
    </row>
    <row r="650" spans="1:55" x14ac:dyDescent="0.2">
      <c r="A650" s="2" t="s">
        <v>1612</v>
      </c>
      <c r="B650" s="2" t="s">
        <v>568</v>
      </c>
      <c r="C650" s="2"/>
      <c r="D650" s="2">
        <v>50</v>
      </c>
      <c r="E650" s="11">
        <v>43358</v>
      </c>
      <c r="F650" s="2">
        <v>43358</v>
      </c>
      <c r="G650" s="2">
        <v>141</v>
      </c>
      <c r="K650" s="2">
        <v>15</v>
      </c>
      <c r="O650" s="2" t="s">
        <v>56</v>
      </c>
      <c r="P650" s="2">
        <v>1</v>
      </c>
      <c r="Q650" s="2" t="s">
        <v>57</v>
      </c>
      <c r="R650" s="2" t="s">
        <v>1988</v>
      </c>
      <c r="S650" s="2" t="s">
        <v>1599</v>
      </c>
      <c r="T650" s="2" t="s">
        <v>1599</v>
      </c>
      <c r="U650" s="2" t="s">
        <v>1599</v>
      </c>
      <c r="V650" s="2" t="s">
        <v>1599</v>
      </c>
      <c r="Y650" s="2" t="s">
        <v>1599</v>
      </c>
      <c r="AA650" s="2" t="s">
        <v>1599</v>
      </c>
      <c r="AB650" s="12" t="s">
        <v>204</v>
      </c>
      <c r="AC650" s="12">
        <v>11935</v>
      </c>
      <c r="AD650" s="12">
        <v>50</v>
      </c>
      <c r="AE650" s="12">
        <f>VLOOKUP(AD650,Tableau5[[ID_Section]:[departement]],10,TRUE)</f>
        <v>17</v>
      </c>
      <c r="AF650" s="12">
        <v>141</v>
      </c>
      <c r="AG650" s="33">
        <v>43358</v>
      </c>
      <c r="AH650" s="12">
        <v>15</v>
      </c>
      <c r="AI650" s="12">
        <v>15</v>
      </c>
      <c r="AJ650" s="12" t="s">
        <v>56</v>
      </c>
      <c r="AL650" s="12">
        <v>1</v>
      </c>
      <c r="AO650" s="12" t="s">
        <v>57</v>
      </c>
      <c r="AP650" s="12">
        <v>1</v>
      </c>
      <c r="AW650" s="12">
        <v>2</v>
      </c>
      <c r="AX650" s="12">
        <v>2</v>
      </c>
      <c r="AY650" s="12" t="s">
        <v>61</v>
      </c>
      <c r="AZ650" s="12">
        <v>148</v>
      </c>
      <c r="BA650" s="12" t="s">
        <v>197</v>
      </c>
      <c r="BB650" s="12">
        <v>14945</v>
      </c>
      <c r="BC650" s="12">
        <v>171</v>
      </c>
    </row>
    <row r="651" spans="1:55" x14ac:dyDescent="0.2">
      <c r="A651" s="2" t="s">
        <v>1612</v>
      </c>
      <c r="B651" s="2" t="s">
        <v>568</v>
      </c>
      <c r="C651" s="2"/>
      <c r="D651" s="2">
        <v>50</v>
      </c>
      <c r="E651" s="11">
        <v>43358</v>
      </c>
      <c r="F651" s="2">
        <v>43358</v>
      </c>
      <c r="G651" s="2">
        <v>141</v>
      </c>
      <c r="K651" s="2">
        <v>15</v>
      </c>
      <c r="M651" s="2">
        <v>1</v>
      </c>
      <c r="O651" s="2" t="s">
        <v>50</v>
      </c>
      <c r="P651" s="2">
        <v>1</v>
      </c>
      <c r="R651" s="2" t="s">
        <v>1989</v>
      </c>
      <c r="S651" s="2" t="s">
        <v>54</v>
      </c>
      <c r="T651" s="2" t="s">
        <v>258</v>
      </c>
      <c r="U651" s="2" t="s">
        <v>1599</v>
      </c>
      <c r="V651" s="2" t="s">
        <v>1599</v>
      </c>
      <c r="Y651" s="2" t="s">
        <v>1599</v>
      </c>
      <c r="AA651" s="2" t="s">
        <v>1599</v>
      </c>
      <c r="AB651" s="12" t="s">
        <v>258</v>
      </c>
      <c r="AC651" s="12">
        <v>11936</v>
      </c>
      <c r="AD651" s="12">
        <v>50</v>
      </c>
      <c r="AE651" s="12">
        <f>VLOOKUP(AD651,Tableau5[[ID_Section]:[departement]],10,TRUE)</f>
        <v>17</v>
      </c>
      <c r="AF651" s="12">
        <v>141</v>
      </c>
      <c r="AG651" s="33">
        <v>43358</v>
      </c>
      <c r="AH651" s="12">
        <v>15</v>
      </c>
      <c r="AI651" s="12">
        <v>8</v>
      </c>
      <c r="AJ651" s="12" t="s">
        <v>50</v>
      </c>
      <c r="AK651" s="12" t="str">
        <f>AJ651</f>
        <v>Utilitaire</v>
      </c>
      <c r="AL651" s="12">
        <v>1</v>
      </c>
      <c r="AN651" s="12">
        <v>1</v>
      </c>
      <c r="AP651" s="12">
        <v>2</v>
      </c>
      <c r="AQ651" s="12">
        <v>52</v>
      </c>
      <c r="AV651" s="12" t="str">
        <f>CONCATENATE(AD651,"-",AG651,"-",AJ651)</f>
        <v>50-43358-Utilitaire</v>
      </c>
      <c r="AW651" s="12">
        <v>1</v>
      </c>
      <c r="AX651" s="12">
        <v>2</v>
      </c>
      <c r="AY651" s="12" t="s">
        <v>61</v>
      </c>
      <c r="AZ651" s="12">
        <v>148</v>
      </c>
      <c r="BA651" s="12" t="s">
        <v>197</v>
      </c>
      <c r="BB651" s="12">
        <v>14945</v>
      </c>
      <c r="BC651" s="12">
        <v>171</v>
      </c>
    </row>
    <row r="652" spans="1:55" x14ac:dyDescent="0.2">
      <c r="A652" s="2" t="s">
        <v>1612</v>
      </c>
      <c r="B652" s="2" t="s">
        <v>568</v>
      </c>
      <c r="C652" s="2"/>
      <c r="D652" s="2">
        <v>50</v>
      </c>
      <c r="E652" s="11">
        <v>43358</v>
      </c>
      <c r="F652" s="2">
        <v>43358</v>
      </c>
      <c r="G652" s="2">
        <v>141</v>
      </c>
      <c r="K652" s="2">
        <v>15</v>
      </c>
      <c r="O652" s="2" t="s">
        <v>53</v>
      </c>
      <c r="P652" s="2">
        <v>1</v>
      </c>
      <c r="R652" s="2" t="s">
        <v>1988</v>
      </c>
      <c r="S652" s="2" t="s">
        <v>1599</v>
      </c>
      <c r="T652" s="2" t="s">
        <v>1599</v>
      </c>
      <c r="U652" s="2" t="s">
        <v>1599</v>
      </c>
      <c r="V652" s="2" t="s">
        <v>1599</v>
      </c>
      <c r="Y652" s="2" t="s">
        <v>1599</v>
      </c>
      <c r="AA652" s="2" t="s">
        <v>1599</v>
      </c>
      <c r="AB652" s="12" t="s">
        <v>204</v>
      </c>
      <c r="AC652" s="12">
        <v>11937</v>
      </c>
      <c r="AD652" s="12">
        <v>50</v>
      </c>
      <c r="AE652" s="12">
        <f>VLOOKUP(AD652,Tableau5[[ID_Section]:[departement]],10,TRUE)</f>
        <v>17</v>
      </c>
      <c r="AF652" s="12">
        <v>141</v>
      </c>
      <c r="AG652" s="33">
        <v>43358</v>
      </c>
      <c r="AH652" s="12">
        <v>15</v>
      </c>
      <c r="AI652" s="12">
        <v>9</v>
      </c>
      <c r="AJ652" s="12" t="s">
        <v>53</v>
      </c>
      <c r="AK652" s="12" t="s">
        <v>53</v>
      </c>
      <c r="AL652" s="12">
        <v>1</v>
      </c>
      <c r="AP652" s="12">
        <v>1</v>
      </c>
      <c r="AV652" s="12" t="str">
        <f>CONCATENATE(AD652,"-",AG652,"-","Loisir")</f>
        <v>50-43358-Loisir</v>
      </c>
      <c r="AW652" s="12">
        <v>1</v>
      </c>
      <c r="AX652" s="12">
        <v>2</v>
      </c>
      <c r="AY652" s="12" t="s">
        <v>61</v>
      </c>
      <c r="AZ652" s="12">
        <v>148</v>
      </c>
      <c r="BA652" s="12" t="s">
        <v>197</v>
      </c>
      <c r="BB652" s="12">
        <v>14945</v>
      </c>
      <c r="BC652" s="12">
        <v>171</v>
      </c>
    </row>
    <row r="653" spans="1:55" x14ac:dyDescent="0.2">
      <c r="A653" s="2" t="s">
        <v>1612</v>
      </c>
      <c r="B653" s="2" t="s">
        <v>568</v>
      </c>
      <c r="C653" s="2"/>
      <c r="D653" s="2">
        <v>50</v>
      </c>
      <c r="E653" s="11">
        <v>43358</v>
      </c>
      <c r="F653" s="2">
        <v>43358</v>
      </c>
      <c r="G653" s="2">
        <v>141</v>
      </c>
      <c r="K653" s="2">
        <v>15</v>
      </c>
      <c r="O653" s="2" t="s">
        <v>50</v>
      </c>
      <c r="P653" s="2">
        <v>2</v>
      </c>
      <c r="R653" s="2" t="s">
        <v>1989</v>
      </c>
      <c r="S653" s="2" t="s">
        <v>54</v>
      </c>
      <c r="T653" s="2" t="s">
        <v>259</v>
      </c>
      <c r="U653" s="2" t="s">
        <v>1599</v>
      </c>
      <c r="V653" s="2" t="s">
        <v>1599</v>
      </c>
      <c r="Y653" s="2" t="s">
        <v>1599</v>
      </c>
      <c r="AA653" s="2" t="s">
        <v>1599</v>
      </c>
      <c r="AB653" s="12" t="s">
        <v>259</v>
      </c>
      <c r="AC653" s="12">
        <v>11938</v>
      </c>
      <c r="AD653" s="12">
        <v>50</v>
      </c>
      <c r="AE653" s="12">
        <f>VLOOKUP(AD653,Tableau5[[ID_Section]:[departement]],10,TRUE)</f>
        <v>17</v>
      </c>
      <c r="AF653" s="12">
        <v>141</v>
      </c>
      <c r="AG653" s="33">
        <v>43358</v>
      </c>
      <c r="AH653" s="12">
        <v>15</v>
      </c>
      <c r="AI653" s="12">
        <v>8</v>
      </c>
      <c r="AJ653" s="12" t="s">
        <v>50</v>
      </c>
      <c r="AK653" s="12" t="str">
        <f>AJ653</f>
        <v>Utilitaire</v>
      </c>
      <c r="AL653" s="12">
        <v>2</v>
      </c>
      <c r="AP653" s="12">
        <v>2</v>
      </c>
      <c r="AQ653" s="12">
        <v>53</v>
      </c>
      <c r="AV653" s="12" t="str">
        <f>CONCATENATE(AD653,"-",AG653,"-",AJ653)</f>
        <v>50-43358-Utilitaire</v>
      </c>
      <c r="AW653" s="12">
        <v>1</v>
      </c>
      <c r="AX653" s="12">
        <v>2</v>
      </c>
      <c r="AY653" s="12" t="s">
        <v>61</v>
      </c>
      <c r="AZ653" s="12">
        <v>148</v>
      </c>
      <c r="BA653" s="12" t="s">
        <v>197</v>
      </c>
      <c r="BB653" s="12">
        <v>14945</v>
      </c>
      <c r="BC653" s="12">
        <v>171</v>
      </c>
    </row>
    <row r="654" spans="1:55" x14ac:dyDescent="0.2">
      <c r="A654" s="2" t="s">
        <v>1612</v>
      </c>
      <c r="B654" s="2" t="s">
        <v>568</v>
      </c>
      <c r="C654" s="2"/>
      <c r="D654" s="2">
        <v>50</v>
      </c>
      <c r="E654" s="11">
        <v>43358</v>
      </c>
      <c r="F654" s="2">
        <v>43358</v>
      </c>
      <c r="G654" s="2">
        <v>141</v>
      </c>
      <c r="K654" s="2">
        <v>15</v>
      </c>
      <c r="O654" s="2" t="s">
        <v>53</v>
      </c>
      <c r="P654" s="2">
        <v>5</v>
      </c>
      <c r="R654" s="2" t="s">
        <v>1989</v>
      </c>
      <c r="S654" s="2" t="s">
        <v>1599</v>
      </c>
      <c r="T654" s="2" t="s">
        <v>1599</v>
      </c>
      <c r="U654" s="2" t="s">
        <v>1599</v>
      </c>
      <c r="V654" s="2" t="s">
        <v>1599</v>
      </c>
      <c r="Y654" s="2" t="s">
        <v>1599</v>
      </c>
      <c r="AA654" s="2" t="s">
        <v>1599</v>
      </c>
      <c r="AB654" s="12" t="s">
        <v>204</v>
      </c>
      <c r="AC654" s="12">
        <v>11939</v>
      </c>
      <c r="AD654" s="12">
        <v>50</v>
      </c>
      <c r="AE654" s="12">
        <f>VLOOKUP(AD654,Tableau5[[ID_Section]:[departement]],10,TRUE)</f>
        <v>17</v>
      </c>
      <c r="AF654" s="12">
        <v>141</v>
      </c>
      <c r="AG654" s="33">
        <v>43358</v>
      </c>
      <c r="AH654" s="12">
        <v>15</v>
      </c>
      <c r="AI654" s="12">
        <v>9</v>
      </c>
      <c r="AJ654" s="12" t="s">
        <v>53</v>
      </c>
      <c r="AK654" s="12" t="s">
        <v>53</v>
      </c>
      <c r="AL654" s="12">
        <v>5</v>
      </c>
      <c r="AP654" s="12">
        <v>2</v>
      </c>
      <c r="AV654" s="12" t="str">
        <f t="shared" ref="AV654:AV660" si="4">CONCATENATE(AD654,"-",AG654,"-","Loisir")</f>
        <v>50-43358-Loisir</v>
      </c>
      <c r="AW654" s="12">
        <v>1</v>
      </c>
      <c r="AX654" s="12">
        <v>2</v>
      </c>
      <c r="AY654" s="12" t="s">
        <v>61</v>
      </c>
      <c r="AZ654" s="12">
        <v>148</v>
      </c>
      <c r="BA654" s="12" t="s">
        <v>197</v>
      </c>
      <c r="BB654" s="12">
        <v>14945</v>
      </c>
      <c r="BC654" s="12">
        <v>171</v>
      </c>
    </row>
    <row r="655" spans="1:55" x14ac:dyDescent="0.2">
      <c r="A655" s="2" t="s">
        <v>1612</v>
      </c>
      <c r="B655" s="2" t="s">
        <v>568</v>
      </c>
      <c r="C655" s="2"/>
      <c r="D655" s="2">
        <v>50</v>
      </c>
      <c r="E655" s="11">
        <v>43358</v>
      </c>
      <c r="F655" s="2">
        <v>43358</v>
      </c>
      <c r="G655" s="2">
        <v>141</v>
      </c>
      <c r="K655" s="2">
        <v>15</v>
      </c>
      <c r="O655" s="2" t="s">
        <v>53</v>
      </c>
      <c r="P655" s="2">
        <v>2</v>
      </c>
      <c r="R655" s="2" t="s">
        <v>1988</v>
      </c>
      <c r="S655" s="2" t="s">
        <v>1599</v>
      </c>
      <c r="T655" s="2" t="s">
        <v>1599</v>
      </c>
      <c r="U655" s="2" t="s">
        <v>1599</v>
      </c>
      <c r="V655" s="2" t="s">
        <v>1599</v>
      </c>
      <c r="Y655" s="2" t="s">
        <v>1599</v>
      </c>
      <c r="AA655" s="2" t="s">
        <v>1599</v>
      </c>
      <c r="AB655" s="12" t="s">
        <v>204</v>
      </c>
      <c r="AC655" s="12">
        <v>11940</v>
      </c>
      <c r="AD655" s="12">
        <v>50</v>
      </c>
      <c r="AE655" s="12">
        <f>VLOOKUP(AD655,Tableau5[[ID_Section]:[departement]],10,TRUE)</f>
        <v>17</v>
      </c>
      <c r="AF655" s="12">
        <v>141</v>
      </c>
      <c r="AG655" s="33">
        <v>43358</v>
      </c>
      <c r="AH655" s="12">
        <v>15</v>
      </c>
      <c r="AI655" s="12">
        <v>9</v>
      </c>
      <c r="AJ655" s="12" t="s">
        <v>53</v>
      </c>
      <c r="AK655" s="12" t="s">
        <v>53</v>
      </c>
      <c r="AL655" s="12">
        <v>2</v>
      </c>
      <c r="AP655" s="12">
        <v>1</v>
      </c>
      <c r="AV655" s="12" t="str">
        <f t="shared" si="4"/>
        <v>50-43358-Loisir</v>
      </c>
      <c r="AW655" s="12">
        <v>1</v>
      </c>
      <c r="AX655" s="12">
        <v>2</v>
      </c>
      <c r="AY655" s="12" t="s">
        <v>61</v>
      </c>
      <c r="AZ655" s="12">
        <v>148</v>
      </c>
      <c r="BA655" s="12" t="s">
        <v>197</v>
      </c>
      <c r="BB655" s="12">
        <v>14945</v>
      </c>
      <c r="BC655" s="12">
        <v>171</v>
      </c>
    </row>
    <row r="656" spans="1:55" x14ac:dyDescent="0.2">
      <c r="A656" s="2" t="s">
        <v>1612</v>
      </c>
      <c r="B656" s="2" t="s">
        <v>568</v>
      </c>
      <c r="C656" s="2"/>
      <c r="D656" s="2">
        <v>50</v>
      </c>
      <c r="E656" s="11">
        <v>43358</v>
      </c>
      <c r="F656" s="2">
        <v>43358</v>
      </c>
      <c r="G656" s="2">
        <v>141</v>
      </c>
      <c r="K656" s="2">
        <v>15</v>
      </c>
      <c r="M656" s="2">
        <v>1</v>
      </c>
      <c r="O656" s="2" t="s">
        <v>53</v>
      </c>
      <c r="P656" s="2">
        <v>1</v>
      </c>
      <c r="R656" s="2" t="s">
        <v>1988</v>
      </c>
      <c r="S656" s="2" t="s">
        <v>54</v>
      </c>
      <c r="T656" s="2" t="s">
        <v>260</v>
      </c>
      <c r="U656" s="2" t="s">
        <v>1599</v>
      </c>
      <c r="V656" s="2" t="s">
        <v>1599</v>
      </c>
      <c r="Y656" s="2" t="s">
        <v>1599</v>
      </c>
      <c r="AA656" s="2" t="s">
        <v>1599</v>
      </c>
      <c r="AB656" s="12" t="s">
        <v>260</v>
      </c>
      <c r="AC656" s="12">
        <v>11941</v>
      </c>
      <c r="AD656" s="12">
        <v>50</v>
      </c>
      <c r="AE656" s="12">
        <f>VLOOKUP(AD656,Tableau5[[ID_Section]:[departement]],10,TRUE)</f>
        <v>17</v>
      </c>
      <c r="AF656" s="12">
        <v>141</v>
      </c>
      <c r="AG656" s="33">
        <v>43358</v>
      </c>
      <c r="AH656" s="12">
        <v>15</v>
      </c>
      <c r="AI656" s="12">
        <v>9</v>
      </c>
      <c r="AJ656" s="12" t="s">
        <v>53</v>
      </c>
      <c r="AK656" s="12" t="s">
        <v>53</v>
      </c>
      <c r="AL656" s="12">
        <v>1</v>
      </c>
      <c r="AN656" s="12">
        <v>1</v>
      </c>
      <c r="AP656" s="12">
        <v>1</v>
      </c>
      <c r="AQ656" s="12">
        <v>54</v>
      </c>
      <c r="AV656" s="12" t="str">
        <f t="shared" si="4"/>
        <v>50-43358-Loisir</v>
      </c>
      <c r="AW656" s="12">
        <v>1</v>
      </c>
      <c r="AX656" s="12">
        <v>2</v>
      </c>
      <c r="AY656" s="12" t="s">
        <v>61</v>
      </c>
      <c r="AZ656" s="12">
        <v>148</v>
      </c>
      <c r="BA656" s="12" t="s">
        <v>197</v>
      </c>
      <c r="BB656" s="12">
        <v>14945</v>
      </c>
      <c r="BC656" s="12">
        <v>171</v>
      </c>
    </row>
    <row r="657" spans="1:55" x14ac:dyDescent="0.2">
      <c r="A657" s="2" t="s">
        <v>1612</v>
      </c>
      <c r="B657" s="2" t="s">
        <v>568</v>
      </c>
      <c r="C657" s="2"/>
      <c r="D657" s="2">
        <v>50</v>
      </c>
      <c r="E657" s="11">
        <v>43358</v>
      </c>
      <c r="F657" s="2">
        <v>43358</v>
      </c>
      <c r="G657" s="2">
        <v>141</v>
      </c>
      <c r="K657" s="2">
        <v>15</v>
      </c>
      <c r="O657" s="2" t="s">
        <v>53</v>
      </c>
      <c r="P657" s="2">
        <v>1</v>
      </c>
      <c r="R657" s="2" t="s">
        <v>1988</v>
      </c>
      <c r="S657" s="2" t="s">
        <v>1599</v>
      </c>
      <c r="T657" s="2" t="s">
        <v>1599</v>
      </c>
      <c r="U657" s="2" t="s">
        <v>1599</v>
      </c>
      <c r="V657" s="2" t="s">
        <v>1599</v>
      </c>
      <c r="Y657" s="2" t="s">
        <v>1599</v>
      </c>
      <c r="AA657" s="2" t="s">
        <v>1599</v>
      </c>
      <c r="AB657" s="12" t="s">
        <v>204</v>
      </c>
      <c r="AC657" s="12">
        <v>11942</v>
      </c>
      <c r="AD657" s="12">
        <v>50</v>
      </c>
      <c r="AE657" s="12">
        <f>VLOOKUP(AD657,Tableau5[[ID_Section]:[departement]],10,TRUE)</f>
        <v>17</v>
      </c>
      <c r="AF657" s="12">
        <v>141</v>
      </c>
      <c r="AG657" s="33">
        <v>43358</v>
      </c>
      <c r="AH657" s="12">
        <v>15</v>
      </c>
      <c r="AI657" s="12">
        <v>9</v>
      </c>
      <c r="AJ657" s="12" t="s">
        <v>53</v>
      </c>
      <c r="AK657" s="12" t="s">
        <v>53</v>
      </c>
      <c r="AL657" s="12">
        <v>1</v>
      </c>
      <c r="AP657" s="12">
        <v>1</v>
      </c>
      <c r="AV657" s="12" t="str">
        <f t="shared" si="4"/>
        <v>50-43358-Loisir</v>
      </c>
      <c r="AW657" s="12">
        <v>1</v>
      </c>
      <c r="AX657" s="12">
        <v>2</v>
      </c>
      <c r="AY657" s="12" t="s">
        <v>61</v>
      </c>
      <c r="AZ657" s="12">
        <v>148</v>
      </c>
      <c r="BA657" s="12" t="s">
        <v>197</v>
      </c>
      <c r="BB657" s="12">
        <v>14945</v>
      </c>
      <c r="BC657" s="12">
        <v>171</v>
      </c>
    </row>
    <row r="658" spans="1:55" x14ac:dyDescent="0.2">
      <c r="A658" s="2" t="s">
        <v>1612</v>
      </c>
      <c r="B658" s="2" t="s">
        <v>568</v>
      </c>
      <c r="C658" s="2"/>
      <c r="D658" s="2">
        <v>50</v>
      </c>
      <c r="E658" s="11">
        <v>43358</v>
      </c>
      <c r="F658" s="2">
        <v>43358</v>
      </c>
      <c r="G658" s="2">
        <v>141</v>
      </c>
      <c r="K658" s="2">
        <v>15</v>
      </c>
      <c r="O658" s="2" t="s">
        <v>53</v>
      </c>
      <c r="P658" s="2">
        <v>1</v>
      </c>
      <c r="R658" s="2" t="s">
        <v>1988</v>
      </c>
      <c r="S658" s="2" t="s">
        <v>54</v>
      </c>
      <c r="T658" s="2" t="s">
        <v>261</v>
      </c>
      <c r="U658" s="2" t="s">
        <v>1599</v>
      </c>
      <c r="V658" s="2" t="s">
        <v>1599</v>
      </c>
      <c r="Y658" s="2" t="s">
        <v>1599</v>
      </c>
      <c r="AA658" s="2" t="s">
        <v>1599</v>
      </c>
      <c r="AB658" s="12" t="s">
        <v>261</v>
      </c>
      <c r="AC658" s="12">
        <v>11943</v>
      </c>
      <c r="AD658" s="12">
        <v>50</v>
      </c>
      <c r="AE658" s="12">
        <f>VLOOKUP(AD658,Tableau5[[ID_Section]:[departement]],10,TRUE)</f>
        <v>17</v>
      </c>
      <c r="AF658" s="12">
        <v>141</v>
      </c>
      <c r="AG658" s="33">
        <v>43358</v>
      </c>
      <c r="AH658" s="12">
        <v>15</v>
      </c>
      <c r="AI658" s="12">
        <v>9</v>
      </c>
      <c r="AJ658" s="12" t="s">
        <v>53</v>
      </c>
      <c r="AK658" s="12" t="s">
        <v>53</v>
      </c>
      <c r="AL658" s="12">
        <v>1</v>
      </c>
      <c r="AP658" s="12">
        <v>1</v>
      </c>
      <c r="AQ658" s="12">
        <v>55</v>
      </c>
      <c r="AV658" s="12" t="str">
        <f t="shared" si="4"/>
        <v>50-43358-Loisir</v>
      </c>
      <c r="AW658" s="12">
        <v>1</v>
      </c>
      <c r="AX658" s="12">
        <v>2</v>
      </c>
      <c r="AY658" s="12" t="s">
        <v>61</v>
      </c>
      <c r="AZ658" s="12">
        <v>148</v>
      </c>
      <c r="BA658" s="12" t="s">
        <v>197</v>
      </c>
      <c r="BB658" s="12">
        <v>14945</v>
      </c>
      <c r="BC658" s="12">
        <v>171</v>
      </c>
    </row>
    <row r="659" spans="1:55" x14ac:dyDescent="0.2">
      <c r="A659" s="2" t="s">
        <v>1612</v>
      </c>
      <c r="B659" s="2" t="s">
        <v>568</v>
      </c>
      <c r="C659" s="2"/>
      <c r="D659" s="2">
        <v>50</v>
      </c>
      <c r="E659" s="11">
        <v>43358</v>
      </c>
      <c r="F659" s="2">
        <v>43358</v>
      </c>
      <c r="G659" s="2">
        <v>141</v>
      </c>
      <c r="K659" s="2">
        <v>15</v>
      </c>
      <c r="O659" s="2" t="s">
        <v>53</v>
      </c>
      <c r="P659" s="2">
        <v>1</v>
      </c>
      <c r="R659" s="2" t="s">
        <v>1988</v>
      </c>
      <c r="S659" s="2" t="s">
        <v>1599</v>
      </c>
      <c r="T659" s="2" t="s">
        <v>1599</v>
      </c>
      <c r="U659" s="2" t="s">
        <v>1599</v>
      </c>
      <c r="V659" s="2" t="s">
        <v>1599</v>
      </c>
      <c r="Y659" s="2" t="s">
        <v>1599</v>
      </c>
      <c r="AA659" s="2" t="s">
        <v>1599</v>
      </c>
      <c r="AB659" s="12" t="s">
        <v>204</v>
      </c>
      <c r="AC659" s="12">
        <v>11944</v>
      </c>
      <c r="AD659" s="12">
        <v>50</v>
      </c>
      <c r="AE659" s="12">
        <f>VLOOKUP(AD659,Tableau5[[ID_Section]:[departement]],10,TRUE)</f>
        <v>17</v>
      </c>
      <c r="AF659" s="12">
        <v>141</v>
      </c>
      <c r="AG659" s="33">
        <v>43358</v>
      </c>
      <c r="AH659" s="12">
        <v>15</v>
      </c>
      <c r="AI659" s="12">
        <v>9</v>
      </c>
      <c r="AJ659" s="12" t="s">
        <v>53</v>
      </c>
      <c r="AK659" s="12" t="s">
        <v>53</v>
      </c>
      <c r="AL659" s="12">
        <v>1</v>
      </c>
      <c r="AP659" s="12">
        <v>1</v>
      </c>
      <c r="AV659" s="12" t="str">
        <f t="shared" si="4"/>
        <v>50-43358-Loisir</v>
      </c>
      <c r="AW659" s="12">
        <v>1</v>
      </c>
      <c r="AX659" s="12">
        <v>2</v>
      </c>
      <c r="AY659" s="12" t="s">
        <v>61</v>
      </c>
      <c r="AZ659" s="12">
        <v>148</v>
      </c>
      <c r="BA659" s="12" t="s">
        <v>197</v>
      </c>
      <c r="BB659" s="12">
        <v>14945</v>
      </c>
      <c r="BC659" s="12">
        <v>171</v>
      </c>
    </row>
    <row r="660" spans="1:55" x14ac:dyDescent="0.2">
      <c r="A660" s="2" t="s">
        <v>1612</v>
      </c>
      <c r="B660" s="2" t="s">
        <v>568</v>
      </c>
      <c r="C660" s="2"/>
      <c r="D660" s="2">
        <v>50</v>
      </c>
      <c r="E660" s="11">
        <v>43358</v>
      </c>
      <c r="F660" s="2">
        <v>43358</v>
      </c>
      <c r="G660" s="2">
        <v>141</v>
      </c>
      <c r="K660" s="2">
        <v>15</v>
      </c>
      <c r="O660" s="2" t="s">
        <v>53</v>
      </c>
      <c r="P660" s="2">
        <v>2</v>
      </c>
      <c r="R660" s="2" t="s">
        <v>1988</v>
      </c>
      <c r="S660" s="2" t="s">
        <v>1599</v>
      </c>
      <c r="T660" s="2" t="s">
        <v>1599</v>
      </c>
      <c r="U660" s="2" t="s">
        <v>1599</v>
      </c>
      <c r="V660" s="2" t="s">
        <v>1599</v>
      </c>
      <c r="Y660" s="2" t="s">
        <v>1599</v>
      </c>
      <c r="AA660" s="2" t="s">
        <v>1599</v>
      </c>
      <c r="AB660" s="12" t="s">
        <v>204</v>
      </c>
      <c r="AC660" s="12">
        <v>11945</v>
      </c>
      <c r="AD660" s="12">
        <v>50</v>
      </c>
      <c r="AE660" s="12">
        <f>VLOOKUP(AD660,Tableau5[[ID_Section]:[departement]],10,TRUE)</f>
        <v>17</v>
      </c>
      <c r="AF660" s="12">
        <v>141</v>
      </c>
      <c r="AG660" s="33">
        <v>43358</v>
      </c>
      <c r="AH660" s="12">
        <v>15</v>
      </c>
      <c r="AI660" s="12">
        <v>9</v>
      </c>
      <c r="AJ660" s="12" t="s">
        <v>53</v>
      </c>
      <c r="AK660" s="12" t="s">
        <v>53</v>
      </c>
      <c r="AL660" s="12">
        <v>2</v>
      </c>
      <c r="AP660" s="12">
        <v>1</v>
      </c>
      <c r="AV660" s="12" t="str">
        <f t="shared" si="4"/>
        <v>50-43358-Loisir</v>
      </c>
      <c r="AW660" s="12">
        <v>1</v>
      </c>
      <c r="AX660" s="12">
        <v>2</v>
      </c>
      <c r="AY660" s="12" t="s">
        <v>61</v>
      </c>
      <c r="AZ660" s="12">
        <v>148</v>
      </c>
      <c r="BA660" s="12" t="s">
        <v>197</v>
      </c>
      <c r="BB660" s="12">
        <v>14945</v>
      </c>
      <c r="BC660" s="12">
        <v>171</v>
      </c>
    </row>
    <row r="661" spans="1:55" x14ac:dyDescent="0.2">
      <c r="A661" s="2" t="s">
        <v>1612</v>
      </c>
      <c r="B661" s="2" t="s">
        <v>568</v>
      </c>
      <c r="C661" s="2"/>
      <c r="D661" s="2">
        <v>50</v>
      </c>
      <c r="E661" s="11">
        <v>43358</v>
      </c>
      <c r="F661" s="2">
        <v>43358</v>
      </c>
      <c r="G661" s="2">
        <v>141</v>
      </c>
      <c r="K661" s="2">
        <v>15</v>
      </c>
      <c r="O661" s="2" t="s">
        <v>49</v>
      </c>
      <c r="P661" s="2">
        <v>2</v>
      </c>
      <c r="R661" s="2" t="s">
        <v>1989</v>
      </c>
      <c r="S661" s="2" t="s">
        <v>1599</v>
      </c>
      <c r="T661" s="2" t="s">
        <v>1599</v>
      </c>
      <c r="U661" s="2" t="s">
        <v>1599</v>
      </c>
      <c r="V661" s="2" t="s">
        <v>1599</v>
      </c>
      <c r="Y661" s="2" t="s">
        <v>1599</v>
      </c>
      <c r="AA661" s="2" t="s">
        <v>1599</v>
      </c>
      <c r="AB661" s="12" t="s">
        <v>204</v>
      </c>
      <c r="AC661" s="12">
        <v>11946</v>
      </c>
      <c r="AD661" s="12">
        <v>50</v>
      </c>
      <c r="AE661" s="12">
        <f>VLOOKUP(AD661,Tableau5[[ID_Section]:[departement]],10,TRUE)</f>
        <v>17</v>
      </c>
      <c r="AF661" s="12">
        <v>141</v>
      </c>
      <c r="AG661" s="33">
        <v>43358</v>
      </c>
      <c r="AH661" s="12">
        <v>15</v>
      </c>
      <c r="AI661" s="12">
        <v>1</v>
      </c>
      <c r="AJ661" s="12" t="s">
        <v>49</v>
      </c>
      <c r="AL661" s="12">
        <v>2</v>
      </c>
      <c r="AP661" s="12">
        <v>2</v>
      </c>
      <c r="AW661" s="12">
        <v>2</v>
      </c>
      <c r="AX661" s="12">
        <v>2</v>
      </c>
      <c r="AY661" s="12" t="s">
        <v>61</v>
      </c>
      <c r="AZ661" s="12">
        <v>148</v>
      </c>
      <c r="BA661" s="12" t="s">
        <v>197</v>
      </c>
      <c r="BB661" s="12">
        <v>14945</v>
      </c>
      <c r="BC661" s="12">
        <v>171</v>
      </c>
    </row>
    <row r="662" spans="1:55" x14ac:dyDescent="0.2">
      <c r="A662" s="2" t="s">
        <v>1612</v>
      </c>
      <c r="B662" s="2" t="s">
        <v>568</v>
      </c>
      <c r="C662" s="2"/>
      <c r="D662" s="2">
        <v>50</v>
      </c>
      <c r="E662" s="11">
        <v>43358</v>
      </c>
      <c r="F662" s="2">
        <v>43358</v>
      </c>
      <c r="G662" s="2">
        <v>141</v>
      </c>
      <c r="K662" s="2">
        <v>15</v>
      </c>
      <c r="O662" s="2" t="s">
        <v>56</v>
      </c>
      <c r="P662" s="2">
        <v>1</v>
      </c>
      <c r="Q662" s="2" t="s">
        <v>57</v>
      </c>
      <c r="R662" s="2" t="s">
        <v>1989</v>
      </c>
      <c r="S662" s="2" t="s">
        <v>1599</v>
      </c>
      <c r="T662" s="2" t="s">
        <v>1599</v>
      </c>
      <c r="U662" s="2" t="s">
        <v>1599</v>
      </c>
      <c r="V662" s="2" t="s">
        <v>1599</v>
      </c>
      <c r="Y662" s="2" t="s">
        <v>1599</v>
      </c>
      <c r="AA662" s="2" t="s">
        <v>1599</v>
      </c>
      <c r="AB662" s="12" t="s">
        <v>204</v>
      </c>
      <c r="AC662" s="12">
        <v>11947</v>
      </c>
      <c r="AD662" s="12">
        <v>50</v>
      </c>
      <c r="AE662" s="12">
        <f>VLOOKUP(AD662,Tableau5[[ID_Section]:[departement]],10,TRUE)</f>
        <v>17</v>
      </c>
      <c r="AF662" s="12">
        <v>141</v>
      </c>
      <c r="AG662" s="33">
        <v>43358</v>
      </c>
      <c r="AH662" s="12">
        <v>15</v>
      </c>
      <c r="AI662" s="12">
        <v>15</v>
      </c>
      <c r="AJ662" s="12" t="s">
        <v>56</v>
      </c>
      <c r="AL662" s="12">
        <v>1</v>
      </c>
      <c r="AO662" s="12" t="s">
        <v>57</v>
      </c>
      <c r="AP662" s="12">
        <v>2</v>
      </c>
      <c r="AW662" s="12">
        <v>2</v>
      </c>
      <c r="AX662" s="12">
        <v>2</v>
      </c>
      <c r="AY662" s="12" t="s">
        <v>61</v>
      </c>
      <c r="AZ662" s="12">
        <v>148</v>
      </c>
      <c r="BA662" s="12" t="s">
        <v>197</v>
      </c>
      <c r="BB662" s="12">
        <v>14945</v>
      </c>
      <c r="BC662" s="12">
        <v>171</v>
      </c>
    </row>
    <row r="663" spans="1:55" x14ac:dyDescent="0.2">
      <c r="A663" s="2" t="s">
        <v>1612</v>
      </c>
      <c r="B663" s="2" t="s">
        <v>568</v>
      </c>
      <c r="C663" s="2"/>
      <c r="D663" s="2">
        <v>50</v>
      </c>
      <c r="E663" s="11">
        <v>43358</v>
      </c>
      <c r="F663" s="2">
        <v>43358</v>
      </c>
      <c r="G663" s="2">
        <v>141</v>
      </c>
      <c r="K663" s="2">
        <v>15</v>
      </c>
      <c r="O663" s="2" t="s">
        <v>53</v>
      </c>
      <c r="P663" s="2">
        <v>1</v>
      </c>
      <c r="R663" s="2" t="s">
        <v>1989</v>
      </c>
      <c r="S663" s="2" t="s">
        <v>1599</v>
      </c>
      <c r="T663" s="2" t="s">
        <v>1599</v>
      </c>
      <c r="U663" s="2" t="s">
        <v>1599</v>
      </c>
      <c r="V663" s="2" t="s">
        <v>1599</v>
      </c>
      <c r="Y663" s="2" t="s">
        <v>1599</v>
      </c>
      <c r="AA663" s="2" t="s">
        <v>1599</v>
      </c>
      <c r="AB663" s="12" t="s">
        <v>204</v>
      </c>
      <c r="AC663" s="12">
        <v>11948</v>
      </c>
      <c r="AD663" s="12">
        <v>50</v>
      </c>
      <c r="AE663" s="12">
        <f>VLOOKUP(AD663,Tableau5[[ID_Section]:[departement]],10,TRUE)</f>
        <v>17</v>
      </c>
      <c r="AF663" s="12">
        <v>141</v>
      </c>
      <c r="AG663" s="33">
        <v>43358</v>
      </c>
      <c r="AH663" s="12">
        <v>15</v>
      </c>
      <c r="AI663" s="12">
        <v>9</v>
      </c>
      <c r="AJ663" s="12" t="s">
        <v>53</v>
      </c>
      <c r="AK663" s="12" t="s">
        <v>53</v>
      </c>
      <c r="AL663" s="12">
        <v>1</v>
      </c>
      <c r="AP663" s="12">
        <v>2</v>
      </c>
      <c r="AV663" s="12" t="str">
        <f>CONCATENATE(AD663,"-",AG663,"-","Loisir")</f>
        <v>50-43358-Loisir</v>
      </c>
      <c r="AW663" s="12">
        <v>1</v>
      </c>
      <c r="AX663" s="12">
        <v>2</v>
      </c>
      <c r="AY663" s="12" t="s">
        <v>61</v>
      </c>
      <c r="AZ663" s="12">
        <v>148</v>
      </c>
      <c r="BA663" s="12" t="s">
        <v>197</v>
      </c>
      <c r="BB663" s="12">
        <v>14945</v>
      </c>
      <c r="BC663" s="12">
        <v>171</v>
      </c>
    </row>
    <row r="664" spans="1:55" x14ac:dyDescent="0.2">
      <c r="A664" s="2" t="s">
        <v>1612</v>
      </c>
      <c r="B664" s="2" t="s">
        <v>568</v>
      </c>
      <c r="C664" s="2"/>
      <c r="D664" s="2">
        <v>50</v>
      </c>
      <c r="E664" s="11">
        <v>43358</v>
      </c>
      <c r="F664" s="2">
        <v>43358</v>
      </c>
      <c r="G664" s="2">
        <v>141</v>
      </c>
      <c r="K664" s="2">
        <v>15</v>
      </c>
      <c r="O664" s="2" t="s">
        <v>53</v>
      </c>
      <c r="P664" s="2">
        <v>1</v>
      </c>
      <c r="R664" s="2" t="s">
        <v>1988</v>
      </c>
      <c r="S664" s="2" t="s">
        <v>1599</v>
      </c>
      <c r="T664" s="2" t="s">
        <v>1599</v>
      </c>
      <c r="U664" s="2" t="s">
        <v>1599</v>
      </c>
      <c r="V664" s="2" t="s">
        <v>1599</v>
      </c>
      <c r="Y664" s="2" t="s">
        <v>1599</v>
      </c>
      <c r="AA664" s="2" t="s">
        <v>1599</v>
      </c>
      <c r="AB664" s="12" t="s">
        <v>204</v>
      </c>
      <c r="AC664" s="12">
        <v>11949</v>
      </c>
      <c r="AD664" s="12">
        <v>50</v>
      </c>
      <c r="AE664" s="12">
        <f>VLOOKUP(AD664,Tableau5[[ID_Section]:[departement]],10,TRUE)</f>
        <v>17</v>
      </c>
      <c r="AF664" s="12">
        <v>141</v>
      </c>
      <c r="AG664" s="33">
        <v>43358</v>
      </c>
      <c r="AH664" s="12">
        <v>15</v>
      </c>
      <c r="AI664" s="12">
        <v>9</v>
      </c>
      <c r="AJ664" s="12" t="s">
        <v>53</v>
      </c>
      <c r="AK664" s="12" t="s">
        <v>53</v>
      </c>
      <c r="AL664" s="12">
        <v>1</v>
      </c>
      <c r="AP664" s="12">
        <v>1</v>
      </c>
      <c r="AV664" s="12" t="str">
        <f>CONCATENATE(AD664,"-",AG664,"-","Loisir")</f>
        <v>50-43358-Loisir</v>
      </c>
      <c r="AW664" s="12">
        <v>1</v>
      </c>
      <c r="AX664" s="12">
        <v>2</v>
      </c>
      <c r="AY664" s="12" t="s">
        <v>61</v>
      </c>
      <c r="AZ664" s="12">
        <v>148</v>
      </c>
      <c r="BA664" s="12" t="s">
        <v>197</v>
      </c>
      <c r="BB664" s="12">
        <v>14945</v>
      </c>
      <c r="BC664" s="12">
        <v>171</v>
      </c>
    </row>
    <row r="665" spans="1:55" x14ac:dyDescent="0.2">
      <c r="A665" s="2" t="s">
        <v>1612</v>
      </c>
      <c r="B665" s="2" t="s">
        <v>568</v>
      </c>
      <c r="C665" s="2"/>
      <c r="D665" s="2">
        <v>50</v>
      </c>
      <c r="E665" s="11">
        <v>43358</v>
      </c>
      <c r="F665" s="2">
        <v>43358</v>
      </c>
      <c r="G665" s="2">
        <v>141</v>
      </c>
      <c r="K665" s="2">
        <v>15</v>
      </c>
      <c r="O665" s="2" t="s">
        <v>53</v>
      </c>
      <c r="P665" s="2">
        <v>1</v>
      </c>
      <c r="R665" s="2" t="s">
        <v>1989</v>
      </c>
      <c r="S665" s="2" t="s">
        <v>1599</v>
      </c>
      <c r="T665" s="2" t="s">
        <v>1599</v>
      </c>
      <c r="U665" s="2" t="s">
        <v>1599</v>
      </c>
      <c r="V665" s="2" t="s">
        <v>1599</v>
      </c>
      <c r="Y665" s="2" t="s">
        <v>1599</v>
      </c>
      <c r="AA665" s="2" t="s">
        <v>1599</v>
      </c>
      <c r="AB665" s="12" t="s">
        <v>204</v>
      </c>
      <c r="AC665" s="12">
        <v>11950</v>
      </c>
      <c r="AD665" s="12">
        <v>50</v>
      </c>
      <c r="AE665" s="12">
        <f>VLOOKUP(AD665,Tableau5[[ID_Section]:[departement]],10,TRUE)</f>
        <v>17</v>
      </c>
      <c r="AF665" s="12">
        <v>141</v>
      </c>
      <c r="AG665" s="33">
        <v>43358</v>
      </c>
      <c r="AH665" s="12">
        <v>15</v>
      </c>
      <c r="AI665" s="12">
        <v>9</v>
      </c>
      <c r="AJ665" s="12" t="s">
        <v>53</v>
      </c>
      <c r="AK665" s="12" t="s">
        <v>53</v>
      </c>
      <c r="AL665" s="12">
        <v>1</v>
      </c>
      <c r="AP665" s="12">
        <v>2</v>
      </c>
      <c r="AV665" s="12" t="str">
        <f>CONCATENATE(AD665,"-",AG665,"-","Loisir")</f>
        <v>50-43358-Loisir</v>
      </c>
      <c r="AW665" s="12">
        <v>1</v>
      </c>
      <c r="AX665" s="12">
        <v>2</v>
      </c>
      <c r="AY665" s="12" t="s">
        <v>61</v>
      </c>
      <c r="AZ665" s="12">
        <v>148</v>
      </c>
      <c r="BA665" s="12" t="s">
        <v>197</v>
      </c>
      <c r="BB665" s="12">
        <v>14945</v>
      </c>
      <c r="BC665" s="12">
        <v>171</v>
      </c>
    </row>
    <row r="666" spans="1:55" x14ac:dyDescent="0.2">
      <c r="A666" s="2" t="s">
        <v>1612</v>
      </c>
      <c r="B666" s="2" t="s">
        <v>568</v>
      </c>
      <c r="C666" s="2"/>
      <c r="D666" s="2">
        <v>50</v>
      </c>
      <c r="E666" s="11">
        <v>43358</v>
      </c>
      <c r="F666" s="2">
        <v>43358</v>
      </c>
      <c r="G666" s="2">
        <v>141</v>
      </c>
      <c r="K666" s="2">
        <v>15</v>
      </c>
      <c r="O666" s="2" t="s">
        <v>53</v>
      </c>
      <c r="P666" s="2">
        <v>6</v>
      </c>
      <c r="R666" s="2" t="s">
        <v>1988</v>
      </c>
      <c r="S666" s="2" t="s">
        <v>1599</v>
      </c>
      <c r="T666" s="2" t="s">
        <v>1599</v>
      </c>
      <c r="U666" s="2" t="s">
        <v>1599</v>
      </c>
      <c r="V666" s="2" t="s">
        <v>1599</v>
      </c>
      <c r="Y666" s="2" t="s">
        <v>1599</v>
      </c>
      <c r="AA666" s="2" t="s">
        <v>1599</v>
      </c>
      <c r="AB666" s="12" t="s">
        <v>204</v>
      </c>
      <c r="AC666" s="12">
        <v>11951</v>
      </c>
      <c r="AD666" s="12">
        <v>50</v>
      </c>
      <c r="AE666" s="12">
        <f>VLOOKUP(AD666,Tableau5[[ID_Section]:[departement]],10,TRUE)</f>
        <v>17</v>
      </c>
      <c r="AF666" s="12">
        <v>141</v>
      </c>
      <c r="AG666" s="33">
        <v>43358</v>
      </c>
      <c r="AH666" s="12">
        <v>15</v>
      </c>
      <c r="AI666" s="12">
        <v>9</v>
      </c>
      <c r="AJ666" s="12" t="s">
        <v>53</v>
      </c>
      <c r="AK666" s="12" t="s">
        <v>53</v>
      </c>
      <c r="AL666" s="12">
        <v>6</v>
      </c>
      <c r="AP666" s="12">
        <v>1</v>
      </c>
      <c r="AV666" s="12" t="str">
        <f>CONCATENATE(AD666,"-",AG666,"-","Loisir")</f>
        <v>50-43358-Loisir</v>
      </c>
      <c r="AW666" s="12">
        <v>1</v>
      </c>
      <c r="AX666" s="12">
        <v>2</v>
      </c>
      <c r="AY666" s="12" t="s">
        <v>61</v>
      </c>
      <c r="AZ666" s="12">
        <v>148</v>
      </c>
      <c r="BA666" s="12" t="s">
        <v>197</v>
      </c>
      <c r="BB666" s="12">
        <v>14945</v>
      </c>
      <c r="BC666" s="12">
        <v>171</v>
      </c>
    </row>
    <row r="667" spans="1:55" x14ac:dyDescent="0.2">
      <c r="A667" s="2" t="s">
        <v>1612</v>
      </c>
      <c r="B667" s="2" t="s">
        <v>568</v>
      </c>
      <c r="C667" s="2"/>
      <c r="D667" s="2">
        <v>50</v>
      </c>
      <c r="E667" s="11">
        <v>43358</v>
      </c>
      <c r="F667" s="2">
        <v>43358</v>
      </c>
      <c r="G667" s="2">
        <v>141</v>
      </c>
      <c r="K667" s="2">
        <v>15</v>
      </c>
      <c r="O667" s="2" t="s">
        <v>49</v>
      </c>
      <c r="P667" s="2">
        <v>1</v>
      </c>
      <c r="R667" s="2" t="s">
        <v>1989</v>
      </c>
      <c r="S667" s="2" t="s">
        <v>1599</v>
      </c>
      <c r="T667" s="2" t="s">
        <v>1599</v>
      </c>
      <c r="U667" s="2" t="s">
        <v>1599</v>
      </c>
      <c r="V667" s="2" t="s">
        <v>1599</v>
      </c>
      <c r="Y667" s="2" t="s">
        <v>1599</v>
      </c>
      <c r="AA667" s="2" t="s">
        <v>1599</v>
      </c>
      <c r="AB667" s="12" t="s">
        <v>204</v>
      </c>
      <c r="AC667" s="12">
        <v>11952</v>
      </c>
      <c r="AD667" s="12">
        <v>50</v>
      </c>
      <c r="AE667" s="12">
        <f>VLOOKUP(AD667,Tableau5[[ID_Section]:[departement]],10,TRUE)</f>
        <v>17</v>
      </c>
      <c r="AF667" s="12">
        <v>141</v>
      </c>
      <c r="AG667" s="33">
        <v>43358</v>
      </c>
      <c r="AH667" s="12">
        <v>15</v>
      </c>
      <c r="AI667" s="12">
        <v>1</v>
      </c>
      <c r="AJ667" s="12" t="s">
        <v>49</v>
      </c>
      <c r="AL667" s="12">
        <v>1</v>
      </c>
      <c r="AP667" s="12">
        <v>2</v>
      </c>
      <c r="AW667" s="12">
        <v>2</v>
      </c>
      <c r="AX667" s="12">
        <v>2</v>
      </c>
      <c r="AY667" s="12" t="s">
        <v>61</v>
      </c>
      <c r="AZ667" s="12">
        <v>148</v>
      </c>
      <c r="BA667" s="12" t="s">
        <v>197</v>
      </c>
      <c r="BB667" s="12">
        <v>14945</v>
      </c>
      <c r="BC667" s="12">
        <v>171</v>
      </c>
    </row>
    <row r="668" spans="1:55" x14ac:dyDescent="0.2">
      <c r="A668" s="2" t="s">
        <v>1612</v>
      </c>
      <c r="B668" s="2" t="s">
        <v>568</v>
      </c>
      <c r="C668" s="2"/>
      <c r="D668" s="2">
        <v>50</v>
      </c>
      <c r="E668" s="11">
        <v>43358</v>
      </c>
      <c r="F668" s="2">
        <v>43358</v>
      </c>
      <c r="G668" s="2">
        <v>141</v>
      </c>
      <c r="K668" s="2">
        <v>15</v>
      </c>
      <c r="O668" s="2" t="s">
        <v>53</v>
      </c>
      <c r="P668" s="2">
        <v>1</v>
      </c>
      <c r="R668" s="2" t="s">
        <v>1988</v>
      </c>
      <c r="S668" s="2" t="s">
        <v>1599</v>
      </c>
      <c r="T668" s="2" t="s">
        <v>1599</v>
      </c>
      <c r="U668" s="2" t="s">
        <v>1599</v>
      </c>
      <c r="V668" s="2" t="s">
        <v>1599</v>
      </c>
      <c r="Y668" s="2" t="s">
        <v>1599</v>
      </c>
      <c r="AA668" s="2" t="s">
        <v>1599</v>
      </c>
      <c r="AB668" s="12" t="s">
        <v>204</v>
      </c>
      <c r="AC668" s="12">
        <v>11953</v>
      </c>
      <c r="AD668" s="12">
        <v>50</v>
      </c>
      <c r="AE668" s="12">
        <f>VLOOKUP(AD668,Tableau5[[ID_Section]:[departement]],10,TRUE)</f>
        <v>17</v>
      </c>
      <c r="AF668" s="12">
        <v>141</v>
      </c>
      <c r="AG668" s="33">
        <v>43358</v>
      </c>
      <c r="AH668" s="12">
        <v>15</v>
      </c>
      <c r="AI668" s="12">
        <v>9</v>
      </c>
      <c r="AJ668" s="12" t="s">
        <v>53</v>
      </c>
      <c r="AK668" s="12" t="s">
        <v>53</v>
      </c>
      <c r="AL668" s="12">
        <v>1</v>
      </c>
      <c r="AP668" s="12">
        <v>1</v>
      </c>
      <c r="AV668" s="12" t="str">
        <f>CONCATENATE(AD668,"-",AG668,"-","Loisir")</f>
        <v>50-43358-Loisir</v>
      </c>
      <c r="AW668" s="12">
        <v>1</v>
      </c>
      <c r="AX668" s="12">
        <v>2</v>
      </c>
      <c r="AY668" s="12" t="s">
        <v>61</v>
      </c>
      <c r="AZ668" s="12">
        <v>148</v>
      </c>
      <c r="BA668" s="12" t="s">
        <v>197</v>
      </c>
      <c r="BB668" s="12">
        <v>14945</v>
      </c>
      <c r="BC668" s="12">
        <v>171</v>
      </c>
    </row>
    <row r="669" spans="1:55" x14ac:dyDescent="0.2">
      <c r="A669" s="2" t="s">
        <v>1612</v>
      </c>
      <c r="B669" s="2" t="s">
        <v>568</v>
      </c>
      <c r="C669" s="2"/>
      <c r="D669" s="2">
        <v>50</v>
      </c>
      <c r="E669" s="11">
        <v>43358</v>
      </c>
      <c r="F669" s="2">
        <v>43358</v>
      </c>
      <c r="G669" s="2">
        <v>141</v>
      </c>
      <c r="K669" s="2">
        <v>15</v>
      </c>
      <c r="O669" s="2" t="s">
        <v>49</v>
      </c>
      <c r="P669" s="2">
        <v>3</v>
      </c>
      <c r="R669" s="2" t="s">
        <v>1988</v>
      </c>
      <c r="S669" s="2" t="s">
        <v>1599</v>
      </c>
      <c r="T669" s="2" t="s">
        <v>1599</v>
      </c>
      <c r="U669" s="2" t="s">
        <v>1599</v>
      </c>
      <c r="V669" s="2" t="s">
        <v>1599</v>
      </c>
      <c r="Y669" s="2" t="s">
        <v>1599</v>
      </c>
      <c r="AA669" s="2" t="s">
        <v>1599</v>
      </c>
      <c r="AB669" s="12" t="s">
        <v>204</v>
      </c>
      <c r="AC669" s="12">
        <v>11954</v>
      </c>
      <c r="AD669" s="12">
        <v>50</v>
      </c>
      <c r="AE669" s="12">
        <f>VLOOKUP(AD669,Tableau5[[ID_Section]:[departement]],10,TRUE)</f>
        <v>17</v>
      </c>
      <c r="AF669" s="12">
        <v>141</v>
      </c>
      <c r="AG669" s="33">
        <v>43358</v>
      </c>
      <c r="AH669" s="12">
        <v>15</v>
      </c>
      <c r="AI669" s="12">
        <v>1</v>
      </c>
      <c r="AJ669" s="12" t="s">
        <v>49</v>
      </c>
      <c r="AL669" s="12">
        <v>3</v>
      </c>
      <c r="AP669" s="12">
        <v>1</v>
      </c>
      <c r="AW669" s="12">
        <v>2</v>
      </c>
      <c r="AX669" s="12">
        <v>2</v>
      </c>
      <c r="AY669" s="12" t="s">
        <v>61</v>
      </c>
      <c r="AZ669" s="12">
        <v>148</v>
      </c>
      <c r="BA669" s="12" t="s">
        <v>197</v>
      </c>
      <c r="BB669" s="12">
        <v>14945</v>
      </c>
      <c r="BC669" s="12">
        <v>171</v>
      </c>
    </row>
    <row r="670" spans="1:55" x14ac:dyDescent="0.2">
      <c r="A670" s="2" t="s">
        <v>1612</v>
      </c>
      <c r="B670" s="2" t="s">
        <v>568</v>
      </c>
      <c r="C670" s="2"/>
      <c r="D670" s="2">
        <v>50</v>
      </c>
      <c r="E670" s="11">
        <v>43358</v>
      </c>
      <c r="F670" s="2">
        <v>43358</v>
      </c>
      <c r="G670" s="2">
        <v>141</v>
      </c>
      <c r="K670" s="2">
        <v>15</v>
      </c>
      <c r="O670" s="2" t="s">
        <v>53</v>
      </c>
      <c r="P670" s="2">
        <v>4</v>
      </c>
      <c r="R670" s="2" t="s">
        <v>1989</v>
      </c>
      <c r="S670" s="2" t="s">
        <v>1599</v>
      </c>
      <c r="T670" s="2" t="s">
        <v>1599</v>
      </c>
      <c r="U670" s="2" t="s">
        <v>1599</v>
      </c>
      <c r="V670" s="2" t="s">
        <v>1599</v>
      </c>
      <c r="Y670" s="2" t="s">
        <v>1599</v>
      </c>
      <c r="AA670" s="2" t="s">
        <v>1599</v>
      </c>
      <c r="AB670" s="12" t="s">
        <v>204</v>
      </c>
      <c r="AC670" s="12">
        <v>11955</v>
      </c>
      <c r="AD670" s="12">
        <v>50</v>
      </c>
      <c r="AE670" s="12">
        <f>VLOOKUP(AD670,Tableau5[[ID_Section]:[departement]],10,TRUE)</f>
        <v>17</v>
      </c>
      <c r="AF670" s="12">
        <v>141</v>
      </c>
      <c r="AG670" s="33">
        <v>43358</v>
      </c>
      <c r="AH670" s="12">
        <v>15</v>
      </c>
      <c r="AI670" s="12">
        <v>9</v>
      </c>
      <c r="AJ670" s="12" t="s">
        <v>53</v>
      </c>
      <c r="AK670" s="12" t="s">
        <v>53</v>
      </c>
      <c r="AL670" s="12">
        <v>4</v>
      </c>
      <c r="AP670" s="12">
        <v>2</v>
      </c>
      <c r="AV670" s="12" t="str">
        <f>CONCATENATE(AD670,"-",AG670,"-","Loisir")</f>
        <v>50-43358-Loisir</v>
      </c>
      <c r="AW670" s="12">
        <v>1</v>
      </c>
      <c r="AX670" s="12">
        <v>2</v>
      </c>
      <c r="AY670" s="12" t="s">
        <v>61</v>
      </c>
      <c r="AZ670" s="12">
        <v>148</v>
      </c>
      <c r="BA670" s="12" t="s">
        <v>197</v>
      </c>
      <c r="BB670" s="12">
        <v>14945</v>
      </c>
      <c r="BC670" s="12">
        <v>171</v>
      </c>
    </row>
    <row r="671" spans="1:55" x14ac:dyDescent="0.2">
      <c r="A671" s="2" t="s">
        <v>1612</v>
      </c>
      <c r="B671" s="2" t="s">
        <v>568</v>
      </c>
      <c r="C671" s="2"/>
      <c r="D671" s="2">
        <v>50</v>
      </c>
      <c r="E671" s="11">
        <v>43358</v>
      </c>
      <c r="F671" s="2">
        <v>43358</v>
      </c>
      <c r="G671" s="2">
        <v>141</v>
      </c>
      <c r="K671" s="2">
        <v>15</v>
      </c>
      <c r="O671" s="2" t="s">
        <v>49</v>
      </c>
      <c r="P671" s="2">
        <v>1</v>
      </c>
      <c r="R671" s="2" t="s">
        <v>1988</v>
      </c>
      <c r="S671" s="2" t="s">
        <v>1599</v>
      </c>
      <c r="T671" s="2" t="s">
        <v>1599</v>
      </c>
      <c r="U671" s="2" t="s">
        <v>1599</v>
      </c>
      <c r="V671" s="2" t="s">
        <v>1599</v>
      </c>
      <c r="Y671" s="2" t="s">
        <v>1599</v>
      </c>
      <c r="AA671" s="2" t="s">
        <v>1599</v>
      </c>
      <c r="AB671" s="12" t="s">
        <v>204</v>
      </c>
      <c r="AC671" s="12">
        <v>11956</v>
      </c>
      <c r="AD671" s="12">
        <v>50</v>
      </c>
      <c r="AE671" s="12">
        <f>VLOOKUP(AD671,Tableau5[[ID_Section]:[departement]],10,TRUE)</f>
        <v>17</v>
      </c>
      <c r="AF671" s="12">
        <v>141</v>
      </c>
      <c r="AG671" s="33">
        <v>43358</v>
      </c>
      <c r="AH671" s="12">
        <v>15</v>
      </c>
      <c r="AI671" s="12">
        <v>1</v>
      </c>
      <c r="AJ671" s="12" t="s">
        <v>49</v>
      </c>
      <c r="AL671" s="12">
        <v>1</v>
      </c>
      <c r="AP671" s="12">
        <v>1</v>
      </c>
      <c r="AW671" s="12">
        <v>2</v>
      </c>
      <c r="AX671" s="12">
        <v>2</v>
      </c>
      <c r="AY671" s="12" t="s">
        <v>61</v>
      </c>
      <c r="AZ671" s="12">
        <v>148</v>
      </c>
      <c r="BA671" s="12" t="s">
        <v>197</v>
      </c>
      <c r="BB671" s="12">
        <v>14945</v>
      </c>
      <c r="BC671" s="12">
        <v>171</v>
      </c>
    </row>
    <row r="672" spans="1:55" x14ac:dyDescent="0.2">
      <c r="A672" s="2" t="s">
        <v>1612</v>
      </c>
      <c r="B672" s="2" t="s">
        <v>568</v>
      </c>
      <c r="C672" s="2"/>
      <c r="D672" s="2">
        <v>50</v>
      </c>
      <c r="E672" s="11">
        <v>43358</v>
      </c>
      <c r="F672" s="2">
        <v>43358</v>
      </c>
      <c r="G672" s="2">
        <v>141</v>
      </c>
      <c r="K672" s="2">
        <v>15</v>
      </c>
      <c r="O672" s="2" t="s">
        <v>56</v>
      </c>
      <c r="P672" s="2">
        <v>2</v>
      </c>
      <c r="Q672" s="2" t="s">
        <v>57</v>
      </c>
      <c r="R672" s="2" t="s">
        <v>1989</v>
      </c>
      <c r="S672" s="2" t="s">
        <v>1599</v>
      </c>
      <c r="T672" s="2" t="s">
        <v>1599</v>
      </c>
      <c r="U672" s="2" t="s">
        <v>1599</v>
      </c>
      <c r="V672" s="2" t="s">
        <v>1599</v>
      </c>
      <c r="Y672" s="2" t="s">
        <v>1599</v>
      </c>
      <c r="AA672" s="2" t="s">
        <v>1599</v>
      </c>
      <c r="AB672" s="12" t="s">
        <v>204</v>
      </c>
      <c r="AC672" s="12">
        <v>11957</v>
      </c>
      <c r="AD672" s="12">
        <v>50</v>
      </c>
      <c r="AE672" s="12">
        <f>VLOOKUP(AD672,Tableau5[[ID_Section]:[departement]],10,TRUE)</f>
        <v>17</v>
      </c>
      <c r="AF672" s="12">
        <v>141</v>
      </c>
      <c r="AG672" s="33">
        <v>43358</v>
      </c>
      <c r="AH672" s="12">
        <v>15</v>
      </c>
      <c r="AI672" s="12">
        <v>15</v>
      </c>
      <c r="AJ672" s="12" t="s">
        <v>56</v>
      </c>
      <c r="AL672" s="12">
        <v>2</v>
      </c>
      <c r="AO672" s="12" t="s">
        <v>57</v>
      </c>
      <c r="AP672" s="12">
        <v>2</v>
      </c>
      <c r="AW672" s="12">
        <v>2</v>
      </c>
      <c r="AX672" s="12">
        <v>2</v>
      </c>
      <c r="AY672" s="12" t="s">
        <v>61</v>
      </c>
      <c r="AZ672" s="12">
        <v>148</v>
      </c>
      <c r="BA672" s="12" t="s">
        <v>197</v>
      </c>
      <c r="BB672" s="12">
        <v>14945</v>
      </c>
      <c r="BC672" s="12">
        <v>171</v>
      </c>
    </row>
    <row r="673" spans="1:55" x14ac:dyDescent="0.2">
      <c r="A673" s="2" t="s">
        <v>1612</v>
      </c>
      <c r="B673" s="2" t="s">
        <v>568</v>
      </c>
      <c r="C673" s="2"/>
      <c r="D673" s="2">
        <v>50</v>
      </c>
      <c r="E673" s="11">
        <v>43358</v>
      </c>
      <c r="F673" s="2">
        <v>43358</v>
      </c>
      <c r="G673" s="2">
        <v>141</v>
      </c>
      <c r="K673" s="2">
        <v>15</v>
      </c>
      <c r="O673" s="2" t="s">
        <v>53</v>
      </c>
      <c r="P673" s="2">
        <v>1</v>
      </c>
      <c r="R673" s="2" t="s">
        <v>1988</v>
      </c>
      <c r="S673" s="2" t="s">
        <v>1599</v>
      </c>
      <c r="T673" s="2" t="s">
        <v>1599</v>
      </c>
      <c r="U673" s="2" t="s">
        <v>1599</v>
      </c>
      <c r="V673" s="2" t="s">
        <v>1599</v>
      </c>
      <c r="Y673" s="2" t="s">
        <v>1599</v>
      </c>
      <c r="AA673" s="2" t="s">
        <v>1599</v>
      </c>
      <c r="AB673" s="12" t="s">
        <v>204</v>
      </c>
      <c r="AC673" s="12">
        <v>11958</v>
      </c>
      <c r="AD673" s="12">
        <v>50</v>
      </c>
      <c r="AE673" s="12">
        <f>VLOOKUP(AD673,Tableau5[[ID_Section]:[departement]],10,TRUE)</f>
        <v>17</v>
      </c>
      <c r="AF673" s="12">
        <v>141</v>
      </c>
      <c r="AG673" s="33">
        <v>43358</v>
      </c>
      <c r="AH673" s="12">
        <v>15</v>
      </c>
      <c r="AI673" s="12">
        <v>9</v>
      </c>
      <c r="AJ673" s="12" t="s">
        <v>53</v>
      </c>
      <c r="AK673" s="12" t="s">
        <v>53</v>
      </c>
      <c r="AL673" s="12">
        <v>1</v>
      </c>
      <c r="AP673" s="12">
        <v>1</v>
      </c>
      <c r="AV673" s="12" t="str">
        <f>CONCATENATE(AD673,"-",AG673,"-","Loisir")</f>
        <v>50-43358-Loisir</v>
      </c>
      <c r="AW673" s="12">
        <v>1</v>
      </c>
      <c r="AX673" s="12">
        <v>2</v>
      </c>
      <c r="AY673" s="12" t="s">
        <v>61</v>
      </c>
      <c r="AZ673" s="12">
        <v>148</v>
      </c>
      <c r="BA673" s="12" t="s">
        <v>197</v>
      </c>
      <c r="BB673" s="12">
        <v>14945</v>
      </c>
      <c r="BC673" s="12">
        <v>171</v>
      </c>
    </row>
    <row r="674" spans="1:55" x14ac:dyDescent="0.2">
      <c r="A674" s="2" t="s">
        <v>1612</v>
      </c>
      <c r="B674" s="2" t="s">
        <v>568</v>
      </c>
      <c r="C674" s="2"/>
      <c r="D674" s="2">
        <v>50</v>
      </c>
      <c r="E674" s="11">
        <v>43358</v>
      </c>
      <c r="F674" s="2">
        <v>43358</v>
      </c>
      <c r="G674" s="2">
        <v>141</v>
      </c>
      <c r="K674" s="2">
        <v>15</v>
      </c>
      <c r="O674" s="2" t="s">
        <v>53</v>
      </c>
      <c r="P674" s="2">
        <v>2</v>
      </c>
      <c r="R674" s="2" t="s">
        <v>1989</v>
      </c>
      <c r="S674" s="2" t="s">
        <v>1599</v>
      </c>
      <c r="T674" s="2" t="s">
        <v>1599</v>
      </c>
      <c r="U674" s="2" t="s">
        <v>1599</v>
      </c>
      <c r="V674" s="2" t="s">
        <v>1599</v>
      </c>
      <c r="Y674" s="2" t="s">
        <v>1599</v>
      </c>
      <c r="AA674" s="2" t="s">
        <v>1599</v>
      </c>
      <c r="AB674" s="12" t="s">
        <v>204</v>
      </c>
      <c r="AC674" s="12">
        <v>11959</v>
      </c>
      <c r="AD674" s="12">
        <v>50</v>
      </c>
      <c r="AE674" s="12">
        <f>VLOOKUP(AD674,Tableau5[[ID_Section]:[departement]],10,TRUE)</f>
        <v>17</v>
      </c>
      <c r="AF674" s="12">
        <v>141</v>
      </c>
      <c r="AG674" s="33">
        <v>43358</v>
      </c>
      <c r="AH674" s="12">
        <v>15</v>
      </c>
      <c r="AI674" s="12">
        <v>9</v>
      </c>
      <c r="AJ674" s="12" t="s">
        <v>53</v>
      </c>
      <c r="AK674" s="12" t="s">
        <v>53</v>
      </c>
      <c r="AL674" s="12">
        <v>2</v>
      </c>
      <c r="AP674" s="12">
        <v>2</v>
      </c>
      <c r="AV674" s="12" t="str">
        <f>CONCATENATE(AD674,"-",AG674,"-","Loisir")</f>
        <v>50-43358-Loisir</v>
      </c>
      <c r="AW674" s="12">
        <v>1</v>
      </c>
      <c r="AX674" s="12">
        <v>2</v>
      </c>
      <c r="AY674" s="12" t="s">
        <v>61</v>
      </c>
      <c r="AZ674" s="12">
        <v>148</v>
      </c>
      <c r="BA674" s="12" t="s">
        <v>197</v>
      </c>
      <c r="BB674" s="12">
        <v>14945</v>
      </c>
      <c r="BC674" s="12">
        <v>171</v>
      </c>
    </row>
    <row r="675" spans="1:55" x14ac:dyDescent="0.2">
      <c r="A675" s="2" t="s">
        <v>1612</v>
      </c>
      <c r="B675" s="2" t="s">
        <v>568</v>
      </c>
      <c r="C675" s="2"/>
      <c r="D675" s="2">
        <v>50</v>
      </c>
      <c r="E675" s="11">
        <v>43358</v>
      </c>
      <c r="F675" s="2">
        <v>43358</v>
      </c>
      <c r="G675" s="2">
        <v>141</v>
      </c>
      <c r="K675" s="2">
        <v>15</v>
      </c>
      <c r="O675" s="2" t="s">
        <v>49</v>
      </c>
      <c r="P675" s="2">
        <v>1</v>
      </c>
      <c r="R675" s="2" t="s">
        <v>1988</v>
      </c>
      <c r="S675" s="2" t="s">
        <v>1599</v>
      </c>
      <c r="T675" s="2" t="s">
        <v>1599</v>
      </c>
      <c r="U675" s="2" t="s">
        <v>1599</v>
      </c>
      <c r="V675" s="2" t="s">
        <v>1599</v>
      </c>
      <c r="Y675" s="2" t="s">
        <v>1599</v>
      </c>
      <c r="AA675" s="2" t="s">
        <v>1599</v>
      </c>
      <c r="AB675" s="12" t="s">
        <v>204</v>
      </c>
      <c r="AC675" s="12">
        <v>11960</v>
      </c>
      <c r="AD675" s="12">
        <v>50</v>
      </c>
      <c r="AE675" s="12">
        <f>VLOOKUP(AD675,Tableau5[[ID_Section]:[departement]],10,TRUE)</f>
        <v>17</v>
      </c>
      <c r="AF675" s="12">
        <v>141</v>
      </c>
      <c r="AG675" s="33">
        <v>43358</v>
      </c>
      <c r="AH675" s="12">
        <v>15</v>
      </c>
      <c r="AI675" s="12">
        <v>1</v>
      </c>
      <c r="AJ675" s="12" t="s">
        <v>49</v>
      </c>
      <c r="AL675" s="12">
        <v>1</v>
      </c>
      <c r="AP675" s="12">
        <v>1</v>
      </c>
      <c r="AW675" s="12">
        <v>2</v>
      </c>
      <c r="AX675" s="12">
        <v>2</v>
      </c>
      <c r="AY675" s="12" t="s">
        <v>61</v>
      </c>
      <c r="AZ675" s="12">
        <v>148</v>
      </c>
      <c r="BA675" s="12" t="s">
        <v>197</v>
      </c>
      <c r="BB675" s="12">
        <v>14945</v>
      </c>
      <c r="BC675" s="12">
        <v>171</v>
      </c>
    </row>
    <row r="676" spans="1:55" x14ac:dyDescent="0.2">
      <c r="A676" s="2" t="s">
        <v>1612</v>
      </c>
      <c r="B676" s="2" t="s">
        <v>568</v>
      </c>
      <c r="C676" s="2"/>
      <c r="D676" s="2">
        <v>50</v>
      </c>
      <c r="E676" s="11">
        <v>43358</v>
      </c>
      <c r="F676" s="2">
        <v>43358</v>
      </c>
      <c r="G676" s="2">
        <v>141</v>
      </c>
      <c r="K676" s="2">
        <v>15</v>
      </c>
      <c r="O676" s="2" t="s">
        <v>53</v>
      </c>
      <c r="P676" s="2">
        <v>2</v>
      </c>
      <c r="R676" s="2" t="s">
        <v>1989</v>
      </c>
      <c r="S676" s="2" t="s">
        <v>1599</v>
      </c>
      <c r="T676" s="2" t="s">
        <v>1599</v>
      </c>
      <c r="U676" s="2" t="s">
        <v>1981</v>
      </c>
      <c r="V676" s="2" t="s">
        <v>176</v>
      </c>
      <c r="Y676" s="2" t="s">
        <v>1983</v>
      </c>
      <c r="AA676" s="2" t="s">
        <v>54</v>
      </c>
      <c r="AB676" s="12" t="s">
        <v>204</v>
      </c>
      <c r="AC676" s="12">
        <v>11961</v>
      </c>
      <c r="AD676" s="12">
        <v>50</v>
      </c>
      <c r="AE676" s="12">
        <f>VLOOKUP(AD676,Tableau5[[ID_Section]:[departement]],10,TRUE)</f>
        <v>17</v>
      </c>
      <c r="AF676" s="12">
        <v>141</v>
      </c>
      <c r="AG676" s="33">
        <v>43358</v>
      </c>
      <c r="AH676" s="12">
        <v>15</v>
      </c>
      <c r="AI676" s="12">
        <v>9</v>
      </c>
      <c r="AJ676" s="12" t="s">
        <v>53</v>
      </c>
      <c r="AK676" s="12" t="s">
        <v>53</v>
      </c>
      <c r="AL676" s="12">
        <v>2</v>
      </c>
      <c r="AP676" s="12">
        <v>2</v>
      </c>
      <c r="AR676" s="12" t="s">
        <v>176</v>
      </c>
      <c r="AS676" s="12" t="s">
        <v>54</v>
      </c>
      <c r="AT676" s="12">
        <v>1</v>
      </c>
      <c r="AU676" s="12">
        <v>2</v>
      </c>
      <c r="AV676" s="12" t="str">
        <f t="shared" ref="AV676:AV681" si="5">CONCATENATE(AD676,"-",AG676,"-","Loisir")</f>
        <v>50-43358-Loisir</v>
      </c>
      <c r="AW676" s="12">
        <v>1</v>
      </c>
      <c r="AX676" s="12">
        <v>2</v>
      </c>
      <c r="AY676" s="12" t="s">
        <v>61</v>
      </c>
      <c r="AZ676" s="12">
        <v>148</v>
      </c>
      <c r="BA676" s="12" t="s">
        <v>197</v>
      </c>
      <c r="BB676" s="12">
        <v>14945</v>
      </c>
      <c r="BC676" s="12">
        <v>171</v>
      </c>
    </row>
    <row r="677" spans="1:55" x14ac:dyDescent="0.2">
      <c r="A677" s="2" t="s">
        <v>1612</v>
      </c>
      <c r="B677" s="2" t="s">
        <v>568</v>
      </c>
      <c r="C677" s="2"/>
      <c r="D677" s="2">
        <v>50</v>
      </c>
      <c r="E677" s="11">
        <v>43358</v>
      </c>
      <c r="F677" s="2">
        <v>43358</v>
      </c>
      <c r="G677" s="2">
        <v>141</v>
      </c>
      <c r="K677" s="2">
        <v>15</v>
      </c>
      <c r="O677" s="2" t="s">
        <v>53</v>
      </c>
      <c r="P677" s="2">
        <v>2</v>
      </c>
      <c r="R677" s="2" t="s">
        <v>1989</v>
      </c>
      <c r="S677" s="2" t="s">
        <v>1599</v>
      </c>
      <c r="T677" s="2" t="s">
        <v>1599</v>
      </c>
      <c r="U677" s="2" t="s">
        <v>1599</v>
      </c>
      <c r="V677" s="2" t="s">
        <v>1599</v>
      </c>
      <c r="Y677" s="2" t="s">
        <v>1599</v>
      </c>
      <c r="AA677" s="2" t="s">
        <v>1599</v>
      </c>
      <c r="AB677" s="12" t="s">
        <v>204</v>
      </c>
      <c r="AC677" s="12">
        <v>11962</v>
      </c>
      <c r="AD677" s="12">
        <v>50</v>
      </c>
      <c r="AE677" s="12">
        <f>VLOOKUP(AD677,Tableau5[[ID_Section]:[departement]],10,TRUE)</f>
        <v>17</v>
      </c>
      <c r="AF677" s="12">
        <v>141</v>
      </c>
      <c r="AG677" s="33">
        <v>43358</v>
      </c>
      <c r="AH677" s="12">
        <v>15</v>
      </c>
      <c r="AI677" s="12">
        <v>9</v>
      </c>
      <c r="AJ677" s="12" t="s">
        <v>53</v>
      </c>
      <c r="AK677" s="12" t="s">
        <v>53</v>
      </c>
      <c r="AL677" s="12">
        <v>2</v>
      </c>
      <c r="AP677" s="12">
        <v>2</v>
      </c>
      <c r="AV677" s="12" t="str">
        <f t="shared" si="5"/>
        <v>50-43358-Loisir</v>
      </c>
      <c r="AW677" s="12">
        <v>1</v>
      </c>
      <c r="AX677" s="12">
        <v>2</v>
      </c>
      <c r="AY677" s="12" t="s">
        <v>61</v>
      </c>
      <c r="AZ677" s="12">
        <v>148</v>
      </c>
      <c r="BA677" s="12" t="s">
        <v>197</v>
      </c>
      <c r="BB677" s="12">
        <v>14945</v>
      </c>
      <c r="BC677" s="12">
        <v>171</v>
      </c>
    </row>
    <row r="678" spans="1:55" x14ac:dyDescent="0.2">
      <c r="A678" s="2" t="s">
        <v>1612</v>
      </c>
      <c r="B678" s="2" t="s">
        <v>568</v>
      </c>
      <c r="C678" s="2"/>
      <c r="D678" s="2">
        <v>50</v>
      </c>
      <c r="E678" s="11">
        <v>43358</v>
      </c>
      <c r="F678" s="2">
        <v>43358</v>
      </c>
      <c r="G678" s="2">
        <v>141</v>
      </c>
      <c r="K678" s="2">
        <v>15</v>
      </c>
      <c r="O678" s="2" t="s">
        <v>53</v>
      </c>
      <c r="P678" s="2">
        <v>2</v>
      </c>
      <c r="R678" s="2" t="s">
        <v>1988</v>
      </c>
      <c r="S678" s="2" t="s">
        <v>1599</v>
      </c>
      <c r="T678" s="2" t="s">
        <v>1599</v>
      </c>
      <c r="U678" s="2" t="s">
        <v>1599</v>
      </c>
      <c r="V678" s="2" t="s">
        <v>1599</v>
      </c>
      <c r="Y678" s="2" t="s">
        <v>1599</v>
      </c>
      <c r="AA678" s="2" t="s">
        <v>1599</v>
      </c>
      <c r="AB678" s="12" t="s">
        <v>204</v>
      </c>
      <c r="AC678" s="12">
        <v>11963</v>
      </c>
      <c r="AD678" s="12">
        <v>50</v>
      </c>
      <c r="AE678" s="12">
        <f>VLOOKUP(AD678,Tableau5[[ID_Section]:[departement]],10,TRUE)</f>
        <v>17</v>
      </c>
      <c r="AF678" s="12">
        <v>141</v>
      </c>
      <c r="AG678" s="33">
        <v>43358</v>
      </c>
      <c r="AH678" s="12">
        <v>15</v>
      </c>
      <c r="AI678" s="12">
        <v>9</v>
      </c>
      <c r="AJ678" s="12" t="s">
        <v>53</v>
      </c>
      <c r="AK678" s="12" t="s">
        <v>53</v>
      </c>
      <c r="AL678" s="12">
        <v>2</v>
      </c>
      <c r="AP678" s="12">
        <v>1</v>
      </c>
      <c r="AV678" s="12" t="str">
        <f t="shared" si="5"/>
        <v>50-43358-Loisir</v>
      </c>
      <c r="AW678" s="12">
        <v>1</v>
      </c>
      <c r="AX678" s="12">
        <v>2</v>
      </c>
      <c r="AY678" s="12" t="s">
        <v>61</v>
      </c>
      <c r="AZ678" s="12">
        <v>148</v>
      </c>
      <c r="BA678" s="12" t="s">
        <v>197</v>
      </c>
      <c r="BB678" s="12">
        <v>14945</v>
      </c>
      <c r="BC678" s="12">
        <v>171</v>
      </c>
    </row>
    <row r="679" spans="1:55" x14ac:dyDescent="0.2">
      <c r="A679" s="2" t="s">
        <v>1612</v>
      </c>
      <c r="B679" s="2" t="s">
        <v>568</v>
      </c>
      <c r="C679" s="2"/>
      <c r="D679" s="2">
        <v>50</v>
      </c>
      <c r="E679" s="11">
        <v>43358</v>
      </c>
      <c r="F679" s="2">
        <v>43358</v>
      </c>
      <c r="G679" s="2">
        <v>141</v>
      </c>
      <c r="K679" s="2">
        <v>15</v>
      </c>
      <c r="M679" s="2">
        <v>1</v>
      </c>
      <c r="O679" s="2" t="s">
        <v>53</v>
      </c>
      <c r="P679" s="2">
        <v>1</v>
      </c>
      <c r="R679" s="2" t="s">
        <v>1988</v>
      </c>
      <c r="S679" s="2" t="s">
        <v>1599</v>
      </c>
      <c r="T679" s="2" t="s">
        <v>1599</v>
      </c>
      <c r="U679" s="2" t="s">
        <v>1599</v>
      </c>
      <c r="V679" s="2" t="s">
        <v>1599</v>
      </c>
      <c r="Y679" s="2" t="s">
        <v>1599</v>
      </c>
      <c r="AA679" s="2" t="s">
        <v>1599</v>
      </c>
      <c r="AB679" s="12" t="s">
        <v>204</v>
      </c>
      <c r="AC679" s="12">
        <v>11964</v>
      </c>
      <c r="AD679" s="12">
        <v>50</v>
      </c>
      <c r="AE679" s="12">
        <f>VLOOKUP(AD679,Tableau5[[ID_Section]:[departement]],10,TRUE)</f>
        <v>17</v>
      </c>
      <c r="AF679" s="12">
        <v>141</v>
      </c>
      <c r="AG679" s="33">
        <v>43358</v>
      </c>
      <c r="AH679" s="12">
        <v>15</v>
      </c>
      <c r="AI679" s="12">
        <v>9</v>
      </c>
      <c r="AJ679" s="12" t="s">
        <v>53</v>
      </c>
      <c r="AK679" s="12" t="s">
        <v>53</v>
      </c>
      <c r="AL679" s="12">
        <v>1</v>
      </c>
      <c r="AN679" s="12">
        <v>1</v>
      </c>
      <c r="AP679" s="12">
        <v>1</v>
      </c>
      <c r="AV679" s="12" t="str">
        <f t="shared" si="5"/>
        <v>50-43358-Loisir</v>
      </c>
      <c r="AW679" s="12">
        <v>1</v>
      </c>
      <c r="AX679" s="12">
        <v>2</v>
      </c>
      <c r="AY679" s="12" t="s">
        <v>61</v>
      </c>
      <c r="AZ679" s="12">
        <v>148</v>
      </c>
      <c r="BA679" s="12" t="s">
        <v>197</v>
      </c>
      <c r="BB679" s="12">
        <v>14945</v>
      </c>
      <c r="BC679" s="12">
        <v>171</v>
      </c>
    </row>
    <row r="680" spans="1:55" x14ac:dyDescent="0.2">
      <c r="A680" s="2" t="s">
        <v>1612</v>
      </c>
      <c r="B680" s="2" t="s">
        <v>568</v>
      </c>
      <c r="C680" s="2"/>
      <c r="D680" s="2">
        <v>50</v>
      </c>
      <c r="E680" s="11">
        <v>43358</v>
      </c>
      <c r="F680" s="2">
        <v>43358</v>
      </c>
      <c r="G680" s="2">
        <v>141</v>
      </c>
      <c r="K680" s="2">
        <v>15</v>
      </c>
      <c r="O680" s="2" t="s">
        <v>53</v>
      </c>
      <c r="P680" s="2">
        <v>1</v>
      </c>
      <c r="R680" s="2" t="s">
        <v>1989</v>
      </c>
      <c r="S680" s="2" t="s">
        <v>1599</v>
      </c>
      <c r="T680" s="2" t="s">
        <v>1599</v>
      </c>
      <c r="U680" s="2" t="s">
        <v>1599</v>
      </c>
      <c r="V680" s="2" t="s">
        <v>1599</v>
      </c>
      <c r="Y680" s="2" t="s">
        <v>1599</v>
      </c>
      <c r="AA680" s="2" t="s">
        <v>1599</v>
      </c>
      <c r="AB680" s="12" t="s">
        <v>204</v>
      </c>
      <c r="AC680" s="12">
        <v>11965</v>
      </c>
      <c r="AD680" s="12">
        <v>50</v>
      </c>
      <c r="AE680" s="12">
        <f>VLOOKUP(AD680,Tableau5[[ID_Section]:[departement]],10,TRUE)</f>
        <v>17</v>
      </c>
      <c r="AF680" s="12">
        <v>141</v>
      </c>
      <c r="AG680" s="33">
        <v>43358</v>
      </c>
      <c r="AH680" s="12">
        <v>15</v>
      </c>
      <c r="AI680" s="12">
        <v>9</v>
      </c>
      <c r="AJ680" s="12" t="s">
        <v>53</v>
      </c>
      <c r="AK680" s="12" t="s">
        <v>53</v>
      </c>
      <c r="AL680" s="12">
        <v>1</v>
      </c>
      <c r="AP680" s="12">
        <v>2</v>
      </c>
      <c r="AV680" s="12" t="str">
        <f t="shared" si="5"/>
        <v>50-43358-Loisir</v>
      </c>
      <c r="AW680" s="12">
        <v>1</v>
      </c>
      <c r="AX680" s="12">
        <v>2</v>
      </c>
      <c r="AY680" s="12" t="s">
        <v>61</v>
      </c>
      <c r="AZ680" s="12">
        <v>148</v>
      </c>
      <c r="BA680" s="12" t="s">
        <v>197</v>
      </c>
      <c r="BB680" s="12">
        <v>14945</v>
      </c>
      <c r="BC680" s="12">
        <v>171</v>
      </c>
    </row>
    <row r="681" spans="1:55" x14ac:dyDescent="0.2">
      <c r="A681" s="2" t="s">
        <v>1612</v>
      </c>
      <c r="B681" s="2" t="s">
        <v>568</v>
      </c>
      <c r="C681" s="2"/>
      <c r="D681" s="2">
        <v>50</v>
      </c>
      <c r="E681" s="11">
        <v>43358</v>
      </c>
      <c r="F681" s="2">
        <v>43358</v>
      </c>
      <c r="G681" s="2">
        <v>141</v>
      </c>
      <c r="K681" s="2">
        <v>15</v>
      </c>
      <c r="O681" s="2" t="s">
        <v>53</v>
      </c>
      <c r="P681" s="2">
        <v>3</v>
      </c>
      <c r="R681" s="2" t="s">
        <v>1989</v>
      </c>
      <c r="S681" s="2" t="s">
        <v>1599</v>
      </c>
      <c r="T681" s="2" t="s">
        <v>1599</v>
      </c>
      <c r="U681" s="2" t="s">
        <v>1599</v>
      </c>
      <c r="V681" s="2" t="s">
        <v>1599</v>
      </c>
      <c r="Y681" s="2" t="s">
        <v>1599</v>
      </c>
      <c r="AA681" s="2" t="s">
        <v>1599</v>
      </c>
      <c r="AB681" s="12" t="s">
        <v>204</v>
      </c>
      <c r="AC681" s="12">
        <v>11966</v>
      </c>
      <c r="AD681" s="12">
        <v>50</v>
      </c>
      <c r="AE681" s="12">
        <f>VLOOKUP(AD681,Tableau5[[ID_Section]:[departement]],10,TRUE)</f>
        <v>17</v>
      </c>
      <c r="AF681" s="12">
        <v>141</v>
      </c>
      <c r="AG681" s="33">
        <v>43358</v>
      </c>
      <c r="AH681" s="12">
        <v>15</v>
      </c>
      <c r="AI681" s="12">
        <v>9</v>
      </c>
      <c r="AJ681" s="12" t="s">
        <v>53</v>
      </c>
      <c r="AK681" s="12" t="s">
        <v>53</v>
      </c>
      <c r="AL681" s="12">
        <v>3</v>
      </c>
      <c r="AP681" s="12">
        <v>2</v>
      </c>
      <c r="AV681" s="12" t="str">
        <f t="shared" si="5"/>
        <v>50-43358-Loisir</v>
      </c>
      <c r="AW681" s="12">
        <v>1</v>
      </c>
      <c r="AX681" s="12">
        <v>2</v>
      </c>
      <c r="AY681" s="12" t="s">
        <v>61</v>
      </c>
      <c r="AZ681" s="12">
        <v>148</v>
      </c>
      <c r="BA681" s="12" t="s">
        <v>197</v>
      </c>
      <c r="BB681" s="12">
        <v>14945</v>
      </c>
      <c r="BC681" s="12">
        <v>171</v>
      </c>
    </row>
    <row r="682" spans="1:55" x14ac:dyDescent="0.2">
      <c r="A682" s="2" t="s">
        <v>1612</v>
      </c>
      <c r="B682" s="2" t="s">
        <v>568</v>
      </c>
      <c r="C682" s="2"/>
      <c r="D682" s="2">
        <v>50</v>
      </c>
      <c r="E682" s="11">
        <v>43358</v>
      </c>
      <c r="F682" s="2">
        <v>43358</v>
      </c>
      <c r="G682" s="2">
        <v>141</v>
      </c>
      <c r="K682" s="2">
        <v>15</v>
      </c>
      <c r="O682" s="2" t="s">
        <v>50</v>
      </c>
      <c r="P682" s="2">
        <v>1</v>
      </c>
      <c r="R682" s="2" t="s">
        <v>1988</v>
      </c>
      <c r="S682" s="2" t="s">
        <v>54</v>
      </c>
      <c r="T682" s="2" t="s">
        <v>262</v>
      </c>
      <c r="U682" s="2" t="s">
        <v>1599</v>
      </c>
      <c r="V682" s="2" t="s">
        <v>1599</v>
      </c>
      <c r="Y682" s="2" t="s">
        <v>1599</v>
      </c>
      <c r="AA682" s="2" t="s">
        <v>1599</v>
      </c>
      <c r="AB682" s="12" t="s">
        <v>262</v>
      </c>
      <c r="AC682" s="12">
        <v>11967</v>
      </c>
      <c r="AD682" s="12">
        <v>50</v>
      </c>
      <c r="AE682" s="12">
        <f>VLOOKUP(AD682,Tableau5[[ID_Section]:[departement]],10,TRUE)</f>
        <v>17</v>
      </c>
      <c r="AF682" s="12">
        <v>141</v>
      </c>
      <c r="AG682" s="33">
        <v>43358</v>
      </c>
      <c r="AH682" s="12">
        <v>15</v>
      </c>
      <c r="AI682" s="12">
        <v>8</v>
      </c>
      <c r="AJ682" s="12" t="s">
        <v>50</v>
      </c>
      <c r="AK682" s="12" t="str">
        <f>AJ682</f>
        <v>Utilitaire</v>
      </c>
      <c r="AL682" s="12">
        <v>1</v>
      </c>
      <c r="AP682" s="12">
        <v>1</v>
      </c>
      <c r="AQ682" s="12">
        <v>56</v>
      </c>
      <c r="AV682" s="12" t="str">
        <f>CONCATENATE(AD682,"-",AG682,"-",AJ682)</f>
        <v>50-43358-Utilitaire</v>
      </c>
      <c r="AW682" s="12">
        <v>1</v>
      </c>
      <c r="AX682" s="12">
        <v>2</v>
      </c>
      <c r="AY682" s="12" t="s">
        <v>61</v>
      </c>
      <c r="AZ682" s="12">
        <v>148</v>
      </c>
      <c r="BA682" s="12" t="s">
        <v>197</v>
      </c>
      <c r="BB682" s="12">
        <v>14945</v>
      </c>
      <c r="BC682" s="12">
        <v>171</v>
      </c>
    </row>
    <row r="683" spans="1:55" x14ac:dyDescent="0.2">
      <c r="A683" s="2" t="s">
        <v>1612</v>
      </c>
      <c r="B683" s="2" t="s">
        <v>568</v>
      </c>
      <c r="C683" s="2"/>
      <c r="D683" s="2">
        <v>50</v>
      </c>
      <c r="E683" s="11">
        <v>43358</v>
      </c>
      <c r="F683" s="2">
        <v>43358</v>
      </c>
      <c r="G683" s="2">
        <v>141</v>
      </c>
      <c r="K683" s="2">
        <v>15</v>
      </c>
      <c r="O683" s="2" t="s">
        <v>50</v>
      </c>
      <c r="P683" s="2">
        <v>1</v>
      </c>
      <c r="R683" s="2" t="s">
        <v>1988</v>
      </c>
      <c r="S683" s="2" t="s">
        <v>54</v>
      </c>
      <c r="T683" s="2" t="s">
        <v>263</v>
      </c>
      <c r="U683" s="2" t="s">
        <v>1599</v>
      </c>
      <c r="V683" s="2" t="s">
        <v>1599</v>
      </c>
      <c r="Y683" s="2" t="s">
        <v>1599</v>
      </c>
      <c r="AA683" s="2" t="s">
        <v>1599</v>
      </c>
      <c r="AB683" s="12" t="s">
        <v>263</v>
      </c>
      <c r="AC683" s="12">
        <v>11968</v>
      </c>
      <c r="AD683" s="12">
        <v>50</v>
      </c>
      <c r="AE683" s="12">
        <f>VLOOKUP(AD683,Tableau5[[ID_Section]:[departement]],10,TRUE)</f>
        <v>17</v>
      </c>
      <c r="AF683" s="12">
        <v>141</v>
      </c>
      <c r="AG683" s="33">
        <v>43358</v>
      </c>
      <c r="AH683" s="12">
        <v>15</v>
      </c>
      <c r="AI683" s="12">
        <v>8</v>
      </c>
      <c r="AJ683" s="12" t="s">
        <v>50</v>
      </c>
      <c r="AK683" s="12" t="str">
        <f>AJ683</f>
        <v>Utilitaire</v>
      </c>
      <c r="AL683" s="12">
        <v>1</v>
      </c>
      <c r="AP683" s="12">
        <v>1</v>
      </c>
      <c r="AQ683" s="12">
        <v>57</v>
      </c>
      <c r="AV683" s="12" t="str">
        <f>CONCATENATE(AD683,"-",AG683,"-",AJ683)</f>
        <v>50-43358-Utilitaire</v>
      </c>
      <c r="AW683" s="12">
        <v>1</v>
      </c>
      <c r="AX683" s="12">
        <v>2</v>
      </c>
      <c r="AY683" s="12" t="s">
        <v>61</v>
      </c>
      <c r="AZ683" s="12">
        <v>148</v>
      </c>
      <c r="BA683" s="12" t="s">
        <v>197</v>
      </c>
      <c r="BB683" s="12">
        <v>14945</v>
      </c>
      <c r="BC683" s="12">
        <v>171</v>
      </c>
    </row>
    <row r="684" spans="1:55" x14ac:dyDescent="0.2">
      <c r="A684" s="2" t="s">
        <v>1612</v>
      </c>
      <c r="B684" s="2" t="s">
        <v>568</v>
      </c>
      <c r="C684" s="2"/>
      <c r="D684" s="2">
        <v>50</v>
      </c>
      <c r="E684" s="11">
        <v>43358</v>
      </c>
      <c r="F684" s="2">
        <v>43358</v>
      </c>
      <c r="G684" s="2">
        <v>141</v>
      </c>
      <c r="K684" s="2">
        <v>15</v>
      </c>
      <c r="O684" s="2" t="s">
        <v>53</v>
      </c>
      <c r="P684" s="2">
        <v>6</v>
      </c>
      <c r="R684" s="2" t="s">
        <v>1989</v>
      </c>
      <c r="S684" s="2" t="s">
        <v>1599</v>
      </c>
      <c r="T684" s="2" t="s">
        <v>1599</v>
      </c>
      <c r="U684" s="2" t="s">
        <v>1599</v>
      </c>
      <c r="V684" s="2" t="s">
        <v>1599</v>
      </c>
      <c r="Y684" s="2" t="s">
        <v>1599</v>
      </c>
      <c r="AA684" s="2" t="s">
        <v>1599</v>
      </c>
      <c r="AB684" s="12" t="s">
        <v>204</v>
      </c>
      <c r="AC684" s="12">
        <v>11969</v>
      </c>
      <c r="AD684" s="12">
        <v>50</v>
      </c>
      <c r="AE684" s="12">
        <f>VLOOKUP(AD684,Tableau5[[ID_Section]:[departement]],10,TRUE)</f>
        <v>17</v>
      </c>
      <c r="AF684" s="12">
        <v>141</v>
      </c>
      <c r="AG684" s="33">
        <v>43358</v>
      </c>
      <c r="AH684" s="12">
        <v>15</v>
      </c>
      <c r="AI684" s="12">
        <v>9</v>
      </c>
      <c r="AJ684" s="12" t="s">
        <v>53</v>
      </c>
      <c r="AK684" s="12" t="s">
        <v>53</v>
      </c>
      <c r="AL684" s="12">
        <v>6</v>
      </c>
      <c r="AP684" s="12">
        <v>2</v>
      </c>
      <c r="AV684" s="12" t="str">
        <f>CONCATENATE(AD684,"-",AG684,"-","Loisir")</f>
        <v>50-43358-Loisir</v>
      </c>
      <c r="AW684" s="12">
        <v>1</v>
      </c>
      <c r="AX684" s="12">
        <v>2</v>
      </c>
      <c r="AY684" s="12" t="s">
        <v>61</v>
      </c>
      <c r="AZ684" s="12">
        <v>148</v>
      </c>
      <c r="BA684" s="12" t="s">
        <v>197</v>
      </c>
      <c r="BB684" s="12">
        <v>14945</v>
      </c>
      <c r="BC684" s="12">
        <v>171</v>
      </c>
    </row>
    <row r="685" spans="1:55" x14ac:dyDescent="0.2">
      <c r="A685" s="2" t="s">
        <v>1612</v>
      </c>
      <c r="B685" s="2" t="s">
        <v>568</v>
      </c>
      <c r="C685" s="2"/>
      <c r="D685" s="2">
        <v>50</v>
      </c>
      <c r="E685" s="11">
        <v>43358</v>
      </c>
      <c r="F685" s="2">
        <v>43358</v>
      </c>
      <c r="G685" s="2">
        <v>141</v>
      </c>
      <c r="K685" s="2">
        <v>15</v>
      </c>
      <c r="O685" s="2" t="s">
        <v>49</v>
      </c>
      <c r="P685" s="2">
        <v>1</v>
      </c>
      <c r="R685" s="2" t="s">
        <v>1988</v>
      </c>
      <c r="S685" s="2" t="s">
        <v>1599</v>
      </c>
      <c r="T685" s="2" t="s">
        <v>1599</v>
      </c>
      <c r="U685" s="2" t="s">
        <v>1599</v>
      </c>
      <c r="V685" s="2" t="s">
        <v>1599</v>
      </c>
      <c r="Y685" s="2" t="s">
        <v>1599</v>
      </c>
      <c r="AA685" s="2" t="s">
        <v>1599</v>
      </c>
      <c r="AB685" s="12" t="s">
        <v>204</v>
      </c>
      <c r="AC685" s="12">
        <v>11970</v>
      </c>
      <c r="AD685" s="12">
        <v>50</v>
      </c>
      <c r="AE685" s="12">
        <f>VLOOKUP(AD685,Tableau5[[ID_Section]:[departement]],10,TRUE)</f>
        <v>17</v>
      </c>
      <c r="AF685" s="12">
        <v>141</v>
      </c>
      <c r="AG685" s="33">
        <v>43358</v>
      </c>
      <c r="AH685" s="12">
        <v>15</v>
      </c>
      <c r="AI685" s="12">
        <v>1</v>
      </c>
      <c r="AJ685" s="12" t="s">
        <v>49</v>
      </c>
      <c r="AL685" s="12">
        <v>1</v>
      </c>
      <c r="AP685" s="12">
        <v>1</v>
      </c>
      <c r="AW685" s="12">
        <v>2</v>
      </c>
      <c r="AX685" s="12">
        <v>2</v>
      </c>
      <c r="AY685" s="12" t="s">
        <v>61</v>
      </c>
      <c r="AZ685" s="12">
        <v>148</v>
      </c>
      <c r="BA685" s="12" t="s">
        <v>197</v>
      </c>
      <c r="BB685" s="12">
        <v>14945</v>
      </c>
      <c r="BC685" s="12">
        <v>171</v>
      </c>
    </row>
    <row r="686" spans="1:55" x14ac:dyDescent="0.2">
      <c r="A686" s="2" t="s">
        <v>1612</v>
      </c>
      <c r="B686" s="2" t="s">
        <v>568</v>
      </c>
      <c r="C686" s="2"/>
      <c r="D686" s="2">
        <v>50</v>
      </c>
      <c r="E686" s="11">
        <v>43358</v>
      </c>
      <c r="F686" s="2">
        <v>43358</v>
      </c>
      <c r="G686" s="2">
        <v>141</v>
      </c>
      <c r="K686" s="2">
        <v>15</v>
      </c>
      <c r="O686" s="2" t="s">
        <v>53</v>
      </c>
      <c r="P686" s="2">
        <v>4</v>
      </c>
      <c r="R686" s="2" t="s">
        <v>1989</v>
      </c>
      <c r="S686" s="2" t="s">
        <v>1599</v>
      </c>
      <c r="T686" s="2" t="s">
        <v>1599</v>
      </c>
      <c r="U686" s="2" t="s">
        <v>1599</v>
      </c>
      <c r="V686" s="2" t="s">
        <v>1599</v>
      </c>
      <c r="Y686" s="2" t="s">
        <v>1599</v>
      </c>
      <c r="AA686" s="2" t="s">
        <v>1599</v>
      </c>
      <c r="AB686" s="12" t="s">
        <v>204</v>
      </c>
      <c r="AC686" s="12">
        <v>11971</v>
      </c>
      <c r="AD686" s="12">
        <v>50</v>
      </c>
      <c r="AE686" s="12">
        <f>VLOOKUP(AD686,Tableau5[[ID_Section]:[departement]],10,TRUE)</f>
        <v>17</v>
      </c>
      <c r="AF686" s="12">
        <v>141</v>
      </c>
      <c r="AG686" s="33">
        <v>43358</v>
      </c>
      <c r="AH686" s="12">
        <v>15</v>
      </c>
      <c r="AI686" s="12">
        <v>9</v>
      </c>
      <c r="AJ686" s="12" t="s">
        <v>53</v>
      </c>
      <c r="AK686" s="12" t="s">
        <v>53</v>
      </c>
      <c r="AL686" s="12">
        <v>4</v>
      </c>
      <c r="AP686" s="12">
        <v>2</v>
      </c>
      <c r="AV686" s="12" t="str">
        <f>CONCATENATE(AD686,"-",AG686,"-","Loisir")</f>
        <v>50-43358-Loisir</v>
      </c>
      <c r="AW686" s="12">
        <v>1</v>
      </c>
      <c r="AX686" s="12">
        <v>2</v>
      </c>
      <c r="AY686" s="12" t="s">
        <v>61</v>
      </c>
      <c r="AZ686" s="12">
        <v>148</v>
      </c>
      <c r="BA686" s="12" t="s">
        <v>197</v>
      </c>
      <c r="BB686" s="12">
        <v>14945</v>
      </c>
      <c r="BC686" s="12">
        <v>171</v>
      </c>
    </row>
    <row r="687" spans="1:55" x14ac:dyDescent="0.2">
      <c r="A687" s="2" t="s">
        <v>1612</v>
      </c>
      <c r="B687" s="2" t="s">
        <v>568</v>
      </c>
      <c r="C687" s="2"/>
      <c r="D687" s="2">
        <v>50</v>
      </c>
      <c r="E687" s="11">
        <v>43358</v>
      </c>
      <c r="F687" s="2">
        <v>43358</v>
      </c>
      <c r="G687" s="2">
        <v>141</v>
      </c>
      <c r="K687" s="2">
        <v>15</v>
      </c>
      <c r="O687" s="2" t="s">
        <v>53</v>
      </c>
      <c r="P687" s="2">
        <v>2</v>
      </c>
      <c r="R687" s="2" t="s">
        <v>1988</v>
      </c>
      <c r="S687" s="2" t="s">
        <v>1599</v>
      </c>
      <c r="T687" s="2" t="s">
        <v>1599</v>
      </c>
      <c r="U687" s="2" t="s">
        <v>1599</v>
      </c>
      <c r="V687" s="2" t="s">
        <v>1599</v>
      </c>
      <c r="Y687" s="2" t="s">
        <v>1599</v>
      </c>
      <c r="AA687" s="2" t="s">
        <v>1599</v>
      </c>
      <c r="AB687" s="12" t="s">
        <v>204</v>
      </c>
      <c r="AC687" s="12">
        <v>11972</v>
      </c>
      <c r="AD687" s="12">
        <v>50</v>
      </c>
      <c r="AE687" s="12">
        <f>VLOOKUP(AD687,Tableau5[[ID_Section]:[departement]],10,TRUE)</f>
        <v>17</v>
      </c>
      <c r="AF687" s="12">
        <v>141</v>
      </c>
      <c r="AG687" s="33">
        <v>43358</v>
      </c>
      <c r="AH687" s="12">
        <v>15</v>
      </c>
      <c r="AI687" s="12">
        <v>9</v>
      </c>
      <c r="AJ687" s="12" t="s">
        <v>53</v>
      </c>
      <c r="AK687" s="12" t="s">
        <v>53</v>
      </c>
      <c r="AL687" s="12">
        <v>2</v>
      </c>
      <c r="AP687" s="12">
        <v>1</v>
      </c>
      <c r="AV687" s="12" t="str">
        <f>CONCATENATE(AD687,"-",AG687,"-","Loisir")</f>
        <v>50-43358-Loisir</v>
      </c>
      <c r="AW687" s="12">
        <v>1</v>
      </c>
      <c r="AX687" s="12">
        <v>2</v>
      </c>
      <c r="AY687" s="12" t="s">
        <v>61</v>
      </c>
      <c r="AZ687" s="12">
        <v>148</v>
      </c>
      <c r="BA687" s="12" t="s">
        <v>197</v>
      </c>
      <c r="BB687" s="12">
        <v>14945</v>
      </c>
      <c r="BC687" s="12">
        <v>171</v>
      </c>
    </row>
    <row r="688" spans="1:55" x14ac:dyDescent="0.2">
      <c r="A688" s="2" t="s">
        <v>1612</v>
      </c>
      <c r="B688" s="2" t="s">
        <v>568</v>
      </c>
      <c r="C688" s="2"/>
      <c r="D688" s="2">
        <v>50</v>
      </c>
      <c r="E688" s="11">
        <v>43358</v>
      </c>
      <c r="F688" s="2">
        <v>43358</v>
      </c>
      <c r="G688" s="2">
        <v>141</v>
      </c>
      <c r="K688" s="2">
        <v>15</v>
      </c>
      <c r="O688" s="2" t="s">
        <v>53</v>
      </c>
      <c r="P688" s="2">
        <v>3</v>
      </c>
      <c r="R688" s="2" t="s">
        <v>1989</v>
      </c>
      <c r="S688" s="2" t="s">
        <v>1599</v>
      </c>
      <c r="T688" s="2" t="s">
        <v>1599</v>
      </c>
      <c r="U688" s="2" t="s">
        <v>1599</v>
      </c>
      <c r="V688" s="2" t="s">
        <v>1599</v>
      </c>
      <c r="Y688" s="2" t="s">
        <v>1599</v>
      </c>
      <c r="AA688" s="2" t="s">
        <v>1599</v>
      </c>
      <c r="AB688" s="12" t="s">
        <v>204</v>
      </c>
      <c r="AC688" s="12">
        <v>11973</v>
      </c>
      <c r="AD688" s="12">
        <v>50</v>
      </c>
      <c r="AE688" s="12">
        <f>VLOOKUP(AD688,Tableau5[[ID_Section]:[departement]],10,TRUE)</f>
        <v>17</v>
      </c>
      <c r="AF688" s="12">
        <v>141</v>
      </c>
      <c r="AG688" s="33">
        <v>43358</v>
      </c>
      <c r="AH688" s="12">
        <v>15</v>
      </c>
      <c r="AI688" s="12">
        <v>9</v>
      </c>
      <c r="AJ688" s="12" t="s">
        <v>53</v>
      </c>
      <c r="AK688" s="12" t="s">
        <v>53</v>
      </c>
      <c r="AL688" s="12">
        <v>3</v>
      </c>
      <c r="AP688" s="12">
        <v>2</v>
      </c>
      <c r="AV688" s="12" t="str">
        <f>CONCATENATE(AD688,"-",AG688,"-","Loisir")</f>
        <v>50-43358-Loisir</v>
      </c>
      <c r="AW688" s="12">
        <v>1</v>
      </c>
      <c r="AX688" s="12">
        <v>2</v>
      </c>
      <c r="AY688" s="12" t="s">
        <v>61</v>
      </c>
      <c r="AZ688" s="12">
        <v>148</v>
      </c>
      <c r="BA688" s="12" t="s">
        <v>197</v>
      </c>
      <c r="BB688" s="12">
        <v>14945</v>
      </c>
      <c r="BC688" s="12">
        <v>171</v>
      </c>
    </row>
    <row r="689" spans="1:55" x14ac:dyDescent="0.2">
      <c r="A689" s="2" t="s">
        <v>1612</v>
      </c>
      <c r="B689" s="2" t="s">
        <v>568</v>
      </c>
      <c r="C689" s="2"/>
      <c r="D689" s="2">
        <v>50</v>
      </c>
      <c r="E689" s="11">
        <v>43358</v>
      </c>
      <c r="F689" s="2">
        <v>43358</v>
      </c>
      <c r="G689" s="2">
        <v>141</v>
      </c>
      <c r="K689" s="2">
        <v>15</v>
      </c>
      <c r="O689" s="2" t="s">
        <v>53</v>
      </c>
      <c r="P689" s="2">
        <v>1</v>
      </c>
      <c r="R689" s="2" t="s">
        <v>1988</v>
      </c>
      <c r="S689" s="2" t="s">
        <v>1599</v>
      </c>
      <c r="T689" s="2" t="s">
        <v>1599</v>
      </c>
      <c r="U689" s="2" t="s">
        <v>1599</v>
      </c>
      <c r="V689" s="2" t="s">
        <v>1599</v>
      </c>
      <c r="Y689" s="2" t="s">
        <v>1599</v>
      </c>
      <c r="AA689" s="2" t="s">
        <v>1599</v>
      </c>
      <c r="AB689" s="12" t="s">
        <v>204</v>
      </c>
      <c r="AC689" s="12">
        <v>11974</v>
      </c>
      <c r="AD689" s="12">
        <v>50</v>
      </c>
      <c r="AE689" s="12">
        <f>VLOOKUP(AD689,Tableau5[[ID_Section]:[departement]],10,TRUE)</f>
        <v>17</v>
      </c>
      <c r="AF689" s="12">
        <v>141</v>
      </c>
      <c r="AG689" s="33">
        <v>43358</v>
      </c>
      <c r="AH689" s="12">
        <v>15</v>
      </c>
      <c r="AI689" s="12">
        <v>9</v>
      </c>
      <c r="AJ689" s="12" t="s">
        <v>53</v>
      </c>
      <c r="AK689" s="12" t="s">
        <v>53</v>
      </c>
      <c r="AL689" s="12">
        <v>1</v>
      </c>
      <c r="AP689" s="12">
        <v>1</v>
      </c>
      <c r="AV689" s="12" t="str">
        <f>CONCATENATE(AD689,"-",AG689,"-","Loisir")</f>
        <v>50-43358-Loisir</v>
      </c>
      <c r="AW689" s="12">
        <v>1</v>
      </c>
      <c r="AX689" s="12">
        <v>2</v>
      </c>
      <c r="AY689" s="12" t="s">
        <v>61</v>
      </c>
      <c r="AZ689" s="12">
        <v>148</v>
      </c>
      <c r="BA689" s="12" t="s">
        <v>197</v>
      </c>
      <c r="BB689" s="12">
        <v>14945</v>
      </c>
      <c r="BC689" s="12">
        <v>171</v>
      </c>
    </row>
    <row r="690" spans="1:55" x14ac:dyDescent="0.2">
      <c r="A690" s="2" t="s">
        <v>1612</v>
      </c>
      <c r="B690" s="2" t="s">
        <v>568</v>
      </c>
      <c r="C690" s="2"/>
      <c r="D690" s="2">
        <v>50</v>
      </c>
      <c r="E690" s="11">
        <v>43358</v>
      </c>
      <c r="F690" s="2">
        <v>43358</v>
      </c>
      <c r="G690" s="2">
        <v>141</v>
      </c>
      <c r="K690" s="2">
        <v>15</v>
      </c>
      <c r="O690" s="2" t="s">
        <v>49</v>
      </c>
      <c r="P690" s="2">
        <v>1</v>
      </c>
      <c r="R690" s="2" t="s">
        <v>1989</v>
      </c>
      <c r="S690" s="2" t="s">
        <v>1599</v>
      </c>
      <c r="T690" s="2" t="s">
        <v>1599</v>
      </c>
      <c r="U690" s="2" t="s">
        <v>1599</v>
      </c>
      <c r="V690" s="2" t="s">
        <v>1599</v>
      </c>
      <c r="Y690" s="2" t="s">
        <v>1599</v>
      </c>
      <c r="AA690" s="2" t="s">
        <v>1599</v>
      </c>
      <c r="AB690" s="12" t="s">
        <v>204</v>
      </c>
      <c r="AC690" s="12">
        <v>11975</v>
      </c>
      <c r="AD690" s="12">
        <v>50</v>
      </c>
      <c r="AE690" s="12">
        <f>VLOOKUP(AD690,Tableau5[[ID_Section]:[departement]],10,TRUE)</f>
        <v>17</v>
      </c>
      <c r="AF690" s="12">
        <v>141</v>
      </c>
      <c r="AG690" s="33">
        <v>43358</v>
      </c>
      <c r="AH690" s="12">
        <v>15</v>
      </c>
      <c r="AI690" s="12">
        <v>1</v>
      </c>
      <c r="AJ690" s="12" t="s">
        <v>49</v>
      </c>
      <c r="AL690" s="12">
        <v>1</v>
      </c>
      <c r="AP690" s="12">
        <v>2</v>
      </c>
      <c r="AW690" s="12">
        <v>2</v>
      </c>
      <c r="AX690" s="12">
        <v>2</v>
      </c>
      <c r="AY690" s="12" t="s">
        <v>61</v>
      </c>
      <c r="AZ690" s="12">
        <v>148</v>
      </c>
      <c r="BA690" s="12" t="s">
        <v>197</v>
      </c>
      <c r="BB690" s="12">
        <v>14945</v>
      </c>
      <c r="BC690" s="12">
        <v>171</v>
      </c>
    </row>
    <row r="691" spans="1:55" x14ac:dyDescent="0.2">
      <c r="A691" s="2" t="s">
        <v>1612</v>
      </c>
      <c r="B691" s="2" t="s">
        <v>568</v>
      </c>
      <c r="C691" s="2"/>
      <c r="D691" s="2">
        <v>50</v>
      </c>
      <c r="E691" s="11">
        <v>43358</v>
      </c>
      <c r="F691" s="2">
        <v>43358</v>
      </c>
      <c r="G691" s="2">
        <v>141</v>
      </c>
      <c r="K691" s="2">
        <v>15</v>
      </c>
      <c r="O691" s="2" t="s">
        <v>56</v>
      </c>
      <c r="P691" s="2">
        <v>1</v>
      </c>
      <c r="Q691" s="2" t="s">
        <v>57</v>
      </c>
      <c r="R691" s="2" t="s">
        <v>1989</v>
      </c>
      <c r="S691" s="2" t="s">
        <v>1599</v>
      </c>
      <c r="T691" s="2" t="s">
        <v>1599</v>
      </c>
      <c r="U691" s="2" t="s">
        <v>1599</v>
      </c>
      <c r="V691" s="2" t="s">
        <v>1599</v>
      </c>
      <c r="Y691" s="2" t="s">
        <v>1599</v>
      </c>
      <c r="AA691" s="2" t="s">
        <v>1599</v>
      </c>
      <c r="AB691" s="12" t="s">
        <v>204</v>
      </c>
      <c r="AC691" s="12">
        <v>11976</v>
      </c>
      <c r="AD691" s="12">
        <v>50</v>
      </c>
      <c r="AE691" s="12">
        <f>VLOOKUP(AD691,Tableau5[[ID_Section]:[departement]],10,TRUE)</f>
        <v>17</v>
      </c>
      <c r="AF691" s="12">
        <v>141</v>
      </c>
      <c r="AG691" s="33">
        <v>43358</v>
      </c>
      <c r="AH691" s="12">
        <v>15</v>
      </c>
      <c r="AI691" s="12">
        <v>15</v>
      </c>
      <c r="AJ691" s="12" t="s">
        <v>56</v>
      </c>
      <c r="AL691" s="12">
        <v>1</v>
      </c>
      <c r="AO691" s="12" t="s">
        <v>57</v>
      </c>
      <c r="AP691" s="12">
        <v>2</v>
      </c>
      <c r="AW691" s="12">
        <v>2</v>
      </c>
      <c r="AX691" s="12">
        <v>2</v>
      </c>
      <c r="AY691" s="12" t="s">
        <v>61</v>
      </c>
      <c r="AZ691" s="12">
        <v>148</v>
      </c>
      <c r="BA691" s="12" t="s">
        <v>197</v>
      </c>
      <c r="BB691" s="12">
        <v>14945</v>
      </c>
      <c r="BC691" s="12">
        <v>171</v>
      </c>
    </row>
    <row r="692" spans="1:55" x14ac:dyDescent="0.2">
      <c r="A692" s="2" t="s">
        <v>1612</v>
      </c>
      <c r="B692" s="2" t="s">
        <v>568</v>
      </c>
      <c r="C692" s="2"/>
      <c r="D692" s="2">
        <v>50</v>
      </c>
      <c r="E692" s="11">
        <v>43358</v>
      </c>
      <c r="F692" s="2">
        <v>43358</v>
      </c>
      <c r="G692" s="2">
        <v>141</v>
      </c>
      <c r="K692" s="2">
        <v>15</v>
      </c>
      <c r="O692" s="2" t="s">
        <v>53</v>
      </c>
      <c r="P692" s="2">
        <v>3</v>
      </c>
      <c r="R692" s="2" t="s">
        <v>1989</v>
      </c>
      <c r="S692" s="2" t="s">
        <v>1599</v>
      </c>
      <c r="T692" s="2" t="s">
        <v>1599</v>
      </c>
      <c r="U692" s="2" t="s">
        <v>1599</v>
      </c>
      <c r="V692" s="2" t="s">
        <v>1599</v>
      </c>
      <c r="Y692" s="2" t="s">
        <v>1599</v>
      </c>
      <c r="AA692" s="2" t="s">
        <v>1599</v>
      </c>
      <c r="AB692" s="12" t="s">
        <v>204</v>
      </c>
      <c r="AC692" s="12">
        <v>11977</v>
      </c>
      <c r="AD692" s="12">
        <v>50</v>
      </c>
      <c r="AE692" s="12">
        <f>VLOOKUP(AD692,Tableau5[[ID_Section]:[departement]],10,TRUE)</f>
        <v>17</v>
      </c>
      <c r="AF692" s="12">
        <v>141</v>
      </c>
      <c r="AG692" s="33">
        <v>43358</v>
      </c>
      <c r="AH692" s="12">
        <v>15</v>
      </c>
      <c r="AI692" s="12">
        <v>9</v>
      </c>
      <c r="AJ692" s="12" t="s">
        <v>53</v>
      </c>
      <c r="AK692" s="12" t="s">
        <v>53</v>
      </c>
      <c r="AL692" s="12">
        <v>3</v>
      </c>
      <c r="AP692" s="12">
        <v>2</v>
      </c>
      <c r="AV692" s="12" t="str">
        <f>CONCATENATE(AD692,"-",AG692,"-","Loisir")</f>
        <v>50-43358-Loisir</v>
      </c>
      <c r="AW692" s="12">
        <v>1</v>
      </c>
      <c r="AX692" s="12">
        <v>2</v>
      </c>
      <c r="AY692" s="12" t="s">
        <v>61</v>
      </c>
      <c r="AZ692" s="12">
        <v>148</v>
      </c>
      <c r="BA692" s="12" t="s">
        <v>197</v>
      </c>
      <c r="BB692" s="12">
        <v>14945</v>
      </c>
      <c r="BC692" s="12">
        <v>171</v>
      </c>
    </row>
    <row r="693" spans="1:55" x14ac:dyDescent="0.2">
      <c r="A693" s="2" t="s">
        <v>1612</v>
      </c>
      <c r="B693" s="2" t="s">
        <v>568</v>
      </c>
      <c r="C693" s="2"/>
      <c r="D693" s="2">
        <v>50</v>
      </c>
      <c r="E693" s="11">
        <v>43358</v>
      </c>
      <c r="F693" s="2">
        <v>43358</v>
      </c>
      <c r="G693" s="2">
        <v>141</v>
      </c>
      <c r="K693" s="2">
        <v>15</v>
      </c>
      <c r="M693" s="2">
        <v>1</v>
      </c>
      <c r="O693" s="2" t="s">
        <v>53</v>
      </c>
      <c r="P693" s="2">
        <v>1</v>
      </c>
      <c r="R693" s="2" t="s">
        <v>1989</v>
      </c>
      <c r="S693" s="2" t="s">
        <v>54</v>
      </c>
      <c r="T693" s="2" t="s">
        <v>264</v>
      </c>
      <c r="U693" s="2" t="s">
        <v>1599</v>
      </c>
      <c r="V693" s="2" t="s">
        <v>1599</v>
      </c>
      <c r="Y693" s="2" t="s">
        <v>1599</v>
      </c>
      <c r="AA693" s="2" t="s">
        <v>1599</v>
      </c>
      <c r="AB693" s="12" t="s">
        <v>264</v>
      </c>
      <c r="AC693" s="12">
        <v>11978</v>
      </c>
      <c r="AD693" s="12">
        <v>50</v>
      </c>
      <c r="AE693" s="12">
        <f>VLOOKUP(AD693,Tableau5[[ID_Section]:[departement]],10,TRUE)</f>
        <v>17</v>
      </c>
      <c r="AF693" s="12">
        <v>141</v>
      </c>
      <c r="AG693" s="33">
        <v>43358</v>
      </c>
      <c r="AH693" s="12">
        <v>15</v>
      </c>
      <c r="AI693" s="12">
        <v>9</v>
      </c>
      <c r="AJ693" s="12" t="s">
        <v>53</v>
      </c>
      <c r="AK693" s="12" t="s">
        <v>53</v>
      </c>
      <c r="AL693" s="12">
        <v>1</v>
      </c>
      <c r="AN693" s="12">
        <v>1</v>
      </c>
      <c r="AP693" s="12">
        <v>2</v>
      </c>
      <c r="AQ693" s="12">
        <v>58</v>
      </c>
      <c r="AV693" s="12" t="str">
        <f>CONCATENATE(AD693,"-",AG693,"-","Loisir")</f>
        <v>50-43358-Loisir</v>
      </c>
      <c r="AW693" s="12">
        <v>1</v>
      </c>
      <c r="AX693" s="12">
        <v>2</v>
      </c>
      <c r="AY693" s="12" t="s">
        <v>61</v>
      </c>
      <c r="AZ693" s="12">
        <v>148</v>
      </c>
      <c r="BA693" s="12" t="s">
        <v>197</v>
      </c>
      <c r="BB693" s="12">
        <v>14945</v>
      </c>
      <c r="BC693" s="12">
        <v>171</v>
      </c>
    </row>
    <row r="694" spans="1:55" x14ac:dyDescent="0.2">
      <c r="A694" s="2" t="s">
        <v>1612</v>
      </c>
      <c r="B694" s="2" t="s">
        <v>568</v>
      </c>
      <c r="C694" s="2"/>
      <c r="D694" s="2">
        <v>50</v>
      </c>
      <c r="E694" s="11">
        <v>43358</v>
      </c>
      <c r="F694" s="2">
        <v>43358</v>
      </c>
      <c r="G694" s="2">
        <v>141</v>
      </c>
      <c r="K694" s="2">
        <v>15</v>
      </c>
      <c r="O694" s="2" t="s">
        <v>53</v>
      </c>
      <c r="P694" s="2">
        <v>1</v>
      </c>
      <c r="R694" s="2" t="s">
        <v>1989</v>
      </c>
      <c r="S694" s="2" t="s">
        <v>1599</v>
      </c>
      <c r="T694" s="2" t="s">
        <v>1599</v>
      </c>
      <c r="U694" s="2" t="s">
        <v>1599</v>
      </c>
      <c r="V694" s="2" t="s">
        <v>1599</v>
      </c>
      <c r="Y694" s="2" t="s">
        <v>1599</v>
      </c>
      <c r="AA694" s="2" t="s">
        <v>1599</v>
      </c>
      <c r="AB694" s="12" t="s">
        <v>204</v>
      </c>
      <c r="AC694" s="12">
        <v>11979</v>
      </c>
      <c r="AD694" s="12">
        <v>50</v>
      </c>
      <c r="AE694" s="12">
        <f>VLOOKUP(AD694,Tableau5[[ID_Section]:[departement]],10,TRUE)</f>
        <v>17</v>
      </c>
      <c r="AF694" s="12">
        <v>141</v>
      </c>
      <c r="AG694" s="33">
        <v>43358</v>
      </c>
      <c r="AH694" s="12">
        <v>15</v>
      </c>
      <c r="AI694" s="12">
        <v>9</v>
      </c>
      <c r="AJ694" s="12" t="s">
        <v>53</v>
      </c>
      <c r="AK694" s="12" t="s">
        <v>53</v>
      </c>
      <c r="AL694" s="12">
        <v>1</v>
      </c>
      <c r="AP694" s="12">
        <v>2</v>
      </c>
      <c r="AV694" s="12" t="str">
        <f>CONCATENATE(AD694,"-",AG694,"-","Loisir")</f>
        <v>50-43358-Loisir</v>
      </c>
      <c r="AW694" s="12">
        <v>1</v>
      </c>
      <c r="AX694" s="12">
        <v>2</v>
      </c>
      <c r="AY694" s="12" t="s">
        <v>61</v>
      </c>
      <c r="AZ694" s="12">
        <v>148</v>
      </c>
      <c r="BA694" s="12" t="s">
        <v>197</v>
      </c>
      <c r="BB694" s="12">
        <v>14945</v>
      </c>
      <c r="BC694" s="12">
        <v>171</v>
      </c>
    </row>
    <row r="695" spans="1:55" x14ac:dyDescent="0.2">
      <c r="A695" s="2" t="s">
        <v>1612</v>
      </c>
      <c r="B695" s="2" t="s">
        <v>568</v>
      </c>
      <c r="C695" s="2"/>
      <c r="D695" s="2">
        <v>50</v>
      </c>
      <c r="E695" s="11">
        <v>43358</v>
      </c>
      <c r="F695" s="2">
        <v>43358</v>
      </c>
      <c r="G695" s="2">
        <v>141</v>
      </c>
      <c r="K695" s="2">
        <v>15</v>
      </c>
      <c r="O695" s="2" t="s">
        <v>49</v>
      </c>
      <c r="P695" s="2">
        <v>2</v>
      </c>
      <c r="R695" s="2" t="s">
        <v>1988</v>
      </c>
      <c r="S695" s="2" t="s">
        <v>1599</v>
      </c>
      <c r="T695" s="2" t="s">
        <v>1599</v>
      </c>
      <c r="U695" s="2" t="s">
        <v>1599</v>
      </c>
      <c r="V695" s="2" t="s">
        <v>1599</v>
      </c>
      <c r="Y695" s="2" t="s">
        <v>1599</v>
      </c>
      <c r="AA695" s="2" t="s">
        <v>1599</v>
      </c>
      <c r="AB695" s="12" t="s">
        <v>204</v>
      </c>
      <c r="AC695" s="12">
        <v>11980</v>
      </c>
      <c r="AD695" s="12">
        <v>50</v>
      </c>
      <c r="AE695" s="12">
        <f>VLOOKUP(AD695,Tableau5[[ID_Section]:[departement]],10,TRUE)</f>
        <v>17</v>
      </c>
      <c r="AF695" s="12">
        <v>141</v>
      </c>
      <c r="AG695" s="33">
        <v>43358</v>
      </c>
      <c r="AH695" s="12">
        <v>15</v>
      </c>
      <c r="AI695" s="12">
        <v>1</v>
      </c>
      <c r="AJ695" s="12" t="s">
        <v>49</v>
      </c>
      <c r="AL695" s="12">
        <v>2</v>
      </c>
      <c r="AP695" s="12">
        <v>1</v>
      </c>
      <c r="AW695" s="12">
        <v>2</v>
      </c>
      <c r="AX695" s="12">
        <v>2</v>
      </c>
      <c r="AY695" s="12" t="s">
        <v>61</v>
      </c>
      <c r="AZ695" s="12">
        <v>148</v>
      </c>
      <c r="BA695" s="12" t="s">
        <v>197</v>
      </c>
      <c r="BB695" s="12">
        <v>14945</v>
      </c>
      <c r="BC695" s="12">
        <v>171</v>
      </c>
    </row>
    <row r="696" spans="1:55" x14ac:dyDescent="0.2">
      <c r="A696" s="2" t="s">
        <v>1612</v>
      </c>
      <c r="B696" s="2" t="s">
        <v>568</v>
      </c>
      <c r="C696" s="2"/>
      <c r="D696" s="2">
        <v>50</v>
      </c>
      <c r="E696" s="11">
        <v>43358</v>
      </c>
      <c r="F696" s="2">
        <v>43358</v>
      </c>
      <c r="G696" s="2">
        <v>141</v>
      </c>
      <c r="K696" s="2">
        <v>15</v>
      </c>
      <c r="O696" s="2" t="s">
        <v>49</v>
      </c>
      <c r="P696" s="2">
        <v>5</v>
      </c>
      <c r="R696" s="2" t="s">
        <v>1988</v>
      </c>
      <c r="S696" s="2" t="s">
        <v>1599</v>
      </c>
      <c r="T696" s="2" t="s">
        <v>1599</v>
      </c>
      <c r="U696" s="2" t="s">
        <v>1599</v>
      </c>
      <c r="V696" s="2" t="s">
        <v>1599</v>
      </c>
      <c r="Y696" s="2" t="s">
        <v>1599</v>
      </c>
      <c r="AA696" s="2" t="s">
        <v>1599</v>
      </c>
      <c r="AB696" s="12" t="s">
        <v>204</v>
      </c>
      <c r="AC696" s="12">
        <v>11981</v>
      </c>
      <c r="AD696" s="12">
        <v>50</v>
      </c>
      <c r="AE696" s="12">
        <f>VLOOKUP(AD696,Tableau5[[ID_Section]:[departement]],10,TRUE)</f>
        <v>17</v>
      </c>
      <c r="AF696" s="12">
        <v>141</v>
      </c>
      <c r="AG696" s="33">
        <v>43358</v>
      </c>
      <c r="AH696" s="12">
        <v>15</v>
      </c>
      <c r="AI696" s="12">
        <v>1</v>
      </c>
      <c r="AJ696" s="12" t="s">
        <v>49</v>
      </c>
      <c r="AL696" s="12">
        <v>5</v>
      </c>
      <c r="AP696" s="12">
        <v>1</v>
      </c>
      <c r="AW696" s="12">
        <v>2</v>
      </c>
      <c r="AX696" s="12">
        <v>2</v>
      </c>
      <c r="AY696" s="12" t="s">
        <v>61</v>
      </c>
      <c r="AZ696" s="12">
        <v>148</v>
      </c>
      <c r="BA696" s="12" t="s">
        <v>197</v>
      </c>
      <c r="BB696" s="12">
        <v>14945</v>
      </c>
      <c r="BC696" s="12">
        <v>171</v>
      </c>
    </row>
    <row r="697" spans="1:55" x14ac:dyDescent="0.2">
      <c r="A697" s="2" t="s">
        <v>1612</v>
      </c>
      <c r="B697" s="2" t="s">
        <v>568</v>
      </c>
      <c r="C697" s="2"/>
      <c r="D697" s="2">
        <v>50</v>
      </c>
      <c r="E697" s="11">
        <v>43358</v>
      </c>
      <c r="F697" s="2">
        <v>43358</v>
      </c>
      <c r="G697" s="2">
        <v>141</v>
      </c>
      <c r="K697" s="2">
        <v>15</v>
      </c>
      <c r="O697" s="2" t="s">
        <v>55</v>
      </c>
      <c r="P697" s="2">
        <v>1</v>
      </c>
      <c r="R697" s="2" t="s">
        <v>1989</v>
      </c>
      <c r="S697" s="2" t="s">
        <v>54</v>
      </c>
      <c r="T697" s="2" t="s">
        <v>265</v>
      </c>
      <c r="U697" s="2" t="s">
        <v>1599</v>
      </c>
      <c r="V697" s="2" t="s">
        <v>1599</v>
      </c>
      <c r="Y697" s="2" t="s">
        <v>1599</v>
      </c>
      <c r="AA697" s="2" t="s">
        <v>1599</v>
      </c>
      <c r="AB697" s="12" t="s">
        <v>265</v>
      </c>
      <c r="AC697" s="12">
        <v>11982</v>
      </c>
      <c r="AD697" s="12">
        <v>50</v>
      </c>
      <c r="AE697" s="12">
        <f>VLOOKUP(AD697,Tableau5[[ID_Section]:[departement]],10,TRUE)</f>
        <v>17</v>
      </c>
      <c r="AF697" s="12">
        <v>141</v>
      </c>
      <c r="AG697" s="33">
        <v>43358</v>
      </c>
      <c r="AH697" s="12">
        <v>15</v>
      </c>
      <c r="AI697" s="12">
        <v>5</v>
      </c>
      <c r="AJ697" s="12" t="s">
        <v>55</v>
      </c>
      <c r="AK697" s="12" t="str">
        <f>AJ697</f>
        <v>Sportif</v>
      </c>
      <c r="AL697" s="12">
        <v>1</v>
      </c>
      <c r="AP697" s="12">
        <v>2</v>
      </c>
      <c r="AQ697" s="12">
        <v>59</v>
      </c>
      <c r="AV697" s="12" t="str">
        <f>CONCATENATE(AD697,"-",AG697,"-",AJ697)</f>
        <v>50-43358-Sportif</v>
      </c>
      <c r="AW697" s="12">
        <v>1</v>
      </c>
      <c r="AX697" s="12">
        <v>2</v>
      </c>
      <c r="AY697" s="12" t="s">
        <v>61</v>
      </c>
      <c r="AZ697" s="12">
        <v>148</v>
      </c>
      <c r="BA697" s="12" t="s">
        <v>197</v>
      </c>
      <c r="BB697" s="12">
        <v>14945</v>
      </c>
      <c r="BC697" s="12">
        <v>171</v>
      </c>
    </row>
    <row r="698" spans="1:55" x14ac:dyDescent="0.2">
      <c r="A698" s="2" t="s">
        <v>1612</v>
      </c>
      <c r="B698" s="2" t="s">
        <v>568</v>
      </c>
      <c r="C698" s="2"/>
      <c r="D698" s="2">
        <v>50</v>
      </c>
      <c r="E698" s="11">
        <v>43358</v>
      </c>
      <c r="F698" s="2">
        <v>43358</v>
      </c>
      <c r="G698" s="2">
        <v>141</v>
      </c>
      <c r="K698" s="2">
        <v>15</v>
      </c>
      <c r="O698" s="2" t="s">
        <v>55</v>
      </c>
      <c r="P698" s="2">
        <v>1</v>
      </c>
      <c r="R698" s="2" t="s">
        <v>1989</v>
      </c>
      <c r="S698" s="2" t="s">
        <v>1599</v>
      </c>
      <c r="T698" s="2" t="s">
        <v>1599</v>
      </c>
      <c r="U698" s="2" t="s">
        <v>1599</v>
      </c>
      <c r="V698" s="2" t="s">
        <v>1599</v>
      </c>
      <c r="Y698" s="2" t="s">
        <v>1599</v>
      </c>
      <c r="AA698" s="2" t="s">
        <v>1599</v>
      </c>
      <c r="AB698" s="12" t="s">
        <v>204</v>
      </c>
      <c r="AC698" s="12">
        <v>11983</v>
      </c>
      <c r="AD698" s="12">
        <v>50</v>
      </c>
      <c r="AE698" s="12">
        <f>VLOOKUP(AD698,Tableau5[[ID_Section]:[departement]],10,TRUE)</f>
        <v>17</v>
      </c>
      <c r="AF698" s="12">
        <v>141</v>
      </c>
      <c r="AG698" s="33">
        <v>43358</v>
      </c>
      <c r="AH698" s="12">
        <v>15</v>
      </c>
      <c r="AI698" s="12">
        <v>5</v>
      </c>
      <c r="AJ698" s="12" t="s">
        <v>55</v>
      </c>
      <c r="AK698" s="12" t="str">
        <f>AJ698</f>
        <v>Sportif</v>
      </c>
      <c r="AL698" s="12">
        <v>1</v>
      </c>
      <c r="AP698" s="12">
        <v>2</v>
      </c>
      <c r="AV698" s="12" t="str">
        <f>CONCATENATE(AD698,"-",AG698,"-",AJ698)</f>
        <v>50-43358-Sportif</v>
      </c>
      <c r="AW698" s="12">
        <v>1</v>
      </c>
      <c r="AX698" s="12">
        <v>2</v>
      </c>
      <c r="AY698" s="12" t="s">
        <v>61</v>
      </c>
      <c r="AZ698" s="12">
        <v>148</v>
      </c>
      <c r="BA698" s="12" t="s">
        <v>197</v>
      </c>
      <c r="BB698" s="12">
        <v>14945</v>
      </c>
      <c r="BC698" s="12">
        <v>171</v>
      </c>
    </row>
    <row r="699" spans="1:55" x14ac:dyDescent="0.2">
      <c r="A699" s="2" t="s">
        <v>1612</v>
      </c>
      <c r="B699" s="2" t="s">
        <v>568</v>
      </c>
      <c r="C699" s="2"/>
      <c r="D699" s="2">
        <v>50</v>
      </c>
      <c r="E699" s="11">
        <v>43358</v>
      </c>
      <c r="F699" s="2">
        <v>43358</v>
      </c>
      <c r="G699" s="2">
        <v>141</v>
      </c>
      <c r="K699" s="2">
        <v>15</v>
      </c>
      <c r="O699" s="2" t="s">
        <v>52</v>
      </c>
      <c r="P699" s="2">
        <v>2</v>
      </c>
      <c r="R699" s="2" t="s">
        <v>1989</v>
      </c>
      <c r="S699" s="2" t="s">
        <v>1599</v>
      </c>
      <c r="T699" s="2" t="s">
        <v>1599</v>
      </c>
      <c r="U699" s="2" t="s">
        <v>1599</v>
      </c>
      <c r="V699" s="2" t="s">
        <v>1599</v>
      </c>
      <c r="Y699" s="2" t="s">
        <v>1599</v>
      </c>
      <c r="AA699" s="2" t="s">
        <v>1599</v>
      </c>
      <c r="AB699" s="12" t="s">
        <v>204</v>
      </c>
      <c r="AC699" s="12">
        <v>11984</v>
      </c>
      <c r="AD699" s="12">
        <v>50</v>
      </c>
      <c r="AE699" s="12">
        <f>VLOOKUP(AD699,Tableau5[[ID_Section]:[departement]],10,TRUE)</f>
        <v>17</v>
      </c>
      <c r="AF699" s="12">
        <v>141</v>
      </c>
      <c r="AG699" s="33">
        <v>43358</v>
      </c>
      <c r="AH699" s="12">
        <v>15</v>
      </c>
      <c r="AI699" s="12">
        <v>6</v>
      </c>
      <c r="AJ699" s="12" t="s">
        <v>52</v>
      </c>
      <c r="AK699" s="12" t="str">
        <f>AJ699</f>
        <v>Itinérant</v>
      </c>
      <c r="AL699" s="12">
        <v>2</v>
      </c>
      <c r="AP699" s="12">
        <v>2</v>
      </c>
      <c r="AV699" s="12" t="str">
        <f>CONCATENATE(AD699,"-",AG699,"-",AJ699)</f>
        <v>50-43358-Itinérant</v>
      </c>
      <c r="AW699" s="12">
        <v>1</v>
      </c>
      <c r="AX699" s="12">
        <v>2</v>
      </c>
      <c r="AY699" s="12" t="s">
        <v>61</v>
      </c>
      <c r="AZ699" s="12">
        <v>148</v>
      </c>
      <c r="BA699" s="12" t="s">
        <v>197</v>
      </c>
      <c r="BB699" s="12">
        <v>14945</v>
      </c>
      <c r="BC699" s="12">
        <v>171</v>
      </c>
    </row>
    <row r="700" spans="1:55" x14ac:dyDescent="0.2">
      <c r="A700" s="2" t="s">
        <v>1612</v>
      </c>
      <c r="B700" s="2" t="s">
        <v>568</v>
      </c>
      <c r="C700" s="2"/>
      <c r="D700" s="2">
        <v>50</v>
      </c>
      <c r="E700" s="11">
        <v>43358</v>
      </c>
      <c r="F700" s="2">
        <v>43358</v>
      </c>
      <c r="G700" s="2">
        <v>141</v>
      </c>
      <c r="K700" s="2">
        <v>15</v>
      </c>
      <c r="O700" s="2" t="s">
        <v>53</v>
      </c>
      <c r="P700" s="2">
        <v>1</v>
      </c>
      <c r="R700" s="2" t="s">
        <v>1989</v>
      </c>
      <c r="S700" s="2" t="s">
        <v>1599</v>
      </c>
      <c r="T700" s="2" t="s">
        <v>1599</v>
      </c>
      <c r="U700" s="2" t="s">
        <v>1599</v>
      </c>
      <c r="V700" s="2" t="s">
        <v>1599</v>
      </c>
      <c r="Y700" s="2" t="s">
        <v>1599</v>
      </c>
      <c r="AA700" s="2" t="s">
        <v>1599</v>
      </c>
      <c r="AB700" s="12" t="s">
        <v>204</v>
      </c>
      <c r="AC700" s="12">
        <v>11985</v>
      </c>
      <c r="AD700" s="12">
        <v>50</v>
      </c>
      <c r="AE700" s="12">
        <f>VLOOKUP(AD700,Tableau5[[ID_Section]:[departement]],10,TRUE)</f>
        <v>17</v>
      </c>
      <c r="AF700" s="12">
        <v>141</v>
      </c>
      <c r="AG700" s="33">
        <v>43358</v>
      </c>
      <c r="AH700" s="12">
        <v>15</v>
      </c>
      <c r="AI700" s="12">
        <v>9</v>
      </c>
      <c r="AJ700" s="12" t="s">
        <v>53</v>
      </c>
      <c r="AK700" s="12" t="s">
        <v>53</v>
      </c>
      <c r="AL700" s="12">
        <v>1</v>
      </c>
      <c r="AP700" s="12">
        <v>2</v>
      </c>
      <c r="AV700" s="12" t="str">
        <f>CONCATENATE(AD700,"-",AG700,"-","Loisir")</f>
        <v>50-43358-Loisir</v>
      </c>
      <c r="AW700" s="12">
        <v>1</v>
      </c>
      <c r="AX700" s="12">
        <v>2</v>
      </c>
      <c r="AY700" s="12" t="s">
        <v>61</v>
      </c>
      <c r="AZ700" s="12">
        <v>148</v>
      </c>
      <c r="BA700" s="12" t="s">
        <v>197</v>
      </c>
      <c r="BB700" s="12">
        <v>14945</v>
      </c>
      <c r="BC700" s="12">
        <v>171</v>
      </c>
    </row>
    <row r="701" spans="1:55" x14ac:dyDescent="0.2">
      <c r="A701" s="2" t="s">
        <v>1612</v>
      </c>
      <c r="B701" s="2" t="s">
        <v>568</v>
      </c>
      <c r="C701" s="2"/>
      <c r="D701" s="2">
        <v>50</v>
      </c>
      <c r="E701" s="11">
        <v>43358</v>
      </c>
      <c r="F701" s="2">
        <v>43358</v>
      </c>
      <c r="G701" s="2">
        <v>141</v>
      </c>
      <c r="K701" s="2">
        <v>15</v>
      </c>
      <c r="O701" s="2" t="s">
        <v>49</v>
      </c>
      <c r="P701" s="2">
        <v>3</v>
      </c>
      <c r="R701" s="2" t="s">
        <v>1989</v>
      </c>
      <c r="S701" s="2" t="s">
        <v>1599</v>
      </c>
      <c r="T701" s="2" t="s">
        <v>1599</v>
      </c>
      <c r="U701" s="2" t="s">
        <v>1599</v>
      </c>
      <c r="V701" s="2" t="s">
        <v>1599</v>
      </c>
      <c r="Y701" s="2" t="s">
        <v>1599</v>
      </c>
      <c r="AA701" s="2" t="s">
        <v>1599</v>
      </c>
      <c r="AB701" s="12" t="s">
        <v>204</v>
      </c>
      <c r="AC701" s="12">
        <v>11986</v>
      </c>
      <c r="AD701" s="12">
        <v>50</v>
      </c>
      <c r="AE701" s="12">
        <f>VLOOKUP(AD701,Tableau5[[ID_Section]:[departement]],10,TRUE)</f>
        <v>17</v>
      </c>
      <c r="AF701" s="12">
        <v>141</v>
      </c>
      <c r="AG701" s="33">
        <v>43358</v>
      </c>
      <c r="AH701" s="12">
        <v>15</v>
      </c>
      <c r="AI701" s="12">
        <v>1</v>
      </c>
      <c r="AJ701" s="12" t="s">
        <v>49</v>
      </c>
      <c r="AL701" s="12">
        <v>3</v>
      </c>
      <c r="AP701" s="12">
        <v>2</v>
      </c>
      <c r="AW701" s="12">
        <v>2</v>
      </c>
      <c r="AX701" s="12">
        <v>2</v>
      </c>
      <c r="AY701" s="12" t="s">
        <v>61</v>
      </c>
      <c r="AZ701" s="12">
        <v>148</v>
      </c>
      <c r="BA701" s="12" t="s">
        <v>197</v>
      </c>
      <c r="BB701" s="12">
        <v>14945</v>
      </c>
      <c r="BC701" s="12">
        <v>171</v>
      </c>
    </row>
    <row r="702" spans="1:55" x14ac:dyDescent="0.2">
      <c r="A702" s="2" t="s">
        <v>1612</v>
      </c>
      <c r="B702" s="2" t="s">
        <v>568</v>
      </c>
      <c r="C702" s="2"/>
      <c r="D702" s="2">
        <v>50</v>
      </c>
      <c r="E702" s="11">
        <v>43358</v>
      </c>
      <c r="F702" s="2">
        <v>43358</v>
      </c>
      <c r="G702" s="2">
        <v>141</v>
      </c>
      <c r="K702" s="2">
        <v>15</v>
      </c>
      <c r="O702" s="2" t="s">
        <v>53</v>
      </c>
      <c r="P702" s="2">
        <v>2</v>
      </c>
      <c r="R702" s="2" t="s">
        <v>1989</v>
      </c>
      <c r="S702" s="2" t="s">
        <v>1599</v>
      </c>
      <c r="T702" s="2" t="s">
        <v>1599</v>
      </c>
      <c r="U702" s="2" t="s">
        <v>1599</v>
      </c>
      <c r="V702" s="2" t="s">
        <v>1599</v>
      </c>
      <c r="Y702" s="2" t="s">
        <v>1599</v>
      </c>
      <c r="AA702" s="2" t="s">
        <v>1599</v>
      </c>
      <c r="AB702" s="12" t="s">
        <v>204</v>
      </c>
      <c r="AC702" s="12">
        <v>11987</v>
      </c>
      <c r="AD702" s="12">
        <v>50</v>
      </c>
      <c r="AE702" s="12">
        <f>VLOOKUP(AD702,Tableau5[[ID_Section]:[departement]],10,TRUE)</f>
        <v>17</v>
      </c>
      <c r="AF702" s="12">
        <v>141</v>
      </c>
      <c r="AG702" s="33">
        <v>43358</v>
      </c>
      <c r="AH702" s="12">
        <v>15</v>
      </c>
      <c r="AI702" s="12">
        <v>9</v>
      </c>
      <c r="AJ702" s="12" t="s">
        <v>53</v>
      </c>
      <c r="AK702" s="12" t="s">
        <v>53</v>
      </c>
      <c r="AL702" s="12">
        <v>2</v>
      </c>
      <c r="AP702" s="12">
        <v>2</v>
      </c>
      <c r="AV702" s="12" t="str">
        <f>CONCATENATE(AD702,"-",AG702,"-","Loisir")</f>
        <v>50-43358-Loisir</v>
      </c>
      <c r="AW702" s="12">
        <v>1</v>
      </c>
      <c r="AX702" s="12">
        <v>2</v>
      </c>
      <c r="AY702" s="12" t="s">
        <v>61</v>
      </c>
      <c r="AZ702" s="12">
        <v>148</v>
      </c>
      <c r="BA702" s="12" t="s">
        <v>197</v>
      </c>
      <c r="BB702" s="12">
        <v>14945</v>
      </c>
      <c r="BC702" s="12">
        <v>171</v>
      </c>
    </row>
    <row r="703" spans="1:55" x14ac:dyDescent="0.2">
      <c r="A703" s="2" t="s">
        <v>1612</v>
      </c>
      <c r="B703" s="2" t="s">
        <v>568</v>
      </c>
      <c r="C703" s="2"/>
      <c r="D703" s="2">
        <v>50</v>
      </c>
      <c r="E703" s="11">
        <v>43358</v>
      </c>
      <c r="F703" s="2">
        <v>43358</v>
      </c>
      <c r="G703" s="2">
        <v>141</v>
      </c>
      <c r="K703" s="2">
        <v>15</v>
      </c>
      <c r="O703" s="2" t="s">
        <v>53</v>
      </c>
      <c r="P703" s="2">
        <v>3</v>
      </c>
      <c r="R703" s="2" t="s">
        <v>1988</v>
      </c>
      <c r="S703" s="2" t="s">
        <v>1599</v>
      </c>
      <c r="T703" s="2" t="s">
        <v>1599</v>
      </c>
      <c r="U703" s="2" t="s">
        <v>1599</v>
      </c>
      <c r="V703" s="2" t="s">
        <v>1599</v>
      </c>
      <c r="Y703" s="2" t="s">
        <v>1599</v>
      </c>
      <c r="AA703" s="2" t="s">
        <v>1599</v>
      </c>
      <c r="AB703" s="12" t="s">
        <v>204</v>
      </c>
      <c r="AC703" s="12">
        <v>11988</v>
      </c>
      <c r="AD703" s="12">
        <v>50</v>
      </c>
      <c r="AE703" s="12">
        <f>VLOOKUP(AD703,Tableau5[[ID_Section]:[departement]],10,TRUE)</f>
        <v>17</v>
      </c>
      <c r="AF703" s="12">
        <v>141</v>
      </c>
      <c r="AG703" s="33">
        <v>43358</v>
      </c>
      <c r="AH703" s="12">
        <v>15</v>
      </c>
      <c r="AI703" s="12">
        <v>9</v>
      </c>
      <c r="AJ703" s="12" t="s">
        <v>53</v>
      </c>
      <c r="AK703" s="12" t="s">
        <v>53</v>
      </c>
      <c r="AL703" s="12">
        <v>3</v>
      </c>
      <c r="AP703" s="12">
        <v>1</v>
      </c>
      <c r="AV703" s="12" t="str">
        <f>CONCATENATE(AD703,"-",AG703,"-","Loisir")</f>
        <v>50-43358-Loisir</v>
      </c>
      <c r="AW703" s="12">
        <v>1</v>
      </c>
      <c r="AX703" s="12">
        <v>2</v>
      </c>
      <c r="AY703" s="12" t="s">
        <v>61</v>
      </c>
      <c r="AZ703" s="12">
        <v>148</v>
      </c>
      <c r="BA703" s="12" t="s">
        <v>197</v>
      </c>
      <c r="BB703" s="12">
        <v>14945</v>
      </c>
      <c r="BC703" s="12">
        <v>171</v>
      </c>
    </row>
    <row r="704" spans="1:55" x14ac:dyDescent="0.2">
      <c r="A704" s="2" t="s">
        <v>1612</v>
      </c>
      <c r="B704" s="2" t="s">
        <v>568</v>
      </c>
      <c r="C704" s="2"/>
      <c r="D704" s="2">
        <v>50</v>
      </c>
      <c r="E704" s="11">
        <v>43358</v>
      </c>
      <c r="F704" s="2">
        <v>43358</v>
      </c>
      <c r="G704" s="2">
        <v>141</v>
      </c>
      <c r="K704" s="2">
        <v>15</v>
      </c>
      <c r="O704" s="2" t="s">
        <v>53</v>
      </c>
      <c r="P704" s="2">
        <v>2</v>
      </c>
      <c r="R704" s="2" t="s">
        <v>1988</v>
      </c>
      <c r="S704" s="2" t="s">
        <v>1599</v>
      </c>
      <c r="T704" s="2" t="s">
        <v>1599</v>
      </c>
      <c r="U704" s="2" t="s">
        <v>1599</v>
      </c>
      <c r="V704" s="2" t="s">
        <v>1599</v>
      </c>
      <c r="Y704" s="2" t="s">
        <v>1599</v>
      </c>
      <c r="AA704" s="2" t="s">
        <v>1599</v>
      </c>
      <c r="AB704" s="12" t="s">
        <v>204</v>
      </c>
      <c r="AC704" s="12">
        <v>11989</v>
      </c>
      <c r="AD704" s="12">
        <v>50</v>
      </c>
      <c r="AE704" s="12">
        <f>VLOOKUP(AD704,Tableau5[[ID_Section]:[departement]],10,TRUE)</f>
        <v>17</v>
      </c>
      <c r="AF704" s="12">
        <v>141</v>
      </c>
      <c r="AG704" s="33">
        <v>43358</v>
      </c>
      <c r="AH704" s="12">
        <v>15</v>
      </c>
      <c r="AI704" s="12">
        <v>9</v>
      </c>
      <c r="AJ704" s="12" t="s">
        <v>53</v>
      </c>
      <c r="AK704" s="12" t="s">
        <v>53</v>
      </c>
      <c r="AL704" s="12">
        <v>2</v>
      </c>
      <c r="AP704" s="12">
        <v>1</v>
      </c>
      <c r="AV704" s="12" t="str">
        <f>CONCATENATE(AD704,"-",AG704,"-","Loisir")</f>
        <v>50-43358-Loisir</v>
      </c>
      <c r="AW704" s="12">
        <v>1</v>
      </c>
      <c r="AX704" s="12">
        <v>2</v>
      </c>
      <c r="AY704" s="12" t="s">
        <v>61</v>
      </c>
      <c r="AZ704" s="12">
        <v>148</v>
      </c>
      <c r="BA704" s="12" t="s">
        <v>197</v>
      </c>
      <c r="BB704" s="12">
        <v>14945</v>
      </c>
      <c r="BC704" s="12">
        <v>171</v>
      </c>
    </row>
    <row r="705" spans="1:55" x14ac:dyDescent="0.2">
      <c r="A705" s="2" t="s">
        <v>1612</v>
      </c>
      <c r="B705" s="2" t="s">
        <v>568</v>
      </c>
      <c r="C705" s="2"/>
      <c r="D705" s="2">
        <v>50</v>
      </c>
      <c r="E705" s="11">
        <v>43358</v>
      </c>
      <c r="F705" s="2">
        <v>43358</v>
      </c>
      <c r="G705" s="2">
        <v>141</v>
      </c>
      <c r="K705" s="2">
        <v>15</v>
      </c>
      <c r="O705" s="2" t="s">
        <v>53</v>
      </c>
      <c r="P705" s="2">
        <v>1</v>
      </c>
      <c r="R705" s="2" t="s">
        <v>1988</v>
      </c>
      <c r="S705" s="2" t="s">
        <v>1599</v>
      </c>
      <c r="T705" s="2" t="s">
        <v>1599</v>
      </c>
      <c r="U705" s="2" t="s">
        <v>1599</v>
      </c>
      <c r="V705" s="2" t="s">
        <v>1599</v>
      </c>
      <c r="Y705" s="2" t="s">
        <v>1599</v>
      </c>
      <c r="AA705" s="2" t="s">
        <v>1599</v>
      </c>
      <c r="AB705" s="12" t="s">
        <v>204</v>
      </c>
      <c r="AC705" s="12">
        <v>11990</v>
      </c>
      <c r="AD705" s="12">
        <v>50</v>
      </c>
      <c r="AE705" s="12">
        <f>VLOOKUP(AD705,Tableau5[[ID_Section]:[departement]],10,TRUE)</f>
        <v>17</v>
      </c>
      <c r="AF705" s="12">
        <v>141</v>
      </c>
      <c r="AG705" s="33">
        <v>43358</v>
      </c>
      <c r="AH705" s="12">
        <v>15</v>
      </c>
      <c r="AI705" s="12">
        <v>9</v>
      </c>
      <c r="AJ705" s="12" t="s">
        <v>53</v>
      </c>
      <c r="AK705" s="12" t="s">
        <v>53</v>
      </c>
      <c r="AL705" s="12">
        <v>1</v>
      </c>
      <c r="AP705" s="12">
        <v>1</v>
      </c>
      <c r="AV705" s="12" t="str">
        <f>CONCATENATE(AD705,"-",AG705,"-","Loisir")</f>
        <v>50-43358-Loisir</v>
      </c>
      <c r="AW705" s="12">
        <v>1</v>
      </c>
      <c r="AX705" s="12">
        <v>2</v>
      </c>
      <c r="AY705" s="12" t="s">
        <v>61</v>
      </c>
      <c r="AZ705" s="12">
        <v>148</v>
      </c>
      <c r="BA705" s="12" t="s">
        <v>197</v>
      </c>
      <c r="BB705" s="12">
        <v>14945</v>
      </c>
      <c r="BC705" s="12">
        <v>171</v>
      </c>
    </row>
    <row r="706" spans="1:55" x14ac:dyDescent="0.2">
      <c r="A706" s="2" t="s">
        <v>1612</v>
      </c>
      <c r="B706" s="2" t="s">
        <v>568</v>
      </c>
      <c r="C706" s="2"/>
      <c r="D706" s="2">
        <v>50</v>
      </c>
      <c r="E706" s="11">
        <v>43358</v>
      </c>
      <c r="F706" s="2">
        <v>43358</v>
      </c>
      <c r="G706" s="2">
        <v>141</v>
      </c>
      <c r="K706" s="2">
        <v>15</v>
      </c>
      <c r="O706" s="2" t="s">
        <v>53</v>
      </c>
      <c r="P706" s="2">
        <v>1</v>
      </c>
      <c r="R706" s="2" t="s">
        <v>1989</v>
      </c>
      <c r="S706" s="2" t="s">
        <v>1599</v>
      </c>
      <c r="T706" s="2" t="s">
        <v>1599</v>
      </c>
      <c r="U706" s="2" t="s">
        <v>1599</v>
      </c>
      <c r="V706" s="2" t="s">
        <v>1599</v>
      </c>
      <c r="Y706" s="2" t="s">
        <v>1599</v>
      </c>
      <c r="AA706" s="2" t="s">
        <v>1599</v>
      </c>
      <c r="AB706" s="12" t="s">
        <v>204</v>
      </c>
      <c r="AC706" s="12">
        <v>11991</v>
      </c>
      <c r="AD706" s="12">
        <v>50</v>
      </c>
      <c r="AE706" s="12">
        <f>VLOOKUP(AD706,Tableau5[[ID_Section]:[departement]],10,TRUE)</f>
        <v>17</v>
      </c>
      <c r="AF706" s="12">
        <v>141</v>
      </c>
      <c r="AG706" s="33">
        <v>43358</v>
      </c>
      <c r="AH706" s="12">
        <v>15</v>
      </c>
      <c r="AI706" s="12">
        <v>9</v>
      </c>
      <c r="AJ706" s="12" t="s">
        <v>53</v>
      </c>
      <c r="AK706" s="12" t="s">
        <v>53</v>
      </c>
      <c r="AL706" s="12">
        <v>1</v>
      </c>
      <c r="AP706" s="12">
        <v>2</v>
      </c>
      <c r="AV706" s="12" t="str">
        <f>CONCATENATE(AD706,"-",AG706,"-","Loisir")</f>
        <v>50-43358-Loisir</v>
      </c>
      <c r="AW706" s="12">
        <v>1</v>
      </c>
      <c r="AX706" s="12">
        <v>2</v>
      </c>
      <c r="AY706" s="12" t="s">
        <v>61</v>
      </c>
      <c r="AZ706" s="12">
        <v>148</v>
      </c>
      <c r="BA706" s="12" t="s">
        <v>197</v>
      </c>
      <c r="BB706" s="12">
        <v>14945</v>
      </c>
      <c r="BC706" s="12">
        <v>171</v>
      </c>
    </row>
    <row r="707" spans="1:55" x14ac:dyDescent="0.2">
      <c r="A707" s="2" t="s">
        <v>1612</v>
      </c>
      <c r="B707" s="2" t="s">
        <v>568</v>
      </c>
      <c r="C707" s="2"/>
      <c r="D707" s="2">
        <v>50</v>
      </c>
      <c r="E707" s="11">
        <v>43358</v>
      </c>
      <c r="F707" s="2">
        <v>43358</v>
      </c>
      <c r="G707" s="2">
        <v>141</v>
      </c>
      <c r="K707" s="2">
        <v>15</v>
      </c>
      <c r="M707" s="2">
        <v>2</v>
      </c>
      <c r="O707" s="2" t="s">
        <v>165</v>
      </c>
      <c r="P707" s="2">
        <v>2</v>
      </c>
      <c r="Q707" s="2" t="s">
        <v>175</v>
      </c>
      <c r="R707" s="2" t="s">
        <v>1988</v>
      </c>
      <c r="S707" s="2" t="s">
        <v>1599</v>
      </c>
      <c r="T707" s="2" t="s">
        <v>1599</v>
      </c>
      <c r="U707" s="2" t="s">
        <v>1599</v>
      </c>
      <c r="V707" s="2" t="s">
        <v>1599</v>
      </c>
      <c r="Y707" s="2" t="s">
        <v>1599</v>
      </c>
      <c r="AA707" s="2" t="s">
        <v>1599</v>
      </c>
      <c r="AB707" s="12" t="s">
        <v>204</v>
      </c>
      <c r="AC707" s="12">
        <v>11992</v>
      </c>
      <c r="AD707" s="12">
        <v>50</v>
      </c>
      <c r="AE707" s="12">
        <f>VLOOKUP(AD707,Tableau5[[ID_Section]:[departement]],10,TRUE)</f>
        <v>17</v>
      </c>
      <c r="AF707" s="12">
        <v>141</v>
      </c>
      <c r="AG707" s="33">
        <v>43358</v>
      </c>
      <c r="AH707" s="12">
        <v>15</v>
      </c>
      <c r="AI707" s="12">
        <v>4</v>
      </c>
      <c r="AJ707" s="12" t="s">
        <v>165</v>
      </c>
      <c r="AL707" s="12">
        <v>2</v>
      </c>
      <c r="AN707" s="12">
        <v>2</v>
      </c>
      <c r="AO707" s="12" t="s">
        <v>175</v>
      </c>
      <c r="AP707" s="12">
        <v>1</v>
      </c>
      <c r="AW707" s="12">
        <v>2</v>
      </c>
      <c r="AX707" s="12">
        <v>2</v>
      </c>
      <c r="AY707" s="12" t="s">
        <v>61</v>
      </c>
      <c r="AZ707" s="12">
        <v>148</v>
      </c>
      <c r="BA707" s="12" t="s">
        <v>197</v>
      </c>
      <c r="BB707" s="12">
        <v>14945</v>
      </c>
      <c r="BC707" s="12">
        <v>171</v>
      </c>
    </row>
    <row r="708" spans="1:55" x14ac:dyDescent="0.2">
      <c r="A708" s="2" t="s">
        <v>1612</v>
      </c>
      <c r="B708" s="2" t="s">
        <v>568</v>
      </c>
      <c r="C708" s="2"/>
      <c r="D708" s="2">
        <v>50</v>
      </c>
      <c r="E708" s="11">
        <v>43358</v>
      </c>
      <c r="F708" s="2">
        <v>43358</v>
      </c>
      <c r="G708" s="2">
        <v>141</v>
      </c>
      <c r="K708" s="2">
        <v>15</v>
      </c>
      <c r="O708" s="2" t="s">
        <v>49</v>
      </c>
      <c r="P708" s="2">
        <v>2</v>
      </c>
      <c r="R708" s="2" t="s">
        <v>1988</v>
      </c>
      <c r="S708" s="2" t="s">
        <v>1599</v>
      </c>
      <c r="T708" s="2" t="s">
        <v>1599</v>
      </c>
      <c r="U708" s="2" t="s">
        <v>1599</v>
      </c>
      <c r="V708" s="2" t="s">
        <v>1599</v>
      </c>
      <c r="Y708" s="2" t="s">
        <v>1599</v>
      </c>
      <c r="AA708" s="2" t="s">
        <v>1599</v>
      </c>
      <c r="AB708" s="12" t="s">
        <v>204</v>
      </c>
      <c r="AC708" s="12">
        <v>11993</v>
      </c>
      <c r="AD708" s="12">
        <v>50</v>
      </c>
      <c r="AE708" s="12">
        <f>VLOOKUP(AD708,Tableau5[[ID_Section]:[departement]],10,TRUE)</f>
        <v>17</v>
      </c>
      <c r="AF708" s="12">
        <v>141</v>
      </c>
      <c r="AG708" s="33">
        <v>43358</v>
      </c>
      <c r="AH708" s="12">
        <v>15</v>
      </c>
      <c r="AI708" s="12">
        <v>1</v>
      </c>
      <c r="AJ708" s="12" t="s">
        <v>49</v>
      </c>
      <c r="AL708" s="12">
        <v>2</v>
      </c>
      <c r="AP708" s="12">
        <v>1</v>
      </c>
      <c r="AW708" s="12">
        <v>2</v>
      </c>
      <c r="AX708" s="12">
        <v>2</v>
      </c>
      <c r="AY708" s="12" t="s">
        <v>61</v>
      </c>
      <c r="AZ708" s="12">
        <v>148</v>
      </c>
      <c r="BA708" s="12" t="s">
        <v>197</v>
      </c>
      <c r="BB708" s="12">
        <v>14945</v>
      </c>
      <c r="BC708" s="12">
        <v>171</v>
      </c>
    </row>
    <row r="709" spans="1:55" x14ac:dyDescent="0.2">
      <c r="A709" s="2" t="s">
        <v>1612</v>
      </c>
      <c r="B709" s="2" t="s">
        <v>568</v>
      </c>
      <c r="C709" s="2"/>
      <c r="D709" s="2">
        <v>50</v>
      </c>
      <c r="E709" s="11">
        <v>43358</v>
      </c>
      <c r="F709" s="2">
        <v>43358</v>
      </c>
      <c r="G709" s="2">
        <v>141</v>
      </c>
      <c r="K709" s="2">
        <v>15</v>
      </c>
      <c r="O709" s="2" t="s">
        <v>53</v>
      </c>
      <c r="P709" s="2">
        <v>3</v>
      </c>
      <c r="R709" s="2" t="s">
        <v>1988</v>
      </c>
      <c r="S709" s="2" t="s">
        <v>1599</v>
      </c>
      <c r="T709" s="2" t="s">
        <v>1599</v>
      </c>
      <c r="U709" s="2" t="s">
        <v>1599</v>
      </c>
      <c r="V709" s="2" t="s">
        <v>1599</v>
      </c>
      <c r="Y709" s="2" t="s">
        <v>1599</v>
      </c>
      <c r="AA709" s="2" t="s">
        <v>1599</v>
      </c>
      <c r="AB709" s="12" t="s">
        <v>204</v>
      </c>
      <c r="AC709" s="12">
        <v>11994</v>
      </c>
      <c r="AD709" s="12">
        <v>50</v>
      </c>
      <c r="AE709" s="12">
        <f>VLOOKUP(AD709,Tableau5[[ID_Section]:[departement]],10,TRUE)</f>
        <v>17</v>
      </c>
      <c r="AF709" s="12">
        <v>141</v>
      </c>
      <c r="AG709" s="33">
        <v>43358</v>
      </c>
      <c r="AH709" s="12">
        <v>15</v>
      </c>
      <c r="AI709" s="12">
        <v>9</v>
      </c>
      <c r="AJ709" s="12" t="s">
        <v>53</v>
      </c>
      <c r="AK709" s="12" t="s">
        <v>53</v>
      </c>
      <c r="AL709" s="12">
        <v>3</v>
      </c>
      <c r="AP709" s="12">
        <v>1</v>
      </c>
      <c r="AV709" s="12" t="str">
        <f>CONCATENATE(AD709,"-",AG709,"-","Loisir")</f>
        <v>50-43358-Loisir</v>
      </c>
      <c r="AW709" s="12">
        <v>1</v>
      </c>
      <c r="AX709" s="12">
        <v>2</v>
      </c>
      <c r="AY709" s="12" t="s">
        <v>61</v>
      </c>
      <c r="AZ709" s="12">
        <v>148</v>
      </c>
      <c r="BA709" s="12" t="s">
        <v>197</v>
      </c>
      <c r="BB709" s="12">
        <v>14945</v>
      </c>
      <c r="BC709" s="12">
        <v>171</v>
      </c>
    </row>
    <row r="710" spans="1:55" x14ac:dyDescent="0.2">
      <c r="A710" s="2" t="s">
        <v>1612</v>
      </c>
      <c r="B710" s="2" t="s">
        <v>568</v>
      </c>
      <c r="C710" s="2"/>
      <c r="D710" s="2">
        <v>50</v>
      </c>
      <c r="E710" s="11">
        <v>43358</v>
      </c>
      <c r="F710" s="2">
        <v>43358</v>
      </c>
      <c r="G710" s="2">
        <v>141</v>
      </c>
      <c r="K710" s="2">
        <v>15</v>
      </c>
      <c r="O710" s="2" t="s">
        <v>49</v>
      </c>
      <c r="P710" s="2">
        <v>2</v>
      </c>
      <c r="R710" s="2" t="s">
        <v>1989</v>
      </c>
      <c r="S710" s="2" t="s">
        <v>1599</v>
      </c>
      <c r="T710" s="2" t="s">
        <v>1599</v>
      </c>
      <c r="U710" s="2" t="s">
        <v>1599</v>
      </c>
      <c r="V710" s="2" t="s">
        <v>1599</v>
      </c>
      <c r="Y710" s="2" t="s">
        <v>1599</v>
      </c>
      <c r="AA710" s="2" t="s">
        <v>1599</v>
      </c>
      <c r="AB710" s="12" t="s">
        <v>204</v>
      </c>
      <c r="AC710" s="12">
        <v>11995</v>
      </c>
      <c r="AD710" s="12">
        <v>50</v>
      </c>
      <c r="AE710" s="12">
        <f>VLOOKUP(AD710,Tableau5[[ID_Section]:[departement]],10,TRUE)</f>
        <v>17</v>
      </c>
      <c r="AF710" s="12">
        <v>141</v>
      </c>
      <c r="AG710" s="33">
        <v>43358</v>
      </c>
      <c r="AH710" s="12">
        <v>15</v>
      </c>
      <c r="AI710" s="12">
        <v>1</v>
      </c>
      <c r="AJ710" s="12" t="s">
        <v>49</v>
      </c>
      <c r="AL710" s="12">
        <v>2</v>
      </c>
      <c r="AP710" s="12">
        <v>2</v>
      </c>
      <c r="AW710" s="12">
        <v>2</v>
      </c>
      <c r="AX710" s="12">
        <v>2</v>
      </c>
      <c r="AY710" s="12" t="s">
        <v>61</v>
      </c>
      <c r="AZ710" s="12">
        <v>148</v>
      </c>
      <c r="BA710" s="12" t="s">
        <v>197</v>
      </c>
      <c r="BB710" s="12">
        <v>14945</v>
      </c>
      <c r="BC710" s="12">
        <v>171</v>
      </c>
    </row>
    <row r="711" spans="1:55" x14ac:dyDescent="0.2">
      <c r="A711" s="2" t="s">
        <v>1612</v>
      </c>
      <c r="B711" s="2" t="s">
        <v>568</v>
      </c>
      <c r="C711" s="2"/>
      <c r="D711" s="2">
        <v>50</v>
      </c>
      <c r="E711" s="11">
        <v>43358</v>
      </c>
      <c r="F711" s="2">
        <v>43358</v>
      </c>
      <c r="G711" s="2">
        <v>141</v>
      </c>
      <c r="K711" s="2">
        <v>15</v>
      </c>
      <c r="O711" s="2" t="s">
        <v>53</v>
      </c>
      <c r="P711" s="2">
        <v>7</v>
      </c>
      <c r="R711" s="2" t="s">
        <v>1988</v>
      </c>
      <c r="S711" s="2" t="s">
        <v>1599</v>
      </c>
      <c r="T711" s="2" t="s">
        <v>1599</v>
      </c>
      <c r="U711" s="2" t="s">
        <v>1599</v>
      </c>
      <c r="V711" s="2" t="s">
        <v>1599</v>
      </c>
      <c r="Y711" s="2" t="s">
        <v>1599</v>
      </c>
      <c r="AA711" s="2" t="s">
        <v>1599</v>
      </c>
      <c r="AB711" s="12" t="s">
        <v>204</v>
      </c>
      <c r="AC711" s="12">
        <v>11996</v>
      </c>
      <c r="AD711" s="12">
        <v>50</v>
      </c>
      <c r="AE711" s="12">
        <f>VLOOKUP(AD711,Tableau5[[ID_Section]:[departement]],10,TRUE)</f>
        <v>17</v>
      </c>
      <c r="AF711" s="12">
        <v>141</v>
      </c>
      <c r="AG711" s="33">
        <v>43358</v>
      </c>
      <c r="AH711" s="12">
        <v>15</v>
      </c>
      <c r="AI711" s="12">
        <v>9</v>
      </c>
      <c r="AJ711" s="12" t="s">
        <v>53</v>
      </c>
      <c r="AK711" s="12" t="s">
        <v>53</v>
      </c>
      <c r="AL711" s="12">
        <v>7</v>
      </c>
      <c r="AP711" s="12">
        <v>1</v>
      </c>
      <c r="AV711" s="12" t="str">
        <f>CONCATENATE(AD711,"-",AG711,"-","Loisir")</f>
        <v>50-43358-Loisir</v>
      </c>
      <c r="AW711" s="12">
        <v>1</v>
      </c>
      <c r="AX711" s="12">
        <v>2</v>
      </c>
      <c r="AY711" s="12" t="s">
        <v>61</v>
      </c>
      <c r="AZ711" s="12">
        <v>148</v>
      </c>
      <c r="BA711" s="12" t="s">
        <v>197</v>
      </c>
      <c r="BB711" s="12">
        <v>14945</v>
      </c>
      <c r="BC711" s="12">
        <v>171</v>
      </c>
    </row>
    <row r="712" spans="1:55" x14ac:dyDescent="0.2">
      <c r="A712" s="2" t="s">
        <v>1612</v>
      </c>
      <c r="B712" s="2" t="s">
        <v>568</v>
      </c>
      <c r="C712" s="2"/>
      <c r="D712" s="2">
        <v>50</v>
      </c>
      <c r="E712" s="11">
        <v>43358</v>
      </c>
      <c r="F712" s="2">
        <v>43358</v>
      </c>
      <c r="G712" s="2">
        <v>141</v>
      </c>
      <c r="K712" s="2">
        <v>15</v>
      </c>
      <c r="O712" s="2" t="s">
        <v>58</v>
      </c>
      <c r="P712" s="2">
        <v>1</v>
      </c>
      <c r="R712" s="2" t="s">
        <v>1988</v>
      </c>
      <c r="S712" s="2" t="s">
        <v>1599</v>
      </c>
      <c r="T712" s="2" t="s">
        <v>1599</v>
      </c>
      <c r="U712" s="2" t="s">
        <v>1599</v>
      </c>
      <c r="V712" s="2" t="s">
        <v>1599</v>
      </c>
      <c r="Y712" s="2" t="s">
        <v>1599</v>
      </c>
      <c r="AA712" s="2" t="s">
        <v>1599</v>
      </c>
      <c r="AB712" s="12" t="s">
        <v>204</v>
      </c>
      <c r="AC712" s="12">
        <v>11997</v>
      </c>
      <c r="AD712" s="12">
        <v>50</v>
      </c>
      <c r="AE712" s="12">
        <f>VLOOKUP(AD712,Tableau5[[ID_Section]:[departement]],10,TRUE)</f>
        <v>17</v>
      </c>
      <c r="AF712" s="12">
        <v>141</v>
      </c>
      <c r="AG712" s="33">
        <v>43358</v>
      </c>
      <c r="AH712" s="12">
        <v>15</v>
      </c>
      <c r="AI712" s="12">
        <v>10</v>
      </c>
      <c r="AJ712" s="12" t="s">
        <v>58</v>
      </c>
      <c r="AK712" s="12" t="s">
        <v>53</v>
      </c>
      <c r="AL712" s="12">
        <v>1</v>
      </c>
      <c r="AP712" s="12">
        <v>1</v>
      </c>
      <c r="AV712" s="12" t="str">
        <f>CONCATENATE(AD712,"-",AG712,"-","Loisir")</f>
        <v>50-43358-Loisir</v>
      </c>
      <c r="AW712" s="12">
        <v>2</v>
      </c>
      <c r="AX712" s="12">
        <v>2</v>
      </c>
      <c r="AY712" s="12" t="s">
        <v>61</v>
      </c>
      <c r="AZ712" s="12">
        <v>148</v>
      </c>
      <c r="BA712" s="12" t="s">
        <v>197</v>
      </c>
      <c r="BB712" s="12">
        <v>14945</v>
      </c>
      <c r="BC712" s="12">
        <v>171</v>
      </c>
    </row>
    <row r="713" spans="1:55" x14ac:dyDescent="0.2">
      <c r="A713" s="2" t="s">
        <v>1612</v>
      </c>
      <c r="B713" s="2" t="s">
        <v>568</v>
      </c>
      <c r="C713" s="2"/>
      <c r="D713" s="2">
        <v>50</v>
      </c>
      <c r="E713" s="11">
        <v>43358</v>
      </c>
      <c r="F713" s="2">
        <v>43358</v>
      </c>
      <c r="G713" s="2">
        <v>141</v>
      </c>
      <c r="K713" s="2">
        <v>15</v>
      </c>
      <c r="O713" s="2" t="s">
        <v>53</v>
      </c>
      <c r="P713" s="2">
        <v>2</v>
      </c>
      <c r="R713" s="2" t="s">
        <v>1988</v>
      </c>
      <c r="S713" s="2" t="s">
        <v>1599</v>
      </c>
      <c r="T713" s="2" t="s">
        <v>1599</v>
      </c>
      <c r="U713" s="2" t="s">
        <v>1599</v>
      </c>
      <c r="V713" s="2" t="s">
        <v>1599</v>
      </c>
      <c r="Y713" s="2" t="s">
        <v>1599</v>
      </c>
      <c r="AA713" s="2" t="s">
        <v>1599</v>
      </c>
      <c r="AB713" s="12" t="s">
        <v>204</v>
      </c>
      <c r="AC713" s="12">
        <v>11998</v>
      </c>
      <c r="AD713" s="12">
        <v>50</v>
      </c>
      <c r="AE713" s="12">
        <f>VLOOKUP(AD713,Tableau5[[ID_Section]:[departement]],10,TRUE)</f>
        <v>17</v>
      </c>
      <c r="AF713" s="12">
        <v>141</v>
      </c>
      <c r="AG713" s="33">
        <v>43358</v>
      </c>
      <c r="AH713" s="12">
        <v>15</v>
      </c>
      <c r="AI713" s="12">
        <v>9</v>
      </c>
      <c r="AJ713" s="12" t="s">
        <v>53</v>
      </c>
      <c r="AK713" s="12" t="s">
        <v>53</v>
      </c>
      <c r="AL713" s="12">
        <v>2</v>
      </c>
      <c r="AP713" s="12">
        <v>1</v>
      </c>
      <c r="AV713" s="12" t="str">
        <f>CONCATENATE(AD713,"-",AG713,"-","Loisir")</f>
        <v>50-43358-Loisir</v>
      </c>
      <c r="AW713" s="12">
        <v>1</v>
      </c>
      <c r="AX713" s="12">
        <v>2</v>
      </c>
      <c r="AY713" s="12" t="s">
        <v>61</v>
      </c>
      <c r="AZ713" s="12">
        <v>148</v>
      </c>
      <c r="BA713" s="12" t="s">
        <v>197</v>
      </c>
      <c r="BB713" s="12">
        <v>14945</v>
      </c>
      <c r="BC713" s="12">
        <v>171</v>
      </c>
    </row>
    <row r="714" spans="1:55" x14ac:dyDescent="0.2">
      <c r="A714" s="2" t="s">
        <v>1612</v>
      </c>
      <c r="B714" s="2" t="s">
        <v>568</v>
      </c>
      <c r="C714" s="2"/>
      <c r="D714" s="2">
        <v>50</v>
      </c>
      <c r="E714" s="11">
        <v>43358</v>
      </c>
      <c r="F714" s="2">
        <v>43358</v>
      </c>
      <c r="G714" s="2">
        <v>141</v>
      </c>
      <c r="K714" s="2">
        <v>15</v>
      </c>
      <c r="O714" s="2" t="s">
        <v>53</v>
      </c>
      <c r="P714" s="2">
        <v>5</v>
      </c>
      <c r="R714" s="2" t="s">
        <v>1989</v>
      </c>
      <c r="S714" s="2" t="s">
        <v>1599</v>
      </c>
      <c r="T714" s="2" t="s">
        <v>1599</v>
      </c>
      <c r="U714" s="2" t="s">
        <v>1599</v>
      </c>
      <c r="V714" s="2" t="s">
        <v>1599</v>
      </c>
      <c r="Y714" s="2" t="s">
        <v>1599</v>
      </c>
      <c r="AA714" s="2" t="s">
        <v>1599</v>
      </c>
      <c r="AB714" s="12" t="s">
        <v>204</v>
      </c>
      <c r="AC714" s="12">
        <v>11999</v>
      </c>
      <c r="AD714" s="12">
        <v>50</v>
      </c>
      <c r="AE714" s="12">
        <f>VLOOKUP(AD714,Tableau5[[ID_Section]:[departement]],10,TRUE)</f>
        <v>17</v>
      </c>
      <c r="AF714" s="12">
        <v>141</v>
      </c>
      <c r="AG714" s="33">
        <v>43358</v>
      </c>
      <c r="AH714" s="12">
        <v>15</v>
      </c>
      <c r="AI714" s="12">
        <v>9</v>
      </c>
      <c r="AJ714" s="12" t="s">
        <v>53</v>
      </c>
      <c r="AK714" s="12" t="s">
        <v>53</v>
      </c>
      <c r="AL714" s="12">
        <v>5</v>
      </c>
      <c r="AP714" s="12">
        <v>2</v>
      </c>
      <c r="AV714" s="12" t="str">
        <f>CONCATENATE(AD714,"-",AG714,"-","Loisir")</f>
        <v>50-43358-Loisir</v>
      </c>
      <c r="AW714" s="12">
        <v>1</v>
      </c>
      <c r="AX714" s="12">
        <v>2</v>
      </c>
      <c r="AY714" s="12" t="s">
        <v>61</v>
      </c>
      <c r="AZ714" s="12">
        <v>148</v>
      </c>
      <c r="BA714" s="12" t="s">
        <v>197</v>
      </c>
      <c r="BB714" s="12">
        <v>14945</v>
      </c>
      <c r="BC714" s="12">
        <v>171</v>
      </c>
    </row>
    <row r="715" spans="1:55" x14ac:dyDescent="0.2">
      <c r="A715" s="2" t="s">
        <v>1612</v>
      </c>
      <c r="B715" s="2" t="s">
        <v>568</v>
      </c>
      <c r="C715" s="2"/>
      <c r="D715" s="2">
        <v>50</v>
      </c>
      <c r="E715" s="11">
        <v>43358</v>
      </c>
      <c r="F715" s="2">
        <v>43358</v>
      </c>
      <c r="G715" s="2">
        <v>141</v>
      </c>
      <c r="K715" s="2">
        <v>15</v>
      </c>
      <c r="O715" s="2" t="s">
        <v>49</v>
      </c>
      <c r="P715" s="2">
        <v>2</v>
      </c>
      <c r="R715" s="2" t="s">
        <v>1988</v>
      </c>
      <c r="S715" s="2" t="s">
        <v>1599</v>
      </c>
      <c r="T715" s="2" t="s">
        <v>1599</v>
      </c>
      <c r="U715" s="2" t="s">
        <v>1599</v>
      </c>
      <c r="V715" s="2" t="s">
        <v>1599</v>
      </c>
      <c r="Y715" s="2" t="s">
        <v>1599</v>
      </c>
      <c r="AA715" s="2" t="s">
        <v>1599</v>
      </c>
      <c r="AB715" s="12" t="s">
        <v>204</v>
      </c>
      <c r="AC715" s="12">
        <v>12000</v>
      </c>
      <c r="AD715" s="12">
        <v>50</v>
      </c>
      <c r="AE715" s="12">
        <f>VLOOKUP(AD715,Tableau5[[ID_Section]:[departement]],10,TRUE)</f>
        <v>17</v>
      </c>
      <c r="AF715" s="12">
        <v>141</v>
      </c>
      <c r="AG715" s="33">
        <v>43358</v>
      </c>
      <c r="AH715" s="12">
        <v>15</v>
      </c>
      <c r="AI715" s="12">
        <v>1</v>
      </c>
      <c r="AJ715" s="12" t="s">
        <v>49</v>
      </c>
      <c r="AL715" s="12">
        <v>2</v>
      </c>
      <c r="AP715" s="12">
        <v>1</v>
      </c>
      <c r="AW715" s="12">
        <v>2</v>
      </c>
      <c r="AX715" s="12">
        <v>2</v>
      </c>
      <c r="AY715" s="12" t="s">
        <v>61</v>
      </c>
      <c r="AZ715" s="12">
        <v>148</v>
      </c>
      <c r="BA715" s="12" t="s">
        <v>197</v>
      </c>
      <c r="BB715" s="12">
        <v>14945</v>
      </c>
      <c r="BC715" s="12">
        <v>171</v>
      </c>
    </row>
    <row r="716" spans="1:55" x14ac:dyDescent="0.2">
      <c r="A716" s="2" t="s">
        <v>1612</v>
      </c>
      <c r="B716" s="2" t="s">
        <v>568</v>
      </c>
      <c r="C716" s="2"/>
      <c r="D716" s="2">
        <v>50</v>
      </c>
      <c r="E716" s="11">
        <v>43358</v>
      </c>
      <c r="F716" s="2">
        <v>43358</v>
      </c>
      <c r="G716" s="2">
        <v>141</v>
      </c>
      <c r="K716" s="2">
        <v>15</v>
      </c>
      <c r="O716" s="2" t="s">
        <v>53</v>
      </c>
      <c r="P716" s="2">
        <v>2</v>
      </c>
      <c r="R716" s="2" t="s">
        <v>1988</v>
      </c>
      <c r="S716" s="2" t="s">
        <v>1599</v>
      </c>
      <c r="T716" s="2" t="s">
        <v>1599</v>
      </c>
      <c r="U716" s="2" t="s">
        <v>1599</v>
      </c>
      <c r="V716" s="2" t="s">
        <v>1599</v>
      </c>
      <c r="Y716" s="2" t="s">
        <v>1599</v>
      </c>
      <c r="AA716" s="2" t="s">
        <v>1599</v>
      </c>
      <c r="AB716" s="12" t="s">
        <v>204</v>
      </c>
      <c r="AC716" s="12">
        <v>12001</v>
      </c>
      <c r="AD716" s="12">
        <v>50</v>
      </c>
      <c r="AE716" s="12">
        <f>VLOOKUP(AD716,Tableau5[[ID_Section]:[departement]],10,TRUE)</f>
        <v>17</v>
      </c>
      <c r="AF716" s="12">
        <v>141</v>
      </c>
      <c r="AG716" s="33">
        <v>43358</v>
      </c>
      <c r="AH716" s="12">
        <v>15</v>
      </c>
      <c r="AI716" s="12">
        <v>9</v>
      </c>
      <c r="AJ716" s="12" t="s">
        <v>53</v>
      </c>
      <c r="AK716" s="12" t="s">
        <v>53</v>
      </c>
      <c r="AL716" s="12">
        <v>2</v>
      </c>
      <c r="AP716" s="12">
        <v>1</v>
      </c>
      <c r="AV716" s="12" t="str">
        <f>CONCATENATE(AD716,"-",AG716,"-","Loisir")</f>
        <v>50-43358-Loisir</v>
      </c>
      <c r="AW716" s="12">
        <v>1</v>
      </c>
      <c r="AX716" s="12">
        <v>2</v>
      </c>
      <c r="AY716" s="12" t="s">
        <v>61</v>
      </c>
      <c r="AZ716" s="12">
        <v>148</v>
      </c>
      <c r="BA716" s="12" t="s">
        <v>197</v>
      </c>
      <c r="BB716" s="12">
        <v>14945</v>
      </c>
      <c r="BC716" s="12">
        <v>171</v>
      </c>
    </row>
    <row r="717" spans="1:55" x14ac:dyDescent="0.2">
      <c r="A717" s="2" t="s">
        <v>1612</v>
      </c>
      <c r="B717" s="2" t="s">
        <v>568</v>
      </c>
      <c r="C717" s="2"/>
      <c r="D717" s="2">
        <v>50</v>
      </c>
      <c r="E717" s="11">
        <v>43358</v>
      </c>
      <c r="F717" s="2">
        <v>43358</v>
      </c>
      <c r="G717" s="2">
        <v>141</v>
      </c>
      <c r="K717" s="2">
        <v>15</v>
      </c>
      <c r="O717" s="2" t="s">
        <v>53</v>
      </c>
      <c r="P717" s="2">
        <v>4</v>
      </c>
      <c r="R717" s="2" t="s">
        <v>1989</v>
      </c>
      <c r="S717" s="2" t="s">
        <v>1599</v>
      </c>
      <c r="T717" s="2" t="s">
        <v>1599</v>
      </c>
      <c r="U717" s="2" t="s">
        <v>1599</v>
      </c>
      <c r="V717" s="2" t="s">
        <v>1599</v>
      </c>
      <c r="Y717" s="2" t="s">
        <v>1599</v>
      </c>
      <c r="AA717" s="2" t="s">
        <v>1599</v>
      </c>
      <c r="AB717" s="12" t="s">
        <v>204</v>
      </c>
      <c r="AC717" s="12">
        <v>12002</v>
      </c>
      <c r="AD717" s="12">
        <v>50</v>
      </c>
      <c r="AE717" s="12">
        <f>VLOOKUP(AD717,Tableau5[[ID_Section]:[departement]],10,TRUE)</f>
        <v>17</v>
      </c>
      <c r="AF717" s="12">
        <v>141</v>
      </c>
      <c r="AG717" s="33">
        <v>43358</v>
      </c>
      <c r="AH717" s="12">
        <v>15</v>
      </c>
      <c r="AI717" s="12">
        <v>9</v>
      </c>
      <c r="AJ717" s="12" t="s">
        <v>53</v>
      </c>
      <c r="AK717" s="12" t="s">
        <v>53</v>
      </c>
      <c r="AL717" s="12">
        <v>4</v>
      </c>
      <c r="AP717" s="12">
        <v>2</v>
      </c>
      <c r="AV717" s="12" t="str">
        <f>CONCATENATE(AD717,"-",AG717,"-","Loisir")</f>
        <v>50-43358-Loisir</v>
      </c>
      <c r="AW717" s="12">
        <v>1</v>
      </c>
      <c r="AX717" s="12">
        <v>2</v>
      </c>
      <c r="AY717" s="12" t="s">
        <v>61</v>
      </c>
      <c r="AZ717" s="12">
        <v>148</v>
      </c>
      <c r="BA717" s="12" t="s">
        <v>197</v>
      </c>
      <c r="BB717" s="12">
        <v>14945</v>
      </c>
      <c r="BC717" s="12">
        <v>171</v>
      </c>
    </row>
    <row r="718" spans="1:55" x14ac:dyDescent="0.2">
      <c r="A718" s="2" t="s">
        <v>1612</v>
      </c>
      <c r="B718" s="2" t="s">
        <v>568</v>
      </c>
      <c r="C718" s="2"/>
      <c r="D718" s="2">
        <v>50</v>
      </c>
      <c r="E718" s="11">
        <v>43358</v>
      </c>
      <c r="F718" s="2">
        <v>43358</v>
      </c>
      <c r="G718" s="2">
        <v>141</v>
      </c>
      <c r="K718" s="2">
        <v>15</v>
      </c>
      <c r="O718" s="2" t="s">
        <v>49</v>
      </c>
      <c r="P718" s="2">
        <v>1</v>
      </c>
      <c r="R718" s="2" t="s">
        <v>1988</v>
      </c>
      <c r="S718" s="2" t="s">
        <v>1599</v>
      </c>
      <c r="T718" s="2" t="s">
        <v>1599</v>
      </c>
      <c r="U718" s="2" t="s">
        <v>1599</v>
      </c>
      <c r="V718" s="2" t="s">
        <v>1599</v>
      </c>
      <c r="Y718" s="2" t="s">
        <v>1599</v>
      </c>
      <c r="AA718" s="2" t="s">
        <v>1599</v>
      </c>
      <c r="AB718" s="12" t="s">
        <v>204</v>
      </c>
      <c r="AC718" s="12">
        <v>12003</v>
      </c>
      <c r="AD718" s="12">
        <v>50</v>
      </c>
      <c r="AE718" s="12">
        <f>VLOOKUP(AD718,Tableau5[[ID_Section]:[departement]],10,TRUE)</f>
        <v>17</v>
      </c>
      <c r="AF718" s="12">
        <v>141</v>
      </c>
      <c r="AG718" s="33">
        <v>43358</v>
      </c>
      <c r="AH718" s="12">
        <v>15</v>
      </c>
      <c r="AI718" s="12">
        <v>1</v>
      </c>
      <c r="AJ718" s="12" t="s">
        <v>49</v>
      </c>
      <c r="AL718" s="12">
        <v>1</v>
      </c>
      <c r="AP718" s="12">
        <v>1</v>
      </c>
      <c r="AW718" s="12">
        <v>2</v>
      </c>
      <c r="AX718" s="12">
        <v>2</v>
      </c>
      <c r="AY718" s="12" t="s">
        <v>61</v>
      </c>
      <c r="AZ718" s="12">
        <v>148</v>
      </c>
      <c r="BA718" s="12" t="s">
        <v>197</v>
      </c>
      <c r="BB718" s="12">
        <v>14945</v>
      </c>
      <c r="BC718" s="12">
        <v>171</v>
      </c>
    </row>
    <row r="719" spans="1:55" x14ac:dyDescent="0.2">
      <c r="A719" s="2" t="s">
        <v>1612</v>
      </c>
      <c r="B719" s="2" t="s">
        <v>568</v>
      </c>
      <c r="C719" s="2"/>
      <c r="D719" s="2">
        <v>50</v>
      </c>
      <c r="E719" s="11">
        <v>43358</v>
      </c>
      <c r="F719" s="2">
        <v>43358</v>
      </c>
      <c r="G719" s="2">
        <v>141</v>
      </c>
      <c r="K719" s="2">
        <v>15</v>
      </c>
      <c r="O719" s="2" t="s">
        <v>53</v>
      </c>
      <c r="P719" s="2">
        <v>1</v>
      </c>
      <c r="R719" s="2" t="s">
        <v>1988</v>
      </c>
      <c r="S719" s="2" t="s">
        <v>1599</v>
      </c>
      <c r="T719" s="2" t="s">
        <v>1599</v>
      </c>
      <c r="U719" s="2" t="s">
        <v>1599</v>
      </c>
      <c r="V719" s="2" t="s">
        <v>1599</v>
      </c>
      <c r="Y719" s="2" t="s">
        <v>1599</v>
      </c>
      <c r="AA719" s="2" t="s">
        <v>1599</v>
      </c>
      <c r="AB719" s="12" t="s">
        <v>204</v>
      </c>
      <c r="AC719" s="12">
        <v>12004</v>
      </c>
      <c r="AD719" s="12">
        <v>50</v>
      </c>
      <c r="AE719" s="12">
        <f>VLOOKUP(AD719,Tableau5[[ID_Section]:[departement]],10,TRUE)</f>
        <v>17</v>
      </c>
      <c r="AF719" s="12">
        <v>141</v>
      </c>
      <c r="AG719" s="33">
        <v>43358</v>
      </c>
      <c r="AH719" s="12">
        <v>15</v>
      </c>
      <c r="AI719" s="12">
        <v>9</v>
      </c>
      <c r="AJ719" s="12" t="s">
        <v>53</v>
      </c>
      <c r="AK719" s="12" t="s">
        <v>53</v>
      </c>
      <c r="AL719" s="12">
        <v>1</v>
      </c>
      <c r="AP719" s="12">
        <v>1</v>
      </c>
      <c r="AV719" s="12" t="str">
        <f t="shared" ref="AV719:AV724" si="6">CONCATENATE(AD719,"-",AG719,"-","Loisir")</f>
        <v>50-43358-Loisir</v>
      </c>
      <c r="AW719" s="12">
        <v>1</v>
      </c>
      <c r="AX719" s="12">
        <v>2</v>
      </c>
      <c r="AY719" s="12" t="s">
        <v>61</v>
      </c>
      <c r="AZ719" s="12">
        <v>148</v>
      </c>
      <c r="BA719" s="12" t="s">
        <v>197</v>
      </c>
      <c r="BB719" s="12">
        <v>14945</v>
      </c>
      <c r="BC719" s="12">
        <v>171</v>
      </c>
    </row>
    <row r="720" spans="1:55" x14ac:dyDescent="0.2">
      <c r="A720" s="2" t="s">
        <v>1612</v>
      </c>
      <c r="B720" s="2" t="s">
        <v>568</v>
      </c>
      <c r="C720" s="2"/>
      <c r="D720" s="2">
        <v>50</v>
      </c>
      <c r="E720" s="11">
        <v>43358</v>
      </c>
      <c r="F720" s="2">
        <v>43358</v>
      </c>
      <c r="G720" s="2">
        <v>141</v>
      </c>
      <c r="K720" s="2">
        <v>15</v>
      </c>
      <c r="O720" s="2" t="s">
        <v>53</v>
      </c>
      <c r="P720" s="2">
        <v>1</v>
      </c>
      <c r="R720" s="2" t="s">
        <v>1988</v>
      </c>
      <c r="S720" s="2" t="s">
        <v>54</v>
      </c>
      <c r="T720" s="2" t="s">
        <v>266</v>
      </c>
      <c r="U720" s="2" t="s">
        <v>1599</v>
      </c>
      <c r="V720" s="2" t="s">
        <v>1599</v>
      </c>
      <c r="Y720" s="2" t="s">
        <v>1599</v>
      </c>
      <c r="AA720" s="2" t="s">
        <v>1599</v>
      </c>
      <c r="AB720" s="12" t="s">
        <v>266</v>
      </c>
      <c r="AC720" s="12">
        <v>12005</v>
      </c>
      <c r="AD720" s="12">
        <v>50</v>
      </c>
      <c r="AE720" s="12">
        <f>VLOOKUP(AD720,Tableau5[[ID_Section]:[departement]],10,TRUE)</f>
        <v>17</v>
      </c>
      <c r="AF720" s="12">
        <v>141</v>
      </c>
      <c r="AG720" s="33">
        <v>43358</v>
      </c>
      <c r="AH720" s="12">
        <v>15</v>
      </c>
      <c r="AI720" s="12">
        <v>9</v>
      </c>
      <c r="AJ720" s="12" t="s">
        <v>53</v>
      </c>
      <c r="AK720" s="12" t="s">
        <v>53</v>
      </c>
      <c r="AL720" s="12">
        <v>1</v>
      </c>
      <c r="AP720" s="12">
        <v>1</v>
      </c>
      <c r="AQ720" s="12">
        <v>60</v>
      </c>
      <c r="AV720" s="12" t="str">
        <f t="shared" si="6"/>
        <v>50-43358-Loisir</v>
      </c>
      <c r="AW720" s="12">
        <v>1</v>
      </c>
      <c r="AX720" s="12">
        <v>2</v>
      </c>
      <c r="AY720" s="12" t="s">
        <v>61</v>
      </c>
      <c r="AZ720" s="12">
        <v>148</v>
      </c>
      <c r="BA720" s="12" t="s">
        <v>197</v>
      </c>
      <c r="BB720" s="12">
        <v>14945</v>
      </c>
      <c r="BC720" s="12">
        <v>171</v>
      </c>
    </row>
    <row r="721" spans="1:56" x14ac:dyDescent="0.2">
      <c r="A721" s="2" t="s">
        <v>1612</v>
      </c>
      <c r="B721" s="2" t="s">
        <v>568</v>
      </c>
      <c r="C721" s="2"/>
      <c r="D721" s="2">
        <v>50</v>
      </c>
      <c r="E721" s="11">
        <v>43358</v>
      </c>
      <c r="F721" s="2">
        <v>43358</v>
      </c>
      <c r="G721" s="2">
        <v>141</v>
      </c>
      <c r="K721" s="2">
        <v>15</v>
      </c>
      <c r="O721" s="2" t="s">
        <v>53</v>
      </c>
      <c r="P721" s="2">
        <v>1</v>
      </c>
      <c r="R721" s="2" t="s">
        <v>1988</v>
      </c>
      <c r="S721" s="2" t="s">
        <v>1599</v>
      </c>
      <c r="T721" s="2" t="s">
        <v>1599</v>
      </c>
      <c r="U721" s="2" t="s">
        <v>1599</v>
      </c>
      <c r="V721" s="2" t="s">
        <v>1599</v>
      </c>
      <c r="Y721" s="2" t="s">
        <v>1599</v>
      </c>
      <c r="AA721" s="2" t="s">
        <v>1599</v>
      </c>
      <c r="AB721" s="12" t="s">
        <v>204</v>
      </c>
      <c r="AC721" s="12">
        <v>12006</v>
      </c>
      <c r="AD721" s="12">
        <v>50</v>
      </c>
      <c r="AE721" s="12">
        <f>VLOOKUP(AD721,Tableau5[[ID_Section]:[departement]],10,TRUE)</f>
        <v>17</v>
      </c>
      <c r="AF721" s="12">
        <v>141</v>
      </c>
      <c r="AG721" s="33">
        <v>43358</v>
      </c>
      <c r="AH721" s="12">
        <v>15</v>
      </c>
      <c r="AI721" s="12">
        <v>9</v>
      </c>
      <c r="AJ721" s="12" t="s">
        <v>53</v>
      </c>
      <c r="AK721" s="12" t="s">
        <v>53</v>
      </c>
      <c r="AL721" s="12">
        <v>1</v>
      </c>
      <c r="AP721" s="12">
        <v>1</v>
      </c>
      <c r="AV721" s="12" t="str">
        <f t="shared" si="6"/>
        <v>50-43358-Loisir</v>
      </c>
      <c r="AW721" s="12">
        <v>1</v>
      </c>
      <c r="AX721" s="12">
        <v>2</v>
      </c>
      <c r="AY721" s="12" t="s">
        <v>61</v>
      </c>
      <c r="AZ721" s="12">
        <v>148</v>
      </c>
      <c r="BA721" s="12" t="s">
        <v>197</v>
      </c>
      <c r="BB721" s="12">
        <v>14945</v>
      </c>
      <c r="BC721" s="12">
        <v>171</v>
      </c>
      <c r="BD721" s="12" t="s">
        <v>48</v>
      </c>
    </row>
    <row r="722" spans="1:56" x14ac:dyDescent="0.2">
      <c r="A722" s="2" t="s">
        <v>1612</v>
      </c>
      <c r="B722" s="2" t="s">
        <v>568</v>
      </c>
      <c r="C722" s="2"/>
      <c r="D722" s="2">
        <v>50</v>
      </c>
      <c r="E722" s="11">
        <v>43358</v>
      </c>
      <c r="F722" s="2">
        <v>43358</v>
      </c>
      <c r="G722" s="2">
        <v>141</v>
      </c>
      <c r="K722" s="2">
        <v>16</v>
      </c>
      <c r="O722" s="2" t="s">
        <v>53</v>
      </c>
      <c r="P722" s="2">
        <v>1</v>
      </c>
      <c r="R722" s="2" t="s">
        <v>1988</v>
      </c>
      <c r="S722" s="2" t="s">
        <v>54</v>
      </c>
      <c r="T722" s="2" t="s">
        <v>267</v>
      </c>
      <c r="U722" s="2" t="s">
        <v>1599</v>
      </c>
      <c r="V722" s="2" t="s">
        <v>1599</v>
      </c>
      <c r="Y722" s="2" t="s">
        <v>1599</v>
      </c>
      <c r="AA722" s="2" t="s">
        <v>1599</v>
      </c>
      <c r="AB722" s="12" t="s">
        <v>267</v>
      </c>
      <c r="AC722" s="12">
        <v>12007</v>
      </c>
      <c r="AD722" s="12">
        <v>50</v>
      </c>
      <c r="AE722" s="12">
        <f>VLOOKUP(AD722,Tableau5[[ID_Section]:[departement]],10,TRUE)</f>
        <v>17</v>
      </c>
      <c r="AF722" s="12">
        <v>141</v>
      </c>
      <c r="AG722" s="33">
        <v>43358</v>
      </c>
      <c r="AH722" s="12">
        <v>16</v>
      </c>
      <c r="AI722" s="12">
        <v>9</v>
      </c>
      <c r="AJ722" s="12" t="s">
        <v>53</v>
      </c>
      <c r="AK722" s="12" t="s">
        <v>53</v>
      </c>
      <c r="AL722" s="12">
        <v>1</v>
      </c>
      <c r="AP722" s="12">
        <v>1</v>
      </c>
      <c r="AQ722" s="12">
        <v>61</v>
      </c>
      <c r="AV722" s="12" t="str">
        <f t="shared" si="6"/>
        <v>50-43358-Loisir</v>
      </c>
      <c r="AW722" s="12">
        <v>1</v>
      </c>
      <c r="AX722" s="12">
        <v>2</v>
      </c>
      <c r="AY722" s="12" t="s">
        <v>61</v>
      </c>
      <c r="AZ722" s="12">
        <v>148</v>
      </c>
      <c r="BA722" s="12" t="s">
        <v>198</v>
      </c>
      <c r="BB722" s="12">
        <v>14946</v>
      </c>
      <c r="BC722" s="12">
        <v>192</v>
      </c>
    </row>
    <row r="723" spans="1:56" x14ac:dyDescent="0.2">
      <c r="A723" s="2" t="s">
        <v>1612</v>
      </c>
      <c r="B723" s="2" t="s">
        <v>568</v>
      </c>
      <c r="C723" s="2"/>
      <c r="D723" s="2">
        <v>50</v>
      </c>
      <c r="E723" s="11">
        <v>43358</v>
      </c>
      <c r="F723" s="2">
        <v>43358</v>
      </c>
      <c r="G723" s="2">
        <v>141</v>
      </c>
      <c r="K723" s="2">
        <v>16</v>
      </c>
      <c r="O723" s="2" t="s">
        <v>53</v>
      </c>
      <c r="P723" s="2">
        <v>1</v>
      </c>
      <c r="R723" s="2" t="s">
        <v>1989</v>
      </c>
      <c r="S723" s="2" t="s">
        <v>1599</v>
      </c>
      <c r="T723" s="2" t="s">
        <v>1599</v>
      </c>
      <c r="U723" s="2" t="s">
        <v>1599</v>
      </c>
      <c r="V723" s="2" t="s">
        <v>1599</v>
      </c>
      <c r="Y723" s="2" t="s">
        <v>1599</v>
      </c>
      <c r="AA723" s="2" t="s">
        <v>1599</v>
      </c>
      <c r="AB723" s="12" t="s">
        <v>204</v>
      </c>
      <c r="AC723" s="12">
        <v>12008</v>
      </c>
      <c r="AD723" s="12">
        <v>50</v>
      </c>
      <c r="AE723" s="12">
        <f>VLOOKUP(AD723,Tableau5[[ID_Section]:[departement]],10,TRUE)</f>
        <v>17</v>
      </c>
      <c r="AF723" s="12">
        <v>141</v>
      </c>
      <c r="AG723" s="33">
        <v>43358</v>
      </c>
      <c r="AH723" s="12">
        <v>16</v>
      </c>
      <c r="AI723" s="12">
        <v>9</v>
      </c>
      <c r="AJ723" s="12" t="s">
        <v>53</v>
      </c>
      <c r="AK723" s="12" t="s">
        <v>53</v>
      </c>
      <c r="AL723" s="12">
        <v>1</v>
      </c>
      <c r="AP723" s="12">
        <v>2</v>
      </c>
      <c r="AV723" s="12" t="str">
        <f t="shared" si="6"/>
        <v>50-43358-Loisir</v>
      </c>
      <c r="AW723" s="12">
        <v>1</v>
      </c>
      <c r="AX723" s="12">
        <v>2</v>
      </c>
      <c r="AY723" s="12" t="s">
        <v>61</v>
      </c>
      <c r="AZ723" s="12">
        <v>148</v>
      </c>
      <c r="BA723" s="12" t="s">
        <v>198</v>
      </c>
      <c r="BB723" s="12">
        <v>14946</v>
      </c>
      <c r="BC723" s="12">
        <v>192</v>
      </c>
    </row>
    <row r="724" spans="1:56" x14ac:dyDescent="0.2">
      <c r="A724" s="2" t="s">
        <v>1612</v>
      </c>
      <c r="B724" s="2" t="s">
        <v>568</v>
      </c>
      <c r="C724" s="2"/>
      <c r="D724" s="2">
        <v>50</v>
      </c>
      <c r="E724" s="11">
        <v>43358</v>
      </c>
      <c r="F724" s="2">
        <v>43358</v>
      </c>
      <c r="G724" s="2">
        <v>141</v>
      </c>
      <c r="K724" s="2">
        <v>16</v>
      </c>
      <c r="O724" s="2" t="s">
        <v>53</v>
      </c>
      <c r="P724" s="2">
        <v>5</v>
      </c>
      <c r="R724" s="2" t="s">
        <v>1988</v>
      </c>
      <c r="S724" s="2" t="s">
        <v>1599</v>
      </c>
      <c r="T724" s="2" t="s">
        <v>1599</v>
      </c>
      <c r="U724" s="2" t="s">
        <v>1599</v>
      </c>
      <c r="V724" s="2" t="s">
        <v>1599</v>
      </c>
      <c r="Y724" s="2" t="s">
        <v>1599</v>
      </c>
      <c r="AA724" s="2" t="s">
        <v>1599</v>
      </c>
      <c r="AB724" s="12" t="s">
        <v>204</v>
      </c>
      <c r="AC724" s="12">
        <v>12009</v>
      </c>
      <c r="AD724" s="12">
        <v>50</v>
      </c>
      <c r="AE724" s="12">
        <f>VLOOKUP(AD724,Tableau5[[ID_Section]:[departement]],10,TRUE)</f>
        <v>17</v>
      </c>
      <c r="AF724" s="12">
        <v>141</v>
      </c>
      <c r="AG724" s="33">
        <v>43358</v>
      </c>
      <c r="AH724" s="12">
        <v>16</v>
      </c>
      <c r="AI724" s="12">
        <v>9</v>
      </c>
      <c r="AJ724" s="12" t="s">
        <v>53</v>
      </c>
      <c r="AK724" s="12" t="s">
        <v>53</v>
      </c>
      <c r="AL724" s="12">
        <v>5</v>
      </c>
      <c r="AP724" s="12">
        <v>1</v>
      </c>
      <c r="AV724" s="12" t="str">
        <f t="shared" si="6"/>
        <v>50-43358-Loisir</v>
      </c>
      <c r="AW724" s="12">
        <v>1</v>
      </c>
      <c r="AX724" s="12">
        <v>2</v>
      </c>
      <c r="AY724" s="12" t="s">
        <v>61</v>
      </c>
      <c r="AZ724" s="12">
        <v>148</v>
      </c>
      <c r="BA724" s="12" t="s">
        <v>198</v>
      </c>
      <c r="BB724" s="12">
        <v>14946</v>
      </c>
      <c r="BC724" s="12">
        <v>192</v>
      </c>
    </row>
    <row r="725" spans="1:56" x14ac:dyDescent="0.2">
      <c r="A725" s="2" t="s">
        <v>1612</v>
      </c>
      <c r="B725" s="2" t="s">
        <v>568</v>
      </c>
      <c r="C725" s="2"/>
      <c r="D725" s="2">
        <v>50</v>
      </c>
      <c r="E725" s="11">
        <v>43358</v>
      </c>
      <c r="F725" s="2">
        <v>43358</v>
      </c>
      <c r="G725" s="2">
        <v>141</v>
      </c>
      <c r="K725" s="2">
        <v>16</v>
      </c>
      <c r="O725" s="2" t="s">
        <v>56</v>
      </c>
      <c r="P725" s="2">
        <v>1</v>
      </c>
      <c r="Q725" s="2" t="s">
        <v>57</v>
      </c>
      <c r="R725" s="2" t="s">
        <v>1988</v>
      </c>
      <c r="S725" s="2" t="s">
        <v>1599</v>
      </c>
      <c r="T725" s="2" t="s">
        <v>1599</v>
      </c>
      <c r="U725" s="2" t="s">
        <v>1599</v>
      </c>
      <c r="V725" s="2" t="s">
        <v>1599</v>
      </c>
      <c r="Y725" s="2" t="s">
        <v>1599</v>
      </c>
      <c r="AA725" s="2" t="s">
        <v>1599</v>
      </c>
      <c r="AB725" s="12" t="s">
        <v>204</v>
      </c>
      <c r="AC725" s="12">
        <v>12010</v>
      </c>
      <c r="AD725" s="12">
        <v>50</v>
      </c>
      <c r="AE725" s="12">
        <f>VLOOKUP(AD725,Tableau5[[ID_Section]:[departement]],10,TRUE)</f>
        <v>17</v>
      </c>
      <c r="AF725" s="12">
        <v>141</v>
      </c>
      <c r="AG725" s="33">
        <v>43358</v>
      </c>
      <c r="AH725" s="12">
        <v>16</v>
      </c>
      <c r="AI725" s="12">
        <v>15</v>
      </c>
      <c r="AJ725" s="12" t="s">
        <v>56</v>
      </c>
      <c r="AL725" s="12">
        <v>1</v>
      </c>
      <c r="AO725" s="12" t="s">
        <v>57</v>
      </c>
      <c r="AP725" s="12">
        <v>1</v>
      </c>
      <c r="AW725" s="12">
        <v>2</v>
      </c>
      <c r="AX725" s="12">
        <v>2</v>
      </c>
      <c r="AY725" s="12" t="s">
        <v>61</v>
      </c>
      <c r="AZ725" s="12">
        <v>148</v>
      </c>
      <c r="BA725" s="12" t="s">
        <v>198</v>
      </c>
      <c r="BB725" s="12">
        <v>14946</v>
      </c>
      <c r="BC725" s="12">
        <v>192</v>
      </c>
    </row>
    <row r="726" spans="1:56" x14ac:dyDescent="0.2">
      <c r="A726" s="2" t="s">
        <v>1612</v>
      </c>
      <c r="B726" s="2" t="s">
        <v>568</v>
      </c>
      <c r="C726" s="2"/>
      <c r="D726" s="2">
        <v>50</v>
      </c>
      <c r="E726" s="11">
        <v>43358</v>
      </c>
      <c r="F726" s="2">
        <v>43358</v>
      </c>
      <c r="G726" s="2">
        <v>141</v>
      </c>
      <c r="K726" s="2">
        <v>16</v>
      </c>
      <c r="O726" s="2" t="s">
        <v>53</v>
      </c>
      <c r="P726" s="2">
        <v>7</v>
      </c>
      <c r="R726" s="2" t="s">
        <v>1989</v>
      </c>
      <c r="S726" s="2" t="s">
        <v>1599</v>
      </c>
      <c r="T726" s="2" t="s">
        <v>1599</v>
      </c>
      <c r="U726" s="2" t="s">
        <v>1599</v>
      </c>
      <c r="V726" s="2" t="s">
        <v>1599</v>
      </c>
      <c r="Y726" s="2" t="s">
        <v>1599</v>
      </c>
      <c r="AA726" s="2" t="s">
        <v>1599</v>
      </c>
      <c r="AB726" s="12" t="s">
        <v>204</v>
      </c>
      <c r="AC726" s="12">
        <v>12011</v>
      </c>
      <c r="AD726" s="12">
        <v>50</v>
      </c>
      <c r="AE726" s="12">
        <f>VLOOKUP(AD726,Tableau5[[ID_Section]:[departement]],10,TRUE)</f>
        <v>17</v>
      </c>
      <c r="AF726" s="12">
        <v>141</v>
      </c>
      <c r="AG726" s="33">
        <v>43358</v>
      </c>
      <c r="AH726" s="12">
        <v>16</v>
      </c>
      <c r="AI726" s="12">
        <v>9</v>
      </c>
      <c r="AJ726" s="12" t="s">
        <v>53</v>
      </c>
      <c r="AK726" s="12" t="s">
        <v>53</v>
      </c>
      <c r="AL726" s="12">
        <v>7</v>
      </c>
      <c r="AP726" s="12">
        <v>2</v>
      </c>
      <c r="AV726" s="12" t="str">
        <f>CONCATENATE(AD726,"-",AG726,"-","Loisir")</f>
        <v>50-43358-Loisir</v>
      </c>
      <c r="AW726" s="12">
        <v>1</v>
      </c>
      <c r="AX726" s="12">
        <v>2</v>
      </c>
      <c r="AY726" s="12" t="s">
        <v>61</v>
      </c>
      <c r="AZ726" s="12">
        <v>148</v>
      </c>
      <c r="BA726" s="12" t="s">
        <v>198</v>
      </c>
      <c r="BB726" s="12">
        <v>14946</v>
      </c>
      <c r="BC726" s="12">
        <v>192</v>
      </c>
    </row>
    <row r="727" spans="1:56" x14ac:dyDescent="0.2">
      <c r="A727" s="2" t="s">
        <v>1612</v>
      </c>
      <c r="B727" s="2" t="s">
        <v>568</v>
      </c>
      <c r="C727" s="2"/>
      <c r="D727" s="2">
        <v>50</v>
      </c>
      <c r="E727" s="11">
        <v>43358</v>
      </c>
      <c r="F727" s="2">
        <v>43358</v>
      </c>
      <c r="G727" s="2">
        <v>141</v>
      </c>
      <c r="K727" s="2">
        <v>16</v>
      </c>
      <c r="O727" s="2" t="s">
        <v>49</v>
      </c>
      <c r="P727" s="2">
        <v>5</v>
      </c>
      <c r="R727" s="2" t="s">
        <v>1989</v>
      </c>
      <c r="S727" s="2" t="s">
        <v>1599</v>
      </c>
      <c r="T727" s="2" t="s">
        <v>1599</v>
      </c>
      <c r="U727" s="2" t="s">
        <v>1599</v>
      </c>
      <c r="V727" s="2" t="s">
        <v>1599</v>
      </c>
      <c r="Y727" s="2" t="s">
        <v>1599</v>
      </c>
      <c r="AA727" s="2" t="s">
        <v>1599</v>
      </c>
      <c r="AB727" s="12" t="s">
        <v>204</v>
      </c>
      <c r="AC727" s="12">
        <v>12012</v>
      </c>
      <c r="AD727" s="12">
        <v>50</v>
      </c>
      <c r="AE727" s="12">
        <f>VLOOKUP(AD727,Tableau5[[ID_Section]:[departement]],10,TRUE)</f>
        <v>17</v>
      </c>
      <c r="AF727" s="12">
        <v>141</v>
      </c>
      <c r="AG727" s="33">
        <v>43358</v>
      </c>
      <c r="AH727" s="12">
        <v>16</v>
      </c>
      <c r="AI727" s="12">
        <v>1</v>
      </c>
      <c r="AJ727" s="12" t="s">
        <v>49</v>
      </c>
      <c r="AL727" s="12">
        <v>5</v>
      </c>
      <c r="AP727" s="12">
        <v>2</v>
      </c>
      <c r="AW727" s="12">
        <v>2</v>
      </c>
      <c r="AX727" s="12">
        <v>2</v>
      </c>
      <c r="AY727" s="12" t="s">
        <v>61</v>
      </c>
      <c r="AZ727" s="12">
        <v>148</v>
      </c>
      <c r="BA727" s="12" t="s">
        <v>198</v>
      </c>
      <c r="BB727" s="12">
        <v>14946</v>
      </c>
      <c r="BC727" s="12">
        <v>192</v>
      </c>
    </row>
    <row r="728" spans="1:56" x14ac:dyDescent="0.2">
      <c r="A728" s="2" t="s">
        <v>1612</v>
      </c>
      <c r="B728" s="2" t="s">
        <v>568</v>
      </c>
      <c r="C728" s="2"/>
      <c r="D728" s="2">
        <v>50</v>
      </c>
      <c r="E728" s="11">
        <v>43358</v>
      </c>
      <c r="F728" s="2">
        <v>43358</v>
      </c>
      <c r="G728" s="2">
        <v>141</v>
      </c>
      <c r="K728" s="2">
        <v>16</v>
      </c>
      <c r="O728" s="2" t="s">
        <v>53</v>
      </c>
      <c r="P728" s="2">
        <v>5</v>
      </c>
      <c r="R728" s="2" t="s">
        <v>1989</v>
      </c>
      <c r="S728" s="2" t="s">
        <v>1599</v>
      </c>
      <c r="T728" s="2" t="s">
        <v>1599</v>
      </c>
      <c r="U728" s="2" t="s">
        <v>1599</v>
      </c>
      <c r="V728" s="2" t="s">
        <v>1599</v>
      </c>
      <c r="Y728" s="2" t="s">
        <v>1599</v>
      </c>
      <c r="AA728" s="2" t="s">
        <v>1599</v>
      </c>
      <c r="AB728" s="12" t="s">
        <v>204</v>
      </c>
      <c r="AC728" s="12">
        <v>12013</v>
      </c>
      <c r="AD728" s="12">
        <v>50</v>
      </c>
      <c r="AE728" s="12">
        <f>VLOOKUP(AD728,Tableau5[[ID_Section]:[departement]],10,TRUE)</f>
        <v>17</v>
      </c>
      <c r="AF728" s="12">
        <v>141</v>
      </c>
      <c r="AG728" s="33">
        <v>43358</v>
      </c>
      <c r="AH728" s="12">
        <v>16</v>
      </c>
      <c r="AI728" s="12">
        <v>9</v>
      </c>
      <c r="AJ728" s="12" t="s">
        <v>53</v>
      </c>
      <c r="AK728" s="12" t="s">
        <v>53</v>
      </c>
      <c r="AL728" s="12">
        <v>5</v>
      </c>
      <c r="AP728" s="12">
        <v>2</v>
      </c>
      <c r="AV728" s="12" t="str">
        <f>CONCATENATE(AD728,"-",AG728,"-","Loisir")</f>
        <v>50-43358-Loisir</v>
      </c>
      <c r="AW728" s="12">
        <v>1</v>
      </c>
      <c r="AX728" s="12">
        <v>2</v>
      </c>
      <c r="AY728" s="12" t="s">
        <v>61</v>
      </c>
      <c r="AZ728" s="12">
        <v>148</v>
      </c>
      <c r="BA728" s="12" t="s">
        <v>198</v>
      </c>
      <c r="BB728" s="12">
        <v>14946</v>
      </c>
      <c r="BC728" s="12">
        <v>192</v>
      </c>
    </row>
    <row r="729" spans="1:56" x14ac:dyDescent="0.2">
      <c r="A729" s="2" t="s">
        <v>1612</v>
      </c>
      <c r="B729" s="2" t="s">
        <v>568</v>
      </c>
      <c r="C729" s="2"/>
      <c r="D729" s="2">
        <v>50</v>
      </c>
      <c r="E729" s="11">
        <v>43358</v>
      </c>
      <c r="F729" s="2">
        <v>43358</v>
      </c>
      <c r="G729" s="2">
        <v>141</v>
      </c>
      <c r="K729" s="2">
        <v>16</v>
      </c>
      <c r="O729" s="2" t="s">
        <v>52</v>
      </c>
      <c r="P729" s="2">
        <v>2</v>
      </c>
      <c r="R729" s="2" t="s">
        <v>1988</v>
      </c>
      <c r="S729" s="2" t="s">
        <v>1599</v>
      </c>
      <c r="T729" s="2" t="s">
        <v>1599</v>
      </c>
      <c r="U729" s="2" t="s">
        <v>1599</v>
      </c>
      <c r="V729" s="2" t="s">
        <v>1599</v>
      </c>
      <c r="Y729" s="2" t="s">
        <v>1599</v>
      </c>
      <c r="AA729" s="2" t="s">
        <v>1599</v>
      </c>
      <c r="AB729" s="12" t="s">
        <v>204</v>
      </c>
      <c r="AC729" s="12">
        <v>12014</v>
      </c>
      <c r="AD729" s="12">
        <v>50</v>
      </c>
      <c r="AE729" s="12">
        <f>VLOOKUP(AD729,Tableau5[[ID_Section]:[departement]],10,TRUE)</f>
        <v>17</v>
      </c>
      <c r="AF729" s="12">
        <v>141</v>
      </c>
      <c r="AG729" s="33">
        <v>43358</v>
      </c>
      <c r="AH729" s="12">
        <v>16</v>
      </c>
      <c r="AI729" s="12">
        <v>6</v>
      </c>
      <c r="AJ729" s="12" t="s">
        <v>52</v>
      </c>
      <c r="AK729" s="12" t="str">
        <f>AJ729</f>
        <v>Itinérant</v>
      </c>
      <c r="AL729" s="12">
        <v>2</v>
      </c>
      <c r="AP729" s="12">
        <v>1</v>
      </c>
      <c r="AV729" s="12" t="str">
        <f>CONCATENATE(AD729,"-",AG729,"-",AJ729)</f>
        <v>50-43358-Itinérant</v>
      </c>
      <c r="AW729" s="12">
        <v>1</v>
      </c>
      <c r="AX729" s="12">
        <v>2</v>
      </c>
      <c r="AY729" s="12" t="s">
        <v>61</v>
      </c>
      <c r="AZ729" s="12">
        <v>148</v>
      </c>
      <c r="BA729" s="12" t="s">
        <v>198</v>
      </c>
      <c r="BB729" s="12">
        <v>14946</v>
      </c>
      <c r="BC729" s="12">
        <v>192</v>
      </c>
    </row>
    <row r="730" spans="1:56" x14ac:dyDescent="0.2">
      <c r="A730" s="2" t="s">
        <v>1612</v>
      </c>
      <c r="B730" s="2" t="s">
        <v>568</v>
      </c>
      <c r="C730" s="2"/>
      <c r="D730" s="2">
        <v>50</v>
      </c>
      <c r="E730" s="11">
        <v>43358</v>
      </c>
      <c r="F730" s="2">
        <v>43358</v>
      </c>
      <c r="G730" s="2">
        <v>141</v>
      </c>
      <c r="K730" s="2">
        <v>16</v>
      </c>
      <c r="O730" s="2" t="s">
        <v>53</v>
      </c>
      <c r="P730" s="2">
        <v>4</v>
      </c>
      <c r="R730" s="2" t="s">
        <v>1988</v>
      </c>
      <c r="S730" s="2" t="s">
        <v>1599</v>
      </c>
      <c r="T730" s="2" t="s">
        <v>1599</v>
      </c>
      <c r="U730" s="2" t="s">
        <v>1599</v>
      </c>
      <c r="V730" s="2" t="s">
        <v>1599</v>
      </c>
      <c r="Y730" s="2" t="s">
        <v>1599</v>
      </c>
      <c r="AA730" s="2" t="s">
        <v>1599</v>
      </c>
      <c r="AB730" s="12" t="s">
        <v>204</v>
      </c>
      <c r="AC730" s="12">
        <v>12015</v>
      </c>
      <c r="AD730" s="12">
        <v>50</v>
      </c>
      <c r="AE730" s="12">
        <f>VLOOKUP(AD730,Tableau5[[ID_Section]:[departement]],10,TRUE)</f>
        <v>17</v>
      </c>
      <c r="AF730" s="12">
        <v>141</v>
      </c>
      <c r="AG730" s="33">
        <v>43358</v>
      </c>
      <c r="AH730" s="12">
        <v>16</v>
      </c>
      <c r="AI730" s="12">
        <v>9</v>
      </c>
      <c r="AJ730" s="12" t="s">
        <v>53</v>
      </c>
      <c r="AK730" s="12" t="s">
        <v>53</v>
      </c>
      <c r="AL730" s="12">
        <v>4</v>
      </c>
      <c r="AP730" s="12">
        <v>1</v>
      </c>
      <c r="AV730" s="12" t="str">
        <f>CONCATENATE(AD730,"-",AG730,"-","Loisir")</f>
        <v>50-43358-Loisir</v>
      </c>
      <c r="AW730" s="12">
        <v>1</v>
      </c>
      <c r="AX730" s="12">
        <v>2</v>
      </c>
      <c r="AY730" s="12" t="s">
        <v>61</v>
      </c>
      <c r="AZ730" s="12">
        <v>148</v>
      </c>
      <c r="BA730" s="12" t="s">
        <v>198</v>
      </c>
      <c r="BB730" s="12">
        <v>14946</v>
      </c>
      <c r="BC730" s="12">
        <v>192</v>
      </c>
    </row>
    <row r="731" spans="1:56" x14ac:dyDescent="0.2">
      <c r="A731" s="2" t="s">
        <v>1612</v>
      </c>
      <c r="B731" s="2" t="s">
        <v>568</v>
      </c>
      <c r="C731" s="2"/>
      <c r="D731" s="2">
        <v>50</v>
      </c>
      <c r="E731" s="11">
        <v>43358</v>
      </c>
      <c r="F731" s="2">
        <v>43358</v>
      </c>
      <c r="G731" s="2">
        <v>141</v>
      </c>
      <c r="K731" s="2">
        <v>16</v>
      </c>
      <c r="O731" s="2" t="s">
        <v>49</v>
      </c>
      <c r="P731" s="2">
        <v>5</v>
      </c>
      <c r="R731" s="2" t="s">
        <v>1989</v>
      </c>
      <c r="S731" s="2" t="s">
        <v>1599</v>
      </c>
      <c r="T731" s="2" t="s">
        <v>1599</v>
      </c>
      <c r="U731" s="2" t="s">
        <v>1599</v>
      </c>
      <c r="V731" s="2" t="s">
        <v>1599</v>
      </c>
      <c r="Y731" s="2" t="s">
        <v>1599</v>
      </c>
      <c r="AA731" s="2" t="s">
        <v>1599</v>
      </c>
      <c r="AB731" s="12" t="s">
        <v>204</v>
      </c>
      <c r="AC731" s="12">
        <v>12016</v>
      </c>
      <c r="AD731" s="12">
        <v>50</v>
      </c>
      <c r="AE731" s="12">
        <f>VLOOKUP(AD731,Tableau5[[ID_Section]:[departement]],10,TRUE)</f>
        <v>17</v>
      </c>
      <c r="AF731" s="12">
        <v>141</v>
      </c>
      <c r="AG731" s="33">
        <v>43358</v>
      </c>
      <c r="AH731" s="12">
        <v>16</v>
      </c>
      <c r="AI731" s="12">
        <v>1</v>
      </c>
      <c r="AJ731" s="12" t="s">
        <v>49</v>
      </c>
      <c r="AL731" s="12">
        <v>5</v>
      </c>
      <c r="AP731" s="12">
        <v>2</v>
      </c>
      <c r="AW731" s="12">
        <v>2</v>
      </c>
      <c r="AX731" s="12">
        <v>2</v>
      </c>
      <c r="AY731" s="12" t="s">
        <v>61</v>
      </c>
      <c r="AZ731" s="12">
        <v>148</v>
      </c>
      <c r="BA731" s="12" t="s">
        <v>198</v>
      </c>
      <c r="BB731" s="12">
        <v>14946</v>
      </c>
      <c r="BC731" s="12">
        <v>192</v>
      </c>
    </row>
    <row r="732" spans="1:56" x14ac:dyDescent="0.2">
      <c r="A732" s="2" t="s">
        <v>1612</v>
      </c>
      <c r="B732" s="2" t="s">
        <v>568</v>
      </c>
      <c r="C732" s="2"/>
      <c r="D732" s="2">
        <v>50</v>
      </c>
      <c r="E732" s="11">
        <v>43358</v>
      </c>
      <c r="F732" s="2">
        <v>43358</v>
      </c>
      <c r="G732" s="2">
        <v>141</v>
      </c>
      <c r="K732" s="2">
        <v>16</v>
      </c>
      <c r="O732" s="2" t="s">
        <v>55</v>
      </c>
      <c r="P732" s="2">
        <v>1</v>
      </c>
      <c r="R732" s="2" t="s">
        <v>1989</v>
      </c>
      <c r="S732" s="2" t="s">
        <v>1599</v>
      </c>
      <c r="T732" s="2" t="s">
        <v>1599</v>
      </c>
      <c r="U732" s="2" t="s">
        <v>1599</v>
      </c>
      <c r="V732" s="2" t="s">
        <v>1599</v>
      </c>
      <c r="Y732" s="2" t="s">
        <v>1599</v>
      </c>
      <c r="AA732" s="2" t="s">
        <v>1599</v>
      </c>
      <c r="AB732" s="12" t="s">
        <v>204</v>
      </c>
      <c r="AC732" s="12">
        <v>12017</v>
      </c>
      <c r="AD732" s="12">
        <v>50</v>
      </c>
      <c r="AE732" s="12">
        <f>VLOOKUP(AD732,Tableau5[[ID_Section]:[departement]],10,TRUE)</f>
        <v>17</v>
      </c>
      <c r="AF732" s="12">
        <v>141</v>
      </c>
      <c r="AG732" s="33">
        <v>43358</v>
      </c>
      <c r="AH732" s="12">
        <v>16</v>
      </c>
      <c r="AI732" s="12">
        <v>5</v>
      </c>
      <c r="AJ732" s="12" t="s">
        <v>55</v>
      </c>
      <c r="AK732" s="12" t="str">
        <f>AJ732</f>
        <v>Sportif</v>
      </c>
      <c r="AL732" s="12">
        <v>1</v>
      </c>
      <c r="AP732" s="12">
        <v>2</v>
      </c>
      <c r="AV732" s="12" t="str">
        <f>CONCATENATE(AD732,"-",AG732,"-",AJ732)</f>
        <v>50-43358-Sportif</v>
      </c>
      <c r="AW732" s="12">
        <v>1</v>
      </c>
      <c r="AX732" s="12">
        <v>2</v>
      </c>
      <c r="AY732" s="12" t="s">
        <v>61</v>
      </c>
      <c r="AZ732" s="12">
        <v>148</v>
      </c>
      <c r="BA732" s="12" t="s">
        <v>198</v>
      </c>
      <c r="BB732" s="12">
        <v>14946</v>
      </c>
      <c r="BC732" s="12">
        <v>192</v>
      </c>
    </row>
    <row r="733" spans="1:56" x14ac:dyDescent="0.2">
      <c r="A733" s="2" t="s">
        <v>1612</v>
      </c>
      <c r="B733" s="2" t="s">
        <v>568</v>
      </c>
      <c r="C733" s="2"/>
      <c r="D733" s="2">
        <v>50</v>
      </c>
      <c r="E733" s="11">
        <v>43358</v>
      </c>
      <c r="F733" s="2">
        <v>43358</v>
      </c>
      <c r="G733" s="2">
        <v>141</v>
      </c>
      <c r="K733" s="2">
        <v>16</v>
      </c>
      <c r="O733" s="2" t="s">
        <v>53</v>
      </c>
      <c r="P733" s="2">
        <v>3</v>
      </c>
      <c r="R733" s="2" t="s">
        <v>1989</v>
      </c>
      <c r="S733" s="2" t="s">
        <v>1599</v>
      </c>
      <c r="T733" s="2" t="s">
        <v>1599</v>
      </c>
      <c r="U733" s="2" t="s">
        <v>1599</v>
      </c>
      <c r="V733" s="2" t="s">
        <v>1599</v>
      </c>
      <c r="Y733" s="2" t="s">
        <v>1599</v>
      </c>
      <c r="AA733" s="2" t="s">
        <v>1599</v>
      </c>
      <c r="AB733" s="12" t="s">
        <v>204</v>
      </c>
      <c r="AC733" s="12">
        <v>12018</v>
      </c>
      <c r="AD733" s="12">
        <v>50</v>
      </c>
      <c r="AE733" s="12">
        <f>VLOOKUP(AD733,Tableau5[[ID_Section]:[departement]],10,TRUE)</f>
        <v>17</v>
      </c>
      <c r="AF733" s="12">
        <v>141</v>
      </c>
      <c r="AG733" s="33">
        <v>43358</v>
      </c>
      <c r="AH733" s="12">
        <v>16</v>
      </c>
      <c r="AI733" s="12">
        <v>9</v>
      </c>
      <c r="AJ733" s="12" t="s">
        <v>53</v>
      </c>
      <c r="AK733" s="12" t="s">
        <v>53</v>
      </c>
      <c r="AL733" s="12">
        <v>3</v>
      </c>
      <c r="AP733" s="12">
        <v>2</v>
      </c>
      <c r="AV733" s="12" t="str">
        <f>CONCATENATE(AD733,"-",AG733,"-","Loisir")</f>
        <v>50-43358-Loisir</v>
      </c>
      <c r="AW733" s="12">
        <v>1</v>
      </c>
      <c r="AX733" s="12">
        <v>2</v>
      </c>
      <c r="AY733" s="12" t="s">
        <v>61</v>
      </c>
      <c r="AZ733" s="12">
        <v>148</v>
      </c>
      <c r="BA733" s="12" t="s">
        <v>198</v>
      </c>
      <c r="BB733" s="12">
        <v>14946</v>
      </c>
      <c r="BC733" s="12">
        <v>192</v>
      </c>
    </row>
    <row r="734" spans="1:56" x14ac:dyDescent="0.2">
      <c r="A734" s="2" t="s">
        <v>1612</v>
      </c>
      <c r="B734" s="2" t="s">
        <v>568</v>
      </c>
      <c r="C734" s="2"/>
      <c r="D734" s="2">
        <v>50</v>
      </c>
      <c r="E734" s="11">
        <v>43358</v>
      </c>
      <c r="F734" s="2">
        <v>43358</v>
      </c>
      <c r="G734" s="2">
        <v>141</v>
      </c>
      <c r="K734" s="2">
        <v>16</v>
      </c>
      <c r="O734" s="2" t="s">
        <v>53</v>
      </c>
      <c r="P734" s="2">
        <v>4</v>
      </c>
      <c r="R734" s="2" t="s">
        <v>1988</v>
      </c>
      <c r="S734" s="2" t="s">
        <v>1599</v>
      </c>
      <c r="T734" s="2" t="s">
        <v>1599</v>
      </c>
      <c r="U734" s="2" t="s">
        <v>1599</v>
      </c>
      <c r="V734" s="2" t="s">
        <v>1599</v>
      </c>
      <c r="Y734" s="2" t="s">
        <v>1599</v>
      </c>
      <c r="AA734" s="2" t="s">
        <v>1599</v>
      </c>
      <c r="AB734" s="12" t="s">
        <v>204</v>
      </c>
      <c r="AC734" s="12">
        <v>12019</v>
      </c>
      <c r="AD734" s="12">
        <v>50</v>
      </c>
      <c r="AE734" s="12">
        <f>VLOOKUP(AD734,Tableau5[[ID_Section]:[departement]],10,TRUE)</f>
        <v>17</v>
      </c>
      <c r="AF734" s="12">
        <v>141</v>
      </c>
      <c r="AG734" s="33">
        <v>43358</v>
      </c>
      <c r="AH734" s="12">
        <v>16</v>
      </c>
      <c r="AI734" s="12">
        <v>9</v>
      </c>
      <c r="AJ734" s="12" t="s">
        <v>53</v>
      </c>
      <c r="AK734" s="12" t="s">
        <v>53</v>
      </c>
      <c r="AL734" s="12">
        <v>4</v>
      </c>
      <c r="AP734" s="12">
        <v>1</v>
      </c>
      <c r="AV734" s="12" t="str">
        <f>CONCATENATE(AD734,"-",AG734,"-","Loisir")</f>
        <v>50-43358-Loisir</v>
      </c>
      <c r="AW734" s="12">
        <v>1</v>
      </c>
      <c r="AX734" s="12">
        <v>2</v>
      </c>
      <c r="AY734" s="12" t="s">
        <v>61</v>
      </c>
      <c r="AZ734" s="12">
        <v>148</v>
      </c>
      <c r="BA734" s="12" t="s">
        <v>198</v>
      </c>
      <c r="BB734" s="12">
        <v>14946</v>
      </c>
      <c r="BC734" s="12">
        <v>192</v>
      </c>
    </row>
    <row r="735" spans="1:56" x14ac:dyDescent="0.2">
      <c r="A735" s="2" t="s">
        <v>1612</v>
      </c>
      <c r="B735" s="2" t="s">
        <v>568</v>
      </c>
      <c r="C735" s="2"/>
      <c r="D735" s="2">
        <v>50</v>
      </c>
      <c r="E735" s="11">
        <v>43358</v>
      </c>
      <c r="F735" s="2">
        <v>43358</v>
      </c>
      <c r="G735" s="2">
        <v>141</v>
      </c>
      <c r="K735" s="2">
        <v>16</v>
      </c>
      <c r="O735" s="2" t="s">
        <v>49</v>
      </c>
      <c r="P735" s="2">
        <v>4</v>
      </c>
      <c r="R735" s="2" t="s">
        <v>1988</v>
      </c>
      <c r="S735" s="2" t="s">
        <v>1599</v>
      </c>
      <c r="T735" s="2" t="s">
        <v>1599</v>
      </c>
      <c r="U735" s="2" t="s">
        <v>1599</v>
      </c>
      <c r="V735" s="2" t="s">
        <v>1599</v>
      </c>
      <c r="Y735" s="2" t="s">
        <v>1599</v>
      </c>
      <c r="AA735" s="2" t="s">
        <v>1599</v>
      </c>
      <c r="AB735" s="12" t="s">
        <v>204</v>
      </c>
      <c r="AC735" s="12">
        <v>12020</v>
      </c>
      <c r="AD735" s="12">
        <v>50</v>
      </c>
      <c r="AE735" s="12">
        <f>VLOOKUP(AD735,Tableau5[[ID_Section]:[departement]],10,TRUE)</f>
        <v>17</v>
      </c>
      <c r="AF735" s="12">
        <v>141</v>
      </c>
      <c r="AG735" s="33">
        <v>43358</v>
      </c>
      <c r="AH735" s="12">
        <v>16</v>
      </c>
      <c r="AI735" s="12">
        <v>1</v>
      </c>
      <c r="AJ735" s="12" t="s">
        <v>49</v>
      </c>
      <c r="AL735" s="12">
        <v>4</v>
      </c>
      <c r="AP735" s="12">
        <v>1</v>
      </c>
      <c r="AW735" s="12">
        <v>2</v>
      </c>
      <c r="AX735" s="12">
        <v>2</v>
      </c>
      <c r="AY735" s="12" t="s">
        <v>61</v>
      </c>
      <c r="AZ735" s="12">
        <v>148</v>
      </c>
      <c r="BA735" s="12" t="s">
        <v>198</v>
      </c>
      <c r="BB735" s="12">
        <v>14946</v>
      </c>
      <c r="BC735" s="12">
        <v>192</v>
      </c>
    </row>
    <row r="736" spans="1:56" x14ac:dyDescent="0.2">
      <c r="A736" s="2" t="s">
        <v>1612</v>
      </c>
      <c r="B736" s="2" t="s">
        <v>568</v>
      </c>
      <c r="C736" s="2"/>
      <c r="D736" s="2">
        <v>50</v>
      </c>
      <c r="E736" s="11">
        <v>43358</v>
      </c>
      <c r="F736" s="2">
        <v>43358</v>
      </c>
      <c r="G736" s="2">
        <v>141</v>
      </c>
      <c r="K736" s="2">
        <v>16</v>
      </c>
      <c r="O736" s="2" t="s">
        <v>52</v>
      </c>
      <c r="P736" s="2">
        <v>1</v>
      </c>
      <c r="R736" s="2" t="s">
        <v>1988</v>
      </c>
      <c r="S736" s="2" t="s">
        <v>1599</v>
      </c>
      <c r="T736" s="2" t="s">
        <v>1599</v>
      </c>
      <c r="U736" s="2" t="s">
        <v>1599</v>
      </c>
      <c r="V736" s="2" t="s">
        <v>1599</v>
      </c>
      <c r="Y736" s="2" t="s">
        <v>1599</v>
      </c>
      <c r="AA736" s="2" t="s">
        <v>1599</v>
      </c>
      <c r="AB736" s="12" t="s">
        <v>204</v>
      </c>
      <c r="AC736" s="12">
        <v>12021</v>
      </c>
      <c r="AD736" s="12">
        <v>50</v>
      </c>
      <c r="AE736" s="12">
        <f>VLOOKUP(AD736,Tableau5[[ID_Section]:[departement]],10,TRUE)</f>
        <v>17</v>
      </c>
      <c r="AF736" s="12">
        <v>141</v>
      </c>
      <c r="AG736" s="33">
        <v>43358</v>
      </c>
      <c r="AH736" s="12">
        <v>16</v>
      </c>
      <c r="AI736" s="12">
        <v>6</v>
      </c>
      <c r="AJ736" s="12" t="s">
        <v>52</v>
      </c>
      <c r="AK736" s="12" t="str">
        <f>AJ736</f>
        <v>Itinérant</v>
      </c>
      <c r="AL736" s="12">
        <v>1</v>
      </c>
      <c r="AP736" s="12">
        <v>1</v>
      </c>
      <c r="AV736" s="12" t="str">
        <f>CONCATENATE(AD736,"-",AG736,"-",AJ736)</f>
        <v>50-43358-Itinérant</v>
      </c>
      <c r="AW736" s="12">
        <v>1</v>
      </c>
      <c r="AX736" s="12">
        <v>2</v>
      </c>
      <c r="AY736" s="12" t="s">
        <v>61</v>
      </c>
      <c r="AZ736" s="12">
        <v>148</v>
      </c>
      <c r="BA736" s="12" t="s">
        <v>198</v>
      </c>
      <c r="BB736" s="12">
        <v>14946</v>
      </c>
      <c r="BC736" s="12">
        <v>192</v>
      </c>
    </row>
    <row r="737" spans="1:55" x14ac:dyDescent="0.2">
      <c r="A737" s="2" t="s">
        <v>1612</v>
      </c>
      <c r="B737" s="2" t="s">
        <v>568</v>
      </c>
      <c r="C737" s="2"/>
      <c r="D737" s="2">
        <v>50</v>
      </c>
      <c r="E737" s="11">
        <v>43358</v>
      </c>
      <c r="F737" s="2">
        <v>43358</v>
      </c>
      <c r="G737" s="2">
        <v>141</v>
      </c>
      <c r="K737" s="2">
        <v>16</v>
      </c>
      <c r="O737" s="2" t="s">
        <v>53</v>
      </c>
      <c r="P737" s="2">
        <v>4</v>
      </c>
      <c r="R737" s="2" t="s">
        <v>1988</v>
      </c>
      <c r="S737" s="2" t="s">
        <v>1599</v>
      </c>
      <c r="T737" s="2" t="s">
        <v>1599</v>
      </c>
      <c r="U737" s="2" t="s">
        <v>1599</v>
      </c>
      <c r="V737" s="2" t="s">
        <v>1599</v>
      </c>
      <c r="Y737" s="2" t="s">
        <v>1599</v>
      </c>
      <c r="AA737" s="2" t="s">
        <v>1599</v>
      </c>
      <c r="AB737" s="12" t="s">
        <v>204</v>
      </c>
      <c r="AC737" s="12">
        <v>12022</v>
      </c>
      <c r="AD737" s="12">
        <v>50</v>
      </c>
      <c r="AE737" s="12">
        <f>VLOOKUP(AD737,Tableau5[[ID_Section]:[departement]],10,TRUE)</f>
        <v>17</v>
      </c>
      <c r="AF737" s="12">
        <v>141</v>
      </c>
      <c r="AG737" s="33">
        <v>43358</v>
      </c>
      <c r="AH737" s="12">
        <v>16</v>
      </c>
      <c r="AI737" s="12">
        <v>9</v>
      </c>
      <c r="AJ737" s="12" t="s">
        <v>53</v>
      </c>
      <c r="AK737" s="12" t="s">
        <v>53</v>
      </c>
      <c r="AL737" s="12">
        <v>4</v>
      </c>
      <c r="AP737" s="12">
        <v>1</v>
      </c>
      <c r="AV737" s="12" t="str">
        <f>CONCATENATE(AD737,"-",AG737,"-","Loisir")</f>
        <v>50-43358-Loisir</v>
      </c>
      <c r="AW737" s="12">
        <v>1</v>
      </c>
      <c r="AX737" s="12">
        <v>2</v>
      </c>
      <c r="AY737" s="12" t="s">
        <v>61</v>
      </c>
      <c r="AZ737" s="12">
        <v>148</v>
      </c>
      <c r="BA737" s="12" t="s">
        <v>198</v>
      </c>
      <c r="BB737" s="12">
        <v>14946</v>
      </c>
      <c r="BC737" s="12">
        <v>192</v>
      </c>
    </row>
    <row r="738" spans="1:55" x14ac:dyDescent="0.2">
      <c r="A738" s="2" t="s">
        <v>1612</v>
      </c>
      <c r="B738" s="2" t="s">
        <v>568</v>
      </c>
      <c r="C738" s="2"/>
      <c r="D738" s="2">
        <v>50</v>
      </c>
      <c r="E738" s="11">
        <v>43358</v>
      </c>
      <c r="F738" s="2">
        <v>43358</v>
      </c>
      <c r="G738" s="2">
        <v>141</v>
      </c>
      <c r="K738" s="2">
        <v>16</v>
      </c>
      <c r="O738" s="2" t="s">
        <v>56</v>
      </c>
      <c r="P738" s="2">
        <v>1</v>
      </c>
      <c r="Q738" s="2" t="s">
        <v>57</v>
      </c>
      <c r="R738" s="2" t="s">
        <v>1988</v>
      </c>
      <c r="S738" s="2" t="s">
        <v>1599</v>
      </c>
      <c r="T738" s="2" t="s">
        <v>1599</v>
      </c>
      <c r="U738" s="2" t="s">
        <v>1599</v>
      </c>
      <c r="V738" s="2" t="s">
        <v>1599</v>
      </c>
      <c r="Y738" s="2" t="s">
        <v>1599</v>
      </c>
      <c r="AA738" s="2" t="s">
        <v>1599</v>
      </c>
      <c r="AB738" s="12" t="s">
        <v>204</v>
      </c>
      <c r="AC738" s="12">
        <v>12023</v>
      </c>
      <c r="AD738" s="12">
        <v>50</v>
      </c>
      <c r="AE738" s="12">
        <f>VLOOKUP(AD738,Tableau5[[ID_Section]:[departement]],10,TRUE)</f>
        <v>17</v>
      </c>
      <c r="AF738" s="12">
        <v>141</v>
      </c>
      <c r="AG738" s="33">
        <v>43358</v>
      </c>
      <c r="AH738" s="12">
        <v>16</v>
      </c>
      <c r="AI738" s="12">
        <v>15</v>
      </c>
      <c r="AJ738" s="12" t="s">
        <v>56</v>
      </c>
      <c r="AL738" s="12">
        <v>1</v>
      </c>
      <c r="AO738" s="12" t="s">
        <v>57</v>
      </c>
      <c r="AP738" s="12">
        <v>1</v>
      </c>
      <c r="AW738" s="12">
        <v>2</v>
      </c>
      <c r="AX738" s="12">
        <v>2</v>
      </c>
      <c r="AY738" s="12" t="s">
        <v>61</v>
      </c>
      <c r="AZ738" s="12">
        <v>148</v>
      </c>
      <c r="BA738" s="12" t="s">
        <v>198</v>
      </c>
      <c r="BB738" s="12">
        <v>14946</v>
      </c>
      <c r="BC738" s="12">
        <v>192</v>
      </c>
    </row>
    <row r="739" spans="1:55" x14ac:dyDescent="0.2">
      <c r="A739" s="2" t="s">
        <v>1612</v>
      </c>
      <c r="B739" s="2" t="s">
        <v>568</v>
      </c>
      <c r="C739" s="2"/>
      <c r="D739" s="2">
        <v>50</v>
      </c>
      <c r="E739" s="11">
        <v>43358</v>
      </c>
      <c r="F739" s="2">
        <v>43358</v>
      </c>
      <c r="G739" s="2">
        <v>141</v>
      </c>
      <c r="K739" s="2">
        <v>16</v>
      </c>
      <c r="O739" s="2" t="s">
        <v>49</v>
      </c>
      <c r="P739" s="2">
        <v>2</v>
      </c>
      <c r="R739" s="2" t="s">
        <v>1988</v>
      </c>
      <c r="S739" s="2" t="s">
        <v>1599</v>
      </c>
      <c r="T739" s="2" t="s">
        <v>1599</v>
      </c>
      <c r="U739" s="2" t="s">
        <v>1599</v>
      </c>
      <c r="V739" s="2" t="s">
        <v>1599</v>
      </c>
      <c r="Y739" s="2" t="s">
        <v>1599</v>
      </c>
      <c r="AA739" s="2" t="s">
        <v>1599</v>
      </c>
      <c r="AB739" s="12" t="s">
        <v>204</v>
      </c>
      <c r="AC739" s="12">
        <v>12024</v>
      </c>
      <c r="AD739" s="12">
        <v>50</v>
      </c>
      <c r="AE739" s="12">
        <f>VLOOKUP(AD739,Tableau5[[ID_Section]:[departement]],10,TRUE)</f>
        <v>17</v>
      </c>
      <c r="AF739" s="12">
        <v>141</v>
      </c>
      <c r="AG739" s="33">
        <v>43358</v>
      </c>
      <c r="AH739" s="12">
        <v>16</v>
      </c>
      <c r="AI739" s="12">
        <v>1</v>
      </c>
      <c r="AJ739" s="12" t="s">
        <v>49</v>
      </c>
      <c r="AL739" s="12">
        <v>2</v>
      </c>
      <c r="AP739" s="12">
        <v>1</v>
      </c>
      <c r="AW739" s="12">
        <v>2</v>
      </c>
      <c r="AX739" s="12">
        <v>2</v>
      </c>
      <c r="AY739" s="12" t="s">
        <v>61</v>
      </c>
      <c r="AZ739" s="12">
        <v>148</v>
      </c>
      <c r="BA739" s="12" t="s">
        <v>198</v>
      </c>
      <c r="BB739" s="12">
        <v>14946</v>
      </c>
      <c r="BC739" s="12">
        <v>192</v>
      </c>
    </row>
    <row r="740" spans="1:55" x14ac:dyDescent="0.2">
      <c r="A740" s="2" t="s">
        <v>1612</v>
      </c>
      <c r="B740" s="2" t="s">
        <v>568</v>
      </c>
      <c r="C740" s="2"/>
      <c r="D740" s="2">
        <v>50</v>
      </c>
      <c r="E740" s="11">
        <v>43358</v>
      </c>
      <c r="F740" s="2">
        <v>43358</v>
      </c>
      <c r="G740" s="2">
        <v>141</v>
      </c>
      <c r="K740" s="2">
        <v>16</v>
      </c>
      <c r="O740" s="2" t="s">
        <v>53</v>
      </c>
      <c r="P740" s="2">
        <v>5</v>
      </c>
      <c r="R740" s="2" t="s">
        <v>1988</v>
      </c>
      <c r="S740" s="2" t="s">
        <v>1599</v>
      </c>
      <c r="T740" s="2" t="s">
        <v>1599</v>
      </c>
      <c r="U740" s="2" t="s">
        <v>1599</v>
      </c>
      <c r="V740" s="2" t="s">
        <v>1599</v>
      </c>
      <c r="Y740" s="2" t="s">
        <v>1599</v>
      </c>
      <c r="AA740" s="2" t="s">
        <v>1599</v>
      </c>
      <c r="AB740" s="12" t="s">
        <v>204</v>
      </c>
      <c r="AC740" s="12">
        <v>12025</v>
      </c>
      <c r="AD740" s="12">
        <v>50</v>
      </c>
      <c r="AE740" s="12">
        <f>VLOOKUP(AD740,Tableau5[[ID_Section]:[departement]],10,TRUE)</f>
        <v>17</v>
      </c>
      <c r="AF740" s="12">
        <v>141</v>
      </c>
      <c r="AG740" s="33">
        <v>43358</v>
      </c>
      <c r="AH740" s="12">
        <v>16</v>
      </c>
      <c r="AI740" s="12">
        <v>9</v>
      </c>
      <c r="AJ740" s="12" t="s">
        <v>53</v>
      </c>
      <c r="AK740" s="12" t="s">
        <v>53</v>
      </c>
      <c r="AL740" s="12">
        <v>5</v>
      </c>
      <c r="AP740" s="12">
        <v>1</v>
      </c>
      <c r="AV740" s="12" t="str">
        <f>CONCATENATE(AD740,"-",AG740,"-","Loisir")</f>
        <v>50-43358-Loisir</v>
      </c>
      <c r="AW740" s="12">
        <v>1</v>
      </c>
      <c r="AX740" s="12">
        <v>2</v>
      </c>
      <c r="AY740" s="12" t="s">
        <v>61</v>
      </c>
      <c r="AZ740" s="12">
        <v>148</v>
      </c>
      <c r="BA740" s="12" t="s">
        <v>198</v>
      </c>
      <c r="BB740" s="12">
        <v>14946</v>
      </c>
      <c r="BC740" s="12">
        <v>192</v>
      </c>
    </row>
    <row r="741" spans="1:55" x14ac:dyDescent="0.2">
      <c r="A741" s="2" t="s">
        <v>1612</v>
      </c>
      <c r="B741" s="2" t="s">
        <v>568</v>
      </c>
      <c r="C741" s="2"/>
      <c r="D741" s="2">
        <v>50</v>
      </c>
      <c r="E741" s="11">
        <v>43358</v>
      </c>
      <c r="F741" s="2">
        <v>43358</v>
      </c>
      <c r="G741" s="2">
        <v>141</v>
      </c>
      <c r="K741" s="2">
        <v>16</v>
      </c>
      <c r="O741" s="2" t="s">
        <v>49</v>
      </c>
      <c r="P741" s="2">
        <v>5</v>
      </c>
      <c r="R741" s="2" t="s">
        <v>1989</v>
      </c>
      <c r="S741" s="2" t="s">
        <v>1599</v>
      </c>
      <c r="T741" s="2" t="s">
        <v>1599</v>
      </c>
      <c r="U741" s="2" t="s">
        <v>1599</v>
      </c>
      <c r="V741" s="2" t="s">
        <v>1599</v>
      </c>
      <c r="Y741" s="2" t="s">
        <v>1599</v>
      </c>
      <c r="AA741" s="2" t="s">
        <v>1599</v>
      </c>
      <c r="AB741" s="12" t="s">
        <v>204</v>
      </c>
      <c r="AC741" s="12">
        <v>12026</v>
      </c>
      <c r="AD741" s="12">
        <v>50</v>
      </c>
      <c r="AE741" s="12">
        <f>VLOOKUP(AD741,Tableau5[[ID_Section]:[departement]],10,TRUE)</f>
        <v>17</v>
      </c>
      <c r="AF741" s="12">
        <v>141</v>
      </c>
      <c r="AG741" s="33">
        <v>43358</v>
      </c>
      <c r="AH741" s="12">
        <v>16</v>
      </c>
      <c r="AI741" s="12">
        <v>1</v>
      </c>
      <c r="AJ741" s="12" t="s">
        <v>49</v>
      </c>
      <c r="AL741" s="12">
        <v>5</v>
      </c>
      <c r="AP741" s="12">
        <v>2</v>
      </c>
      <c r="AW741" s="12">
        <v>2</v>
      </c>
      <c r="AX741" s="12">
        <v>2</v>
      </c>
      <c r="AY741" s="12" t="s">
        <v>61</v>
      </c>
      <c r="AZ741" s="12">
        <v>148</v>
      </c>
      <c r="BA741" s="12" t="s">
        <v>198</v>
      </c>
      <c r="BB741" s="12">
        <v>14946</v>
      </c>
      <c r="BC741" s="12">
        <v>192</v>
      </c>
    </row>
    <row r="742" spans="1:55" x14ac:dyDescent="0.2">
      <c r="A742" s="2" t="s">
        <v>1612</v>
      </c>
      <c r="B742" s="2" t="s">
        <v>568</v>
      </c>
      <c r="C742" s="2"/>
      <c r="D742" s="2">
        <v>50</v>
      </c>
      <c r="E742" s="11">
        <v>43358</v>
      </c>
      <c r="F742" s="2">
        <v>43358</v>
      </c>
      <c r="G742" s="2">
        <v>141</v>
      </c>
      <c r="K742" s="2">
        <v>16</v>
      </c>
      <c r="O742" s="2" t="s">
        <v>53</v>
      </c>
      <c r="P742" s="2">
        <v>6</v>
      </c>
      <c r="R742" s="2" t="s">
        <v>1989</v>
      </c>
      <c r="S742" s="2" t="s">
        <v>1599</v>
      </c>
      <c r="T742" s="2" t="s">
        <v>1599</v>
      </c>
      <c r="U742" s="2" t="s">
        <v>1599</v>
      </c>
      <c r="V742" s="2" t="s">
        <v>1599</v>
      </c>
      <c r="Y742" s="2" t="s">
        <v>1599</v>
      </c>
      <c r="AA742" s="2" t="s">
        <v>1599</v>
      </c>
      <c r="AB742" s="12" t="s">
        <v>204</v>
      </c>
      <c r="AC742" s="12">
        <v>12027</v>
      </c>
      <c r="AD742" s="12">
        <v>50</v>
      </c>
      <c r="AE742" s="12">
        <f>VLOOKUP(AD742,Tableau5[[ID_Section]:[departement]],10,TRUE)</f>
        <v>17</v>
      </c>
      <c r="AF742" s="12">
        <v>141</v>
      </c>
      <c r="AG742" s="33">
        <v>43358</v>
      </c>
      <c r="AH742" s="12">
        <v>16</v>
      </c>
      <c r="AI742" s="12">
        <v>9</v>
      </c>
      <c r="AJ742" s="12" t="s">
        <v>53</v>
      </c>
      <c r="AK742" s="12" t="s">
        <v>53</v>
      </c>
      <c r="AL742" s="12">
        <v>6</v>
      </c>
      <c r="AP742" s="12">
        <v>2</v>
      </c>
      <c r="AV742" s="12" t="str">
        <f>CONCATENATE(AD742,"-",AG742,"-","Loisir")</f>
        <v>50-43358-Loisir</v>
      </c>
      <c r="AW742" s="12">
        <v>1</v>
      </c>
      <c r="AX742" s="12">
        <v>2</v>
      </c>
      <c r="AY742" s="12" t="s">
        <v>61</v>
      </c>
      <c r="AZ742" s="12">
        <v>148</v>
      </c>
      <c r="BA742" s="12" t="s">
        <v>198</v>
      </c>
      <c r="BB742" s="12">
        <v>14946</v>
      </c>
      <c r="BC742" s="12">
        <v>192</v>
      </c>
    </row>
    <row r="743" spans="1:55" x14ac:dyDescent="0.2">
      <c r="A743" s="2" t="s">
        <v>1612</v>
      </c>
      <c r="B743" s="2" t="s">
        <v>568</v>
      </c>
      <c r="C743" s="2"/>
      <c r="D743" s="2">
        <v>50</v>
      </c>
      <c r="E743" s="11">
        <v>43358</v>
      </c>
      <c r="F743" s="2">
        <v>43358</v>
      </c>
      <c r="G743" s="2">
        <v>141</v>
      </c>
      <c r="K743" s="2">
        <v>16</v>
      </c>
      <c r="O743" s="2" t="s">
        <v>49</v>
      </c>
      <c r="P743" s="2">
        <v>6</v>
      </c>
      <c r="R743" s="2" t="s">
        <v>1988</v>
      </c>
      <c r="S743" s="2" t="s">
        <v>1599</v>
      </c>
      <c r="T743" s="2" t="s">
        <v>1599</v>
      </c>
      <c r="U743" s="2" t="s">
        <v>1599</v>
      </c>
      <c r="V743" s="2" t="s">
        <v>1599</v>
      </c>
      <c r="Y743" s="2" t="s">
        <v>1599</v>
      </c>
      <c r="AA743" s="2" t="s">
        <v>1599</v>
      </c>
      <c r="AB743" s="12" t="s">
        <v>204</v>
      </c>
      <c r="AC743" s="12">
        <v>12028</v>
      </c>
      <c r="AD743" s="12">
        <v>50</v>
      </c>
      <c r="AE743" s="12">
        <f>VLOOKUP(AD743,Tableau5[[ID_Section]:[departement]],10,TRUE)</f>
        <v>17</v>
      </c>
      <c r="AF743" s="12">
        <v>141</v>
      </c>
      <c r="AG743" s="33">
        <v>43358</v>
      </c>
      <c r="AH743" s="12">
        <v>16</v>
      </c>
      <c r="AI743" s="12">
        <v>1</v>
      </c>
      <c r="AJ743" s="12" t="s">
        <v>49</v>
      </c>
      <c r="AL743" s="12">
        <v>6</v>
      </c>
      <c r="AP743" s="12">
        <v>1</v>
      </c>
      <c r="AW743" s="12">
        <v>2</v>
      </c>
      <c r="AX743" s="12">
        <v>2</v>
      </c>
      <c r="AY743" s="12" t="s">
        <v>61</v>
      </c>
      <c r="AZ743" s="12">
        <v>148</v>
      </c>
      <c r="BA743" s="12" t="s">
        <v>198</v>
      </c>
      <c r="BB743" s="12">
        <v>14946</v>
      </c>
      <c r="BC743" s="12">
        <v>192</v>
      </c>
    </row>
    <row r="744" spans="1:55" x14ac:dyDescent="0.2">
      <c r="A744" s="2" t="s">
        <v>1612</v>
      </c>
      <c r="B744" s="2" t="s">
        <v>568</v>
      </c>
      <c r="C744" s="2"/>
      <c r="D744" s="2">
        <v>50</v>
      </c>
      <c r="E744" s="11">
        <v>43358</v>
      </c>
      <c r="F744" s="2">
        <v>43358</v>
      </c>
      <c r="G744" s="2">
        <v>141</v>
      </c>
      <c r="K744" s="2">
        <v>16</v>
      </c>
      <c r="O744" s="2" t="s">
        <v>46</v>
      </c>
      <c r="P744" s="2">
        <v>1</v>
      </c>
      <c r="R744" s="2" t="s">
        <v>1988</v>
      </c>
      <c r="S744" s="2" t="s">
        <v>1599</v>
      </c>
      <c r="T744" s="2" t="s">
        <v>1599</v>
      </c>
      <c r="U744" s="2" t="s">
        <v>1599</v>
      </c>
      <c r="V744" s="2" t="s">
        <v>1599</v>
      </c>
      <c r="Y744" s="2" t="s">
        <v>1599</v>
      </c>
      <c r="AA744" s="2" t="s">
        <v>1599</v>
      </c>
      <c r="AB744" s="12" t="s">
        <v>204</v>
      </c>
      <c r="AC744" s="12">
        <v>12029</v>
      </c>
      <c r="AD744" s="12">
        <v>50</v>
      </c>
      <c r="AE744" s="12">
        <f>VLOOKUP(AD744,Tableau5[[ID_Section]:[departement]],10,TRUE)</f>
        <v>17</v>
      </c>
      <c r="AF744" s="12">
        <v>141</v>
      </c>
      <c r="AG744" s="33">
        <v>43358</v>
      </c>
      <c r="AH744" s="12">
        <v>16</v>
      </c>
      <c r="AI744" s="12">
        <v>2</v>
      </c>
      <c r="AJ744" s="12" t="s">
        <v>46</v>
      </c>
      <c r="AL744" s="12">
        <v>1</v>
      </c>
      <c r="AP744" s="12">
        <v>1</v>
      </c>
      <c r="AW744" s="12">
        <v>2</v>
      </c>
      <c r="AX744" s="12">
        <v>2</v>
      </c>
      <c r="AY744" s="12" t="s">
        <v>61</v>
      </c>
      <c r="AZ744" s="12">
        <v>148</v>
      </c>
      <c r="BA744" s="12" t="s">
        <v>198</v>
      </c>
      <c r="BB744" s="12">
        <v>14946</v>
      </c>
      <c r="BC744" s="12">
        <v>192</v>
      </c>
    </row>
    <row r="745" spans="1:55" x14ac:dyDescent="0.2">
      <c r="A745" s="2" t="s">
        <v>1612</v>
      </c>
      <c r="B745" s="2" t="s">
        <v>568</v>
      </c>
      <c r="C745" s="2"/>
      <c r="D745" s="2">
        <v>50</v>
      </c>
      <c r="E745" s="11">
        <v>43358</v>
      </c>
      <c r="F745" s="2">
        <v>43358</v>
      </c>
      <c r="G745" s="2">
        <v>141</v>
      </c>
      <c r="K745" s="2">
        <v>16</v>
      </c>
      <c r="O745" s="2" t="s">
        <v>53</v>
      </c>
      <c r="P745" s="2">
        <v>6</v>
      </c>
      <c r="R745" s="2" t="s">
        <v>1988</v>
      </c>
      <c r="S745" s="2" t="s">
        <v>1599</v>
      </c>
      <c r="T745" s="2" t="s">
        <v>1599</v>
      </c>
      <c r="U745" s="2" t="s">
        <v>1599</v>
      </c>
      <c r="V745" s="2" t="s">
        <v>1599</v>
      </c>
      <c r="Y745" s="2" t="s">
        <v>1599</v>
      </c>
      <c r="AA745" s="2" t="s">
        <v>1599</v>
      </c>
      <c r="AB745" s="12" t="s">
        <v>204</v>
      </c>
      <c r="AC745" s="12">
        <v>12030</v>
      </c>
      <c r="AD745" s="12">
        <v>50</v>
      </c>
      <c r="AE745" s="12">
        <f>VLOOKUP(AD745,Tableau5[[ID_Section]:[departement]],10,TRUE)</f>
        <v>17</v>
      </c>
      <c r="AF745" s="12">
        <v>141</v>
      </c>
      <c r="AG745" s="33">
        <v>43358</v>
      </c>
      <c r="AH745" s="12">
        <v>16</v>
      </c>
      <c r="AI745" s="12">
        <v>9</v>
      </c>
      <c r="AJ745" s="12" t="s">
        <v>53</v>
      </c>
      <c r="AK745" s="12" t="s">
        <v>53</v>
      </c>
      <c r="AL745" s="12">
        <v>6</v>
      </c>
      <c r="AP745" s="12">
        <v>1</v>
      </c>
      <c r="AV745" s="12" t="str">
        <f>CONCATENATE(AD745,"-",AG745,"-","Loisir")</f>
        <v>50-43358-Loisir</v>
      </c>
      <c r="AW745" s="12">
        <v>1</v>
      </c>
      <c r="AX745" s="12">
        <v>2</v>
      </c>
      <c r="AY745" s="12" t="s">
        <v>61</v>
      </c>
      <c r="AZ745" s="12">
        <v>148</v>
      </c>
      <c r="BA745" s="12" t="s">
        <v>198</v>
      </c>
      <c r="BB745" s="12">
        <v>14946</v>
      </c>
      <c r="BC745" s="12">
        <v>192</v>
      </c>
    </row>
    <row r="746" spans="1:55" x14ac:dyDescent="0.2">
      <c r="A746" s="2" t="s">
        <v>1612</v>
      </c>
      <c r="B746" s="2" t="s">
        <v>568</v>
      </c>
      <c r="C746" s="2"/>
      <c r="D746" s="2">
        <v>50</v>
      </c>
      <c r="E746" s="11">
        <v>43358</v>
      </c>
      <c r="F746" s="2">
        <v>43358</v>
      </c>
      <c r="G746" s="2">
        <v>141</v>
      </c>
      <c r="K746" s="2">
        <v>16</v>
      </c>
      <c r="O746" s="2" t="s">
        <v>49</v>
      </c>
      <c r="P746" s="2">
        <v>7</v>
      </c>
      <c r="R746" s="2" t="s">
        <v>1988</v>
      </c>
      <c r="S746" s="2" t="s">
        <v>1599</v>
      </c>
      <c r="T746" s="2" t="s">
        <v>1599</v>
      </c>
      <c r="U746" s="2" t="s">
        <v>1599</v>
      </c>
      <c r="V746" s="2" t="s">
        <v>1599</v>
      </c>
      <c r="Y746" s="2" t="s">
        <v>1599</v>
      </c>
      <c r="AA746" s="2" t="s">
        <v>1599</v>
      </c>
      <c r="AB746" s="12" t="s">
        <v>204</v>
      </c>
      <c r="AC746" s="12">
        <v>12031</v>
      </c>
      <c r="AD746" s="12">
        <v>50</v>
      </c>
      <c r="AE746" s="12">
        <f>VLOOKUP(AD746,Tableau5[[ID_Section]:[departement]],10,TRUE)</f>
        <v>17</v>
      </c>
      <c r="AF746" s="12">
        <v>141</v>
      </c>
      <c r="AG746" s="33">
        <v>43358</v>
      </c>
      <c r="AH746" s="12">
        <v>16</v>
      </c>
      <c r="AI746" s="12">
        <v>1</v>
      </c>
      <c r="AJ746" s="12" t="s">
        <v>49</v>
      </c>
      <c r="AL746" s="12">
        <v>7</v>
      </c>
      <c r="AP746" s="12">
        <v>1</v>
      </c>
      <c r="AW746" s="12">
        <v>2</v>
      </c>
      <c r="AX746" s="12">
        <v>2</v>
      </c>
      <c r="AY746" s="12" t="s">
        <v>61</v>
      </c>
      <c r="AZ746" s="12">
        <v>148</v>
      </c>
      <c r="BA746" s="12" t="s">
        <v>198</v>
      </c>
      <c r="BB746" s="12">
        <v>14946</v>
      </c>
      <c r="BC746" s="12">
        <v>192</v>
      </c>
    </row>
    <row r="747" spans="1:55" x14ac:dyDescent="0.2">
      <c r="A747" s="2" t="s">
        <v>1612</v>
      </c>
      <c r="B747" s="2" t="s">
        <v>568</v>
      </c>
      <c r="C747" s="2"/>
      <c r="D747" s="2">
        <v>50</v>
      </c>
      <c r="E747" s="11">
        <v>43358</v>
      </c>
      <c r="F747" s="2">
        <v>43358</v>
      </c>
      <c r="G747" s="2">
        <v>141</v>
      </c>
      <c r="K747" s="2">
        <v>16</v>
      </c>
      <c r="O747" s="2" t="s">
        <v>56</v>
      </c>
      <c r="P747" s="2">
        <v>2</v>
      </c>
      <c r="Q747" s="2" t="s">
        <v>57</v>
      </c>
      <c r="R747" s="2" t="s">
        <v>1988</v>
      </c>
      <c r="S747" s="2" t="s">
        <v>1599</v>
      </c>
      <c r="T747" s="2" t="s">
        <v>1599</v>
      </c>
      <c r="U747" s="2" t="s">
        <v>1599</v>
      </c>
      <c r="V747" s="2" t="s">
        <v>1599</v>
      </c>
      <c r="Y747" s="2" t="s">
        <v>1599</v>
      </c>
      <c r="AA747" s="2" t="s">
        <v>1599</v>
      </c>
      <c r="AB747" s="12" t="s">
        <v>204</v>
      </c>
      <c r="AC747" s="12">
        <v>12032</v>
      </c>
      <c r="AD747" s="12">
        <v>50</v>
      </c>
      <c r="AE747" s="12">
        <f>VLOOKUP(AD747,Tableau5[[ID_Section]:[departement]],10,TRUE)</f>
        <v>17</v>
      </c>
      <c r="AF747" s="12">
        <v>141</v>
      </c>
      <c r="AG747" s="33">
        <v>43358</v>
      </c>
      <c r="AH747" s="12">
        <v>16</v>
      </c>
      <c r="AI747" s="12">
        <v>15</v>
      </c>
      <c r="AJ747" s="12" t="s">
        <v>56</v>
      </c>
      <c r="AL747" s="12">
        <v>2</v>
      </c>
      <c r="AO747" s="12" t="s">
        <v>57</v>
      </c>
      <c r="AP747" s="12">
        <v>1</v>
      </c>
      <c r="AW747" s="12">
        <v>2</v>
      </c>
      <c r="AX747" s="12">
        <v>2</v>
      </c>
      <c r="AY747" s="12" t="s">
        <v>61</v>
      </c>
      <c r="AZ747" s="12">
        <v>148</v>
      </c>
      <c r="BA747" s="12" t="s">
        <v>198</v>
      </c>
      <c r="BB747" s="12">
        <v>14946</v>
      </c>
      <c r="BC747" s="12">
        <v>192</v>
      </c>
    </row>
    <row r="748" spans="1:55" x14ac:dyDescent="0.2">
      <c r="A748" s="2" t="s">
        <v>1612</v>
      </c>
      <c r="B748" s="2" t="s">
        <v>568</v>
      </c>
      <c r="C748" s="2"/>
      <c r="D748" s="2">
        <v>50</v>
      </c>
      <c r="E748" s="11">
        <v>43358</v>
      </c>
      <c r="F748" s="2">
        <v>43358</v>
      </c>
      <c r="G748" s="2">
        <v>141</v>
      </c>
      <c r="K748" s="2">
        <v>16</v>
      </c>
      <c r="O748" s="2" t="s">
        <v>49</v>
      </c>
      <c r="P748" s="2">
        <v>4</v>
      </c>
      <c r="R748" s="2" t="s">
        <v>1988</v>
      </c>
      <c r="S748" s="2" t="s">
        <v>1599</v>
      </c>
      <c r="T748" s="2" t="s">
        <v>1599</v>
      </c>
      <c r="U748" s="2" t="s">
        <v>1599</v>
      </c>
      <c r="V748" s="2" t="s">
        <v>1599</v>
      </c>
      <c r="Y748" s="2" t="s">
        <v>1599</v>
      </c>
      <c r="AA748" s="2" t="s">
        <v>1599</v>
      </c>
      <c r="AB748" s="12" t="s">
        <v>204</v>
      </c>
      <c r="AC748" s="12">
        <v>12033</v>
      </c>
      <c r="AD748" s="12">
        <v>50</v>
      </c>
      <c r="AE748" s="12">
        <f>VLOOKUP(AD748,Tableau5[[ID_Section]:[departement]],10,TRUE)</f>
        <v>17</v>
      </c>
      <c r="AF748" s="12">
        <v>141</v>
      </c>
      <c r="AG748" s="33">
        <v>43358</v>
      </c>
      <c r="AH748" s="12">
        <v>16</v>
      </c>
      <c r="AI748" s="12">
        <v>1</v>
      </c>
      <c r="AJ748" s="12" t="s">
        <v>49</v>
      </c>
      <c r="AL748" s="12">
        <v>4</v>
      </c>
      <c r="AP748" s="12">
        <v>1</v>
      </c>
      <c r="AW748" s="12">
        <v>2</v>
      </c>
      <c r="AX748" s="12">
        <v>2</v>
      </c>
      <c r="AY748" s="12" t="s">
        <v>61</v>
      </c>
      <c r="AZ748" s="12">
        <v>148</v>
      </c>
      <c r="BA748" s="12" t="s">
        <v>198</v>
      </c>
      <c r="BB748" s="12">
        <v>14946</v>
      </c>
      <c r="BC748" s="12">
        <v>192</v>
      </c>
    </row>
    <row r="749" spans="1:55" x14ac:dyDescent="0.2">
      <c r="A749" s="2" t="s">
        <v>1612</v>
      </c>
      <c r="B749" s="2" t="s">
        <v>568</v>
      </c>
      <c r="C749" s="2"/>
      <c r="D749" s="2">
        <v>50</v>
      </c>
      <c r="E749" s="11">
        <v>43358</v>
      </c>
      <c r="F749" s="2">
        <v>43358</v>
      </c>
      <c r="G749" s="2">
        <v>141</v>
      </c>
      <c r="K749" s="2">
        <v>16</v>
      </c>
      <c r="O749" s="2" t="s">
        <v>53</v>
      </c>
      <c r="P749" s="2">
        <v>4</v>
      </c>
      <c r="R749" s="2" t="s">
        <v>1988</v>
      </c>
      <c r="S749" s="2" t="s">
        <v>1599</v>
      </c>
      <c r="T749" s="2" t="s">
        <v>1599</v>
      </c>
      <c r="U749" s="2" t="s">
        <v>1599</v>
      </c>
      <c r="V749" s="2" t="s">
        <v>1599</v>
      </c>
      <c r="Y749" s="2" t="s">
        <v>1599</v>
      </c>
      <c r="AA749" s="2" t="s">
        <v>1599</v>
      </c>
      <c r="AB749" s="12" t="s">
        <v>204</v>
      </c>
      <c r="AC749" s="12">
        <v>12034</v>
      </c>
      <c r="AD749" s="12">
        <v>50</v>
      </c>
      <c r="AE749" s="12">
        <f>VLOOKUP(AD749,Tableau5[[ID_Section]:[departement]],10,TRUE)</f>
        <v>17</v>
      </c>
      <c r="AF749" s="12">
        <v>141</v>
      </c>
      <c r="AG749" s="33">
        <v>43358</v>
      </c>
      <c r="AH749" s="12">
        <v>16</v>
      </c>
      <c r="AI749" s="12">
        <v>9</v>
      </c>
      <c r="AJ749" s="12" t="s">
        <v>53</v>
      </c>
      <c r="AK749" s="12" t="s">
        <v>53</v>
      </c>
      <c r="AL749" s="12">
        <v>4</v>
      </c>
      <c r="AP749" s="12">
        <v>1</v>
      </c>
      <c r="AV749" s="12" t="str">
        <f>CONCATENATE(AD749,"-",AG749,"-","Loisir")</f>
        <v>50-43358-Loisir</v>
      </c>
      <c r="AW749" s="12">
        <v>1</v>
      </c>
      <c r="AX749" s="12">
        <v>2</v>
      </c>
      <c r="AY749" s="12" t="s">
        <v>61</v>
      </c>
      <c r="AZ749" s="12">
        <v>148</v>
      </c>
      <c r="BA749" s="12" t="s">
        <v>198</v>
      </c>
      <c r="BB749" s="12">
        <v>14946</v>
      </c>
      <c r="BC749" s="12">
        <v>192</v>
      </c>
    </row>
    <row r="750" spans="1:55" x14ac:dyDescent="0.2">
      <c r="A750" s="2" t="s">
        <v>1612</v>
      </c>
      <c r="B750" s="2" t="s">
        <v>568</v>
      </c>
      <c r="C750" s="2"/>
      <c r="D750" s="2">
        <v>50</v>
      </c>
      <c r="E750" s="11">
        <v>43358</v>
      </c>
      <c r="F750" s="2">
        <v>43358</v>
      </c>
      <c r="G750" s="2">
        <v>141</v>
      </c>
      <c r="K750" s="2">
        <v>16</v>
      </c>
      <c r="O750" s="2" t="s">
        <v>49</v>
      </c>
      <c r="P750" s="2">
        <v>2</v>
      </c>
      <c r="R750" s="2" t="s">
        <v>1989</v>
      </c>
      <c r="S750" s="2" t="s">
        <v>1599</v>
      </c>
      <c r="T750" s="2" t="s">
        <v>1599</v>
      </c>
      <c r="U750" s="2" t="s">
        <v>1599</v>
      </c>
      <c r="V750" s="2" t="s">
        <v>1599</v>
      </c>
      <c r="Y750" s="2" t="s">
        <v>1599</v>
      </c>
      <c r="AA750" s="2" t="s">
        <v>1599</v>
      </c>
      <c r="AB750" s="12" t="s">
        <v>204</v>
      </c>
      <c r="AC750" s="12">
        <v>12035</v>
      </c>
      <c r="AD750" s="12">
        <v>50</v>
      </c>
      <c r="AE750" s="12">
        <f>VLOOKUP(AD750,Tableau5[[ID_Section]:[departement]],10,TRUE)</f>
        <v>17</v>
      </c>
      <c r="AF750" s="12">
        <v>141</v>
      </c>
      <c r="AG750" s="33">
        <v>43358</v>
      </c>
      <c r="AH750" s="12">
        <v>16</v>
      </c>
      <c r="AI750" s="12">
        <v>1</v>
      </c>
      <c r="AJ750" s="12" t="s">
        <v>49</v>
      </c>
      <c r="AL750" s="12">
        <v>2</v>
      </c>
      <c r="AP750" s="12">
        <v>2</v>
      </c>
      <c r="AW750" s="12">
        <v>2</v>
      </c>
      <c r="AX750" s="12">
        <v>2</v>
      </c>
      <c r="AY750" s="12" t="s">
        <v>61</v>
      </c>
      <c r="AZ750" s="12">
        <v>148</v>
      </c>
      <c r="BA750" s="12" t="s">
        <v>198</v>
      </c>
      <c r="BB750" s="12">
        <v>14946</v>
      </c>
      <c r="BC750" s="12">
        <v>192</v>
      </c>
    </row>
    <row r="751" spans="1:55" x14ac:dyDescent="0.2">
      <c r="A751" s="2" t="s">
        <v>1612</v>
      </c>
      <c r="B751" s="2" t="s">
        <v>568</v>
      </c>
      <c r="C751" s="2"/>
      <c r="D751" s="2">
        <v>50</v>
      </c>
      <c r="E751" s="11">
        <v>43358</v>
      </c>
      <c r="F751" s="2">
        <v>43358</v>
      </c>
      <c r="G751" s="2">
        <v>141</v>
      </c>
      <c r="K751" s="2">
        <v>16</v>
      </c>
      <c r="O751" s="2" t="s">
        <v>53</v>
      </c>
      <c r="P751" s="2">
        <v>4</v>
      </c>
      <c r="R751" s="2" t="s">
        <v>1989</v>
      </c>
      <c r="S751" s="2" t="s">
        <v>1599</v>
      </c>
      <c r="T751" s="2" t="s">
        <v>1599</v>
      </c>
      <c r="U751" s="2" t="s">
        <v>1599</v>
      </c>
      <c r="V751" s="2" t="s">
        <v>1599</v>
      </c>
      <c r="Y751" s="2" t="s">
        <v>1599</v>
      </c>
      <c r="AA751" s="2" t="s">
        <v>1599</v>
      </c>
      <c r="AB751" s="12" t="s">
        <v>204</v>
      </c>
      <c r="AC751" s="12">
        <v>12036</v>
      </c>
      <c r="AD751" s="12">
        <v>50</v>
      </c>
      <c r="AE751" s="12">
        <f>VLOOKUP(AD751,Tableau5[[ID_Section]:[departement]],10,TRUE)</f>
        <v>17</v>
      </c>
      <c r="AF751" s="12">
        <v>141</v>
      </c>
      <c r="AG751" s="33">
        <v>43358</v>
      </c>
      <c r="AH751" s="12">
        <v>16</v>
      </c>
      <c r="AI751" s="12">
        <v>9</v>
      </c>
      <c r="AJ751" s="12" t="s">
        <v>53</v>
      </c>
      <c r="AK751" s="12" t="s">
        <v>53</v>
      </c>
      <c r="AL751" s="12">
        <v>4</v>
      </c>
      <c r="AP751" s="12">
        <v>2</v>
      </c>
      <c r="AV751" s="12" t="str">
        <f>CONCATENATE(AD751,"-",AG751,"-","Loisir")</f>
        <v>50-43358-Loisir</v>
      </c>
      <c r="AW751" s="12">
        <v>1</v>
      </c>
      <c r="AX751" s="12">
        <v>2</v>
      </c>
      <c r="AY751" s="12" t="s">
        <v>61</v>
      </c>
      <c r="AZ751" s="12">
        <v>148</v>
      </c>
      <c r="BA751" s="12" t="s">
        <v>198</v>
      </c>
      <c r="BB751" s="12">
        <v>14946</v>
      </c>
      <c r="BC751" s="12">
        <v>192</v>
      </c>
    </row>
    <row r="752" spans="1:55" x14ac:dyDescent="0.2">
      <c r="A752" s="2" t="s">
        <v>1612</v>
      </c>
      <c r="B752" s="2" t="s">
        <v>568</v>
      </c>
      <c r="C752" s="2"/>
      <c r="D752" s="2">
        <v>50</v>
      </c>
      <c r="E752" s="11">
        <v>43358</v>
      </c>
      <c r="F752" s="2">
        <v>43358</v>
      </c>
      <c r="G752" s="2">
        <v>141</v>
      </c>
      <c r="K752" s="2">
        <v>16</v>
      </c>
      <c r="O752" s="2" t="s">
        <v>49</v>
      </c>
      <c r="P752" s="2">
        <v>4</v>
      </c>
      <c r="R752" s="2" t="s">
        <v>1989</v>
      </c>
      <c r="S752" s="2" t="s">
        <v>1599</v>
      </c>
      <c r="T752" s="2" t="s">
        <v>1599</v>
      </c>
      <c r="U752" s="2" t="s">
        <v>1599</v>
      </c>
      <c r="V752" s="2" t="s">
        <v>1599</v>
      </c>
      <c r="Y752" s="2" t="s">
        <v>1599</v>
      </c>
      <c r="AA752" s="2" t="s">
        <v>1599</v>
      </c>
      <c r="AB752" s="12" t="s">
        <v>204</v>
      </c>
      <c r="AC752" s="12">
        <v>12037</v>
      </c>
      <c r="AD752" s="12">
        <v>50</v>
      </c>
      <c r="AE752" s="12">
        <f>VLOOKUP(AD752,Tableau5[[ID_Section]:[departement]],10,TRUE)</f>
        <v>17</v>
      </c>
      <c r="AF752" s="12">
        <v>141</v>
      </c>
      <c r="AG752" s="33">
        <v>43358</v>
      </c>
      <c r="AH752" s="12">
        <v>16</v>
      </c>
      <c r="AI752" s="12">
        <v>1</v>
      </c>
      <c r="AJ752" s="12" t="s">
        <v>49</v>
      </c>
      <c r="AL752" s="12">
        <v>4</v>
      </c>
      <c r="AP752" s="12">
        <v>2</v>
      </c>
      <c r="AW752" s="12">
        <v>2</v>
      </c>
      <c r="AX752" s="12">
        <v>2</v>
      </c>
      <c r="AY752" s="12" t="s">
        <v>61</v>
      </c>
      <c r="AZ752" s="12">
        <v>148</v>
      </c>
      <c r="BA752" s="12" t="s">
        <v>198</v>
      </c>
      <c r="BB752" s="12">
        <v>14946</v>
      </c>
      <c r="BC752" s="12">
        <v>192</v>
      </c>
    </row>
    <row r="753" spans="1:55" x14ac:dyDescent="0.2">
      <c r="A753" s="2" t="s">
        <v>1612</v>
      </c>
      <c r="B753" s="2" t="s">
        <v>568</v>
      </c>
      <c r="C753" s="2"/>
      <c r="D753" s="2">
        <v>50</v>
      </c>
      <c r="E753" s="11">
        <v>43358</v>
      </c>
      <c r="F753" s="2">
        <v>43358</v>
      </c>
      <c r="G753" s="2">
        <v>141</v>
      </c>
      <c r="K753" s="2">
        <v>16</v>
      </c>
      <c r="O753" s="2" t="s">
        <v>165</v>
      </c>
      <c r="P753" s="2">
        <v>1</v>
      </c>
      <c r="Q753" s="2" t="s">
        <v>187</v>
      </c>
      <c r="R753" s="2" t="s">
        <v>1989</v>
      </c>
      <c r="S753" s="2" t="s">
        <v>1599</v>
      </c>
      <c r="T753" s="2" t="s">
        <v>1599</v>
      </c>
      <c r="U753" s="2" t="s">
        <v>1599</v>
      </c>
      <c r="V753" s="2" t="s">
        <v>1599</v>
      </c>
      <c r="Y753" s="2" t="s">
        <v>1599</v>
      </c>
      <c r="AA753" s="2" t="s">
        <v>1599</v>
      </c>
      <c r="AB753" s="12" t="s">
        <v>204</v>
      </c>
      <c r="AC753" s="12">
        <v>12038</v>
      </c>
      <c r="AD753" s="12">
        <v>50</v>
      </c>
      <c r="AE753" s="12">
        <f>VLOOKUP(AD753,Tableau5[[ID_Section]:[departement]],10,TRUE)</f>
        <v>17</v>
      </c>
      <c r="AF753" s="12">
        <v>141</v>
      </c>
      <c r="AG753" s="33">
        <v>43358</v>
      </c>
      <c r="AH753" s="12">
        <v>16</v>
      </c>
      <c r="AI753" s="12">
        <v>4</v>
      </c>
      <c r="AJ753" s="12" t="s">
        <v>165</v>
      </c>
      <c r="AL753" s="12">
        <v>1</v>
      </c>
      <c r="AO753" s="12" t="s">
        <v>187</v>
      </c>
      <c r="AP753" s="12">
        <v>2</v>
      </c>
      <c r="AW753" s="12">
        <v>2</v>
      </c>
      <c r="AX753" s="12">
        <v>2</v>
      </c>
      <c r="AY753" s="12" t="s">
        <v>61</v>
      </c>
      <c r="AZ753" s="12">
        <v>148</v>
      </c>
      <c r="BA753" s="12" t="s">
        <v>198</v>
      </c>
      <c r="BB753" s="12">
        <v>14946</v>
      </c>
      <c r="BC753" s="12">
        <v>192</v>
      </c>
    </row>
    <row r="754" spans="1:55" x14ac:dyDescent="0.2">
      <c r="A754" s="2" t="s">
        <v>1612</v>
      </c>
      <c r="B754" s="2" t="s">
        <v>568</v>
      </c>
      <c r="C754" s="2"/>
      <c r="D754" s="2">
        <v>50</v>
      </c>
      <c r="E754" s="11">
        <v>43358</v>
      </c>
      <c r="F754" s="2">
        <v>43358</v>
      </c>
      <c r="G754" s="2">
        <v>141</v>
      </c>
      <c r="K754" s="2">
        <v>16</v>
      </c>
      <c r="O754" s="2" t="s">
        <v>53</v>
      </c>
      <c r="P754" s="2">
        <v>5</v>
      </c>
      <c r="R754" s="2" t="s">
        <v>1989</v>
      </c>
      <c r="S754" s="2" t="s">
        <v>1599</v>
      </c>
      <c r="T754" s="2" t="s">
        <v>1599</v>
      </c>
      <c r="U754" s="2" t="s">
        <v>1599</v>
      </c>
      <c r="V754" s="2" t="s">
        <v>1599</v>
      </c>
      <c r="Y754" s="2" t="s">
        <v>1599</v>
      </c>
      <c r="AA754" s="2" t="s">
        <v>1599</v>
      </c>
      <c r="AB754" s="12" t="s">
        <v>204</v>
      </c>
      <c r="AC754" s="12">
        <v>12039</v>
      </c>
      <c r="AD754" s="12">
        <v>50</v>
      </c>
      <c r="AE754" s="12">
        <f>VLOOKUP(AD754,Tableau5[[ID_Section]:[departement]],10,TRUE)</f>
        <v>17</v>
      </c>
      <c r="AF754" s="12">
        <v>141</v>
      </c>
      <c r="AG754" s="33">
        <v>43358</v>
      </c>
      <c r="AH754" s="12">
        <v>16</v>
      </c>
      <c r="AI754" s="12">
        <v>9</v>
      </c>
      <c r="AJ754" s="12" t="s">
        <v>53</v>
      </c>
      <c r="AK754" s="12" t="s">
        <v>53</v>
      </c>
      <c r="AL754" s="12">
        <v>5</v>
      </c>
      <c r="AP754" s="12">
        <v>2</v>
      </c>
      <c r="AV754" s="12" t="str">
        <f>CONCATENATE(AD754,"-",AG754,"-","Loisir")</f>
        <v>50-43358-Loisir</v>
      </c>
      <c r="AW754" s="12">
        <v>1</v>
      </c>
      <c r="AX754" s="12">
        <v>2</v>
      </c>
      <c r="AY754" s="12" t="s">
        <v>61</v>
      </c>
      <c r="AZ754" s="12">
        <v>148</v>
      </c>
      <c r="BA754" s="12" t="s">
        <v>198</v>
      </c>
      <c r="BB754" s="12">
        <v>14946</v>
      </c>
      <c r="BC754" s="12">
        <v>192</v>
      </c>
    </row>
    <row r="755" spans="1:55" x14ac:dyDescent="0.2">
      <c r="A755" s="2" t="s">
        <v>1612</v>
      </c>
      <c r="B755" s="2" t="s">
        <v>568</v>
      </c>
      <c r="C755" s="2"/>
      <c r="D755" s="2">
        <v>50</v>
      </c>
      <c r="E755" s="11">
        <v>43358</v>
      </c>
      <c r="F755" s="2">
        <v>43358</v>
      </c>
      <c r="G755" s="2">
        <v>141</v>
      </c>
      <c r="K755" s="2">
        <v>16</v>
      </c>
      <c r="O755" s="2" t="s">
        <v>53</v>
      </c>
      <c r="P755" s="2">
        <v>1</v>
      </c>
      <c r="R755" s="2" t="s">
        <v>1989</v>
      </c>
      <c r="S755" s="2" t="s">
        <v>54</v>
      </c>
      <c r="T755" s="2" t="s">
        <v>268</v>
      </c>
      <c r="U755" s="2" t="s">
        <v>1599</v>
      </c>
      <c r="V755" s="2" t="s">
        <v>1599</v>
      </c>
      <c r="Y755" s="2" t="s">
        <v>1599</v>
      </c>
      <c r="AA755" s="2" t="s">
        <v>1599</v>
      </c>
      <c r="AB755" s="12" t="s">
        <v>268</v>
      </c>
      <c r="AC755" s="12">
        <v>12040</v>
      </c>
      <c r="AD755" s="12">
        <v>50</v>
      </c>
      <c r="AE755" s="12">
        <f>VLOOKUP(AD755,Tableau5[[ID_Section]:[departement]],10,TRUE)</f>
        <v>17</v>
      </c>
      <c r="AF755" s="12">
        <v>141</v>
      </c>
      <c r="AG755" s="33">
        <v>43358</v>
      </c>
      <c r="AH755" s="12">
        <v>16</v>
      </c>
      <c r="AI755" s="12">
        <v>9</v>
      </c>
      <c r="AJ755" s="12" t="s">
        <v>53</v>
      </c>
      <c r="AK755" s="12" t="s">
        <v>53</v>
      </c>
      <c r="AL755" s="12">
        <v>1</v>
      </c>
      <c r="AP755" s="12">
        <v>2</v>
      </c>
      <c r="AQ755" s="12">
        <v>62</v>
      </c>
      <c r="AV755" s="12" t="str">
        <f>CONCATENATE(AD755,"-",AG755,"-","Loisir")</f>
        <v>50-43358-Loisir</v>
      </c>
      <c r="AW755" s="12">
        <v>1</v>
      </c>
      <c r="AX755" s="12">
        <v>2</v>
      </c>
      <c r="AY755" s="12" t="s">
        <v>61</v>
      </c>
      <c r="AZ755" s="12">
        <v>148</v>
      </c>
      <c r="BA755" s="12" t="s">
        <v>198</v>
      </c>
      <c r="BB755" s="12">
        <v>14946</v>
      </c>
      <c r="BC755" s="12">
        <v>192</v>
      </c>
    </row>
    <row r="756" spans="1:55" x14ac:dyDescent="0.2">
      <c r="A756" s="2" t="s">
        <v>1612</v>
      </c>
      <c r="B756" s="2" t="s">
        <v>568</v>
      </c>
      <c r="C756" s="2"/>
      <c r="D756" s="2">
        <v>50</v>
      </c>
      <c r="E756" s="11">
        <v>43358</v>
      </c>
      <c r="F756" s="2">
        <v>43358</v>
      </c>
      <c r="G756" s="2">
        <v>141</v>
      </c>
      <c r="K756" s="2">
        <v>16</v>
      </c>
      <c r="O756" s="2" t="s">
        <v>53</v>
      </c>
      <c r="P756" s="2">
        <v>1</v>
      </c>
      <c r="R756" s="2" t="s">
        <v>1989</v>
      </c>
      <c r="S756" s="2" t="s">
        <v>54</v>
      </c>
      <c r="T756" s="2" t="s">
        <v>269</v>
      </c>
      <c r="U756" s="2" t="s">
        <v>1599</v>
      </c>
      <c r="V756" s="2" t="s">
        <v>1599</v>
      </c>
      <c r="Y756" s="2" t="s">
        <v>1599</v>
      </c>
      <c r="AA756" s="2" t="s">
        <v>1599</v>
      </c>
      <c r="AB756" s="12" t="s">
        <v>269</v>
      </c>
      <c r="AC756" s="12">
        <v>12041</v>
      </c>
      <c r="AD756" s="12">
        <v>50</v>
      </c>
      <c r="AE756" s="12">
        <f>VLOOKUP(AD756,Tableau5[[ID_Section]:[departement]],10,TRUE)</f>
        <v>17</v>
      </c>
      <c r="AF756" s="12">
        <v>141</v>
      </c>
      <c r="AG756" s="33">
        <v>43358</v>
      </c>
      <c r="AH756" s="12">
        <v>16</v>
      </c>
      <c r="AI756" s="12">
        <v>9</v>
      </c>
      <c r="AJ756" s="12" t="s">
        <v>53</v>
      </c>
      <c r="AK756" s="12" t="s">
        <v>53</v>
      </c>
      <c r="AL756" s="12">
        <v>1</v>
      </c>
      <c r="AP756" s="12">
        <v>2</v>
      </c>
      <c r="AQ756" s="12">
        <v>63</v>
      </c>
      <c r="AV756" s="12" t="str">
        <f>CONCATENATE(AD756,"-",AG756,"-","Loisir")</f>
        <v>50-43358-Loisir</v>
      </c>
      <c r="AW756" s="12">
        <v>1</v>
      </c>
      <c r="AX756" s="12">
        <v>2</v>
      </c>
      <c r="AY756" s="12" t="s">
        <v>61</v>
      </c>
      <c r="AZ756" s="12">
        <v>148</v>
      </c>
      <c r="BA756" s="12" t="s">
        <v>198</v>
      </c>
      <c r="BB756" s="12">
        <v>14946</v>
      </c>
      <c r="BC756" s="12">
        <v>192</v>
      </c>
    </row>
    <row r="757" spans="1:55" x14ac:dyDescent="0.2">
      <c r="A757" s="2" t="s">
        <v>1612</v>
      </c>
      <c r="B757" s="2" t="s">
        <v>568</v>
      </c>
      <c r="C757" s="2"/>
      <c r="D757" s="2">
        <v>50</v>
      </c>
      <c r="E757" s="11">
        <v>43358</v>
      </c>
      <c r="F757" s="2">
        <v>43358</v>
      </c>
      <c r="G757" s="2">
        <v>141</v>
      </c>
      <c r="K757" s="2">
        <v>16</v>
      </c>
      <c r="O757" s="2" t="s">
        <v>53</v>
      </c>
      <c r="P757" s="2">
        <v>1</v>
      </c>
      <c r="R757" s="2" t="s">
        <v>1989</v>
      </c>
      <c r="S757" s="2" t="s">
        <v>1599</v>
      </c>
      <c r="T757" s="2" t="s">
        <v>1599</v>
      </c>
      <c r="U757" s="2" t="s">
        <v>1599</v>
      </c>
      <c r="V757" s="2" t="s">
        <v>1599</v>
      </c>
      <c r="Y757" s="2" t="s">
        <v>1599</v>
      </c>
      <c r="AA757" s="2" t="s">
        <v>1599</v>
      </c>
      <c r="AB757" s="12" t="s">
        <v>204</v>
      </c>
      <c r="AC757" s="12">
        <v>12042</v>
      </c>
      <c r="AD757" s="12">
        <v>50</v>
      </c>
      <c r="AE757" s="12">
        <f>VLOOKUP(AD757,Tableau5[[ID_Section]:[departement]],10,TRUE)</f>
        <v>17</v>
      </c>
      <c r="AF757" s="12">
        <v>141</v>
      </c>
      <c r="AG757" s="33">
        <v>43358</v>
      </c>
      <c r="AH757" s="12">
        <v>16</v>
      </c>
      <c r="AI757" s="12">
        <v>9</v>
      </c>
      <c r="AJ757" s="12" t="s">
        <v>53</v>
      </c>
      <c r="AK757" s="12" t="s">
        <v>53</v>
      </c>
      <c r="AL757" s="12">
        <v>1</v>
      </c>
      <c r="AP757" s="12">
        <v>2</v>
      </c>
      <c r="AV757" s="12" t="str">
        <f>CONCATENATE(AD757,"-",AG757,"-","Loisir")</f>
        <v>50-43358-Loisir</v>
      </c>
      <c r="AW757" s="12">
        <v>1</v>
      </c>
      <c r="AX757" s="12">
        <v>2</v>
      </c>
      <c r="AY757" s="12" t="s">
        <v>61</v>
      </c>
      <c r="AZ757" s="12">
        <v>148</v>
      </c>
      <c r="BA757" s="12" t="s">
        <v>198</v>
      </c>
      <c r="BB757" s="12">
        <v>14946</v>
      </c>
      <c r="BC757" s="12">
        <v>192</v>
      </c>
    </row>
    <row r="758" spans="1:55" x14ac:dyDescent="0.2">
      <c r="A758" s="2" t="s">
        <v>1612</v>
      </c>
      <c r="B758" s="2" t="s">
        <v>568</v>
      </c>
      <c r="C758" s="2"/>
      <c r="D758" s="2">
        <v>50</v>
      </c>
      <c r="E758" s="11">
        <v>43358</v>
      </c>
      <c r="F758" s="2">
        <v>43358</v>
      </c>
      <c r="G758" s="2">
        <v>141</v>
      </c>
      <c r="K758" s="2">
        <v>16</v>
      </c>
      <c r="O758" s="2" t="s">
        <v>53</v>
      </c>
      <c r="P758" s="2">
        <v>1</v>
      </c>
      <c r="R758" s="2" t="s">
        <v>1989</v>
      </c>
      <c r="S758" s="2" t="s">
        <v>54</v>
      </c>
      <c r="T758" s="2" t="s">
        <v>270</v>
      </c>
      <c r="U758" s="2" t="s">
        <v>1599</v>
      </c>
      <c r="V758" s="2" t="s">
        <v>1599</v>
      </c>
      <c r="Y758" s="2" t="s">
        <v>1599</v>
      </c>
      <c r="AA758" s="2" t="s">
        <v>1599</v>
      </c>
      <c r="AB758" s="12" t="s">
        <v>270</v>
      </c>
      <c r="AC758" s="12">
        <v>12043</v>
      </c>
      <c r="AD758" s="12">
        <v>50</v>
      </c>
      <c r="AE758" s="12">
        <f>VLOOKUP(AD758,Tableau5[[ID_Section]:[departement]],10,TRUE)</f>
        <v>17</v>
      </c>
      <c r="AF758" s="12">
        <v>141</v>
      </c>
      <c r="AG758" s="33">
        <v>43358</v>
      </c>
      <c r="AH758" s="12">
        <v>16</v>
      </c>
      <c r="AI758" s="12">
        <v>9</v>
      </c>
      <c r="AJ758" s="12" t="s">
        <v>53</v>
      </c>
      <c r="AK758" s="12" t="s">
        <v>53</v>
      </c>
      <c r="AL758" s="12">
        <v>1</v>
      </c>
      <c r="AP758" s="12">
        <v>2</v>
      </c>
      <c r="AQ758" s="12">
        <v>64</v>
      </c>
      <c r="AV758" s="12" t="str">
        <f>CONCATENATE(AD758,"-",AG758,"-","Loisir")</f>
        <v>50-43358-Loisir</v>
      </c>
      <c r="AW758" s="12">
        <v>1</v>
      </c>
      <c r="AX758" s="12">
        <v>2</v>
      </c>
      <c r="AY758" s="12" t="s">
        <v>61</v>
      </c>
      <c r="AZ758" s="12">
        <v>148</v>
      </c>
      <c r="BA758" s="12" t="s">
        <v>198</v>
      </c>
      <c r="BB758" s="12">
        <v>14946</v>
      </c>
      <c r="BC758" s="12">
        <v>192</v>
      </c>
    </row>
    <row r="759" spans="1:55" x14ac:dyDescent="0.2">
      <c r="A759" s="2" t="s">
        <v>1612</v>
      </c>
      <c r="B759" s="2" t="s">
        <v>568</v>
      </c>
      <c r="C759" s="2"/>
      <c r="D759" s="2">
        <v>50</v>
      </c>
      <c r="E759" s="11">
        <v>43358</v>
      </c>
      <c r="F759" s="2">
        <v>43358</v>
      </c>
      <c r="G759" s="2">
        <v>141</v>
      </c>
      <c r="K759" s="2">
        <v>16</v>
      </c>
      <c r="O759" s="2" t="s">
        <v>49</v>
      </c>
      <c r="P759" s="2">
        <v>3</v>
      </c>
      <c r="R759" s="2" t="s">
        <v>1988</v>
      </c>
      <c r="S759" s="2" t="s">
        <v>1599</v>
      </c>
      <c r="T759" s="2" t="s">
        <v>1599</v>
      </c>
      <c r="U759" s="2" t="s">
        <v>1599</v>
      </c>
      <c r="V759" s="2" t="s">
        <v>1599</v>
      </c>
      <c r="Y759" s="2" t="s">
        <v>1599</v>
      </c>
      <c r="AA759" s="2" t="s">
        <v>1599</v>
      </c>
      <c r="AB759" s="12" t="s">
        <v>204</v>
      </c>
      <c r="AC759" s="12">
        <v>12044</v>
      </c>
      <c r="AD759" s="12">
        <v>50</v>
      </c>
      <c r="AE759" s="12">
        <f>VLOOKUP(AD759,Tableau5[[ID_Section]:[departement]],10,TRUE)</f>
        <v>17</v>
      </c>
      <c r="AF759" s="12">
        <v>141</v>
      </c>
      <c r="AG759" s="33">
        <v>43358</v>
      </c>
      <c r="AH759" s="12">
        <v>16</v>
      </c>
      <c r="AI759" s="12">
        <v>1</v>
      </c>
      <c r="AJ759" s="12" t="s">
        <v>49</v>
      </c>
      <c r="AL759" s="12">
        <v>3</v>
      </c>
      <c r="AP759" s="12">
        <v>1</v>
      </c>
      <c r="AW759" s="12">
        <v>2</v>
      </c>
      <c r="AX759" s="12">
        <v>2</v>
      </c>
      <c r="AY759" s="12" t="s">
        <v>61</v>
      </c>
      <c r="AZ759" s="12">
        <v>148</v>
      </c>
      <c r="BA759" s="12" t="s">
        <v>198</v>
      </c>
      <c r="BB759" s="12">
        <v>14946</v>
      </c>
      <c r="BC759" s="12">
        <v>192</v>
      </c>
    </row>
    <row r="760" spans="1:55" x14ac:dyDescent="0.2">
      <c r="A760" s="2" t="s">
        <v>1612</v>
      </c>
      <c r="B760" s="2" t="s">
        <v>568</v>
      </c>
      <c r="C760" s="2"/>
      <c r="D760" s="2">
        <v>50</v>
      </c>
      <c r="E760" s="11">
        <v>43358</v>
      </c>
      <c r="F760" s="2">
        <v>43358</v>
      </c>
      <c r="G760" s="2">
        <v>141</v>
      </c>
      <c r="K760" s="2">
        <v>16</v>
      </c>
      <c r="O760" s="2" t="s">
        <v>46</v>
      </c>
      <c r="P760" s="2">
        <v>4</v>
      </c>
      <c r="R760" s="2" t="s">
        <v>1988</v>
      </c>
      <c r="S760" s="2" t="s">
        <v>1599</v>
      </c>
      <c r="T760" s="2" t="s">
        <v>1599</v>
      </c>
      <c r="U760" s="2" t="s">
        <v>1599</v>
      </c>
      <c r="V760" s="2" t="s">
        <v>1599</v>
      </c>
      <c r="Y760" s="2" t="s">
        <v>1599</v>
      </c>
      <c r="AA760" s="2" t="s">
        <v>1599</v>
      </c>
      <c r="AB760" s="12" t="s">
        <v>204</v>
      </c>
      <c r="AC760" s="12">
        <v>12045</v>
      </c>
      <c r="AD760" s="12">
        <v>50</v>
      </c>
      <c r="AE760" s="12">
        <f>VLOOKUP(AD760,Tableau5[[ID_Section]:[departement]],10,TRUE)</f>
        <v>17</v>
      </c>
      <c r="AF760" s="12">
        <v>141</v>
      </c>
      <c r="AG760" s="33">
        <v>43358</v>
      </c>
      <c r="AH760" s="12">
        <v>16</v>
      </c>
      <c r="AI760" s="12">
        <v>2</v>
      </c>
      <c r="AJ760" s="12" t="s">
        <v>46</v>
      </c>
      <c r="AL760" s="12">
        <v>4</v>
      </c>
      <c r="AP760" s="12">
        <v>1</v>
      </c>
      <c r="AW760" s="12">
        <v>2</v>
      </c>
      <c r="AX760" s="12">
        <v>2</v>
      </c>
      <c r="AY760" s="12" t="s">
        <v>61</v>
      </c>
      <c r="AZ760" s="12">
        <v>148</v>
      </c>
      <c r="BA760" s="12" t="s">
        <v>198</v>
      </c>
      <c r="BB760" s="12">
        <v>14946</v>
      </c>
      <c r="BC760" s="12">
        <v>192</v>
      </c>
    </row>
    <row r="761" spans="1:55" x14ac:dyDescent="0.2">
      <c r="A761" s="2" t="s">
        <v>1612</v>
      </c>
      <c r="B761" s="2" t="s">
        <v>568</v>
      </c>
      <c r="C761" s="2"/>
      <c r="D761" s="2">
        <v>50</v>
      </c>
      <c r="E761" s="11">
        <v>43358</v>
      </c>
      <c r="F761" s="2">
        <v>43358</v>
      </c>
      <c r="G761" s="2">
        <v>141</v>
      </c>
      <c r="K761" s="2">
        <v>16</v>
      </c>
      <c r="O761" s="2" t="s">
        <v>53</v>
      </c>
      <c r="P761" s="2">
        <v>4</v>
      </c>
      <c r="R761" s="2" t="s">
        <v>1988</v>
      </c>
      <c r="S761" s="2" t="s">
        <v>1599</v>
      </c>
      <c r="T761" s="2" t="s">
        <v>1599</v>
      </c>
      <c r="U761" s="2" t="s">
        <v>1599</v>
      </c>
      <c r="V761" s="2" t="s">
        <v>1599</v>
      </c>
      <c r="Y761" s="2" t="s">
        <v>1599</v>
      </c>
      <c r="AA761" s="2" t="s">
        <v>1599</v>
      </c>
      <c r="AB761" s="12" t="s">
        <v>204</v>
      </c>
      <c r="AC761" s="12">
        <v>12046</v>
      </c>
      <c r="AD761" s="12">
        <v>50</v>
      </c>
      <c r="AE761" s="12">
        <f>VLOOKUP(AD761,Tableau5[[ID_Section]:[departement]],10,TRUE)</f>
        <v>17</v>
      </c>
      <c r="AF761" s="12">
        <v>141</v>
      </c>
      <c r="AG761" s="33">
        <v>43358</v>
      </c>
      <c r="AH761" s="12">
        <v>16</v>
      </c>
      <c r="AI761" s="12">
        <v>9</v>
      </c>
      <c r="AJ761" s="12" t="s">
        <v>53</v>
      </c>
      <c r="AK761" s="12" t="s">
        <v>53</v>
      </c>
      <c r="AL761" s="12">
        <v>4</v>
      </c>
      <c r="AP761" s="12">
        <v>1</v>
      </c>
      <c r="AV761" s="12" t="str">
        <f>CONCATENATE(AD761,"-",AG761,"-","Loisir")</f>
        <v>50-43358-Loisir</v>
      </c>
      <c r="AW761" s="12">
        <v>1</v>
      </c>
      <c r="AX761" s="12">
        <v>2</v>
      </c>
      <c r="AY761" s="12" t="s">
        <v>61</v>
      </c>
      <c r="AZ761" s="12">
        <v>148</v>
      </c>
      <c r="BA761" s="12" t="s">
        <v>198</v>
      </c>
      <c r="BB761" s="12">
        <v>14946</v>
      </c>
      <c r="BC761" s="12">
        <v>192</v>
      </c>
    </row>
    <row r="762" spans="1:55" x14ac:dyDescent="0.2">
      <c r="A762" s="2" t="s">
        <v>1612</v>
      </c>
      <c r="B762" s="2" t="s">
        <v>568</v>
      </c>
      <c r="C762" s="2"/>
      <c r="D762" s="2">
        <v>50</v>
      </c>
      <c r="E762" s="11">
        <v>43358</v>
      </c>
      <c r="F762" s="2">
        <v>43358</v>
      </c>
      <c r="G762" s="2">
        <v>141</v>
      </c>
      <c r="K762" s="2">
        <v>16</v>
      </c>
      <c r="O762" s="2" t="s">
        <v>49</v>
      </c>
      <c r="P762" s="2">
        <v>13</v>
      </c>
      <c r="R762" s="2" t="s">
        <v>1989</v>
      </c>
      <c r="S762" s="2" t="s">
        <v>1599</v>
      </c>
      <c r="T762" s="2" t="s">
        <v>1599</v>
      </c>
      <c r="U762" s="2" t="s">
        <v>1599</v>
      </c>
      <c r="V762" s="2" t="s">
        <v>1599</v>
      </c>
      <c r="Y762" s="2" t="s">
        <v>1599</v>
      </c>
      <c r="AA762" s="2" t="s">
        <v>1599</v>
      </c>
      <c r="AB762" s="12" t="s">
        <v>204</v>
      </c>
      <c r="AC762" s="12">
        <v>12047</v>
      </c>
      <c r="AD762" s="12">
        <v>50</v>
      </c>
      <c r="AE762" s="12">
        <f>VLOOKUP(AD762,Tableau5[[ID_Section]:[departement]],10,TRUE)</f>
        <v>17</v>
      </c>
      <c r="AF762" s="12">
        <v>141</v>
      </c>
      <c r="AG762" s="33">
        <v>43358</v>
      </c>
      <c r="AH762" s="12">
        <v>16</v>
      </c>
      <c r="AI762" s="12">
        <v>1</v>
      </c>
      <c r="AJ762" s="12" t="s">
        <v>49</v>
      </c>
      <c r="AL762" s="12">
        <v>13</v>
      </c>
      <c r="AP762" s="12">
        <v>2</v>
      </c>
      <c r="AW762" s="12">
        <v>2</v>
      </c>
      <c r="AX762" s="12">
        <v>2</v>
      </c>
      <c r="AY762" s="12" t="s">
        <v>61</v>
      </c>
      <c r="AZ762" s="12">
        <v>148</v>
      </c>
      <c r="BA762" s="12" t="s">
        <v>198</v>
      </c>
      <c r="BB762" s="12">
        <v>14946</v>
      </c>
      <c r="BC762" s="12">
        <v>192</v>
      </c>
    </row>
    <row r="763" spans="1:55" x14ac:dyDescent="0.2">
      <c r="A763" s="2" t="s">
        <v>1612</v>
      </c>
      <c r="B763" s="2" t="s">
        <v>568</v>
      </c>
      <c r="C763" s="2"/>
      <c r="D763" s="2">
        <v>50</v>
      </c>
      <c r="E763" s="11">
        <v>43358</v>
      </c>
      <c r="F763" s="2">
        <v>43358</v>
      </c>
      <c r="G763" s="2">
        <v>141</v>
      </c>
      <c r="K763" s="2">
        <v>16</v>
      </c>
      <c r="O763" s="2" t="s">
        <v>53</v>
      </c>
      <c r="P763" s="2">
        <v>2</v>
      </c>
      <c r="R763" s="2" t="s">
        <v>1989</v>
      </c>
      <c r="S763" s="2" t="s">
        <v>1599</v>
      </c>
      <c r="T763" s="2" t="s">
        <v>1599</v>
      </c>
      <c r="U763" s="2" t="s">
        <v>1599</v>
      </c>
      <c r="V763" s="2" t="s">
        <v>1599</v>
      </c>
      <c r="Y763" s="2" t="s">
        <v>1599</v>
      </c>
      <c r="AA763" s="2" t="s">
        <v>1599</v>
      </c>
      <c r="AB763" s="12" t="s">
        <v>204</v>
      </c>
      <c r="AC763" s="12">
        <v>12048</v>
      </c>
      <c r="AD763" s="12">
        <v>50</v>
      </c>
      <c r="AE763" s="12">
        <f>VLOOKUP(AD763,Tableau5[[ID_Section]:[departement]],10,TRUE)</f>
        <v>17</v>
      </c>
      <c r="AF763" s="12">
        <v>141</v>
      </c>
      <c r="AG763" s="33">
        <v>43358</v>
      </c>
      <c r="AH763" s="12">
        <v>16</v>
      </c>
      <c r="AI763" s="12">
        <v>9</v>
      </c>
      <c r="AJ763" s="12" t="s">
        <v>53</v>
      </c>
      <c r="AK763" s="12" t="s">
        <v>53</v>
      </c>
      <c r="AL763" s="12">
        <v>2</v>
      </c>
      <c r="AP763" s="12">
        <v>2</v>
      </c>
      <c r="AV763" s="12" t="str">
        <f>CONCATENATE(AD763,"-",AG763,"-","Loisir")</f>
        <v>50-43358-Loisir</v>
      </c>
      <c r="AW763" s="12">
        <v>1</v>
      </c>
      <c r="AX763" s="12">
        <v>2</v>
      </c>
      <c r="AY763" s="12" t="s">
        <v>61</v>
      </c>
      <c r="AZ763" s="12">
        <v>148</v>
      </c>
      <c r="BA763" s="12" t="s">
        <v>198</v>
      </c>
      <c r="BB763" s="12">
        <v>14946</v>
      </c>
      <c r="BC763" s="12">
        <v>192</v>
      </c>
    </row>
    <row r="764" spans="1:55" x14ac:dyDescent="0.2">
      <c r="A764" s="2" t="s">
        <v>1612</v>
      </c>
      <c r="B764" s="2" t="s">
        <v>568</v>
      </c>
      <c r="C764" s="2"/>
      <c r="D764" s="2">
        <v>50</v>
      </c>
      <c r="E764" s="11">
        <v>43358</v>
      </c>
      <c r="F764" s="2">
        <v>43358</v>
      </c>
      <c r="G764" s="2">
        <v>141</v>
      </c>
      <c r="K764" s="2">
        <v>16</v>
      </c>
      <c r="O764" s="2" t="s">
        <v>50</v>
      </c>
      <c r="P764" s="2">
        <v>1</v>
      </c>
      <c r="R764" s="2" t="s">
        <v>1989</v>
      </c>
      <c r="S764" s="2" t="s">
        <v>54</v>
      </c>
      <c r="T764" s="2" t="s">
        <v>271</v>
      </c>
      <c r="U764" s="2" t="s">
        <v>1599</v>
      </c>
      <c r="V764" s="2" t="s">
        <v>1599</v>
      </c>
      <c r="Y764" s="2" t="s">
        <v>1599</v>
      </c>
      <c r="AA764" s="2" t="s">
        <v>1599</v>
      </c>
      <c r="AB764" s="12" t="s">
        <v>271</v>
      </c>
      <c r="AC764" s="12">
        <v>12049</v>
      </c>
      <c r="AD764" s="12">
        <v>50</v>
      </c>
      <c r="AE764" s="12">
        <f>VLOOKUP(AD764,Tableau5[[ID_Section]:[departement]],10,TRUE)</f>
        <v>17</v>
      </c>
      <c r="AF764" s="12">
        <v>141</v>
      </c>
      <c r="AG764" s="33">
        <v>43358</v>
      </c>
      <c r="AH764" s="12">
        <v>16</v>
      </c>
      <c r="AI764" s="12">
        <v>8</v>
      </c>
      <c r="AJ764" s="12" t="s">
        <v>50</v>
      </c>
      <c r="AK764" s="12" t="str">
        <f>AJ764</f>
        <v>Utilitaire</v>
      </c>
      <c r="AL764" s="12">
        <v>1</v>
      </c>
      <c r="AP764" s="12">
        <v>2</v>
      </c>
      <c r="AQ764" s="12">
        <v>65</v>
      </c>
      <c r="AV764" s="12" t="str">
        <f>CONCATENATE(AD764,"-",AG764,"-",AJ764)</f>
        <v>50-43358-Utilitaire</v>
      </c>
      <c r="AW764" s="12">
        <v>1</v>
      </c>
      <c r="AX764" s="12">
        <v>2</v>
      </c>
      <c r="AY764" s="12" t="s">
        <v>61</v>
      </c>
      <c r="AZ764" s="12">
        <v>148</v>
      </c>
      <c r="BA764" s="12" t="s">
        <v>198</v>
      </c>
      <c r="BB764" s="12">
        <v>14946</v>
      </c>
      <c r="BC764" s="12">
        <v>192</v>
      </c>
    </row>
    <row r="765" spans="1:55" x14ac:dyDescent="0.2">
      <c r="A765" s="2" t="s">
        <v>1612</v>
      </c>
      <c r="B765" s="2" t="s">
        <v>568</v>
      </c>
      <c r="C765" s="2"/>
      <c r="D765" s="2">
        <v>50</v>
      </c>
      <c r="E765" s="11">
        <v>43358</v>
      </c>
      <c r="F765" s="2">
        <v>43358</v>
      </c>
      <c r="G765" s="2">
        <v>141</v>
      </c>
      <c r="K765" s="2">
        <v>16</v>
      </c>
      <c r="O765" s="2" t="s">
        <v>53</v>
      </c>
      <c r="P765" s="2">
        <v>6</v>
      </c>
      <c r="R765" s="2" t="s">
        <v>1989</v>
      </c>
      <c r="S765" s="2" t="s">
        <v>1599</v>
      </c>
      <c r="T765" s="2" t="s">
        <v>1599</v>
      </c>
      <c r="U765" s="2" t="s">
        <v>1599</v>
      </c>
      <c r="V765" s="2" t="s">
        <v>1599</v>
      </c>
      <c r="Y765" s="2" t="s">
        <v>1599</v>
      </c>
      <c r="AA765" s="2" t="s">
        <v>1599</v>
      </c>
      <c r="AB765" s="12" t="s">
        <v>204</v>
      </c>
      <c r="AC765" s="12">
        <v>12050</v>
      </c>
      <c r="AD765" s="12">
        <v>50</v>
      </c>
      <c r="AE765" s="12">
        <f>VLOOKUP(AD765,Tableau5[[ID_Section]:[departement]],10,TRUE)</f>
        <v>17</v>
      </c>
      <c r="AF765" s="12">
        <v>141</v>
      </c>
      <c r="AG765" s="33">
        <v>43358</v>
      </c>
      <c r="AH765" s="12">
        <v>16</v>
      </c>
      <c r="AI765" s="12">
        <v>9</v>
      </c>
      <c r="AJ765" s="12" t="s">
        <v>53</v>
      </c>
      <c r="AK765" s="12" t="s">
        <v>53</v>
      </c>
      <c r="AL765" s="12">
        <v>6</v>
      </c>
      <c r="AP765" s="12">
        <v>2</v>
      </c>
      <c r="AV765" s="12" t="str">
        <f>CONCATENATE(AD765,"-",AG765,"-","Loisir")</f>
        <v>50-43358-Loisir</v>
      </c>
      <c r="AW765" s="12">
        <v>1</v>
      </c>
      <c r="AX765" s="12">
        <v>2</v>
      </c>
      <c r="AY765" s="12" t="s">
        <v>61</v>
      </c>
      <c r="AZ765" s="12">
        <v>148</v>
      </c>
      <c r="BA765" s="12" t="s">
        <v>198</v>
      </c>
      <c r="BB765" s="12">
        <v>14946</v>
      </c>
      <c r="BC765" s="12">
        <v>192</v>
      </c>
    </row>
    <row r="766" spans="1:55" x14ac:dyDescent="0.2">
      <c r="A766" s="2" t="s">
        <v>1612</v>
      </c>
      <c r="B766" s="2" t="s">
        <v>568</v>
      </c>
      <c r="C766" s="2"/>
      <c r="D766" s="2">
        <v>50</v>
      </c>
      <c r="E766" s="11">
        <v>43358</v>
      </c>
      <c r="F766" s="2">
        <v>43358</v>
      </c>
      <c r="G766" s="2">
        <v>141</v>
      </c>
      <c r="K766" s="2">
        <v>16</v>
      </c>
      <c r="O766" s="2" t="s">
        <v>49</v>
      </c>
      <c r="P766" s="2">
        <v>3</v>
      </c>
      <c r="R766" s="2" t="s">
        <v>1988</v>
      </c>
      <c r="S766" s="2" t="s">
        <v>1599</v>
      </c>
      <c r="T766" s="2" t="s">
        <v>1599</v>
      </c>
      <c r="U766" s="2" t="s">
        <v>1599</v>
      </c>
      <c r="V766" s="2" t="s">
        <v>1599</v>
      </c>
      <c r="Y766" s="2" t="s">
        <v>1599</v>
      </c>
      <c r="AA766" s="2" t="s">
        <v>1599</v>
      </c>
      <c r="AB766" s="12" t="s">
        <v>204</v>
      </c>
      <c r="AC766" s="12">
        <v>12051</v>
      </c>
      <c r="AD766" s="12">
        <v>50</v>
      </c>
      <c r="AE766" s="12">
        <f>VLOOKUP(AD766,Tableau5[[ID_Section]:[departement]],10,TRUE)</f>
        <v>17</v>
      </c>
      <c r="AF766" s="12">
        <v>141</v>
      </c>
      <c r="AG766" s="33">
        <v>43358</v>
      </c>
      <c r="AH766" s="12">
        <v>16</v>
      </c>
      <c r="AI766" s="12">
        <v>1</v>
      </c>
      <c r="AJ766" s="12" t="s">
        <v>49</v>
      </c>
      <c r="AL766" s="12">
        <v>3</v>
      </c>
      <c r="AP766" s="12">
        <v>1</v>
      </c>
      <c r="AW766" s="12">
        <v>2</v>
      </c>
      <c r="AX766" s="12">
        <v>2</v>
      </c>
      <c r="AY766" s="12" t="s">
        <v>61</v>
      </c>
      <c r="AZ766" s="12">
        <v>148</v>
      </c>
      <c r="BA766" s="12" t="s">
        <v>198</v>
      </c>
      <c r="BB766" s="12">
        <v>14946</v>
      </c>
      <c r="BC766" s="12">
        <v>192</v>
      </c>
    </row>
    <row r="767" spans="1:55" x14ac:dyDescent="0.2">
      <c r="A767" s="2" t="s">
        <v>1612</v>
      </c>
      <c r="B767" s="2" t="s">
        <v>568</v>
      </c>
      <c r="C767" s="2"/>
      <c r="D767" s="2">
        <v>50</v>
      </c>
      <c r="E767" s="11">
        <v>43358</v>
      </c>
      <c r="F767" s="2">
        <v>43358</v>
      </c>
      <c r="G767" s="2">
        <v>141</v>
      </c>
      <c r="K767" s="2">
        <v>16</v>
      </c>
      <c r="O767" s="2" t="s">
        <v>53</v>
      </c>
      <c r="P767" s="2">
        <v>3</v>
      </c>
      <c r="R767" s="2" t="s">
        <v>1988</v>
      </c>
      <c r="S767" s="2" t="s">
        <v>1599</v>
      </c>
      <c r="T767" s="2" t="s">
        <v>1599</v>
      </c>
      <c r="U767" s="2" t="s">
        <v>1599</v>
      </c>
      <c r="V767" s="2" t="s">
        <v>1599</v>
      </c>
      <c r="Y767" s="2" t="s">
        <v>1599</v>
      </c>
      <c r="AA767" s="2" t="s">
        <v>1599</v>
      </c>
      <c r="AB767" s="12" t="s">
        <v>204</v>
      </c>
      <c r="AC767" s="12">
        <v>12052</v>
      </c>
      <c r="AD767" s="12">
        <v>50</v>
      </c>
      <c r="AE767" s="12">
        <f>VLOOKUP(AD767,Tableau5[[ID_Section]:[departement]],10,TRUE)</f>
        <v>17</v>
      </c>
      <c r="AF767" s="12">
        <v>141</v>
      </c>
      <c r="AG767" s="33">
        <v>43358</v>
      </c>
      <c r="AH767" s="12">
        <v>16</v>
      </c>
      <c r="AI767" s="12">
        <v>9</v>
      </c>
      <c r="AJ767" s="12" t="s">
        <v>53</v>
      </c>
      <c r="AK767" s="12" t="s">
        <v>53</v>
      </c>
      <c r="AL767" s="12">
        <v>3</v>
      </c>
      <c r="AP767" s="12">
        <v>1</v>
      </c>
      <c r="AV767" s="12" t="str">
        <f>CONCATENATE(AD767,"-",AG767,"-","Loisir")</f>
        <v>50-43358-Loisir</v>
      </c>
      <c r="AW767" s="12">
        <v>1</v>
      </c>
      <c r="AX767" s="12">
        <v>2</v>
      </c>
      <c r="AY767" s="12" t="s">
        <v>61</v>
      </c>
      <c r="AZ767" s="12">
        <v>148</v>
      </c>
      <c r="BA767" s="12" t="s">
        <v>198</v>
      </c>
      <c r="BB767" s="12">
        <v>14946</v>
      </c>
      <c r="BC767" s="12">
        <v>192</v>
      </c>
    </row>
    <row r="768" spans="1:55" x14ac:dyDescent="0.2">
      <c r="A768" s="2" t="s">
        <v>1612</v>
      </c>
      <c r="B768" s="2" t="s">
        <v>568</v>
      </c>
      <c r="C768" s="2"/>
      <c r="D768" s="2">
        <v>50</v>
      </c>
      <c r="E768" s="11">
        <v>43358</v>
      </c>
      <c r="F768" s="2">
        <v>43358</v>
      </c>
      <c r="G768" s="2">
        <v>141</v>
      </c>
      <c r="K768" s="2">
        <v>16</v>
      </c>
      <c r="O768" s="2" t="s">
        <v>58</v>
      </c>
      <c r="P768" s="2">
        <v>1</v>
      </c>
      <c r="Q768" s="2" t="s">
        <v>167</v>
      </c>
      <c r="R768" s="2" t="s">
        <v>1988</v>
      </c>
      <c r="S768" s="2" t="s">
        <v>1599</v>
      </c>
      <c r="T768" s="2" t="s">
        <v>1599</v>
      </c>
      <c r="U768" s="2" t="s">
        <v>1599</v>
      </c>
      <c r="V768" s="2" t="s">
        <v>1599</v>
      </c>
      <c r="Y768" s="2" t="s">
        <v>1599</v>
      </c>
      <c r="AA768" s="2" t="s">
        <v>1599</v>
      </c>
      <c r="AB768" s="12" t="s">
        <v>204</v>
      </c>
      <c r="AC768" s="12">
        <v>12053</v>
      </c>
      <c r="AD768" s="12">
        <v>50</v>
      </c>
      <c r="AE768" s="12">
        <f>VLOOKUP(AD768,Tableau5[[ID_Section]:[departement]],10,TRUE)</f>
        <v>17</v>
      </c>
      <c r="AF768" s="12">
        <v>141</v>
      </c>
      <c r="AG768" s="33">
        <v>43358</v>
      </c>
      <c r="AH768" s="12">
        <v>16</v>
      </c>
      <c r="AI768" s="12">
        <v>10</v>
      </c>
      <c r="AJ768" s="12" t="s">
        <v>58</v>
      </c>
      <c r="AK768" s="12" t="s">
        <v>53</v>
      </c>
      <c r="AL768" s="12">
        <v>1</v>
      </c>
      <c r="AO768" s="12" t="s">
        <v>167</v>
      </c>
      <c r="AP768" s="12">
        <v>1</v>
      </c>
      <c r="AV768" s="12" t="str">
        <f>CONCATENATE(AD768,"-",AG768,"-","Loisir")</f>
        <v>50-43358-Loisir</v>
      </c>
      <c r="AW768" s="12">
        <v>2</v>
      </c>
      <c r="AX768" s="12">
        <v>2</v>
      </c>
      <c r="AY768" s="12" t="s">
        <v>61</v>
      </c>
      <c r="AZ768" s="12">
        <v>148</v>
      </c>
      <c r="BA768" s="12" t="s">
        <v>198</v>
      </c>
      <c r="BB768" s="12">
        <v>14946</v>
      </c>
      <c r="BC768" s="12">
        <v>192</v>
      </c>
    </row>
    <row r="769" spans="1:55" x14ac:dyDescent="0.2">
      <c r="A769" s="2" t="s">
        <v>1612</v>
      </c>
      <c r="B769" s="2" t="s">
        <v>568</v>
      </c>
      <c r="C769" s="2"/>
      <c r="D769" s="2">
        <v>50</v>
      </c>
      <c r="E769" s="11">
        <v>43358</v>
      </c>
      <c r="F769" s="2">
        <v>43358</v>
      </c>
      <c r="G769" s="2">
        <v>141</v>
      </c>
      <c r="K769" s="2">
        <v>16</v>
      </c>
      <c r="O769" s="2" t="s">
        <v>49</v>
      </c>
      <c r="P769" s="2">
        <v>3</v>
      </c>
      <c r="R769" s="2" t="s">
        <v>1988</v>
      </c>
      <c r="S769" s="2" t="s">
        <v>1599</v>
      </c>
      <c r="T769" s="2" t="s">
        <v>1599</v>
      </c>
      <c r="U769" s="2" t="s">
        <v>1599</v>
      </c>
      <c r="V769" s="2" t="s">
        <v>1599</v>
      </c>
      <c r="Y769" s="2" t="s">
        <v>1599</v>
      </c>
      <c r="AA769" s="2" t="s">
        <v>1599</v>
      </c>
      <c r="AB769" s="12" t="s">
        <v>204</v>
      </c>
      <c r="AC769" s="12">
        <v>12054</v>
      </c>
      <c r="AD769" s="12">
        <v>50</v>
      </c>
      <c r="AE769" s="12">
        <f>VLOOKUP(AD769,Tableau5[[ID_Section]:[departement]],10,TRUE)</f>
        <v>17</v>
      </c>
      <c r="AF769" s="12">
        <v>141</v>
      </c>
      <c r="AG769" s="33">
        <v>43358</v>
      </c>
      <c r="AH769" s="12">
        <v>16</v>
      </c>
      <c r="AI769" s="12">
        <v>1</v>
      </c>
      <c r="AJ769" s="12" t="s">
        <v>49</v>
      </c>
      <c r="AL769" s="12">
        <v>3</v>
      </c>
      <c r="AP769" s="12">
        <v>1</v>
      </c>
      <c r="AW769" s="12">
        <v>2</v>
      </c>
      <c r="AX769" s="12">
        <v>2</v>
      </c>
      <c r="AY769" s="12" t="s">
        <v>61</v>
      </c>
      <c r="AZ769" s="12">
        <v>148</v>
      </c>
      <c r="BA769" s="12" t="s">
        <v>198</v>
      </c>
      <c r="BB769" s="12">
        <v>14946</v>
      </c>
      <c r="BC769" s="12">
        <v>192</v>
      </c>
    </row>
    <row r="770" spans="1:55" x14ac:dyDescent="0.2">
      <c r="A770" s="2" t="s">
        <v>1612</v>
      </c>
      <c r="B770" s="2" t="s">
        <v>568</v>
      </c>
      <c r="C770" s="2"/>
      <c r="D770" s="2">
        <v>50</v>
      </c>
      <c r="E770" s="11">
        <v>43358</v>
      </c>
      <c r="F770" s="2">
        <v>43358</v>
      </c>
      <c r="G770" s="2">
        <v>141</v>
      </c>
      <c r="K770" s="2">
        <v>16</v>
      </c>
      <c r="O770" s="2" t="s">
        <v>53</v>
      </c>
      <c r="P770" s="2">
        <v>5</v>
      </c>
      <c r="R770" s="2" t="s">
        <v>1988</v>
      </c>
      <c r="S770" s="2" t="s">
        <v>1599</v>
      </c>
      <c r="T770" s="2" t="s">
        <v>1599</v>
      </c>
      <c r="U770" s="2" t="s">
        <v>1599</v>
      </c>
      <c r="V770" s="2" t="s">
        <v>1599</v>
      </c>
      <c r="Y770" s="2" t="s">
        <v>1599</v>
      </c>
      <c r="AA770" s="2" t="s">
        <v>1599</v>
      </c>
      <c r="AB770" s="12" t="s">
        <v>204</v>
      </c>
      <c r="AC770" s="12">
        <v>12055</v>
      </c>
      <c r="AD770" s="12">
        <v>50</v>
      </c>
      <c r="AE770" s="12">
        <f>VLOOKUP(AD770,Tableau5[[ID_Section]:[departement]],10,TRUE)</f>
        <v>17</v>
      </c>
      <c r="AF770" s="12">
        <v>141</v>
      </c>
      <c r="AG770" s="33">
        <v>43358</v>
      </c>
      <c r="AH770" s="12">
        <v>16</v>
      </c>
      <c r="AI770" s="12">
        <v>9</v>
      </c>
      <c r="AJ770" s="12" t="s">
        <v>53</v>
      </c>
      <c r="AK770" s="12" t="s">
        <v>53</v>
      </c>
      <c r="AL770" s="12">
        <v>5</v>
      </c>
      <c r="AP770" s="12">
        <v>1</v>
      </c>
      <c r="AV770" s="12" t="str">
        <f>CONCATENATE(AD770,"-",AG770,"-","Loisir")</f>
        <v>50-43358-Loisir</v>
      </c>
      <c r="AW770" s="12">
        <v>1</v>
      </c>
      <c r="AX770" s="12">
        <v>2</v>
      </c>
      <c r="AY770" s="12" t="s">
        <v>61</v>
      </c>
      <c r="AZ770" s="12">
        <v>148</v>
      </c>
      <c r="BA770" s="12" t="s">
        <v>198</v>
      </c>
      <c r="BB770" s="12">
        <v>14946</v>
      </c>
      <c r="BC770" s="12">
        <v>192</v>
      </c>
    </row>
    <row r="771" spans="1:55" x14ac:dyDescent="0.2">
      <c r="A771" s="2" t="s">
        <v>1612</v>
      </c>
      <c r="B771" s="2" t="s">
        <v>568</v>
      </c>
      <c r="C771" s="2"/>
      <c r="D771" s="2">
        <v>50</v>
      </c>
      <c r="E771" s="11">
        <v>43358</v>
      </c>
      <c r="F771" s="2">
        <v>43358</v>
      </c>
      <c r="G771" s="2">
        <v>141</v>
      </c>
      <c r="K771" s="2">
        <v>16</v>
      </c>
      <c r="O771" s="2" t="s">
        <v>53</v>
      </c>
      <c r="P771" s="2">
        <v>1</v>
      </c>
      <c r="R771" s="2" t="s">
        <v>1989</v>
      </c>
      <c r="S771" s="2" t="s">
        <v>1599</v>
      </c>
      <c r="T771" s="2" t="s">
        <v>1599</v>
      </c>
      <c r="U771" s="2" t="s">
        <v>1599</v>
      </c>
      <c r="V771" s="2" t="s">
        <v>1599</v>
      </c>
      <c r="Y771" s="2" t="s">
        <v>1599</v>
      </c>
      <c r="AA771" s="2" t="s">
        <v>1599</v>
      </c>
      <c r="AB771" s="12" t="s">
        <v>204</v>
      </c>
      <c r="AC771" s="12">
        <v>12056</v>
      </c>
      <c r="AD771" s="12">
        <v>50</v>
      </c>
      <c r="AE771" s="12">
        <f>VLOOKUP(AD771,Tableau5[[ID_Section]:[departement]],10,TRUE)</f>
        <v>17</v>
      </c>
      <c r="AF771" s="12">
        <v>141</v>
      </c>
      <c r="AG771" s="33">
        <v>43358</v>
      </c>
      <c r="AH771" s="12">
        <v>16</v>
      </c>
      <c r="AI771" s="12">
        <v>9</v>
      </c>
      <c r="AJ771" s="12" t="s">
        <v>53</v>
      </c>
      <c r="AK771" s="12" t="s">
        <v>53</v>
      </c>
      <c r="AL771" s="12">
        <v>1</v>
      </c>
      <c r="AP771" s="12">
        <v>2</v>
      </c>
      <c r="AV771" s="12" t="str">
        <f>CONCATENATE(AD771,"-",AG771,"-","Loisir")</f>
        <v>50-43358-Loisir</v>
      </c>
      <c r="AW771" s="12">
        <v>1</v>
      </c>
      <c r="AX771" s="12">
        <v>2</v>
      </c>
      <c r="AY771" s="12" t="s">
        <v>61</v>
      </c>
      <c r="AZ771" s="12">
        <v>148</v>
      </c>
      <c r="BA771" s="12" t="s">
        <v>198</v>
      </c>
      <c r="BB771" s="12">
        <v>14946</v>
      </c>
      <c r="BC771" s="12">
        <v>192</v>
      </c>
    </row>
    <row r="772" spans="1:55" x14ac:dyDescent="0.2">
      <c r="A772" s="2" t="s">
        <v>1612</v>
      </c>
      <c r="B772" s="2" t="s">
        <v>568</v>
      </c>
      <c r="C772" s="2"/>
      <c r="D772" s="2">
        <v>50</v>
      </c>
      <c r="E772" s="11">
        <v>43358</v>
      </c>
      <c r="F772" s="2">
        <v>43358</v>
      </c>
      <c r="G772" s="2">
        <v>141</v>
      </c>
      <c r="K772" s="2">
        <v>16</v>
      </c>
      <c r="O772" s="2" t="s">
        <v>53</v>
      </c>
      <c r="P772" s="2">
        <v>3</v>
      </c>
      <c r="R772" s="2" t="s">
        <v>1988</v>
      </c>
      <c r="S772" s="2" t="s">
        <v>1599</v>
      </c>
      <c r="T772" s="2" t="s">
        <v>1599</v>
      </c>
      <c r="U772" s="2" t="s">
        <v>1599</v>
      </c>
      <c r="V772" s="2" t="s">
        <v>1599</v>
      </c>
      <c r="Y772" s="2" t="s">
        <v>1599</v>
      </c>
      <c r="AA772" s="2" t="s">
        <v>1599</v>
      </c>
      <c r="AB772" s="12" t="s">
        <v>204</v>
      </c>
      <c r="AC772" s="12">
        <v>12057</v>
      </c>
      <c r="AD772" s="12">
        <v>50</v>
      </c>
      <c r="AE772" s="12">
        <f>VLOOKUP(AD772,Tableau5[[ID_Section]:[departement]],10,TRUE)</f>
        <v>17</v>
      </c>
      <c r="AF772" s="12">
        <v>141</v>
      </c>
      <c r="AG772" s="33">
        <v>43358</v>
      </c>
      <c r="AH772" s="12">
        <v>16</v>
      </c>
      <c r="AI772" s="12">
        <v>9</v>
      </c>
      <c r="AJ772" s="12" t="s">
        <v>53</v>
      </c>
      <c r="AK772" s="12" t="s">
        <v>53</v>
      </c>
      <c r="AL772" s="12">
        <v>3</v>
      </c>
      <c r="AP772" s="12">
        <v>1</v>
      </c>
      <c r="AV772" s="12" t="str">
        <f>CONCATENATE(AD772,"-",AG772,"-","Loisir")</f>
        <v>50-43358-Loisir</v>
      </c>
      <c r="AW772" s="12">
        <v>1</v>
      </c>
      <c r="AX772" s="12">
        <v>2</v>
      </c>
      <c r="AY772" s="12" t="s">
        <v>61</v>
      </c>
      <c r="AZ772" s="12">
        <v>148</v>
      </c>
      <c r="BA772" s="12" t="s">
        <v>198</v>
      </c>
      <c r="BB772" s="12">
        <v>14946</v>
      </c>
      <c r="BC772" s="12">
        <v>192</v>
      </c>
    </row>
    <row r="773" spans="1:55" x14ac:dyDescent="0.2">
      <c r="A773" s="2" t="s">
        <v>1612</v>
      </c>
      <c r="B773" s="2" t="s">
        <v>568</v>
      </c>
      <c r="C773" s="2"/>
      <c r="D773" s="2">
        <v>50</v>
      </c>
      <c r="E773" s="11">
        <v>43358</v>
      </c>
      <c r="F773" s="2">
        <v>43358</v>
      </c>
      <c r="G773" s="2">
        <v>141</v>
      </c>
      <c r="K773" s="2">
        <v>16</v>
      </c>
      <c r="O773" s="2" t="s">
        <v>52</v>
      </c>
      <c r="P773" s="2">
        <v>1</v>
      </c>
      <c r="R773" s="2" t="s">
        <v>1989</v>
      </c>
      <c r="S773" s="2" t="s">
        <v>54</v>
      </c>
      <c r="T773" s="2" t="s">
        <v>272</v>
      </c>
      <c r="U773" s="2" t="s">
        <v>1599</v>
      </c>
      <c r="V773" s="2" t="s">
        <v>1599</v>
      </c>
      <c r="Y773" s="2" t="s">
        <v>1599</v>
      </c>
      <c r="AA773" s="2" t="s">
        <v>1599</v>
      </c>
      <c r="AB773" s="12" t="s">
        <v>272</v>
      </c>
      <c r="AC773" s="12">
        <v>12058</v>
      </c>
      <c r="AD773" s="12">
        <v>50</v>
      </c>
      <c r="AE773" s="12">
        <f>VLOOKUP(AD773,Tableau5[[ID_Section]:[departement]],10,TRUE)</f>
        <v>17</v>
      </c>
      <c r="AF773" s="12">
        <v>141</v>
      </c>
      <c r="AG773" s="33">
        <v>43358</v>
      </c>
      <c r="AH773" s="12">
        <v>16</v>
      </c>
      <c r="AI773" s="12">
        <v>6</v>
      </c>
      <c r="AJ773" s="12" t="s">
        <v>52</v>
      </c>
      <c r="AK773" s="12" t="str">
        <f>AJ773</f>
        <v>Itinérant</v>
      </c>
      <c r="AL773" s="12">
        <v>1</v>
      </c>
      <c r="AP773" s="12">
        <v>2</v>
      </c>
      <c r="AQ773" s="12">
        <v>66</v>
      </c>
      <c r="AV773" s="12" t="str">
        <f>CONCATENATE(AD773,"-",AG773,"-",AJ773)</f>
        <v>50-43358-Itinérant</v>
      </c>
      <c r="AW773" s="12">
        <v>1</v>
      </c>
      <c r="AX773" s="12">
        <v>2</v>
      </c>
      <c r="AY773" s="12" t="s">
        <v>61</v>
      </c>
      <c r="AZ773" s="12">
        <v>148</v>
      </c>
      <c r="BA773" s="12" t="s">
        <v>198</v>
      </c>
      <c r="BB773" s="12">
        <v>14946</v>
      </c>
      <c r="BC773" s="12">
        <v>192</v>
      </c>
    </row>
    <row r="774" spans="1:55" x14ac:dyDescent="0.2">
      <c r="A774" s="2" t="s">
        <v>1612</v>
      </c>
      <c r="B774" s="2" t="s">
        <v>568</v>
      </c>
      <c r="C774" s="2"/>
      <c r="D774" s="2">
        <v>50</v>
      </c>
      <c r="E774" s="11">
        <v>43358</v>
      </c>
      <c r="F774" s="2">
        <v>43358</v>
      </c>
      <c r="G774" s="2">
        <v>141</v>
      </c>
      <c r="K774" s="2">
        <v>16</v>
      </c>
      <c r="O774" s="2" t="s">
        <v>52</v>
      </c>
      <c r="P774" s="2">
        <v>1</v>
      </c>
      <c r="R774" s="2" t="s">
        <v>1989</v>
      </c>
      <c r="S774" s="2" t="s">
        <v>1599</v>
      </c>
      <c r="T774" s="2" t="s">
        <v>1599</v>
      </c>
      <c r="U774" s="2" t="s">
        <v>1599</v>
      </c>
      <c r="V774" s="2" t="s">
        <v>1599</v>
      </c>
      <c r="Y774" s="2" t="s">
        <v>1599</v>
      </c>
      <c r="AA774" s="2" t="s">
        <v>1599</v>
      </c>
      <c r="AB774" s="12" t="s">
        <v>204</v>
      </c>
      <c r="AC774" s="12">
        <v>12059</v>
      </c>
      <c r="AD774" s="12">
        <v>50</v>
      </c>
      <c r="AE774" s="12">
        <f>VLOOKUP(AD774,Tableau5[[ID_Section]:[departement]],10,TRUE)</f>
        <v>17</v>
      </c>
      <c r="AF774" s="12">
        <v>141</v>
      </c>
      <c r="AG774" s="33">
        <v>43358</v>
      </c>
      <c r="AH774" s="12">
        <v>16</v>
      </c>
      <c r="AI774" s="12">
        <v>6</v>
      </c>
      <c r="AJ774" s="12" t="s">
        <v>52</v>
      </c>
      <c r="AK774" s="12" t="str">
        <f>AJ774</f>
        <v>Itinérant</v>
      </c>
      <c r="AL774" s="12">
        <v>1</v>
      </c>
      <c r="AP774" s="12">
        <v>2</v>
      </c>
      <c r="AV774" s="12" t="str">
        <f>CONCATENATE(AD774,"-",AG774,"-",AJ774)</f>
        <v>50-43358-Itinérant</v>
      </c>
      <c r="AW774" s="12">
        <v>1</v>
      </c>
      <c r="AX774" s="12">
        <v>2</v>
      </c>
      <c r="AY774" s="12" t="s">
        <v>61</v>
      </c>
      <c r="AZ774" s="12">
        <v>148</v>
      </c>
      <c r="BA774" s="12" t="s">
        <v>198</v>
      </c>
      <c r="BB774" s="12">
        <v>14946</v>
      </c>
      <c r="BC774" s="12">
        <v>192</v>
      </c>
    </row>
    <row r="775" spans="1:55" x14ac:dyDescent="0.2">
      <c r="A775" s="2" t="s">
        <v>1612</v>
      </c>
      <c r="B775" s="2" t="s">
        <v>568</v>
      </c>
      <c r="C775" s="2"/>
      <c r="D775" s="2">
        <v>50</v>
      </c>
      <c r="E775" s="11">
        <v>43358</v>
      </c>
      <c r="F775" s="2">
        <v>43358</v>
      </c>
      <c r="G775" s="2">
        <v>141</v>
      </c>
      <c r="K775" s="2">
        <v>16</v>
      </c>
      <c r="O775" s="2" t="s">
        <v>52</v>
      </c>
      <c r="P775" s="2">
        <v>1</v>
      </c>
      <c r="R775" s="2" t="s">
        <v>1989</v>
      </c>
      <c r="S775" s="2" t="s">
        <v>54</v>
      </c>
      <c r="T775" s="2" t="s">
        <v>273</v>
      </c>
      <c r="U775" s="2" t="s">
        <v>1599</v>
      </c>
      <c r="V775" s="2" t="s">
        <v>1599</v>
      </c>
      <c r="Y775" s="2" t="s">
        <v>1599</v>
      </c>
      <c r="AA775" s="2" t="s">
        <v>1599</v>
      </c>
      <c r="AB775" s="12" t="s">
        <v>273</v>
      </c>
      <c r="AC775" s="12">
        <v>12060</v>
      </c>
      <c r="AD775" s="12">
        <v>50</v>
      </c>
      <c r="AE775" s="12">
        <f>VLOOKUP(AD775,Tableau5[[ID_Section]:[departement]],10,TRUE)</f>
        <v>17</v>
      </c>
      <c r="AF775" s="12">
        <v>141</v>
      </c>
      <c r="AG775" s="33">
        <v>43358</v>
      </c>
      <c r="AH775" s="12">
        <v>16</v>
      </c>
      <c r="AI775" s="12">
        <v>6</v>
      </c>
      <c r="AJ775" s="12" t="s">
        <v>52</v>
      </c>
      <c r="AK775" s="12" t="str">
        <f>AJ775</f>
        <v>Itinérant</v>
      </c>
      <c r="AL775" s="12">
        <v>1</v>
      </c>
      <c r="AP775" s="12">
        <v>2</v>
      </c>
      <c r="AQ775" s="12">
        <v>67</v>
      </c>
      <c r="AV775" s="12" t="str">
        <f>CONCATENATE(AD775,"-",AG775,"-",AJ775)</f>
        <v>50-43358-Itinérant</v>
      </c>
      <c r="AW775" s="12">
        <v>1</v>
      </c>
      <c r="AX775" s="12">
        <v>2</v>
      </c>
      <c r="AY775" s="12" t="s">
        <v>61</v>
      </c>
      <c r="AZ775" s="12">
        <v>148</v>
      </c>
      <c r="BA775" s="12" t="s">
        <v>198</v>
      </c>
      <c r="BB775" s="12">
        <v>14946</v>
      </c>
      <c r="BC775" s="12">
        <v>192</v>
      </c>
    </row>
    <row r="776" spans="1:55" x14ac:dyDescent="0.2">
      <c r="A776" s="2" t="s">
        <v>1612</v>
      </c>
      <c r="B776" s="2" t="s">
        <v>568</v>
      </c>
      <c r="C776" s="2"/>
      <c r="D776" s="2">
        <v>50</v>
      </c>
      <c r="E776" s="11">
        <v>43358</v>
      </c>
      <c r="F776" s="2">
        <v>43358</v>
      </c>
      <c r="G776" s="2">
        <v>141</v>
      </c>
      <c r="K776" s="2">
        <v>16</v>
      </c>
      <c r="O776" s="2" t="s">
        <v>52</v>
      </c>
      <c r="P776" s="2">
        <v>1</v>
      </c>
      <c r="R776" s="2" t="s">
        <v>1989</v>
      </c>
      <c r="S776" s="2" t="s">
        <v>1599</v>
      </c>
      <c r="T776" s="2" t="s">
        <v>1599</v>
      </c>
      <c r="U776" s="2" t="s">
        <v>1599</v>
      </c>
      <c r="V776" s="2" t="s">
        <v>1599</v>
      </c>
      <c r="Y776" s="2" t="s">
        <v>1599</v>
      </c>
      <c r="AA776" s="2" t="s">
        <v>1599</v>
      </c>
      <c r="AB776" s="12" t="s">
        <v>204</v>
      </c>
      <c r="AC776" s="12">
        <v>12061</v>
      </c>
      <c r="AD776" s="12">
        <v>50</v>
      </c>
      <c r="AE776" s="12">
        <f>VLOOKUP(AD776,Tableau5[[ID_Section]:[departement]],10,TRUE)</f>
        <v>17</v>
      </c>
      <c r="AF776" s="12">
        <v>141</v>
      </c>
      <c r="AG776" s="33">
        <v>43358</v>
      </c>
      <c r="AH776" s="12">
        <v>16</v>
      </c>
      <c r="AI776" s="12">
        <v>6</v>
      </c>
      <c r="AJ776" s="12" t="s">
        <v>52</v>
      </c>
      <c r="AK776" s="12" t="str">
        <f>AJ776</f>
        <v>Itinérant</v>
      </c>
      <c r="AL776" s="12">
        <v>1</v>
      </c>
      <c r="AP776" s="12">
        <v>2</v>
      </c>
      <c r="AV776" s="12" t="str">
        <f>CONCATENATE(AD776,"-",AG776,"-",AJ776)</f>
        <v>50-43358-Itinérant</v>
      </c>
      <c r="AW776" s="12">
        <v>1</v>
      </c>
      <c r="AX776" s="12">
        <v>2</v>
      </c>
      <c r="AY776" s="12" t="s">
        <v>61</v>
      </c>
      <c r="AZ776" s="12">
        <v>148</v>
      </c>
      <c r="BA776" s="12" t="s">
        <v>198</v>
      </c>
      <c r="BB776" s="12">
        <v>14946</v>
      </c>
      <c r="BC776" s="12">
        <v>192</v>
      </c>
    </row>
    <row r="777" spans="1:55" x14ac:dyDescent="0.2">
      <c r="A777" s="2" t="s">
        <v>1612</v>
      </c>
      <c r="B777" s="2" t="s">
        <v>568</v>
      </c>
      <c r="C777" s="2"/>
      <c r="D777" s="2">
        <v>50</v>
      </c>
      <c r="E777" s="11">
        <v>43358</v>
      </c>
      <c r="F777" s="2">
        <v>43358</v>
      </c>
      <c r="G777" s="2">
        <v>141</v>
      </c>
      <c r="K777" s="2">
        <v>16</v>
      </c>
      <c r="O777" s="2" t="s">
        <v>53</v>
      </c>
      <c r="P777" s="2">
        <v>2</v>
      </c>
      <c r="R777" s="2" t="s">
        <v>1989</v>
      </c>
      <c r="S777" s="2" t="s">
        <v>1599</v>
      </c>
      <c r="T777" s="2" t="s">
        <v>1599</v>
      </c>
      <c r="U777" s="2" t="s">
        <v>1599</v>
      </c>
      <c r="V777" s="2" t="s">
        <v>1599</v>
      </c>
      <c r="Y777" s="2" t="s">
        <v>1599</v>
      </c>
      <c r="AA777" s="2" t="s">
        <v>1599</v>
      </c>
      <c r="AB777" s="12" t="s">
        <v>204</v>
      </c>
      <c r="AC777" s="12">
        <v>12062</v>
      </c>
      <c r="AD777" s="12">
        <v>50</v>
      </c>
      <c r="AE777" s="12">
        <f>VLOOKUP(AD777,Tableau5[[ID_Section]:[departement]],10,TRUE)</f>
        <v>17</v>
      </c>
      <c r="AF777" s="12">
        <v>141</v>
      </c>
      <c r="AG777" s="33">
        <v>43358</v>
      </c>
      <c r="AH777" s="12">
        <v>16</v>
      </c>
      <c r="AI777" s="12">
        <v>7</v>
      </c>
      <c r="AJ777" s="12" t="s">
        <v>53</v>
      </c>
      <c r="AK777" s="12" t="s">
        <v>53</v>
      </c>
      <c r="AL777" s="12">
        <v>2</v>
      </c>
      <c r="AP777" s="12">
        <v>2</v>
      </c>
      <c r="AV777" s="12" t="str">
        <f>CONCATENATE(AD777,"-",AG777,"-","Loisir")</f>
        <v>50-43358-Loisir</v>
      </c>
      <c r="AW777" s="12">
        <v>1</v>
      </c>
      <c r="AX777" s="12">
        <v>2</v>
      </c>
      <c r="AY777" s="12" t="s">
        <v>61</v>
      </c>
      <c r="AZ777" s="12">
        <v>148</v>
      </c>
      <c r="BA777" s="12" t="s">
        <v>198</v>
      </c>
      <c r="BB777" s="12">
        <v>14946</v>
      </c>
      <c r="BC777" s="12">
        <v>192</v>
      </c>
    </row>
    <row r="778" spans="1:55" x14ac:dyDescent="0.2">
      <c r="A778" s="2" t="s">
        <v>1612</v>
      </c>
      <c r="B778" s="2" t="s">
        <v>568</v>
      </c>
      <c r="C778" s="2"/>
      <c r="D778" s="2">
        <v>50</v>
      </c>
      <c r="E778" s="11">
        <v>43358</v>
      </c>
      <c r="F778" s="2">
        <v>43358</v>
      </c>
      <c r="G778" s="2">
        <v>141</v>
      </c>
      <c r="K778" s="2">
        <v>16</v>
      </c>
      <c r="O778" s="2" t="s">
        <v>49</v>
      </c>
      <c r="P778" s="2">
        <v>2</v>
      </c>
      <c r="R778" s="2" t="s">
        <v>1989</v>
      </c>
      <c r="S778" s="2" t="s">
        <v>1599</v>
      </c>
      <c r="T778" s="2" t="s">
        <v>1599</v>
      </c>
      <c r="U778" s="2" t="s">
        <v>1599</v>
      </c>
      <c r="V778" s="2" t="s">
        <v>1599</v>
      </c>
      <c r="Y778" s="2" t="s">
        <v>1599</v>
      </c>
      <c r="AA778" s="2" t="s">
        <v>1599</v>
      </c>
      <c r="AB778" s="12" t="s">
        <v>204</v>
      </c>
      <c r="AC778" s="12">
        <v>12063</v>
      </c>
      <c r="AD778" s="12">
        <v>50</v>
      </c>
      <c r="AE778" s="12">
        <f>VLOOKUP(AD778,Tableau5[[ID_Section]:[departement]],10,TRUE)</f>
        <v>17</v>
      </c>
      <c r="AF778" s="12">
        <v>141</v>
      </c>
      <c r="AG778" s="33">
        <v>43358</v>
      </c>
      <c r="AH778" s="12">
        <v>16</v>
      </c>
      <c r="AI778" s="12">
        <v>1</v>
      </c>
      <c r="AJ778" s="12" t="s">
        <v>49</v>
      </c>
      <c r="AL778" s="12">
        <v>2</v>
      </c>
      <c r="AP778" s="12">
        <v>2</v>
      </c>
      <c r="AW778" s="12">
        <v>2</v>
      </c>
      <c r="AX778" s="12">
        <v>2</v>
      </c>
      <c r="AY778" s="12" t="s">
        <v>61</v>
      </c>
      <c r="AZ778" s="12">
        <v>148</v>
      </c>
      <c r="BA778" s="12" t="s">
        <v>198</v>
      </c>
      <c r="BB778" s="12">
        <v>14946</v>
      </c>
      <c r="BC778" s="12">
        <v>192</v>
      </c>
    </row>
    <row r="779" spans="1:55" x14ac:dyDescent="0.2">
      <c r="A779" s="2" t="s">
        <v>1612</v>
      </c>
      <c r="B779" s="2" t="s">
        <v>568</v>
      </c>
      <c r="C779" s="2"/>
      <c r="D779" s="2">
        <v>50</v>
      </c>
      <c r="E779" s="11">
        <v>43358</v>
      </c>
      <c r="F779" s="2">
        <v>43358</v>
      </c>
      <c r="G779" s="2">
        <v>141</v>
      </c>
      <c r="K779" s="2">
        <v>16</v>
      </c>
      <c r="O779" s="2" t="s">
        <v>46</v>
      </c>
      <c r="P779" s="2">
        <v>1</v>
      </c>
      <c r="R779" s="2" t="s">
        <v>1989</v>
      </c>
      <c r="S779" s="2" t="s">
        <v>1599</v>
      </c>
      <c r="T779" s="2" t="s">
        <v>1599</v>
      </c>
      <c r="U779" s="2" t="s">
        <v>1599</v>
      </c>
      <c r="V779" s="2" t="s">
        <v>1599</v>
      </c>
      <c r="Y779" s="2" t="s">
        <v>1599</v>
      </c>
      <c r="AA779" s="2" t="s">
        <v>1599</v>
      </c>
      <c r="AB779" s="12" t="s">
        <v>204</v>
      </c>
      <c r="AC779" s="12">
        <v>12064</v>
      </c>
      <c r="AD779" s="12">
        <v>50</v>
      </c>
      <c r="AE779" s="12">
        <f>VLOOKUP(AD779,Tableau5[[ID_Section]:[departement]],10,TRUE)</f>
        <v>17</v>
      </c>
      <c r="AF779" s="12">
        <v>141</v>
      </c>
      <c r="AG779" s="33">
        <v>43358</v>
      </c>
      <c r="AH779" s="12">
        <v>16</v>
      </c>
      <c r="AI779" s="12">
        <v>2</v>
      </c>
      <c r="AJ779" s="12" t="s">
        <v>46</v>
      </c>
      <c r="AL779" s="12">
        <v>1</v>
      </c>
      <c r="AP779" s="12">
        <v>2</v>
      </c>
      <c r="AW779" s="12">
        <v>2</v>
      </c>
      <c r="AX779" s="12">
        <v>2</v>
      </c>
      <c r="AY779" s="12" t="s">
        <v>61</v>
      </c>
      <c r="AZ779" s="12">
        <v>148</v>
      </c>
      <c r="BA779" s="12" t="s">
        <v>198</v>
      </c>
      <c r="BB779" s="12">
        <v>14946</v>
      </c>
      <c r="BC779" s="12">
        <v>192</v>
      </c>
    </row>
    <row r="780" spans="1:55" x14ac:dyDescent="0.2">
      <c r="A780" s="2" t="s">
        <v>1612</v>
      </c>
      <c r="B780" s="2" t="s">
        <v>568</v>
      </c>
      <c r="C780" s="2"/>
      <c r="D780" s="2">
        <v>50</v>
      </c>
      <c r="E780" s="11">
        <v>43358</v>
      </c>
      <c r="F780" s="2">
        <v>43358</v>
      </c>
      <c r="G780" s="2">
        <v>141</v>
      </c>
      <c r="K780" s="2">
        <v>16</v>
      </c>
      <c r="O780" s="2" t="s">
        <v>53</v>
      </c>
      <c r="P780" s="2">
        <v>5</v>
      </c>
      <c r="R780" s="2" t="s">
        <v>1989</v>
      </c>
      <c r="S780" s="2" t="s">
        <v>1599</v>
      </c>
      <c r="T780" s="2" t="s">
        <v>1599</v>
      </c>
      <c r="U780" s="2" t="s">
        <v>1599</v>
      </c>
      <c r="V780" s="2" t="s">
        <v>1599</v>
      </c>
      <c r="Y780" s="2" t="s">
        <v>1599</v>
      </c>
      <c r="AA780" s="2" t="s">
        <v>1599</v>
      </c>
      <c r="AB780" s="12" t="s">
        <v>204</v>
      </c>
      <c r="AC780" s="12">
        <v>12065</v>
      </c>
      <c r="AD780" s="12">
        <v>50</v>
      </c>
      <c r="AE780" s="12">
        <f>VLOOKUP(AD780,Tableau5[[ID_Section]:[departement]],10,TRUE)</f>
        <v>17</v>
      </c>
      <c r="AF780" s="12">
        <v>141</v>
      </c>
      <c r="AG780" s="33">
        <v>43358</v>
      </c>
      <c r="AH780" s="12">
        <v>16</v>
      </c>
      <c r="AI780" s="12">
        <v>9</v>
      </c>
      <c r="AJ780" s="12" t="s">
        <v>53</v>
      </c>
      <c r="AK780" s="12" t="s">
        <v>53</v>
      </c>
      <c r="AL780" s="12">
        <v>5</v>
      </c>
      <c r="AP780" s="12">
        <v>2</v>
      </c>
      <c r="AV780" s="12" t="str">
        <f>CONCATENATE(AD780,"-",AG780,"-","Loisir")</f>
        <v>50-43358-Loisir</v>
      </c>
      <c r="AW780" s="12">
        <v>1</v>
      </c>
      <c r="AX780" s="12">
        <v>2</v>
      </c>
      <c r="AY780" s="12" t="s">
        <v>61</v>
      </c>
      <c r="AZ780" s="12">
        <v>148</v>
      </c>
      <c r="BA780" s="12" t="s">
        <v>198</v>
      </c>
      <c r="BB780" s="12">
        <v>14946</v>
      </c>
      <c r="BC780" s="12">
        <v>192</v>
      </c>
    </row>
    <row r="781" spans="1:55" x14ac:dyDescent="0.2">
      <c r="A781" s="2" t="s">
        <v>1612</v>
      </c>
      <c r="B781" s="2" t="s">
        <v>568</v>
      </c>
      <c r="C781" s="2"/>
      <c r="D781" s="2">
        <v>50</v>
      </c>
      <c r="E781" s="11">
        <v>43358</v>
      </c>
      <c r="F781" s="2">
        <v>43358</v>
      </c>
      <c r="G781" s="2">
        <v>141</v>
      </c>
      <c r="K781" s="2">
        <v>16</v>
      </c>
      <c r="O781" s="2" t="s">
        <v>53</v>
      </c>
      <c r="P781" s="2">
        <v>5</v>
      </c>
      <c r="R781" s="2" t="s">
        <v>1988</v>
      </c>
      <c r="S781" s="2" t="s">
        <v>1599</v>
      </c>
      <c r="T781" s="2" t="s">
        <v>1599</v>
      </c>
      <c r="U781" s="2" t="s">
        <v>1599</v>
      </c>
      <c r="V781" s="2" t="s">
        <v>1599</v>
      </c>
      <c r="Y781" s="2" t="s">
        <v>1599</v>
      </c>
      <c r="AA781" s="2" t="s">
        <v>1599</v>
      </c>
      <c r="AB781" s="12" t="s">
        <v>204</v>
      </c>
      <c r="AC781" s="12">
        <v>12066</v>
      </c>
      <c r="AD781" s="12">
        <v>50</v>
      </c>
      <c r="AE781" s="12">
        <f>VLOOKUP(AD781,Tableau5[[ID_Section]:[departement]],10,TRUE)</f>
        <v>17</v>
      </c>
      <c r="AF781" s="12">
        <v>141</v>
      </c>
      <c r="AG781" s="33">
        <v>43358</v>
      </c>
      <c r="AH781" s="12">
        <v>16</v>
      </c>
      <c r="AI781" s="12">
        <v>9</v>
      </c>
      <c r="AJ781" s="12" t="s">
        <v>53</v>
      </c>
      <c r="AK781" s="12" t="s">
        <v>53</v>
      </c>
      <c r="AL781" s="12">
        <v>5</v>
      </c>
      <c r="AP781" s="12">
        <v>1</v>
      </c>
      <c r="AV781" s="12" t="str">
        <f>CONCATENATE(AD781,"-",AG781,"-","Loisir")</f>
        <v>50-43358-Loisir</v>
      </c>
      <c r="AW781" s="12">
        <v>1</v>
      </c>
      <c r="AX781" s="12">
        <v>2</v>
      </c>
      <c r="AY781" s="12" t="s">
        <v>61</v>
      </c>
      <c r="AZ781" s="12">
        <v>148</v>
      </c>
      <c r="BA781" s="12" t="s">
        <v>198</v>
      </c>
      <c r="BB781" s="12">
        <v>14946</v>
      </c>
      <c r="BC781" s="12">
        <v>192</v>
      </c>
    </row>
    <row r="782" spans="1:55" x14ac:dyDescent="0.2">
      <c r="A782" s="2" t="s">
        <v>1612</v>
      </c>
      <c r="B782" s="2" t="s">
        <v>568</v>
      </c>
      <c r="C782" s="2"/>
      <c r="D782" s="2">
        <v>50</v>
      </c>
      <c r="E782" s="11">
        <v>43358</v>
      </c>
      <c r="F782" s="2">
        <v>43358</v>
      </c>
      <c r="G782" s="2">
        <v>141</v>
      </c>
      <c r="K782" s="2">
        <v>16</v>
      </c>
      <c r="O782" s="2" t="s">
        <v>49</v>
      </c>
      <c r="P782" s="2">
        <v>1</v>
      </c>
      <c r="R782" s="2" t="s">
        <v>1989</v>
      </c>
      <c r="S782" s="2" t="s">
        <v>1599</v>
      </c>
      <c r="T782" s="2" t="s">
        <v>1599</v>
      </c>
      <c r="U782" s="2" t="s">
        <v>1599</v>
      </c>
      <c r="V782" s="2" t="s">
        <v>1599</v>
      </c>
      <c r="Y782" s="2" t="s">
        <v>1599</v>
      </c>
      <c r="AA782" s="2" t="s">
        <v>1599</v>
      </c>
      <c r="AB782" s="12" t="s">
        <v>204</v>
      </c>
      <c r="AC782" s="12">
        <v>12067</v>
      </c>
      <c r="AD782" s="12">
        <v>50</v>
      </c>
      <c r="AE782" s="12">
        <f>VLOOKUP(AD782,Tableau5[[ID_Section]:[departement]],10,TRUE)</f>
        <v>17</v>
      </c>
      <c r="AF782" s="12">
        <v>141</v>
      </c>
      <c r="AG782" s="33">
        <v>43358</v>
      </c>
      <c r="AH782" s="12">
        <v>16</v>
      </c>
      <c r="AI782" s="12">
        <v>1</v>
      </c>
      <c r="AJ782" s="12" t="s">
        <v>49</v>
      </c>
      <c r="AL782" s="12">
        <v>1</v>
      </c>
      <c r="AP782" s="12">
        <v>2</v>
      </c>
      <c r="AW782" s="12">
        <v>2</v>
      </c>
      <c r="AX782" s="12">
        <v>2</v>
      </c>
      <c r="AY782" s="12" t="s">
        <v>61</v>
      </c>
      <c r="AZ782" s="12">
        <v>148</v>
      </c>
      <c r="BA782" s="12" t="s">
        <v>198</v>
      </c>
      <c r="BB782" s="12">
        <v>14946</v>
      </c>
      <c r="BC782" s="12">
        <v>192</v>
      </c>
    </row>
    <row r="783" spans="1:55" x14ac:dyDescent="0.2">
      <c r="A783" s="2" t="s">
        <v>1612</v>
      </c>
      <c r="B783" s="2" t="s">
        <v>568</v>
      </c>
      <c r="C783" s="2"/>
      <c r="D783" s="2">
        <v>50</v>
      </c>
      <c r="E783" s="11">
        <v>43358</v>
      </c>
      <c r="F783" s="2">
        <v>43358</v>
      </c>
      <c r="G783" s="2">
        <v>141</v>
      </c>
      <c r="K783" s="2">
        <v>16</v>
      </c>
      <c r="O783" s="2" t="s">
        <v>53</v>
      </c>
      <c r="P783" s="2">
        <v>3</v>
      </c>
      <c r="R783" s="2" t="s">
        <v>1989</v>
      </c>
      <c r="S783" s="2" t="s">
        <v>1599</v>
      </c>
      <c r="T783" s="2" t="s">
        <v>1599</v>
      </c>
      <c r="U783" s="2" t="s">
        <v>1599</v>
      </c>
      <c r="V783" s="2" t="s">
        <v>1599</v>
      </c>
      <c r="Y783" s="2" t="s">
        <v>1599</v>
      </c>
      <c r="AA783" s="2" t="s">
        <v>1599</v>
      </c>
      <c r="AB783" s="12" t="s">
        <v>204</v>
      </c>
      <c r="AC783" s="12">
        <v>12068</v>
      </c>
      <c r="AD783" s="12">
        <v>50</v>
      </c>
      <c r="AE783" s="12">
        <f>VLOOKUP(AD783,Tableau5[[ID_Section]:[departement]],10,TRUE)</f>
        <v>17</v>
      </c>
      <c r="AF783" s="12">
        <v>141</v>
      </c>
      <c r="AG783" s="33">
        <v>43358</v>
      </c>
      <c r="AH783" s="12">
        <v>16</v>
      </c>
      <c r="AI783" s="12">
        <v>9</v>
      </c>
      <c r="AJ783" s="12" t="s">
        <v>53</v>
      </c>
      <c r="AK783" s="12" t="s">
        <v>53</v>
      </c>
      <c r="AL783" s="12">
        <v>3</v>
      </c>
      <c r="AP783" s="12">
        <v>2</v>
      </c>
      <c r="AV783" s="12" t="str">
        <f>CONCATENATE(AD783,"-",AG783,"-","Loisir")</f>
        <v>50-43358-Loisir</v>
      </c>
      <c r="AW783" s="12">
        <v>1</v>
      </c>
      <c r="AX783" s="12">
        <v>2</v>
      </c>
      <c r="AY783" s="12" t="s">
        <v>61</v>
      </c>
      <c r="AZ783" s="12">
        <v>148</v>
      </c>
      <c r="BA783" s="12" t="s">
        <v>198</v>
      </c>
      <c r="BB783" s="12">
        <v>14946</v>
      </c>
      <c r="BC783" s="12">
        <v>192</v>
      </c>
    </row>
    <row r="784" spans="1:55" x14ac:dyDescent="0.2">
      <c r="A784" s="2" t="s">
        <v>1612</v>
      </c>
      <c r="B784" s="2" t="s">
        <v>568</v>
      </c>
      <c r="C784" s="2"/>
      <c r="D784" s="2">
        <v>50</v>
      </c>
      <c r="E784" s="11">
        <v>43358</v>
      </c>
      <c r="F784" s="2">
        <v>43358</v>
      </c>
      <c r="G784" s="2">
        <v>141</v>
      </c>
      <c r="K784" s="2">
        <v>16</v>
      </c>
      <c r="O784" s="2" t="s">
        <v>53</v>
      </c>
      <c r="P784" s="2">
        <v>3</v>
      </c>
      <c r="R784" s="2" t="s">
        <v>1988</v>
      </c>
      <c r="S784" s="2" t="s">
        <v>1599</v>
      </c>
      <c r="T784" s="2" t="s">
        <v>1599</v>
      </c>
      <c r="U784" s="2" t="s">
        <v>1599</v>
      </c>
      <c r="V784" s="2" t="s">
        <v>1599</v>
      </c>
      <c r="Y784" s="2" t="s">
        <v>1599</v>
      </c>
      <c r="AA784" s="2" t="s">
        <v>1599</v>
      </c>
      <c r="AB784" s="12" t="s">
        <v>204</v>
      </c>
      <c r="AC784" s="12">
        <v>12069</v>
      </c>
      <c r="AD784" s="12">
        <v>50</v>
      </c>
      <c r="AE784" s="12">
        <f>VLOOKUP(AD784,Tableau5[[ID_Section]:[departement]],10,TRUE)</f>
        <v>17</v>
      </c>
      <c r="AF784" s="12">
        <v>141</v>
      </c>
      <c r="AG784" s="33">
        <v>43358</v>
      </c>
      <c r="AH784" s="12">
        <v>16</v>
      </c>
      <c r="AI784" s="12">
        <v>9</v>
      </c>
      <c r="AJ784" s="12" t="s">
        <v>53</v>
      </c>
      <c r="AK784" s="12" t="s">
        <v>53</v>
      </c>
      <c r="AL784" s="12">
        <v>3</v>
      </c>
      <c r="AP784" s="12">
        <v>1</v>
      </c>
      <c r="AV784" s="12" t="str">
        <f>CONCATENATE(AD784,"-",AG784,"-","Loisir")</f>
        <v>50-43358-Loisir</v>
      </c>
      <c r="AW784" s="12">
        <v>1</v>
      </c>
      <c r="AX784" s="12">
        <v>2</v>
      </c>
      <c r="AY784" s="12" t="s">
        <v>61</v>
      </c>
      <c r="AZ784" s="12">
        <v>148</v>
      </c>
      <c r="BA784" s="12" t="s">
        <v>198</v>
      </c>
      <c r="BB784" s="12">
        <v>14946</v>
      </c>
      <c r="BC784" s="12">
        <v>192</v>
      </c>
    </row>
    <row r="785" spans="1:56" x14ac:dyDescent="0.2">
      <c r="A785" s="2" t="s">
        <v>1612</v>
      </c>
      <c r="B785" s="2" t="s">
        <v>568</v>
      </c>
      <c r="C785" s="2"/>
      <c r="D785" s="2">
        <v>50</v>
      </c>
      <c r="E785" s="11">
        <v>43358</v>
      </c>
      <c r="F785" s="2">
        <v>43358</v>
      </c>
      <c r="G785" s="2">
        <v>141</v>
      </c>
      <c r="K785" s="2">
        <v>16</v>
      </c>
      <c r="O785" s="2" t="s">
        <v>49</v>
      </c>
      <c r="P785" s="2">
        <v>3</v>
      </c>
      <c r="R785" s="2" t="s">
        <v>1989</v>
      </c>
      <c r="S785" s="2" t="s">
        <v>1599</v>
      </c>
      <c r="T785" s="2" t="s">
        <v>1599</v>
      </c>
      <c r="U785" s="2" t="s">
        <v>1599</v>
      </c>
      <c r="V785" s="2" t="s">
        <v>1599</v>
      </c>
      <c r="Y785" s="2" t="s">
        <v>1599</v>
      </c>
      <c r="AA785" s="2" t="s">
        <v>1599</v>
      </c>
      <c r="AB785" s="12" t="s">
        <v>204</v>
      </c>
      <c r="AC785" s="12">
        <v>12070</v>
      </c>
      <c r="AD785" s="12">
        <v>50</v>
      </c>
      <c r="AE785" s="12">
        <f>VLOOKUP(AD785,Tableau5[[ID_Section]:[departement]],10,TRUE)</f>
        <v>17</v>
      </c>
      <c r="AF785" s="12">
        <v>141</v>
      </c>
      <c r="AG785" s="33">
        <v>43358</v>
      </c>
      <c r="AH785" s="12">
        <v>16</v>
      </c>
      <c r="AI785" s="12">
        <v>1</v>
      </c>
      <c r="AJ785" s="12" t="s">
        <v>49</v>
      </c>
      <c r="AL785" s="12">
        <v>3</v>
      </c>
      <c r="AP785" s="12">
        <v>2</v>
      </c>
      <c r="AW785" s="12">
        <v>2</v>
      </c>
      <c r="AX785" s="12">
        <v>2</v>
      </c>
      <c r="AY785" s="12" t="s">
        <v>61</v>
      </c>
      <c r="AZ785" s="12">
        <v>148</v>
      </c>
      <c r="BA785" s="12" t="s">
        <v>198</v>
      </c>
      <c r="BB785" s="12">
        <v>14946</v>
      </c>
      <c r="BC785" s="12">
        <v>192</v>
      </c>
    </row>
    <row r="786" spans="1:56" x14ac:dyDescent="0.2">
      <c r="A786" s="2" t="s">
        <v>1612</v>
      </c>
      <c r="B786" s="2" t="s">
        <v>568</v>
      </c>
      <c r="C786" s="2"/>
      <c r="D786" s="2">
        <v>50</v>
      </c>
      <c r="E786" s="11">
        <v>43358</v>
      </c>
      <c r="F786" s="2">
        <v>43358</v>
      </c>
      <c r="G786" s="2">
        <v>141</v>
      </c>
      <c r="K786" s="2">
        <v>16</v>
      </c>
      <c r="O786" s="2" t="s">
        <v>53</v>
      </c>
      <c r="P786" s="2">
        <v>2</v>
      </c>
      <c r="R786" s="2" t="s">
        <v>1989</v>
      </c>
      <c r="S786" s="2" t="s">
        <v>1599</v>
      </c>
      <c r="T786" s="2" t="s">
        <v>1599</v>
      </c>
      <c r="U786" s="2" t="s">
        <v>1599</v>
      </c>
      <c r="V786" s="2" t="s">
        <v>1599</v>
      </c>
      <c r="Y786" s="2" t="s">
        <v>1599</v>
      </c>
      <c r="AA786" s="2" t="s">
        <v>1599</v>
      </c>
      <c r="AB786" s="12" t="s">
        <v>204</v>
      </c>
      <c r="AC786" s="12">
        <v>12071</v>
      </c>
      <c r="AD786" s="12">
        <v>50</v>
      </c>
      <c r="AE786" s="12">
        <f>VLOOKUP(AD786,Tableau5[[ID_Section]:[departement]],10,TRUE)</f>
        <v>17</v>
      </c>
      <c r="AF786" s="12">
        <v>141</v>
      </c>
      <c r="AG786" s="33">
        <v>43358</v>
      </c>
      <c r="AH786" s="12">
        <v>16</v>
      </c>
      <c r="AI786" s="12">
        <v>9</v>
      </c>
      <c r="AJ786" s="12" t="s">
        <v>53</v>
      </c>
      <c r="AK786" s="12" t="s">
        <v>53</v>
      </c>
      <c r="AL786" s="12">
        <v>2</v>
      </c>
      <c r="AP786" s="12">
        <v>2</v>
      </c>
      <c r="AV786" s="12" t="str">
        <f>CONCATENATE(AD786,"-",AG786,"-","Loisir")</f>
        <v>50-43358-Loisir</v>
      </c>
      <c r="AW786" s="12">
        <v>1</v>
      </c>
      <c r="AX786" s="12">
        <v>2</v>
      </c>
      <c r="AY786" s="12" t="s">
        <v>61</v>
      </c>
      <c r="AZ786" s="12">
        <v>148</v>
      </c>
      <c r="BA786" s="12" t="s">
        <v>198</v>
      </c>
      <c r="BB786" s="12">
        <v>14946</v>
      </c>
      <c r="BC786" s="12">
        <v>192</v>
      </c>
    </row>
    <row r="787" spans="1:56" x14ac:dyDescent="0.2">
      <c r="A787" s="2" t="s">
        <v>1612</v>
      </c>
      <c r="B787" s="2" t="s">
        <v>568</v>
      </c>
      <c r="C787" s="2"/>
      <c r="D787" s="2">
        <v>50</v>
      </c>
      <c r="E787" s="11">
        <v>43358</v>
      </c>
      <c r="F787" s="2">
        <v>43358</v>
      </c>
      <c r="G787" s="2">
        <v>141</v>
      </c>
      <c r="K787" s="2">
        <v>16</v>
      </c>
      <c r="O787" s="2" t="s">
        <v>79</v>
      </c>
      <c r="P787" s="2">
        <v>2</v>
      </c>
      <c r="Q787" s="2" t="s">
        <v>172</v>
      </c>
      <c r="R787" s="2" t="s">
        <v>1989</v>
      </c>
      <c r="S787" s="2" t="s">
        <v>1599</v>
      </c>
      <c r="T787" s="2" t="s">
        <v>1599</v>
      </c>
      <c r="U787" s="2" t="s">
        <v>1599</v>
      </c>
      <c r="V787" s="2" t="s">
        <v>1599</v>
      </c>
      <c r="Y787" s="2" t="s">
        <v>1599</v>
      </c>
      <c r="AA787" s="2" t="s">
        <v>1599</v>
      </c>
      <c r="AB787" s="12" t="s">
        <v>204</v>
      </c>
      <c r="AC787" s="12">
        <v>12072</v>
      </c>
      <c r="AD787" s="12">
        <v>50</v>
      </c>
      <c r="AE787" s="12">
        <f>VLOOKUP(AD787,Tableau5[[ID_Section]:[departement]],10,TRUE)</f>
        <v>17</v>
      </c>
      <c r="AF787" s="12">
        <v>141</v>
      </c>
      <c r="AG787" s="33">
        <v>43358</v>
      </c>
      <c r="AH787" s="12">
        <v>16</v>
      </c>
      <c r="AI787" s="12">
        <v>11</v>
      </c>
      <c r="AJ787" s="12" t="s">
        <v>79</v>
      </c>
      <c r="AK787" s="12" t="s">
        <v>53</v>
      </c>
      <c r="AL787" s="12">
        <v>2</v>
      </c>
      <c r="AO787" s="12" t="s">
        <v>172</v>
      </c>
      <c r="AP787" s="12">
        <v>2</v>
      </c>
      <c r="AV787" s="12" t="str">
        <f>CONCATENATE(AD787,"-",AG787,"-","Loisir")</f>
        <v>50-43358-Loisir</v>
      </c>
      <c r="AW787" s="12">
        <v>1</v>
      </c>
      <c r="AX787" s="12">
        <v>2</v>
      </c>
      <c r="AY787" s="12" t="s">
        <v>61</v>
      </c>
      <c r="AZ787" s="12">
        <v>148</v>
      </c>
      <c r="BA787" s="12" t="s">
        <v>198</v>
      </c>
      <c r="BB787" s="12">
        <v>14946</v>
      </c>
      <c r="BC787" s="12">
        <v>192</v>
      </c>
    </row>
    <row r="788" spans="1:56" x14ac:dyDescent="0.2">
      <c r="A788" s="2" t="s">
        <v>1612</v>
      </c>
      <c r="B788" s="2" t="s">
        <v>568</v>
      </c>
      <c r="C788" s="2"/>
      <c r="D788" s="2">
        <v>50</v>
      </c>
      <c r="E788" s="11">
        <v>43358</v>
      </c>
      <c r="F788" s="2">
        <v>43358</v>
      </c>
      <c r="G788" s="2">
        <v>141</v>
      </c>
      <c r="K788" s="2">
        <v>16</v>
      </c>
      <c r="O788" s="2" t="s">
        <v>53</v>
      </c>
      <c r="P788" s="2">
        <v>1</v>
      </c>
      <c r="R788" s="2" t="s">
        <v>1988</v>
      </c>
      <c r="S788" s="2" t="s">
        <v>1599</v>
      </c>
      <c r="T788" s="2" t="s">
        <v>1599</v>
      </c>
      <c r="U788" s="2" t="s">
        <v>1599</v>
      </c>
      <c r="V788" s="2" t="s">
        <v>1599</v>
      </c>
      <c r="Y788" s="2" t="s">
        <v>1599</v>
      </c>
      <c r="AA788" s="2" t="s">
        <v>1599</v>
      </c>
      <c r="AB788" s="12" t="s">
        <v>204</v>
      </c>
      <c r="AC788" s="12">
        <v>12073</v>
      </c>
      <c r="AD788" s="12">
        <v>50</v>
      </c>
      <c r="AE788" s="12">
        <f>VLOOKUP(AD788,Tableau5[[ID_Section]:[departement]],10,TRUE)</f>
        <v>17</v>
      </c>
      <c r="AF788" s="12">
        <v>141</v>
      </c>
      <c r="AG788" s="33">
        <v>43358</v>
      </c>
      <c r="AH788" s="12">
        <v>16</v>
      </c>
      <c r="AI788" s="12">
        <v>9</v>
      </c>
      <c r="AJ788" s="12" t="s">
        <v>53</v>
      </c>
      <c r="AK788" s="12" t="s">
        <v>53</v>
      </c>
      <c r="AL788" s="12">
        <v>1</v>
      </c>
      <c r="AP788" s="12">
        <v>1</v>
      </c>
      <c r="AV788" s="12" t="str">
        <f>CONCATENATE(AD788,"-",AG788,"-","Loisir")</f>
        <v>50-43358-Loisir</v>
      </c>
      <c r="AW788" s="12">
        <v>1</v>
      </c>
      <c r="AX788" s="12">
        <v>2</v>
      </c>
      <c r="AY788" s="12" t="s">
        <v>61</v>
      </c>
      <c r="AZ788" s="12">
        <v>148</v>
      </c>
      <c r="BA788" s="12" t="s">
        <v>198</v>
      </c>
      <c r="BB788" s="12">
        <v>14946</v>
      </c>
      <c r="BC788" s="12">
        <v>192</v>
      </c>
    </row>
    <row r="789" spans="1:56" x14ac:dyDescent="0.2">
      <c r="A789" s="2" t="s">
        <v>1612</v>
      </c>
      <c r="B789" s="2" t="s">
        <v>568</v>
      </c>
      <c r="C789" s="2"/>
      <c r="D789" s="2">
        <v>50</v>
      </c>
      <c r="E789" s="11">
        <v>43358</v>
      </c>
      <c r="F789" s="2">
        <v>43358</v>
      </c>
      <c r="G789" s="2">
        <v>141</v>
      </c>
      <c r="K789" s="2">
        <v>16</v>
      </c>
      <c r="O789" s="2" t="s">
        <v>49</v>
      </c>
      <c r="P789" s="2">
        <v>5</v>
      </c>
      <c r="R789" s="2" t="s">
        <v>1989</v>
      </c>
      <c r="S789" s="2" t="s">
        <v>1599</v>
      </c>
      <c r="T789" s="2" t="s">
        <v>1599</v>
      </c>
      <c r="U789" s="2" t="s">
        <v>1599</v>
      </c>
      <c r="V789" s="2" t="s">
        <v>1599</v>
      </c>
      <c r="Y789" s="2" t="s">
        <v>1599</v>
      </c>
      <c r="AA789" s="2" t="s">
        <v>1599</v>
      </c>
      <c r="AB789" s="12" t="s">
        <v>204</v>
      </c>
      <c r="AC789" s="12">
        <v>12074</v>
      </c>
      <c r="AD789" s="12">
        <v>50</v>
      </c>
      <c r="AE789" s="12">
        <f>VLOOKUP(AD789,Tableau5[[ID_Section]:[departement]],10,TRUE)</f>
        <v>17</v>
      </c>
      <c r="AF789" s="12">
        <v>141</v>
      </c>
      <c r="AG789" s="33">
        <v>43358</v>
      </c>
      <c r="AH789" s="12">
        <v>16</v>
      </c>
      <c r="AI789" s="12">
        <v>1</v>
      </c>
      <c r="AJ789" s="12" t="s">
        <v>49</v>
      </c>
      <c r="AL789" s="12">
        <v>5</v>
      </c>
      <c r="AP789" s="12">
        <v>2</v>
      </c>
      <c r="AW789" s="12">
        <v>2</v>
      </c>
      <c r="AX789" s="12">
        <v>2</v>
      </c>
      <c r="AY789" s="12" t="s">
        <v>61</v>
      </c>
      <c r="AZ789" s="12">
        <v>148</v>
      </c>
      <c r="BA789" s="12" t="s">
        <v>198</v>
      </c>
      <c r="BB789" s="12">
        <v>14946</v>
      </c>
      <c r="BC789" s="12">
        <v>192</v>
      </c>
    </row>
    <row r="790" spans="1:56" x14ac:dyDescent="0.2">
      <c r="A790" s="2" t="s">
        <v>1612</v>
      </c>
      <c r="B790" s="2" t="s">
        <v>568</v>
      </c>
      <c r="C790" s="2"/>
      <c r="D790" s="2">
        <v>50</v>
      </c>
      <c r="E790" s="11">
        <v>43358</v>
      </c>
      <c r="F790" s="2">
        <v>43358</v>
      </c>
      <c r="G790" s="2">
        <v>141</v>
      </c>
      <c r="K790" s="2">
        <v>16</v>
      </c>
      <c r="O790" s="2" t="s">
        <v>53</v>
      </c>
      <c r="P790" s="2">
        <v>6</v>
      </c>
      <c r="R790" s="2" t="s">
        <v>1989</v>
      </c>
      <c r="S790" s="2" t="s">
        <v>1599</v>
      </c>
      <c r="T790" s="2" t="s">
        <v>1599</v>
      </c>
      <c r="U790" s="2" t="s">
        <v>1599</v>
      </c>
      <c r="V790" s="2" t="s">
        <v>1599</v>
      </c>
      <c r="Y790" s="2" t="s">
        <v>1599</v>
      </c>
      <c r="AA790" s="2" t="s">
        <v>1599</v>
      </c>
      <c r="AB790" s="12" t="s">
        <v>204</v>
      </c>
      <c r="AC790" s="12">
        <v>12075</v>
      </c>
      <c r="AD790" s="12">
        <v>50</v>
      </c>
      <c r="AE790" s="12">
        <f>VLOOKUP(AD790,Tableau5[[ID_Section]:[departement]],10,TRUE)</f>
        <v>17</v>
      </c>
      <c r="AF790" s="12">
        <v>141</v>
      </c>
      <c r="AG790" s="33">
        <v>43358</v>
      </c>
      <c r="AH790" s="12">
        <v>16</v>
      </c>
      <c r="AI790" s="12">
        <v>9</v>
      </c>
      <c r="AJ790" s="12" t="s">
        <v>53</v>
      </c>
      <c r="AK790" s="12" t="s">
        <v>53</v>
      </c>
      <c r="AL790" s="12">
        <v>6</v>
      </c>
      <c r="AP790" s="12">
        <v>2</v>
      </c>
      <c r="AV790" s="12" t="str">
        <f>CONCATENATE(AD790,"-",AG790,"-","Loisir")</f>
        <v>50-43358-Loisir</v>
      </c>
      <c r="AW790" s="12">
        <v>1</v>
      </c>
      <c r="AX790" s="12">
        <v>2</v>
      </c>
      <c r="AY790" s="12" t="s">
        <v>61</v>
      </c>
      <c r="AZ790" s="12">
        <v>148</v>
      </c>
      <c r="BA790" s="12" t="s">
        <v>198</v>
      </c>
      <c r="BB790" s="12">
        <v>14946</v>
      </c>
      <c r="BC790" s="12">
        <v>192</v>
      </c>
    </row>
    <row r="791" spans="1:56" x14ac:dyDescent="0.2">
      <c r="A791" s="2" t="s">
        <v>1612</v>
      </c>
      <c r="B791" s="2" t="s">
        <v>568</v>
      </c>
      <c r="C791" s="2"/>
      <c r="D791" s="2">
        <v>50</v>
      </c>
      <c r="E791" s="11">
        <v>43358</v>
      </c>
      <c r="F791" s="2">
        <v>43358</v>
      </c>
      <c r="G791" s="2">
        <v>141</v>
      </c>
      <c r="K791" s="2">
        <v>16</v>
      </c>
      <c r="O791" s="2" t="s">
        <v>49</v>
      </c>
      <c r="P791" s="2">
        <v>1</v>
      </c>
      <c r="R791" s="2" t="s">
        <v>1988</v>
      </c>
      <c r="S791" s="2" t="s">
        <v>1599</v>
      </c>
      <c r="T791" s="2" t="s">
        <v>1599</v>
      </c>
      <c r="U791" s="2" t="s">
        <v>1599</v>
      </c>
      <c r="V791" s="2" t="s">
        <v>1599</v>
      </c>
      <c r="Y791" s="2" t="s">
        <v>1599</v>
      </c>
      <c r="AA791" s="2" t="s">
        <v>1599</v>
      </c>
      <c r="AB791" s="12" t="s">
        <v>204</v>
      </c>
      <c r="AC791" s="12">
        <v>12076</v>
      </c>
      <c r="AD791" s="12">
        <v>50</v>
      </c>
      <c r="AE791" s="12">
        <f>VLOOKUP(AD791,Tableau5[[ID_Section]:[departement]],10,TRUE)</f>
        <v>17</v>
      </c>
      <c r="AF791" s="12">
        <v>141</v>
      </c>
      <c r="AG791" s="33">
        <v>43358</v>
      </c>
      <c r="AH791" s="12">
        <v>16</v>
      </c>
      <c r="AI791" s="12">
        <v>1</v>
      </c>
      <c r="AJ791" s="12" t="s">
        <v>49</v>
      </c>
      <c r="AL791" s="12">
        <v>1</v>
      </c>
      <c r="AP791" s="12">
        <v>1</v>
      </c>
      <c r="AW791" s="12">
        <v>2</v>
      </c>
      <c r="AX791" s="12">
        <v>2</v>
      </c>
      <c r="AY791" s="12" t="s">
        <v>61</v>
      </c>
      <c r="AZ791" s="12">
        <v>148</v>
      </c>
      <c r="BA791" s="12" t="s">
        <v>198</v>
      </c>
      <c r="BB791" s="12">
        <v>14946</v>
      </c>
      <c r="BC791" s="12">
        <v>192</v>
      </c>
    </row>
    <row r="792" spans="1:56" x14ac:dyDescent="0.2">
      <c r="A792" s="2" t="s">
        <v>1612</v>
      </c>
      <c r="B792" s="2" t="s">
        <v>568</v>
      </c>
      <c r="C792" s="2"/>
      <c r="D792" s="2">
        <v>50</v>
      </c>
      <c r="E792" s="11">
        <v>43358</v>
      </c>
      <c r="F792" s="2">
        <v>43358</v>
      </c>
      <c r="G792" s="2">
        <v>141</v>
      </c>
      <c r="K792" s="2">
        <v>16</v>
      </c>
      <c r="O792" s="2" t="s">
        <v>53</v>
      </c>
      <c r="P792" s="2">
        <v>5</v>
      </c>
      <c r="R792" s="2" t="s">
        <v>1988</v>
      </c>
      <c r="S792" s="2" t="s">
        <v>1599</v>
      </c>
      <c r="T792" s="2" t="s">
        <v>1599</v>
      </c>
      <c r="U792" s="2" t="s">
        <v>1599</v>
      </c>
      <c r="V792" s="2" t="s">
        <v>1599</v>
      </c>
      <c r="Y792" s="2" t="s">
        <v>1599</v>
      </c>
      <c r="AA792" s="2" t="s">
        <v>1599</v>
      </c>
      <c r="AB792" s="12" t="s">
        <v>204</v>
      </c>
      <c r="AC792" s="12">
        <v>12077</v>
      </c>
      <c r="AD792" s="12">
        <v>50</v>
      </c>
      <c r="AE792" s="12">
        <f>VLOOKUP(AD792,Tableau5[[ID_Section]:[departement]],10,TRUE)</f>
        <v>17</v>
      </c>
      <c r="AF792" s="12">
        <v>141</v>
      </c>
      <c r="AG792" s="33">
        <v>43358</v>
      </c>
      <c r="AH792" s="12">
        <v>16</v>
      </c>
      <c r="AI792" s="12">
        <v>9</v>
      </c>
      <c r="AJ792" s="12" t="s">
        <v>53</v>
      </c>
      <c r="AK792" s="12" t="s">
        <v>53</v>
      </c>
      <c r="AL792" s="12">
        <v>5</v>
      </c>
      <c r="AP792" s="12">
        <v>1</v>
      </c>
      <c r="AV792" s="12" t="str">
        <f>CONCATENATE(AD792,"-",AG792,"-","Loisir")</f>
        <v>50-43358-Loisir</v>
      </c>
      <c r="AW792" s="12">
        <v>1</v>
      </c>
      <c r="AX792" s="12">
        <v>2</v>
      </c>
      <c r="AY792" s="12" t="s">
        <v>61</v>
      </c>
      <c r="AZ792" s="12">
        <v>148</v>
      </c>
      <c r="BA792" s="12" t="s">
        <v>198</v>
      </c>
      <c r="BB792" s="12">
        <v>14946</v>
      </c>
      <c r="BC792" s="12">
        <v>192</v>
      </c>
    </row>
    <row r="793" spans="1:56" x14ac:dyDescent="0.2">
      <c r="A793" s="2" t="s">
        <v>1612</v>
      </c>
      <c r="B793" s="2" t="s">
        <v>568</v>
      </c>
      <c r="C793" s="2"/>
      <c r="D793" s="2">
        <v>50</v>
      </c>
      <c r="E793" s="11">
        <v>43358</v>
      </c>
      <c r="F793" s="2">
        <v>43358</v>
      </c>
      <c r="G793" s="2">
        <v>141</v>
      </c>
      <c r="K793" s="2">
        <v>16</v>
      </c>
      <c r="O793" s="2" t="s">
        <v>53</v>
      </c>
      <c r="P793" s="2">
        <v>6</v>
      </c>
      <c r="R793" s="2" t="s">
        <v>1988</v>
      </c>
      <c r="S793" s="2" t="s">
        <v>1599</v>
      </c>
      <c r="T793" s="2" t="s">
        <v>1599</v>
      </c>
      <c r="U793" s="2" t="s">
        <v>1599</v>
      </c>
      <c r="V793" s="2" t="s">
        <v>1599</v>
      </c>
      <c r="Y793" s="2" t="s">
        <v>1599</v>
      </c>
      <c r="AA793" s="2" t="s">
        <v>1599</v>
      </c>
      <c r="AB793" s="12" t="s">
        <v>204</v>
      </c>
      <c r="AC793" s="12">
        <v>12078</v>
      </c>
      <c r="AD793" s="12">
        <v>50</v>
      </c>
      <c r="AE793" s="12">
        <f>VLOOKUP(AD793,Tableau5[[ID_Section]:[departement]],10,TRUE)</f>
        <v>17</v>
      </c>
      <c r="AF793" s="12">
        <v>141</v>
      </c>
      <c r="AG793" s="33">
        <v>43358</v>
      </c>
      <c r="AH793" s="12">
        <v>16</v>
      </c>
      <c r="AI793" s="12">
        <v>9</v>
      </c>
      <c r="AJ793" s="12" t="s">
        <v>53</v>
      </c>
      <c r="AK793" s="12" t="s">
        <v>53</v>
      </c>
      <c r="AL793" s="12">
        <v>6</v>
      </c>
      <c r="AP793" s="12">
        <v>1</v>
      </c>
      <c r="AV793" s="12" t="str">
        <f>CONCATENATE(AD793,"-",AG793,"-","Loisir")</f>
        <v>50-43358-Loisir</v>
      </c>
      <c r="AW793" s="12">
        <v>1</v>
      </c>
      <c r="AX793" s="12">
        <v>2</v>
      </c>
      <c r="AY793" s="12" t="s">
        <v>61</v>
      </c>
      <c r="AZ793" s="12">
        <v>148</v>
      </c>
      <c r="BA793" s="12" t="s">
        <v>198</v>
      </c>
      <c r="BB793" s="12">
        <v>14946</v>
      </c>
      <c r="BC793" s="12">
        <v>192</v>
      </c>
      <c r="BD793" s="12" t="s">
        <v>48</v>
      </c>
    </row>
    <row r="794" spans="1:56" x14ac:dyDescent="0.2">
      <c r="A794" s="2" t="s">
        <v>1612</v>
      </c>
      <c r="B794" s="2" t="s">
        <v>568</v>
      </c>
      <c r="C794" s="2"/>
      <c r="D794" s="2">
        <v>50</v>
      </c>
      <c r="E794" s="11">
        <v>43358</v>
      </c>
      <c r="F794" s="2">
        <v>43358</v>
      </c>
      <c r="G794" s="2">
        <v>141</v>
      </c>
      <c r="K794" s="2">
        <v>17</v>
      </c>
      <c r="O794" s="2" t="s">
        <v>49</v>
      </c>
      <c r="P794" s="2">
        <v>2</v>
      </c>
      <c r="R794" s="2" t="s">
        <v>1989</v>
      </c>
      <c r="S794" s="2" t="s">
        <v>1599</v>
      </c>
      <c r="T794" s="2" t="s">
        <v>1599</v>
      </c>
      <c r="U794" s="2" t="s">
        <v>1599</v>
      </c>
      <c r="V794" s="2" t="s">
        <v>1599</v>
      </c>
      <c r="Y794" s="2" t="s">
        <v>1599</v>
      </c>
      <c r="AA794" s="2" t="s">
        <v>1599</v>
      </c>
      <c r="AB794" s="12" t="s">
        <v>204</v>
      </c>
      <c r="AC794" s="12">
        <v>12079</v>
      </c>
      <c r="AD794" s="12">
        <v>50</v>
      </c>
      <c r="AE794" s="12">
        <f>VLOOKUP(AD794,Tableau5[[ID_Section]:[departement]],10,TRUE)</f>
        <v>17</v>
      </c>
      <c r="AF794" s="12">
        <v>141</v>
      </c>
      <c r="AG794" s="33">
        <v>43358</v>
      </c>
      <c r="AH794" s="12">
        <v>17</v>
      </c>
      <c r="AI794" s="12">
        <v>1</v>
      </c>
      <c r="AJ794" s="12" t="s">
        <v>49</v>
      </c>
      <c r="AL794" s="12">
        <v>2</v>
      </c>
      <c r="AP794" s="12">
        <v>2</v>
      </c>
      <c r="AW794" s="12">
        <v>2</v>
      </c>
      <c r="AX794" s="12">
        <v>2</v>
      </c>
      <c r="AY794" s="12" t="s">
        <v>61</v>
      </c>
      <c r="AZ794" s="12">
        <v>148</v>
      </c>
      <c r="BA794" s="12" t="s">
        <v>199</v>
      </c>
      <c r="BB794" s="12">
        <v>14947</v>
      </c>
      <c r="BC794" s="12">
        <v>180</v>
      </c>
    </row>
    <row r="795" spans="1:56" x14ac:dyDescent="0.2">
      <c r="A795" s="2" t="s">
        <v>1612</v>
      </c>
      <c r="B795" s="2" t="s">
        <v>568</v>
      </c>
      <c r="C795" s="2"/>
      <c r="D795" s="2">
        <v>50</v>
      </c>
      <c r="E795" s="11">
        <v>43358</v>
      </c>
      <c r="F795" s="2">
        <v>43358</v>
      </c>
      <c r="G795" s="2">
        <v>141</v>
      </c>
      <c r="K795" s="2">
        <v>17</v>
      </c>
      <c r="O795" s="2" t="s">
        <v>46</v>
      </c>
      <c r="P795" s="2">
        <v>2</v>
      </c>
      <c r="R795" s="2" t="s">
        <v>1989</v>
      </c>
      <c r="S795" s="2" t="s">
        <v>1599</v>
      </c>
      <c r="T795" s="2" t="s">
        <v>1599</v>
      </c>
      <c r="U795" s="2" t="s">
        <v>1599</v>
      </c>
      <c r="V795" s="2" t="s">
        <v>1599</v>
      </c>
      <c r="Y795" s="2" t="s">
        <v>1599</v>
      </c>
      <c r="AA795" s="2" t="s">
        <v>1599</v>
      </c>
      <c r="AB795" s="12" t="s">
        <v>204</v>
      </c>
      <c r="AC795" s="12">
        <v>12080</v>
      </c>
      <c r="AD795" s="12">
        <v>50</v>
      </c>
      <c r="AE795" s="12">
        <f>VLOOKUP(AD795,Tableau5[[ID_Section]:[departement]],10,TRUE)</f>
        <v>17</v>
      </c>
      <c r="AF795" s="12">
        <v>141</v>
      </c>
      <c r="AG795" s="33">
        <v>43358</v>
      </c>
      <c r="AH795" s="12">
        <v>17</v>
      </c>
      <c r="AI795" s="12">
        <v>2</v>
      </c>
      <c r="AJ795" s="12" t="s">
        <v>46</v>
      </c>
      <c r="AL795" s="12">
        <v>2</v>
      </c>
      <c r="AP795" s="12">
        <v>2</v>
      </c>
      <c r="AW795" s="12">
        <v>2</v>
      </c>
      <c r="AX795" s="12">
        <v>2</v>
      </c>
      <c r="AY795" s="12" t="s">
        <v>61</v>
      </c>
      <c r="AZ795" s="12">
        <v>148</v>
      </c>
      <c r="BA795" s="12" t="s">
        <v>199</v>
      </c>
      <c r="BB795" s="12">
        <v>14947</v>
      </c>
      <c r="BC795" s="12">
        <v>180</v>
      </c>
    </row>
    <row r="796" spans="1:56" x14ac:dyDescent="0.2">
      <c r="A796" s="2" t="s">
        <v>1612</v>
      </c>
      <c r="B796" s="2" t="s">
        <v>568</v>
      </c>
      <c r="C796" s="2"/>
      <c r="D796" s="2">
        <v>50</v>
      </c>
      <c r="E796" s="11">
        <v>43358</v>
      </c>
      <c r="F796" s="2">
        <v>43358</v>
      </c>
      <c r="G796" s="2">
        <v>141</v>
      </c>
      <c r="K796" s="2">
        <v>17</v>
      </c>
      <c r="O796" s="2" t="s">
        <v>53</v>
      </c>
      <c r="P796" s="2">
        <v>5</v>
      </c>
      <c r="R796" s="2" t="s">
        <v>1989</v>
      </c>
      <c r="S796" s="2" t="s">
        <v>1599</v>
      </c>
      <c r="T796" s="2" t="s">
        <v>1599</v>
      </c>
      <c r="U796" s="2" t="s">
        <v>1599</v>
      </c>
      <c r="V796" s="2" t="s">
        <v>1599</v>
      </c>
      <c r="Y796" s="2" t="s">
        <v>1599</v>
      </c>
      <c r="AA796" s="2" t="s">
        <v>1599</v>
      </c>
      <c r="AB796" s="12" t="s">
        <v>204</v>
      </c>
      <c r="AC796" s="12">
        <v>12081</v>
      </c>
      <c r="AD796" s="12">
        <v>50</v>
      </c>
      <c r="AE796" s="12">
        <f>VLOOKUP(AD796,Tableau5[[ID_Section]:[departement]],10,TRUE)</f>
        <v>17</v>
      </c>
      <c r="AF796" s="12">
        <v>141</v>
      </c>
      <c r="AG796" s="33">
        <v>43358</v>
      </c>
      <c r="AH796" s="12">
        <v>17</v>
      </c>
      <c r="AI796" s="12">
        <v>9</v>
      </c>
      <c r="AJ796" s="12" t="s">
        <v>53</v>
      </c>
      <c r="AK796" s="12" t="s">
        <v>53</v>
      </c>
      <c r="AL796" s="12">
        <v>5</v>
      </c>
      <c r="AP796" s="12">
        <v>2</v>
      </c>
      <c r="AV796" s="12" t="str">
        <f>CONCATENATE(AD796,"-",AG796,"-","Loisir")</f>
        <v>50-43358-Loisir</v>
      </c>
      <c r="AW796" s="12">
        <v>1</v>
      </c>
      <c r="AX796" s="12">
        <v>2</v>
      </c>
      <c r="AY796" s="12" t="s">
        <v>61</v>
      </c>
      <c r="AZ796" s="12">
        <v>148</v>
      </c>
      <c r="BA796" s="12" t="s">
        <v>199</v>
      </c>
      <c r="BB796" s="12">
        <v>14947</v>
      </c>
      <c r="BC796" s="12">
        <v>180</v>
      </c>
    </row>
    <row r="797" spans="1:56" x14ac:dyDescent="0.2">
      <c r="A797" s="2" t="s">
        <v>1612</v>
      </c>
      <c r="B797" s="2" t="s">
        <v>568</v>
      </c>
      <c r="C797" s="2"/>
      <c r="D797" s="2">
        <v>50</v>
      </c>
      <c r="E797" s="11">
        <v>43358</v>
      </c>
      <c r="F797" s="2">
        <v>43358</v>
      </c>
      <c r="G797" s="2">
        <v>141</v>
      </c>
      <c r="K797" s="2">
        <v>17</v>
      </c>
      <c r="O797" s="2" t="s">
        <v>49</v>
      </c>
      <c r="P797" s="2">
        <v>1</v>
      </c>
      <c r="R797" s="2" t="s">
        <v>1988</v>
      </c>
      <c r="S797" s="2" t="s">
        <v>1599</v>
      </c>
      <c r="T797" s="2" t="s">
        <v>1599</v>
      </c>
      <c r="U797" s="2" t="s">
        <v>1599</v>
      </c>
      <c r="V797" s="2" t="s">
        <v>1599</v>
      </c>
      <c r="Y797" s="2" t="s">
        <v>1599</v>
      </c>
      <c r="AA797" s="2" t="s">
        <v>1599</v>
      </c>
      <c r="AB797" s="12" t="s">
        <v>204</v>
      </c>
      <c r="AC797" s="12">
        <v>12082</v>
      </c>
      <c r="AD797" s="12">
        <v>50</v>
      </c>
      <c r="AE797" s="12">
        <f>VLOOKUP(AD797,Tableau5[[ID_Section]:[departement]],10,TRUE)</f>
        <v>17</v>
      </c>
      <c r="AF797" s="12">
        <v>141</v>
      </c>
      <c r="AG797" s="33">
        <v>43358</v>
      </c>
      <c r="AH797" s="12">
        <v>17</v>
      </c>
      <c r="AI797" s="12">
        <v>1</v>
      </c>
      <c r="AJ797" s="12" t="s">
        <v>49</v>
      </c>
      <c r="AL797" s="12">
        <v>1</v>
      </c>
      <c r="AP797" s="12">
        <v>1</v>
      </c>
      <c r="AW797" s="12">
        <v>2</v>
      </c>
      <c r="AX797" s="12">
        <v>2</v>
      </c>
      <c r="AY797" s="12" t="s">
        <v>61</v>
      </c>
      <c r="AZ797" s="12">
        <v>148</v>
      </c>
      <c r="BA797" s="12" t="s">
        <v>199</v>
      </c>
      <c r="BB797" s="12">
        <v>14947</v>
      </c>
      <c r="BC797" s="12">
        <v>180</v>
      </c>
    </row>
    <row r="798" spans="1:56" x14ac:dyDescent="0.2">
      <c r="A798" s="2" t="s">
        <v>1612</v>
      </c>
      <c r="B798" s="2" t="s">
        <v>568</v>
      </c>
      <c r="C798" s="2"/>
      <c r="D798" s="2">
        <v>50</v>
      </c>
      <c r="E798" s="11">
        <v>43358</v>
      </c>
      <c r="F798" s="2">
        <v>43358</v>
      </c>
      <c r="G798" s="2">
        <v>141</v>
      </c>
      <c r="K798" s="2">
        <v>17</v>
      </c>
      <c r="O798" s="2" t="s">
        <v>53</v>
      </c>
      <c r="P798" s="2">
        <v>4</v>
      </c>
      <c r="R798" s="2" t="s">
        <v>1988</v>
      </c>
      <c r="S798" s="2" t="s">
        <v>1599</v>
      </c>
      <c r="T798" s="2" t="s">
        <v>1599</v>
      </c>
      <c r="U798" s="2" t="s">
        <v>1599</v>
      </c>
      <c r="V798" s="2" t="s">
        <v>1599</v>
      </c>
      <c r="Y798" s="2" t="s">
        <v>1599</v>
      </c>
      <c r="AA798" s="2" t="s">
        <v>1599</v>
      </c>
      <c r="AB798" s="12" t="s">
        <v>204</v>
      </c>
      <c r="AC798" s="12">
        <v>12083</v>
      </c>
      <c r="AD798" s="12">
        <v>50</v>
      </c>
      <c r="AE798" s="12">
        <f>VLOOKUP(AD798,Tableau5[[ID_Section]:[departement]],10,TRUE)</f>
        <v>17</v>
      </c>
      <c r="AF798" s="12">
        <v>141</v>
      </c>
      <c r="AG798" s="33">
        <v>43358</v>
      </c>
      <c r="AH798" s="12">
        <v>17</v>
      </c>
      <c r="AI798" s="12">
        <v>9</v>
      </c>
      <c r="AJ798" s="12" t="s">
        <v>53</v>
      </c>
      <c r="AK798" s="12" t="s">
        <v>53</v>
      </c>
      <c r="AL798" s="12">
        <v>4</v>
      </c>
      <c r="AP798" s="12">
        <v>1</v>
      </c>
      <c r="AV798" s="12" t="str">
        <f>CONCATENATE(AD798,"-",AG798,"-","Loisir")</f>
        <v>50-43358-Loisir</v>
      </c>
      <c r="AW798" s="12">
        <v>1</v>
      </c>
      <c r="AX798" s="12">
        <v>2</v>
      </c>
      <c r="AY798" s="12" t="s">
        <v>61</v>
      </c>
      <c r="AZ798" s="12">
        <v>148</v>
      </c>
      <c r="BA798" s="12" t="s">
        <v>199</v>
      </c>
      <c r="BB798" s="12">
        <v>14947</v>
      </c>
      <c r="BC798" s="12">
        <v>180</v>
      </c>
    </row>
    <row r="799" spans="1:56" x14ac:dyDescent="0.2">
      <c r="A799" s="2" t="s">
        <v>1612</v>
      </c>
      <c r="B799" s="2" t="s">
        <v>568</v>
      </c>
      <c r="C799" s="2"/>
      <c r="D799" s="2">
        <v>50</v>
      </c>
      <c r="E799" s="11">
        <v>43358</v>
      </c>
      <c r="F799" s="2">
        <v>43358</v>
      </c>
      <c r="G799" s="2">
        <v>141</v>
      </c>
      <c r="K799" s="2">
        <v>17</v>
      </c>
      <c r="M799" s="2">
        <v>1</v>
      </c>
      <c r="O799" s="2" t="s">
        <v>53</v>
      </c>
      <c r="P799" s="2">
        <v>1</v>
      </c>
      <c r="R799" s="2" t="s">
        <v>1988</v>
      </c>
      <c r="S799" s="2" t="s">
        <v>54</v>
      </c>
      <c r="T799" s="2" t="s">
        <v>274</v>
      </c>
      <c r="U799" s="2" t="s">
        <v>1599</v>
      </c>
      <c r="V799" s="2" t="s">
        <v>1599</v>
      </c>
      <c r="Y799" s="2" t="s">
        <v>1599</v>
      </c>
      <c r="AA799" s="2" t="s">
        <v>1599</v>
      </c>
      <c r="AB799" s="12" t="s">
        <v>274</v>
      </c>
      <c r="AC799" s="12">
        <v>12084</v>
      </c>
      <c r="AD799" s="12">
        <v>50</v>
      </c>
      <c r="AE799" s="12">
        <f>VLOOKUP(AD799,Tableau5[[ID_Section]:[departement]],10,TRUE)</f>
        <v>17</v>
      </c>
      <c r="AF799" s="12">
        <v>141</v>
      </c>
      <c r="AG799" s="33">
        <v>43358</v>
      </c>
      <c r="AH799" s="12">
        <v>17</v>
      </c>
      <c r="AI799" s="12">
        <v>9</v>
      </c>
      <c r="AJ799" s="12" t="s">
        <v>53</v>
      </c>
      <c r="AK799" s="12" t="s">
        <v>53</v>
      </c>
      <c r="AL799" s="12">
        <v>1</v>
      </c>
      <c r="AN799" s="12">
        <v>1</v>
      </c>
      <c r="AP799" s="12">
        <v>1</v>
      </c>
      <c r="AQ799" s="12">
        <v>68</v>
      </c>
      <c r="AV799" s="12" t="str">
        <f>CONCATENATE(AD799,"-",AG799,"-","Loisir")</f>
        <v>50-43358-Loisir</v>
      </c>
      <c r="AW799" s="12">
        <v>1</v>
      </c>
      <c r="AX799" s="12">
        <v>2</v>
      </c>
      <c r="AY799" s="12" t="s">
        <v>61</v>
      </c>
      <c r="AZ799" s="12">
        <v>148</v>
      </c>
      <c r="BA799" s="12" t="s">
        <v>199</v>
      </c>
      <c r="BB799" s="12">
        <v>14947</v>
      </c>
      <c r="BC799" s="12">
        <v>180</v>
      </c>
    </row>
    <row r="800" spans="1:56" x14ac:dyDescent="0.2">
      <c r="A800" s="2" t="s">
        <v>1612</v>
      </c>
      <c r="B800" s="2" t="s">
        <v>568</v>
      </c>
      <c r="C800" s="2"/>
      <c r="D800" s="2">
        <v>50</v>
      </c>
      <c r="E800" s="11">
        <v>43358</v>
      </c>
      <c r="F800" s="2">
        <v>43358</v>
      </c>
      <c r="G800" s="2">
        <v>141</v>
      </c>
      <c r="K800" s="2">
        <v>17</v>
      </c>
      <c r="O800" s="2" t="s">
        <v>53</v>
      </c>
      <c r="P800" s="2">
        <v>1</v>
      </c>
      <c r="R800" s="2" t="s">
        <v>1988</v>
      </c>
      <c r="S800" s="2" t="s">
        <v>1599</v>
      </c>
      <c r="T800" s="2" t="s">
        <v>1599</v>
      </c>
      <c r="U800" s="2" t="s">
        <v>1599</v>
      </c>
      <c r="V800" s="2" t="s">
        <v>1599</v>
      </c>
      <c r="Y800" s="2" t="s">
        <v>1599</v>
      </c>
      <c r="AA800" s="2" t="s">
        <v>1599</v>
      </c>
      <c r="AB800" s="12" t="s">
        <v>204</v>
      </c>
      <c r="AC800" s="12">
        <v>12085</v>
      </c>
      <c r="AD800" s="12">
        <v>50</v>
      </c>
      <c r="AE800" s="12">
        <f>VLOOKUP(AD800,Tableau5[[ID_Section]:[departement]],10,TRUE)</f>
        <v>17</v>
      </c>
      <c r="AF800" s="12">
        <v>141</v>
      </c>
      <c r="AG800" s="33">
        <v>43358</v>
      </c>
      <c r="AH800" s="12">
        <v>17</v>
      </c>
      <c r="AI800" s="12">
        <v>9</v>
      </c>
      <c r="AJ800" s="12" t="s">
        <v>53</v>
      </c>
      <c r="AK800" s="12" t="s">
        <v>53</v>
      </c>
      <c r="AL800" s="12">
        <v>1</v>
      </c>
      <c r="AP800" s="12">
        <v>1</v>
      </c>
      <c r="AV800" s="12" t="str">
        <f>CONCATENATE(AD800,"-",AG800,"-","Loisir")</f>
        <v>50-43358-Loisir</v>
      </c>
      <c r="AW800" s="12">
        <v>1</v>
      </c>
      <c r="AX800" s="12">
        <v>2</v>
      </c>
      <c r="AY800" s="12" t="s">
        <v>61</v>
      </c>
      <c r="AZ800" s="12">
        <v>148</v>
      </c>
      <c r="BA800" s="12" t="s">
        <v>199</v>
      </c>
      <c r="BB800" s="12">
        <v>14947</v>
      </c>
      <c r="BC800" s="12">
        <v>180</v>
      </c>
    </row>
    <row r="801" spans="1:55" x14ac:dyDescent="0.2">
      <c r="A801" s="2" t="s">
        <v>1612</v>
      </c>
      <c r="B801" s="2" t="s">
        <v>568</v>
      </c>
      <c r="C801" s="2"/>
      <c r="D801" s="2">
        <v>50</v>
      </c>
      <c r="E801" s="11">
        <v>43358</v>
      </c>
      <c r="F801" s="2">
        <v>43358</v>
      </c>
      <c r="G801" s="2">
        <v>141</v>
      </c>
      <c r="K801" s="2">
        <v>17</v>
      </c>
      <c r="O801" s="2" t="s">
        <v>53</v>
      </c>
      <c r="P801" s="2">
        <v>2</v>
      </c>
      <c r="R801" s="2" t="s">
        <v>1988</v>
      </c>
      <c r="S801" s="2" t="s">
        <v>1599</v>
      </c>
      <c r="T801" s="2" t="s">
        <v>1599</v>
      </c>
      <c r="U801" s="2" t="s">
        <v>1599</v>
      </c>
      <c r="V801" s="2" t="s">
        <v>1599</v>
      </c>
      <c r="Y801" s="2" t="s">
        <v>1599</v>
      </c>
      <c r="AA801" s="2" t="s">
        <v>1599</v>
      </c>
      <c r="AB801" s="12" t="s">
        <v>204</v>
      </c>
      <c r="AC801" s="12">
        <v>12086</v>
      </c>
      <c r="AD801" s="12">
        <v>50</v>
      </c>
      <c r="AE801" s="12">
        <f>VLOOKUP(AD801,Tableau5[[ID_Section]:[departement]],10,TRUE)</f>
        <v>17</v>
      </c>
      <c r="AF801" s="12">
        <v>141</v>
      </c>
      <c r="AG801" s="33">
        <v>43358</v>
      </c>
      <c r="AH801" s="12">
        <v>17</v>
      </c>
      <c r="AI801" s="12">
        <v>9</v>
      </c>
      <c r="AJ801" s="12" t="s">
        <v>53</v>
      </c>
      <c r="AK801" s="12" t="s">
        <v>53</v>
      </c>
      <c r="AL801" s="12">
        <v>2</v>
      </c>
      <c r="AP801" s="12">
        <v>1</v>
      </c>
      <c r="AV801" s="12" t="str">
        <f>CONCATENATE(AD801,"-",AG801,"-","Loisir")</f>
        <v>50-43358-Loisir</v>
      </c>
      <c r="AW801" s="12">
        <v>1</v>
      </c>
      <c r="AX801" s="12">
        <v>2</v>
      </c>
      <c r="AY801" s="12" t="s">
        <v>61</v>
      </c>
      <c r="AZ801" s="12">
        <v>148</v>
      </c>
      <c r="BA801" s="12" t="s">
        <v>199</v>
      </c>
      <c r="BB801" s="12">
        <v>14947</v>
      </c>
      <c r="BC801" s="12">
        <v>180</v>
      </c>
    </row>
    <row r="802" spans="1:55" x14ac:dyDescent="0.2">
      <c r="A802" s="2" t="s">
        <v>1612</v>
      </c>
      <c r="B802" s="2" t="s">
        <v>568</v>
      </c>
      <c r="C802" s="2"/>
      <c r="D802" s="2">
        <v>50</v>
      </c>
      <c r="E802" s="11">
        <v>43358</v>
      </c>
      <c r="F802" s="2">
        <v>43358</v>
      </c>
      <c r="G802" s="2">
        <v>141</v>
      </c>
      <c r="K802" s="2">
        <v>17</v>
      </c>
      <c r="O802" s="2" t="s">
        <v>53</v>
      </c>
      <c r="P802" s="2">
        <v>1</v>
      </c>
      <c r="R802" s="2" t="s">
        <v>1989</v>
      </c>
      <c r="S802" s="2" t="s">
        <v>1599</v>
      </c>
      <c r="T802" s="2" t="s">
        <v>1599</v>
      </c>
      <c r="U802" s="2" t="s">
        <v>1599</v>
      </c>
      <c r="V802" s="2" t="s">
        <v>1599</v>
      </c>
      <c r="Y802" s="2" t="s">
        <v>1599</v>
      </c>
      <c r="AA802" s="2" t="s">
        <v>1599</v>
      </c>
      <c r="AB802" s="12" t="s">
        <v>204</v>
      </c>
      <c r="AC802" s="12">
        <v>12087</v>
      </c>
      <c r="AD802" s="12">
        <v>50</v>
      </c>
      <c r="AE802" s="12">
        <f>VLOOKUP(AD802,Tableau5[[ID_Section]:[departement]],10,TRUE)</f>
        <v>17</v>
      </c>
      <c r="AF802" s="12">
        <v>141</v>
      </c>
      <c r="AG802" s="33">
        <v>43358</v>
      </c>
      <c r="AH802" s="12">
        <v>17</v>
      </c>
      <c r="AI802" s="12">
        <v>9</v>
      </c>
      <c r="AJ802" s="12" t="s">
        <v>53</v>
      </c>
      <c r="AK802" s="12" t="s">
        <v>53</v>
      </c>
      <c r="AL802" s="12">
        <v>1</v>
      </c>
      <c r="AP802" s="12">
        <v>2</v>
      </c>
      <c r="AV802" s="12" t="str">
        <f>CONCATENATE(AD802,"-",AG802,"-","Loisir")</f>
        <v>50-43358-Loisir</v>
      </c>
      <c r="AW802" s="12">
        <v>1</v>
      </c>
      <c r="AX802" s="12">
        <v>2</v>
      </c>
      <c r="AY802" s="12" t="s">
        <v>61</v>
      </c>
      <c r="AZ802" s="12">
        <v>148</v>
      </c>
      <c r="BA802" s="12" t="s">
        <v>199</v>
      </c>
      <c r="BB802" s="12">
        <v>14947</v>
      </c>
      <c r="BC802" s="12">
        <v>180</v>
      </c>
    </row>
    <row r="803" spans="1:55" x14ac:dyDescent="0.2">
      <c r="A803" s="2" t="s">
        <v>1612</v>
      </c>
      <c r="B803" s="2" t="s">
        <v>568</v>
      </c>
      <c r="C803" s="2"/>
      <c r="D803" s="2">
        <v>50</v>
      </c>
      <c r="E803" s="11">
        <v>43358</v>
      </c>
      <c r="F803" s="2">
        <v>43358</v>
      </c>
      <c r="G803" s="2">
        <v>141</v>
      </c>
      <c r="K803" s="2">
        <v>17</v>
      </c>
      <c r="O803" s="2" t="s">
        <v>46</v>
      </c>
      <c r="P803" s="2">
        <v>10</v>
      </c>
      <c r="R803" s="2" t="s">
        <v>1988</v>
      </c>
      <c r="S803" s="2" t="s">
        <v>1599</v>
      </c>
      <c r="T803" s="2" t="s">
        <v>1599</v>
      </c>
      <c r="U803" s="2" t="s">
        <v>1599</v>
      </c>
      <c r="V803" s="2" t="s">
        <v>1599</v>
      </c>
      <c r="Y803" s="2" t="s">
        <v>1599</v>
      </c>
      <c r="AA803" s="2" t="s">
        <v>1599</v>
      </c>
      <c r="AB803" s="12" t="s">
        <v>204</v>
      </c>
      <c r="AC803" s="12">
        <v>12088</v>
      </c>
      <c r="AD803" s="12">
        <v>50</v>
      </c>
      <c r="AE803" s="12">
        <f>VLOOKUP(AD803,Tableau5[[ID_Section]:[departement]],10,TRUE)</f>
        <v>17</v>
      </c>
      <c r="AF803" s="12">
        <v>141</v>
      </c>
      <c r="AG803" s="33">
        <v>43358</v>
      </c>
      <c r="AH803" s="12">
        <v>17</v>
      </c>
      <c r="AI803" s="12">
        <v>2</v>
      </c>
      <c r="AJ803" s="12" t="s">
        <v>46</v>
      </c>
      <c r="AL803" s="12">
        <v>10</v>
      </c>
      <c r="AP803" s="12">
        <v>1</v>
      </c>
      <c r="AW803" s="12">
        <v>2</v>
      </c>
      <c r="AX803" s="12">
        <v>2</v>
      </c>
      <c r="AY803" s="12" t="s">
        <v>61</v>
      </c>
      <c r="AZ803" s="12">
        <v>148</v>
      </c>
      <c r="BA803" s="12" t="s">
        <v>199</v>
      </c>
      <c r="BB803" s="12">
        <v>14947</v>
      </c>
      <c r="BC803" s="12">
        <v>180</v>
      </c>
    </row>
    <row r="804" spans="1:55" x14ac:dyDescent="0.2">
      <c r="A804" s="2" t="s">
        <v>1612</v>
      </c>
      <c r="B804" s="2" t="s">
        <v>568</v>
      </c>
      <c r="C804" s="2"/>
      <c r="D804" s="2">
        <v>50</v>
      </c>
      <c r="E804" s="11">
        <v>43358</v>
      </c>
      <c r="F804" s="2">
        <v>43358</v>
      </c>
      <c r="G804" s="2">
        <v>141</v>
      </c>
      <c r="K804" s="2">
        <v>17</v>
      </c>
      <c r="O804" s="2" t="s">
        <v>53</v>
      </c>
      <c r="P804" s="2">
        <v>3</v>
      </c>
      <c r="R804" s="2" t="s">
        <v>1989</v>
      </c>
      <c r="S804" s="2" t="s">
        <v>1599</v>
      </c>
      <c r="T804" s="2" t="s">
        <v>1599</v>
      </c>
      <c r="U804" s="2" t="s">
        <v>1599</v>
      </c>
      <c r="V804" s="2" t="s">
        <v>1599</v>
      </c>
      <c r="Y804" s="2" t="s">
        <v>1599</v>
      </c>
      <c r="AA804" s="2" t="s">
        <v>1599</v>
      </c>
      <c r="AB804" s="12" t="s">
        <v>204</v>
      </c>
      <c r="AC804" s="12">
        <v>12089</v>
      </c>
      <c r="AD804" s="12">
        <v>50</v>
      </c>
      <c r="AE804" s="12">
        <f>VLOOKUP(AD804,Tableau5[[ID_Section]:[departement]],10,TRUE)</f>
        <v>17</v>
      </c>
      <c r="AF804" s="12">
        <v>141</v>
      </c>
      <c r="AG804" s="33">
        <v>43358</v>
      </c>
      <c r="AH804" s="12">
        <v>17</v>
      </c>
      <c r="AI804" s="12">
        <v>9</v>
      </c>
      <c r="AJ804" s="12" t="s">
        <v>53</v>
      </c>
      <c r="AK804" s="12" t="s">
        <v>53</v>
      </c>
      <c r="AL804" s="12">
        <v>3</v>
      </c>
      <c r="AP804" s="12">
        <v>2</v>
      </c>
      <c r="AV804" s="12" t="str">
        <f>CONCATENATE(AD804,"-",AG804,"-","Loisir")</f>
        <v>50-43358-Loisir</v>
      </c>
      <c r="AW804" s="12">
        <v>1</v>
      </c>
      <c r="AX804" s="12">
        <v>2</v>
      </c>
      <c r="AY804" s="12" t="s">
        <v>61</v>
      </c>
      <c r="AZ804" s="12">
        <v>148</v>
      </c>
      <c r="BA804" s="12" t="s">
        <v>199</v>
      </c>
      <c r="BB804" s="12">
        <v>14947</v>
      </c>
      <c r="BC804" s="12">
        <v>180</v>
      </c>
    </row>
    <row r="805" spans="1:55" x14ac:dyDescent="0.2">
      <c r="A805" s="2" t="s">
        <v>1612</v>
      </c>
      <c r="B805" s="2" t="s">
        <v>568</v>
      </c>
      <c r="C805" s="2"/>
      <c r="D805" s="2">
        <v>50</v>
      </c>
      <c r="E805" s="11">
        <v>43358</v>
      </c>
      <c r="F805" s="2">
        <v>43358</v>
      </c>
      <c r="G805" s="2">
        <v>141</v>
      </c>
      <c r="K805" s="2">
        <v>17</v>
      </c>
      <c r="O805" s="2" t="s">
        <v>46</v>
      </c>
      <c r="P805" s="2">
        <v>11</v>
      </c>
      <c r="R805" s="2" t="s">
        <v>1989</v>
      </c>
      <c r="S805" s="2" t="s">
        <v>1599</v>
      </c>
      <c r="T805" s="2" t="s">
        <v>1599</v>
      </c>
      <c r="U805" s="2" t="s">
        <v>1599</v>
      </c>
      <c r="V805" s="2" t="s">
        <v>1599</v>
      </c>
      <c r="Y805" s="2" t="s">
        <v>1599</v>
      </c>
      <c r="AA805" s="2" t="s">
        <v>1599</v>
      </c>
      <c r="AB805" s="12" t="s">
        <v>204</v>
      </c>
      <c r="AC805" s="12">
        <v>12090</v>
      </c>
      <c r="AD805" s="12">
        <v>50</v>
      </c>
      <c r="AE805" s="12">
        <f>VLOOKUP(AD805,Tableau5[[ID_Section]:[departement]],10,TRUE)</f>
        <v>17</v>
      </c>
      <c r="AF805" s="12">
        <v>141</v>
      </c>
      <c r="AG805" s="33">
        <v>43358</v>
      </c>
      <c r="AH805" s="12">
        <v>17</v>
      </c>
      <c r="AI805" s="12">
        <v>2</v>
      </c>
      <c r="AJ805" s="12" t="s">
        <v>46</v>
      </c>
      <c r="AL805" s="12">
        <v>11</v>
      </c>
      <c r="AP805" s="12">
        <v>2</v>
      </c>
      <c r="AW805" s="12">
        <v>2</v>
      </c>
      <c r="AX805" s="12">
        <v>2</v>
      </c>
      <c r="AY805" s="12" t="s">
        <v>61</v>
      </c>
      <c r="AZ805" s="12">
        <v>148</v>
      </c>
      <c r="BA805" s="12" t="s">
        <v>199</v>
      </c>
      <c r="BB805" s="12">
        <v>14947</v>
      </c>
      <c r="BC805" s="12">
        <v>180</v>
      </c>
    </row>
    <row r="806" spans="1:55" x14ac:dyDescent="0.2">
      <c r="A806" s="2" t="s">
        <v>1612</v>
      </c>
      <c r="B806" s="2" t="s">
        <v>568</v>
      </c>
      <c r="C806" s="2"/>
      <c r="D806" s="2">
        <v>50</v>
      </c>
      <c r="E806" s="11">
        <v>43358</v>
      </c>
      <c r="F806" s="2">
        <v>43358</v>
      </c>
      <c r="G806" s="2">
        <v>141</v>
      </c>
      <c r="K806" s="2">
        <v>17</v>
      </c>
      <c r="O806" s="2" t="s">
        <v>53</v>
      </c>
      <c r="P806" s="2">
        <v>4</v>
      </c>
      <c r="R806" s="2" t="s">
        <v>1989</v>
      </c>
      <c r="S806" s="2" t="s">
        <v>1599</v>
      </c>
      <c r="T806" s="2" t="s">
        <v>1599</v>
      </c>
      <c r="U806" s="2" t="s">
        <v>1599</v>
      </c>
      <c r="V806" s="2" t="s">
        <v>1599</v>
      </c>
      <c r="Y806" s="2" t="s">
        <v>1599</v>
      </c>
      <c r="AA806" s="2" t="s">
        <v>1599</v>
      </c>
      <c r="AB806" s="12" t="s">
        <v>204</v>
      </c>
      <c r="AC806" s="12">
        <v>12091</v>
      </c>
      <c r="AD806" s="12">
        <v>50</v>
      </c>
      <c r="AE806" s="12">
        <f>VLOOKUP(AD806,Tableau5[[ID_Section]:[departement]],10,TRUE)</f>
        <v>17</v>
      </c>
      <c r="AF806" s="12">
        <v>141</v>
      </c>
      <c r="AG806" s="33">
        <v>43358</v>
      </c>
      <c r="AH806" s="12">
        <v>17</v>
      </c>
      <c r="AI806" s="12">
        <v>9</v>
      </c>
      <c r="AJ806" s="12" t="s">
        <v>53</v>
      </c>
      <c r="AK806" s="12" t="s">
        <v>53</v>
      </c>
      <c r="AL806" s="12">
        <v>4</v>
      </c>
      <c r="AP806" s="12">
        <v>2</v>
      </c>
      <c r="AV806" s="12" t="str">
        <f>CONCATENATE(AD806,"-",AG806,"-","Loisir")</f>
        <v>50-43358-Loisir</v>
      </c>
      <c r="AW806" s="12">
        <v>1</v>
      </c>
      <c r="AX806" s="12">
        <v>2</v>
      </c>
      <c r="AY806" s="12" t="s">
        <v>61</v>
      </c>
      <c r="AZ806" s="12">
        <v>148</v>
      </c>
      <c r="BA806" s="12" t="s">
        <v>199</v>
      </c>
      <c r="BB806" s="12">
        <v>14947</v>
      </c>
      <c r="BC806" s="12">
        <v>180</v>
      </c>
    </row>
    <row r="807" spans="1:55" x14ac:dyDescent="0.2">
      <c r="A807" s="2" t="s">
        <v>1612</v>
      </c>
      <c r="B807" s="2" t="s">
        <v>568</v>
      </c>
      <c r="C807" s="2"/>
      <c r="D807" s="2">
        <v>50</v>
      </c>
      <c r="E807" s="11">
        <v>43358</v>
      </c>
      <c r="F807" s="2">
        <v>43358</v>
      </c>
      <c r="G807" s="2">
        <v>141</v>
      </c>
      <c r="K807" s="2">
        <v>17</v>
      </c>
      <c r="O807" s="2" t="s">
        <v>49</v>
      </c>
      <c r="P807" s="2">
        <v>2</v>
      </c>
      <c r="R807" s="2" t="s">
        <v>1989</v>
      </c>
      <c r="S807" s="2" t="s">
        <v>1599</v>
      </c>
      <c r="T807" s="2" t="s">
        <v>1599</v>
      </c>
      <c r="U807" s="2" t="s">
        <v>1599</v>
      </c>
      <c r="V807" s="2" t="s">
        <v>1599</v>
      </c>
      <c r="Y807" s="2" t="s">
        <v>1599</v>
      </c>
      <c r="AA807" s="2" t="s">
        <v>1599</v>
      </c>
      <c r="AB807" s="12" t="s">
        <v>204</v>
      </c>
      <c r="AC807" s="12">
        <v>12092</v>
      </c>
      <c r="AD807" s="12">
        <v>50</v>
      </c>
      <c r="AE807" s="12">
        <f>VLOOKUP(AD807,Tableau5[[ID_Section]:[departement]],10,TRUE)</f>
        <v>17</v>
      </c>
      <c r="AF807" s="12">
        <v>141</v>
      </c>
      <c r="AG807" s="33">
        <v>43358</v>
      </c>
      <c r="AH807" s="12">
        <v>17</v>
      </c>
      <c r="AI807" s="12">
        <v>1</v>
      </c>
      <c r="AJ807" s="12" t="s">
        <v>49</v>
      </c>
      <c r="AL807" s="12">
        <v>2</v>
      </c>
      <c r="AP807" s="12">
        <v>2</v>
      </c>
      <c r="AW807" s="12">
        <v>2</v>
      </c>
      <c r="AX807" s="12">
        <v>2</v>
      </c>
      <c r="AY807" s="12" t="s">
        <v>61</v>
      </c>
      <c r="AZ807" s="12">
        <v>148</v>
      </c>
      <c r="BA807" s="12" t="s">
        <v>199</v>
      </c>
      <c r="BB807" s="12">
        <v>14947</v>
      </c>
      <c r="BC807" s="12">
        <v>180</v>
      </c>
    </row>
    <row r="808" spans="1:55" x14ac:dyDescent="0.2">
      <c r="A808" s="2" t="s">
        <v>1612</v>
      </c>
      <c r="B808" s="2" t="s">
        <v>568</v>
      </c>
      <c r="C808" s="2"/>
      <c r="D808" s="2">
        <v>50</v>
      </c>
      <c r="E808" s="11">
        <v>43358</v>
      </c>
      <c r="F808" s="2">
        <v>43358</v>
      </c>
      <c r="G808" s="2">
        <v>141</v>
      </c>
      <c r="K808" s="2">
        <v>17</v>
      </c>
      <c r="O808" s="2" t="s">
        <v>55</v>
      </c>
      <c r="P808" s="2">
        <v>1</v>
      </c>
      <c r="R808" s="2" t="s">
        <v>1989</v>
      </c>
      <c r="S808" s="2" t="s">
        <v>1599</v>
      </c>
      <c r="T808" s="2" t="s">
        <v>1599</v>
      </c>
      <c r="U808" s="2" t="s">
        <v>1599</v>
      </c>
      <c r="V808" s="2" t="s">
        <v>1599</v>
      </c>
      <c r="Y808" s="2" t="s">
        <v>1599</v>
      </c>
      <c r="AA808" s="2" t="s">
        <v>1599</v>
      </c>
      <c r="AB808" s="12" t="s">
        <v>204</v>
      </c>
      <c r="AC808" s="12">
        <v>12093</v>
      </c>
      <c r="AD808" s="12">
        <v>50</v>
      </c>
      <c r="AE808" s="12">
        <f>VLOOKUP(AD808,Tableau5[[ID_Section]:[departement]],10,TRUE)</f>
        <v>17</v>
      </c>
      <c r="AF808" s="12">
        <v>141</v>
      </c>
      <c r="AG808" s="33">
        <v>43358</v>
      </c>
      <c r="AH808" s="12">
        <v>17</v>
      </c>
      <c r="AI808" s="12">
        <v>5</v>
      </c>
      <c r="AJ808" s="12" t="s">
        <v>55</v>
      </c>
      <c r="AK808" s="12" t="str">
        <f>AJ808</f>
        <v>Sportif</v>
      </c>
      <c r="AL808" s="12">
        <v>1</v>
      </c>
      <c r="AP808" s="12">
        <v>2</v>
      </c>
      <c r="AV808" s="12" t="str">
        <f>CONCATENATE(AD808,"-",AG808,"-",AJ808)</f>
        <v>50-43358-Sportif</v>
      </c>
      <c r="AW808" s="12">
        <v>1</v>
      </c>
      <c r="AX808" s="12">
        <v>2</v>
      </c>
      <c r="AY808" s="12" t="s">
        <v>61</v>
      </c>
      <c r="AZ808" s="12">
        <v>148</v>
      </c>
      <c r="BA808" s="12" t="s">
        <v>199</v>
      </c>
      <c r="BB808" s="12">
        <v>14947</v>
      </c>
      <c r="BC808" s="12">
        <v>180</v>
      </c>
    </row>
    <row r="809" spans="1:55" x14ac:dyDescent="0.2">
      <c r="A809" s="2" t="s">
        <v>1612</v>
      </c>
      <c r="B809" s="2" t="s">
        <v>568</v>
      </c>
      <c r="C809" s="2"/>
      <c r="D809" s="2">
        <v>50</v>
      </c>
      <c r="E809" s="11">
        <v>43358</v>
      </c>
      <c r="F809" s="2">
        <v>43358</v>
      </c>
      <c r="G809" s="2">
        <v>141</v>
      </c>
      <c r="K809" s="2">
        <v>17</v>
      </c>
      <c r="O809" s="2" t="s">
        <v>49</v>
      </c>
      <c r="P809" s="2">
        <v>3</v>
      </c>
      <c r="R809" s="2" t="s">
        <v>1988</v>
      </c>
      <c r="S809" s="2" t="s">
        <v>1599</v>
      </c>
      <c r="T809" s="2" t="s">
        <v>1599</v>
      </c>
      <c r="U809" s="2" t="s">
        <v>1599</v>
      </c>
      <c r="V809" s="2" t="s">
        <v>1599</v>
      </c>
      <c r="Y809" s="2" t="s">
        <v>1599</v>
      </c>
      <c r="AA809" s="2" t="s">
        <v>1599</v>
      </c>
      <c r="AB809" s="12" t="s">
        <v>204</v>
      </c>
      <c r="AC809" s="12">
        <v>12094</v>
      </c>
      <c r="AD809" s="12">
        <v>50</v>
      </c>
      <c r="AE809" s="12">
        <f>VLOOKUP(AD809,Tableau5[[ID_Section]:[departement]],10,TRUE)</f>
        <v>17</v>
      </c>
      <c r="AF809" s="12">
        <v>141</v>
      </c>
      <c r="AG809" s="33">
        <v>43358</v>
      </c>
      <c r="AH809" s="12">
        <v>17</v>
      </c>
      <c r="AI809" s="12">
        <v>1</v>
      </c>
      <c r="AJ809" s="12" t="s">
        <v>49</v>
      </c>
      <c r="AL809" s="12">
        <v>3</v>
      </c>
      <c r="AP809" s="12">
        <v>1</v>
      </c>
      <c r="AW809" s="12">
        <v>2</v>
      </c>
      <c r="AX809" s="12">
        <v>2</v>
      </c>
      <c r="AY809" s="12" t="s">
        <v>61</v>
      </c>
      <c r="AZ809" s="12">
        <v>148</v>
      </c>
      <c r="BA809" s="12" t="s">
        <v>199</v>
      </c>
      <c r="BB809" s="12">
        <v>14947</v>
      </c>
      <c r="BC809" s="12">
        <v>180</v>
      </c>
    </row>
    <row r="810" spans="1:55" x14ac:dyDescent="0.2">
      <c r="A810" s="2" t="s">
        <v>1612</v>
      </c>
      <c r="B810" s="2" t="s">
        <v>568</v>
      </c>
      <c r="C810" s="2"/>
      <c r="D810" s="2">
        <v>50</v>
      </c>
      <c r="E810" s="11">
        <v>43358</v>
      </c>
      <c r="F810" s="2">
        <v>43358</v>
      </c>
      <c r="G810" s="2">
        <v>141</v>
      </c>
      <c r="K810" s="2">
        <v>17</v>
      </c>
      <c r="O810" s="2" t="s">
        <v>53</v>
      </c>
      <c r="P810" s="2">
        <v>4</v>
      </c>
      <c r="R810" s="2" t="s">
        <v>1988</v>
      </c>
      <c r="S810" s="2" t="s">
        <v>1599</v>
      </c>
      <c r="T810" s="2" t="s">
        <v>1599</v>
      </c>
      <c r="U810" s="2" t="s">
        <v>1599</v>
      </c>
      <c r="V810" s="2" t="s">
        <v>1599</v>
      </c>
      <c r="Y810" s="2" t="s">
        <v>1599</v>
      </c>
      <c r="AA810" s="2" t="s">
        <v>1599</v>
      </c>
      <c r="AB810" s="12" t="s">
        <v>204</v>
      </c>
      <c r="AC810" s="12">
        <v>12095</v>
      </c>
      <c r="AD810" s="12">
        <v>50</v>
      </c>
      <c r="AE810" s="12">
        <f>VLOOKUP(AD810,Tableau5[[ID_Section]:[departement]],10,TRUE)</f>
        <v>17</v>
      </c>
      <c r="AF810" s="12">
        <v>141</v>
      </c>
      <c r="AG810" s="33">
        <v>43358</v>
      </c>
      <c r="AH810" s="12">
        <v>17</v>
      </c>
      <c r="AI810" s="12">
        <v>9</v>
      </c>
      <c r="AJ810" s="12" t="s">
        <v>53</v>
      </c>
      <c r="AK810" s="12" t="s">
        <v>53</v>
      </c>
      <c r="AL810" s="12">
        <v>4</v>
      </c>
      <c r="AP810" s="12">
        <v>1</v>
      </c>
      <c r="AV810" s="12" t="str">
        <f>CONCATENATE(AD810,"-",AG810,"-","Loisir")</f>
        <v>50-43358-Loisir</v>
      </c>
      <c r="AW810" s="12">
        <v>1</v>
      </c>
      <c r="AX810" s="12">
        <v>2</v>
      </c>
      <c r="AY810" s="12" t="s">
        <v>61</v>
      </c>
      <c r="AZ810" s="12">
        <v>148</v>
      </c>
      <c r="BA810" s="12" t="s">
        <v>199</v>
      </c>
      <c r="BB810" s="12">
        <v>14947</v>
      </c>
      <c r="BC810" s="12">
        <v>180</v>
      </c>
    </row>
    <row r="811" spans="1:55" x14ac:dyDescent="0.2">
      <c r="A811" s="2" t="s">
        <v>1612</v>
      </c>
      <c r="B811" s="2" t="s">
        <v>568</v>
      </c>
      <c r="C811" s="2"/>
      <c r="D811" s="2">
        <v>50</v>
      </c>
      <c r="E811" s="11">
        <v>43358</v>
      </c>
      <c r="F811" s="2">
        <v>43358</v>
      </c>
      <c r="G811" s="2">
        <v>141</v>
      </c>
      <c r="K811" s="2">
        <v>17</v>
      </c>
      <c r="O811" s="2" t="s">
        <v>53</v>
      </c>
      <c r="P811" s="2">
        <v>2</v>
      </c>
      <c r="R811" s="2" t="s">
        <v>1988</v>
      </c>
      <c r="S811" s="2" t="s">
        <v>1599</v>
      </c>
      <c r="T811" s="2" t="s">
        <v>1599</v>
      </c>
      <c r="U811" s="2" t="s">
        <v>1599</v>
      </c>
      <c r="V811" s="2" t="s">
        <v>1599</v>
      </c>
      <c r="Y811" s="2" t="s">
        <v>1599</v>
      </c>
      <c r="AA811" s="2" t="s">
        <v>1599</v>
      </c>
      <c r="AB811" s="12" t="s">
        <v>204</v>
      </c>
      <c r="AC811" s="12">
        <v>12096</v>
      </c>
      <c r="AD811" s="12">
        <v>50</v>
      </c>
      <c r="AE811" s="12">
        <f>VLOOKUP(AD811,Tableau5[[ID_Section]:[departement]],10,TRUE)</f>
        <v>17</v>
      </c>
      <c r="AF811" s="12">
        <v>141</v>
      </c>
      <c r="AG811" s="33">
        <v>43358</v>
      </c>
      <c r="AH811" s="12">
        <v>17</v>
      </c>
      <c r="AI811" s="12">
        <v>9</v>
      </c>
      <c r="AJ811" s="12" t="s">
        <v>53</v>
      </c>
      <c r="AK811" s="12" t="s">
        <v>53</v>
      </c>
      <c r="AL811" s="12">
        <v>2</v>
      </c>
      <c r="AP811" s="12">
        <v>1</v>
      </c>
      <c r="AV811" s="12" t="str">
        <f>CONCATENATE(AD811,"-",AG811,"-","Loisir")</f>
        <v>50-43358-Loisir</v>
      </c>
      <c r="AW811" s="12">
        <v>1</v>
      </c>
      <c r="AX811" s="12">
        <v>2</v>
      </c>
      <c r="AY811" s="12" t="s">
        <v>61</v>
      </c>
      <c r="AZ811" s="12">
        <v>148</v>
      </c>
      <c r="BA811" s="12" t="s">
        <v>199</v>
      </c>
      <c r="BB811" s="12">
        <v>14947</v>
      </c>
      <c r="BC811" s="12">
        <v>180</v>
      </c>
    </row>
    <row r="812" spans="1:55" x14ac:dyDescent="0.2">
      <c r="A812" s="2" t="s">
        <v>1612</v>
      </c>
      <c r="B812" s="2" t="s">
        <v>568</v>
      </c>
      <c r="C812" s="2"/>
      <c r="D812" s="2">
        <v>50</v>
      </c>
      <c r="E812" s="11">
        <v>43358</v>
      </c>
      <c r="F812" s="2">
        <v>43358</v>
      </c>
      <c r="G812" s="2">
        <v>141</v>
      </c>
      <c r="K812" s="2">
        <v>17</v>
      </c>
      <c r="O812" s="2" t="s">
        <v>49</v>
      </c>
      <c r="P812" s="2">
        <v>5</v>
      </c>
      <c r="R812" s="2" t="s">
        <v>1989</v>
      </c>
      <c r="S812" s="2" t="s">
        <v>1599</v>
      </c>
      <c r="T812" s="2" t="s">
        <v>1599</v>
      </c>
      <c r="U812" s="2" t="s">
        <v>1599</v>
      </c>
      <c r="V812" s="2" t="s">
        <v>1599</v>
      </c>
      <c r="Y812" s="2" t="s">
        <v>1599</v>
      </c>
      <c r="AA812" s="2" t="s">
        <v>1599</v>
      </c>
      <c r="AB812" s="12" t="s">
        <v>204</v>
      </c>
      <c r="AC812" s="12">
        <v>12097</v>
      </c>
      <c r="AD812" s="12">
        <v>50</v>
      </c>
      <c r="AE812" s="12">
        <f>VLOOKUP(AD812,Tableau5[[ID_Section]:[departement]],10,TRUE)</f>
        <v>17</v>
      </c>
      <c r="AF812" s="12">
        <v>141</v>
      </c>
      <c r="AG812" s="33">
        <v>43358</v>
      </c>
      <c r="AH812" s="12">
        <v>17</v>
      </c>
      <c r="AI812" s="12">
        <v>1</v>
      </c>
      <c r="AJ812" s="12" t="s">
        <v>49</v>
      </c>
      <c r="AL812" s="12">
        <v>5</v>
      </c>
      <c r="AP812" s="12">
        <v>2</v>
      </c>
      <c r="AW812" s="12">
        <v>2</v>
      </c>
      <c r="AX812" s="12">
        <v>2</v>
      </c>
      <c r="AY812" s="12" t="s">
        <v>61</v>
      </c>
      <c r="AZ812" s="12">
        <v>148</v>
      </c>
      <c r="BA812" s="12" t="s">
        <v>199</v>
      </c>
      <c r="BB812" s="12">
        <v>14947</v>
      </c>
      <c r="BC812" s="12">
        <v>180</v>
      </c>
    </row>
    <row r="813" spans="1:55" x14ac:dyDescent="0.2">
      <c r="A813" s="2" t="s">
        <v>1612</v>
      </c>
      <c r="B813" s="2" t="s">
        <v>568</v>
      </c>
      <c r="C813" s="2"/>
      <c r="D813" s="2">
        <v>50</v>
      </c>
      <c r="E813" s="11">
        <v>43358</v>
      </c>
      <c r="F813" s="2">
        <v>43358</v>
      </c>
      <c r="G813" s="2">
        <v>141</v>
      </c>
      <c r="K813" s="2">
        <v>17</v>
      </c>
      <c r="O813" s="2" t="s">
        <v>56</v>
      </c>
      <c r="P813" s="2">
        <v>1</v>
      </c>
      <c r="Q813" s="2" t="s">
        <v>57</v>
      </c>
      <c r="R813" s="2" t="s">
        <v>1989</v>
      </c>
      <c r="S813" s="2" t="s">
        <v>1599</v>
      </c>
      <c r="T813" s="2" t="s">
        <v>1599</v>
      </c>
      <c r="U813" s="2" t="s">
        <v>1599</v>
      </c>
      <c r="V813" s="2" t="s">
        <v>1599</v>
      </c>
      <c r="Y813" s="2" t="s">
        <v>1599</v>
      </c>
      <c r="AA813" s="2" t="s">
        <v>1599</v>
      </c>
      <c r="AB813" s="12" t="s">
        <v>204</v>
      </c>
      <c r="AC813" s="12">
        <v>12098</v>
      </c>
      <c r="AD813" s="12">
        <v>50</v>
      </c>
      <c r="AE813" s="12">
        <f>VLOOKUP(AD813,Tableau5[[ID_Section]:[departement]],10,TRUE)</f>
        <v>17</v>
      </c>
      <c r="AF813" s="12">
        <v>141</v>
      </c>
      <c r="AG813" s="33">
        <v>43358</v>
      </c>
      <c r="AH813" s="12">
        <v>17</v>
      </c>
      <c r="AI813" s="12">
        <v>15</v>
      </c>
      <c r="AJ813" s="12" t="s">
        <v>56</v>
      </c>
      <c r="AL813" s="12">
        <v>1</v>
      </c>
      <c r="AO813" s="12" t="s">
        <v>57</v>
      </c>
      <c r="AP813" s="12">
        <v>2</v>
      </c>
      <c r="AW813" s="12">
        <v>2</v>
      </c>
      <c r="AX813" s="12">
        <v>2</v>
      </c>
      <c r="AY813" s="12" t="s">
        <v>61</v>
      </c>
      <c r="AZ813" s="12">
        <v>148</v>
      </c>
      <c r="BA813" s="12" t="s">
        <v>199</v>
      </c>
      <c r="BB813" s="12">
        <v>14947</v>
      </c>
      <c r="BC813" s="12">
        <v>180</v>
      </c>
    </row>
    <row r="814" spans="1:55" x14ac:dyDescent="0.2">
      <c r="A814" s="2" t="s">
        <v>1612</v>
      </c>
      <c r="B814" s="2" t="s">
        <v>568</v>
      </c>
      <c r="C814" s="2"/>
      <c r="D814" s="2">
        <v>50</v>
      </c>
      <c r="E814" s="11">
        <v>43358</v>
      </c>
      <c r="F814" s="2">
        <v>43358</v>
      </c>
      <c r="G814" s="2">
        <v>141</v>
      </c>
      <c r="K814" s="2">
        <v>17</v>
      </c>
      <c r="O814" s="2" t="s">
        <v>53</v>
      </c>
      <c r="P814" s="2">
        <v>4</v>
      </c>
      <c r="R814" s="2" t="s">
        <v>1989</v>
      </c>
      <c r="S814" s="2" t="s">
        <v>1599</v>
      </c>
      <c r="T814" s="2" t="s">
        <v>1599</v>
      </c>
      <c r="U814" s="2" t="s">
        <v>1599</v>
      </c>
      <c r="V814" s="2" t="s">
        <v>1599</v>
      </c>
      <c r="Y814" s="2" t="s">
        <v>1599</v>
      </c>
      <c r="AA814" s="2" t="s">
        <v>1599</v>
      </c>
      <c r="AB814" s="12" t="s">
        <v>204</v>
      </c>
      <c r="AC814" s="12">
        <v>12099</v>
      </c>
      <c r="AD814" s="12">
        <v>50</v>
      </c>
      <c r="AE814" s="12">
        <f>VLOOKUP(AD814,Tableau5[[ID_Section]:[departement]],10,TRUE)</f>
        <v>17</v>
      </c>
      <c r="AF814" s="12">
        <v>141</v>
      </c>
      <c r="AG814" s="33">
        <v>43358</v>
      </c>
      <c r="AH814" s="12">
        <v>17</v>
      </c>
      <c r="AI814" s="12">
        <v>9</v>
      </c>
      <c r="AJ814" s="12" t="s">
        <v>53</v>
      </c>
      <c r="AK814" s="12" t="s">
        <v>53</v>
      </c>
      <c r="AL814" s="12">
        <v>4</v>
      </c>
      <c r="AP814" s="12">
        <v>2</v>
      </c>
      <c r="AV814" s="12" t="str">
        <f>CONCATENATE(AD814,"-",AG814,"-","Loisir")</f>
        <v>50-43358-Loisir</v>
      </c>
      <c r="AW814" s="12">
        <v>1</v>
      </c>
      <c r="AX814" s="12">
        <v>2</v>
      </c>
      <c r="AY814" s="12" t="s">
        <v>61</v>
      </c>
      <c r="AZ814" s="12">
        <v>148</v>
      </c>
      <c r="BA814" s="12" t="s">
        <v>199</v>
      </c>
      <c r="BB814" s="12">
        <v>14947</v>
      </c>
      <c r="BC814" s="12">
        <v>180</v>
      </c>
    </row>
    <row r="815" spans="1:55" x14ac:dyDescent="0.2">
      <c r="A815" s="2" t="s">
        <v>1612</v>
      </c>
      <c r="B815" s="2" t="s">
        <v>568</v>
      </c>
      <c r="C815" s="2"/>
      <c r="D815" s="2">
        <v>50</v>
      </c>
      <c r="E815" s="11">
        <v>43358</v>
      </c>
      <c r="F815" s="2">
        <v>43358</v>
      </c>
      <c r="G815" s="2">
        <v>141</v>
      </c>
      <c r="K815" s="2">
        <v>17</v>
      </c>
      <c r="O815" s="2" t="s">
        <v>49</v>
      </c>
      <c r="P815" s="2">
        <v>3</v>
      </c>
      <c r="R815" s="2" t="s">
        <v>1988</v>
      </c>
      <c r="S815" s="2" t="s">
        <v>1599</v>
      </c>
      <c r="T815" s="2" t="s">
        <v>1599</v>
      </c>
      <c r="U815" s="2" t="s">
        <v>1599</v>
      </c>
      <c r="V815" s="2" t="s">
        <v>1599</v>
      </c>
      <c r="Y815" s="2" t="s">
        <v>1599</v>
      </c>
      <c r="AA815" s="2" t="s">
        <v>1599</v>
      </c>
      <c r="AB815" s="12" t="s">
        <v>204</v>
      </c>
      <c r="AC815" s="12">
        <v>12100</v>
      </c>
      <c r="AD815" s="12">
        <v>50</v>
      </c>
      <c r="AE815" s="12">
        <f>VLOOKUP(AD815,Tableau5[[ID_Section]:[departement]],10,TRUE)</f>
        <v>17</v>
      </c>
      <c r="AF815" s="12">
        <v>141</v>
      </c>
      <c r="AG815" s="33">
        <v>43358</v>
      </c>
      <c r="AH815" s="12">
        <v>17</v>
      </c>
      <c r="AI815" s="12">
        <v>1</v>
      </c>
      <c r="AJ815" s="12" t="s">
        <v>49</v>
      </c>
      <c r="AL815" s="12">
        <v>3</v>
      </c>
      <c r="AP815" s="12">
        <v>1</v>
      </c>
      <c r="AW815" s="12">
        <v>2</v>
      </c>
      <c r="AX815" s="12">
        <v>2</v>
      </c>
      <c r="AY815" s="12" t="s">
        <v>61</v>
      </c>
      <c r="AZ815" s="12">
        <v>148</v>
      </c>
      <c r="BA815" s="12" t="s">
        <v>199</v>
      </c>
      <c r="BB815" s="12">
        <v>14947</v>
      </c>
      <c r="BC815" s="12">
        <v>180</v>
      </c>
    </row>
    <row r="816" spans="1:55" x14ac:dyDescent="0.2">
      <c r="A816" s="2" t="s">
        <v>1612</v>
      </c>
      <c r="B816" s="2" t="s">
        <v>568</v>
      </c>
      <c r="C816" s="2"/>
      <c r="D816" s="2">
        <v>50</v>
      </c>
      <c r="E816" s="11">
        <v>43358</v>
      </c>
      <c r="F816" s="2">
        <v>43358</v>
      </c>
      <c r="G816" s="2">
        <v>141</v>
      </c>
      <c r="K816" s="2">
        <v>17</v>
      </c>
      <c r="O816" s="2" t="s">
        <v>53</v>
      </c>
      <c r="P816" s="2">
        <v>4</v>
      </c>
      <c r="R816" s="2" t="s">
        <v>1988</v>
      </c>
      <c r="S816" s="2" t="s">
        <v>1599</v>
      </c>
      <c r="T816" s="2" t="s">
        <v>1599</v>
      </c>
      <c r="U816" s="2" t="s">
        <v>1599</v>
      </c>
      <c r="V816" s="2" t="s">
        <v>1599</v>
      </c>
      <c r="Y816" s="2" t="s">
        <v>1599</v>
      </c>
      <c r="AA816" s="2" t="s">
        <v>1599</v>
      </c>
      <c r="AB816" s="12" t="s">
        <v>204</v>
      </c>
      <c r="AC816" s="12">
        <v>12101</v>
      </c>
      <c r="AD816" s="12">
        <v>50</v>
      </c>
      <c r="AE816" s="12">
        <f>VLOOKUP(AD816,Tableau5[[ID_Section]:[departement]],10,TRUE)</f>
        <v>17</v>
      </c>
      <c r="AF816" s="12">
        <v>141</v>
      </c>
      <c r="AG816" s="33">
        <v>43358</v>
      </c>
      <c r="AH816" s="12">
        <v>17</v>
      </c>
      <c r="AI816" s="12">
        <v>9</v>
      </c>
      <c r="AJ816" s="12" t="s">
        <v>53</v>
      </c>
      <c r="AK816" s="12" t="s">
        <v>53</v>
      </c>
      <c r="AL816" s="12">
        <v>4</v>
      </c>
      <c r="AP816" s="12">
        <v>1</v>
      </c>
      <c r="AV816" s="12" t="str">
        <f>CONCATENATE(AD816,"-",AG816,"-","Loisir")</f>
        <v>50-43358-Loisir</v>
      </c>
      <c r="AW816" s="12">
        <v>1</v>
      </c>
      <c r="AX816" s="12">
        <v>2</v>
      </c>
      <c r="AY816" s="12" t="s">
        <v>61</v>
      </c>
      <c r="AZ816" s="12">
        <v>148</v>
      </c>
      <c r="BA816" s="12" t="s">
        <v>199</v>
      </c>
      <c r="BB816" s="12">
        <v>14947</v>
      </c>
      <c r="BC816" s="12">
        <v>180</v>
      </c>
    </row>
    <row r="817" spans="1:55" x14ac:dyDescent="0.2">
      <c r="A817" s="2" t="s">
        <v>1612</v>
      </c>
      <c r="B817" s="2" t="s">
        <v>568</v>
      </c>
      <c r="C817" s="2"/>
      <c r="D817" s="2">
        <v>50</v>
      </c>
      <c r="E817" s="11">
        <v>43358</v>
      </c>
      <c r="F817" s="2">
        <v>43358</v>
      </c>
      <c r="G817" s="2">
        <v>141</v>
      </c>
      <c r="K817" s="2">
        <v>17</v>
      </c>
      <c r="O817" s="2" t="s">
        <v>49</v>
      </c>
      <c r="P817" s="2">
        <v>4</v>
      </c>
      <c r="R817" s="2" t="s">
        <v>1988</v>
      </c>
      <c r="S817" s="2" t="s">
        <v>1599</v>
      </c>
      <c r="T817" s="2" t="s">
        <v>1599</v>
      </c>
      <c r="U817" s="2" t="s">
        <v>1599</v>
      </c>
      <c r="V817" s="2" t="s">
        <v>1599</v>
      </c>
      <c r="Y817" s="2" t="s">
        <v>1599</v>
      </c>
      <c r="AA817" s="2" t="s">
        <v>1599</v>
      </c>
      <c r="AB817" s="12" t="s">
        <v>204</v>
      </c>
      <c r="AC817" s="12">
        <v>12102</v>
      </c>
      <c r="AD817" s="12">
        <v>50</v>
      </c>
      <c r="AE817" s="12">
        <f>VLOOKUP(AD817,Tableau5[[ID_Section]:[departement]],10,TRUE)</f>
        <v>17</v>
      </c>
      <c r="AF817" s="12">
        <v>141</v>
      </c>
      <c r="AG817" s="33">
        <v>43358</v>
      </c>
      <c r="AH817" s="12">
        <v>17</v>
      </c>
      <c r="AI817" s="12">
        <v>1</v>
      </c>
      <c r="AJ817" s="12" t="s">
        <v>49</v>
      </c>
      <c r="AL817" s="12">
        <v>4</v>
      </c>
      <c r="AP817" s="12">
        <v>1</v>
      </c>
      <c r="AW817" s="12">
        <v>2</v>
      </c>
      <c r="AX817" s="12">
        <v>2</v>
      </c>
      <c r="AY817" s="12" t="s">
        <v>61</v>
      </c>
      <c r="AZ817" s="12">
        <v>148</v>
      </c>
      <c r="BA817" s="12" t="s">
        <v>199</v>
      </c>
      <c r="BB817" s="12">
        <v>14947</v>
      </c>
      <c r="BC817" s="12">
        <v>180</v>
      </c>
    </row>
    <row r="818" spans="1:55" x14ac:dyDescent="0.2">
      <c r="A818" s="2" t="s">
        <v>1612</v>
      </c>
      <c r="B818" s="2" t="s">
        <v>568</v>
      </c>
      <c r="C818" s="2"/>
      <c r="D818" s="2">
        <v>50</v>
      </c>
      <c r="E818" s="11">
        <v>43358</v>
      </c>
      <c r="F818" s="2">
        <v>43358</v>
      </c>
      <c r="G818" s="2">
        <v>141</v>
      </c>
      <c r="K818" s="2">
        <v>17</v>
      </c>
      <c r="O818" s="2" t="s">
        <v>53</v>
      </c>
      <c r="P818" s="2">
        <v>1</v>
      </c>
      <c r="R818" s="2" t="s">
        <v>1988</v>
      </c>
      <c r="S818" s="2" t="s">
        <v>1599</v>
      </c>
      <c r="T818" s="2" t="s">
        <v>1599</v>
      </c>
      <c r="U818" s="2" t="s">
        <v>1599</v>
      </c>
      <c r="V818" s="2" t="s">
        <v>1599</v>
      </c>
      <c r="Y818" s="2" t="s">
        <v>1599</v>
      </c>
      <c r="AA818" s="2" t="s">
        <v>1599</v>
      </c>
      <c r="AB818" s="12" t="s">
        <v>204</v>
      </c>
      <c r="AC818" s="12">
        <v>12103</v>
      </c>
      <c r="AD818" s="12">
        <v>50</v>
      </c>
      <c r="AE818" s="12">
        <f>VLOOKUP(AD818,Tableau5[[ID_Section]:[departement]],10,TRUE)</f>
        <v>17</v>
      </c>
      <c r="AF818" s="12">
        <v>141</v>
      </c>
      <c r="AG818" s="33">
        <v>43358</v>
      </c>
      <c r="AH818" s="12">
        <v>17</v>
      </c>
      <c r="AI818" s="12">
        <v>9</v>
      </c>
      <c r="AJ818" s="12" t="s">
        <v>53</v>
      </c>
      <c r="AK818" s="12" t="s">
        <v>53</v>
      </c>
      <c r="AL818" s="12">
        <v>1</v>
      </c>
      <c r="AP818" s="12">
        <v>1</v>
      </c>
      <c r="AV818" s="12" t="str">
        <f>CONCATENATE(AD818,"-",AG818,"-","Loisir")</f>
        <v>50-43358-Loisir</v>
      </c>
      <c r="AW818" s="12">
        <v>1</v>
      </c>
      <c r="AX818" s="12">
        <v>2</v>
      </c>
      <c r="AY818" s="12" t="s">
        <v>61</v>
      </c>
      <c r="AZ818" s="12">
        <v>148</v>
      </c>
      <c r="BA818" s="12" t="s">
        <v>199</v>
      </c>
      <c r="BB818" s="12">
        <v>14947</v>
      </c>
      <c r="BC818" s="12">
        <v>180</v>
      </c>
    </row>
    <row r="819" spans="1:55" x14ac:dyDescent="0.2">
      <c r="A819" s="2" t="s">
        <v>1612</v>
      </c>
      <c r="B819" s="2" t="s">
        <v>568</v>
      </c>
      <c r="C819" s="2"/>
      <c r="D819" s="2">
        <v>50</v>
      </c>
      <c r="E819" s="11">
        <v>43358</v>
      </c>
      <c r="F819" s="2">
        <v>43358</v>
      </c>
      <c r="G819" s="2">
        <v>141</v>
      </c>
      <c r="K819" s="2">
        <v>17</v>
      </c>
      <c r="O819" s="2" t="s">
        <v>50</v>
      </c>
      <c r="P819" s="2">
        <v>3</v>
      </c>
      <c r="R819" s="2" t="s">
        <v>1988</v>
      </c>
      <c r="S819" s="2" t="s">
        <v>1599</v>
      </c>
      <c r="T819" s="2" t="s">
        <v>1599</v>
      </c>
      <c r="U819" s="2" t="s">
        <v>1599</v>
      </c>
      <c r="V819" s="2" t="s">
        <v>1599</v>
      </c>
      <c r="Y819" s="2" t="s">
        <v>1599</v>
      </c>
      <c r="AA819" s="2" t="s">
        <v>1599</v>
      </c>
      <c r="AB819" s="12" t="s">
        <v>204</v>
      </c>
      <c r="AC819" s="12">
        <v>12104</v>
      </c>
      <c r="AD819" s="12">
        <v>50</v>
      </c>
      <c r="AE819" s="12">
        <f>VLOOKUP(AD819,Tableau5[[ID_Section]:[departement]],10,TRUE)</f>
        <v>17</v>
      </c>
      <c r="AF819" s="12">
        <v>141</v>
      </c>
      <c r="AG819" s="33">
        <v>43358</v>
      </c>
      <c r="AH819" s="12">
        <v>17</v>
      </c>
      <c r="AI819" s="12">
        <v>8</v>
      </c>
      <c r="AJ819" s="12" t="s">
        <v>50</v>
      </c>
      <c r="AK819" s="12" t="str">
        <f>AJ819</f>
        <v>Utilitaire</v>
      </c>
      <c r="AL819" s="12">
        <v>3</v>
      </c>
      <c r="AP819" s="12">
        <v>1</v>
      </c>
      <c r="AV819" s="12" t="str">
        <f>CONCATENATE(AD819,"-",AG819,"-",AJ819)</f>
        <v>50-43358-Utilitaire</v>
      </c>
      <c r="AW819" s="12">
        <v>1</v>
      </c>
      <c r="AX819" s="12">
        <v>2</v>
      </c>
      <c r="AY819" s="12" t="s">
        <v>61</v>
      </c>
      <c r="AZ819" s="12">
        <v>148</v>
      </c>
      <c r="BA819" s="12" t="s">
        <v>199</v>
      </c>
      <c r="BB819" s="12">
        <v>14947</v>
      </c>
      <c r="BC819" s="12">
        <v>180</v>
      </c>
    </row>
    <row r="820" spans="1:55" x14ac:dyDescent="0.2">
      <c r="A820" s="2" t="s">
        <v>1612</v>
      </c>
      <c r="B820" s="2" t="s">
        <v>568</v>
      </c>
      <c r="C820" s="2"/>
      <c r="D820" s="2">
        <v>50</v>
      </c>
      <c r="E820" s="11">
        <v>43358</v>
      </c>
      <c r="F820" s="2">
        <v>43358</v>
      </c>
      <c r="G820" s="2">
        <v>141</v>
      </c>
      <c r="K820" s="2">
        <v>17</v>
      </c>
      <c r="O820" s="2" t="s">
        <v>53</v>
      </c>
      <c r="P820" s="2">
        <v>2</v>
      </c>
      <c r="R820" s="2" t="s">
        <v>1988</v>
      </c>
      <c r="S820" s="2" t="s">
        <v>1599</v>
      </c>
      <c r="T820" s="2" t="s">
        <v>1599</v>
      </c>
      <c r="U820" s="2" t="s">
        <v>1599</v>
      </c>
      <c r="V820" s="2" t="s">
        <v>1599</v>
      </c>
      <c r="Y820" s="2" t="s">
        <v>1599</v>
      </c>
      <c r="AA820" s="2" t="s">
        <v>1599</v>
      </c>
      <c r="AB820" s="12" t="s">
        <v>204</v>
      </c>
      <c r="AC820" s="12">
        <v>12105</v>
      </c>
      <c r="AD820" s="12">
        <v>50</v>
      </c>
      <c r="AE820" s="12">
        <f>VLOOKUP(AD820,Tableau5[[ID_Section]:[departement]],10,TRUE)</f>
        <v>17</v>
      </c>
      <c r="AF820" s="12">
        <v>141</v>
      </c>
      <c r="AG820" s="33">
        <v>43358</v>
      </c>
      <c r="AH820" s="12">
        <v>17</v>
      </c>
      <c r="AI820" s="12">
        <v>9</v>
      </c>
      <c r="AJ820" s="12" t="s">
        <v>53</v>
      </c>
      <c r="AK820" s="12" t="s">
        <v>53</v>
      </c>
      <c r="AL820" s="12">
        <v>2</v>
      </c>
      <c r="AP820" s="12">
        <v>1</v>
      </c>
      <c r="AV820" s="12" t="str">
        <f>CONCATENATE(AD820,"-",AG820,"-","Loisir")</f>
        <v>50-43358-Loisir</v>
      </c>
      <c r="AW820" s="12">
        <v>1</v>
      </c>
      <c r="AX820" s="12">
        <v>2</v>
      </c>
      <c r="AY820" s="12" t="s">
        <v>61</v>
      </c>
      <c r="AZ820" s="12">
        <v>148</v>
      </c>
      <c r="BA820" s="12" t="s">
        <v>199</v>
      </c>
      <c r="BB820" s="12">
        <v>14947</v>
      </c>
      <c r="BC820" s="12">
        <v>180</v>
      </c>
    </row>
    <row r="821" spans="1:55" x14ac:dyDescent="0.2">
      <c r="A821" s="2" t="s">
        <v>1612</v>
      </c>
      <c r="B821" s="2" t="s">
        <v>568</v>
      </c>
      <c r="C821" s="2"/>
      <c r="D821" s="2">
        <v>50</v>
      </c>
      <c r="E821" s="11">
        <v>43358</v>
      </c>
      <c r="F821" s="2">
        <v>43358</v>
      </c>
      <c r="G821" s="2">
        <v>141</v>
      </c>
      <c r="K821" s="2">
        <v>17</v>
      </c>
      <c r="O821" s="2" t="s">
        <v>50</v>
      </c>
      <c r="P821" s="2">
        <v>1</v>
      </c>
      <c r="R821" s="2" t="s">
        <v>1989</v>
      </c>
      <c r="S821" s="2" t="s">
        <v>54</v>
      </c>
      <c r="T821" s="2" t="s">
        <v>275</v>
      </c>
      <c r="U821" s="2" t="s">
        <v>1599</v>
      </c>
      <c r="V821" s="2" t="s">
        <v>1599</v>
      </c>
      <c r="Y821" s="2" t="s">
        <v>1599</v>
      </c>
      <c r="AA821" s="2" t="s">
        <v>1599</v>
      </c>
      <c r="AB821" s="12" t="s">
        <v>275</v>
      </c>
      <c r="AC821" s="12">
        <v>12106</v>
      </c>
      <c r="AD821" s="12">
        <v>50</v>
      </c>
      <c r="AE821" s="12">
        <f>VLOOKUP(AD821,Tableau5[[ID_Section]:[departement]],10,TRUE)</f>
        <v>17</v>
      </c>
      <c r="AF821" s="12">
        <v>141</v>
      </c>
      <c r="AG821" s="33">
        <v>43358</v>
      </c>
      <c r="AH821" s="12">
        <v>17</v>
      </c>
      <c r="AI821" s="12">
        <v>8</v>
      </c>
      <c r="AJ821" s="12" t="s">
        <v>50</v>
      </c>
      <c r="AK821" s="12" t="str">
        <f>AJ821</f>
        <v>Utilitaire</v>
      </c>
      <c r="AL821" s="12">
        <v>1</v>
      </c>
      <c r="AP821" s="12">
        <v>2</v>
      </c>
      <c r="AQ821" s="12">
        <v>69</v>
      </c>
      <c r="AV821" s="12" t="str">
        <f>CONCATENATE(AD821,"-",AG821,"-",AJ821)</f>
        <v>50-43358-Utilitaire</v>
      </c>
      <c r="AW821" s="12">
        <v>1</v>
      </c>
      <c r="AX821" s="12">
        <v>2</v>
      </c>
      <c r="AY821" s="12" t="s">
        <v>61</v>
      </c>
      <c r="AZ821" s="12">
        <v>148</v>
      </c>
      <c r="BA821" s="12" t="s">
        <v>199</v>
      </c>
      <c r="BB821" s="12">
        <v>14947</v>
      </c>
      <c r="BC821" s="12">
        <v>180</v>
      </c>
    </row>
    <row r="822" spans="1:55" x14ac:dyDescent="0.2">
      <c r="A822" s="2" t="s">
        <v>1612</v>
      </c>
      <c r="B822" s="2" t="s">
        <v>568</v>
      </c>
      <c r="C822" s="2"/>
      <c r="D822" s="2">
        <v>50</v>
      </c>
      <c r="E822" s="11">
        <v>43358</v>
      </c>
      <c r="F822" s="2">
        <v>43358</v>
      </c>
      <c r="G822" s="2">
        <v>141</v>
      </c>
      <c r="K822" s="2">
        <v>17</v>
      </c>
      <c r="O822" s="2" t="s">
        <v>50</v>
      </c>
      <c r="P822" s="2">
        <v>1</v>
      </c>
      <c r="R822" s="2" t="s">
        <v>1989</v>
      </c>
      <c r="S822" s="2" t="s">
        <v>1599</v>
      </c>
      <c r="T822" s="2" t="s">
        <v>1599</v>
      </c>
      <c r="U822" s="2" t="s">
        <v>1599</v>
      </c>
      <c r="V822" s="2" t="s">
        <v>1599</v>
      </c>
      <c r="Y822" s="2" t="s">
        <v>1599</v>
      </c>
      <c r="AA822" s="2" t="s">
        <v>1599</v>
      </c>
      <c r="AB822" s="12" t="s">
        <v>204</v>
      </c>
      <c r="AC822" s="12">
        <v>12107</v>
      </c>
      <c r="AD822" s="12">
        <v>50</v>
      </c>
      <c r="AE822" s="12">
        <f>VLOOKUP(AD822,Tableau5[[ID_Section]:[departement]],10,TRUE)</f>
        <v>17</v>
      </c>
      <c r="AF822" s="12">
        <v>141</v>
      </c>
      <c r="AG822" s="33">
        <v>43358</v>
      </c>
      <c r="AH822" s="12">
        <v>17</v>
      </c>
      <c r="AI822" s="12">
        <v>8</v>
      </c>
      <c r="AJ822" s="12" t="s">
        <v>50</v>
      </c>
      <c r="AK822" s="12" t="str">
        <f>AJ822</f>
        <v>Utilitaire</v>
      </c>
      <c r="AL822" s="12">
        <v>1</v>
      </c>
      <c r="AP822" s="12">
        <v>2</v>
      </c>
      <c r="AV822" s="12" t="str">
        <f>CONCATENATE(AD822,"-",AG822,"-",AJ822)</f>
        <v>50-43358-Utilitaire</v>
      </c>
      <c r="AW822" s="12">
        <v>1</v>
      </c>
      <c r="AX822" s="12">
        <v>2</v>
      </c>
      <c r="AY822" s="12" t="s">
        <v>61</v>
      </c>
      <c r="AZ822" s="12">
        <v>148</v>
      </c>
      <c r="BA822" s="12" t="s">
        <v>199</v>
      </c>
      <c r="BB822" s="12">
        <v>14947</v>
      </c>
      <c r="BC822" s="12">
        <v>180</v>
      </c>
    </row>
    <row r="823" spans="1:55" x14ac:dyDescent="0.2">
      <c r="A823" s="2" t="s">
        <v>1612</v>
      </c>
      <c r="B823" s="2" t="s">
        <v>568</v>
      </c>
      <c r="C823" s="2"/>
      <c r="D823" s="2">
        <v>50</v>
      </c>
      <c r="E823" s="11">
        <v>43358</v>
      </c>
      <c r="F823" s="2">
        <v>43358</v>
      </c>
      <c r="G823" s="2">
        <v>141</v>
      </c>
      <c r="K823" s="2">
        <v>17</v>
      </c>
      <c r="O823" s="2" t="s">
        <v>49</v>
      </c>
      <c r="P823" s="2">
        <v>13</v>
      </c>
      <c r="R823" s="2" t="s">
        <v>1988</v>
      </c>
      <c r="S823" s="2" t="s">
        <v>1599</v>
      </c>
      <c r="T823" s="2" t="s">
        <v>1599</v>
      </c>
      <c r="U823" s="2" t="s">
        <v>1599</v>
      </c>
      <c r="V823" s="2" t="s">
        <v>1599</v>
      </c>
      <c r="Y823" s="2" t="s">
        <v>1599</v>
      </c>
      <c r="AA823" s="2" t="s">
        <v>1599</v>
      </c>
      <c r="AB823" s="12" t="s">
        <v>204</v>
      </c>
      <c r="AC823" s="12">
        <v>12108</v>
      </c>
      <c r="AD823" s="12">
        <v>50</v>
      </c>
      <c r="AE823" s="12">
        <f>VLOOKUP(AD823,Tableau5[[ID_Section]:[departement]],10,TRUE)</f>
        <v>17</v>
      </c>
      <c r="AF823" s="12">
        <v>141</v>
      </c>
      <c r="AG823" s="33">
        <v>43358</v>
      </c>
      <c r="AH823" s="12">
        <v>17</v>
      </c>
      <c r="AI823" s="12">
        <v>1</v>
      </c>
      <c r="AJ823" s="12" t="s">
        <v>49</v>
      </c>
      <c r="AL823" s="12">
        <v>13</v>
      </c>
      <c r="AP823" s="12">
        <v>1</v>
      </c>
      <c r="AW823" s="12">
        <v>2</v>
      </c>
      <c r="AX823" s="12">
        <v>2</v>
      </c>
      <c r="AY823" s="12" t="s">
        <v>61</v>
      </c>
      <c r="AZ823" s="12">
        <v>148</v>
      </c>
      <c r="BA823" s="12" t="s">
        <v>199</v>
      </c>
      <c r="BB823" s="12">
        <v>14947</v>
      </c>
      <c r="BC823" s="12">
        <v>180</v>
      </c>
    </row>
    <row r="824" spans="1:55" x14ac:dyDescent="0.2">
      <c r="A824" s="2" t="s">
        <v>1612</v>
      </c>
      <c r="B824" s="2" t="s">
        <v>568</v>
      </c>
      <c r="C824" s="2"/>
      <c r="D824" s="2">
        <v>50</v>
      </c>
      <c r="E824" s="11">
        <v>43358</v>
      </c>
      <c r="F824" s="2">
        <v>43358</v>
      </c>
      <c r="G824" s="2">
        <v>141</v>
      </c>
      <c r="K824" s="2">
        <v>17</v>
      </c>
      <c r="O824" s="2" t="s">
        <v>53</v>
      </c>
      <c r="P824" s="2">
        <v>2</v>
      </c>
      <c r="R824" s="2" t="s">
        <v>1988</v>
      </c>
      <c r="S824" s="2" t="s">
        <v>1599</v>
      </c>
      <c r="T824" s="2" t="s">
        <v>1599</v>
      </c>
      <c r="U824" s="2" t="s">
        <v>1599</v>
      </c>
      <c r="V824" s="2" t="s">
        <v>1599</v>
      </c>
      <c r="Y824" s="2" t="s">
        <v>1599</v>
      </c>
      <c r="AA824" s="2" t="s">
        <v>1599</v>
      </c>
      <c r="AB824" s="12" t="s">
        <v>204</v>
      </c>
      <c r="AC824" s="12">
        <v>12109</v>
      </c>
      <c r="AD824" s="12">
        <v>50</v>
      </c>
      <c r="AE824" s="12">
        <f>VLOOKUP(AD824,Tableau5[[ID_Section]:[departement]],10,TRUE)</f>
        <v>17</v>
      </c>
      <c r="AF824" s="12">
        <v>141</v>
      </c>
      <c r="AG824" s="33">
        <v>43358</v>
      </c>
      <c r="AH824" s="12">
        <v>17</v>
      </c>
      <c r="AI824" s="12">
        <v>9</v>
      </c>
      <c r="AJ824" s="12" t="s">
        <v>53</v>
      </c>
      <c r="AK824" s="12" t="s">
        <v>53</v>
      </c>
      <c r="AL824" s="12">
        <v>2</v>
      </c>
      <c r="AP824" s="12">
        <v>1</v>
      </c>
      <c r="AV824" s="12" t="str">
        <f>CONCATENATE(AD824,"-",AG824,"-","Loisir")</f>
        <v>50-43358-Loisir</v>
      </c>
      <c r="AW824" s="12">
        <v>1</v>
      </c>
      <c r="AX824" s="12">
        <v>2</v>
      </c>
      <c r="AY824" s="12" t="s">
        <v>61</v>
      </c>
      <c r="AZ824" s="12">
        <v>148</v>
      </c>
      <c r="BA824" s="12" t="s">
        <v>199</v>
      </c>
      <c r="BB824" s="12">
        <v>14947</v>
      </c>
      <c r="BC824" s="12">
        <v>180</v>
      </c>
    </row>
    <row r="825" spans="1:55" x14ac:dyDescent="0.2">
      <c r="A825" s="2" t="s">
        <v>1612</v>
      </c>
      <c r="B825" s="2" t="s">
        <v>568</v>
      </c>
      <c r="C825" s="2"/>
      <c r="D825" s="2">
        <v>50</v>
      </c>
      <c r="E825" s="11">
        <v>43358</v>
      </c>
      <c r="F825" s="2">
        <v>43358</v>
      </c>
      <c r="G825" s="2">
        <v>141</v>
      </c>
      <c r="K825" s="2">
        <v>17</v>
      </c>
      <c r="O825" s="2" t="s">
        <v>49</v>
      </c>
      <c r="P825" s="2">
        <v>2</v>
      </c>
      <c r="R825" s="2" t="s">
        <v>1989</v>
      </c>
      <c r="S825" s="2" t="s">
        <v>1599</v>
      </c>
      <c r="T825" s="2" t="s">
        <v>1599</v>
      </c>
      <c r="U825" s="2" t="s">
        <v>1599</v>
      </c>
      <c r="V825" s="2" t="s">
        <v>1599</v>
      </c>
      <c r="Y825" s="2" t="s">
        <v>1599</v>
      </c>
      <c r="AA825" s="2" t="s">
        <v>1599</v>
      </c>
      <c r="AB825" s="12" t="s">
        <v>204</v>
      </c>
      <c r="AC825" s="12">
        <v>12110</v>
      </c>
      <c r="AD825" s="12">
        <v>50</v>
      </c>
      <c r="AE825" s="12">
        <f>VLOOKUP(AD825,Tableau5[[ID_Section]:[departement]],10,TRUE)</f>
        <v>17</v>
      </c>
      <c r="AF825" s="12">
        <v>141</v>
      </c>
      <c r="AG825" s="33">
        <v>43358</v>
      </c>
      <c r="AH825" s="12">
        <v>17</v>
      </c>
      <c r="AI825" s="12">
        <v>1</v>
      </c>
      <c r="AJ825" s="12" t="s">
        <v>49</v>
      </c>
      <c r="AL825" s="12">
        <v>2</v>
      </c>
      <c r="AP825" s="12">
        <v>2</v>
      </c>
      <c r="AW825" s="12">
        <v>2</v>
      </c>
      <c r="AX825" s="12">
        <v>2</v>
      </c>
      <c r="AY825" s="12" t="s">
        <v>61</v>
      </c>
      <c r="AZ825" s="12">
        <v>148</v>
      </c>
      <c r="BA825" s="12" t="s">
        <v>199</v>
      </c>
      <c r="BB825" s="12">
        <v>14947</v>
      </c>
      <c r="BC825" s="12">
        <v>180</v>
      </c>
    </row>
    <row r="826" spans="1:55" x14ac:dyDescent="0.2">
      <c r="A826" s="2" t="s">
        <v>1612</v>
      </c>
      <c r="B826" s="2" t="s">
        <v>568</v>
      </c>
      <c r="C826" s="2"/>
      <c r="D826" s="2">
        <v>50</v>
      </c>
      <c r="E826" s="11">
        <v>43358</v>
      </c>
      <c r="F826" s="2">
        <v>43358</v>
      </c>
      <c r="G826" s="2">
        <v>141</v>
      </c>
      <c r="K826" s="2">
        <v>17</v>
      </c>
      <c r="O826" s="2" t="s">
        <v>53</v>
      </c>
      <c r="P826" s="2">
        <v>5</v>
      </c>
      <c r="R826" s="2" t="s">
        <v>1989</v>
      </c>
      <c r="S826" s="2" t="s">
        <v>1599</v>
      </c>
      <c r="T826" s="2" t="s">
        <v>1599</v>
      </c>
      <c r="U826" s="2" t="s">
        <v>1599</v>
      </c>
      <c r="V826" s="2" t="s">
        <v>1599</v>
      </c>
      <c r="Y826" s="2" t="s">
        <v>1599</v>
      </c>
      <c r="AA826" s="2" t="s">
        <v>1599</v>
      </c>
      <c r="AB826" s="12" t="s">
        <v>204</v>
      </c>
      <c r="AC826" s="12">
        <v>12111</v>
      </c>
      <c r="AD826" s="12">
        <v>50</v>
      </c>
      <c r="AE826" s="12">
        <f>VLOOKUP(AD826,Tableau5[[ID_Section]:[departement]],10,TRUE)</f>
        <v>17</v>
      </c>
      <c r="AF826" s="12">
        <v>141</v>
      </c>
      <c r="AG826" s="33">
        <v>43358</v>
      </c>
      <c r="AH826" s="12">
        <v>17</v>
      </c>
      <c r="AI826" s="12">
        <v>9</v>
      </c>
      <c r="AJ826" s="12" t="s">
        <v>53</v>
      </c>
      <c r="AK826" s="12" t="s">
        <v>53</v>
      </c>
      <c r="AL826" s="12">
        <v>5</v>
      </c>
      <c r="AP826" s="12">
        <v>2</v>
      </c>
      <c r="AV826" s="12" t="str">
        <f>CONCATENATE(AD826,"-",AG826,"-","Loisir")</f>
        <v>50-43358-Loisir</v>
      </c>
      <c r="AW826" s="12">
        <v>1</v>
      </c>
      <c r="AX826" s="12">
        <v>2</v>
      </c>
      <c r="AY826" s="12" t="s">
        <v>61</v>
      </c>
      <c r="AZ826" s="12">
        <v>148</v>
      </c>
      <c r="BA826" s="12" t="s">
        <v>199</v>
      </c>
      <c r="BB826" s="12">
        <v>14947</v>
      </c>
      <c r="BC826" s="12">
        <v>180</v>
      </c>
    </row>
    <row r="827" spans="1:55" x14ac:dyDescent="0.2">
      <c r="A827" s="2" t="s">
        <v>1612</v>
      </c>
      <c r="B827" s="2" t="s">
        <v>568</v>
      </c>
      <c r="C827" s="2"/>
      <c r="D827" s="2">
        <v>50</v>
      </c>
      <c r="E827" s="11">
        <v>43358</v>
      </c>
      <c r="F827" s="2">
        <v>43358</v>
      </c>
      <c r="G827" s="2">
        <v>141</v>
      </c>
      <c r="K827" s="2">
        <v>17</v>
      </c>
      <c r="O827" s="2" t="s">
        <v>55</v>
      </c>
      <c r="P827" s="2">
        <v>1</v>
      </c>
      <c r="R827" s="2" t="s">
        <v>1988</v>
      </c>
      <c r="S827" s="2" t="s">
        <v>1599</v>
      </c>
      <c r="T827" s="2" t="s">
        <v>1599</v>
      </c>
      <c r="U827" s="2" t="s">
        <v>1599</v>
      </c>
      <c r="V827" s="2" t="s">
        <v>1599</v>
      </c>
      <c r="Y827" s="2" t="s">
        <v>1599</v>
      </c>
      <c r="AA827" s="2" t="s">
        <v>1599</v>
      </c>
      <c r="AB827" s="12" t="s">
        <v>204</v>
      </c>
      <c r="AC827" s="12">
        <v>12112</v>
      </c>
      <c r="AD827" s="12">
        <v>50</v>
      </c>
      <c r="AE827" s="12">
        <f>VLOOKUP(AD827,Tableau5[[ID_Section]:[departement]],10,TRUE)</f>
        <v>17</v>
      </c>
      <c r="AF827" s="12">
        <v>141</v>
      </c>
      <c r="AG827" s="33">
        <v>43358</v>
      </c>
      <c r="AH827" s="12">
        <v>17</v>
      </c>
      <c r="AI827" s="12">
        <v>5</v>
      </c>
      <c r="AJ827" s="12" t="s">
        <v>55</v>
      </c>
      <c r="AK827" s="12" t="str">
        <f>AJ827</f>
        <v>Sportif</v>
      </c>
      <c r="AL827" s="12">
        <v>1</v>
      </c>
      <c r="AP827" s="12">
        <v>1</v>
      </c>
      <c r="AV827" s="12" t="str">
        <f>CONCATENATE(AD827,"-",AG827,"-",AJ827)</f>
        <v>50-43358-Sportif</v>
      </c>
      <c r="AW827" s="12">
        <v>1</v>
      </c>
      <c r="AX827" s="12">
        <v>2</v>
      </c>
      <c r="AY827" s="12" t="s">
        <v>61</v>
      </c>
      <c r="AZ827" s="12">
        <v>148</v>
      </c>
      <c r="BA827" s="12" t="s">
        <v>199</v>
      </c>
      <c r="BB827" s="12">
        <v>14947</v>
      </c>
      <c r="BC827" s="12">
        <v>180</v>
      </c>
    </row>
    <row r="828" spans="1:55" x14ac:dyDescent="0.2">
      <c r="A828" s="2" t="s">
        <v>1612</v>
      </c>
      <c r="B828" s="2" t="s">
        <v>568</v>
      </c>
      <c r="C828" s="2"/>
      <c r="D828" s="2">
        <v>50</v>
      </c>
      <c r="E828" s="11">
        <v>43358</v>
      </c>
      <c r="F828" s="2">
        <v>43358</v>
      </c>
      <c r="G828" s="2">
        <v>141</v>
      </c>
      <c r="K828" s="2">
        <v>17</v>
      </c>
      <c r="O828" s="2" t="s">
        <v>53</v>
      </c>
      <c r="P828" s="2">
        <v>6</v>
      </c>
      <c r="R828" s="2" t="s">
        <v>1988</v>
      </c>
      <c r="S828" s="2" t="s">
        <v>1599</v>
      </c>
      <c r="T828" s="2" t="s">
        <v>1599</v>
      </c>
      <c r="U828" s="2" t="s">
        <v>1599</v>
      </c>
      <c r="V828" s="2" t="s">
        <v>1599</v>
      </c>
      <c r="Y828" s="2" t="s">
        <v>1599</v>
      </c>
      <c r="AA828" s="2" t="s">
        <v>1599</v>
      </c>
      <c r="AB828" s="12" t="s">
        <v>204</v>
      </c>
      <c r="AC828" s="12">
        <v>12113</v>
      </c>
      <c r="AD828" s="12">
        <v>50</v>
      </c>
      <c r="AE828" s="12">
        <f>VLOOKUP(AD828,Tableau5[[ID_Section]:[departement]],10,TRUE)</f>
        <v>17</v>
      </c>
      <c r="AF828" s="12">
        <v>141</v>
      </c>
      <c r="AG828" s="33">
        <v>43358</v>
      </c>
      <c r="AH828" s="12">
        <v>17</v>
      </c>
      <c r="AI828" s="12">
        <v>9</v>
      </c>
      <c r="AJ828" s="12" t="s">
        <v>53</v>
      </c>
      <c r="AK828" s="12" t="s">
        <v>53</v>
      </c>
      <c r="AL828" s="12">
        <v>6</v>
      </c>
      <c r="AP828" s="12">
        <v>1</v>
      </c>
      <c r="AV828" s="12" t="str">
        <f>CONCATENATE(AD828,"-",AG828,"-","Loisir")</f>
        <v>50-43358-Loisir</v>
      </c>
      <c r="AW828" s="12">
        <v>1</v>
      </c>
      <c r="AX828" s="12">
        <v>2</v>
      </c>
      <c r="AY828" s="12" t="s">
        <v>61</v>
      </c>
      <c r="AZ828" s="12">
        <v>148</v>
      </c>
      <c r="BA828" s="12" t="s">
        <v>199</v>
      </c>
      <c r="BB828" s="12">
        <v>14947</v>
      </c>
      <c r="BC828" s="12">
        <v>180</v>
      </c>
    </row>
    <row r="829" spans="1:55" x14ac:dyDescent="0.2">
      <c r="A829" s="2" t="s">
        <v>1612</v>
      </c>
      <c r="B829" s="2" t="s">
        <v>568</v>
      </c>
      <c r="C829" s="2"/>
      <c r="D829" s="2">
        <v>50</v>
      </c>
      <c r="E829" s="11">
        <v>43358</v>
      </c>
      <c r="F829" s="2">
        <v>43358</v>
      </c>
      <c r="G829" s="2">
        <v>141</v>
      </c>
      <c r="K829" s="2">
        <v>17</v>
      </c>
      <c r="O829" s="2" t="s">
        <v>49</v>
      </c>
      <c r="P829" s="2">
        <v>3</v>
      </c>
      <c r="R829" s="2" t="s">
        <v>1989</v>
      </c>
      <c r="S829" s="2" t="s">
        <v>1599</v>
      </c>
      <c r="T829" s="2" t="s">
        <v>1599</v>
      </c>
      <c r="U829" s="2" t="s">
        <v>1599</v>
      </c>
      <c r="V829" s="2" t="s">
        <v>1599</v>
      </c>
      <c r="Y829" s="2" t="s">
        <v>1599</v>
      </c>
      <c r="AA829" s="2" t="s">
        <v>1599</v>
      </c>
      <c r="AB829" s="12" t="s">
        <v>204</v>
      </c>
      <c r="AC829" s="12">
        <v>12114</v>
      </c>
      <c r="AD829" s="12">
        <v>50</v>
      </c>
      <c r="AE829" s="12">
        <f>VLOOKUP(AD829,Tableau5[[ID_Section]:[departement]],10,TRUE)</f>
        <v>17</v>
      </c>
      <c r="AF829" s="12">
        <v>141</v>
      </c>
      <c r="AG829" s="33">
        <v>43358</v>
      </c>
      <c r="AH829" s="12">
        <v>17</v>
      </c>
      <c r="AI829" s="12">
        <v>1</v>
      </c>
      <c r="AJ829" s="12" t="s">
        <v>49</v>
      </c>
      <c r="AL829" s="12">
        <v>3</v>
      </c>
      <c r="AP829" s="12">
        <v>2</v>
      </c>
      <c r="AW829" s="12">
        <v>2</v>
      </c>
      <c r="AX829" s="12">
        <v>2</v>
      </c>
      <c r="AY829" s="12" t="s">
        <v>61</v>
      </c>
      <c r="AZ829" s="12">
        <v>148</v>
      </c>
      <c r="BA829" s="12" t="s">
        <v>199</v>
      </c>
      <c r="BB829" s="12">
        <v>14947</v>
      </c>
      <c r="BC829" s="12">
        <v>180</v>
      </c>
    </row>
    <row r="830" spans="1:55" x14ac:dyDescent="0.2">
      <c r="A830" s="2" t="s">
        <v>1612</v>
      </c>
      <c r="B830" s="2" t="s">
        <v>568</v>
      </c>
      <c r="C830" s="2"/>
      <c r="D830" s="2">
        <v>50</v>
      </c>
      <c r="E830" s="11">
        <v>43358</v>
      </c>
      <c r="F830" s="2">
        <v>43358</v>
      </c>
      <c r="G830" s="2">
        <v>141</v>
      </c>
      <c r="K830" s="2">
        <v>17</v>
      </c>
      <c r="O830" s="2" t="s">
        <v>53</v>
      </c>
      <c r="P830" s="2">
        <v>9</v>
      </c>
      <c r="R830" s="2" t="s">
        <v>1989</v>
      </c>
      <c r="S830" s="2" t="s">
        <v>1599</v>
      </c>
      <c r="T830" s="2" t="s">
        <v>1599</v>
      </c>
      <c r="U830" s="2" t="s">
        <v>1599</v>
      </c>
      <c r="V830" s="2" t="s">
        <v>1599</v>
      </c>
      <c r="Y830" s="2" t="s">
        <v>1599</v>
      </c>
      <c r="AA830" s="2" t="s">
        <v>1599</v>
      </c>
      <c r="AB830" s="12" t="s">
        <v>204</v>
      </c>
      <c r="AC830" s="12">
        <v>12115</v>
      </c>
      <c r="AD830" s="12">
        <v>50</v>
      </c>
      <c r="AE830" s="12">
        <f>VLOOKUP(AD830,Tableau5[[ID_Section]:[departement]],10,TRUE)</f>
        <v>17</v>
      </c>
      <c r="AF830" s="12">
        <v>141</v>
      </c>
      <c r="AG830" s="33">
        <v>43358</v>
      </c>
      <c r="AH830" s="12">
        <v>17</v>
      </c>
      <c r="AI830" s="12">
        <v>9</v>
      </c>
      <c r="AJ830" s="12" t="s">
        <v>53</v>
      </c>
      <c r="AK830" s="12" t="s">
        <v>53</v>
      </c>
      <c r="AL830" s="12">
        <v>9</v>
      </c>
      <c r="AP830" s="12">
        <v>2</v>
      </c>
      <c r="AV830" s="12" t="str">
        <f>CONCATENATE(AD830,"-",AG830,"-","Loisir")</f>
        <v>50-43358-Loisir</v>
      </c>
      <c r="AW830" s="12">
        <v>1</v>
      </c>
      <c r="AX830" s="12">
        <v>2</v>
      </c>
      <c r="AY830" s="12" t="s">
        <v>61</v>
      </c>
      <c r="AZ830" s="12">
        <v>148</v>
      </c>
      <c r="BA830" s="12" t="s">
        <v>199</v>
      </c>
      <c r="BB830" s="12">
        <v>14947</v>
      </c>
      <c r="BC830" s="12">
        <v>180</v>
      </c>
    </row>
    <row r="831" spans="1:55" x14ac:dyDescent="0.2">
      <c r="A831" s="2" t="s">
        <v>1612</v>
      </c>
      <c r="B831" s="2" t="s">
        <v>568</v>
      </c>
      <c r="C831" s="2"/>
      <c r="D831" s="2">
        <v>50</v>
      </c>
      <c r="E831" s="11">
        <v>43358</v>
      </c>
      <c r="F831" s="2">
        <v>43358</v>
      </c>
      <c r="G831" s="2">
        <v>141</v>
      </c>
      <c r="K831" s="2">
        <v>17</v>
      </c>
      <c r="O831" s="2" t="s">
        <v>46</v>
      </c>
      <c r="P831" s="2">
        <v>1</v>
      </c>
      <c r="R831" s="2" t="s">
        <v>1988</v>
      </c>
      <c r="S831" s="2" t="s">
        <v>1599</v>
      </c>
      <c r="T831" s="2" t="s">
        <v>1599</v>
      </c>
      <c r="U831" s="2" t="s">
        <v>1599</v>
      </c>
      <c r="V831" s="2" t="s">
        <v>1599</v>
      </c>
      <c r="Y831" s="2" t="s">
        <v>1599</v>
      </c>
      <c r="AA831" s="2" t="s">
        <v>1599</v>
      </c>
      <c r="AB831" s="12" t="s">
        <v>204</v>
      </c>
      <c r="AC831" s="12">
        <v>12116</v>
      </c>
      <c r="AD831" s="12">
        <v>50</v>
      </c>
      <c r="AE831" s="12">
        <f>VLOOKUP(AD831,Tableau5[[ID_Section]:[departement]],10,TRUE)</f>
        <v>17</v>
      </c>
      <c r="AF831" s="12">
        <v>141</v>
      </c>
      <c r="AG831" s="33">
        <v>43358</v>
      </c>
      <c r="AH831" s="12">
        <v>17</v>
      </c>
      <c r="AI831" s="12">
        <v>2</v>
      </c>
      <c r="AJ831" s="12" t="s">
        <v>46</v>
      </c>
      <c r="AL831" s="12">
        <v>1</v>
      </c>
      <c r="AP831" s="12">
        <v>1</v>
      </c>
      <c r="AW831" s="12">
        <v>2</v>
      </c>
      <c r="AX831" s="12">
        <v>2</v>
      </c>
      <c r="AY831" s="12" t="s">
        <v>61</v>
      </c>
      <c r="AZ831" s="12">
        <v>148</v>
      </c>
      <c r="BA831" s="12" t="s">
        <v>199</v>
      </c>
      <c r="BB831" s="12">
        <v>14947</v>
      </c>
      <c r="BC831" s="12">
        <v>180</v>
      </c>
    </row>
    <row r="832" spans="1:55" x14ac:dyDescent="0.2">
      <c r="A832" s="2" t="s">
        <v>1612</v>
      </c>
      <c r="B832" s="2" t="s">
        <v>568</v>
      </c>
      <c r="C832" s="2"/>
      <c r="D832" s="2">
        <v>50</v>
      </c>
      <c r="E832" s="11">
        <v>43358</v>
      </c>
      <c r="F832" s="2">
        <v>43358</v>
      </c>
      <c r="G832" s="2">
        <v>141</v>
      </c>
      <c r="K832" s="2">
        <v>17</v>
      </c>
      <c r="O832" s="2" t="s">
        <v>53</v>
      </c>
      <c r="P832" s="2">
        <v>2</v>
      </c>
      <c r="R832" s="2" t="s">
        <v>1988</v>
      </c>
      <c r="S832" s="2" t="s">
        <v>1599</v>
      </c>
      <c r="T832" s="2" t="s">
        <v>1599</v>
      </c>
      <c r="U832" s="2" t="s">
        <v>1599</v>
      </c>
      <c r="V832" s="2" t="s">
        <v>1599</v>
      </c>
      <c r="Y832" s="2" t="s">
        <v>1599</v>
      </c>
      <c r="AA832" s="2" t="s">
        <v>1599</v>
      </c>
      <c r="AB832" s="12" t="s">
        <v>204</v>
      </c>
      <c r="AC832" s="12">
        <v>12117</v>
      </c>
      <c r="AD832" s="12">
        <v>50</v>
      </c>
      <c r="AE832" s="12">
        <f>VLOOKUP(AD832,Tableau5[[ID_Section]:[departement]],10,TRUE)</f>
        <v>17</v>
      </c>
      <c r="AF832" s="12">
        <v>141</v>
      </c>
      <c r="AG832" s="33">
        <v>43358</v>
      </c>
      <c r="AH832" s="12">
        <v>17</v>
      </c>
      <c r="AI832" s="12">
        <v>9</v>
      </c>
      <c r="AJ832" s="12" t="s">
        <v>53</v>
      </c>
      <c r="AK832" s="12" t="s">
        <v>53</v>
      </c>
      <c r="AL832" s="12">
        <v>2</v>
      </c>
      <c r="AP832" s="12">
        <v>1</v>
      </c>
      <c r="AV832" s="12" t="str">
        <f>CONCATENATE(AD832,"-",AG832,"-","Loisir")</f>
        <v>50-43358-Loisir</v>
      </c>
      <c r="AW832" s="12">
        <v>1</v>
      </c>
      <c r="AX832" s="12">
        <v>2</v>
      </c>
      <c r="AY832" s="12" t="s">
        <v>61</v>
      </c>
      <c r="AZ832" s="12">
        <v>148</v>
      </c>
      <c r="BA832" s="12" t="s">
        <v>199</v>
      </c>
      <c r="BB832" s="12">
        <v>14947</v>
      </c>
      <c r="BC832" s="12">
        <v>180</v>
      </c>
    </row>
    <row r="833" spans="1:55" x14ac:dyDescent="0.2">
      <c r="A833" s="2" t="s">
        <v>1612</v>
      </c>
      <c r="B833" s="2" t="s">
        <v>568</v>
      </c>
      <c r="C833" s="2"/>
      <c r="D833" s="2">
        <v>50</v>
      </c>
      <c r="E833" s="11">
        <v>43358</v>
      </c>
      <c r="F833" s="2">
        <v>43358</v>
      </c>
      <c r="G833" s="2">
        <v>141</v>
      </c>
      <c r="K833" s="2">
        <v>17</v>
      </c>
      <c r="O833" s="2" t="s">
        <v>55</v>
      </c>
      <c r="P833" s="2">
        <v>2</v>
      </c>
      <c r="R833" s="2" t="s">
        <v>1988</v>
      </c>
      <c r="S833" s="2" t="s">
        <v>1599</v>
      </c>
      <c r="T833" s="2" t="s">
        <v>1599</v>
      </c>
      <c r="U833" s="2" t="s">
        <v>1599</v>
      </c>
      <c r="V833" s="2" t="s">
        <v>1599</v>
      </c>
      <c r="Y833" s="2" t="s">
        <v>1599</v>
      </c>
      <c r="AA833" s="2" t="s">
        <v>1599</v>
      </c>
      <c r="AB833" s="12" t="s">
        <v>204</v>
      </c>
      <c r="AC833" s="12">
        <v>12118</v>
      </c>
      <c r="AD833" s="12">
        <v>50</v>
      </c>
      <c r="AE833" s="12">
        <f>VLOOKUP(AD833,Tableau5[[ID_Section]:[departement]],10,TRUE)</f>
        <v>17</v>
      </c>
      <c r="AF833" s="12">
        <v>141</v>
      </c>
      <c r="AG833" s="33">
        <v>43358</v>
      </c>
      <c r="AH833" s="12">
        <v>17</v>
      </c>
      <c r="AI833" s="12">
        <v>5</v>
      </c>
      <c r="AJ833" s="12" t="s">
        <v>55</v>
      </c>
      <c r="AK833" s="12" t="str">
        <f>AJ833</f>
        <v>Sportif</v>
      </c>
      <c r="AL833" s="12">
        <v>2</v>
      </c>
      <c r="AP833" s="12">
        <v>1</v>
      </c>
      <c r="AV833" s="12" t="str">
        <f>CONCATENATE(AD833,"-",AG833,"-",AJ833)</f>
        <v>50-43358-Sportif</v>
      </c>
      <c r="AW833" s="12">
        <v>1</v>
      </c>
      <c r="AX833" s="12">
        <v>2</v>
      </c>
      <c r="AY833" s="12" t="s">
        <v>61</v>
      </c>
      <c r="AZ833" s="12">
        <v>148</v>
      </c>
      <c r="BA833" s="12" t="s">
        <v>199</v>
      </c>
      <c r="BB833" s="12">
        <v>14947</v>
      </c>
      <c r="BC833" s="12">
        <v>180</v>
      </c>
    </row>
    <row r="834" spans="1:55" x14ac:dyDescent="0.2">
      <c r="A834" s="2" t="s">
        <v>1612</v>
      </c>
      <c r="B834" s="2" t="s">
        <v>568</v>
      </c>
      <c r="C834" s="2"/>
      <c r="D834" s="2">
        <v>50</v>
      </c>
      <c r="E834" s="11">
        <v>43358</v>
      </c>
      <c r="F834" s="2">
        <v>43358</v>
      </c>
      <c r="G834" s="2">
        <v>141</v>
      </c>
      <c r="K834" s="2">
        <v>17</v>
      </c>
      <c r="O834" s="2" t="s">
        <v>53</v>
      </c>
      <c r="P834" s="2">
        <v>5</v>
      </c>
      <c r="R834" s="2" t="s">
        <v>1988</v>
      </c>
      <c r="S834" s="2" t="s">
        <v>1599</v>
      </c>
      <c r="T834" s="2" t="s">
        <v>1599</v>
      </c>
      <c r="U834" s="2" t="s">
        <v>1599</v>
      </c>
      <c r="V834" s="2" t="s">
        <v>1599</v>
      </c>
      <c r="Y834" s="2" t="s">
        <v>1599</v>
      </c>
      <c r="AA834" s="2" t="s">
        <v>1599</v>
      </c>
      <c r="AB834" s="12" t="s">
        <v>204</v>
      </c>
      <c r="AC834" s="12">
        <v>12119</v>
      </c>
      <c r="AD834" s="12">
        <v>50</v>
      </c>
      <c r="AE834" s="12">
        <f>VLOOKUP(AD834,Tableau5[[ID_Section]:[departement]],10,TRUE)</f>
        <v>17</v>
      </c>
      <c r="AF834" s="12">
        <v>141</v>
      </c>
      <c r="AG834" s="33">
        <v>43358</v>
      </c>
      <c r="AH834" s="12">
        <v>17</v>
      </c>
      <c r="AI834" s="12">
        <v>9</v>
      </c>
      <c r="AJ834" s="12" t="s">
        <v>53</v>
      </c>
      <c r="AK834" s="12" t="s">
        <v>53</v>
      </c>
      <c r="AL834" s="12">
        <v>5</v>
      </c>
      <c r="AP834" s="12">
        <v>1</v>
      </c>
      <c r="AV834" s="12" t="str">
        <f>CONCATENATE(AD834,"-",AG834,"-","Loisir")</f>
        <v>50-43358-Loisir</v>
      </c>
      <c r="AW834" s="12">
        <v>1</v>
      </c>
      <c r="AX834" s="12">
        <v>2</v>
      </c>
      <c r="AY834" s="12" t="s">
        <v>61</v>
      </c>
      <c r="AZ834" s="12">
        <v>148</v>
      </c>
      <c r="BA834" s="12" t="s">
        <v>199</v>
      </c>
      <c r="BB834" s="12">
        <v>14947</v>
      </c>
      <c r="BC834" s="12">
        <v>180</v>
      </c>
    </row>
    <row r="835" spans="1:55" x14ac:dyDescent="0.2">
      <c r="A835" s="2" t="s">
        <v>1612</v>
      </c>
      <c r="B835" s="2" t="s">
        <v>568</v>
      </c>
      <c r="C835" s="2"/>
      <c r="D835" s="2">
        <v>50</v>
      </c>
      <c r="E835" s="11">
        <v>43358</v>
      </c>
      <c r="F835" s="2">
        <v>43358</v>
      </c>
      <c r="G835" s="2">
        <v>141</v>
      </c>
      <c r="K835" s="2">
        <v>17</v>
      </c>
      <c r="O835" s="2" t="s">
        <v>49</v>
      </c>
      <c r="P835" s="2">
        <v>6</v>
      </c>
      <c r="R835" s="2" t="s">
        <v>1988</v>
      </c>
      <c r="S835" s="2" t="s">
        <v>1599</v>
      </c>
      <c r="T835" s="2" t="s">
        <v>1599</v>
      </c>
      <c r="U835" s="2" t="s">
        <v>1599</v>
      </c>
      <c r="V835" s="2" t="s">
        <v>1599</v>
      </c>
      <c r="Y835" s="2" t="s">
        <v>1599</v>
      </c>
      <c r="AA835" s="2" t="s">
        <v>1599</v>
      </c>
      <c r="AB835" s="12" t="s">
        <v>204</v>
      </c>
      <c r="AC835" s="12">
        <v>12120</v>
      </c>
      <c r="AD835" s="12">
        <v>50</v>
      </c>
      <c r="AE835" s="12">
        <f>VLOOKUP(AD835,Tableau5[[ID_Section]:[departement]],10,TRUE)</f>
        <v>17</v>
      </c>
      <c r="AF835" s="12">
        <v>141</v>
      </c>
      <c r="AG835" s="33">
        <v>43358</v>
      </c>
      <c r="AH835" s="12">
        <v>17</v>
      </c>
      <c r="AI835" s="12">
        <v>1</v>
      </c>
      <c r="AJ835" s="12" t="s">
        <v>49</v>
      </c>
      <c r="AL835" s="12">
        <v>6</v>
      </c>
      <c r="AP835" s="12">
        <v>1</v>
      </c>
      <c r="AW835" s="12">
        <v>2</v>
      </c>
      <c r="AX835" s="12">
        <v>2</v>
      </c>
      <c r="AY835" s="12" t="s">
        <v>61</v>
      </c>
      <c r="AZ835" s="12">
        <v>148</v>
      </c>
      <c r="BA835" s="12" t="s">
        <v>199</v>
      </c>
      <c r="BB835" s="12">
        <v>14947</v>
      </c>
      <c r="BC835" s="12">
        <v>180</v>
      </c>
    </row>
    <row r="836" spans="1:55" x14ac:dyDescent="0.2">
      <c r="A836" s="2" t="s">
        <v>1612</v>
      </c>
      <c r="B836" s="2" t="s">
        <v>568</v>
      </c>
      <c r="C836" s="2"/>
      <c r="D836" s="2">
        <v>50</v>
      </c>
      <c r="E836" s="11">
        <v>43358</v>
      </c>
      <c r="F836" s="2">
        <v>43358</v>
      </c>
      <c r="G836" s="2">
        <v>141</v>
      </c>
      <c r="K836" s="2">
        <v>17</v>
      </c>
      <c r="O836" s="2" t="s">
        <v>46</v>
      </c>
      <c r="P836" s="2">
        <v>1</v>
      </c>
      <c r="R836" s="2" t="s">
        <v>1988</v>
      </c>
      <c r="S836" s="2" t="s">
        <v>1599</v>
      </c>
      <c r="T836" s="2" t="s">
        <v>1599</v>
      </c>
      <c r="U836" s="2" t="s">
        <v>1599</v>
      </c>
      <c r="V836" s="2" t="s">
        <v>1599</v>
      </c>
      <c r="Y836" s="2" t="s">
        <v>1599</v>
      </c>
      <c r="AA836" s="2" t="s">
        <v>1599</v>
      </c>
      <c r="AB836" s="12" t="s">
        <v>204</v>
      </c>
      <c r="AC836" s="12">
        <v>12121</v>
      </c>
      <c r="AD836" s="12">
        <v>50</v>
      </c>
      <c r="AE836" s="12">
        <f>VLOOKUP(AD836,Tableau5[[ID_Section]:[departement]],10,TRUE)</f>
        <v>17</v>
      </c>
      <c r="AF836" s="12">
        <v>141</v>
      </c>
      <c r="AG836" s="33">
        <v>43358</v>
      </c>
      <c r="AH836" s="12">
        <v>17</v>
      </c>
      <c r="AI836" s="12">
        <v>2</v>
      </c>
      <c r="AJ836" s="12" t="s">
        <v>46</v>
      </c>
      <c r="AL836" s="12">
        <v>1</v>
      </c>
      <c r="AP836" s="12">
        <v>1</v>
      </c>
      <c r="AW836" s="12">
        <v>2</v>
      </c>
      <c r="AX836" s="12">
        <v>2</v>
      </c>
      <c r="AY836" s="12" t="s">
        <v>61</v>
      </c>
      <c r="AZ836" s="12">
        <v>148</v>
      </c>
      <c r="BA836" s="12" t="s">
        <v>199</v>
      </c>
      <c r="BB836" s="12">
        <v>14947</v>
      </c>
      <c r="BC836" s="12">
        <v>180</v>
      </c>
    </row>
    <row r="837" spans="1:55" x14ac:dyDescent="0.2">
      <c r="A837" s="2" t="s">
        <v>1612</v>
      </c>
      <c r="B837" s="2" t="s">
        <v>568</v>
      </c>
      <c r="C837" s="2"/>
      <c r="D837" s="2">
        <v>50</v>
      </c>
      <c r="E837" s="11">
        <v>43358</v>
      </c>
      <c r="F837" s="2">
        <v>43358</v>
      </c>
      <c r="G837" s="2">
        <v>141</v>
      </c>
      <c r="K837" s="2">
        <v>17</v>
      </c>
      <c r="O837" s="2" t="s">
        <v>53</v>
      </c>
      <c r="P837" s="2">
        <v>4</v>
      </c>
      <c r="R837" s="2" t="s">
        <v>1988</v>
      </c>
      <c r="S837" s="2" t="s">
        <v>1599</v>
      </c>
      <c r="T837" s="2" t="s">
        <v>1599</v>
      </c>
      <c r="U837" s="2" t="s">
        <v>1599</v>
      </c>
      <c r="V837" s="2" t="s">
        <v>1599</v>
      </c>
      <c r="Y837" s="2" t="s">
        <v>1599</v>
      </c>
      <c r="AA837" s="2" t="s">
        <v>1599</v>
      </c>
      <c r="AB837" s="12" t="s">
        <v>204</v>
      </c>
      <c r="AC837" s="12">
        <v>12122</v>
      </c>
      <c r="AD837" s="12">
        <v>50</v>
      </c>
      <c r="AE837" s="12">
        <f>VLOOKUP(AD837,Tableau5[[ID_Section]:[departement]],10,TRUE)</f>
        <v>17</v>
      </c>
      <c r="AF837" s="12">
        <v>141</v>
      </c>
      <c r="AG837" s="33">
        <v>43358</v>
      </c>
      <c r="AH837" s="12">
        <v>17</v>
      </c>
      <c r="AI837" s="12">
        <v>9</v>
      </c>
      <c r="AJ837" s="12" t="s">
        <v>53</v>
      </c>
      <c r="AK837" s="12" t="s">
        <v>53</v>
      </c>
      <c r="AL837" s="12">
        <v>4</v>
      </c>
      <c r="AP837" s="12">
        <v>1</v>
      </c>
      <c r="AV837" s="12" t="str">
        <f>CONCATENATE(AD837,"-",AG837,"-","Loisir")</f>
        <v>50-43358-Loisir</v>
      </c>
      <c r="AW837" s="12">
        <v>1</v>
      </c>
      <c r="AX837" s="12">
        <v>2</v>
      </c>
      <c r="AY837" s="12" t="s">
        <v>61</v>
      </c>
      <c r="AZ837" s="12">
        <v>148</v>
      </c>
      <c r="BA837" s="12" t="s">
        <v>199</v>
      </c>
      <c r="BB837" s="12">
        <v>14947</v>
      </c>
      <c r="BC837" s="12">
        <v>180</v>
      </c>
    </row>
    <row r="838" spans="1:55" x14ac:dyDescent="0.2">
      <c r="A838" s="2" t="s">
        <v>1612</v>
      </c>
      <c r="B838" s="2" t="s">
        <v>568</v>
      </c>
      <c r="C838" s="2"/>
      <c r="D838" s="2">
        <v>50</v>
      </c>
      <c r="E838" s="11">
        <v>43358</v>
      </c>
      <c r="F838" s="2">
        <v>43358</v>
      </c>
      <c r="G838" s="2">
        <v>141</v>
      </c>
      <c r="K838" s="2">
        <v>17</v>
      </c>
      <c r="O838" s="2" t="s">
        <v>49</v>
      </c>
      <c r="P838" s="2">
        <v>3</v>
      </c>
      <c r="R838" s="2" t="s">
        <v>1988</v>
      </c>
      <c r="S838" s="2" t="s">
        <v>1599</v>
      </c>
      <c r="T838" s="2" t="s">
        <v>1599</v>
      </c>
      <c r="U838" s="2" t="s">
        <v>1599</v>
      </c>
      <c r="V838" s="2" t="s">
        <v>1599</v>
      </c>
      <c r="Y838" s="2" t="s">
        <v>1599</v>
      </c>
      <c r="AA838" s="2" t="s">
        <v>1599</v>
      </c>
      <c r="AB838" s="12" t="s">
        <v>204</v>
      </c>
      <c r="AC838" s="12">
        <v>12123</v>
      </c>
      <c r="AD838" s="12">
        <v>50</v>
      </c>
      <c r="AE838" s="12">
        <f>VLOOKUP(AD838,Tableau5[[ID_Section]:[departement]],10,TRUE)</f>
        <v>17</v>
      </c>
      <c r="AF838" s="12">
        <v>141</v>
      </c>
      <c r="AG838" s="33">
        <v>43358</v>
      </c>
      <c r="AH838" s="12">
        <v>17</v>
      </c>
      <c r="AI838" s="12">
        <v>1</v>
      </c>
      <c r="AJ838" s="12" t="s">
        <v>49</v>
      </c>
      <c r="AL838" s="12">
        <v>3</v>
      </c>
      <c r="AP838" s="12">
        <v>1</v>
      </c>
      <c r="AW838" s="12">
        <v>2</v>
      </c>
      <c r="AX838" s="12">
        <v>2</v>
      </c>
      <c r="AY838" s="12" t="s">
        <v>61</v>
      </c>
      <c r="AZ838" s="12">
        <v>148</v>
      </c>
      <c r="BA838" s="12" t="s">
        <v>199</v>
      </c>
      <c r="BB838" s="12">
        <v>14947</v>
      </c>
      <c r="BC838" s="12">
        <v>180</v>
      </c>
    </row>
    <row r="839" spans="1:55" x14ac:dyDescent="0.2">
      <c r="A839" s="2" t="s">
        <v>1612</v>
      </c>
      <c r="B839" s="2" t="s">
        <v>568</v>
      </c>
      <c r="C839" s="2"/>
      <c r="D839" s="2">
        <v>50</v>
      </c>
      <c r="E839" s="11">
        <v>43358</v>
      </c>
      <c r="F839" s="2">
        <v>43358</v>
      </c>
      <c r="G839" s="2">
        <v>141</v>
      </c>
      <c r="K839" s="2">
        <v>17</v>
      </c>
      <c r="O839" s="2" t="s">
        <v>46</v>
      </c>
      <c r="P839" s="2">
        <v>2</v>
      </c>
      <c r="R839" s="2" t="s">
        <v>1988</v>
      </c>
      <c r="S839" s="2" t="s">
        <v>1599</v>
      </c>
      <c r="T839" s="2" t="s">
        <v>1599</v>
      </c>
      <c r="U839" s="2" t="s">
        <v>1599</v>
      </c>
      <c r="V839" s="2" t="s">
        <v>1599</v>
      </c>
      <c r="Y839" s="2" t="s">
        <v>1599</v>
      </c>
      <c r="AA839" s="2" t="s">
        <v>1599</v>
      </c>
      <c r="AB839" s="12" t="s">
        <v>204</v>
      </c>
      <c r="AC839" s="12">
        <v>12124</v>
      </c>
      <c r="AD839" s="12">
        <v>50</v>
      </c>
      <c r="AE839" s="12">
        <f>VLOOKUP(AD839,Tableau5[[ID_Section]:[departement]],10,TRUE)</f>
        <v>17</v>
      </c>
      <c r="AF839" s="12">
        <v>141</v>
      </c>
      <c r="AG839" s="33">
        <v>43358</v>
      </c>
      <c r="AH839" s="12">
        <v>17</v>
      </c>
      <c r="AI839" s="12">
        <v>2</v>
      </c>
      <c r="AJ839" s="12" t="s">
        <v>46</v>
      </c>
      <c r="AL839" s="12">
        <v>2</v>
      </c>
      <c r="AP839" s="12">
        <v>1</v>
      </c>
      <c r="AW839" s="12">
        <v>2</v>
      </c>
      <c r="AX839" s="12">
        <v>2</v>
      </c>
      <c r="AY839" s="12" t="s">
        <v>61</v>
      </c>
      <c r="AZ839" s="12">
        <v>148</v>
      </c>
      <c r="BA839" s="12" t="s">
        <v>199</v>
      </c>
      <c r="BB839" s="12">
        <v>14947</v>
      </c>
      <c r="BC839" s="12">
        <v>180</v>
      </c>
    </row>
    <row r="840" spans="1:55" x14ac:dyDescent="0.2">
      <c r="A840" s="2" t="s">
        <v>1612</v>
      </c>
      <c r="B840" s="2" t="s">
        <v>568</v>
      </c>
      <c r="C840" s="2"/>
      <c r="D840" s="2">
        <v>50</v>
      </c>
      <c r="E840" s="11">
        <v>43358</v>
      </c>
      <c r="F840" s="2">
        <v>43358</v>
      </c>
      <c r="G840" s="2">
        <v>141</v>
      </c>
      <c r="K840" s="2">
        <v>17</v>
      </c>
      <c r="O840" s="2" t="s">
        <v>53</v>
      </c>
      <c r="P840" s="2">
        <v>2</v>
      </c>
      <c r="R840" s="2" t="s">
        <v>1988</v>
      </c>
      <c r="S840" s="2" t="s">
        <v>1599</v>
      </c>
      <c r="T840" s="2" t="s">
        <v>1599</v>
      </c>
      <c r="U840" s="2" t="s">
        <v>1599</v>
      </c>
      <c r="V840" s="2" t="s">
        <v>1599</v>
      </c>
      <c r="Y840" s="2" t="s">
        <v>1599</v>
      </c>
      <c r="AA840" s="2" t="s">
        <v>1599</v>
      </c>
      <c r="AB840" s="12" t="s">
        <v>204</v>
      </c>
      <c r="AC840" s="12">
        <v>12125</v>
      </c>
      <c r="AD840" s="12">
        <v>50</v>
      </c>
      <c r="AE840" s="12">
        <f>VLOOKUP(AD840,Tableau5[[ID_Section]:[departement]],10,TRUE)</f>
        <v>17</v>
      </c>
      <c r="AF840" s="12">
        <v>141</v>
      </c>
      <c r="AG840" s="33">
        <v>43358</v>
      </c>
      <c r="AH840" s="12">
        <v>17</v>
      </c>
      <c r="AI840" s="12">
        <v>9</v>
      </c>
      <c r="AJ840" s="12" t="s">
        <v>53</v>
      </c>
      <c r="AK840" s="12" t="s">
        <v>53</v>
      </c>
      <c r="AL840" s="12">
        <v>2</v>
      </c>
      <c r="AP840" s="12">
        <v>1</v>
      </c>
      <c r="AV840" s="12" t="str">
        <f>CONCATENATE(AD840,"-",AG840,"-","Loisir")</f>
        <v>50-43358-Loisir</v>
      </c>
      <c r="AW840" s="12">
        <v>1</v>
      </c>
      <c r="AX840" s="12">
        <v>2</v>
      </c>
      <c r="AY840" s="12" t="s">
        <v>61</v>
      </c>
      <c r="AZ840" s="12">
        <v>148</v>
      </c>
      <c r="BA840" s="12" t="s">
        <v>199</v>
      </c>
      <c r="BB840" s="12">
        <v>14947</v>
      </c>
      <c r="BC840" s="12">
        <v>180</v>
      </c>
    </row>
    <row r="841" spans="1:55" x14ac:dyDescent="0.2">
      <c r="A841" s="2" t="s">
        <v>1612</v>
      </c>
      <c r="B841" s="2" t="s">
        <v>568</v>
      </c>
      <c r="C841" s="2"/>
      <c r="D841" s="2">
        <v>50</v>
      </c>
      <c r="E841" s="11">
        <v>43358</v>
      </c>
      <c r="F841" s="2">
        <v>43358</v>
      </c>
      <c r="G841" s="2">
        <v>141</v>
      </c>
      <c r="K841" s="2">
        <v>17</v>
      </c>
      <c r="O841" s="2" t="s">
        <v>49</v>
      </c>
      <c r="P841" s="2">
        <v>5</v>
      </c>
      <c r="R841" s="2" t="s">
        <v>1988</v>
      </c>
      <c r="S841" s="2" t="s">
        <v>1599</v>
      </c>
      <c r="T841" s="2" t="s">
        <v>1599</v>
      </c>
      <c r="U841" s="2" t="s">
        <v>1599</v>
      </c>
      <c r="V841" s="2" t="s">
        <v>1599</v>
      </c>
      <c r="Y841" s="2" t="s">
        <v>1599</v>
      </c>
      <c r="AA841" s="2" t="s">
        <v>1599</v>
      </c>
      <c r="AB841" s="12" t="s">
        <v>204</v>
      </c>
      <c r="AC841" s="12">
        <v>12126</v>
      </c>
      <c r="AD841" s="12">
        <v>50</v>
      </c>
      <c r="AE841" s="12">
        <f>VLOOKUP(AD841,Tableau5[[ID_Section]:[departement]],10,TRUE)</f>
        <v>17</v>
      </c>
      <c r="AF841" s="12">
        <v>141</v>
      </c>
      <c r="AG841" s="33">
        <v>43358</v>
      </c>
      <c r="AH841" s="12">
        <v>17</v>
      </c>
      <c r="AI841" s="12">
        <v>1</v>
      </c>
      <c r="AJ841" s="12" t="s">
        <v>49</v>
      </c>
      <c r="AL841" s="12">
        <v>5</v>
      </c>
      <c r="AP841" s="12">
        <v>1</v>
      </c>
      <c r="AW841" s="12">
        <v>2</v>
      </c>
      <c r="AX841" s="12">
        <v>2</v>
      </c>
      <c r="AY841" s="12" t="s">
        <v>61</v>
      </c>
      <c r="AZ841" s="12">
        <v>148</v>
      </c>
      <c r="BA841" s="12" t="s">
        <v>199</v>
      </c>
      <c r="BB841" s="12">
        <v>14947</v>
      </c>
      <c r="BC841" s="12">
        <v>180</v>
      </c>
    </row>
    <row r="842" spans="1:55" x14ac:dyDescent="0.2">
      <c r="A842" s="2" t="s">
        <v>1612</v>
      </c>
      <c r="B842" s="2" t="s">
        <v>568</v>
      </c>
      <c r="C842" s="2"/>
      <c r="D842" s="2">
        <v>50</v>
      </c>
      <c r="E842" s="11">
        <v>43358</v>
      </c>
      <c r="F842" s="2">
        <v>43358</v>
      </c>
      <c r="G842" s="2">
        <v>141</v>
      </c>
      <c r="K842" s="2">
        <v>17</v>
      </c>
      <c r="O842" s="2" t="s">
        <v>46</v>
      </c>
      <c r="P842" s="2">
        <v>2</v>
      </c>
      <c r="R842" s="2" t="s">
        <v>1988</v>
      </c>
      <c r="S842" s="2" t="s">
        <v>1599</v>
      </c>
      <c r="T842" s="2" t="s">
        <v>1599</v>
      </c>
      <c r="U842" s="2" t="s">
        <v>1599</v>
      </c>
      <c r="V842" s="2" t="s">
        <v>1599</v>
      </c>
      <c r="Y842" s="2" t="s">
        <v>1599</v>
      </c>
      <c r="AA842" s="2" t="s">
        <v>1599</v>
      </c>
      <c r="AB842" s="12" t="s">
        <v>204</v>
      </c>
      <c r="AC842" s="12">
        <v>12127</v>
      </c>
      <c r="AD842" s="12">
        <v>50</v>
      </c>
      <c r="AE842" s="12">
        <f>VLOOKUP(AD842,Tableau5[[ID_Section]:[departement]],10,TRUE)</f>
        <v>17</v>
      </c>
      <c r="AF842" s="12">
        <v>141</v>
      </c>
      <c r="AG842" s="33">
        <v>43358</v>
      </c>
      <c r="AH842" s="12">
        <v>17</v>
      </c>
      <c r="AI842" s="12">
        <v>2</v>
      </c>
      <c r="AJ842" s="12" t="s">
        <v>46</v>
      </c>
      <c r="AL842" s="12">
        <v>2</v>
      </c>
      <c r="AP842" s="12">
        <v>1</v>
      </c>
      <c r="AW842" s="12">
        <v>2</v>
      </c>
      <c r="AX842" s="12">
        <v>2</v>
      </c>
      <c r="AY842" s="12" t="s">
        <v>61</v>
      </c>
      <c r="AZ842" s="12">
        <v>148</v>
      </c>
      <c r="BA842" s="12" t="s">
        <v>199</v>
      </c>
      <c r="BB842" s="12">
        <v>14947</v>
      </c>
      <c r="BC842" s="12">
        <v>180</v>
      </c>
    </row>
    <row r="843" spans="1:55" x14ac:dyDescent="0.2">
      <c r="A843" s="2" t="s">
        <v>1612</v>
      </c>
      <c r="B843" s="2" t="s">
        <v>568</v>
      </c>
      <c r="C843" s="2"/>
      <c r="D843" s="2">
        <v>50</v>
      </c>
      <c r="E843" s="11">
        <v>43358</v>
      </c>
      <c r="F843" s="2">
        <v>43358</v>
      </c>
      <c r="G843" s="2">
        <v>141</v>
      </c>
      <c r="K843" s="2">
        <v>17</v>
      </c>
      <c r="O843" s="2" t="s">
        <v>53</v>
      </c>
      <c r="P843" s="2">
        <v>5</v>
      </c>
      <c r="R843" s="2" t="s">
        <v>1988</v>
      </c>
      <c r="S843" s="2" t="s">
        <v>1599</v>
      </c>
      <c r="T843" s="2" t="s">
        <v>1599</v>
      </c>
      <c r="U843" s="2" t="s">
        <v>1599</v>
      </c>
      <c r="V843" s="2" t="s">
        <v>1599</v>
      </c>
      <c r="Y843" s="2" t="s">
        <v>1599</v>
      </c>
      <c r="AA843" s="2" t="s">
        <v>1599</v>
      </c>
      <c r="AB843" s="12" t="s">
        <v>204</v>
      </c>
      <c r="AC843" s="12">
        <v>12128</v>
      </c>
      <c r="AD843" s="12">
        <v>50</v>
      </c>
      <c r="AE843" s="12">
        <f>VLOOKUP(AD843,Tableau5[[ID_Section]:[departement]],10,TRUE)</f>
        <v>17</v>
      </c>
      <c r="AF843" s="12">
        <v>141</v>
      </c>
      <c r="AG843" s="33">
        <v>43358</v>
      </c>
      <c r="AH843" s="12">
        <v>17</v>
      </c>
      <c r="AI843" s="12">
        <v>9</v>
      </c>
      <c r="AJ843" s="12" t="s">
        <v>53</v>
      </c>
      <c r="AK843" s="12" t="s">
        <v>53</v>
      </c>
      <c r="AL843" s="12">
        <v>5</v>
      </c>
      <c r="AP843" s="12">
        <v>1</v>
      </c>
      <c r="AV843" s="12" t="str">
        <f>CONCATENATE(AD843,"-",AG843,"-","Loisir")</f>
        <v>50-43358-Loisir</v>
      </c>
      <c r="AW843" s="12">
        <v>1</v>
      </c>
      <c r="AX843" s="12">
        <v>2</v>
      </c>
      <c r="AY843" s="12" t="s">
        <v>61</v>
      </c>
      <c r="AZ843" s="12">
        <v>148</v>
      </c>
      <c r="BA843" s="12" t="s">
        <v>199</v>
      </c>
      <c r="BB843" s="12">
        <v>14947</v>
      </c>
      <c r="BC843" s="12">
        <v>180</v>
      </c>
    </row>
    <row r="844" spans="1:55" x14ac:dyDescent="0.2">
      <c r="A844" s="2" t="s">
        <v>1612</v>
      </c>
      <c r="B844" s="2" t="s">
        <v>568</v>
      </c>
      <c r="C844" s="2"/>
      <c r="D844" s="2">
        <v>50</v>
      </c>
      <c r="E844" s="11">
        <v>43358</v>
      </c>
      <c r="F844" s="2">
        <v>43358</v>
      </c>
      <c r="G844" s="2">
        <v>141</v>
      </c>
      <c r="K844" s="2">
        <v>17</v>
      </c>
      <c r="O844" s="2" t="s">
        <v>49</v>
      </c>
      <c r="P844" s="2">
        <v>2</v>
      </c>
      <c r="R844" s="2" t="s">
        <v>1989</v>
      </c>
      <c r="S844" s="2" t="s">
        <v>1599</v>
      </c>
      <c r="T844" s="2" t="s">
        <v>1599</v>
      </c>
      <c r="U844" s="2" t="s">
        <v>1599</v>
      </c>
      <c r="V844" s="2" t="s">
        <v>1599</v>
      </c>
      <c r="Y844" s="2" t="s">
        <v>1599</v>
      </c>
      <c r="AA844" s="2" t="s">
        <v>1599</v>
      </c>
      <c r="AB844" s="12" t="s">
        <v>204</v>
      </c>
      <c r="AC844" s="12">
        <v>12129</v>
      </c>
      <c r="AD844" s="12">
        <v>50</v>
      </c>
      <c r="AE844" s="12">
        <f>VLOOKUP(AD844,Tableau5[[ID_Section]:[departement]],10,TRUE)</f>
        <v>17</v>
      </c>
      <c r="AF844" s="12">
        <v>141</v>
      </c>
      <c r="AG844" s="33">
        <v>43358</v>
      </c>
      <c r="AH844" s="12">
        <v>17</v>
      </c>
      <c r="AI844" s="12">
        <v>1</v>
      </c>
      <c r="AJ844" s="12" t="s">
        <v>49</v>
      </c>
      <c r="AL844" s="12">
        <v>2</v>
      </c>
      <c r="AP844" s="12">
        <v>2</v>
      </c>
      <c r="AW844" s="12">
        <v>2</v>
      </c>
      <c r="AX844" s="12">
        <v>2</v>
      </c>
      <c r="AY844" s="12" t="s">
        <v>61</v>
      </c>
      <c r="AZ844" s="12">
        <v>148</v>
      </c>
      <c r="BA844" s="12" t="s">
        <v>199</v>
      </c>
      <c r="BB844" s="12">
        <v>14947</v>
      </c>
      <c r="BC844" s="12">
        <v>180</v>
      </c>
    </row>
    <row r="845" spans="1:55" x14ac:dyDescent="0.2">
      <c r="A845" s="2" t="s">
        <v>1612</v>
      </c>
      <c r="B845" s="2" t="s">
        <v>568</v>
      </c>
      <c r="C845" s="2"/>
      <c r="D845" s="2">
        <v>50</v>
      </c>
      <c r="E845" s="11">
        <v>43358</v>
      </c>
      <c r="F845" s="2">
        <v>43358</v>
      </c>
      <c r="G845" s="2">
        <v>141</v>
      </c>
      <c r="K845" s="2">
        <v>17</v>
      </c>
      <c r="O845" s="2" t="s">
        <v>53</v>
      </c>
      <c r="P845" s="2">
        <v>6</v>
      </c>
      <c r="R845" s="2" t="s">
        <v>1989</v>
      </c>
      <c r="S845" s="2" t="s">
        <v>1599</v>
      </c>
      <c r="T845" s="2" t="s">
        <v>1599</v>
      </c>
      <c r="U845" s="2" t="s">
        <v>1599</v>
      </c>
      <c r="V845" s="2" t="s">
        <v>1599</v>
      </c>
      <c r="Y845" s="2" t="s">
        <v>1599</v>
      </c>
      <c r="AA845" s="2" t="s">
        <v>1599</v>
      </c>
      <c r="AB845" s="12" t="s">
        <v>204</v>
      </c>
      <c r="AC845" s="12">
        <v>12130</v>
      </c>
      <c r="AD845" s="12">
        <v>50</v>
      </c>
      <c r="AE845" s="12">
        <f>VLOOKUP(AD845,Tableau5[[ID_Section]:[departement]],10,TRUE)</f>
        <v>17</v>
      </c>
      <c r="AF845" s="12">
        <v>141</v>
      </c>
      <c r="AG845" s="33">
        <v>43358</v>
      </c>
      <c r="AH845" s="12">
        <v>17</v>
      </c>
      <c r="AI845" s="12">
        <v>9</v>
      </c>
      <c r="AJ845" s="12" t="s">
        <v>53</v>
      </c>
      <c r="AK845" s="12" t="s">
        <v>53</v>
      </c>
      <c r="AL845" s="12">
        <v>6</v>
      </c>
      <c r="AP845" s="12">
        <v>2</v>
      </c>
      <c r="AV845" s="12" t="str">
        <f>CONCATENATE(AD845,"-",AG845,"-","Loisir")</f>
        <v>50-43358-Loisir</v>
      </c>
      <c r="AW845" s="12">
        <v>1</v>
      </c>
      <c r="AX845" s="12">
        <v>2</v>
      </c>
      <c r="AY845" s="12" t="s">
        <v>61</v>
      </c>
      <c r="AZ845" s="12">
        <v>148</v>
      </c>
      <c r="BA845" s="12" t="s">
        <v>199</v>
      </c>
      <c r="BB845" s="12">
        <v>14947</v>
      </c>
      <c r="BC845" s="12">
        <v>180</v>
      </c>
    </row>
    <row r="846" spans="1:55" x14ac:dyDescent="0.2">
      <c r="A846" s="2" t="s">
        <v>1612</v>
      </c>
      <c r="B846" s="2" t="s">
        <v>568</v>
      </c>
      <c r="C846" s="2"/>
      <c r="D846" s="2">
        <v>50</v>
      </c>
      <c r="E846" s="11">
        <v>43358</v>
      </c>
      <c r="F846" s="2">
        <v>43358</v>
      </c>
      <c r="G846" s="2">
        <v>141</v>
      </c>
      <c r="K846" s="2">
        <v>17</v>
      </c>
      <c r="O846" s="2" t="s">
        <v>49</v>
      </c>
      <c r="P846" s="2">
        <v>5</v>
      </c>
      <c r="R846" s="2" t="s">
        <v>1989</v>
      </c>
      <c r="S846" s="2" t="s">
        <v>1599</v>
      </c>
      <c r="T846" s="2" t="s">
        <v>1599</v>
      </c>
      <c r="U846" s="2" t="s">
        <v>1599</v>
      </c>
      <c r="V846" s="2" t="s">
        <v>1599</v>
      </c>
      <c r="Y846" s="2" t="s">
        <v>1599</v>
      </c>
      <c r="AA846" s="2" t="s">
        <v>1599</v>
      </c>
      <c r="AB846" s="12" t="s">
        <v>204</v>
      </c>
      <c r="AC846" s="12">
        <v>12131</v>
      </c>
      <c r="AD846" s="12">
        <v>50</v>
      </c>
      <c r="AE846" s="12">
        <f>VLOOKUP(AD846,Tableau5[[ID_Section]:[departement]],10,TRUE)</f>
        <v>17</v>
      </c>
      <c r="AF846" s="12">
        <v>141</v>
      </c>
      <c r="AG846" s="33">
        <v>43358</v>
      </c>
      <c r="AH846" s="12">
        <v>17</v>
      </c>
      <c r="AI846" s="12">
        <v>1</v>
      </c>
      <c r="AJ846" s="12" t="s">
        <v>49</v>
      </c>
      <c r="AL846" s="12">
        <v>5</v>
      </c>
      <c r="AP846" s="12">
        <v>2</v>
      </c>
      <c r="AW846" s="12">
        <v>2</v>
      </c>
      <c r="AX846" s="12">
        <v>2</v>
      </c>
      <c r="AY846" s="12" t="s">
        <v>61</v>
      </c>
      <c r="AZ846" s="12">
        <v>148</v>
      </c>
      <c r="BA846" s="12" t="s">
        <v>199</v>
      </c>
      <c r="BB846" s="12">
        <v>14947</v>
      </c>
      <c r="BC846" s="12">
        <v>180</v>
      </c>
    </row>
    <row r="847" spans="1:55" x14ac:dyDescent="0.2">
      <c r="A847" s="2" t="s">
        <v>1612</v>
      </c>
      <c r="B847" s="2" t="s">
        <v>568</v>
      </c>
      <c r="C847" s="2"/>
      <c r="D847" s="2">
        <v>50</v>
      </c>
      <c r="E847" s="11">
        <v>43358</v>
      </c>
      <c r="F847" s="2">
        <v>43358</v>
      </c>
      <c r="G847" s="2">
        <v>141</v>
      </c>
      <c r="K847" s="2">
        <v>17</v>
      </c>
      <c r="O847" s="2" t="s">
        <v>53</v>
      </c>
      <c r="P847" s="2">
        <v>2</v>
      </c>
      <c r="R847" s="2" t="s">
        <v>1989</v>
      </c>
      <c r="S847" s="2" t="s">
        <v>1599</v>
      </c>
      <c r="T847" s="2" t="s">
        <v>1599</v>
      </c>
      <c r="U847" s="2" t="s">
        <v>1599</v>
      </c>
      <c r="V847" s="2" t="s">
        <v>1599</v>
      </c>
      <c r="Y847" s="2" t="s">
        <v>1599</v>
      </c>
      <c r="AA847" s="2" t="s">
        <v>1599</v>
      </c>
      <c r="AB847" s="12" t="s">
        <v>204</v>
      </c>
      <c r="AC847" s="12">
        <v>12132</v>
      </c>
      <c r="AD847" s="12">
        <v>50</v>
      </c>
      <c r="AE847" s="12">
        <f>VLOOKUP(AD847,Tableau5[[ID_Section]:[departement]],10,TRUE)</f>
        <v>17</v>
      </c>
      <c r="AF847" s="12">
        <v>141</v>
      </c>
      <c r="AG847" s="33">
        <v>43358</v>
      </c>
      <c r="AH847" s="12">
        <v>17</v>
      </c>
      <c r="AI847" s="12">
        <v>9</v>
      </c>
      <c r="AJ847" s="12" t="s">
        <v>53</v>
      </c>
      <c r="AK847" s="12" t="s">
        <v>53</v>
      </c>
      <c r="AL847" s="12">
        <v>2</v>
      </c>
      <c r="AP847" s="12">
        <v>2</v>
      </c>
      <c r="AV847" s="12" t="str">
        <f>CONCATENATE(AD847,"-",AG847,"-","Loisir")</f>
        <v>50-43358-Loisir</v>
      </c>
      <c r="AW847" s="12">
        <v>1</v>
      </c>
      <c r="AX847" s="12">
        <v>2</v>
      </c>
      <c r="AY847" s="12" t="s">
        <v>61</v>
      </c>
      <c r="AZ847" s="12">
        <v>148</v>
      </c>
      <c r="BA847" s="12" t="s">
        <v>199</v>
      </c>
      <c r="BB847" s="12">
        <v>14947</v>
      </c>
      <c r="BC847" s="12">
        <v>180</v>
      </c>
    </row>
    <row r="848" spans="1:55" x14ac:dyDescent="0.2">
      <c r="A848" s="2" t="s">
        <v>1612</v>
      </c>
      <c r="B848" s="2" t="s">
        <v>568</v>
      </c>
      <c r="C848" s="2"/>
      <c r="D848" s="2">
        <v>50</v>
      </c>
      <c r="E848" s="11">
        <v>43358</v>
      </c>
      <c r="F848" s="2">
        <v>43358</v>
      </c>
      <c r="G848" s="2">
        <v>141</v>
      </c>
      <c r="K848" s="2">
        <v>17</v>
      </c>
      <c r="O848" s="2" t="s">
        <v>53</v>
      </c>
      <c r="P848" s="2">
        <v>1</v>
      </c>
      <c r="R848" s="2" t="s">
        <v>1988</v>
      </c>
      <c r="S848" s="2" t="s">
        <v>54</v>
      </c>
      <c r="T848" s="2" t="s">
        <v>276</v>
      </c>
      <c r="U848" s="2" t="s">
        <v>1599</v>
      </c>
      <c r="V848" s="2" t="s">
        <v>1599</v>
      </c>
      <c r="Y848" s="2" t="s">
        <v>1599</v>
      </c>
      <c r="AA848" s="2" t="s">
        <v>1599</v>
      </c>
      <c r="AB848" s="12" t="s">
        <v>276</v>
      </c>
      <c r="AC848" s="12">
        <v>12133</v>
      </c>
      <c r="AD848" s="12">
        <v>50</v>
      </c>
      <c r="AE848" s="12">
        <f>VLOOKUP(AD848,Tableau5[[ID_Section]:[departement]],10,TRUE)</f>
        <v>17</v>
      </c>
      <c r="AF848" s="12">
        <v>141</v>
      </c>
      <c r="AG848" s="33">
        <v>43358</v>
      </c>
      <c r="AH848" s="12">
        <v>17</v>
      </c>
      <c r="AI848" s="12">
        <v>9</v>
      </c>
      <c r="AJ848" s="12" t="s">
        <v>53</v>
      </c>
      <c r="AK848" s="12" t="s">
        <v>53</v>
      </c>
      <c r="AL848" s="12">
        <v>1</v>
      </c>
      <c r="AP848" s="12">
        <v>1</v>
      </c>
      <c r="AQ848" s="12">
        <v>70</v>
      </c>
      <c r="AV848" s="12" t="str">
        <f>CONCATENATE(AD848,"-",AG848,"-","Loisir")</f>
        <v>50-43358-Loisir</v>
      </c>
      <c r="AW848" s="12">
        <v>1</v>
      </c>
      <c r="AX848" s="12">
        <v>2</v>
      </c>
      <c r="AY848" s="12" t="s">
        <v>61</v>
      </c>
      <c r="AZ848" s="12">
        <v>148</v>
      </c>
      <c r="BA848" s="12" t="s">
        <v>199</v>
      </c>
      <c r="BB848" s="12">
        <v>14947</v>
      </c>
      <c r="BC848" s="12">
        <v>180</v>
      </c>
    </row>
    <row r="849" spans="1:56" x14ac:dyDescent="0.2">
      <c r="A849" s="2" t="s">
        <v>1612</v>
      </c>
      <c r="B849" s="2" t="s">
        <v>568</v>
      </c>
      <c r="C849" s="2"/>
      <c r="D849" s="2">
        <v>50</v>
      </c>
      <c r="E849" s="11">
        <v>43358</v>
      </c>
      <c r="F849" s="2">
        <v>43358</v>
      </c>
      <c r="G849" s="2">
        <v>141</v>
      </c>
      <c r="K849" s="2">
        <v>17</v>
      </c>
      <c r="O849" s="2" t="s">
        <v>53</v>
      </c>
      <c r="P849" s="2">
        <v>1</v>
      </c>
      <c r="R849" s="2" t="s">
        <v>1988</v>
      </c>
      <c r="S849" s="2" t="s">
        <v>1599</v>
      </c>
      <c r="T849" s="2" t="s">
        <v>1599</v>
      </c>
      <c r="U849" s="2" t="s">
        <v>1599</v>
      </c>
      <c r="V849" s="2" t="s">
        <v>1599</v>
      </c>
      <c r="Y849" s="2" t="s">
        <v>1599</v>
      </c>
      <c r="AA849" s="2" t="s">
        <v>1599</v>
      </c>
      <c r="AB849" s="12" t="s">
        <v>204</v>
      </c>
      <c r="AC849" s="12">
        <v>12134</v>
      </c>
      <c r="AD849" s="12">
        <v>50</v>
      </c>
      <c r="AE849" s="12">
        <f>VLOOKUP(AD849,Tableau5[[ID_Section]:[departement]],10,TRUE)</f>
        <v>17</v>
      </c>
      <c r="AF849" s="12">
        <v>141</v>
      </c>
      <c r="AG849" s="33">
        <v>43358</v>
      </c>
      <c r="AH849" s="12">
        <v>17</v>
      </c>
      <c r="AI849" s="12">
        <v>9</v>
      </c>
      <c r="AJ849" s="12" t="s">
        <v>53</v>
      </c>
      <c r="AK849" s="12" t="s">
        <v>53</v>
      </c>
      <c r="AL849" s="12">
        <v>1</v>
      </c>
      <c r="AP849" s="12">
        <v>1</v>
      </c>
      <c r="AV849" s="12" t="str">
        <f>CONCATENATE(AD849,"-",AG849,"-","Loisir")</f>
        <v>50-43358-Loisir</v>
      </c>
      <c r="AW849" s="12">
        <v>1</v>
      </c>
      <c r="AX849" s="12">
        <v>2</v>
      </c>
      <c r="AY849" s="12" t="s">
        <v>61</v>
      </c>
      <c r="AZ849" s="12">
        <v>148</v>
      </c>
      <c r="BA849" s="12" t="s">
        <v>199</v>
      </c>
      <c r="BB849" s="12">
        <v>14947</v>
      </c>
      <c r="BC849" s="12">
        <v>180</v>
      </c>
    </row>
    <row r="850" spans="1:56" x14ac:dyDescent="0.2">
      <c r="A850" s="2" t="s">
        <v>1612</v>
      </c>
      <c r="B850" s="2" t="s">
        <v>568</v>
      </c>
      <c r="C850" s="2"/>
      <c r="D850" s="2">
        <v>50</v>
      </c>
      <c r="E850" s="11">
        <v>43358</v>
      </c>
      <c r="F850" s="2">
        <v>43358</v>
      </c>
      <c r="G850" s="2">
        <v>141</v>
      </c>
      <c r="K850" s="2">
        <v>17</v>
      </c>
      <c r="O850" s="2" t="s">
        <v>49</v>
      </c>
      <c r="P850" s="2">
        <v>1</v>
      </c>
      <c r="R850" s="2" t="s">
        <v>1989</v>
      </c>
      <c r="S850" s="2" t="s">
        <v>1599</v>
      </c>
      <c r="T850" s="2" t="s">
        <v>1599</v>
      </c>
      <c r="U850" s="2" t="s">
        <v>1599</v>
      </c>
      <c r="V850" s="2" t="s">
        <v>1599</v>
      </c>
      <c r="Y850" s="2" t="s">
        <v>1599</v>
      </c>
      <c r="AA850" s="2" t="s">
        <v>1599</v>
      </c>
      <c r="AB850" s="12" t="s">
        <v>204</v>
      </c>
      <c r="AC850" s="12">
        <v>12135</v>
      </c>
      <c r="AD850" s="12">
        <v>50</v>
      </c>
      <c r="AE850" s="12">
        <f>VLOOKUP(AD850,Tableau5[[ID_Section]:[departement]],10,TRUE)</f>
        <v>17</v>
      </c>
      <c r="AF850" s="12">
        <v>141</v>
      </c>
      <c r="AG850" s="33">
        <v>43358</v>
      </c>
      <c r="AH850" s="12">
        <v>17</v>
      </c>
      <c r="AI850" s="12">
        <v>1</v>
      </c>
      <c r="AJ850" s="12" t="s">
        <v>49</v>
      </c>
      <c r="AL850" s="12">
        <v>1</v>
      </c>
      <c r="AP850" s="12">
        <v>2</v>
      </c>
      <c r="AW850" s="12">
        <v>2</v>
      </c>
      <c r="AX850" s="12">
        <v>2</v>
      </c>
      <c r="AY850" s="12" t="s">
        <v>61</v>
      </c>
      <c r="AZ850" s="12">
        <v>148</v>
      </c>
      <c r="BA850" s="12" t="s">
        <v>199</v>
      </c>
      <c r="BB850" s="12">
        <v>14947</v>
      </c>
      <c r="BC850" s="12">
        <v>180</v>
      </c>
    </row>
    <row r="851" spans="1:56" x14ac:dyDescent="0.2">
      <c r="A851" s="2" t="s">
        <v>1612</v>
      </c>
      <c r="B851" s="2" t="s">
        <v>568</v>
      </c>
      <c r="C851" s="2"/>
      <c r="D851" s="2">
        <v>50</v>
      </c>
      <c r="E851" s="11">
        <v>43358</v>
      </c>
      <c r="F851" s="2">
        <v>43358</v>
      </c>
      <c r="G851" s="2">
        <v>141</v>
      </c>
      <c r="K851" s="2">
        <v>17</v>
      </c>
      <c r="O851" s="2" t="s">
        <v>49</v>
      </c>
      <c r="P851" s="2">
        <v>2</v>
      </c>
      <c r="R851" s="2" t="s">
        <v>1989</v>
      </c>
      <c r="S851" s="2" t="s">
        <v>1599</v>
      </c>
      <c r="T851" s="2" t="s">
        <v>1599</v>
      </c>
      <c r="U851" s="2" t="s">
        <v>1599</v>
      </c>
      <c r="V851" s="2" t="s">
        <v>1599</v>
      </c>
      <c r="Y851" s="2" t="s">
        <v>1599</v>
      </c>
      <c r="AA851" s="2" t="s">
        <v>1599</v>
      </c>
      <c r="AB851" s="12" t="s">
        <v>204</v>
      </c>
      <c r="AC851" s="12">
        <v>12136</v>
      </c>
      <c r="AD851" s="12">
        <v>50</v>
      </c>
      <c r="AE851" s="12">
        <f>VLOOKUP(AD851,Tableau5[[ID_Section]:[departement]],10,TRUE)</f>
        <v>17</v>
      </c>
      <c r="AF851" s="12">
        <v>141</v>
      </c>
      <c r="AG851" s="33">
        <v>43358</v>
      </c>
      <c r="AH851" s="12">
        <v>17</v>
      </c>
      <c r="AI851" s="12">
        <v>1</v>
      </c>
      <c r="AJ851" s="12" t="s">
        <v>49</v>
      </c>
      <c r="AL851" s="12">
        <v>2</v>
      </c>
      <c r="AP851" s="12">
        <v>2</v>
      </c>
      <c r="AW851" s="12">
        <v>2</v>
      </c>
      <c r="AX851" s="12">
        <v>2</v>
      </c>
      <c r="AY851" s="12" t="s">
        <v>61</v>
      </c>
      <c r="AZ851" s="12">
        <v>148</v>
      </c>
      <c r="BA851" s="12" t="s">
        <v>199</v>
      </c>
      <c r="BB851" s="12">
        <v>14947</v>
      </c>
      <c r="BC851" s="12">
        <v>180</v>
      </c>
    </row>
    <row r="852" spans="1:56" x14ac:dyDescent="0.2">
      <c r="A852" s="2" t="s">
        <v>1612</v>
      </c>
      <c r="B852" s="2" t="s">
        <v>568</v>
      </c>
      <c r="C852" s="2"/>
      <c r="D852" s="2">
        <v>50</v>
      </c>
      <c r="E852" s="11">
        <v>43358</v>
      </c>
      <c r="F852" s="2">
        <v>43358</v>
      </c>
      <c r="G852" s="2">
        <v>141</v>
      </c>
      <c r="K852" s="2">
        <v>17</v>
      </c>
      <c r="O852" s="2" t="s">
        <v>53</v>
      </c>
      <c r="P852" s="2">
        <v>4</v>
      </c>
      <c r="R852" s="2" t="s">
        <v>1989</v>
      </c>
      <c r="S852" s="2" t="s">
        <v>1599</v>
      </c>
      <c r="T852" s="2" t="s">
        <v>1599</v>
      </c>
      <c r="U852" s="2" t="s">
        <v>1599</v>
      </c>
      <c r="V852" s="2" t="s">
        <v>1599</v>
      </c>
      <c r="Y852" s="2" t="s">
        <v>1599</v>
      </c>
      <c r="AA852" s="2" t="s">
        <v>1599</v>
      </c>
      <c r="AB852" s="12" t="s">
        <v>204</v>
      </c>
      <c r="AC852" s="12">
        <v>12137</v>
      </c>
      <c r="AD852" s="12">
        <v>50</v>
      </c>
      <c r="AE852" s="12">
        <f>VLOOKUP(AD852,Tableau5[[ID_Section]:[departement]],10,TRUE)</f>
        <v>17</v>
      </c>
      <c r="AF852" s="12">
        <v>141</v>
      </c>
      <c r="AG852" s="33">
        <v>43358</v>
      </c>
      <c r="AH852" s="12">
        <v>17</v>
      </c>
      <c r="AI852" s="12">
        <v>7</v>
      </c>
      <c r="AJ852" s="12" t="s">
        <v>53</v>
      </c>
      <c r="AK852" s="12" t="s">
        <v>53</v>
      </c>
      <c r="AL852" s="12">
        <v>4</v>
      </c>
      <c r="AP852" s="12">
        <v>2</v>
      </c>
      <c r="AV852" s="12" t="str">
        <f>CONCATENATE(AD852,"-",AG852,"-","Loisir")</f>
        <v>50-43358-Loisir</v>
      </c>
      <c r="AW852" s="12">
        <v>1</v>
      </c>
      <c r="AX852" s="12">
        <v>2</v>
      </c>
      <c r="AY852" s="12" t="s">
        <v>61</v>
      </c>
      <c r="AZ852" s="12">
        <v>148</v>
      </c>
      <c r="BA852" s="12" t="s">
        <v>199</v>
      </c>
      <c r="BB852" s="12">
        <v>14947</v>
      </c>
      <c r="BC852" s="12">
        <v>180</v>
      </c>
      <c r="BD852" s="12" t="s">
        <v>48</v>
      </c>
    </row>
    <row r="853" spans="1:56" x14ac:dyDescent="0.2">
      <c r="A853" s="2" t="s">
        <v>1612</v>
      </c>
      <c r="B853" s="2" t="s">
        <v>568</v>
      </c>
      <c r="C853" s="2"/>
      <c r="D853" s="2">
        <v>50</v>
      </c>
      <c r="E853" s="11">
        <v>43358</v>
      </c>
      <c r="F853" s="2">
        <v>43358</v>
      </c>
      <c r="G853" s="2">
        <v>141</v>
      </c>
      <c r="K853" s="2">
        <v>18</v>
      </c>
      <c r="O853" s="2" t="s">
        <v>53</v>
      </c>
      <c r="P853" s="2">
        <v>1</v>
      </c>
      <c r="R853" s="2" t="s">
        <v>1988</v>
      </c>
      <c r="S853" s="2" t="s">
        <v>54</v>
      </c>
      <c r="T853" s="2" t="s">
        <v>277</v>
      </c>
      <c r="U853" s="2" t="s">
        <v>1599</v>
      </c>
      <c r="V853" s="2" t="s">
        <v>1599</v>
      </c>
      <c r="Y853" s="2" t="s">
        <v>1599</v>
      </c>
      <c r="AA853" s="2" t="s">
        <v>1599</v>
      </c>
      <c r="AB853" s="12" t="s">
        <v>277</v>
      </c>
      <c r="AC853" s="12">
        <v>12138</v>
      </c>
      <c r="AD853" s="12">
        <v>50</v>
      </c>
      <c r="AE853" s="12">
        <f>VLOOKUP(AD853,Tableau5[[ID_Section]:[departement]],10,TRUE)</f>
        <v>17</v>
      </c>
      <c r="AF853" s="12">
        <v>141</v>
      </c>
      <c r="AG853" s="33">
        <v>43358</v>
      </c>
      <c r="AH853" s="12">
        <v>18</v>
      </c>
      <c r="AI853" s="12">
        <v>9</v>
      </c>
      <c r="AJ853" s="12" t="s">
        <v>53</v>
      </c>
      <c r="AK853" s="12" t="s">
        <v>53</v>
      </c>
      <c r="AL853" s="12">
        <v>1</v>
      </c>
      <c r="AP853" s="12">
        <v>1</v>
      </c>
      <c r="AQ853" s="12">
        <v>71</v>
      </c>
      <c r="AV853" s="12" t="str">
        <f>CONCATENATE(AD853,"-",AG853,"-","Loisir")</f>
        <v>50-43358-Loisir</v>
      </c>
      <c r="AW853" s="12">
        <v>1</v>
      </c>
      <c r="AX853" s="12">
        <v>2</v>
      </c>
      <c r="AY853" s="12" t="s">
        <v>61</v>
      </c>
      <c r="AZ853" s="12">
        <v>148</v>
      </c>
      <c r="BA853" s="12" t="s">
        <v>200</v>
      </c>
      <c r="BB853" s="12">
        <v>14948</v>
      </c>
      <c r="BC853" s="12">
        <v>122</v>
      </c>
    </row>
    <row r="854" spans="1:56" x14ac:dyDescent="0.2">
      <c r="A854" s="2" t="s">
        <v>1612</v>
      </c>
      <c r="B854" s="2" t="s">
        <v>568</v>
      </c>
      <c r="C854" s="2"/>
      <c r="D854" s="2">
        <v>50</v>
      </c>
      <c r="E854" s="11">
        <v>43358</v>
      </c>
      <c r="F854" s="2">
        <v>43358</v>
      </c>
      <c r="G854" s="2">
        <v>141</v>
      </c>
      <c r="K854" s="2">
        <v>18</v>
      </c>
      <c r="O854" s="2" t="s">
        <v>53</v>
      </c>
      <c r="P854" s="2">
        <v>1</v>
      </c>
      <c r="R854" s="2" t="s">
        <v>1989</v>
      </c>
      <c r="S854" s="2" t="s">
        <v>54</v>
      </c>
      <c r="T854" s="2" t="s">
        <v>278</v>
      </c>
      <c r="U854" s="2" t="s">
        <v>1599</v>
      </c>
      <c r="V854" s="2" t="s">
        <v>1599</v>
      </c>
      <c r="Y854" s="2" t="s">
        <v>1599</v>
      </c>
      <c r="AA854" s="2" t="s">
        <v>1599</v>
      </c>
      <c r="AB854" s="12" t="s">
        <v>278</v>
      </c>
      <c r="AC854" s="12">
        <v>12139</v>
      </c>
      <c r="AD854" s="12">
        <v>50</v>
      </c>
      <c r="AE854" s="12">
        <f>VLOOKUP(AD854,Tableau5[[ID_Section]:[departement]],10,TRUE)</f>
        <v>17</v>
      </c>
      <c r="AF854" s="12">
        <v>141</v>
      </c>
      <c r="AG854" s="33">
        <v>43358</v>
      </c>
      <c r="AH854" s="12">
        <v>18</v>
      </c>
      <c r="AI854" s="12">
        <v>9</v>
      </c>
      <c r="AJ854" s="12" t="s">
        <v>53</v>
      </c>
      <c r="AK854" s="12" t="s">
        <v>53</v>
      </c>
      <c r="AL854" s="12">
        <v>1</v>
      </c>
      <c r="AP854" s="12">
        <v>2</v>
      </c>
      <c r="AQ854" s="12">
        <v>72</v>
      </c>
      <c r="AV854" s="12" t="str">
        <f>CONCATENATE(AD854,"-",AG854,"-","Loisir")</f>
        <v>50-43358-Loisir</v>
      </c>
      <c r="AW854" s="12">
        <v>1</v>
      </c>
      <c r="AX854" s="12">
        <v>2</v>
      </c>
      <c r="AY854" s="12" t="s">
        <v>61</v>
      </c>
      <c r="AZ854" s="12">
        <v>148</v>
      </c>
      <c r="BA854" s="12" t="s">
        <v>200</v>
      </c>
      <c r="BB854" s="12">
        <v>14948</v>
      </c>
      <c r="BC854" s="12">
        <v>122</v>
      </c>
    </row>
    <row r="855" spans="1:56" x14ac:dyDescent="0.2">
      <c r="A855" s="2" t="s">
        <v>1612</v>
      </c>
      <c r="B855" s="2" t="s">
        <v>568</v>
      </c>
      <c r="C855" s="2"/>
      <c r="D855" s="2">
        <v>50</v>
      </c>
      <c r="E855" s="11">
        <v>43358</v>
      </c>
      <c r="F855" s="2">
        <v>43358</v>
      </c>
      <c r="G855" s="2">
        <v>141</v>
      </c>
      <c r="K855" s="2">
        <v>18</v>
      </c>
      <c r="O855" s="2" t="s">
        <v>53</v>
      </c>
      <c r="P855" s="2">
        <v>1</v>
      </c>
      <c r="R855" s="2" t="s">
        <v>1989</v>
      </c>
      <c r="S855" s="2" t="s">
        <v>54</v>
      </c>
      <c r="T855" s="2" t="s">
        <v>279</v>
      </c>
      <c r="U855" s="2" t="s">
        <v>1599</v>
      </c>
      <c r="V855" s="2" t="s">
        <v>1599</v>
      </c>
      <c r="Y855" s="2" t="s">
        <v>1599</v>
      </c>
      <c r="AA855" s="2" t="s">
        <v>1599</v>
      </c>
      <c r="AB855" s="12" t="s">
        <v>279</v>
      </c>
      <c r="AC855" s="12">
        <v>12140</v>
      </c>
      <c r="AD855" s="12">
        <v>50</v>
      </c>
      <c r="AE855" s="12">
        <f>VLOOKUP(AD855,Tableau5[[ID_Section]:[departement]],10,TRUE)</f>
        <v>17</v>
      </c>
      <c r="AF855" s="12">
        <v>141</v>
      </c>
      <c r="AG855" s="33">
        <v>43358</v>
      </c>
      <c r="AH855" s="12">
        <v>18</v>
      </c>
      <c r="AI855" s="12">
        <v>9</v>
      </c>
      <c r="AJ855" s="12" t="s">
        <v>53</v>
      </c>
      <c r="AK855" s="12" t="s">
        <v>53</v>
      </c>
      <c r="AL855" s="12">
        <v>1</v>
      </c>
      <c r="AP855" s="12">
        <v>2</v>
      </c>
      <c r="AQ855" s="12">
        <v>73</v>
      </c>
      <c r="AV855" s="12" t="str">
        <f>CONCATENATE(AD855,"-",AG855,"-","Loisir")</f>
        <v>50-43358-Loisir</v>
      </c>
      <c r="AW855" s="12">
        <v>1</v>
      </c>
      <c r="AX855" s="12">
        <v>2</v>
      </c>
      <c r="AY855" s="12" t="s">
        <v>61</v>
      </c>
      <c r="AZ855" s="12">
        <v>148</v>
      </c>
      <c r="BA855" s="12" t="s">
        <v>200</v>
      </c>
      <c r="BB855" s="12">
        <v>14948</v>
      </c>
      <c r="BC855" s="12">
        <v>122</v>
      </c>
    </row>
    <row r="856" spans="1:56" x14ac:dyDescent="0.2">
      <c r="A856" s="2" t="s">
        <v>1612</v>
      </c>
      <c r="B856" s="2" t="s">
        <v>568</v>
      </c>
      <c r="C856" s="2"/>
      <c r="D856" s="2">
        <v>50</v>
      </c>
      <c r="E856" s="11">
        <v>43358</v>
      </c>
      <c r="F856" s="2">
        <v>43358</v>
      </c>
      <c r="G856" s="2">
        <v>141</v>
      </c>
      <c r="K856" s="2">
        <v>18</v>
      </c>
      <c r="O856" s="2" t="s">
        <v>49</v>
      </c>
      <c r="P856" s="2">
        <v>2</v>
      </c>
      <c r="R856" s="2" t="s">
        <v>1989</v>
      </c>
      <c r="S856" s="2" t="s">
        <v>1599</v>
      </c>
      <c r="T856" s="2" t="s">
        <v>1599</v>
      </c>
      <c r="U856" s="2" t="s">
        <v>1599</v>
      </c>
      <c r="V856" s="2" t="s">
        <v>1599</v>
      </c>
      <c r="Y856" s="2" t="s">
        <v>1599</v>
      </c>
      <c r="AA856" s="2" t="s">
        <v>1599</v>
      </c>
      <c r="AB856" s="12" t="s">
        <v>204</v>
      </c>
      <c r="AC856" s="12">
        <v>12141</v>
      </c>
      <c r="AD856" s="12">
        <v>50</v>
      </c>
      <c r="AE856" s="12">
        <f>VLOOKUP(AD856,Tableau5[[ID_Section]:[departement]],10,TRUE)</f>
        <v>17</v>
      </c>
      <c r="AF856" s="12">
        <v>141</v>
      </c>
      <c r="AG856" s="33">
        <v>43358</v>
      </c>
      <c r="AH856" s="12">
        <v>18</v>
      </c>
      <c r="AI856" s="12">
        <v>1</v>
      </c>
      <c r="AJ856" s="12" t="s">
        <v>49</v>
      </c>
      <c r="AL856" s="12">
        <v>2</v>
      </c>
      <c r="AP856" s="12">
        <v>2</v>
      </c>
      <c r="AW856" s="12">
        <v>2</v>
      </c>
      <c r="AX856" s="12">
        <v>2</v>
      </c>
      <c r="AY856" s="12" t="s">
        <v>61</v>
      </c>
      <c r="AZ856" s="12">
        <v>148</v>
      </c>
      <c r="BA856" s="12" t="s">
        <v>200</v>
      </c>
      <c r="BB856" s="12">
        <v>14948</v>
      </c>
      <c r="BC856" s="12">
        <v>122</v>
      </c>
    </row>
    <row r="857" spans="1:56" x14ac:dyDescent="0.2">
      <c r="A857" s="2" t="s">
        <v>1612</v>
      </c>
      <c r="B857" s="2" t="s">
        <v>568</v>
      </c>
      <c r="C857" s="2"/>
      <c r="D857" s="2">
        <v>50</v>
      </c>
      <c r="E857" s="11">
        <v>43358</v>
      </c>
      <c r="F857" s="2">
        <v>43358</v>
      </c>
      <c r="G857" s="2">
        <v>141</v>
      </c>
      <c r="K857" s="2">
        <v>18</v>
      </c>
      <c r="O857" s="2" t="s">
        <v>49</v>
      </c>
      <c r="P857" s="2">
        <v>1</v>
      </c>
      <c r="R857" s="2" t="s">
        <v>1988</v>
      </c>
      <c r="S857" s="2" t="s">
        <v>1599</v>
      </c>
      <c r="T857" s="2" t="s">
        <v>1599</v>
      </c>
      <c r="U857" s="2" t="s">
        <v>1599</v>
      </c>
      <c r="V857" s="2" t="s">
        <v>1599</v>
      </c>
      <c r="Y857" s="2" t="s">
        <v>1599</v>
      </c>
      <c r="AA857" s="2" t="s">
        <v>1599</v>
      </c>
      <c r="AB857" s="12" t="s">
        <v>204</v>
      </c>
      <c r="AC857" s="12">
        <v>12142</v>
      </c>
      <c r="AD857" s="12">
        <v>50</v>
      </c>
      <c r="AE857" s="12">
        <f>VLOOKUP(AD857,Tableau5[[ID_Section]:[departement]],10,TRUE)</f>
        <v>17</v>
      </c>
      <c r="AF857" s="12">
        <v>141</v>
      </c>
      <c r="AG857" s="33">
        <v>43358</v>
      </c>
      <c r="AH857" s="12">
        <v>18</v>
      </c>
      <c r="AI857" s="12">
        <v>1</v>
      </c>
      <c r="AJ857" s="12" t="s">
        <v>49</v>
      </c>
      <c r="AL857" s="12">
        <v>1</v>
      </c>
      <c r="AP857" s="12">
        <v>1</v>
      </c>
      <c r="AW857" s="12">
        <v>2</v>
      </c>
      <c r="AX857" s="12">
        <v>2</v>
      </c>
      <c r="AY857" s="12" t="s">
        <v>61</v>
      </c>
      <c r="AZ857" s="12">
        <v>148</v>
      </c>
      <c r="BA857" s="12" t="s">
        <v>200</v>
      </c>
      <c r="BB857" s="12">
        <v>14948</v>
      </c>
      <c r="BC857" s="12">
        <v>122</v>
      </c>
    </row>
    <row r="858" spans="1:56" x14ac:dyDescent="0.2">
      <c r="A858" s="2" t="s">
        <v>1612</v>
      </c>
      <c r="B858" s="2" t="s">
        <v>568</v>
      </c>
      <c r="C858" s="2"/>
      <c r="D858" s="2">
        <v>50</v>
      </c>
      <c r="E858" s="11">
        <v>43358</v>
      </c>
      <c r="F858" s="2">
        <v>43358</v>
      </c>
      <c r="G858" s="2">
        <v>141</v>
      </c>
      <c r="K858" s="2">
        <v>18</v>
      </c>
      <c r="O858" s="2" t="s">
        <v>49</v>
      </c>
      <c r="P858" s="2">
        <v>1</v>
      </c>
      <c r="R858" s="2" t="s">
        <v>1989</v>
      </c>
      <c r="S858" s="2" t="s">
        <v>1599</v>
      </c>
      <c r="T858" s="2" t="s">
        <v>1599</v>
      </c>
      <c r="U858" s="2" t="s">
        <v>1599</v>
      </c>
      <c r="V858" s="2" t="s">
        <v>1599</v>
      </c>
      <c r="Y858" s="2" t="s">
        <v>1599</v>
      </c>
      <c r="AA858" s="2" t="s">
        <v>1599</v>
      </c>
      <c r="AB858" s="12" t="s">
        <v>204</v>
      </c>
      <c r="AC858" s="12">
        <v>12143</v>
      </c>
      <c r="AD858" s="12">
        <v>50</v>
      </c>
      <c r="AE858" s="12">
        <f>VLOOKUP(AD858,Tableau5[[ID_Section]:[departement]],10,TRUE)</f>
        <v>17</v>
      </c>
      <c r="AF858" s="12">
        <v>141</v>
      </c>
      <c r="AG858" s="33">
        <v>43358</v>
      </c>
      <c r="AH858" s="12">
        <v>18</v>
      </c>
      <c r="AI858" s="12">
        <v>1</v>
      </c>
      <c r="AJ858" s="12" t="s">
        <v>49</v>
      </c>
      <c r="AL858" s="12">
        <v>1</v>
      </c>
      <c r="AP858" s="12">
        <v>2</v>
      </c>
      <c r="AW858" s="12">
        <v>2</v>
      </c>
      <c r="AX858" s="12">
        <v>2</v>
      </c>
      <c r="AY858" s="12" t="s">
        <v>61</v>
      </c>
      <c r="AZ858" s="12">
        <v>148</v>
      </c>
      <c r="BA858" s="12" t="s">
        <v>200</v>
      </c>
      <c r="BB858" s="12">
        <v>14948</v>
      </c>
      <c r="BC858" s="12">
        <v>122</v>
      </c>
    </row>
    <row r="859" spans="1:56" x14ac:dyDescent="0.2">
      <c r="A859" s="2" t="s">
        <v>1612</v>
      </c>
      <c r="B859" s="2" t="s">
        <v>568</v>
      </c>
      <c r="C859" s="2"/>
      <c r="D859" s="2">
        <v>50</v>
      </c>
      <c r="E859" s="11">
        <v>43358</v>
      </c>
      <c r="F859" s="2">
        <v>43358</v>
      </c>
      <c r="G859" s="2">
        <v>141</v>
      </c>
      <c r="K859" s="2">
        <v>18</v>
      </c>
      <c r="M859" s="2">
        <v>1</v>
      </c>
      <c r="O859" s="2" t="s">
        <v>53</v>
      </c>
      <c r="P859" s="2">
        <v>1</v>
      </c>
      <c r="R859" s="2" t="s">
        <v>1988</v>
      </c>
      <c r="S859" s="2" t="s">
        <v>1599</v>
      </c>
      <c r="T859" s="2" t="s">
        <v>1599</v>
      </c>
      <c r="U859" s="2" t="s">
        <v>1981</v>
      </c>
      <c r="V859" s="2">
        <v>17000</v>
      </c>
      <c r="Y859" s="2" t="s">
        <v>1983</v>
      </c>
      <c r="AA859" s="2" t="s">
        <v>51</v>
      </c>
      <c r="AB859" s="12" t="s">
        <v>204</v>
      </c>
      <c r="AC859" s="12">
        <v>12144</v>
      </c>
      <c r="AD859" s="12">
        <v>50</v>
      </c>
      <c r="AE859" s="12">
        <f>VLOOKUP(AD859,Tableau5[[ID_Section]:[departement]],10,TRUE)</f>
        <v>17</v>
      </c>
      <c r="AF859" s="12">
        <v>141</v>
      </c>
      <c r="AG859" s="33">
        <v>43358</v>
      </c>
      <c r="AH859" s="12">
        <v>18</v>
      </c>
      <c r="AI859" s="12">
        <v>9</v>
      </c>
      <c r="AJ859" s="12" t="s">
        <v>53</v>
      </c>
      <c r="AK859" s="12" t="s">
        <v>53</v>
      </c>
      <c r="AL859" s="12">
        <v>1</v>
      </c>
      <c r="AN859" s="12">
        <v>1</v>
      </c>
      <c r="AP859" s="12">
        <v>1</v>
      </c>
      <c r="AR859" s="12">
        <v>17000</v>
      </c>
      <c r="AS859" s="12" t="s">
        <v>54</v>
      </c>
      <c r="AT859" s="12">
        <v>2</v>
      </c>
      <c r="AU859" s="12">
        <v>2</v>
      </c>
      <c r="AV859" s="12" t="str">
        <f>CONCATENATE(AD859,"-",AG859,"-","Loisir")</f>
        <v>50-43358-Loisir</v>
      </c>
      <c r="AW859" s="12">
        <v>1</v>
      </c>
      <c r="AX859" s="12">
        <v>2</v>
      </c>
      <c r="AY859" s="12" t="s">
        <v>61</v>
      </c>
      <c r="AZ859" s="12">
        <v>148</v>
      </c>
      <c r="BA859" s="12" t="s">
        <v>200</v>
      </c>
      <c r="BB859" s="12">
        <v>14948</v>
      </c>
      <c r="BC859" s="12">
        <v>122</v>
      </c>
    </row>
    <row r="860" spans="1:56" x14ac:dyDescent="0.2">
      <c r="A860" s="2" t="s">
        <v>1612</v>
      </c>
      <c r="B860" s="2" t="s">
        <v>568</v>
      </c>
      <c r="C860" s="2"/>
      <c r="D860" s="2">
        <v>50</v>
      </c>
      <c r="E860" s="11">
        <v>43358</v>
      </c>
      <c r="F860" s="2">
        <v>43358</v>
      </c>
      <c r="G860" s="2">
        <v>141</v>
      </c>
      <c r="K860" s="2">
        <v>18</v>
      </c>
      <c r="O860" s="2" t="s">
        <v>49</v>
      </c>
      <c r="P860" s="2">
        <v>2</v>
      </c>
      <c r="R860" s="2" t="s">
        <v>1989</v>
      </c>
      <c r="S860" s="2" t="s">
        <v>1599</v>
      </c>
      <c r="T860" s="2" t="s">
        <v>1599</v>
      </c>
      <c r="U860" s="2" t="s">
        <v>1599</v>
      </c>
      <c r="V860" s="2" t="s">
        <v>1599</v>
      </c>
      <c r="Y860" s="2" t="s">
        <v>1599</v>
      </c>
      <c r="AA860" s="2" t="s">
        <v>1599</v>
      </c>
      <c r="AB860" s="12" t="s">
        <v>204</v>
      </c>
      <c r="AC860" s="12">
        <v>12145</v>
      </c>
      <c r="AD860" s="12">
        <v>50</v>
      </c>
      <c r="AE860" s="12">
        <f>VLOOKUP(AD860,Tableau5[[ID_Section]:[departement]],10,TRUE)</f>
        <v>17</v>
      </c>
      <c r="AF860" s="12">
        <v>141</v>
      </c>
      <c r="AG860" s="33">
        <v>43358</v>
      </c>
      <c r="AH860" s="12">
        <v>18</v>
      </c>
      <c r="AI860" s="12">
        <v>1</v>
      </c>
      <c r="AJ860" s="12" t="s">
        <v>49</v>
      </c>
      <c r="AL860" s="12">
        <v>2</v>
      </c>
      <c r="AP860" s="12">
        <v>2</v>
      </c>
      <c r="AW860" s="12">
        <v>2</v>
      </c>
      <c r="AX860" s="12">
        <v>2</v>
      </c>
      <c r="AY860" s="12" t="s">
        <v>61</v>
      </c>
      <c r="AZ860" s="12">
        <v>148</v>
      </c>
      <c r="BA860" s="12" t="s">
        <v>200</v>
      </c>
      <c r="BB860" s="12">
        <v>14948</v>
      </c>
      <c r="BC860" s="12">
        <v>122</v>
      </c>
    </row>
    <row r="861" spans="1:56" x14ac:dyDescent="0.2">
      <c r="A861" s="2" t="s">
        <v>1612</v>
      </c>
      <c r="B861" s="2" t="s">
        <v>568</v>
      </c>
      <c r="C861" s="2"/>
      <c r="D861" s="2">
        <v>50</v>
      </c>
      <c r="E861" s="11">
        <v>43358</v>
      </c>
      <c r="F861" s="2">
        <v>43358</v>
      </c>
      <c r="G861" s="2">
        <v>141</v>
      </c>
      <c r="K861" s="2">
        <v>18</v>
      </c>
      <c r="O861" s="2" t="s">
        <v>49</v>
      </c>
      <c r="P861" s="2">
        <v>1</v>
      </c>
      <c r="R861" s="2" t="s">
        <v>1989</v>
      </c>
      <c r="S861" s="2" t="s">
        <v>1599</v>
      </c>
      <c r="T861" s="2" t="s">
        <v>1599</v>
      </c>
      <c r="U861" s="2" t="s">
        <v>1599</v>
      </c>
      <c r="V861" s="2" t="s">
        <v>1599</v>
      </c>
      <c r="Y861" s="2" t="s">
        <v>1599</v>
      </c>
      <c r="AA861" s="2" t="s">
        <v>1599</v>
      </c>
      <c r="AB861" s="12" t="s">
        <v>204</v>
      </c>
      <c r="AC861" s="12">
        <v>12146</v>
      </c>
      <c r="AD861" s="12">
        <v>50</v>
      </c>
      <c r="AE861" s="12">
        <f>VLOOKUP(AD861,Tableau5[[ID_Section]:[departement]],10,TRUE)</f>
        <v>17</v>
      </c>
      <c r="AF861" s="12">
        <v>141</v>
      </c>
      <c r="AG861" s="33">
        <v>43358</v>
      </c>
      <c r="AH861" s="12">
        <v>18</v>
      </c>
      <c r="AI861" s="12">
        <v>1</v>
      </c>
      <c r="AJ861" s="12" t="s">
        <v>49</v>
      </c>
      <c r="AL861" s="12">
        <v>1</v>
      </c>
      <c r="AP861" s="12">
        <v>2</v>
      </c>
      <c r="AW861" s="12">
        <v>2</v>
      </c>
      <c r="AX861" s="12">
        <v>2</v>
      </c>
      <c r="AY861" s="12" t="s">
        <v>61</v>
      </c>
      <c r="AZ861" s="12">
        <v>148</v>
      </c>
      <c r="BA861" s="12" t="s">
        <v>200</v>
      </c>
      <c r="BB861" s="12">
        <v>14948</v>
      </c>
      <c r="BC861" s="12">
        <v>122</v>
      </c>
    </row>
    <row r="862" spans="1:56" x14ac:dyDescent="0.2">
      <c r="A862" s="2" t="s">
        <v>1612</v>
      </c>
      <c r="B862" s="2" t="s">
        <v>568</v>
      </c>
      <c r="C862" s="2"/>
      <c r="D862" s="2">
        <v>50</v>
      </c>
      <c r="E862" s="11">
        <v>43358</v>
      </c>
      <c r="F862" s="2">
        <v>43358</v>
      </c>
      <c r="G862" s="2">
        <v>141</v>
      </c>
      <c r="K862" s="2">
        <v>18</v>
      </c>
      <c r="O862" s="2" t="s">
        <v>50</v>
      </c>
      <c r="P862" s="2">
        <v>1</v>
      </c>
      <c r="R862" s="2" t="s">
        <v>1988</v>
      </c>
      <c r="S862" s="2" t="s">
        <v>54</v>
      </c>
      <c r="T862" s="2" t="s">
        <v>280</v>
      </c>
      <c r="U862" s="2" t="s">
        <v>1599</v>
      </c>
      <c r="V862" s="2" t="s">
        <v>1599</v>
      </c>
      <c r="Y862" s="2" t="s">
        <v>1599</v>
      </c>
      <c r="AA862" s="2" t="s">
        <v>1599</v>
      </c>
      <c r="AB862" s="12" t="s">
        <v>280</v>
      </c>
      <c r="AC862" s="12">
        <v>12147</v>
      </c>
      <c r="AD862" s="12">
        <v>50</v>
      </c>
      <c r="AE862" s="12">
        <f>VLOOKUP(AD862,Tableau5[[ID_Section]:[departement]],10,TRUE)</f>
        <v>17</v>
      </c>
      <c r="AF862" s="12">
        <v>141</v>
      </c>
      <c r="AG862" s="33">
        <v>43358</v>
      </c>
      <c r="AH862" s="12">
        <v>18</v>
      </c>
      <c r="AI862" s="12">
        <v>8</v>
      </c>
      <c r="AJ862" s="12" t="s">
        <v>50</v>
      </c>
      <c r="AK862" s="12" t="str">
        <f>AJ862</f>
        <v>Utilitaire</v>
      </c>
      <c r="AL862" s="12">
        <v>1</v>
      </c>
      <c r="AP862" s="12">
        <v>1</v>
      </c>
      <c r="AQ862" s="12">
        <v>74</v>
      </c>
      <c r="AV862" s="12" t="str">
        <f>CONCATENATE(AD862,"-",AG862,"-",AJ862)</f>
        <v>50-43358-Utilitaire</v>
      </c>
      <c r="AW862" s="12">
        <v>1</v>
      </c>
      <c r="AX862" s="12">
        <v>2</v>
      </c>
      <c r="AY862" s="12" t="s">
        <v>61</v>
      </c>
      <c r="AZ862" s="12">
        <v>148</v>
      </c>
      <c r="BA862" s="12" t="s">
        <v>200</v>
      </c>
      <c r="BB862" s="12">
        <v>14948</v>
      </c>
      <c r="BC862" s="12">
        <v>122</v>
      </c>
    </row>
    <row r="863" spans="1:56" x14ac:dyDescent="0.2">
      <c r="A863" s="2" t="s">
        <v>1612</v>
      </c>
      <c r="B863" s="2" t="s">
        <v>568</v>
      </c>
      <c r="C863" s="2"/>
      <c r="D863" s="2">
        <v>50</v>
      </c>
      <c r="E863" s="11">
        <v>43358</v>
      </c>
      <c r="F863" s="2">
        <v>43358</v>
      </c>
      <c r="G863" s="2">
        <v>141</v>
      </c>
      <c r="K863" s="2">
        <v>18</v>
      </c>
      <c r="O863" s="2" t="s">
        <v>50</v>
      </c>
      <c r="P863" s="2">
        <v>1</v>
      </c>
      <c r="R863" s="2" t="s">
        <v>1989</v>
      </c>
      <c r="S863" s="2" t="s">
        <v>54</v>
      </c>
      <c r="T863" s="2" t="s">
        <v>281</v>
      </c>
      <c r="U863" s="2" t="s">
        <v>1599</v>
      </c>
      <c r="V863" s="2" t="s">
        <v>1599</v>
      </c>
      <c r="Y863" s="2" t="s">
        <v>1599</v>
      </c>
      <c r="AA863" s="2" t="s">
        <v>1599</v>
      </c>
      <c r="AB863" s="12" t="s">
        <v>281</v>
      </c>
      <c r="AC863" s="12">
        <v>12148</v>
      </c>
      <c r="AD863" s="12">
        <v>50</v>
      </c>
      <c r="AE863" s="12">
        <f>VLOOKUP(AD863,Tableau5[[ID_Section]:[departement]],10,TRUE)</f>
        <v>17</v>
      </c>
      <c r="AF863" s="12">
        <v>141</v>
      </c>
      <c r="AG863" s="33">
        <v>43358</v>
      </c>
      <c r="AH863" s="12">
        <v>18</v>
      </c>
      <c r="AI863" s="12">
        <v>8</v>
      </c>
      <c r="AJ863" s="12" t="s">
        <v>50</v>
      </c>
      <c r="AK863" s="12" t="str">
        <f>AJ863</f>
        <v>Utilitaire</v>
      </c>
      <c r="AL863" s="12">
        <v>1</v>
      </c>
      <c r="AP863" s="12">
        <v>2</v>
      </c>
      <c r="AQ863" s="12">
        <v>75</v>
      </c>
      <c r="AV863" s="12" t="str">
        <f>CONCATENATE(AD863,"-",AG863,"-",AJ863)</f>
        <v>50-43358-Utilitaire</v>
      </c>
      <c r="AW863" s="12">
        <v>1</v>
      </c>
      <c r="AX863" s="12">
        <v>2</v>
      </c>
      <c r="AY863" s="12" t="s">
        <v>61</v>
      </c>
      <c r="AZ863" s="12">
        <v>148</v>
      </c>
      <c r="BA863" s="12" t="s">
        <v>200</v>
      </c>
      <c r="BB863" s="12">
        <v>14948</v>
      </c>
      <c r="BC863" s="12">
        <v>122</v>
      </c>
    </row>
    <row r="864" spans="1:56" x14ac:dyDescent="0.2">
      <c r="A864" s="2" t="s">
        <v>1612</v>
      </c>
      <c r="B864" s="2" t="s">
        <v>568</v>
      </c>
      <c r="C864" s="2"/>
      <c r="D864" s="2">
        <v>50</v>
      </c>
      <c r="E864" s="11">
        <v>43358</v>
      </c>
      <c r="F864" s="2">
        <v>43358</v>
      </c>
      <c r="G864" s="2">
        <v>141</v>
      </c>
      <c r="K864" s="2">
        <v>18</v>
      </c>
      <c r="O864" s="2" t="s">
        <v>55</v>
      </c>
      <c r="P864" s="2">
        <v>1</v>
      </c>
      <c r="R864" s="2" t="s">
        <v>1989</v>
      </c>
      <c r="S864" s="2" t="s">
        <v>54</v>
      </c>
      <c r="T864" s="2" t="s">
        <v>282</v>
      </c>
      <c r="U864" s="2" t="s">
        <v>1599</v>
      </c>
      <c r="V864" s="2" t="s">
        <v>1599</v>
      </c>
      <c r="Y864" s="2" t="s">
        <v>1599</v>
      </c>
      <c r="AA864" s="2" t="s">
        <v>1599</v>
      </c>
      <c r="AB864" s="12" t="s">
        <v>282</v>
      </c>
      <c r="AC864" s="12">
        <v>12149</v>
      </c>
      <c r="AD864" s="12">
        <v>50</v>
      </c>
      <c r="AE864" s="12">
        <f>VLOOKUP(AD864,Tableau5[[ID_Section]:[departement]],10,TRUE)</f>
        <v>17</v>
      </c>
      <c r="AF864" s="12">
        <v>141</v>
      </c>
      <c r="AG864" s="33">
        <v>43358</v>
      </c>
      <c r="AH864" s="12">
        <v>18</v>
      </c>
      <c r="AI864" s="12">
        <v>5</v>
      </c>
      <c r="AJ864" s="12" t="s">
        <v>55</v>
      </c>
      <c r="AK864" s="12" t="str">
        <f>AJ864</f>
        <v>Sportif</v>
      </c>
      <c r="AL864" s="12">
        <v>1</v>
      </c>
      <c r="AP864" s="12">
        <v>2</v>
      </c>
      <c r="AQ864" s="12">
        <v>76</v>
      </c>
      <c r="AV864" s="12" t="str">
        <f>CONCATENATE(AD864,"-",AG864,"-",AJ864)</f>
        <v>50-43358-Sportif</v>
      </c>
      <c r="AW864" s="12">
        <v>1</v>
      </c>
      <c r="AX864" s="12">
        <v>2</v>
      </c>
      <c r="AY864" s="12" t="s">
        <v>61</v>
      </c>
      <c r="AZ864" s="12">
        <v>148</v>
      </c>
      <c r="BA864" s="12" t="s">
        <v>200</v>
      </c>
      <c r="BB864" s="12">
        <v>14948</v>
      </c>
      <c r="BC864" s="12">
        <v>122</v>
      </c>
    </row>
    <row r="865" spans="1:56" x14ac:dyDescent="0.2">
      <c r="A865" s="2" t="s">
        <v>1612</v>
      </c>
      <c r="B865" s="2" t="s">
        <v>568</v>
      </c>
      <c r="C865" s="2"/>
      <c r="D865" s="2">
        <v>50</v>
      </c>
      <c r="E865" s="11">
        <v>43358</v>
      </c>
      <c r="F865" s="2">
        <v>43358</v>
      </c>
      <c r="G865" s="2">
        <v>141</v>
      </c>
      <c r="K865" s="2">
        <v>18</v>
      </c>
      <c r="O865" s="2" t="s">
        <v>49</v>
      </c>
      <c r="P865" s="2">
        <v>4</v>
      </c>
      <c r="R865" s="2" t="s">
        <v>1989</v>
      </c>
      <c r="S865" s="2" t="s">
        <v>1599</v>
      </c>
      <c r="T865" s="2" t="s">
        <v>1599</v>
      </c>
      <c r="U865" s="2" t="s">
        <v>1599</v>
      </c>
      <c r="V865" s="2" t="s">
        <v>1599</v>
      </c>
      <c r="Y865" s="2" t="s">
        <v>1599</v>
      </c>
      <c r="AA865" s="2" t="s">
        <v>1599</v>
      </c>
      <c r="AB865" s="12" t="s">
        <v>204</v>
      </c>
      <c r="AC865" s="12">
        <v>12150</v>
      </c>
      <c r="AD865" s="12">
        <v>50</v>
      </c>
      <c r="AE865" s="12">
        <f>VLOOKUP(AD865,Tableau5[[ID_Section]:[departement]],10,TRUE)</f>
        <v>17</v>
      </c>
      <c r="AF865" s="12">
        <v>141</v>
      </c>
      <c r="AG865" s="33">
        <v>43358</v>
      </c>
      <c r="AH865" s="12">
        <v>18</v>
      </c>
      <c r="AI865" s="12">
        <v>1</v>
      </c>
      <c r="AJ865" s="12" t="s">
        <v>49</v>
      </c>
      <c r="AL865" s="12">
        <v>4</v>
      </c>
      <c r="AP865" s="12">
        <v>2</v>
      </c>
      <c r="AW865" s="12">
        <v>2</v>
      </c>
      <c r="AX865" s="12">
        <v>2</v>
      </c>
      <c r="AY865" s="12" t="s">
        <v>61</v>
      </c>
      <c r="AZ865" s="12">
        <v>148</v>
      </c>
      <c r="BA865" s="12" t="s">
        <v>200</v>
      </c>
      <c r="BB865" s="12">
        <v>14948</v>
      </c>
      <c r="BC865" s="12">
        <v>122</v>
      </c>
    </row>
    <row r="866" spans="1:56" x14ac:dyDescent="0.2">
      <c r="A866" s="2" t="s">
        <v>1612</v>
      </c>
      <c r="B866" s="2" t="s">
        <v>568</v>
      </c>
      <c r="C866" s="2"/>
      <c r="D866" s="2">
        <v>50</v>
      </c>
      <c r="E866" s="11">
        <v>43358</v>
      </c>
      <c r="F866" s="2">
        <v>43358</v>
      </c>
      <c r="G866" s="2">
        <v>141</v>
      </c>
      <c r="K866" s="2">
        <v>18</v>
      </c>
      <c r="O866" s="2" t="s">
        <v>49</v>
      </c>
      <c r="P866" s="2">
        <v>2</v>
      </c>
      <c r="R866" s="2" t="s">
        <v>1989</v>
      </c>
      <c r="S866" s="2" t="s">
        <v>1599</v>
      </c>
      <c r="T866" s="2" t="s">
        <v>1599</v>
      </c>
      <c r="U866" s="2" t="s">
        <v>1599</v>
      </c>
      <c r="V866" s="2" t="s">
        <v>1599</v>
      </c>
      <c r="Y866" s="2" t="s">
        <v>1599</v>
      </c>
      <c r="AA866" s="2" t="s">
        <v>1599</v>
      </c>
      <c r="AB866" s="12" t="s">
        <v>204</v>
      </c>
      <c r="AC866" s="12">
        <v>12151</v>
      </c>
      <c r="AD866" s="12">
        <v>50</v>
      </c>
      <c r="AE866" s="12">
        <f>VLOOKUP(AD866,Tableau5[[ID_Section]:[departement]],10,TRUE)</f>
        <v>17</v>
      </c>
      <c r="AF866" s="12">
        <v>141</v>
      </c>
      <c r="AG866" s="33">
        <v>43358</v>
      </c>
      <c r="AH866" s="12">
        <v>18</v>
      </c>
      <c r="AI866" s="12">
        <v>1</v>
      </c>
      <c r="AJ866" s="12" t="s">
        <v>49</v>
      </c>
      <c r="AL866" s="12">
        <v>2</v>
      </c>
      <c r="AP866" s="12">
        <v>2</v>
      </c>
      <c r="AW866" s="12">
        <v>2</v>
      </c>
      <c r="AX866" s="12">
        <v>2</v>
      </c>
      <c r="AY866" s="12" t="s">
        <v>61</v>
      </c>
      <c r="AZ866" s="12">
        <v>148</v>
      </c>
      <c r="BA866" s="12" t="s">
        <v>200</v>
      </c>
      <c r="BB866" s="12">
        <v>14948</v>
      </c>
      <c r="BC866" s="12">
        <v>122</v>
      </c>
    </row>
    <row r="867" spans="1:56" x14ac:dyDescent="0.2">
      <c r="A867" s="2" t="s">
        <v>1612</v>
      </c>
      <c r="B867" s="2" t="s">
        <v>568</v>
      </c>
      <c r="C867" s="2"/>
      <c r="D867" s="2">
        <v>50</v>
      </c>
      <c r="E867" s="11">
        <v>43358</v>
      </c>
      <c r="F867" s="2">
        <v>43358</v>
      </c>
      <c r="G867" s="2">
        <v>141</v>
      </c>
      <c r="K867" s="2">
        <v>18</v>
      </c>
      <c r="O867" s="2" t="s">
        <v>49</v>
      </c>
      <c r="P867" s="2">
        <v>1</v>
      </c>
      <c r="R867" s="2" t="s">
        <v>1989</v>
      </c>
      <c r="S867" s="2" t="s">
        <v>1599</v>
      </c>
      <c r="T867" s="2" t="s">
        <v>1599</v>
      </c>
      <c r="U867" s="2" t="s">
        <v>1599</v>
      </c>
      <c r="V867" s="2" t="s">
        <v>1599</v>
      </c>
      <c r="Y867" s="2" t="s">
        <v>1599</v>
      </c>
      <c r="AA867" s="2" t="s">
        <v>1599</v>
      </c>
      <c r="AB867" s="12" t="s">
        <v>204</v>
      </c>
      <c r="AC867" s="12">
        <v>12152</v>
      </c>
      <c r="AD867" s="12">
        <v>50</v>
      </c>
      <c r="AE867" s="12">
        <f>VLOOKUP(AD867,Tableau5[[ID_Section]:[departement]],10,TRUE)</f>
        <v>17</v>
      </c>
      <c r="AF867" s="12">
        <v>141</v>
      </c>
      <c r="AG867" s="33">
        <v>43358</v>
      </c>
      <c r="AH867" s="12">
        <v>18</v>
      </c>
      <c r="AI867" s="12">
        <v>1</v>
      </c>
      <c r="AJ867" s="12" t="s">
        <v>49</v>
      </c>
      <c r="AL867" s="12">
        <v>1</v>
      </c>
      <c r="AP867" s="12">
        <v>2</v>
      </c>
      <c r="AW867" s="12">
        <v>2</v>
      </c>
      <c r="AX867" s="12">
        <v>2</v>
      </c>
      <c r="AY867" s="12" t="s">
        <v>61</v>
      </c>
      <c r="AZ867" s="12">
        <v>148</v>
      </c>
      <c r="BA867" s="12" t="s">
        <v>200</v>
      </c>
      <c r="BB867" s="12">
        <v>14948</v>
      </c>
      <c r="BC867" s="12">
        <v>122</v>
      </c>
    </row>
    <row r="868" spans="1:56" x14ac:dyDescent="0.2">
      <c r="A868" s="2" t="s">
        <v>1612</v>
      </c>
      <c r="B868" s="2" t="s">
        <v>568</v>
      </c>
      <c r="C868" s="2"/>
      <c r="D868" s="2">
        <v>50</v>
      </c>
      <c r="E868" s="11">
        <v>43358</v>
      </c>
      <c r="F868" s="2">
        <v>43358</v>
      </c>
      <c r="G868" s="2">
        <v>141</v>
      </c>
      <c r="K868" s="2">
        <v>18</v>
      </c>
      <c r="O868" s="2" t="s">
        <v>53</v>
      </c>
      <c r="P868" s="2">
        <v>1</v>
      </c>
      <c r="R868" s="2" t="s">
        <v>1988</v>
      </c>
      <c r="S868" s="2" t="s">
        <v>54</v>
      </c>
      <c r="T868" s="2" t="s">
        <v>283</v>
      </c>
      <c r="U868" s="2" t="s">
        <v>1599</v>
      </c>
      <c r="V868" s="2" t="s">
        <v>1599</v>
      </c>
      <c r="Y868" s="2" t="s">
        <v>1599</v>
      </c>
      <c r="AA868" s="2" t="s">
        <v>1599</v>
      </c>
      <c r="AB868" s="12" t="s">
        <v>283</v>
      </c>
      <c r="AC868" s="12">
        <v>12153</v>
      </c>
      <c r="AD868" s="12">
        <v>50</v>
      </c>
      <c r="AE868" s="12">
        <f>VLOOKUP(AD868,Tableau5[[ID_Section]:[departement]],10,TRUE)</f>
        <v>17</v>
      </c>
      <c r="AF868" s="12">
        <v>141</v>
      </c>
      <c r="AG868" s="33">
        <v>43358</v>
      </c>
      <c r="AH868" s="12">
        <v>18</v>
      </c>
      <c r="AI868" s="12">
        <v>9</v>
      </c>
      <c r="AJ868" s="12" t="s">
        <v>53</v>
      </c>
      <c r="AK868" s="12" t="s">
        <v>53</v>
      </c>
      <c r="AL868" s="12">
        <v>1</v>
      </c>
      <c r="AP868" s="12">
        <v>1</v>
      </c>
      <c r="AQ868" s="12">
        <v>77</v>
      </c>
      <c r="AV868" s="12" t="str">
        <f>CONCATENATE(AD868,"-",AG868,"-","Loisir")</f>
        <v>50-43358-Loisir</v>
      </c>
      <c r="AW868" s="12">
        <v>1</v>
      </c>
      <c r="AX868" s="12">
        <v>2</v>
      </c>
      <c r="AY868" s="12" t="s">
        <v>61</v>
      </c>
      <c r="AZ868" s="12">
        <v>148</v>
      </c>
      <c r="BA868" s="12" t="s">
        <v>200</v>
      </c>
      <c r="BB868" s="12">
        <v>14948</v>
      </c>
      <c r="BC868" s="12">
        <v>122</v>
      </c>
    </row>
    <row r="869" spans="1:56" x14ac:dyDescent="0.2">
      <c r="A869" s="2" t="s">
        <v>1612</v>
      </c>
      <c r="B869" s="2" t="s">
        <v>568</v>
      </c>
      <c r="C869" s="2"/>
      <c r="D869" s="2">
        <v>50</v>
      </c>
      <c r="E869" s="11">
        <v>43358</v>
      </c>
      <c r="F869" s="2">
        <v>43358</v>
      </c>
      <c r="G869" s="2">
        <v>141</v>
      </c>
      <c r="K869" s="2">
        <v>18</v>
      </c>
      <c r="O869" s="2" t="s">
        <v>53</v>
      </c>
      <c r="P869" s="2">
        <v>1</v>
      </c>
      <c r="R869" s="2" t="s">
        <v>1988</v>
      </c>
      <c r="S869" s="2" t="s">
        <v>1599</v>
      </c>
      <c r="T869" s="2" t="s">
        <v>1599</v>
      </c>
      <c r="U869" s="2" t="s">
        <v>1599</v>
      </c>
      <c r="V869" s="2" t="s">
        <v>1599</v>
      </c>
      <c r="Y869" s="2" t="s">
        <v>1599</v>
      </c>
      <c r="AA869" s="2" t="s">
        <v>1599</v>
      </c>
      <c r="AB869" s="12" t="s">
        <v>204</v>
      </c>
      <c r="AC869" s="12">
        <v>12154</v>
      </c>
      <c r="AD869" s="12">
        <v>50</v>
      </c>
      <c r="AE869" s="12">
        <f>VLOOKUP(AD869,Tableau5[[ID_Section]:[departement]],10,TRUE)</f>
        <v>17</v>
      </c>
      <c r="AF869" s="12">
        <v>141</v>
      </c>
      <c r="AG869" s="33">
        <v>43358</v>
      </c>
      <c r="AH869" s="12">
        <v>18</v>
      </c>
      <c r="AI869" s="12">
        <v>9</v>
      </c>
      <c r="AJ869" s="12" t="s">
        <v>53</v>
      </c>
      <c r="AK869" s="12" t="s">
        <v>53</v>
      </c>
      <c r="AL869" s="12">
        <v>1</v>
      </c>
      <c r="AP869" s="12">
        <v>1</v>
      </c>
      <c r="AV869" s="12" t="str">
        <f>CONCATENATE(AD869,"-",AG869,"-","Loisir")</f>
        <v>50-43358-Loisir</v>
      </c>
      <c r="AW869" s="12">
        <v>1</v>
      </c>
      <c r="AX869" s="12">
        <v>2</v>
      </c>
      <c r="AY869" s="12" t="s">
        <v>61</v>
      </c>
      <c r="AZ869" s="12">
        <v>148</v>
      </c>
      <c r="BA869" s="12" t="s">
        <v>200</v>
      </c>
      <c r="BB869" s="12">
        <v>14948</v>
      </c>
      <c r="BC869" s="12">
        <v>122</v>
      </c>
    </row>
    <row r="870" spans="1:56" x14ac:dyDescent="0.2">
      <c r="A870" s="2" t="s">
        <v>1612</v>
      </c>
      <c r="B870" s="2" t="s">
        <v>568</v>
      </c>
      <c r="C870" s="2"/>
      <c r="D870" s="2">
        <v>50</v>
      </c>
      <c r="E870" s="11">
        <v>43358</v>
      </c>
      <c r="F870" s="2">
        <v>43358</v>
      </c>
      <c r="G870" s="2">
        <v>141</v>
      </c>
      <c r="K870" s="2">
        <v>18</v>
      </c>
      <c r="O870" s="2" t="s">
        <v>52</v>
      </c>
      <c r="P870" s="2">
        <v>1</v>
      </c>
      <c r="R870" s="2" t="s">
        <v>1989</v>
      </c>
      <c r="S870" s="2" t="s">
        <v>54</v>
      </c>
      <c r="T870" s="2" t="s">
        <v>284</v>
      </c>
      <c r="U870" s="2" t="s">
        <v>1599</v>
      </c>
      <c r="V870" s="2" t="s">
        <v>1599</v>
      </c>
      <c r="Y870" s="2" t="s">
        <v>1599</v>
      </c>
      <c r="AA870" s="2" t="s">
        <v>1599</v>
      </c>
      <c r="AB870" s="12" t="s">
        <v>284</v>
      </c>
      <c r="AC870" s="12">
        <v>12155</v>
      </c>
      <c r="AD870" s="12">
        <v>50</v>
      </c>
      <c r="AE870" s="12">
        <f>VLOOKUP(AD870,Tableau5[[ID_Section]:[departement]],10,TRUE)</f>
        <v>17</v>
      </c>
      <c r="AF870" s="12">
        <v>141</v>
      </c>
      <c r="AG870" s="33">
        <v>43358</v>
      </c>
      <c r="AH870" s="12">
        <v>18</v>
      </c>
      <c r="AI870" s="12">
        <v>6</v>
      </c>
      <c r="AJ870" s="12" t="s">
        <v>52</v>
      </c>
      <c r="AK870" s="12" t="str">
        <f>AJ870</f>
        <v>Itinérant</v>
      </c>
      <c r="AL870" s="12">
        <v>1</v>
      </c>
      <c r="AP870" s="12">
        <v>2</v>
      </c>
      <c r="AQ870" s="12">
        <v>78</v>
      </c>
      <c r="AV870" s="12" t="str">
        <f>CONCATENATE(AD870,"-",AG870,"-",AJ870)</f>
        <v>50-43358-Itinérant</v>
      </c>
      <c r="AW870" s="12">
        <v>1</v>
      </c>
      <c r="AX870" s="12">
        <v>2</v>
      </c>
      <c r="AY870" s="12" t="s">
        <v>61</v>
      </c>
      <c r="AZ870" s="12">
        <v>148</v>
      </c>
      <c r="BA870" s="12" t="s">
        <v>200</v>
      </c>
      <c r="BB870" s="12">
        <v>14948</v>
      </c>
      <c r="BC870" s="12">
        <v>122</v>
      </c>
    </row>
    <row r="871" spans="1:56" x14ac:dyDescent="0.2">
      <c r="A871" s="2" t="s">
        <v>1612</v>
      </c>
      <c r="B871" s="2" t="s">
        <v>568</v>
      </c>
      <c r="C871" s="2"/>
      <c r="D871" s="2">
        <v>50</v>
      </c>
      <c r="E871" s="11">
        <v>43358</v>
      </c>
      <c r="F871" s="2">
        <v>43358</v>
      </c>
      <c r="G871" s="2">
        <v>141</v>
      </c>
      <c r="K871" s="2">
        <v>18</v>
      </c>
      <c r="O871" s="2" t="s">
        <v>53</v>
      </c>
      <c r="P871" s="2">
        <v>1</v>
      </c>
      <c r="R871" s="2" t="s">
        <v>1989</v>
      </c>
      <c r="S871" s="2" t="s">
        <v>54</v>
      </c>
      <c r="T871" s="2" t="s">
        <v>285</v>
      </c>
      <c r="U871" s="2" t="s">
        <v>1599</v>
      </c>
      <c r="V871" s="2" t="s">
        <v>1599</v>
      </c>
      <c r="Y871" s="2" t="s">
        <v>1599</v>
      </c>
      <c r="AA871" s="2" t="s">
        <v>1599</v>
      </c>
      <c r="AB871" s="12" t="s">
        <v>285</v>
      </c>
      <c r="AC871" s="12">
        <v>12156</v>
      </c>
      <c r="AD871" s="12">
        <v>50</v>
      </c>
      <c r="AE871" s="12">
        <f>VLOOKUP(AD871,Tableau5[[ID_Section]:[departement]],10,TRUE)</f>
        <v>17</v>
      </c>
      <c r="AF871" s="12">
        <v>141</v>
      </c>
      <c r="AG871" s="33">
        <v>43358</v>
      </c>
      <c r="AH871" s="12">
        <v>18</v>
      </c>
      <c r="AI871" s="12">
        <v>9</v>
      </c>
      <c r="AJ871" s="12" t="s">
        <v>53</v>
      </c>
      <c r="AK871" s="12" t="s">
        <v>53</v>
      </c>
      <c r="AL871" s="12">
        <v>1</v>
      </c>
      <c r="AP871" s="12">
        <v>2</v>
      </c>
      <c r="AQ871" s="12">
        <v>79</v>
      </c>
      <c r="AV871" s="12" t="str">
        <f>CONCATENATE(AD871,"-",AG871,"-","Loisir")</f>
        <v>50-43358-Loisir</v>
      </c>
      <c r="AW871" s="12">
        <v>1</v>
      </c>
      <c r="AX871" s="12">
        <v>2</v>
      </c>
      <c r="AY871" s="12" t="s">
        <v>61</v>
      </c>
      <c r="AZ871" s="12">
        <v>148</v>
      </c>
      <c r="BA871" s="12" t="s">
        <v>200</v>
      </c>
      <c r="BB871" s="12">
        <v>14948</v>
      </c>
      <c r="BC871" s="12">
        <v>122</v>
      </c>
    </row>
    <row r="872" spans="1:56" x14ac:dyDescent="0.2">
      <c r="A872" s="2" t="s">
        <v>1612</v>
      </c>
      <c r="B872" s="2" t="s">
        <v>568</v>
      </c>
      <c r="C872" s="2"/>
      <c r="D872" s="2">
        <v>50</v>
      </c>
      <c r="E872" s="11">
        <v>43358</v>
      </c>
      <c r="F872" s="2">
        <v>43358</v>
      </c>
      <c r="G872" s="2">
        <v>141</v>
      </c>
      <c r="K872" s="2">
        <v>18</v>
      </c>
      <c r="O872" s="2" t="s">
        <v>53</v>
      </c>
      <c r="P872" s="2">
        <v>1</v>
      </c>
      <c r="R872" s="2" t="s">
        <v>1989</v>
      </c>
      <c r="S872" s="2" t="s">
        <v>1599</v>
      </c>
      <c r="T872" s="2" t="s">
        <v>1599</v>
      </c>
      <c r="U872" s="2" t="s">
        <v>1599</v>
      </c>
      <c r="V872" s="2" t="s">
        <v>1599</v>
      </c>
      <c r="Y872" s="2" t="s">
        <v>1599</v>
      </c>
      <c r="AA872" s="2" t="s">
        <v>1599</v>
      </c>
      <c r="AB872" s="12" t="s">
        <v>204</v>
      </c>
      <c r="AC872" s="12">
        <v>12157</v>
      </c>
      <c r="AD872" s="12">
        <v>50</v>
      </c>
      <c r="AE872" s="12">
        <f>VLOOKUP(AD872,Tableau5[[ID_Section]:[departement]],10,TRUE)</f>
        <v>17</v>
      </c>
      <c r="AF872" s="12">
        <v>141</v>
      </c>
      <c r="AG872" s="33">
        <v>43358</v>
      </c>
      <c r="AH872" s="12">
        <v>18</v>
      </c>
      <c r="AI872" s="12">
        <v>9</v>
      </c>
      <c r="AJ872" s="12" t="s">
        <v>53</v>
      </c>
      <c r="AK872" s="12" t="s">
        <v>53</v>
      </c>
      <c r="AL872" s="12">
        <v>1</v>
      </c>
      <c r="AP872" s="12">
        <v>2</v>
      </c>
      <c r="AV872" s="12" t="str">
        <f>CONCATENATE(AD872,"-",AG872,"-","Loisir")</f>
        <v>50-43358-Loisir</v>
      </c>
      <c r="AW872" s="12">
        <v>1</v>
      </c>
      <c r="AX872" s="12">
        <v>2</v>
      </c>
      <c r="AY872" s="12" t="s">
        <v>61</v>
      </c>
      <c r="AZ872" s="12">
        <v>148</v>
      </c>
      <c r="BA872" s="12" t="s">
        <v>200</v>
      </c>
      <c r="BB872" s="12">
        <v>14948</v>
      </c>
      <c r="BC872" s="12">
        <v>122</v>
      </c>
      <c r="BD872" s="12" t="s">
        <v>48</v>
      </c>
    </row>
    <row r="873" spans="1:56" x14ac:dyDescent="0.2">
      <c r="A873" s="2" t="s">
        <v>1612</v>
      </c>
      <c r="B873" s="2" t="s">
        <v>568</v>
      </c>
      <c r="C873" s="2"/>
      <c r="D873" s="2">
        <v>1</v>
      </c>
      <c r="E873" s="11">
        <v>43207</v>
      </c>
      <c r="F873" s="2">
        <v>43207</v>
      </c>
      <c r="G873" s="2">
        <v>4</v>
      </c>
      <c r="K873" s="2">
        <v>9</v>
      </c>
      <c r="O873" s="2" t="s">
        <v>46</v>
      </c>
      <c r="P873" s="2">
        <v>1</v>
      </c>
      <c r="R873" s="2" t="s">
        <v>1988</v>
      </c>
      <c r="S873" s="2" t="s">
        <v>1599</v>
      </c>
      <c r="T873" s="2" t="s">
        <v>1599</v>
      </c>
      <c r="U873" s="2" t="s">
        <v>1599</v>
      </c>
      <c r="V873" s="2" t="s">
        <v>1599</v>
      </c>
      <c r="Y873" s="2" t="s">
        <v>1599</v>
      </c>
      <c r="AA873" s="2" t="s">
        <v>1599</v>
      </c>
      <c r="AB873" s="12" t="s">
        <v>286</v>
      </c>
      <c r="AC873" s="12" t="s">
        <v>287</v>
      </c>
      <c r="AD873" s="12">
        <v>1</v>
      </c>
      <c r="AE873" s="12">
        <f>VLOOKUP(AD873,Tableau5[[ID_Section]:[departement]],10,TRUE)</f>
        <v>29</v>
      </c>
      <c r="AF873" s="12">
        <v>4</v>
      </c>
      <c r="AG873" s="33">
        <v>43207</v>
      </c>
      <c r="AH873" s="12">
        <v>9</v>
      </c>
      <c r="AI873" s="12">
        <v>2</v>
      </c>
      <c r="AJ873" s="12" t="s">
        <v>46</v>
      </c>
      <c r="AL873" s="12">
        <v>1</v>
      </c>
      <c r="AP873" s="12">
        <v>1</v>
      </c>
      <c r="AW873" s="12">
        <v>2</v>
      </c>
      <c r="AX873" s="12">
        <v>1</v>
      </c>
      <c r="AY873" s="12" t="s">
        <v>288</v>
      </c>
      <c r="AZ873" s="12">
        <v>46</v>
      </c>
      <c r="BA873" s="12" t="s">
        <v>289</v>
      </c>
      <c r="BB873" s="12">
        <v>11315</v>
      </c>
      <c r="BC873" s="12">
        <v>0</v>
      </c>
      <c r="BD873" s="12" t="s">
        <v>48</v>
      </c>
    </row>
    <row r="874" spans="1:56" x14ac:dyDescent="0.2">
      <c r="A874" s="2" t="s">
        <v>1612</v>
      </c>
      <c r="B874" s="2" t="s">
        <v>568</v>
      </c>
      <c r="C874" s="2"/>
      <c r="D874" s="2">
        <v>1</v>
      </c>
      <c r="E874" s="11">
        <v>43207</v>
      </c>
      <c r="F874" s="2">
        <v>43207</v>
      </c>
      <c r="G874" s="2">
        <v>4</v>
      </c>
      <c r="K874" s="2">
        <v>10</v>
      </c>
      <c r="O874" s="2" t="s">
        <v>50</v>
      </c>
      <c r="P874" s="2">
        <v>1</v>
      </c>
      <c r="R874" s="2" t="s">
        <v>1988</v>
      </c>
      <c r="S874" s="2" t="s">
        <v>54</v>
      </c>
      <c r="T874" s="2" t="s">
        <v>290</v>
      </c>
      <c r="U874" s="2" t="s">
        <v>1599</v>
      </c>
      <c r="V874" s="2" t="s">
        <v>1599</v>
      </c>
      <c r="Y874" s="2" t="s">
        <v>1599</v>
      </c>
      <c r="AA874" s="2" t="s">
        <v>1599</v>
      </c>
      <c r="AB874" s="12" t="s">
        <v>290</v>
      </c>
      <c r="AC874" s="12" t="s">
        <v>291</v>
      </c>
      <c r="AD874" s="12">
        <v>1</v>
      </c>
      <c r="AE874" s="12">
        <f>VLOOKUP(AD874,Tableau5[[ID_Section]:[departement]],10,TRUE)</f>
        <v>29</v>
      </c>
      <c r="AF874" s="12">
        <v>4</v>
      </c>
      <c r="AG874" s="33">
        <v>43207</v>
      </c>
      <c r="AH874" s="12">
        <v>10</v>
      </c>
      <c r="AI874" s="12">
        <v>8</v>
      </c>
      <c r="AJ874" s="12" t="s">
        <v>50</v>
      </c>
      <c r="AK874" s="12" t="str">
        <f>AJ874</f>
        <v>Utilitaire</v>
      </c>
      <c r="AL874" s="12">
        <v>1</v>
      </c>
      <c r="AP874" s="12">
        <v>1</v>
      </c>
      <c r="AQ874" s="12">
        <v>1</v>
      </c>
      <c r="AV874" s="12" t="str">
        <f>CONCATENATE(AD874,"-",AG874,"-",AJ874)</f>
        <v>1-43207-Utilitaire</v>
      </c>
      <c r="AW874" s="12">
        <v>1</v>
      </c>
      <c r="AX874" s="12">
        <v>1</v>
      </c>
      <c r="AY874" s="12" t="s">
        <v>288</v>
      </c>
      <c r="AZ874" s="12">
        <v>46</v>
      </c>
      <c r="BA874" s="12" t="s">
        <v>292</v>
      </c>
      <c r="BB874" s="12">
        <v>11316</v>
      </c>
      <c r="BC874" s="12">
        <v>0</v>
      </c>
      <c r="BD874" s="12" t="s">
        <v>48</v>
      </c>
    </row>
    <row r="875" spans="1:56" x14ac:dyDescent="0.2">
      <c r="A875" s="2" t="s">
        <v>1612</v>
      </c>
      <c r="B875" s="2" t="s">
        <v>568</v>
      </c>
      <c r="C875" s="2"/>
      <c r="D875" s="2">
        <v>1</v>
      </c>
      <c r="E875" s="11">
        <v>43207</v>
      </c>
      <c r="F875" s="2">
        <v>43207</v>
      </c>
      <c r="G875" s="2">
        <v>4</v>
      </c>
      <c r="K875" s="2">
        <v>11</v>
      </c>
      <c r="O875" s="2" t="s">
        <v>49</v>
      </c>
      <c r="P875" s="2">
        <v>1</v>
      </c>
      <c r="R875" s="2" t="s">
        <v>1989</v>
      </c>
      <c r="S875" s="2" t="s">
        <v>1599</v>
      </c>
      <c r="T875" s="2" t="s">
        <v>1599</v>
      </c>
      <c r="U875" s="2" t="s">
        <v>1981</v>
      </c>
      <c r="V875" s="2">
        <v>29250</v>
      </c>
      <c r="Y875" s="2" t="s">
        <v>1982</v>
      </c>
      <c r="AA875" s="2" t="s">
        <v>51</v>
      </c>
      <c r="AB875" s="12" t="s">
        <v>286</v>
      </c>
      <c r="AC875" s="12" t="s">
        <v>293</v>
      </c>
      <c r="AD875" s="12">
        <v>1</v>
      </c>
      <c r="AE875" s="12">
        <f>VLOOKUP(AD875,Tableau5[[ID_Section]:[departement]],10,TRUE)</f>
        <v>29</v>
      </c>
      <c r="AF875" s="12">
        <v>4</v>
      </c>
      <c r="AG875" s="33">
        <v>43207</v>
      </c>
      <c r="AH875" s="12">
        <v>11</v>
      </c>
      <c r="AI875" s="12">
        <v>1</v>
      </c>
      <c r="AJ875" s="12" t="s">
        <v>49</v>
      </c>
      <c r="AL875" s="12">
        <v>1</v>
      </c>
      <c r="AP875" s="12">
        <v>2</v>
      </c>
      <c r="AR875" s="12">
        <v>29250</v>
      </c>
      <c r="AS875" s="12" t="s">
        <v>51</v>
      </c>
      <c r="AT875" s="12">
        <v>2</v>
      </c>
      <c r="AU875" s="12">
        <v>2</v>
      </c>
      <c r="AW875" s="12">
        <v>2</v>
      </c>
      <c r="AX875" s="12">
        <v>1</v>
      </c>
      <c r="AY875" s="12" t="s">
        <v>288</v>
      </c>
      <c r="AZ875" s="12">
        <v>46</v>
      </c>
      <c r="BA875" s="12" t="s">
        <v>294</v>
      </c>
      <c r="BB875" s="12">
        <v>11317</v>
      </c>
      <c r="BC875" s="12">
        <v>0</v>
      </c>
    </row>
    <row r="876" spans="1:56" x14ac:dyDescent="0.2">
      <c r="A876" s="2" t="s">
        <v>1612</v>
      </c>
      <c r="B876" s="2" t="s">
        <v>568</v>
      </c>
      <c r="C876" s="2"/>
      <c r="D876" s="2">
        <v>1</v>
      </c>
      <c r="E876" s="11">
        <v>43207</v>
      </c>
      <c r="F876" s="2">
        <v>43207</v>
      </c>
      <c r="G876" s="2">
        <v>4</v>
      </c>
      <c r="K876" s="2">
        <v>11</v>
      </c>
      <c r="O876" s="2" t="s">
        <v>49</v>
      </c>
      <c r="P876" s="2">
        <v>2</v>
      </c>
      <c r="R876" s="2" t="s">
        <v>1988</v>
      </c>
      <c r="S876" s="2" t="s">
        <v>54</v>
      </c>
      <c r="T876" s="2" t="s">
        <v>295</v>
      </c>
      <c r="U876" s="2" t="s">
        <v>1981</v>
      </c>
      <c r="V876" s="2" t="s">
        <v>297</v>
      </c>
      <c r="Y876" s="2" t="s">
        <v>1982</v>
      </c>
      <c r="AA876" s="2" t="s">
        <v>51</v>
      </c>
      <c r="AB876" s="12" t="s">
        <v>295</v>
      </c>
      <c r="AC876" s="12" t="s">
        <v>296</v>
      </c>
      <c r="AD876" s="12">
        <v>1</v>
      </c>
      <c r="AE876" s="12">
        <f>VLOOKUP(AD876,Tableau5[[ID_Section]:[departement]],10,TRUE)</f>
        <v>29</v>
      </c>
      <c r="AF876" s="12">
        <v>4</v>
      </c>
      <c r="AG876" s="33">
        <v>43207</v>
      </c>
      <c r="AH876" s="12">
        <v>11</v>
      </c>
      <c r="AI876" s="12">
        <v>1</v>
      </c>
      <c r="AJ876" s="12" t="s">
        <v>49</v>
      </c>
      <c r="AL876" s="12">
        <v>2</v>
      </c>
      <c r="AP876" s="12">
        <v>1</v>
      </c>
      <c r="AQ876" s="12">
        <v>2</v>
      </c>
      <c r="AR876" s="12" t="s">
        <v>297</v>
      </c>
      <c r="AS876" s="12" t="s">
        <v>51</v>
      </c>
      <c r="AT876" s="12">
        <v>2</v>
      </c>
      <c r="AU876" s="12">
        <v>2</v>
      </c>
      <c r="AW876" s="12">
        <v>2</v>
      </c>
      <c r="AX876" s="12">
        <v>1</v>
      </c>
      <c r="AY876" s="12" t="s">
        <v>288</v>
      </c>
      <c r="AZ876" s="12">
        <v>46</v>
      </c>
      <c r="BA876" s="12" t="s">
        <v>294</v>
      </c>
      <c r="BB876" s="12">
        <v>11317</v>
      </c>
      <c r="BC876" s="12">
        <v>0</v>
      </c>
    </row>
    <row r="877" spans="1:56" x14ac:dyDescent="0.2">
      <c r="A877" s="2" t="s">
        <v>1612</v>
      </c>
      <c r="B877" s="2" t="s">
        <v>568</v>
      </c>
      <c r="C877" s="2"/>
      <c r="D877" s="2">
        <v>1</v>
      </c>
      <c r="E877" s="11">
        <v>43207</v>
      </c>
      <c r="F877" s="2">
        <v>43207</v>
      </c>
      <c r="G877" s="2">
        <v>4</v>
      </c>
      <c r="K877" s="2">
        <v>11</v>
      </c>
      <c r="O877" s="2" t="s">
        <v>71</v>
      </c>
      <c r="P877" s="2">
        <v>2</v>
      </c>
      <c r="Q877" s="2" t="s">
        <v>201</v>
      </c>
      <c r="R877" s="2" t="s">
        <v>1989</v>
      </c>
      <c r="S877" s="2" t="s">
        <v>1599</v>
      </c>
      <c r="T877" s="2" t="s">
        <v>1599</v>
      </c>
      <c r="U877" s="2" t="s">
        <v>1599</v>
      </c>
      <c r="V877" s="2" t="s">
        <v>1599</v>
      </c>
      <c r="Y877" s="2" t="s">
        <v>1599</v>
      </c>
      <c r="AA877" s="2" t="s">
        <v>1599</v>
      </c>
      <c r="AB877" s="12" t="s">
        <v>286</v>
      </c>
      <c r="AC877" s="12" t="s">
        <v>298</v>
      </c>
      <c r="AD877" s="12">
        <v>1</v>
      </c>
      <c r="AE877" s="12">
        <f>VLOOKUP(AD877,Tableau5[[ID_Section]:[departement]],10,TRUE)</f>
        <v>29</v>
      </c>
      <c r="AF877" s="12">
        <v>4</v>
      </c>
      <c r="AG877" s="33">
        <v>43207</v>
      </c>
      <c r="AH877" s="12">
        <v>11</v>
      </c>
      <c r="AI877" s="12">
        <v>13</v>
      </c>
      <c r="AJ877" s="12" t="s">
        <v>71</v>
      </c>
      <c r="AL877" s="12">
        <v>2</v>
      </c>
      <c r="AO877" s="12" t="s">
        <v>201</v>
      </c>
      <c r="AP877" s="12">
        <v>2</v>
      </c>
      <c r="AW877" s="12">
        <v>2</v>
      </c>
      <c r="AX877" s="12">
        <v>1</v>
      </c>
      <c r="AY877" s="12" t="s">
        <v>288</v>
      </c>
      <c r="AZ877" s="12">
        <v>46</v>
      </c>
      <c r="BA877" s="12" t="s">
        <v>294</v>
      </c>
      <c r="BB877" s="12">
        <v>11317</v>
      </c>
      <c r="BC877" s="12">
        <v>0</v>
      </c>
      <c r="BD877" s="12" t="s">
        <v>48</v>
      </c>
    </row>
    <row r="878" spans="1:56" x14ac:dyDescent="0.2">
      <c r="A878" s="2" t="s">
        <v>1612</v>
      </c>
      <c r="B878" s="2" t="s">
        <v>568</v>
      </c>
      <c r="C878" s="2"/>
      <c r="D878" s="2">
        <v>1</v>
      </c>
      <c r="E878" s="11">
        <v>43207</v>
      </c>
      <c r="F878" s="2">
        <v>43207</v>
      </c>
      <c r="G878" s="2">
        <v>4</v>
      </c>
      <c r="K878" s="2">
        <v>12</v>
      </c>
      <c r="O878" s="2" t="s">
        <v>46</v>
      </c>
      <c r="P878" s="2">
        <v>1</v>
      </c>
      <c r="R878" s="2" t="s">
        <v>1988</v>
      </c>
      <c r="S878" s="2" t="s">
        <v>1599</v>
      </c>
      <c r="T878" s="2" t="s">
        <v>1599</v>
      </c>
      <c r="U878" s="2" t="s">
        <v>1599</v>
      </c>
      <c r="V878" s="2" t="s">
        <v>1599</v>
      </c>
      <c r="Y878" s="2" t="s">
        <v>1599</v>
      </c>
      <c r="AA878" s="2" t="s">
        <v>1599</v>
      </c>
      <c r="AB878" s="12" t="s">
        <v>286</v>
      </c>
      <c r="AC878" s="12" t="s">
        <v>299</v>
      </c>
      <c r="AD878" s="12">
        <v>1</v>
      </c>
      <c r="AE878" s="12">
        <f>VLOOKUP(AD878,Tableau5[[ID_Section]:[departement]],10,TRUE)</f>
        <v>29</v>
      </c>
      <c r="AF878" s="12">
        <v>4</v>
      </c>
      <c r="AG878" s="33">
        <v>43207</v>
      </c>
      <c r="AH878" s="12">
        <v>12</v>
      </c>
      <c r="AI878" s="12">
        <v>2</v>
      </c>
      <c r="AJ878" s="12" t="s">
        <v>46</v>
      </c>
      <c r="AL878" s="12">
        <v>1</v>
      </c>
      <c r="AP878" s="12">
        <v>1</v>
      </c>
      <c r="AW878" s="12">
        <v>2</v>
      </c>
      <c r="AX878" s="12">
        <v>1</v>
      </c>
      <c r="AY878" s="12" t="s">
        <v>288</v>
      </c>
      <c r="AZ878" s="12">
        <v>46</v>
      </c>
      <c r="BA878" s="12" t="s">
        <v>300</v>
      </c>
      <c r="BB878" s="12">
        <v>11318</v>
      </c>
      <c r="BC878" s="12">
        <v>0</v>
      </c>
    </row>
    <row r="879" spans="1:56" x14ac:dyDescent="0.2">
      <c r="A879" s="2" t="s">
        <v>1612</v>
      </c>
      <c r="B879" s="2" t="s">
        <v>568</v>
      </c>
      <c r="C879" s="2"/>
      <c r="D879" s="2">
        <v>1</v>
      </c>
      <c r="E879" s="11">
        <v>43207</v>
      </c>
      <c r="F879" s="2">
        <v>43207</v>
      </c>
      <c r="G879" s="2">
        <v>4</v>
      </c>
      <c r="K879" s="2">
        <v>12</v>
      </c>
      <c r="O879" s="2" t="s">
        <v>71</v>
      </c>
      <c r="P879" s="2">
        <v>1</v>
      </c>
      <c r="Q879" s="2" t="s">
        <v>201</v>
      </c>
      <c r="R879" s="2" t="s">
        <v>1988</v>
      </c>
      <c r="S879" s="2" t="s">
        <v>1599</v>
      </c>
      <c r="T879" s="2" t="s">
        <v>1599</v>
      </c>
      <c r="U879" s="2" t="s">
        <v>1599</v>
      </c>
      <c r="V879" s="2" t="s">
        <v>1599</v>
      </c>
      <c r="Y879" s="2" t="s">
        <v>1599</v>
      </c>
      <c r="AA879" s="2" t="s">
        <v>1599</v>
      </c>
      <c r="AB879" s="12" t="s">
        <v>286</v>
      </c>
      <c r="AC879" s="12" t="s">
        <v>301</v>
      </c>
      <c r="AD879" s="12">
        <v>1</v>
      </c>
      <c r="AE879" s="12">
        <f>VLOOKUP(AD879,Tableau5[[ID_Section]:[departement]],10,TRUE)</f>
        <v>29</v>
      </c>
      <c r="AF879" s="12">
        <v>4</v>
      </c>
      <c r="AG879" s="33">
        <v>43207</v>
      </c>
      <c r="AH879" s="12">
        <v>12</v>
      </c>
      <c r="AI879" s="12">
        <v>13</v>
      </c>
      <c r="AJ879" s="12" t="s">
        <v>71</v>
      </c>
      <c r="AL879" s="12">
        <v>1</v>
      </c>
      <c r="AO879" s="12" t="s">
        <v>201</v>
      </c>
      <c r="AP879" s="12">
        <v>1</v>
      </c>
      <c r="AW879" s="12">
        <v>2</v>
      </c>
      <c r="AX879" s="12">
        <v>1</v>
      </c>
      <c r="AY879" s="12" t="s">
        <v>288</v>
      </c>
      <c r="AZ879" s="12">
        <v>46</v>
      </c>
      <c r="BA879" s="12" t="s">
        <v>300</v>
      </c>
      <c r="BB879" s="12">
        <v>11318</v>
      </c>
      <c r="BC879" s="12">
        <v>0</v>
      </c>
    </row>
    <row r="880" spans="1:56" x14ac:dyDescent="0.2">
      <c r="A880" s="2" t="s">
        <v>1612</v>
      </c>
      <c r="B880" s="2" t="s">
        <v>568</v>
      </c>
      <c r="C880" s="2"/>
      <c r="D880" s="2">
        <v>1</v>
      </c>
      <c r="E880" s="11">
        <v>43207</v>
      </c>
      <c r="F880" s="2">
        <v>43207</v>
      </c>
      <c r="G880" s="2">
        <v>4</v>
      </c>
      <c r="K880" s="2">
        <v>12</v>
      </c>
      <c r="O880" s="2" t="s">
        <v>46</v>
      </c>
      <c r="P880" s="2">
        <v>1</v>
      </c>
      <c r="R880" s="2" t="s">
        <v>1988</v>
      </c>
      <c r="S880" s="2" t="s">
        <v>54</v>
      </c>
      <c r="T880" s="2" t="s">
        <v>302</v>
      </c>
      <c r="U880" s="2" t="s">
        <v>1981</v>
      </c>
      <c r="V880" s="2">
        <v>35160</v>
      </c>
      <c r="Y880" s="2" t="s">
        <v>1983</v>
      </c>
      <c r="AA880" s="2" t="s">
        <v>51</v>
      </c>
      <c r="AB880" s="12" t="s">
        <v>302</v>
      </c>
      <c r="AC880" s="12" t="s">
        <v>303</v>
      </c>
      <c r="AD880" s="12">
        <v>1</v>
      </c>
      <c r="AE880" s="12">
        <f>VLOOKUP(AD880,Tableau5[[ID_Section]:[departement]],10,TRUE)</f>
        <v>29</v>
      </c>
      <c r="AF880" s="12">
        <v>4</v>
      </c>
      <c r="AG880" s="33">
        <v>43207</v>
      </c>
      <c r="AH880" s="12">
        <v>12</v>
      </c>
      <c r="AI880" s="12">
        <v>2</v>
      </c>
      <c r="AJ880" s="12" t="s">
        <v>46</v>
      </c>
      <c r="AL880" s="12">
        <v>1</v>
      </c>
      <c r="AP880" s="12">
        <v>1</v>
      </c>
      <c r="AQ880" s="12">
        <v>3</v>
      </c>
      <c r="AR880" s="12">
        <v>35160</v>
      </c>
      <c r="AS880" s="12" t="s">
        <v>54</v>
      </c>
      <c r="AT880" s="12">
        <v>2</v>
      </c>
      <c r="AU880" s="12">
        <v>2</v>
      </c>
      <c r="AW880" s="12">
        <v>2</v>
      </c>
      <c r="AX880" s="12">
        <v>1</v>
      </c>
      <c r="AY880" s="12" t="s">
        <v>288</v>
      </c>
      <c r="AZ880" s="12">
        <v>46</v>
      </c>
      <c r="BA880" s="12" t="s">
        <v>300</v>
      </c>
      <c r="BB880" s="12">
        <v>11318</v>
      </c>
      <c r="BC880" s="12">
        <v>0</v>
      </c>
    </row>
    <row r="881" spans="1:56" x14ac:dyDescent="0.2">
      <c r="A881" s="2" t="s">
        <v>1612</v>
      </c>
      <c r="B881" s="2" t="s">
        <v>568</v>
      </c>
      <c r="C881" s="2"/>
      <c r="D881" s="2">
        <v>1</v>
      </c>
      <c r="E881" s="11">
        <v>43207</v>
      </c>
      <c r="F881" s="2">
        <v>43207</v>
      </c>
      <c r="G881" s="2">
        <v>4</v>
      </c>
      <c r="K881" s="2">
        <v>12</v>
      </c>
      <c r="O881" s="2" t="s">
        <v>71</v>
      </c>
      <c r="P881" s="2">
        <v>1</v>
      </c>
      <c r="R881" s="2" t="s">
        <v>1989</v>
      </c>
      <c r="S881" s="2" t="s">
        <v>1599</v>
      </c>
      <c r="T881" s="2" t="s">
        <v>1599</v>
      </c>
      <c r="U881" s="2" t="s">
        <v>1599</v>
      </c>
      <c r="V881" s="2" t="s">
        <v>1599</v>
      </c>
      <c r="Y881" s="2" t="s">
        <v>1599</v>
      </c>
      <c r="AA881" s="2" t="s">
        <v>1599</v>
      </c>
      <c r="AB881" s="12" t="s">
        <v>286</v>
      </c>
      <c r="AC881" s="12" t="s">
        <v>304</v>
      </c>
      <c r="AD881" s="12">
        <v>1</v>
      </c>
      <c r="AE881" s="12">
        <f>VLOOKUP(AD881,Tableau5[[ID_Section]:[departement]],10,TRUE)</f>
        <v>29</v>
      </c>
      <c r="AF881" s="12">
        <v>4</v>
      </c>
      <c r="AG881" s="33">
        <v>43207</v>
      </c>
      <c r="AH881" s="12">
        <v>12</v>
      </c>
      <c r="AI881" s="12">
        <v>13</v>
      </c>
      <c r="AJ881" s="12" t="s">
        <v>71</v>
      </c>
      <c r="AL881" s="12">
        <v>1</v>
      </c>
      <c r="AP881" s="12">
        <v>2</v>
      </c>
      <c r="AW881" s="12">
        <v>2</v>
      </c>
      <c r="AX881" s="12">
        <v>1</v>
      </c>
      <c r="AY881" s="12" t="s">
        <v>288</v>
      </c>
      <c r="AZ881" s="12">
        <v>46</v>
      </c>
      <c r="BA881" s="12" t="s">
        <v>300</v>
      </c>
      <c r="BB881" s="12">
        <v>11318</v>
      </c>
      <c r="BC881" s="12">
        <v>0</v>
      </c>
    </row>
    <row r="882" spans="1:56" x14ac:dyDescent="0.2">
      <c r="A882" s="2" t="s">
        <v>1612</v>
      </c>
      <c r="B882" s="2" t="s">
        <v>568</v>
      </c>
      <c r="C882" s="2"/>
      <c r="D882" s="2">
        <v>1</v>
      </c>
      <c r="E882" s="11">
        <v>43207</v>
      </c>
      <c r="F882" s="2">
        <v>43207</v>
      </c>
      <c r="G882" s="2">
        <v>4</v>
      </c>
      <c r="K882" s="2">
        <v>12</v>
      </c>
      <c r="O882" s="2" t="s">
        <v>71</v>
      </c>
      <c r="P882" s="2">
        <v>1</v>
      </c>
      <c r="R882" s="2" t="s">
        <v>1989</v>
      </c>
      <c r="S882" s="2" t="s">
        <v>1599</v>
      </c>
      <c r="T882" s="2" t="s">
        <v>1599</v>
      </c>
      <c r="U882" s="2" t="s">
        <v>1599</v>
      </c>
      <c r="V882" s="2" t="s">
        <v>1599</v>
      </c>
      <c r="Y882" s="2" t="s">
        <v>1599</v>
      </c>
      <c r="AA882" s="2" t="s">
        <v>1599</v>
      </c>
      <c r="AB882" s="12" t="s">
        <v>286</v>
      </c>
      <c r="AC882" s="12" t="s">
        <v>305</v>
      </c>
      <c r="AD882" s="12">
        <v>1</v>
      </c>
      <c r="AE882" s="12">
        <f>VLOOKUP(AD882,Tableau5[[ID_Section]:[departement]],10,TRUE)</f>
        <v>29</v>
      </c>
      <c r="AF882" s="12">
        <v>4</v>
      </c>
      <c r="AG882" s="33">
        <v>43207</v>
      </c>
      <c r="AH882" s="12">
        <v>12</v>
      </c>
      <c r="AI882" s="12">
        <v>13</v>
      </c>
      <c r="AJ882" s="12" t="s">
        <v>71</v>
      </c>
      <c r="AL882" s="12">
        <v>1</v>
      </c>
      <c r="AP882" s="12">
        <v>2</v>
      </c>
      <c r="AW882" s="12">
        <v>2</v>
      </c>
      <c r="AX882" s="12">
        <v>1</v>
      </c>
      <c r="AY882" s="12" t="s">
        <v>288</v>
      </c>
      <c r="AZ882" s="12">
        <v>46</v>
      </c>
      <c r="BA882" s="12" t="s">
        <v>300</v>
      </c>
      <c r="BB882" s="12">
        <v>11318</v>
      </c>
      <c r="BC882" s="12">
        <v>0</v>
      </c>
      <c r="BD882" s="12" t="s">
        <v>48</v>
      </c>
    </row>
    <row r="883" spans="1:56" x14ac:dyDescent="0.2">
      <c r="A883" s="2" t="s">
        <v>1612</v>
      </c>
      <c r="B883" s="2" t="s">
        <v>568</v>
      </c>
      <c r="C883" s="2"/>
      <c r="D883" s="2">
        <v>1</v>
      </c>
      <c r="E883" s="11">
        <v>43207</v>
      </c>
      <c r="F883" s="2">
        <v>43207</v>
      </c>
      <c r="G883" s="2">
        <v>4</v>
      </c>
      <c r="K883" s="2">
        <v>13</v>
      </c>
      <c r="O883" s="2" t="s">
        <v>49</v>
      </c>
      <c r="P883" s="2">
        <v>1</v>
      </c>
      <c r="R883" s="2" t="s">
        <v>1989</v>
      </c>
      <c r="S883" s="2" t="s">
        <v>54</v>
      </c>
      <c r="T883" s="2" t="s">
        <v>306</v>
      </c>
      <c r="U883" s="2" t="s">
        <v>1599</v>
      </c>
      <c r="V883" s="2" t="s">
        <v>1599</v>
      </c>
      <c r="Y883" s="2" t="s">
        <v>1599</v>
      </c>
      <c r="AA883" s="2" t="s">
        <v>1599</v>
      </c>
      <c r="AB883" s="12" t="s">
        <v>306</v>
      </c>
      <c r="AC883" s="12" t="s">
        <v>307</v>
      </c>
      <c r="AD883" s="12">
        <v>1</v>
      </c>
      <c r="AE883" s="12">
        <f>VLOOKUP(AD883,Tableau5[[ID_Section]:[departement]],10,TRUE)</f>
        <v>29</v>
      </c>
      <c r="AF883" s="12">
        <v>4</v>
      </c>
      <c r="AG883" s="33">
        <v>43207</v>
      </c>
      <c r="AH883" s="12">
        <v>13</v>
      </c>
      <c r="AI883" s="12">
        <v>1</v>
      </c>
      <c r="AJ883" s="12" t="s">
        <v>49</v>
      </c>
      <c r="AL883" s="12">
        <v>1</v>
      </c>
      <c r="AP883" s="12">
        <v>2</v>
      </c>
      <c r="AQ883" s="12">
        <v>4</v>
      </c>
      <c r="AW883" s="12">
        <v>2</v>
      </c>
      <c r="AX883" s="12">
        <v>2</v>
      </c>
      <c r="AY883" s="12" t="s">
        <v>288</v>
      </c>
      <c r="AZ883" s="12">
        <v>46</v>
      </c>
      <c r="BA883" s="12" t="s">
        <v>308</v>
      </c>
      <c r="BB883" s="12">
        <v>11319</v>
      </c>
      <c r="BC883" s="12">
        <v>0</v>
      </c>
    </row>
    <row r="884" spans="1:56" x14ac:dyDescent="0.2">
      <c r="A884" s="2" t="s">
        <v>1612</v>
      </c>
      <c r="B884" s="2" t="s">
        <v>568</v>
      </c>
      <c r="C884" s="2"/>
      <c r="D884" s="2">
        <v>1</v>
      </c>
      <c r="E884" s="11">
        <v>43207</v>
      </c>
      <c r="F884" s="2">
        <v>43207</v>
      </c>
      <c r="G884" s="2">
        <v>4</v>
      </c>
      <c r="K884" s="2">
        <v>13</v>
      </c>
      <c r="O884" s="2" t="s">
        <v>49</v>
      </c>
      <c r="P884" s="2">
        <v>1</v>
      </c>
      <c r="R884" s="2" t="s">
        <v>1989</v>
      </c>
      <c r="S884" s="2" t="s">
        <v>54</v>
      </c>
      <c r="T884" s="2" t="s">
        <v>309</v>
      </c>
      <c r="U884" s="2" t="s">
        <v>1599</v>
      </c>
      <c r="V884" s="2" t="s">
        <v>1599</v>
      </c>
      <c r="Y884" s="2" t="s">
        <v>1599</v>
      </c>
      <c r="AA884" s="2" t="s">
        <v>1599</v>
      </c>
      <c r="AB884" s="12" t="s">
        <v>309</v>
      </c>
      <c r="AC884" s="12" t="s">
        <v>310</v>
      </c>
      <c r="AD884" s="12">
        <v>1</v>
      </c>
      <c r="AE884" s="12">
        <f>VLOOKUP(AD884,Tableau5[[ID_Section]:[departement]],10,TRUE)</f>
        <v>29</v>
      </c>
      <c r="AF884" s="12">
        <v>4</v>
      </c>
      <c r="AG884" s="33">
        <v>43207</v>
      </c>
      <c r="AH884" s="12">
        <v>13</v>
      </c>
      <c r="AI884" s="12">
        <v>1</v>
      </c>
      <c r="AJ884" s="12" t="s">
        <v>49</v>
      </c>
      <c r="AL884" s="12">
        <v>1</v>
      </c>
      <c r="AP884" s="12">
        <v>2</v>
      </c>
      <c r="AQ884" s="12">
        <v>5</v>
      </c>
      <c r="AW884" s="12">
        <v>2</v>
      </c>
      <c r="AX884" s="12">
        <v>2</v>
      </c>
      <c r="AY884" s="12" t="s">
        <v>288</v>
      </c>
      <c r="AZ884" s="12">
        <v>46</v>
      </c>
      <c r="BA884" s="12" t="s">
        <v>308</v>
      </c>
      <c r="BB884" s="12">
        <v>11319</v>
      </c>
      <c r="BC884" s="12">
        <v>0</v>
      </c>
    </row>
    <row r="885" spans="1:56" x14ac:dyDescent="0.2">
      <c r="A885" s="2" t="s">
        <v>1612</v>
      </c>
      <c r="B885" s="2" t="s">
        <v>568</v>
      </c>
      <c r="C885" s="2"/>
      <c r="D885" s="2">
        <v>1</v>
      </c>
      <c r="E885" s="11">
        <v>43207</v>
      </c>
      <c r="F885" s="2">
        <v>43207</v>
      </c>
      <c r="G885" s="2">
        <v>4</v>
      </c>
      <c r="K885" s="2">
        <v>13</v>
      </c>
      <c r="O885" s="2" t="s">
        <v>49</v>
      </c>
      <c r="P885" s="2">
        <v>1</v>
      </c>
      <c r="R885" s="2" t="s">
        <v>1988</v>
      </c>
      <c r="S885" s="2" t="s">
        <v>54</v>
      </c>
      <c r="T885" s="2" t="s">
        <v>311</v>
      </c>
      <c r="U885" s="2" t="s">
        <v>1599</v>
      </c>
      <c r="V885" s="2" t="s">
        <v>1599</v>
      </c>
      <c r="Y885" s="2" t="s">
        <v>1599</v>
      </c>
      <c r="AA885" s="2" t="s">
        <v>1599</v>
      </c>
      <c r="AB885" s="12" t="s">
        <v>311</v>
      </c>
      <c r="AC885" s="12" t="s">
        <v>312</v>
      </c>
      <c r="AD885" s="12">
        <v>1</v>
      </c>
      <c r="AE885" s="12">
        <f>VLOOKUP(AD885,Tableau5[[ID_Section]:[departement]],10,TRUE)</f>
        <v>29</v>
      </c>
      <c r="AF885" s="12">
        <v>4</v>
      </c>
      <c r="AG885" s="33">
        <v>43207</v>
      </c>
      <c r="AH885" s="12">
        <v>13</v>
      </c>
      <c r="AI885" s="12">
        <v>1</v>
      </c>
      <c r="AJ885" s="12" t="s">
        <v>49</v>
      </c>
      <c r="AL885" s="12">
        <v>1</v>
      </c>
      <c r="AP885" s="12">
        <v>1</v>
      </c>
      <c r="AQ885" s="12">
        <v>6</v>
      </c>
      <c r="AW885" s="12">
        <v>2</v>
      </c>
      <c r="AX885" s="12">
        <v>2</v>
      </c>
      <c r="AY885" s="12" t="s">
        <v>288</v>
      </c>
      <c r="AZ885" s="12">
        <v>46</v>
      </c>
      <c r="BA885" s="12" t="s">
        <v>308</v>
      </c>
      <c r="BB885" s="12">
        <v>11319</v>
      </c>
      <c r="BC885" s="12">
        <v>0</v>
      </c>
    </row>
    <row r="886" spans="1:56" x14ac:dyDescent="0.2">
      <c r="A886" s="2" t="s">
        <v>1612</v>
      </c>
      <c r="B886" s="2" t="s">
        <v>568</v>
      </c>
      <c r="C886" s="2"/>
      <c r="D886" s="2">
        <v>1</v>
      </c>
      <c r="E886" s="11">
        <v>43207</v>
      </c>
      <c r="F886" s="2">
        <v>43207</v>
      </c>
      <c r="G886" s="2">
        <v>4</v>
      </c>
      <c r="K886" s="2">
        <v>13</v>
      </c>
      <c r="O886" s="2" t="s">
        <v>49</v>
      </c>
      <c r="P886" s="2">
        <v>2</v>
      </c>
      <c r="R886" s="2" t="s">
        <v>1989</v>
      </c>
      <c r="S886" s="2" t="s">
        <v>54</v>
      </c>
      <c r="T886" s="2" t="s">
        <v>313</v>
      </c>
      <c r="U886" s="2" t="s">
        <v>1599</v>
      </c>
      <c r="V886" s="2" t="s">
        <v>1599</v>
      </c>
      <c r="Y886" s="2" t="s">
        <v>1599</v>
      </c>
      <c r="AA886" s="2" t="s">
        <v>1599</v>
      </c>
      <c r="AB886" s="12" t="s">
        <v>313</v>
      </c>
      <c r="AC886" s="12" t="s">
        <v>314</v>
      </c>
      <c r="AD886" s="12">
        <v>1</v>
      </c>
      <c r="AE886" s="12">
        <f>VLOOKUP(AD886,Tableau5[[ID_Section]:[departement]],10,TRUE)</f>
        <v>29</v>
      </c>
      <c r="AF886" s="12">
        <v>4</v>
      </c>
      <c r="AG886" s="33">
        <v>43207</v>
      </c>
      <c r="AH886" s="12">
        <v>13</v>
      </c>
      <c r="AI886" s="12">
        <v>1</v>
      </c>
      <c r="AJ886" s="12" t="s">
        <v>49</v>
      </c>
      <c r="AL886" s="12">
        <v>2</v>
      </c>
      <c r="AP886" s="12">
        <v>2</v>
      </c>
      <c r="AQ886" s="12">
        <v>7</v>
      </c>
      <c r="AW886" s="12">
        <v>2</v>
      </c>
      <c r="AX886" s="12">
        <v>2</v>
      </c>
      <c r="AY886" s="12" t="s">
        <v>288</v>
      </c>
      <c r="AZ886" s="12">
        <v>46</v>
      </c>
      <c r="BA886" s="12" t="s">
        <v>308</v>
      </c>
      <c r="BB886" s="12">
        <v>11319</v>
      </c>
      <c r="BC886" s="12">
        <v>0</v>
      </c>
      <c r="BD886" s="12" t="s">
        <v>48</v>
      </c>
    </row>
    <row r="887" spans="1:56" x14ac:dyDescent="0.2">
      <c r="A887" s="2" t="s">
        <v>1612</v>
      </c>
      <c r="B887" s="2" t="s">
        <v>568</v>
      </c>
      <c r="C887" s="2"/>
      <c r="D887" s="2">
        <v>1</v>
      </c>
      <c r="E887" s="11">
        <v>43207</v>
      </c>
      <c r="F887" s="2">
        <v>43207</v>
      </c>
      <c r="G887" s="2">
        <v>4</v>
      </c>
      <c r="K887" s="2">
        <v>14</v>
      </c>
      <c r="O887" s="2" t="s">
        <v>71</v>
      </c>
      <c r="P887" s="2">
        <v>1</v>
      </c>
      <c r="Q887" s="2" t="s">
        <v>201</v>
      </c>
      <c r="R887" s="2" t="s">
        <v>1989</v>
      </c>
      <c r="S887" s="2" t="s">
        <v>1599</v>
      </c>
      <c r="T887" s="2" t="s">
        <v>1599</v>
      </c>
      <c r="U887" s="2" t="s">
        <v>1599</v>
      </c>
      <c r="V887" s="2" t="s">
        <v>1599</v>
      </c>
      <c r="Y887" s="2" t="s">
        <v>1599</v>
      </c>
      <c r="AA887" s="2" t="s">
        <v>1599</v>
      </c>
      <c r="AB887" s="12" t="s">
        <v>286</v>
      </c>
      <c r="AC887" s="12" t="s">
        <v>315</v>
      </c>
      <c r="AD887" s="12">
        <v>1</v>
      </c>
      <c r="AE887" s="12">
        <f>VLOOKUP(AD887,Tableau5[[ID_Section]:[departement]],10,TRUE)</f>
        <v>29</v>
      </c>
      <c r="AF887" s="12">
        <v>4</v>
      </c>
      <c r="AG887" s="33">
        <v>43207</v>
      </c>
      <c r="AH887" s="12">
        <v>14</v>
      </c>
      <c r="AI887" s="12">
        <v>13</v>
      </c>
      <c r="AJ887" s="12" t="s">
        <v>71</v>
      </c>
      <c r="AL887" s="12">
        <v>1</v>
      </c>
      <c r="AO887" s="12" t="s">
        <v>201</v>
      </c>
      <c r="AP887" s="12">
        <v>2</v>
      </c>
      <c r="AW887" s="12">
        <v>2</v>
      </c>
      <c r="AX887" s="12">
        <v>2</v>
      </c>
      <c r="AY887" s="12" t="s">
        <v>288</v>
      </c>
      <c r="AZ887" s="12">
        <v>46</v>
      </c>
      <c r="BA887" s="12" t="s">
        <v>316</v>
      </c>
      <c r="BB887" s="12">
        <v>11320</v>
      </c>
      <c r="BC887" s="12">
        <v>0</v>
      </c>
    </row>
    <row r="888" spans="1:56" x14ac:dyDescent="0.2">
      <c r="A888" s="2" t="s">
        <v>1612</v>
      </c>
      <c r="B888" s="2" t="s">
        <v>568</v>
      </c>
      <c r="C888" s="2"/>
      <c r="D888" s="2">
        <v>1</v>
      </c>
      <c r="E888" s="11">
        <v>43207</v>
      </c>
      <c r="F888" s="2">
        <v>43207</v>
      </c>
      <c r="G888" s="2">
        <v>4</v>
      </c>
      <c r="K888" s="2">
        <v>14</v>
      </c>
      <c r="O888" s="2" t="s">
        <v>71</v>
      </c>
      <c r="P888" s="2">
        <v>1</v>
      </c>
      <c r="Q888" s="2" t="s">
        <v>201</v>
      </c>
      <c r="R888" s="2" t="s">
        <v>1988</v>
      </c>
      <c r="S888" s="2" t="s">
        <v>1599</v>
      </c>
      <c r="T888" s="2" t="s">
        <v>1599</v>
      </c>
      <c r="U888" s="2" t="s">
        <v>1599</v>
      </c>
      <c r="V888" s="2" t="s">
        <v>1599</v>
      </c>
      <c r="Y888" s="2" t="s">
        <v>1599</v>
      </c>
      <c r="AA888" s="2" t="s">
        <v>1599</v>
      </c>
      <c r="AB888" s="12" t="s">
        <v>286</v>
      </c>
      <c r="AC888" s="12" t="s">
        <v>317</v>
      </c>
      <c r="AD888" s="12">
        <v>1</v>
      </c>
      <c r="AE888" s="12">
        <f>VLOOKUP(AD888,Tableau5[[ID_Section]:[departement]],10,TRUE)</f>
        <v>29</v>
      </c>
      <c r="AF888" s="12">
        <v>4</v>
      </c>
      <c r="AG888" s="33">
        <v>43207</v>
      </c>
      <c r="AH888" s="12">
        <v>14</v>
      </c>
      <c r="AI888" s="12">
        <v>13</v>
      </c>
      <c r="AJ888" s="12" t="s">
        <v>71</v>
      </c>
      <c r="AL888" s="12">
        <v>1</v>
      </c>
      <c r="AO888" s="12" t="s">
        <v>201</v>
      </c>
      <c r="AP888" s="12">
        <v>1</v>
      </c>
      <c r="AW888" s="12">
        <v>2</v>
      </c>
      <c r="AX888" s="12">
        <v>2</v>
      </c>
      <c r="AY888" s="12" t="s">
        <v>288</v>
      </c>
      <c r="AZ888" s="12">
        <v>46</v>
      </c>
      <c r="BA888" s="12" t="s">
        <v>316</v>
      </c>
      <c r="BB888" s="12">
        <v>11320</v>
      </c>
      <c r="BC888" s="12">
        <v>0</v>
      </c>
    </row>
    <row r="889" spans="1:56" x14ac:dyDescent="0.2">
      <c r="A889" s="2" t="s">
        <v>1612</v>
      </c>
      <c r="B889" s="2" t="s">
        <v>568</v>
      </c>
      <c r="C889" s="2"/>
      <c r="D889" s="2">
        <v>1</v>
      </c>
      <c r="E889" s="11">
        <v>43207</v>
      </c>
      <c r="F889" s="2">
        <v>43207</v>
      </c>
      <c r="G889" s="2">
        <v>4</v>
      </c>
      <c r="K889" s="2">
        <v>14</v>
      </c>
      <c r="O889" s="2" t="s">
        <v>71</v>
      </c>
      <c r="P889" s="2">
        <v>1</v>
      </c>
      <c r="Q889" s="2" t="s">
        <v>201</v>
      </c>
      <c r="R889" s="2" t="s">
        <v>1989</v>
      </c>
      <c r="S889" s="2" t="s">
        <v>1599</v>
      </c>
      <c r="T889" s="2" t="s">
        <v>1599</v>
      </c>
      <c r="U889" s="2" t="s">
        <v>1599</v>
      </c>
      <c r="V889" s="2" t="s">
        <v>1599</v>
      </c>
      <c r="Y889" s="2" t="s">
        <v>1599</v>
      </c>
      <c r="AA889" s="2" t="s">
        <v>1599</v>
      </c>
      <c r="AB889" s="12" t="s">
        <v>286</v>
      </c>
      <c r="AC889" s="12" t="s">
        <v>318</v>
      </c>
      <c r="AD889" s="12">
        <v>1</v>
      </c>
      <c r="AE889" s="12">
        <f>VLOOKUP(AD889,Tableau5[[ID_Section]:[departement]],10,TRUE)</f>
        <v>29</v>
      </c>
      <c r="AF889" s="12">
        <v>4</v>
      </c>
      <c r="AG889" s="33">
        <v>43207</v>
      </c>
      <c r="AH889" s="12">
        <v>14</v>
      </c>
      <c r="AI889" s="12">
        <v>13</v>
      </c>
      <c r="AJ889" s="12" t="s">
        <v>71</v>
      </c>
      <c r="AL889" s="12">
        <v>1</v>
      </c>
      <c r="AO889" s="12" t="s">
        <v>201</v>
      </c>
      <c r="AP889" s="12">
        <v>2</v>
      </c>
      <c r="AW889" s="12">
        <v>2</v>
      </c>
      <c r="AX889" s="12">
        <v>2</v>
      </c>
      <c r="AY889" s="12" t="s">
        <v>288</v>
      </c>
      <c r="AZ889" s="12">
        <v>46</v>
      </c>
      <c r="BA889" s="12" t="s">
        <v>316</v>
      </c>
      <c r="BB889" s="12">
        <v>11320</v>
      </c>
      <c r="BC889" s="12">
        <v>0</v>
      </c>
    </row>
    <row r="890" spans="1:56" x14ac:dyDescent="0.2">
      <c r="A890" s="2" t="s">
        <v>1612</v>
      </c>
      <c r="B890" s="2" t="s">
        <v>568</v>
      </c>
      <c r="C890" s="2"/>
      <c r="D890" s="2">
        <v>1</v>
      </c>
      <c r="E890" s="11">
        <v>43207</v>
      </c>
      <c r="F890" s="2">
        <v>43207</v>
      </c>
      <c r="G890" s="2">
        <v>4</v>
      </c>
      <c r="K890" s="2">
        <v>14</v>
      </c>
      <c r="O890" s="2" t="s">
        <v>53</v>
      </c>
      <c r="P890" s="2">
        <v>1</v>
      </c>
      <c r="R890" s="2" t="s">
        <v>1988</v>
      </c>
      <c r="S890" s="2" t="s">
        <v>1599</v>
      </c>
      <c r="T890" s="2" t="s">
        <v>1599</v>
      </c>
      <c r="U890" s="2" t="s">
        <v>1599</v>
      </c>
      <c r="V890" s="2" t="s">
        <v>1599</v>
      </c>
      <c r="Y890" s="2" t="s">
        <v>1599</v>
      </c>
      <c r="AA890" s="2" t="s">
        <v>1599</v>
      </c>
      <c r="AB890" s="12" t="s">
        <v>286</v>
      </c>
      <c r="AC890" s="12" t="s">
        <v>319</v>
      </c>
      <c r="AD890" s="12">
        <v>1</v>
      </c>
      <c r="AE890" s="12">
        <f>VLOOKUP(AD890,Tableau5[[ID_Section]:[departement]],10,TRUE)</f>
        <v>29</v>
      </c>
      <c r="AF890" s="12">
        <v>4</v>
      </c>
      <c r="AG890" s="33">
        <v>43207</v>
      </c>
      <c r="AH890" s="12">
        <v>14</v>
      </c>
      <c r="AI890" s="12">
        <v>9</v>
      </c>
      <c r="AJ890" s="12" t="s">
        <v>53</v>
      </c>
      <c r="AK890" s="12" t="s">
        <v>53</v>
      </c>
      <c r="AL890" s="12">
        <v>1</v>
      </c>
      <c r="AP890" s="12">
        <v>1</v>
      </c>
      <c r="AV890" s="12" t="str">
        <f>CONCATENATE(AD890,"-",AG890,"-","Loisir")</f>
        <v>1-43207-Loisir</v>
      </c>
      <c r="AW890" s="12">
        <v>1</v>
      </c>
      <c r="AX890" s="12">
        <v>2</v>
      </c>
      <c r="AY890" s="12" t="s">
        <v>288</v>
      </c>
      <c r="AZ890" s="12">
        <v>46</v>
      </c>
      <c r="BA890" s="12" t="s">
        <v>316</v>
      </c>
      <c r="BB890" s="12">
        <v>11320</v>
      </c>
      <c r="BC890" s="12">
        <v>0</v>
      </c>
    </row>
    <row r="891" spans="1:56" x14ac:dyDescent="0.2">
      <c r="A891" s="2" t="s">
        <v>1612</v>
      </c>
      <c r="B891" s="2" t="s">
        <v>568</v>
      </c>
      <c r="C891" s="2"/>
      <c r="D891" s="2">
        <v>1</v>
      </c>
      <c r="E891" s="11">
        <v>43207</v>
      </c>
      <c r="F891" s="2">
        <v>43207</v>
      </c>
      <c r="G891" s="2">
        <v>4</v>
      </c>
      <c r="K891" s="2">
        <v>14</v>
      </c>
      <c r="O891" s="2" t="s">
        <v>49</v>
      </c>
      <c r="P891" s="2">
        <v>1</v>
      </c>
      <c r="R891" s="2" t="s">
        <v>1988</v>
      </c>
      <c r="S891" s="2" t="s">
        <v>54</v>
      </c>
      <c r="T891" s="2" t="s">
        <v>320</v>
      </c>
      <c r="U891" s="2" t="s">
        <v>1599</v>
      </c>
      <c r="V891" s="2" t="s">
        <v>1599</v>
      </c>
      <c r="Y891" s="2" t="s">
        <v>1599</v>
      </c>
      <c r="AA891" s="2" t="s">
        <v>1599</v>
      </c>
      <c r="AB891" s="12" t="s">
        <v>320</v>
      </c>
      <c r="AC891" s="12" t="s">
        <v>321</v>
      </c>
      <c r="AD891" s="12">
        <v>1</v>
      </c>
      <c r="AE891" s="12">
        <f>VLOOKUP(AD891,Tableau5[[ID_Section]:[departement]],10,TRUE)</f>
        <v>29</v>
      </c>
      <c r="AF891" s="12">
        <v>4</v>
      </c>
      <c r="AG891" s="33">
        <v>43207</v>
      </c>
      <c r="AH891" s="12">
        <v>14</v>
      </c>
      <c r="AI891" s="12">
        <v>1</v>
      </c>
      <c r="AJ891" s="12" t="s">
        <v>49</v>
      </c>
      <c r="AL891" s="12">
        <v>1</v>
      </c>
      <c r="AP891" s="12">
        <v>1</v>
      </c>
      <c r="AQ891" s="12">
        <v>8</v>
      </c>
      <c r="AW891" s="12">
        <v>2</v>
      </c>
      <c r="AX891" s="12">
        <v>2</v>
      </c>
      <c r="AY891" s="12" t="s">
        <v>288</v>
      </c>
      <c r="AZ891" s="12">
        <v>46</v>
      </c>
      <c r="BA891" s="12" t="s">
        <v>316</v>
      </c>
      <c r="BB891" s="12">
        <v>11320</v>
      </c>
      <c r="BC891" s="12">
        <v>0</v>
      </c>
    </row>
    <row r="892" spans="1:56" x14ac:dyDescent="0.2">
      <c r="A892" s="2" t="s">
        <v>1612</v>
      </c>
      <c r="B892" s="2" t="s">
        <v>568</v>
      </c>
      <c r="C892" s="2"/>
      <c r="D892" s="2">
        <v>1</v>
      </c>
      <c r="E892" s="11">
        <v>43207</v>
      </c>
      <c r="F892" s="2">
        <v>43207</v>
      </c>
      <c r="G892" s="2">
        <v>4</v>
      </c>
      <c r="K892" s="2">
        <v>14</v>
      </c>
      <c r="O892" s="2" t="s">
        <v>49</v>
      </c>
      <c r="P892" s="2">
        <v>1</v>
      </c>
      <c r="R892" s="2" t="s">
        <v>1989</v>
      </c>
      <c r="S892" s="2" t="s">
        <v>54</v>
      </c>
      <c r="T892" s="2" t="s">
        <v>322</v>
      </c>
      <c r="U892" s="2" t="s">
        <v>1599</v>
      </c>
      <c r="V892" s="2" t="s">
        <v>1599</v>
      </c>
      <c r="Y892" s="2" t="s">
        <v>1599</v>
      </c>
      <c r="AA892" s="2" t="s">
        <v>1599</v>
      </c>
      <c r="AB892" s="12" t="s">
        <v>322</v>
      </c>
      <c r="AC892" s="12" t="s">
        <v>323</v>
      </c>
      <c r="AD892" s="12">
        <v>1</v>
      </c>
      <c r="AE892" s="12">
        <f>VLOOKUP(AD892,Tableau5[[ID_Section]:[departement]],10,TRUE)</f>
        <v>29</v>
      </c>
      <c r="AF892" s="12">
        <v>4</v>
      </c>
      <c r="AG892" s="33">
        <v>43207</v>
      </c>
      <c r="AH892" s="12">
        <v>14</v>
      </c>
      <c r="AI892" s="12">
        <v>1</v>
      </c>
      <c r="AJ892" s="12" t="s">
        <v>49</v>
      </c>
      <c r="AL892" s="12">
        <v>1</v>
      </c>
      <c r="AP892" s="12">
        <v>2</v>
      </c>
      <c r="AQ892" s="12">
        <v>9</v>
      </c>
      <c r="AW892" s="12">
        <v>2</v>
      </c>
      <c r="AX892" s="12">
        <v>2</v>
      </c>
      <c r="AY892" s="12" t="s">
        <v>288</v>
      </c>
      <c r="AZ892" s="12">
        <v>46</v>
      </c>
      <c r="BA892" s="12" t="s">
        <v>316</v>
      </c>
      <c r="BB892" s="12">
        <v>11320</v>
      </c>
      <c r="BC892" s="12">
        <v>0</v>
      </c>
    </row>
    <row r="893" spans="1:56" x14ac:dyDescent="0.2">
      <c r="A893" s="2" t="s">
        <v>1612</v>
      </c>
      <c r="B893" s="2" t="s">
        <v>568</v>
      </c>
      <c r="C893" s="2"/>
      <c r="D893" s="2">
        <v>1</v>
      </c>
      <c r="E893" s="11">
        <v>43207</v>
      </c>
      <c r="F893" s="2">
        <v>43207</v>
      </c>
      <c r="G893" s="2">
        <v>4</v>
      </c>
      <c r="K893" s="2">
        <v>14</v>
      </c>
      <c r="O893" s="2" t="s">
        <v>49</v>
      </c>
      <c r="P893" s="2">
        <v>1</v>
      </c>
      <c r="R893" s="2" t="s">
        <v>1989</v>
      </c>
      <c r="S893" s="2" t="s">
        <v>54</v>
      </c>
      <c r="T893" s="2" t="s">
        <v>324</v>
      </c>
      <c r="U893" s="2" t="s">
        <v>1599</v>
      </c>
      <c r="V893" s="2" t="s">
        <v>1599</v>
      </c>
      <c r="Y893" s="2" t="s">
        <v>1599</v>
      </c>
      <c r="AA893" s="2" t="s">
        <v>1599</v>
      </c>
      <c r="AB893" s="12" t="s">
        <v>324</v>
      </c>
      <c r="AC893" s="12" t="s">
        <v>325</v>
      </c>
      <c r="AD893" s="12">
        <v>1</v>
      </c>
      <c r="AE893" s="12">
        <f>VLOOKUP(AD893,Tableau5[[ID_Section]:[departement]],10,TRUE)</f>
        <v>29</v>
      </c>
      <c r="AF893" s="12">
        <v>4</v>
      </c>
      <c r="AG893" s="33">
        <v>43207</v>
      </c>
      <c r="AH893" s="12">
        <v>14</v>
      </c>
      <c r="AI893" s="12">
        <v>1</v>
      </c>
      <c r="AJ893" s="12" t="s">
        <v>49</v>
      </c>
      <c r="AL893" s="12">
        <v>1</v>
      </c>
      <c r="AP893" s="12">
        <v>2</v>
      </c>
      <c r="AQ893" s="12">
        <v>10</v>
      </c>
      <c r="AW893" s="12">
        <v>2</v>
      </c>
      <c r="AX893" s="12">
        <v>2</v>
      </c>
      <c r="AY893" s="12" t="s">
        <v>288</v>
      </c>
      <c r="AZ893" s="12">
        <v>46</v>
      </c>
      <c r="BA893" s="12" t="s">
        <v>316</v>
      </c>
      <c r="BB893" s="12">
        <v>11320</v>
      </c>
      <c r="BC893" s="12">
        <v>0</v>
      </c>
      <c r="BD893" s="12" t="s">
        <v>48</v>
      </c>
    </row>
    <row r="894" spans="1:56" x14ac:dyDescent="0.2">
      <c r="A894" s="2" t="s">
        <v>1612</v>
      </c>
      <c r="B894" s="2" t="s">
        <v>568</v>
      </c>
      <c r="C894" s="2"/>
      <c r="D894" s="2">
        <v>1</v>
      </c>
      <c r="E894" s="11">
        <v>43207</v>
      </c>
      <c r="F894" s="2">
        <v>43207</v>
      </c>
      <c r="G894" s="2">
        <v>4</v>
      </c>
      <c r="K894" s="2">
        <v>15</v>
      </c>
      <c r="O894" s="2" t="s">
        <v>49</v>
      </c>
      <c r="P894" s="2">
        <v>1</v>
      </c>
      <c r="R894" s="2" t="s">
        <v>1988</v>
      </c>
      <c r="S894" s="2" t="s">
        <v>54</v>
      </c>
      <c r="T894" s="2" t="s">
        <v>326</v>
      </c>
      <c r="U894" s="2" t="s">
        <v>1599</v>
      </c>
      <c r="V894" s="2" t="s">
        <v>1599</v>
      </c>
      <c r="Y894" s="2" t="s">
        <v>1599</v>
      </c>
      <c r="AA894" s="2" t="s">
        <v>1599</v>
      </c>
      <c r="AB894" s="12" t="s">
        <v>326</v>
      </c>
      <c r="AC894" s="12" t="s">
        <v>327</v>
      </c>
      <c r="AD894" s="12">
        <v>1</v>
      </c>
      <c r="AE894" s="12">
        <f>VLOOKUP(AD894,Tableau5[[ID_Section]:[departement]],10,TRUE)</f>
        <v>29</v>
      </c>
      <c r="AF894" s="12">
        <v>4</v>
      </c>
      <c r="AG894" s="33">
        <v>43207</v>
      </c>
      <c r="AH894" s="12">
        <v>15</v>
      </c>
      <c r="AI894" s="12">
        <v>1</v>
      </c>
      <c r="AJ894" s="12" t="s">
        <v>49</v>
      </c>
      <c r="AL894" s="12">
        <v>1</v>
      </c>
      <c r="AP894" s="12">
        <v>1</v>
      </c>
      <c r="AQ894" s="12">
        <v>11</v>
      </c>
      <c r="AW894" s="12">
        <v>2</v>
      </c>
      <c r="AX894" s="12">
        <v>2</v>
      </c>
      <c r="AY894" s="12" t="s">
        <v>288</v>
      </c>
      <c r="AZ894" s="12">
        <v>46</v>
      </c>
      <c r="BA894" s="12" t="s">
        <v>328</v>
      </c>
      <c r="BB894" s="12">
        <v>11321</v>
      </c>
      <c r="BC894" s="12">
        <v>0</v>
      </c>
    </row>
    <row r="895" spans="1:56" x14ac:dyDescent="0.2">
      <c r="A895" s="2" t="s">
        <v>1612</v>
      </c>
      <c r="B895" s="2" t="s">
        <v>568</v>
      </c>
      <c r="C895" s="2"/>
      <c r="D895" s="2">
        <v>1</v>
      </c>
      <c r="E895" s="11">
        <v>43207</v>
      </c>
      <c r="F895" s="2">
        <v>43207</v>
      </c>
      <c r="G895" s="2">
        <v>4</v>
      </c>
      <c r="K895" s="2">
        <v>15</v>
      </c>
      <c r="O895" s="2" t="s">
        <v>49</v>
      </c>
      <c r="P895" s="2">
        <v>1</v>
      </c>
      <c r="R895" s="2" t="s">
        <v>1988</v>
      </c>
      <c r="S895" s="2" t="s">
        <v>54</v>
      </c>
      <c r="T895" s="2" t="s">
        <v>329</v>
      </c>
      <c r="U895" s="2" t="s">
        <v>1599</v>
      </c>
      <c r="V895" s="2" t="s">
        <v>1599</v>
      </c>
      <c r="Y895" s="2" t="s">
        <v>1599</v>
      </c>
      <c r="AA895" s="2" t="s">
        <v>1599</v>
      </c>
      <c r="AB895" s="12" t="s">
        <v>329</v>
      </c>
      <c r="AC895" s="12" t="s">
        <v>330</v>
      </c>
      <c r="AD895" s="12">
        <v>1</v>
      </c>
      <c r="AE895" s="12">
        <f>VLOOKUP(AD895,Tableau5[[ID_Section]:[departement]],10,TRUE)</f>
        <v>29</v>
      </c>
      <c r="AF895" s="12">
        <v>4</v>
      </c>
      <c r="AG895" s="33">
        <v>43207</v>
      </c>
      <c r="AH895" s="12">
        <v>15</v>
      </c>
      <c r="AI895" s="12">
        <v>1</v>
      </c>
      <c r="AJ895" s="12" t="s">
        <v>49</v>
      </c>
      <c r="AL895" s="12">
        <v>1</v>
      </c>
      <c r="AP895" s="12">
        <v>1</v>
      </c>
      <c r="AQ895" s="12">
        <v>12</v>
      </c>
      <c r="AW895" s="12">
        <v>2</v>
      </c>
      <c r="AX895" s="12">
        <v>2</v>
      </c>
      <c r="AY895" s="12" t="s">
        <v>288</v>
      </c>
      <c r="AZ895" s="12">
        <v>46</v>
      </c>
      <c r="BA895" s="12" t="s">
        <v>328</v>
      </c>
      <c r="BB895" s="12">
        <v>11321</v>
      </c>
      <c r="BC895" s="12">
        <v>0</v>
      </c>
    </row>
    <row r="896" spans="1:56" x14ac:dyDescent="0.2">
      <c r="A896" s="2" t="s">
        <v>1612</v>
      </c>
      <c r="B896" s="2" t="s">
        <v>568</v>
      </c>
      <c r="C896" s="2"/>
      <c r="D896" s="2">
        <v>1</v>
      </c>
      <c r="E896" s="11">
        <v>43207</v>
      </c>
      <c r="F896" s="2">
        <v>43207</v>
      </c>
      <c r="G896" s="2">
        <v>4</v>
      </c>
      <c r="K896" s="2">
        <v>15</v>
      </c>
      <c r="O896" s="2" t="s">
        <v>49</v>
      </c>
      <c r="P896" s="2">
        <v>2</v>
      </c>
      <c r="R896" s="2" t="s">
        <v>1988</v>
      </c>
      <c r="S896" s="2" t="s">
        <v>1599</v>
      </c>
      <c r="T896" s="2" t="s">
        <v>1599</v>
      </c>
      <c r="U896" s="2" t="s">
        <v>1981</v>
      </c>
      <c r="V896" s="2">
        <v>93500</v>
      </c>
      <c r="Y896" s="2" t="s">
        <v>1983</v>
      </c>
      <c r="AA896" s="2" t="s">
        <v>51</v>
      </c>
      <c r="AB896" s="12" t="s">
        <v>286</v>
      </c>
      <c r="AC896" s="12" t="s">
        <v>331</v>
      </c>
      <c r="AD896" s="12">
        <v>1</v>
      </c>
      <c r="AE896" s="12">
        <f>VLOOKUP(AD896,Tableau5[[ID_Section]:[departement]],10,TRUE)</f>
        <v>29</v>
      </c>
      <c r="AF896" s="12">
        <v>4</v>
      </c>
      <c r="AG896" s="33">
        <v>43207</v>
      </c>
      <c r="AH896" s="12">
        <v>15</v>
      </c>
      <c r="AI896" s="12">
        <v>1</v>
      </c>
      <c r="AJ896" s="12" t="s">
        <v>49</v>
      </c>
      <c r="AL896" s="12">
        <v>2</v>
      </c>
      <c r="AP896" s="12">
        <v>1</v>
      </c>
      <c r="AR896" s="12">
        <v>93500</v>
      </c>
      <c r="AS896" s="12" t="s">
        <v>54</v>
      </c>
      <c r="AT896" s="12">
        <v>2</v>
      </c>
      <c r="AU896" s="12">
        <v>2</v>
      </c>
      <c r="AW896" s="12">
        <v>2</v>
      </c>
      <c r="AX896" s="12">
        <v>2</v>
      </c>
      <c r="AY896" s="12" t="s">
        <v>288</v>
      </c>
      <c r="AZ896" s="12">
        <v>46</v>
      </c>
      <c r="BA896" s="12" t="s">
        <v>328</v>
      </c>
      <c r="BB896" s="12">
        <v>11321</v>
      </c>
      <c r="BC896" s="12">
        <v>0</v>
      </c>
    </row>
    <row r="897" spans="1:56" x14ac:dyDescent="0.2">
      <c r="A897" s="2" t="s">
        <v>1612</v>
      </c>
      <c r="B897" s="2" t="s">
        <v>568</v>
      </c>
      <c r="C897" s="2"/>
      <c r="D897" s="2">
        <v>1</v>
      </c>
      <c r="E897" s="11">
        <v>43207</v>
      </c>
      <c r="F897" s="2">
        <v>43207</v>
      </c>
      <c r="G897" s="2">
        <v>4</v>
      </c>
      <c r="K897" s="2">
        <v>15</v>
      </c>
      <c r="O897" s="2" t="s">
        <v>49</v>
      </c>
      <c r="P897" s="2">
        <v>1</v>
      </c>
      <c r="R897" s="2" t="s">
        <v>1989</v>
      </c>
      <c r="S897" s="2" t="s">
        <v>54</v>
      </c>
      <c r="T897" s="2" t="s">
        <v>332</v>
      </c>
      <c r="U897" s="2" t="s">
        <v>1599</v>
      </c>
      <c r="V897" s="2" t="s">
        <v>1599</v>
      </c>
      <c r="Y897" s="2" t="s">
        <v>1599</v>
      </c>
      <c r="AA897" s="2" t="s">
        <v>1599</v>
      </c>
      <c r="AB897" s="12" t="s">
        <v>332</v>
      </c>
      <c r="AC897" s="12" t="s">
        <v>333</v>
      </c>
      <c r="AD897" s="12">
        <v>1</v>
      </c>
      <c r="AE897" s="12">
        <f>VLOOKUP(AD897,Tableau5[[ID_Section]:[departement]],10,TRUE)</f>
        <v>29</v>
      </c>
      <c r="AF897" s="12">
        <v>4</v>
      </c>
      <c r="AG897" s="33">
        <v>43207</v>
      </c>
      <c r="AH897" s="12">
        <v>15</v>
      </c>
      <c r="AI897" s="12">
        <v>1</v>
      </c>
      <c r="AJ897" s="12" t="s">
        <v>49</v>
      </c>
      <c r="AL897" s="12">
        <v>1</v>
      </c>
      <c r="AP897" s="12">
        <v>2</v>
      </c>
      <c r="AQ897" s="12">
        <v>13</v>
      </c>
      <c r="AW897" s="12">
        <v>2</v>
      </c>
      <c r="AX897" s="12">
        <v>2</v>
      </c>
      <c r="AY897" s="12" t="s">
        <v>288</v>
      </c>
      <c r="AZ897" s="12">
        <v>46</v>
      </c>
      <c r="BA897" s="12" t="s">
        <v>328</v>
      </c>
      <c r="BB897" s="12">
        <v>11321</v>
      </c>
      <c r="BC897" s="12">
        <v>0</v>
      </c>
    </row>
    <row r="898" spans="1:56" x14ac:dyDescent="0.2">
      <c r="A898" s="2" t="s">
        <v>1612</v>
      </c>
      <c r="B898" s="2" t="s">
        <v>568</v>
      </c>
      <c r="C898" s="2"/>
      <c r="D898" s="2">
        <v>1</v>
      </c>
      <c r="E898" s="11">
        <v>43207</v>
      </c>
      <c r="F898" s="2">
        <v>43207</v>
      </c>
      <c r="G898" s="2">
        <v>4</v>
      </c>
      <c r="K898" s="2">
        <v>15</v>
      </c>
      <c r="O898" s="2" t="s">
        <v>49</v>
      </c>
      <c r="P898" s="2">
        <v>2</v>
      </c>
      <c r="R898" s="2" t="s">
        <v>1989</v>
      </c>
      <c r="S898" s="2" t="s">
        <v>54</v>
      </c>
      <c r="T898" s="2" t="s">
        <v>334</v>
      </c>
      <c r="U898" s="2" t="s">
        <v>1599</v>
      </c>
      <c r="V898" s="2" t="s">
        <v>1599</v>
      </c>
      <c r="Y898" s="2" t="s">
        <v>1599</v>
      </c>
      <c r="AA898" s="2" t="s">
        <v>1599</v>
      </c>
      <c r="AB898" s="12" t="s">
        <v>334</v>
      </c>
      <c r="AC898" s="12" t="s">
        <v>335</v>
      </c>
      <c r="AD898" s="12">
        <v>1</v>
      </c>
      <c r="AE898" s="12">
        <f>VLOOKUP(AD898,Tableau5[[ID_Section]:[departement]],10,TRUE)</f>
        <v>29</v>
      </c>
      <c r="AF898" s="12">
        <v>4</v>
      </c>
      <c r="AG898" s="33">
        <v>43207</v>
      </c>
      <c r="AH898" s="12">
        <v>15</v>
      </c>
      <c r="AI898" s="12">
        <v>1</v>
      </c>
      <c r="AJ898" s="12" t="s">
        <v>49</v>
      </c>
      <c r="AL898" s="12">
        <v>2</v>
      </c>
      <c r="AP898" s="12">
        <v>2</v>
      </c>
      <c r="AQ898" s="12">
        <v>14</v>
      </c>
      <c r="AW898" s="12">
        <v>2</v>
      </c>
      <c r="AX898" s="12">
        <v>2</v>
      </c>
      <c r="AY898" s="12" t="s">
        <v>288</v>
      </c>
      <c r="AZ898" s="12">
        <v>46</v>
      </c>
      <c r="BA898" s="12" t="s">
        <v>328</v>
      </c>
      <c r="BB898" s="12">
        <v>11321</v>
      </c>
      <c r="BC898" s="12">
        <v>0</v>
      </c>
    </row>
    <row r="899" spans="1:56" x14ac:dyDescent="0.2">
      <c r="A899" s="2" t="s">
        <v>1612</v>
      </c>
      <c r="B899" s="2" t="s">
        <v>568</v>
      </c>
      <c r="C899" s="2"/>
      <c r="D899" s="2">
        <v>1</v>
      </c>
      <c r="E899" s="11">
        <v>43207</v>
      </c>
      <c r="F899" s="2">
        <v>43207</v>
      </c>
      <c r="G899" s="2">
        <v>4</v>
      </c>
      <c r="K899" s="2">
        <v>15</v>
      </c>
      <c r="O899" s="2" t="s">
        <v>49</v>
      </c>
      <c r="P899" s="2">
        <v>1</v>
      </c>
      <c r="R899" s="2" t="s">
        <v>1988</v>
      </c>
      <c r="S899" s="2" t="s">
        <v>1599</v>
      </c>
      <c r="T899" s="2" t="s">
        <v>1599</v>
      </c>
      <c r="U899" s="2" t="s">
        <v>1599</v>
      </c>
      <c r="V899" s="2" t="s">
        <v>1599</v>
      </c>
      <c r="Y899" s="2" t="s">
        <v>1599</v>
      </c>
      <c r="AA899" s="2" t="s">
        <v>1599</v>
      </c>
      <c r="AB899" s="12" t="s">
        <v>286</v>
      </c>
      <c r="AC899" s="12" t="s">
        <v>336</v>
      </c>
      <c r="AD899" s="12">
        <v>1</v>
      </c>
      <c r="AE899" s="12">
        <f>VLOOKUP(AD899,Tableau5[[ID_Section]:[departement]],10,TRUE)</f>
        <v>29</v>
      </c>
      <c r="AF899" s="12">
        <v>4</v>
      </c>
      <c r="AG899" s="33">
        <v>43207</v>
      </c>
      <c r="AH899" s="12">
        <v>15</v>
      </c>
      <c r="AI899" s="12">
        <v>1</v>
      </c>
      <c r="AJ899" s="12" t="s">
        <v>49</v>
      </c>
      <c r="AL899" s="12">
        <v>1</v>
      </c>
      <c r="AP899" s="12">
        <v>1</v>
      </c>
      <c r="AW899" s="12">
        <v>2</v>
      </c>
      <c r="AX899" s="12">
        <v>2</v>
      </c>
      <c r="AY899" s="12" t="s">
        <v>288</v>
      </c>
      <c r="AZ899" s="12">
        <v>46</v>
      </c>
      <c r="BA899" s="12" t="s">
        <v>328</v>
      </c>
      <c r="BB899" s="12">
        <v>11321</v>
      </c>
      <c r="BC899" s="12">
        <v>0</v>
      </c>
    </row>
    <row r="900" spans="1:56" x14ac:dyDescent="0.2">
      <c r="A900" s="2" t="s">
        <v>1612</v>
      </c>
      <c r="B900" s="2" t="s">
        <v>568</v>
      </c>
      <c r="C900" s="2"/>
      <c r="D900" s="2">
        <v>1</v>
      </c>
      <c r="E900" s="11">
        <v>43207</v>
      </c>
      <c r="F900" s="2">
        <v>43207</v>
      </c>
      <c r="G900" s="2">
        <v>4</v>
      </c>
      <c r="K900" s="2">
        <v>15</v>
      </c>
      <c r="O900" s="2" t="s">
        <v>49</v>
      </c>
      <c r="P900" s="2">
        <v>1</v>
      </c>
      <c r="R900" s="2" t="s">
        <v>1989</v>
      </c>
      <c r="S900" s="2" t="s">
        <v>54</v>
      </c>
      <c r="T900" s="2" t="s">
        <v>337</v>
      </c>
      <c r="U900" s="2" t="s">
        <v>1599</v>
      </c>
      <c r="V900" s="2" t="s">
        <v>1599</v>
      </c>
      <c r="Y900" s="2" t="s">
        <v>1599</v>
      </c>
      <c r="AA900" s="2" t="s">
        <v>1599</v>
      </c>
      <c r="AB900" s="12" t="s">
        <v>337</v>
      </c>
      <c r="AC900" s="12" t="s">
        <v>338</v>
      </c>
      <c r="AD900" s="12">
        <v>1</v>
      </c>
      <c r="AE900" s="12">
        <f>VLOOKUP(AD900,Tableau5[[ID_Section]:[departement]],10,TRUE)</f>
        <v>29</v>
      </c>
      <c r="AF900" s="12">
        <v>4</v>
      </c>
      <c r="AG900" s="33">
        <v>43207</v>
      </c>
      <c r="AH900" s="12">
        <v>15</v>
      </c>
      <c r="AI900" s="12">
        <v>1</v>
      </c>
      <c r="AJ900" s="12" t="s">
        <v>49</v>
      </c>
      <c r="AL900" s="12">
        <v>1</v>
      </c>
      <c r="AP900" s="12">
        <v>2</v>
      </c>
      <c r="AQ900" s="12">
        <v>15</v>
      </c>
      <c r="AW900" s="12">
        <v>2</v>
      </c>
      <c r="AX900" s="12">
        <v>2</v>
      </c>
      <c r="AY900" s="12" t="s">
        <v>288</v>
      </c>
      <c r="AZ900" s="12">
        <v>46</v>
      </c>
      <c r="BA900" s="12" t="s">
        <v>328</v>
      </c>
      <c r="BB900" s="12">
        <v>11321</v>
      </c>
      <c r="BC900" s="12">
        <v>0</v>
      </c>
    </row>
    <row r="901" spans="1:56" x14ac:dyDescent="0.2">
      <c r="A901" s="2" t="s">
        <v>1612</v>
      </c>
      <c r="B901" s="2" t="s">
        <v>568</v>
      </c>
      <c r="C901" s="2"/>
      <c r="D901" s="2">
        <v>1</v>
      </c>
      <c r="E901" s="11">
        <v>43207</v>
      </c>
      <c r="F901" s="2">
        <v>43207</v>
      </c>
      <c r="G901" s="2">
        <v>4</v>
      </c>
      <c r="K901" s="2">
        <v>15</v>
      </c>
      <c r="O901" s="2" t="s">
        <v>49</v>
      </c>
      <c r="P901" s="2">
        <v>1</v>
      </c>
      <c r="R901" s="2" t="s">
        <v>1989</v>
      </c>
      <c r="S901" s="2" t="s">
        <v>54</v>
      </c>
      <c r="T901" s="2" t="s">
        <v>339</v>
      </c>
      <c r="U901" s="2" t="s">
        <v>1599</v>
      </c>
      <c r="V901" s="2" t="s">
        <v>1599</v>
      </c>
      <c r="Y901" s="2" t="s">
        <v>1599</v>
      </c>
      <c r="AA901" s="2" t="s">
        <v>1599</v>
      </c>
      <c r="AB901" s="12" t="s">
        <v>339</v>
      </c>
      <c r="AC901" s="12" t="s">
        <v>340</v>
      </c>
      <c r="AD901" s="12">
        <v>1</v>
      </c>
      <c r="AE901" s="12">
        <f>VLOOKUP(AD901,Tableau5[[ID_Section]:[departement]],10,TRUE)</f>
        <v>29</v>
      </c>
      <c r="AF901" s="12">
        <v>4</v>
      </c>
      <c r="AG901" s="33">
        <v>43207</v>
      </c>
      <c r="AH901" s="12">
        <v>15</v>
      </c>
      <c r="AI901" s="12">
        <v>1</v>
      </c>
      <c r="AJ901" s="12" t="s">
        <v>49</v>
      </c>
      <c r="AL901" s="12">
        <v>1</v>
      </c>
      <c r="AP901" s="12">
        <v>2</v>
      </c>
      <c r="AQ901" s="12">
        <v>16</v>
      </c>
      <c r="AW901" s="12">
        <v>2</v>
      </c>
      <c r="AX901" s="12">
        <v>2</v>
      </c>
      <c r="AY901" s="12" t="s">
        <v>288</v>
      </c>
      <c r="AZ901" s="12">
        <v>46</v>
      </c>
      <c r="BA901" s="12" t="s">
        <v>328</v>
      </c>
      <c r="BB901" s="12">
        <v>11321</v>
      </c>
      <c r="BC901" s="12">
        <v>0</v>
      </c>
    </row>
    <row r="902" spans="1:56" x14ac:dyDescent="0.2">
      <c r="A902" s="2" t="s">
        <v>1612</v>
      </c>
      <c r="B902" s="2" t="s">
        <v>568</v>
      </c>
      <c r="C902" s="2"/>
      <c r="D902" s="2">
        <v>1</v>
      </c>
      <c r="E902" s="11">
        <v>43207</v>
      </c>
      <c r="F902" s="2">
        <v>43207</v>
      </c>
      <c r="G902" s="2">
        <v>4</v>
      </c>
      <c r="K902" s="2">
        <v>15</v>
      </c>
      <c r="O902" s="2" t="s">
        <v>71</v>
      </c>
      <c r="P902" s="2">
        <v>1</v>
      </c>
      <c r="Q902" s="2" t="s">
        <v>201</v>
      </c>
      <c r="R902" s="2" t="s">
        <v>1989</v>
      </c>
      <c r="S902" s="2" t="s">
        <v>1599</v>
      </c>
      <c r="T902" s="2" t="s">
        <v>1599</v>
      </c>
      <c r="U902" s="2" t="s">
        <v>1599</v>
      </c>
      <c r="V902" s="2" t="s">
        <v>1599</v>
      </c>
      <c r="Y902" s="2" t="s">
        <v>1599</v>
      </c>
      <c r="AA902" s="2" t="s">
        <v>1599</v>
      </c>
      <c r="AB902" s="12" t="s">
        <v>286</v>
      </c>
      <c r="AC902" s="12" t="s">
        <v>341</v>
      </c>
      <c r="AD902" s="12">
        <v>1</v>
      </c>
      <c r="AE902" s="12">
        <f>VLOOKUP(AD902,Tableau5[[ID_Section]:[departement]],10,TRUE)</f>
        <v>29</v>
      </c>
      <c r="AF902" s="12">
        <v>4</v>
      </c>
      <c r="AG902" s="33">
        <v>43207</v>
      </c>
      <c r="AH902" s="12">
        <v>15</v>
      </c>
      <c r="AI902" s="12">
        <v>13</v>
      </c>
      <c r="AJ902" s="12" t="s">
        <v>71</v>
      </c>
      <c r="AL902" s="12">
        <v>1</v>
      </c>
      <c r="AO902" s="12" t="s">
        <v>201</v>
      </c>
      <c r="AP902" s="12">
        <v>2</v>
      </c>
      <c r="AW902" s="12">
        <v>2</v>
      </c>
      <c r="AX902" s="12">
        <v>2</v>
      </c>
      <c r="AY902" s="12" t="s">
        <v>288</v>
      </c>
      <c r="AZ902" s="12">
        <v>46</v>
      </c>
      <c r="BA902" s="12" t="s">
        <v>328</v>
      </c>
      <c r="BB902" s="12">
        <v>11321</v>
      </c>
      <c r="BC902" s="12">
        <v>0</v>
      </c>
      <c r="BD902" s="12" t="s">
        <v>48</v>
      </c>
    </row>
    <row r="903" spans="1:56" x14ac:dyDescent="0.2">
      <c r="A903" s="2" t="s">
        <v>1612</v>
      </c>
      <c r="B903" s="2" t="s">
        <v>568</v>
      </c>
      <c r="C903" s="2"/>
      <c r="D903" s="2">
        <v>1</v>
      </c>
      <c r="E903" s="11">
        <v>43207</v>
      </c>
      <c r="F903" s="2">
        <v>43207</v>
      </c>
      <c r="G903" s="2">
        <v>4</v>
      </c>
      <c r="K903" s="2">
        <v>16</v>
      </c>
      <c r="O903" s="2" t="s">
        <v>49</v>
      </c>
      <c r="P903" s="2">
        <v>1</v>
      </c>
      <c r="R903" s="2" t="s">
        <v>1989</v>
      </c>
      <c r="S903" s="2" t="s">
        <v>54</v>
      </c>
      <c r="T903" s="2" t="s">
        <v>342</v>
      </c>
      <c r="U903" s="2" t="s">
        <v>1599</v>
      </c>
      <c r="V903" s="2" t="s">
        <v>1599</v>
      </c>
      <c r="Y903" s="2" t="s">
        <v>1599</v>
      </c>
      <c r="AA903" s="2" t="s">
        <v>1599</v>
      </c>
      <c r="AB903" s="12" t="s">
        <v>342</v>
      </c>
      <c r="AC903" s="12" t="s">
        <v>343</v>
      </c>
      <c r="AD903" s="12">
        <v>1</v>
      </c>
      <c r="AE903" s="12">
        <f>VLOOKUP(AD903,Tableau5[[ID_Section]:[departement]],10,TRUE)</f>
        <v>29</v>
      </c>
      <c r="AF903" s="12">
        <v>4</v>
      </c>
      <c r="AG903" s="33">
        <v>43207</v>
      </c>
      <c r="AH903" s="12">
        <v>16</v>
      </c>
      <c r="AI903" s="12">
        <v>1</v>
      </c>
      <c r="AJ903" s="12" t="s">
        <v>49</v>
      </c>
      <c r="AL903" s="12">
        <v>1</v>
      </c>
      <c r="AP903" s="12">
        <v>2</v>
      </c>
      <c r="AQ903" s="12">
        <v>17</v>
      </c>
      <c r="AW903" s="12">
        <v>2</v>
      </c>
      <c r="AX903" s="12">
        <v>2</v>
      </c>
      <c r="AY903" s="12" t="s">
        <v>288</v>
      </c>
      <c r="AZ903" s="12">
        <v>46</v>
      </c>
      <c r="BA903" s="12" t="s">
        <v>344</v>
      </c>
      <c r="BB903" s="12">
        <v>11322</v>
      </c>
      <c r="BC903" s="12">
        <v>0</v>
      </c>
    </row>
    <row r="904" spans="1:56" x14ac:dyDescent="0.2">
      <c r="A904" s="2" t="s">
        <v>1612</v>
      </c>
      <c r="B904" s="2" t="s">
        <v>568</v>
      </c>
      <c r="C904" s="2"/>
      <c r="D904" s="2">
        <v>1</v>
      </c>
      <c r="E904" s="11">
        <v>43207</v>
      </c>
      <c r="F904" s="2">
        <v>43207</v>
      </c>
      <c r="G904" s="2">
        <v>4</v>
      </c>
      <c r="K904" s="2">
        <v>16</v>
      </c>
      <c r="O904" s="2" t="s">
        <v>49</v>
      </c>
      <c r="P904" s="2">
        <v>1</v>
      </c>
      <c r="R904" s="2" t="s">
        <v>1989</v>
      </c>
      <c r="S904" s="2" t="s">
        <v>54</v>
      </c>
      <c r="T904" s="2" t="s">
        <v>345</v>
      </c>
      <c r="U904" s="2" t="s">
        <v>1599</v>
      </c>
      <c r="V904" s="2" t="s">
        <v>1599</v>
      </c>
      <c r="Y904" s="2" t="s">
        <v>1599</v>
      </c>
      <c r="AA904" s="2" t="s">
        <v>1599</v>
      </c>
      <c r="AB904" s="12" t="s">
        <v>345</v>
      </c>
      <c r="AC904" s="12" t="s">
        <v>346</v>
      </c>
      <c r="AD904" s="12">
        <v>1</v>
      </c>
      <c r="AE904" s="12">
        <f>VLOOKUP(AD904,Tableau5[[ID_Section]:[departement]],10,TRUE)</f>
        <v>29</v>
      </c>
      <c r="AF904" s="12">
        <v>4</v>
      </c>
      <c r="AG904" s="33">
        <v>43207</v>
      </c>
      <c r="AH904" s="12">
        <v>16</v>
      </c>
      <c r="AI904" s="12">
        <v>1</v>
      </c>
      <c r="AJ904" s="12" t="s">
        <v>49</v>
      </c>
      <c r="AL904" s="12">
        <v>1</v>
      </c>
      <c r="AP904" s="12">
        <v>2</v>
      </c>
      <c r="AQ904" s="12">
        <v>18</v>
      </c>
      <c r="AW904" s="12">
        <v>2</v>
      </c>
      <c r="AX904" s="12">
        <v>2</v>
      </c>
      <c r="AY904" s="12" t="s">
        <v>288</v>
      </c>
      <c r="AZ904" s="12">
        <v>46</v>
      </c>
      <c r="BA904" s="12" t="s">
        <v>344</v>
      </c>
      <c r="BB904" s="12">
        <v>11322</v>
      </c>
      <c r="BC904" s="12">
        <v>0</v>
      </c>
    </row>
    <row r="905" spans="1:56" x14ac:dyDescent="0.2">
      <c r="A905" s="2" t="s">
        <v>1612</v>
      </c>
      <c r="B905" s="2" t="s">
        <v>568</v>
      </c>
      <c r="C905" s="2"/>
      <c r="D905" s="2">
        <v>1</v>
      </c>
      <c r="E905" s="11">
        <v>43207</v>
      </c>
      <c r="F905" s="2">
        <v>43207</v>
      </c>
      <c r="G905" s="2">
        <v>4</v>
      </c>
      <c r="K905" s="2">
        <v>16</v>
      </c>
      <c r="O905" s="2" t="s">
        <v>71</v>
      </c>
      <c r="P905" s="2">
        <v>1</v>
      </c>
      <c r="Q905" s="2" t="s">
        <v>201</v>
      </c>
      <c r="R905" s="2" t="s">
        <v>1989</v>
      </c>
      <c r="S905" s="2" t="s">
        <v>1599</v>
      </c>
      <c r="T905" s="2" t="s">
        <v>1599</v>
      </c>
      <c r="U905" s="2" t="s">
        <v>1599</v>
      </c>
      <c r="V905" s="2" t="s">
        <v>1599</v>
      </c>
      <c r="Y905" s="2" t="s">
        <v>1599</v>
      </c>
      <c r="AA905" s="2" t="s">
        <v>1599</v>
      </c>
      <c r="AB905" s="12" t="s">
        <v>286</v>
      </c>
      <c r="AC905" s="12" t="s">
        <v>347</v>
      </c>
      <c r="AD905" s="12">
        <v>1</v>
      </c>
      <c r="AE905" s="12">
        <f>VLOOKUP(AD905,Tableau5[[ID_Section]:[departement]],10,TRUE)</f>
        <v>29</v>
      </c>
      <c r="AF905" s="12">
        <v>4</v>
      </c>
      <c r="AG905" s="33">
        <v>43207</v>
      </c>
      <c r="AH905" s="12">
        <v>16</v>
      </c>
      <c r="AI905" s="12">
        <v>13</v>
      </c>
      <c r="AJ905" s="12" t="s">
        <v>71</v>
      </c>
      <c r="AL905" s="12">
        <v>1</v>
      </c>
      <c r="AO905" s="12" t="s">
        <v>201</v>
      </c>
      <c r="AP905" s="12">
        <v>2</v>
      </c>
      <c r="AW905" s="12">
        <v>2</v>
      </c>
      <c r="AX905" s="12">
        <v>2</v>
      </c>
      <c r="AY905" s="12" t="s">
        <v>288</v>
      </c>
      <c r="AZ905" s="12">
        <v>46</v>
      </c>
      <c r="BA905" s="12" t="s">
        <v>344</v>
      </c>
      <c r="BB905" s="12">
        <v>11322</v>
      </c>
      <c r="BC905" s="12">
        <v>0</v>
      </c>
    </row>
    <row r="906" spans="1:56" x14ac:dyDescent="0.2">
      <c r="A906" s="2" t="s">
        <v>1612</v>
      </c>
      <c r="B906" s="2" t="s">
        <v>568</v>
      </c>
      <c r="C906" s="2"/>
      <c r="D906" s="2">
        <v>1</v>
      </c>
      <c r="E906" s="11">
        <v>43207</v>
      </c>
      <c r="F906" s="2">
        <v>43207</v>
      </c>
      <c r="G906" s="2">
        <v>4</v>
      </c>
      <c r="K906" s="2">
        <v>16</v>
      </c>
      <c r="O906" s="2" t="s">
        <v>71</v>
      </c>
      <c r="P906" s="2">
        <v>1</v>
      </c>
      <c r="R906" s="2" t="s">
        <v>1988</v>
      </c>
      <c r="S906" s="2" t="s">
        <v>1599</v>
      </c>
      <c r="T906" s="2" t="s">
        <v>1599</v>
      </c>
      <c r="U906" s="2" t="s">
        <v>1981</v>
      </c>
      <c r="V906" s="2">
        <v>29</v>
      </c>
      <c r="Y906" s="2" t="s">
        <v>1982</v>
      </c>
      <c r="AA906" s="2" t="s">
        <v>51</v>
      </c>
      <c r="AB906" s="12" t="s">
        <v>286</v>
      </c>
      <c r="AC906" s="12" t="s">
        <v>348</v>
      </c>
      <c r="AD906" s="12">
        <v>1</v>
      </c>
      <c r="AE906" s="12">
        <f>VLOOKUP(AD906,Tableau5[[ID_Section]:[departement]],10,TRUE)</f>
        <v>29</v>
      </c>
      <c r="AF906" s="12">
        <v>4</v>
      </c>
      <c r="AG906" s="33">
        <v>43207</v>
      </c>
      <c r="AH906" s="12">
        <v>16</v>
      </c>
      <c r="AI906" s="12">
        <v>13</v>
      </c>
      <c r="AJ906" s="12" t="s">
        <v>71</v>
      </c>
      <c r="AL906" s="12">
        <v>1</v>
      </c>
      <c r="AP906" s="12">
        <v>1</v>
      </c>
      <c r="AR906" s="12">
        <v>29</v>
      </c>
      <c r="AS906" s="12" t="s">
        <v>51</v>
      </c>
      <c r="AT906" s="12">
        <v>2</v>
      </c>
      <c r="AU906" s="12">
        <v>2</v>
      </c>
      <c r="AW906" s="12">
        <v>2</v>
      </c>
      <c r="AX906" s="12">
        <v>2</v>
      </c>
      <c r="AY906" s="12" t="s">
        <v>288</v>
      </c>
      <c r="AZ906" s="12">
        <v>46</v>
      </c>
      <c r="BA906" s="12" t="s">
        <v>344</v>
      </c>
      <c r="BB906" s="12">
        <v>11322</v>
      </c>
      <c r="BC906" s="12">
        <v>0</v>
      </c>
    </row>
    <row r="907" spans="1:56" x14ac:dyDescent="0.2">
      <c r="A907" s="2" t="s">
        <v>1612</v>
      </c>
      <c r="B907" s="2" t="s">
        <v>568</v>
      </c>
      <c r="C907" s="2"/>
      <c r="D907" s="2">
        <v>1</v>
      </c>
      <c r="E907" s="11">
        <v>43207</v>
      </c>
      <c r="F907" s="2">
        <v>43207</v>
      </c>
      <c r="G907" s="2">
        <v>4</v>
      </c>
      <c r="K907" s="2">
        <v>16</v>
      </c>
      <c r="O907" s="2" t="s">
        <v>71</v>
      </c>
      <c r="P907" s="2">
        <v>1</v>
      </c>
      <c r="R907" s="2" t="s">
        <v>1988</v>
      </c>
      <c r="S907" s="2" t="s">
        <v>1599</v>
      </c>
      <c r="T907" s="2" t="s">
        <v>1599</v>
      </c>
      <c r="U907" s="2" t="s">
        <v>1981</v>
      </c>
      <c r="V907" s="2">
        <v>79</v>
      </c>
      <c r="Y907" s="2" t="s">
        <v>1983</v>
      </c>
      <c r="AA907" s="2" t="s">
        <v>1599</v>
      </c>
      <c r="AB907" s="12" t="s">
        <v>286</v>
      </c>
      <c r="AC907" s="12" t="s">
        <v>349</v>
      </c>
      <c r="AD907" s="12">
        <v>1</v>
      </c>
      <c r="AE907" s="12">
        <f>VLOOKUP(AD907,Tableau5[[ID_Section]:[departement]],10,TRUE)</f>
        <v>29</v>
      </c>
      <c r="AF907" s="12">
        <v>4</v>
      </c>
      <c r="AG907" s="33">
        <v>43207</v>
      </c>
      <c r="AH907" s="12">
        <v>16</v>
      </c>
      <c r="AI907" s="12">
        <v>13</v>
      </c>
      <c r="AJ907" s="12" t="s">
        <v>71</v>
      </c>
      <c r="AL907" s="12">
        <v>1</v>
      </c>
      <c r="AP907" s="12">
        <v>1</v>
      </c>
      <c r="AR907" s="12">
        <v>79</v>
      </c>
      <c r="AS907" s="12" t="s">
        <v>54</v>
      </c>
      <c r="AW907" s="12">
        <v>2</v>
      </c>
      <c r="AX907" s="12">
        <v>2</v>
      </c>
      <c r="AY907" s="12" t="s">
        <v>288</v>
      </c>
      <c r="AZ907" s="12">
        <v>46</v>
      </c>
      <c r="BA907" s="12" t="s">
        <v>344</v>
      </c>
      <c r="BB907" s="12">
        <v>11322</v>
      </c>
      <c r="BC907" s="12">
        <v>0</v>
      </c>
    </row>
    <row r="908" spans="1:56" x14ac:dyDescent="0.2">
      <c r="A908" s="2" t="s">
        <v>1612</v>
      </c>
      <c r="B908" s="2" t="s">
        <v>568</v>
      </c>
      <c r="C908" s="2"/>
      <c r="D908" s="2">
        <v>1</v>
      </c>
      <c r="E908" s="11">
        <v>43207</v>
      </c>
      <c r="F908" s="2">
        <v>43207</v>
      </c>
      <c r="G908" s="2">
        <v>4</v>
      </c>
      <c r="K908" s="2">
        <v>16</v>
      </c>
      <c r="O908" s="2" t="s">
        <v>71</v>
      </c>
      <c r="P908" s="2">
        <v>1</v>
      </c>
      <c r="R908" s="2" t="s">
        <v>1989</v>
      </c>
      <c r="S908" s="2" t="s">
        <v>1599</v>
      </c>
      <c r="T908" s="2" t="s">
        <v>1599</v>
      </c>
      <c r="U908" s="2" t="s">
        <v>1981</v>
      </c>
      <c r="V908" s="2">
        <v>29</v>
      </c>
      <c r="Y908" s="2" t="s">
        <v>1982</v>
      </c>
      <c r="AA908" s="2" t="s">
        <v>51</v>
      </c>
      <c r="AB908" s="12" t="s">
        <v>286</v>
      </c>
      <c r="AC908" s="12" t="s">
        <v>350</v>
      </c>
      <c r="AD908" s="12">
        <v>1</v>
      </c>
      <c r="AE908" s="12">
        <f>VLOOKUP(AD908,Tableau5[[ID_Section]:[departement]],10,TRUE)</f>
        <v>29</v>
      </c>
      <c r="AF908" s="12">
        <v>4</v>
      </c>
      <c r="AG908" s="33">
        <v>43207</v>
      </c>
      <c r="AH908" s="12">
        <v>16</v>
      </c>
      <c r="AI908" s="12">
        <v>13</v>
      </c>
      <c r="AJ908" s="12" t="s">
        <v>71</v>
      </c>
      <c r="AL908" s="12">
        <v>1</v>
      </c>
      <c r="AP908" s="12">
        <v>2</v>
      </c>
      <c r="AR908" s="12">
        <v>29</v>
      </c>
      <c r="AS908" s="12" t="s">
        <v>51</v>
      </c>
      <c r="AT908" s="12">
        <v>2</v>
      </c>
      <c r="AU908" s="12">
        <v>2</v>
      </c>
      <c r="AW908" s="12">
        <v>2</v>
      </c>
      <c r="AX908" s="12">
        <v>2</v>
      </c>
      <c r="AY908" s="12" t="s">
        <v>288</v>
      </c>
      <c r="AZ908" s="12">
        <v>46</v>
      </c>
      <c r="BA908" s="12" t="s">
        <v>344</v>
      </c>
      <c r="BB908" s="12">
        <v>11322</v>
      </c>
      <c r="BC908" s="12">
        <v>0</v>
      </c>
    </row>
    <row r="909" spans="1:56" x14ac:dyDescent="0.2">
      <c r="A909" s="2" t="s">
        <v>1612</v>
      </c>
      <c r="B909" s="2" t="s">
        <v>568</v>
      </c>
      <c r="C909" s="2"/>
      <c r="D909" s="2">
        <v>1</v>
      </c>
      <c r="E909" s="11">
        <v>43207</v>
      </c>
      <c r="F909" s="2">
        <v>43207</v>
      </c>
      <c r="G909" s="2">
        <v>4</v>
      </c>
      <c r="K909" s="2">
        <v>16</v>
      </c>
      <c r="O909" s="2" t="s">
        <v>71</v>
      </c>
      <c r="P909" s="2">
        <v>1</v>
      </c>
      <c r="R909" s="2" t="s">
        <v>1988</v>
      </c>
      <c r="S909" s="2" t="s">
        <v>1599</v>
      </c>
      <c r="T909" s="2" t="s">
        <v>1599</v>
      </c>
      <c r="U909" s="2" t="s">
        <v>1981</v>
      </c>
      <c r="V909" s="2">
        <v>29</v>
      </c>
      <c r="Y909" s="2" t="s">
        <v>1982</v>
      </c>
      <c r="AA909" s="2" t="s">
        <v>51</v>
      </c>
      <c r="AB909" s="12" t="s">
        <v>286</v>
      </c>
      <c r="AC909" s="12" t="s">
        <v>351</v>
      </c>
      <c r="AD909" s="12">
        <v>1</v>
      </c>
      <c r="AE909" s="12">
        <f>VLOOKUP(AD909,Tableau5[[ID_Section]:[departement]],10,TRUE)</f>
        <v>29</v>
      </c>
      <c r="AF909" s="12">
        <v>4</v>
      </c>
      <c r="AG909" s="33">
        <v>43207</v>
      </c>
      <c r="AH909" s="12">
        <v>16</v>
      </c>
      <c r="AI909" s="12">
        <v>13</v>
      </c>
      <c r="AJ909" s="12" t="s">
        <v>71</v>
      </c>
      <c r="AL909" s="12">
        <v>1</v>
      </c>
      <c r="AP909" s="12">
        <v>1</v>
      </c>
      <c r="AR909" s="12">
        <v>29</v>
      </c>
      <c r="AS909" s="12" t="s">
        <v>51</v>
      </c>
      <c r="AT909" s="12">
        <v>2</v>
      </c>
      <c r="AU909" s="12">
        <v>2</v>
      </c>
      <c r="AW909" s="12">
        <v>2</v>
      </c>
      <c r="AX909" s="12">
        <v>2</v>
      </c>
      <c r="AY909" s="12" t="s">
        <v>288</v>
      </c>
      <c r="AZ909" s="12">
        <v>46</v>
      </c>
      <c r="BA909" s="12" t="s">
        <v>344</v>
      </c>
      <c r="BB909" s="12">
        <v>11322</v>
      </c>
      <c r="BC909" s="12">
        <v>0</v>
      </c>
      <c r="BD909" s="12" t="s">
        <v>48</v>
      </c>
    </row>
    <row r="910" spans="1:56" x14ac:dyDescent="0.2">
      <c r="A910" s="2" t="s">
        <v>1612</v>
      </c>
      <c r="B910" s="2" t="s">
        <v>568</v>
      </c>
      <c r="C910" s="2"/>
      <c r="D910" s="2">
        <v>1</v>
      </c>
      <c r="E910" s="11">
        <v>43207</v>
      </c>
      <c r="F910" s="2">
        <v>43207</v>
      </c>
      <c r="G910" s="2">
        <v>4</v>
      </c>
      <c r="K910" s="2">
        <v>17</v>
      </c>
      <c r="O910" s="2" t="s">
        <v>71</v>
      </c>
      <c r="P910" s="2">
        <v>1</v>
      </c>
      <c r="R910" s="2" t="s">
        <v>1988</v>
      </c>
      <c r="S910" s="2" t="s">
        <v>1599</v>
      </c>
      <c r="T910" s="2" t="s">
        <v>1599</v>
      </c>
      <c r="U910" s="2" t="s">
        <v>1981</v>
      </c>
      <c r="V910" s="2">
        <v>29</v>
      </c>
      <c r="Y910" s="2" t="s">
        <v>1982</v>
      </c>
      <c r="AA910" s="2" t="s">
        <v>51</v>
      </c>
      <c r="AB910" s="12" t="s">
        <v>286</v>
      </c>
      <c r="AC910" s="12" t="s">
        <v>352</v>
      </c>
      <c r="AD910" s="12">
        <v>1</v>
      </c>
      <c r="AE910" s="12">
        <f>VLOOKUP(AD910,Tableau5[[ID_Section]:[departement]],10,TRUE)</f>
        <v>29</v>
      </c>
      <c r="AF910" s="12">
        <v>4</v>
      </c>
      <c r="AG910" s="33">
        <v>43207</v>
      </c>
      <c r="AH910" s="12">
        <v>17</v>
      </c>
      <c r="AI910" s="12">
        <v>13</v>
      </c>
      <c r="AJ910" s="12" t="s">
        <v>71</v>
      </c>
      <c r="AL910" s="12">
        <v>1</v>
      </c>
      <c r="AP910" s="12">
        <v>1</v>
      </c>
      <c r="AR910" s="12">
        <v>29</v>
      </c>
      <c r="AS910" s="12" t="s">
        <v>51</v>
      </c>
      <c r="AT910" s="12">
        <v>2</v>
      </c>
      <c r="AU910" s="12">
        <v>2</v>
      </c>
      <c r="AW910" s="12">
        <v>2</v>
      </c>
      <c r="AX910" s="12">
        <v>2</v>
      </c>
      <c r="AY910" s="12" t="s">
        <v>288</v>
      </c>
      <c r="AZ910" s="12">
        <v>46</v>
      </c>
      <c r="BA910" s="12" t="s">
        <v>353</v>
      </c>
      <c r="BB910" s="12">
        <v>11323</v>
      </c>
      <c r="BC910" s="12">
        <v>0</v>
      </c>
    </row>
    <row r="911" spans="1:56" x14ac:dyDescent="0.2">
      <c r="A911" s="2" t="s">
        <v>1612</v>
      </c>
      <c r="B911" s="2" t="s">
        <v>568</v>
      </c>
      <c r="C911" s="2"/>
      <c r="D911" s="2">
        <v>1</v>
      </c>
      <c r="E911" s="11">
        <v>43207</v>
      </c>
      <c r="F911" s="2">
        <v>43207</v>
      </c>
      <c r="G911" s="2">
        <v>4</v>
      </c>
      <c r="K911" s="2">
        <v>17</v>
      </c>
      <c r="O911" s="2" t="s">
        <v>49</v>
      </c>
      <c r="P911" s="2">
        <v>1</v>
      </c>
      <c r="R911" s="2" t="s">
        <v>1988</v>
      </c>
      <c r="S911" s="2" t="s">
        <v>54</v>
      </c>
      <c r="T911" s="2" t="s">
        <v>354</v>
      </c>
      <c r="U911" s="2" t="s">
        <v>1599</v>
      </c>
      <c r="V911" s="2" t="s">
        <v>1599</v>
      </c>
      <c r="Y911" s="2" t="s">
        <v>1599</v>
      </c>
      <c r="AA911" s="2" t="s">
        <v>1599</v>
      </c>
      <c r="AB911" s="12" t="s">
        <v>354</v>
      </c>
      <c r="AC911" s="12" t="s">
        <v>355</v>
      </c>
      <c r="AD911" s="12">
        <v>1</v>
      </c>
      <c r="AE911" s="12">
        <f>VLOOKUP(AD911,Tableau5[[ID_Section]:[departement]],10,TRUE)</f>
        <v>29</v>
      </c>
      <c r="AF911" s="12">
        <v>4</v>
      </c>
      <c r="AG911" s="33">
        <v>43207</v>
      </c>
      <c r="AH911" s="12">
        <v>17</v>
      </c>
      <c r="AI911" s="12">
        <v>1</v>
      </c>
      <c r="AJ911" s="12" t="s">
        <v>49</v>
      </c>
      <c r="AL911" s="12">
        <v>1</v>
      </c>
      <c r="AP911" s="12">
        <v>1</v>
      </c>
      <c r="AQ911" s="12">
        <v>19</v>
      </c>
      <c r="AW911" s="12">
        <v>2</v>
      </c>
      <c r="AX911" s="12">
        <v>2</v>
      </c>
      <c r="AY911" s="12" t="s">
        <v>288</v>
      </c>
      <c r="AZ911" s="12">
        <v>46</v>
      </c>
      <c r="BA911" s="12" t="s">
        <v>353</v>
      </c>
      <c r="BB911" s="12">
        <v>11323</v>
      </c>
      <c r="BC911" s="12">
        <v>0</v>
      </c>
    </row>
    <row r="912" spans="1:56" x14ac:dyDescent="0.2">
      <c r="A912" s="2" t="s">
        <v>1612</v>
      </c>
      <c r="B912" s="2" t="s">
        <v>568</v>
      </c>
      <c r="C912" s="2"/>
      <c r="D912" s="2">
        <v>1</v>
      </c>
      <c r="E912" s="11">
        <v>43207</v>
      </c>
      <c r="F912" s="2">
        <v>43207</v>
      </c>
      <c r="G912" s="2">
        <v>4</v>
      </c>
      <c r="K912" s="2">
        <v>17</v>
      </c>
      <c r="O912" s="2" t="s">
        <v>71</v>
      </c>
      <c r="P912" s="2">
        <v>1</v>
      </c>
      <c r="Q912" s="2" t="s">
        <v>201</v>
      </c>
      <c r="R912" s="2" t="s">
        <v>1988</v>
      </c>
      <c r="S912" s="2" t="s">
        <v>1599</v>
      </c>
      <c r="T912" s="2" t="s">
        <v>1599</v>
      </c>
      <c r="U912" s="2" t="s">
        <v>1599</v>
      </c>
      <c r="V912" s="2" t="s">
        <v>1599</v>
      </c>
      <c r="Y912" s="2" t="s">
        <v>1599</v>
      </c>
      <c r="AA912" s="2" t="s">
        <v>1599</v>
      </c>
      <c r="AB912" s="12" t="s">
        <v>286</v>
      </c>
      <c r="AC912" s="12" t="s">
        <v>356</v>
      </c>
      <c r="AD912" s="12">
        <v>1</v>
      </c>
      <c r="AE912" s="12">
        <f>VLOOKUP(AD912,Tableau5[[ID_Section]:[departement]],10,TRUE)</f>
        <v>29</v>
      </c>
      <c r="AF912" s="12">
        <v>4</v>
      </c>
      <c r="AG912" s="33">
        <v>43207</v>
      </c>
      <c r="AH912" s="12">
        <v>17</v>
      </c>
      <c r="AI912" s="12">
        <v>13</v>
      </c>
      <c r="AJ912" s="12" t="s">
        <v>71</v>
      </c>
      <c r="AL912" s="12">
        <v>1</v>
      </c>
      <c r="AO912" s="12" t="s">
        <v>201</v>
      </c>
      <c r="AP912" s="12">
        <v>1</v>
      </c>
      <c r="AW912" s="12">
        <v>2</v>
      </c>
      <c r="AX912" s="12">
        <v>2</v>
      </c>
      <c r="AY912" s="12" t="s">
        <v>288</v>
      </c>
      <c r="AZ912" s="12">
        <v>46</v>
      </c>
      <c r="BA912" s="12" t="s">
        <v>353</v>
      </c>
      <c r="BB912" s="12">
        <v>11323</v>
      </c>
      <c r="BC912" s="12">
        <v>0</v>
      </c>
    </row>
    <row r="913" spans="1:56" x14ac:dyDescent="0.2">
      <c r="A913" s="2" t="s">
        <v>1612</v>
      </c>
      <c r="B913" s="2" t="s">
        <v>568</v>
      </c>
      <c r="C913" s="2"/>
      <c r="D913" s="2">
        <v>1</v>
      </c>
      <c r="E913" s="11">
        <v>43207</v>
      </c>
      <c r="F913" s="2">
        <v>43207</v>
      </c>
      <c r="G913" s="2">
        <v>4</v>
      </c>
      <c r="K913" s="2">
        <v>17</v>
      </c>
      <c r="O913" s="2" t="s">
        <v>55</v>
      </c>
      <c r="P913" s="2">
        <v>2</v>
      </c>
      <c r="R913" s="2" t="s">
        <v>1989</v>
      </c>
      <c r="S913" s="2" t="s">
        <v>1599</v>
      </c>
      <c r="T913" s="2" t="s">
        <v>1599</v>
      </c>
      <c r="U913" s="2" t="s">
        <v>1599</v>
      </c>
      <c r="V913" s="2" t="s">
        <v>1599</v>
      </c>
      <c r="Y913" s="2" t="s">
        <v>1599</v>
      </c>
      <c r="AA913" s="2" t="s">
        <v>1599</v>
      </c>
      <c r="AB913" s="12" t="s">
        <v>286</v>
      </c>
      <c r="AC913" s="12" t="s">
        <v>357</v>
      </c>
      <c r="AD913" s="12">
        <v>1</v>
      </c>
      <c r="AE913" s="12">
        <f>VLOOKUP(AD913,Tableau5[[ID_Section]:[departement]],10,TRUE)</f>
        <v>29</v>
      </c>
      <c r="AF913" s="12">
        <v>4</v>
      </c>
      <c r="AG913" s="33">
        <v>43207</v>
      </c>
      <c r="AH913" s="12">
        <v>17</v>
      </c>
      <c r="AI913" s="12">
        <v>5</v>
      </c>
      <c r="AJ913" s="12" t="s">
        <v>55</v>
      </c>
      <c r="AK913" s="12" t="str">
        <f>AJ913</f>
        <v>Sportif</v>
      </c>
      <c r="AL913" s="12">
        <v>2</v>
      </c>
      <c r="AP913" s="12">
        <v>2</v>
      </c>
      <c r="AV913" s="12" t="str">
        <f>CONCATENATE(AD913,"-",AG913,"-",AJ913)</f>
        <v>1-43207-Sportif</v>
      </c>
      <c r="AW913" s="12">
        <v>1</v>
      </c>
      <c r="AX913" s="12">
        <v>2</v>
      </c>
      <c r="AY913" s="12" t="s">
        <v>288</v>
      </c>
      <c r="AZ913" s="12">
        <v>46</v>
      </c>
      <c r="BA913" s="12" t="s">
        <v>353</v>
      </c>
      <c r="BB913" s="12">
        <v>11323</v>
      </c>
      <c r="BC913" s="12">
        <v>0</v>
      </c>
    </row>
    <row r="914" spans="1:56" x14ac:dyDescent="0.2">
      <c r="A914" s="2" t="s">
        <v>1612</v>
      </c>
      <c r="B914" s="2" t="s">
        <v>568</v>
      </c>
      <c r="C914" s="2"/>
      <c r="D914" s="2">
        <v>1</v>
      </c>
      <c r="E914" s="11">
        <v>43207</v>
      </c>
      <c r="F914" s="2">
        <v>43207</v>
      </c>
      <c r="G914" s="2">
        <v>4</v>
      </c>
      <c r="K914" s="2">
        <v>17</v>
      </c>
      <c r="O914" s="2" t="s">
        <v>49</v>
      </c>
      <c r="P914" s="2">
        <v>1</v>
      </c>
      <c r="R914" s="2" t="s">
        <v>1988</v>
      </c>
      <c r="S914" s="2" t="s">
        <v>54</v>
      </c>
      <c r="T914" s="2" t="s">
        <v>358</v>
      </c>
      <c r="U914" s="2" t="s">
        <v>1599</v>
      </c>
      <c r="V914" s="2" t="s">
        <v>1599</v>
      </c>
      <c r="Y914" s="2" t="s">
        <v>1599</v>
      </c>
      <c r="AA914" s="2" t="s">
        <v>1599</v>
      </c>
      <c r="AB914" s="12" t="s">
        <v>358</v>
      </c>
      <c r="AC914" s="12" t="s">
        <v>359</v>
      </c>
      <c r="AD914" s="12">
        <v>1</v>
      </c>
      <c r="AE914" s="12">
        <f>VLOOKUP(AD914,Tableau5[[ID_Section]:[departement]],10,TRUE)</f>
        <v>29</v>
      </c>
      <c r="AF914" s="12">
        <v>4</v>
      </c>
      <c r="AG914" s="33">
        <v>43207</v>
      </c>
      <c r="AH914" s="12">
        <v>17</v>
      </c>
      <c r="AI914" s="12">
        <v>1</v>
      </c>
      <c r="AJ914" s="12" t="s">
        <v>49</v>
      </c>
      <c r="AL914" s="12">
        <v>1</v>
      </c>
      <c r="AP914" s="12">
        <v>1</v>
      </c>
      <c r="AQ914" s="12">
        <v>20</v>
      </c>
      <c r="AW914" s="12">
        <v>2</v>
      </c>
      <c r="AX914" s="12">
        <v>2</v>
      </c>
      <c r="AY914" s="12" t="s">
        <v>288</v>
      </c>
      <c r="AZ914" s="12">
        <v>46</v>
      </c>
      <c r="BA914" s="12" t="s">
        <v>353</v>
      </c>
      <c r="BB914" s="12">
        <v>11323</v>
      </c>
      <c r="BC914" s="12">
        <v>0</v>
      </c>
      <c r="BD914" s="12" t="s">
        <v>48</v>
      </c>
    </row>
    <row r="915" spans="1:56" x14ac:dyDescent="0.2">
      <c r="A915" s="2" t="s">
        <v>1612</v>
      </c>
      <c r="B915" s="2" t="s">
        <v>568</v>
      </c>
      <c r="C915" s="2"/>
      <c r="D915" s="2">
        <v>1</v>
      </c>
      <c r="E915" s="11">
        <v>43207</v>
      </c>
      <c r="F915" s="2">
        <v>43207</v>
      </c>
      <c r="G915" s="2">
        <v>4</v>
      </c>
      <c r="K915" s="2">
        <v>18</v>
      </c>
      <c r="O915" s="2" t="s">
        <v>49</v>
      </c>
      <c r="P915" s="2">
        <v>1</v>
      </c>
      <c r="R915" s="2" t="s">
        <v>1988</v>
      </c>
      <c r="S915" s="2" t="s">
        <v>54</v>
      </c>
      <c r="T915" s="2" t="s">
        <v>360</v>
      </c>
      <c r="U915" s="2" t="s">
        <v>1599</v>
      </c>
      <c r="V915" s="2" t="s">
        <v>1599</v>
      </c>
      <c r="Y915" s="2" t="s">
        <v>1599</v>
      </c>
      <c r="AA915" s="2" t="s">
        <v>1599</v>
      </c>
      <c r="AB915" s="12" t="s">
        <v>360</v>
      </c>
      <c r="AC915" s="12" t="s">
        <v>361</v>
      </c>
      <c r="AD915" s="12">
        <v>1</v>
      </c>
      <c r="AE915" s="12">
        <f>VLOOKUP(AD915,Tableau5[[ID_Section]:[departement]],10,TRUE)</f>
        <v>29</v>
      </c>
      <c r="AF915" s="12">
        <v>4</v>
      </c>
      <c r="AG915" s="33">
        <v>43207</v>
      </c>
      <c r="AH915" s="12">
        <v>18</v>
      </c>
      <c r="AI915" s="12">
        <v>1</v>
      </c>
      <c r="AJ915" s="12" t="s">
        <v>49</v>
      </c>
      <c r="AL915" s="12">
        <v>1</v>
      </c>
      <c r="AP915" s="12">
        <v>1</v>
      </c>
      <c r="AQ915" s="12">
        <v>21</v>
      </c>
      <c r="AW915" s="12">
        <v>2</v>
      </c>
      <c r="AX915" s="12">
        <v>2</v>
      </c>
      <c r="AY915" s="12" t="s">
        <v>288</v>
      </c>
      <c r="AZ915" s="12">
        <v>46</v>
      </c>
      <c r="BA915" s="12" t="s">
        <v>362</v>
      </c>
      <c r="BB915" s="12">
        <v>11324</v>
      </c>
      <c r="BC915" s="12">
        <v>0</v>
      </c>
    </row>
    <row r="916" spans="1:56" x14ac:dyDescent="0.2">
      <c r="A916" s="2" t="s">
        <v>1612</v>
      </c>
      <c r="B916" s="2" t="s">
        <v>568</v>
      </c>
      <c r="C916" s="2"/>
      <c r="D916" s="2">
        <v>1</v>
      </c>
      <c r="E916" s="11">
        <v>43207</v>
      </c>
      <c r="F916" s="2">
        <v>43207</v>
      </c>
      <c r="G916" s="2">
        <v>4</v>
      </c>
      <c r="K916" s="2">
        <v>18</v>
      </c>
      <c r="O916" s="2" t="s">
        <v>55</v>
      </c>
      <c r="P916" s="2">
        <v>1</v>
      </c>
      <c r="R916" s="2" t="s">
        <v>1988</v>
      </c>
      <c r="S916" s="2" t="s">
        <v>1599</v>
      </c>
      <c r="T916" s="2" t="s">
        <v>1599</v>
      </c>
      <c r="U916" s="2" t="s">
        <v>1599</v>
      </c>
      <c r="V916" s="2" t="s">
        <v>1599</v>
      </c>
      <c r="Y916" s="2" t="s">
        <v>1599</v>
      </c>
      <c r="AA916" s="2" t="s">
        <v>1599</v>
      </c>
      <c r="AB916" s="12" t="s">
        <v>286</v>
      </c>
      <c r="AC916" s="12" t="s">
        <v>363</v>
      </c>
      <c r="AD916" s="12">
        <v>1</v>
      </c>
      <c r="AE916" s="12">
        <f>VLOOKUP(AD916,Tableau5[[ID_Section]:[departement]],10,TRUE)</f>
        <v>29</v>
      </c>
      <c r="AF916" s="12">
        <v>4</v>
      </c>
      <c r="AG916" s="33">
        <v>43207</v>
      </c>
      <c r="AH916" s="12">
        <v>18</v>
      </c>
      <c r="AI916" s="12">
        <v>5</v>
      </c>
      <c r="AJ916" s="12" t="s">
        <v>55</v>
      </c>
      <c r="AK916" s="12" t="str">
        <f>AJ916</f>
        <v>Sportif</v>
      </c>
      <c r="AL916" s="12">
        <v>1</v>
      </c>
      <c r="AP916" s="12">
        <v>1</v>
      </c>
      <c r="AV916" s="12" t="str">
        <f>CONCATENATE(AD916,"-",AG916,"-",AJ916)</f>
        <v>1-43207-Sportif</v>
      </c>
      <c r="AW916" s="12">
        <v>1</v>
      </c>
      <c r="AX916" s="12">
        <v>2</v>
      </c>
      <c r="AY916" s="12" t="s">
        <v>288</v>
      </c>
      <c r="AZ916" s="12">
        <v>46</v>
      </c>
      <c r="BA916" s="12" t="s">
        <v>362</v>
      </c>
      <c r="BB916" s="12">
        <v>11324</v>
      </c>
      <c r="BC916" s="12">
        <v>0</v>
      </c>
    </row>
    <row r="917" spans="1:56" x14ac:dyDescent="0.2">
      <c r="A917" s="2" t="s">
        <v>1612</v>
      </c>
      <c r="B917" s="2" t="s">
        <v>568</v>
      </c>
      <c r="C917" s="2"/>
      <c r="D917" s="2">
        <v>1</v>
      </c>
      <c r="E917" s="11">
        <v>43207</v>
      </c>
      <c r="F917" s="2">
        <v>43207</v>
      </c>
      <c r="G917" s="2">
        <v>4</v>
      </c>
      <c r="K917" s="2">
        <v>18</v>
      </c>
      <c r="O917" s="2" t="s">
        <v>71</v>
      </c>
      <c r="P917" s="2">
        <v>1</v>
      </c>
      <c r="Q917" s="2" t="s">
        <v>201</v>
      </c>
      <c r="R917" s="2" t="s">
        <v>1988</v>
      </c>
      <c r="S917" s="2" t="s">
        <v>1599</v>
      </c>
      <c r="T917" s="2" t="s">
        <v>1599</v>
      </c>
      <c r="U917" s="2" t="s">
        <v>1599</v>
      </c>
      <c r="V917" s="2" t="s">
        <v>1599</v>
      </c>
      <c r="Y917" s="2" t="s">
        <v>1599</v>
      </c>
      <c r="AA917" s="2" t="s">
        <v>1599</v>
      </c>
      <c r="AB917" s="12" t="s">
        <v>286</v>
      </c>
      <c r="AC917" s="12" t="s">
        <v>364</v>
      </c>
      <c r="AD917" s="12">
        <v>1</v>
      </c>
      <c r="AE917" s="12">
        <f>VLOOKUP(AD917,Tableau5[[ID_Section]:[departement]],10,TRUE)</f>
        <v>29</v>
      </c>
      <c r="AF917" s="12">
        <v>4</v>
      </c>
      <c r="AG917" s="33">
        <v>43207</v>
      </c>
      <c r="AH917" s="12">
        <v>18</v>
      </c>
      <c r="AI917" s="12">
        <v>13</v>
      </c>
      <c r="AJ917" s="12" t="s">
        <v>71</v>
      </c>
      <c r="AL917" s="12">
        <v>1</v>
      </c>
      <c r="AO917" s="12" t="s">
        <v>201</v>
      </c>
      <c r="AP917" s="12">
        <v>1</v>
      </c>
      <c r="AW917" s="12">
        <v>2</v>
      </c>
      <c r="AX917" s="12">
        <v>2</v>
      </c>
      <c r="AY917" s="12" t="s">
        <v>288</v>
      </c>
      <c r="AZ917" s="12">
        <v>46</v>
      </c>
      <c r="BA917" s="12" t="s">
        <v>362</v>
      </c>
      <c r="BB917" s="12">
        <v>11324</v>
      </c>
      <c r="BC917" s="12">
        <v>0</v>
      </c>
    </row>
    <row r="918" spans="1:56" x14ac:dyDescent="0.2">
      <c r="A918" s="2" t="s">
        <v>1612</v>
      </c>
      <c r="B918" s="2" t="s">
        <v>568</v>
      </c>
      <c r="C918" s="2"/>
      <c r="D918" s="2">
        <v>1</v>
      </c>
      <c r="E918" s="11">
        <v>43207</v>
      </c>
      <c r="F918" s="2">
        <v>43207</v>
      </c>
      <c r="G918" s="2">
        <v>4</v>
      </c>
      <c r="K918" s="2">
        <v>18</v>
      </c>
      <c r="O918" s="2" t="s">
        <v>71</v>
      </c>
      <c r="P918" s="2">
        <v>1</v>
      </c>
      <c r="Q918" s="2" t="s">
        <v>201</v>
      </c>
      <c r="R918" s="2" t="s">
        <v>1988</v>
      </c>
      <c r="S918" s="2" t="s">
        <v>1599</v>
      </c>
      <c r="T918" s="2" t="s">
        <v>1599</v>
      </c>
      <c r="U918" s="2" t="s">
        <v>1599</v>
      </c>
      <c r="V918" s="2" t="s">
        <v>1599</v>
      </c>
      <c r="Y918" s="2" t="s">
        <v>1599</v>
      </c>
      <c r="AA918" s="2" t="s">
        <v>1599</v>
      </c>
      <c r="AB918" s="12" t="s">
        <v>286</v>
      </c>
      <c r="AC918" s="12" t="s">
        <v>365</v>
      </c>
      <c r="AD918" s="12">
        <v>1</v>
      </c>
      <c r="AE918" s="12">
        <f>VLOOKUP(AD918,Tableau5[[ID_Section]:[departement]],10,TRUE)</f>
        <v>29</v>
      </c>
      <c r="AF918" s="12">
        <v>4</v>
      </c>
      <c r="AG918" s="33">
        <v>43207</v>
      </c>
      <c r="AH918" s="12">
        <v>18</v>
      </c>
      <c r="AI918" s="12">
        <v>13</v>
      </c>
      <c r="AJ918" s="12" t="s">
        <v>71</v>
      </c>
      <c r="AL918" s="12">
        <v>1</v>
      </c>
      <c r="AO918" s="12" t="s">
        <v>201</v>
      </c>
      <c r="AP918" s="12">
        <v>1</v>
      </c>
      <c r="AW918" s="12">
        <v>2</v>
      </c>
      <c r="AX918" s="12">
        <v>2</v>
      </c>
      <c r="AY918" s="12" t="s">
        <v>288</v>
      </c>
      <c r="AZ918" s="12">
        <v>46</v>
      </c>
      <c r="BA918" s="12" t="s">
        <v>362</v>
      </c>
      <c r="BB918" s="12">
        <v>11324</v>
      </c>
      <c r="BC918" s="12">
        <v>0</v>
      </c>
    </row>
    <row r="919" spans="1:56" x14ac:dyDescent="0.2">
      <c r="A919" s="2" t="s">
        <v>1612</v>
      </c>
      <c r="B919" s="2" t="s">
        <v>568</v>
      </c>
      <c r="C919" s="2"/>
      <c r="D919" s="2">
        <v>1</v>
      </c>
      <c r="E919" s="11">
        <v>43207</v>
      </c>
      <c r="F919" s="2">
        <v>43207</v>
      </c>
      <c r="G919" s="2">
        <v>4</v>
      </c>
      <c r="K919" s="2">
        <v>18</v>
      </c>
      <c r="O919" s="2" t="s">
        <v>71</v>
      </c>
      <c r="P919" s="2">
        <v>1</v>
      </c>
      <c r="Q919" s="2" t="s">
        <v>201</v>
      </c>
      <c r="R919" s="2" t="s">
        <v>1988</v>
      </c>
      <c r="S919" s="2" t="s">
        <v>1599</v>
      </c>
      <c r="T919" s="2" t="s">
        <v>1599</v>
      </c>
      <c r="U919" s="2" t="s">
        <v>1599</v>
      </c>
      <c r="V919" s="2" t="s">
        <v>1599</v>
      </c>
      <c r="Y919" s="2" t="s">
        <v>1599</v>
      </c>
      <c r="AA919" s="2" t="s">
        <v>1599</v>
      </c>
      <c r="AB919" s="12" t="s">
        <v>286</v>
      </c>
      <c r="AC919" s="12" t="s">
        <v>366</v>
      </c>
      <c r="AD919" s="12">
        <v>1</v>
      </c>
      <c r="AE919" s="12">
        <f>VLOOKUP(AD919,Tableau5[[ID_Section]:[departement]],10,TRUE)</f>
        <v>29</v>
      </c>
      <c r="AF919" s="12">
        <v>4</v>
      </c>
      <c r="AG919" s="33">
        <v>43207</v>
      </c>
      <c r="AH919" s="12">
        <v>18</v>
      </c>
      <c r="AI919" s="12">
        <v>13</v>
      </c>
      <c r="AJ919" s="12" t="s">
        <v>71</v>
      </c>
      <c r="AL919" s="12">
        <v>1</v>
      </c>
      <c r="AO919" s="12" t="s">
        <v>201</v>
      </c>
      <c r="AP919" s="12">
        <v>1</v>
      </c>
      <c r="AW919" s="12">
        <v>2</v>
      </c>
      <c r="AX919" s="12">
        <v>2</v>
      </c>
      <c r="AY919" s="12" t="s">
        <v>288</v>
      </c>
      <c r="AZ919" s="12">
        <v>46</v>
      </c>
      <c r="BA919" s="12" t="s">
        <v>362</v>
      </c>
      <c r="BB919" s="12">
        <v>11324</v>
      </c>
      <c r="BC919" s="12">
        <v>0</v>
      </c>
    </row>
    <row r="920" spans="1:56" x14ac:dyDescent="0.2">
      <c r="A920" s="2" t="s">
        <v>1612</v>
      </c>
      <c r="B920" s="2" t="s">
        <v>568</v>
      </c>
      <c r="C920" s="2"/>
      <c r="D920" s="2">
        <v>1</v>
      </c>
      <c r="E920" s="11">
        <v>43207</v>
      </c>
      <c r="F920" s="2">
        <v>43207</v>
      </c>
      <c r="G920" s="2">
        <v>4</v>
      </c>
      <c r="K920" s="2">
        <v>18</v>
      </c>
      <c r="O920" s="2" t="s">
        <v>71</v>
      </c>
      <c r="P920" s="2">
        <v>1</v>
      </c>
      <c r="Q920" s="2" t="s">
        <v>201</v>
      </c>
      <c r="R920" s="2" t="s">
        <v>1989</v>
      </c>
      <c r="S920" s="2" t="s">
        <v>1599</v>
      </c>
      <c r="T920" s="2" t="s">
        <v>1599</v>
      </c>
      <c r="U920" s="2" t="s">
        <v>1599</v>
      </c>
      <c r="V920" s="2" t="s">
        <v>1599</v>
      </c>
      <c r="Y920" s="2" t="s">
        <v>1599</v>
      </c>
      <c r="AA920" s="2" t="s">
        <v>1599</v>
      </c>
      <c r="AB920" s="12" t="s">
        <v>286</v>
      </c>
      <c r="AC920" s="12" t="s">
        <v>367</v>
      </c>
      <c r="AD920" s="12">
        <v>1</v>
      </c>
      <c r="AE920" s="12">
        <f>VLOOKUP(AD920,Tableau5[[ID_Section]:[departement]],10,TRUE)</f>
        <v>29</v>
      </c>
      <c r="AF920" s="12">
        <v>4</v>
      </c>
      <c r="AG920" s="33">
        <v>43207</v>
      </c>
      <c r="AH920" s="12">
        <v>18</v>
      </c>
      <c r="AI920" s="12">
        <v>13</v>
      </c>
      <c r="AJ920" s="12" t="s">
        <v>71</v>
      </c>
      <c r="AL920" s="12">
        <v>1</v>
      </c>
      <c r="AO920" s="12" t="s">
        <v>201</v>
      </c>
      <c r="AP920" s="12">
        <v>2</v>
      </c>
      <c r="AW920" s="12">
        <v>2</v>
      </c>
      <c r="AX920" s="12">
        <v>2</v>
      </c>
      <c r="AY920" s="12" t="s">
        <v>288</v>
      </c>
      <c r="AZ920" s="12">
        <v>46</v>
      </c>
      <c r="BA920" s="12" t="s">
        <v>362</v>
      </c>
      <c r="BB920" s="12">
        <v>11324</v>
      </c>
      <c r="BC920" s="12">
        <v>0</v>
      </c>
      <c r="BD920" s="12" t="s">
        <v>48</v>
      </c>
    </row>
    <row r="921" spans="1:56" x14ac:dyDescent="0.2">
      <c r="A921" s="2" t="s">
        <v>1612</v>
      </c>
      <c r="B921" s="2" t="s">
        <v>568</v>
      </c>
      <c r="C921" s="2"/>
      <c r="D921" s="2">
        <v>1</v>
      </c>
      <c r="E921" s="11">
        <v>43317</v>
      </c>
      <c r="F921" s="2">
        <v>43317</v>
      </c>
      <c r="G921" s="2">
        <v>38</v>
      </c>
      <c r="K921" s="2">
        <v>9</v>
      </c>
      <c r="O921" s="2" t="s">
        <v>46</v>
      </c>
      <c r="P921" s="2">
        <v>1</v>
      </c>
      <c r="R921" s="2" t="s">
        <v>1988</v>
      </c>
      <c r="S921" s="2" t="s">
        <v>1599</v>
      </c>
      <c r="T921" s="2" t="s">
        <v>1599</v>
      </c>
      <c r="U921" s="2" t="s">
        <v>1599</v>
      </c>
      <c r="V921" s="2" t="s">
        <v>1599</v>
      </c>
      <c r="Y921" s="2" t="s">
        <v>1983</v>
      </c>
      <c r="AA921" s="2" t="s">
        <v>1599</v>
      </c>
      <c r="AB921" s="12" t="s">
        <v>368</v>
      </c>
      <c r="AC921" s="12" t="s">
        <v>369</v>
      </c>
      <c r="AD921" s="12">
        <v>1</v>
      </c>
      <c r="AE921" s="12">
        <f>VLOOKUP(AD921,Tableau5[[ID_Section]:[departement]],10,TRUE)</f>
        <v>29</v>
      </c>
      <c r="AF921" s="12">
        <v>38</v>
      </c>
      <c r="AG921" s="33">
        <v>43317</v>
      </c>
      <c r="AH921" s="12">
        <v>9</v>
      </c>
      <c r="AI921" s="12">
        <v>2</v>
      </c>
      <c r="AJ921" s="12" t="s">
        <v>46</v>
      </c>
      <c r="AL921" s="12">
        <v>1</v>
      </c>
      <c r="AP921" s="12">
        <v>1</v>
      </c>
      <c r="AS921" s="12" t="s">
        <v>54</v>
      </c>
      <c r="AW921" s="12">
        <v>2</v>
      </c>
      <c r="AX921" s="12">
        <v>1</v>
      </c>
      <c r="AY921" s="12" t="s">
        <v>288</v>
      </c>
      <c r="AZ921" s="12">
        <v>46</v>
      </c>
      <c r="BA921" s="12" t="s">
        <v>370</v>
      </c>
      <c r="BB921" s="12">
        <v>13955</v>
      </c>
      <c r="BC921" s="12">
        <v>2</v>
      </c>
    </row>
    <row r="922" spans="1:56" x14ac:dyDescent="0.2">
      <c r="A922" s="2" t="s">
        <v>1612</v>
      </c>
      <c r="B922" s="2" t="s">
        <v>568</v>
      </c>
      <c r="C922" s="2"/>
      <c r="D922" s="2">
        <v>1</v>
      </c>
      <c r="E922" s="11">
        <v>43317</v>
      </c>
      <c r="F922" s="2">
        <v>43317</v>
      </c>
      <c r="G922" s="2">
        <v>38</v>
      </c>
      <c r="K922" s="2">
        <v>9</v>
      </c>
      <c r="O922" s="2" t="s">
        <v>46</v>
      </c>
      <c r="P922" s="2">
        <v>1</v>
      </c>
      <c r="R922" s="2" t="s">
        <v>1988</v>
      </c>
      <c r="S922" s="2" t="s">
        <v>1599</v>
      </c>
      <c r="T922" s="2" t="s">
        <v>1599</v>
      </c>
      <c r="U922" s="2" t="s">
        <v>1599</v>
      </c>
      <c r="V922" s="2" t="s">
        <v>1599</v>
      </c>
      <c r="Y922" s="2" t="s">
        <v>1599</v>
      </c>
      <c r="AA922" s="2" t="s">
        <v>1599</v>
      </c>
      <c r="AB922" s="12" t="s">
        <v>368</v>
      </c>
      <c r="AC922" s="12" t="s">
        <v>371</v>
      </c>
      <c r="AD922" s="12">
        <v>1</v>
      </c>
      <c r="AE922" s="12">
        <f>VLOOKUP(AD922,Tableau5[[ID_Section]:[departement]],10,TRUE)</f>
        <v>29</v>
      </c>
      <c r="AF922" s="12">
        <v>38</v>
      </c>
      <c r="AG922" s="33">
        <v>43317</v>
      </c>
      <c r="AH922" s="12">
        <v>9</v>
      </c>
      <c r="AI922" s="12">
        <v>2</v>
      </c>
      <c r="AJ922" s="12" t="s">
        <v>46</v>
      </c>
      <c r="AL922" s="12">
        <v>1</v>
      </c>
      <c r="AP922" s="12">
        <v>1</v>
      </c>
      <c r="AW922" s="12">
        <v>2</v>
      </c>
      <c r="AX922" s="12">
        <v>1</v>
      </c>
      <c r="AY922" s="12" t="s">
        <v>288</v>
      </c>
      <c r="AZ922" s="12">
        <v>46</v>
      </c>
      <c r="BA922" s="12" t="s">
        <v>370</v>
      </c>
      <c r="BB922" s="12">
        <v>13955</v>
      </c>
      <c r="BC922" s="12">
        <v>2</v>
      </c>
      <c r="BD922" s="12" t="s">
        <v>48</v>
      </c>
    </row>
    <row r="923" spans="1:56" x14ac:dyDescent="0.2">
      <c r="A923" s="2" t="s">
        <v>1612</v>
      </c>
      <c r="B923" s="2" t="s">
        <v>568</v>
      </c>
      <c r="C923" s="2"/>
      <c r="D923" s="2">
        <v>1</v>
      </c>
      <c r="E923" s="11">
        <v>43317</v>
      </c>
      <c r="F923" s="2">
        <v>43317</v>
      </c>
      <c r="G923" s="2">
        <v>38</v>
      </c>
      <c r="K923" s="2">
        <v>10</v>
      </c>
      <c r="O923" s="2" t="s">
        <v>53</v>
      </c>
      <c r="P923" s="2">
        <v>2</v>
      </c>
      <c r="R923" s="2" t="s">
        <v>1988</v>
      </c>
      <c r="S923" s="2" t="s">
        <v>1599</v>
      </c>
      <c r="T923" s="2" t="s">
        <v>1599</v>
      </c>
      <c r="U923" s="2" t="s">
        <v>1599</v>
      </c>
      <c r="V923" s="2" t="s">
        <v>1599</v>
      </c>
      <c r="Y923" s="2" t="s">
        <v>1599</v>
      </c>
      <c r="AA923" s="2" t="s">
        <v>1599</v>
      </c>
      <c r="AB923" s="12" t="s">
        <v>368</v>
      </c>
      <c r="AC923" s="12" t="s">
        <v>372</v>
      </c>
      <c r="AD923" s="12">
        <v>1</v>
      </c>
      <c r="AE923" s="12">
        <f>VLOOKUP(AD923,Tableau5[[ID_Section]:[departement]],10,TRUE)</f>
        <v>29</v>
      </c>
      <c r="AF923" s="12">
        <v>38</v>
      </c>
      <c r="AG923" s="33">
        <v>43317</v>
      </c>
      <c r="AH923" s="12">
        <v>10</v>
      </c>
      <c r="AI923" s="12">
        <v>7</v>
      </c>
      <c r="AJ923" s="12" t="s">
        <v>53</v>
      </c>
      <c r="AK923" s="12" t="s">
        <v>53</v>
      </c>
      <c r="AL923" s="12">
        <v>2</v>
      </c>
      <c r="AP923" s="12">
        <v>1</v>
      </c>
      <c r="AV923" s="12" t="str">
        <f>CONCATENATE(AD923,"-",AG923,"-","Loisir")</f>
        <v>1-43317-Loisir</v>
      </c>
      <c r="AW923" s="12">
        <v>1</v>
      </c>
      <c r="AX923" s="12">
        <v>1</v>
      </c>
      <c r="AY923" s="12" t="s">
        <v>288</v>
      </c>
      <c r="AZ923" s="12">
        <v>46</v>
      </c>
      <c r="BA923" s="12" t="s">
        <v>373</v>
      </c>
      <c r="BB923" s="12">
        <v>13956</v>
      </c>
      <c r="BC923" s="12">
        <v>8</v>
      </c>
    </row>
    <row r="924" spans="1:56" x14ac:dyDescent="0.2">
      <c r="A924" s="2" t="s">
        <v>1612</v>
      </c>
      <c r="B924" s="2" t="s">
        <v>568</v>
      </c>
      <c r="C924" s="2"/>
      <c r="D924" s="2">
        <v>1</v>
      </c>
      <c r="E924" s="11">
        <v>43317</v>
      </c>
      <c r="F924" s="2">
        <v>43317</v>
      </c>
      <c r="G924" s="2">
        <v>38</v>
      </c>
      <c r="K924" s="2">
        <v>10</v>
      </c>
      <c r="O924" s="2" t="s">
        <v>46</v>
      </c>
      <c r="P924" s="2">
        <v>2</v>
      </c>
      <c r="R924" s="2" t="s">
        <v>1988</v>
      </c>
      <c r="S924" s="2" t="s">
        <v>54</v>
      </c>
      <c r="T924" s="2" t="s">
        <v>374</v>
      </c>
      <c r="U924" s="2" t="s">
        <v>1599</v>
      </c>
      <c r="V924" s="2" t="s">
        <v>1599</v>
      </c>
      <c r="Y924" s="2" t="s">
        <v>1599</v>
      </c>
      <c r="AA924" s="2" t="s">
        <v>1599</v>
      </c>
      <c r="AB924" s="12" t="s">
        <v>374</v>
      </c>
      <c r="AC924" s="12" t="s">
        <v>375</v>
      </c>
      <c r="AD924" s="12">
        <v>1</v>
      </c>
      <c r="AE924" s="12">
        <f>VLOOKUP(AD924,Tableau5[[ID_Section]:[departement]],10,TRUE)</f>
        <v>29</v>
      </c>
      <c r="AF924" s="12">
        <v>38</v>
      </c>
      <c r="AG924" s="33">
        <v>43317</v>
      </c>
      <c r="AH924" s="12">
        <v>10</v>
      </c>
      <c r="AI924" s="12">
        <v>2</v>
      </c>
      <c r="AJ924" s="12" t="s">
        <v>46</v>
      </c>
      <c r="AL924" s="12">
        <v>2</v>
      </c>
      <c r="AP924" s="12">
        <v>1</v>
      </c>
      <c r="AQ924" s="12">
        <v>1</v>
      </c>
      <c r="AW924" s="12">
        <v>2</v>
      </c>
      <c r="AX924" s="12">
        <v>1</v>
      </c>
      <c r="AY924" s="12" t="s">
        <v>288</v>
      </c>
      <c r="AZ924" s="12">
        <v>46</v>
      </c>
      <c r="BA924" s="12" t="s">
        <v>373</v>
      </c>
      <c r="BB924" s="12">
        <v>13956</v>
      </c>
      <c r="BC924" s="12">
        <v>8</v>
      </c>
    </row>
    <row r="925" spans="1:56" x14ac:dyDescent="0.2">
      <c r="A925" s="2" t="s">
        <v>1612</v>
      </c>
      <c r="B925" s="2" t="s">
        <v>568</v>
      </c>
      <c r="C925" s="2"/>
      <c r="D925" s="2">
        <v>1</v>
      </c>
      <c r="E925" s="11">
        <v>43317</v>
      </c>
      <c r="F925" s="2">
        <v>43317</v>
      </c>
      <c r="G925" s="2">
        <v>38</v>
      </c>
      <c r="K925" s="2">
        <v>10</v>
      </c>
      <c r="O925" s="2" t="s">
        <v>46</v>
      </c>
      <c r="P925" s="2">
        <v>2</v>
      </c>
      <c r="R925" s="2" t="s">
        <v>1988</v>
      </c>
      <c r="S925" s="2" t="s">
        <v>54</v>
      </c>
      <c r="T925" s="2" t="s">
        <v>376</v>
      </c>
      <c r="U925" s="2" t="s">
        <v>1599</v>
      </c>
      <c r="V925" s="2" t="s">
        <v>1599</v>
      </c>
      <c r="Y925" s="2" t="s">
        <v>1599</v>
      </c>
      <c r="AA925" s="2" t="s">
        <v>1599</v>
      </c>
      <c r="AB925" s="12" t="s">
        <v>376</v>
      </c>
      <c r="AC925" s="12" t="s">
        <v>377</v>
      </c>
      <c r="AD925" s="12">
        <v>1</v>
      </c>
      <c r="AE925" s="12">
        <f>VLOOKUP(AD925,Tableau5[[ID_Section]:[departement]],10,TRUE)</f>
        <v>29</v>
      </c>
      <c r="AF925" s="12">
        <v>38</v>
      </c>
      <c r="AG925" s="33">
        <v>43317</v>
      </c>
      <c r="AH925" s="12">
        <v>10</v>
      </c>
      <c r="AI925" s="12">
        <v>2</v>
      </c>
      <c r="AJ925" s="12" t="s">
        <v>46</v>
      </c>
      <c r="AL925" s="12">
        <v>2</v>
      </c>
      <c r="AP925" s="12">
        <v>1</v>
      </c>
      <c r="AQ925" s="12">
        <v>2</v>
      </c>
      <c r="AW925" s="12">
        <v>2</v>
      </c>
      <c r="AX925" s="12">
        <v>1</v>
      </c>
      <c r="AY925" s="12" t="s">
        <v>288</v>
      </c>
      <c r="AZ925" s="12">
        <v>46</v>
      </c>
      <c r="BA925" s="12" t="s">
        <v>373</v>
      </c>
      <c r="BB925" s="12">
        <v>13956</v>
      </c>
      <c r="BC925" s="12">
        <v>8</v>
      </c>
    </row>
    <row r="926" spans="1:56" x14ac:dyDescent="0.2">
      <c r="A926" s="2" t="s">
        <v>1612</v>
      </c>
      <c r="B926" s="2" t="s">
        <v>568</v>
      </c>
      <c r="C926" s="2"/>
      <c r="D926" s="2">
        <v>1</v>
      </c>
      <c r="E926" s="11">
        <v>43317</v>
      </c>
      <c r="F926" s="2">
        <v>43317</v>
      </c>
      <c r="G926" s="2">
        <v>38</v>
      </c>
      <c r="K926" s="2">
        <v>10</v>
      </c>
      <c r="O926" s="2" t="s">
        <v>49</v>
      </c>
      <c r="P926" s="2">
        <v>1</v>
      </c>
      <c r="R926" s="2" t="s">
        <v>1988</v>
      </c>
      <c r="S926" s="2" t="s">
        <v>1599</v>
      </c>
      <c r="T926" s="2" t="s">
        <v>1599</v>
      </c>
      <c r="U926" s="2" t="s">
        <v>1599</v>
      </c>
      <c r="V926" s="2" t="s">
        <v>1599</v>
      </c>
      <c r="Y926" s="2" t="s">
        <v>1599</v>
      </c>
      <c r="AA926" s="2" t="s">
        <v>1599</v>
      </c>
      <c r="AB926" s="12" t="s">
        <v>368</v>
      </c>
      <c r="AC926" s="12" t="s">
        <v>378</v>
      </c>
      <c r="AD926" s="12">
        <v>1</v>
      </c>
      <c r="AE926" s="12">
        <f>VLOOKUP(AD926,Tableau5[[ID_Section]:[departement]],10,TRUE)</f>
        <v>29</v>
      </c>
      <c r="AF926" s="12">
        <v>38</v>
      </c>
      <c r="AG926" s="33">
        <v>43317</v>
      </c>
      <c r="AH926" s="12">
        <v>10</v>
      </c>
      <c r="AI926" s="12">
        <v>1</v>
      </c>
      <c r="AJ926" s="12" t="s">
        <v>49</v>
      </c>
      <c r="AL926" s="12">
        <v>1</v>
      </c>
      <c r="AP926" s="12">
        <v>1</v>
      </c>
      <c r="AW926" s="12">
        <v>2</v>
      </c>
      <c r="AX926" s="12">
        <v>1</v>
      </c>
      <c r="AY926" s="12" t="s">
        <v>288</v>
      </c>
      <c r="AZ926" s="12">
        <v>46</v>
      </c>
      <c r="BA926" s="12" t="s">
        <v>373</v>
      </c>
      <c r="BB926" s="12">
        <v>13956</v>
      </c>
      <c r="BC926" s="12">
        <v>8</v>
      </c>
    </row>
    <row r="927" spans="1:56" x14ac:dyDescent="0.2">
      <c r="A927" s="2" t="s">
        <v>1612</v>
      </c>
      <c r="B927" s="2" t="s">
        <v>568</v>
      </c>
      <c r="C927" s="2"/>
      <c r="D927" s="2">
        <v>1</v>
      </c>
      <c r="E927" s="11">
        <v>43317</v>
      </c>
      <c r="F927" s="2">
        <v>43317</v>
      </c>
      <c r="G927" s="2">
        <v>38</v>
      </c>
      <c r="K927" s="2">
        <v>10</v>
      </c>
      <c r="O927" s="2" t="s">
        <v>56</v>
      </c>
      <c r="P927" s="2">
        <v>1</v>
      </c>
      <c r="Q927" s="2" t="s">
        <v>57</v>
      </c>
      <c r="R927" s="2" t="s">
        <v>1988</v>
      </c>
      <c r="S927" s="2" t="s">
        <v>1599</v>
      </c>
      <c r="T927" s="2" t="s">
        <v>1599</v>
      </c>
      <c r="U927" s="2" t="s">
        <v>1599</v>
      </c>
      <c r="V927" s="2" t="s">
        <v>1599</v>
      </c>
      <c r="Y927" s="2" t="s">
        <v>1599</v>
      </c>
      <c r="AA927" s="2" t="s">
        <v>1599</v>
      </c>
      <c r="AB927" s="12" t="s">
        <v>368</v>
      </c>
      <c r="AC927" s="12" t="s">
        <v>379</v>
      </c>
      <c r="AD927" s="12">
        <v>1</v>
      </c>
      <c r="AE927" s="12">
        <f>VLOOKUP(AD927,Tableau5[[ID_Section]:[departement]],10,TRUE)</f>
        <v>29</v>
      </c>
      <c r="AF927" s="12">
        <v>38</v>
      </c>
      <c r="AG927" s="33">
        <v>43317</v>
      </c>
      <c r="AH927" s="12">
        <v>10</v>
      </c>
      <c r="AI927" s="12">
        <v>15</v>
      </c>
      <c r="AJ927" s="12" t="s">
        <v>56</v>
      </c>
      <c r="AL927" s="12">
        <v>1</v>
      </c>
      <c r="AO927" s="12" t="s">
        <v>57</v>
      </c>
      <c r="AP927" s="12">
        <v>1</v>
      </c>
      <c r="AW927" s="12">
        <v>2</v>
      </c>
      <c r="AX927" s="12">
        <v>1</v>
      </c>
      <c r="AY927" s="12" t="s">
        <v>288</v>
      </c>
      <c r="AZ927" s="12">
        <v>46</v>
      </c>
      <c r="BA927" s="12" t="s">
        <v>373</v>
      </c>
      <c r="BB927" s="12">
        <v>13956</v>
      </c>
      <c r="BC927" s="12">
        <v>8</v>
      </c>
    </row>
    <row r="928" spans="1:56" x14ac:dyDescent="0.2">
      <c r="A928" s="2" t="s">
        <v>1612</v>
      </c>
      <c r="B928" s="2" t="s">
        <v>568</v>
      </c>
      <c r="C928" s="2"/>
      <c r="D928" s="2">
        <v>1</v>
      </c>
      <c r="E928" s="11">
        <v>43317</v>
      </c>
      <c r="F928" s="2">
        <v>43317</v>
      </c>
      <c r="G928" s="2">
        <v>38</v>
      </c>
      <c r="K928" s="2">
        <v>10</v>
      </c>
      <c r="O928" s="2" t="s">
        <v>55</v>
      </c>
      <c r="P928" s="2">
        <v>1</v>
      </c>
      <c r="R928" s="2" t="s">
        <v>1988</v>
      </c>
      <c r="S928" s="2" t="s">
        <v>1599</v>
      </c>
      <c r="T928" s="2" t="s">
        <v>1599</v>
      </c>
      <c r="U928" s="2" t="s">
        <v>1599</v>
      </c>
      <c r="V928" s="2" t="s">
        <v>1599</v>
      </c>
      <c r="Y928" s="2" t="s">
        <v>1599</v>
      </c>
      <c r="AA928" s="2" t="s">
        <v>1599</v>
      </c>
      <c r="AB928" s="12" t="s">
        <v>368</v>
      </c>
      <c r="AC928" s="12" t="s">
        <v>380</v>
      </c>
      <c r="AD928" s="12">
        <v>1</v>
      </c>
      <c r="AE928" s="12">
        <f>VLOOKUP(AD928,Tableau5[[ID_Section]:[departement]],10,TRUE)</f>
        <v>29</v>
      </c>
      <c r="AF928" s="12">
        <v>38</v>
      </c>
      <c r="AG928" s="33">
        <v>43317</v>
      </c>
      <c r="AH928" s="12">
        <v>10</v>
      </c>
      <c r="AI928" s="12">
        <v>5</v>
      </c>
      <c r="AJ928" s="12" t="s">
        <v>55</v>
      </c>
      <c r="AK928" s="12" t="str">
        <f>AJ928</f>
        <v>Sportif</v>
      </c>
      <c r="AL928" s="12">
        <v>1</v>
      </c>
      <c r="AP928" s="12">
        <v>1</v>
      </c>
      <c r="AV928" s="12" t="str">
        <f>CONCATENATE(AD928,"-",AG928,"-",AJ928)</f>
        <v>1-43317-Sportif</v>
      </c>
      <c r="AW928" s="12">
        <v>1</v>
      </c>
      <c r="AX928" s="12">
        <v>1</v>
      </c>
      <c r="AY928" s="12" t="s">
        <v>288</v>
      </c>
      <c r="AZ928" s="12">
        <v>46</v>
      </c>
      <c r="BA928" s="12" t="s">
        <v>373</v>
      </c>
      <c r="BB928" s="12">
        <v>13956</v>
      </c>
      <c r="BC928" s="12">
        <v>8</v>
      </c>
    </row>
    <row r="929" spans="1:56" x14ac:dyDescent="0.2">
      <c r="A929" s="2" t="s">
        <v>1612</v>
      </c>
      <c r="B929" s="2" t="s">
        <v>568</v>
      </c>
      <c r="C929" s="2"/>
      <c r="D929" s="2">
        <v>1</v>
      </c>
      <c r="E929" s="11">
        <v>43317</v>
      </c>
      <c r="F929" s="2">
        <v>43317</v>
      </c>
      <c r="G929" s="2">
        <v>38</v>
      </c>
      <c r="K929" s="2">
        <v>10</v>
      </c>
      <c r="O929" s="2" t="s">
        <v>46</v>
      </c>
      <c r="P929" s="2">
        <v>1</v>
      </c>
      <c r="R929" s="2" t="s">
        <v>1989</v>
      </c>
      <c r="S929" s="2" t="s">
        <v>54</v>
      </c>
      <c r="T929" s="2" t="s">
        <v>381</v>
      </c>
      <c r="U929" s="2" t="s">
        <v>1599</v>
      </c>
      <c r="V929" s="2" t="s">
        <v>1599</v>
      </c>
      <c r="Y929" s="2" t="s">
        <v>1599</v>
      </c>
      <c r="AA929" s="2" t="s">
        <v>1599</v>
      </c>
      <c r="AB929" s="12" t="s">
        <v>381</v>
      </c>
      <c r="AC929" s="12" t="s">
        <v>382</v>
      </c>
      <c r="AD929" s="12">
        <v>1</v>
      </c>
      <c r="AE929" s="12">
        <f>VLOOKUP(AD929,Tableau5[[ID_Section]:[departement]],10,TRUE)</f>
        <v>29</v>
      </c>
      <c r="AF929" s="12">
        <v>38</v>
      </c>
      <c r="AG929" s="33">
        <v>43317</v>
      </c>
      <c r="AH929" s="12">
        <v>10</v>
      </c>
      <c r="AI929" s="12">
        <v>2</v>
      </c>
      <c r="AJ929" s="12" t="s">
        <v>46</v>
      </c>
      <c r="AL929" s="12">
        <v>1</v>
      </c>
      <c r="AP929" s="12">
        <v>2</v>
      </c>
      <c r="AQ929" s="12">
        <v>3</v>
      </c>
      <c r="AW929" s="12">
        <v>2</v>
      </c>
      <c r="AX929" s="12">
        <v>1</v>
      </c>
      <c r="AY929" s="12" t="s">
        <v>288</v>
      </c>
      <c r="AZ929" s="12">
        <v>46</v>
      </c>
      <c r="BA929" s="12" t="s">
        <v>373</v>
      </c>
      <c r="BB929" s="12">
        <v>13956</v>
      </c>
      <c r="BC929" s="12">
        <v>8</v>
      </c>
    </row>
    <row r="930" spans="1:56" x14ac:dyDescent="0.2">
      <c r="A930" s="2" t="s">
        <v>1612</v>
      </c>
      <c r="B930" s="2" t="s">
        <v>568</v>
      </c>
      <c r="C930" s="2"/>
      <c r="D930" s="2">
        <v>1</v>
      </c>
      <c r="E930" s="11">
        <v>43317</v>
      </c>
      <c r="F930" s="2">
        <v>43317</v>
      </c>
      <c r="G930" s="2">
        <v>38</v>
      </c>
      <c r="K930" s="2">
        <v>10</v>
      </c>
      <c r="O930" s="2" t="s">
        <v>71</v>
      </c>
      <c r="P930" s="2">
        <v>1</v>
      </c>
      <c r="R930" s="2" t="s">
        <v>1988</v>
      </c>
      <c r="S930" s="2" t="s">
        <v>1599</v>
      </c>
      <c r="T930" s="2" t="s">
        <v>1599</v>
      </c>
      <c r="U930" s="2" t="s">
        <v>1599</v>
      </c>
      <c r="V930" s="2" t="s">
        <v>1599</v>
      </c>
      <c r="Y930" s="2" t="s">
        <v>1599</v>
      </c>
      <c r="AA930" s="2" t="s">
        <v>1599</v>
      </c>
      <c r="AB930" s="12" t="s">
        <v>368</v>
      </c>
      <c r="AC930" s="12" t="s">
        <v>383</v>
      </c>
      <c r="AD930" s="12">
        <v>1</v>
      </c>
      <c r="AE930" s="12">
        <f>VLOOKUP(AD930,Tableau5[[ID_Section]:[departement]],10,TRUE)</f>
        <v>29</v>
      </c>
      <c r="AF930" s="12">
        <v>38</v>
      </c>
      <c r="AG930" s="33">
        <v>43317</v>
      </c>
      <c r="AH930" s="12">
        <v>10</v>
      </c>
      <c r="AI930" s="12">
        <v>13</v>
      </c>
      <c r="AJ930" s="12" t="s">
        <v>71</v>
      </c>
      <c r="AL930" s="12">
        <v>1</v>
      </c>
      <c r="AP930" s="12">
        <v>1</v>
      </c>
      <c r="AW930" s="12">
        <v>2</v>
      </c>
      <c r="AX930" s="12">
        <v>1</v>
      </c>
      <c r="AY930" s="12" t="s">
        <v>288</v>
      </c>
      <c r="AZ930" s="12">
        <v>46</v>
      </c>
      <c r="BA930" s="12" t="s">
        <v>373</v>
      </c>
      <c r="BB930" s="12">
        <v>13956</v>
      </c>
      <c r="BC930" s="12">
        <v>8</v>
      </c>
    </row>
    <row r="931" spans="1:56" x14ac:dyDescent="0.2">
      <c r="A931" s="2" t="s">
        <v>1612</v>
      </c>
      <c r="B931" s="2" t="s">
        <v>568</v>
      </c>
      <c r="C931" s="2"/>
      <c r="D931" s="2">
        <v>1</v>
      </c>
      <c r="E931" s="11">
        <v>43317</v>
      </c>
      <c r="F931" s="2">
        <v>43317</v>
      </c>
      <c r="G931" s="2">
        <v>38</v>
      </c>
      <c r="K931" s="2">
        <v>10</v>
      </c>
      <c r="O931" s="2" t="s">
        <v>46</v>
      </c>
      <c r="P931" s="2">
        <v>1</v>
      </c>
      <c r="R931" s="2" t="s">
        <v>1989</v>
      </c>
      <c r="S931" s="2" t="s">
        <v>1599</v>
      </c>
      <c r="T931" s="2" t="s">
        <v>1599</v>
      </c>
      <c r="U931" s="2" t="s">
        <v>1599</v>
      </c>
      <c r="V931" s="2" t="s">
        <v>1599</v>
      </c>
      <c r="Y931" s="2" t="s">
        <v>1599</v>
      </c>
      <c r="AA931" s="2" t="s">
        <v>1599</v>
      </c>
      <c r="AB931" s="12" t="s">
        <v>368</v>
      </c>
      <c r="AC931" s="12" t="s">
        <v>384</v>
      </c>
      <c r="AD931" s="12">
        <v>1</v>
      </c>
      <c r="AE931" s="12">
        <f>VLOOKUP(AD931,Tableau5[[ID_Section]:[departement]],10,TRUE)</f>
        <v>29</v>
      </c>
      <c r="AF931" s="12">
        <v>38</v>
      </c>
      <c r="AG931" s="33">
        <v>43317</v>
      </c>
      <c r="AH931" s="12">
        <v>10</v>
      </c>
      <c r="AI931" s="12">
        <v>2</v>
      </c>
      <c r="AJ931" s="12" t="s">
        <v>46</v>
      </c>
      <c r="AL931" s="12">
        <v>1</v>
      </c>
      <c r="AP931" s="12">
        <v>2</v>
      </c>
      <c r="AW931" s="12">
        <v>2</v>
      </c>
      <c r="AX931" s="12">
        <v>1</v>
      </c>
      <c r="AY931" s="12" t="s">
        <v>288</v>
      </c>
      <c r="AZ931" s="12">
        <v>46</v>
      </c>
      <c r="BA931" s="12" t="s">
        <v>373</v>
      </c>
      <c r="BB931" s="12">
        <v>13956</v>
      </c>
      <c r="BC931" s="12">
        <v>8</v>
      </c>
    </row>
    <row r="932" spans="1:56" x14ac:dyDescent="0.2">
      <c r="A932" s="2" t="s">
        <v>1612</v>
      </c>
      <c r="B932" s="2" t="s">
        <v>568</v>
      </c>
      <c r="C932" s="2"/>
      <c r="D932" s="2">
        <v>1</v>
      </c>
      <c r="E932" s="11">
        <v>43317</v>
      </c>
      <c r="F932" s="2">
        <v>43317</v>
      </c>
      <c r="G932" s="2">
        <v>38</v>
      </c>
      <c r="K932" s="2">
        <v>10</v>
      </c>
      <c r="O932" s="2" t="s">
        <v>55</v>
      </c>
      <c r="P932" s="2">
        <v>1</v>
      </c>
      <c r="R932" s="2" t="s">
        <v>1988</v>
      </c>
      <c r="S932" s="2" t="s">
        <v>1599</v>
      </c>
      <c r="T932" s="2" t="s">
        <v>1599</v>
      </c>
      <c r="U932" s="2" t="s">
        <v>1599</v>
      </c>
      <c r="V932" s="2" t="s">
        <v>1599</v>
      </c>
      <c r="Y932" s="2" t="s">
        <v>1599</v>
      </c>
      <c r="AA932" s="2" t="s">
        <v>1599</v>
      </c>
      <c r="AB932" s="12" t="s">
        <v>368</v>
      </c>
      <c r="AC932" s="12" t="s">
        <v>385</v>
      </c>
      <c r="AD932" s="12">
        <v>1</v>
      </c>
      <c r="AE932" s="12">
        <f>VLOOKUP(AD932,Tableau5[[ID_Section]:[departement]],10,TRUE)</f>
        <v>29</v>
      </c>
      <c r="AF932" s="12">
        <v>38</v>
      </c>
      <c r="AG932" s="33">
        <v>43317</v>
      </c>
      <c r="AH932" s="12">
        <v>10</v>
      </c>
      <c r="AI932" s="12">
        <v>5</v>
      </c>
      <c r="AJ932" s="12" t="s">
        <v>55</v>
      </c>
      <c r="AK932" s="12" t="str">
        <f>AJ932</f>
        <v>Sportif</v>
      </c>
      <c r="AL932" s="12">
        <v>1</v>
      </c>
      <c r="AP932" s="12">
        <v>1</v>
      </c>
      <c r="AV932" s="12" t="str">
        <f>CONCATENATE(AD932,"-",AG932,"-",AJ932)</f>
        <v>1-43317-Sportif</v>
      </c>
      <c r="AW932" s="12">
        <v>1</v>
      </c>
      <c r="AX932" s="12">
        <v>1</v>
      </c>
      <c r="AY932" s="12" t="s">
        <v>288</v>
      </c>
      <c r="AZ932" s="12">
        <v>46</v>
      </c>
      <c r="BA932" s="12" t="s">
        <v>373</v>
      </c>
      <c r="BB932" s="12">
        <v>13956</v>
      </c>
      <c r="BC932" s="12">
        <v>8</v>
      </c>
    </row>
    <row r="933" spans="1:56" x14ac:dyDescent="0.2">
      <c r="A933" s="2" t="s">
        <v>1612</v>
      </c>
      <c r="B933" s="2" t="s">
        <v>568</v>
      </c>
      <c r="C933" s="2"/>
      <c r="D933" s="2">
        <v>1</v>
      </c>
      <c r="E933" s="11">
        <v>43317</v>
      </c>
      <c r="F933" s="2">
        <v>43317</v>
      </c>
      <c r="G933" s="2">
        <v>38</v>
      </c>
      <c r="K933" s="2">
        <v>10</v>
      </c>
      <c r="O933" s="2" t="s">
        <v>52</v>
      </c>
      <c r="P933" s="2">
        <v>1</v>
      </c>
      <c r="R933" s="2" t="s">
        <v>1988</v>
      </c>
      <c r="S933" s="2" t="s">
        <v>54</v>
      </c>
      <c r="T933" s="2" t="s">
        <v>386</v>
      </c>
      <c r="U933" s="2" t="s">
        <v>1599</v>
      </c>
      <c r="V933" s="2" t="s">
        <v>1599</v>
      </c>
      <c r="Y933" s="2" t="s">
        <v>1599</v>
      </c>
      <c r="AA933" s="2" t="s">
        <v>1599</v>
      </c>
      <c r="AB933" s="12" t="s">
        <v>386</v>
      </c>
      <c r="AC933" s="12" t="s">
        <v>387</v>
      </c>
      <c r="AD933" s="12">
        <v>1</v>
      </c>
      <c r="AE933" s="12">
        <f>VLOOKUP(AD933,Tableau5[[ID_Section]:[departement]],10,TRUE)</f>
        <v>29</v>
      </c>
      <c r="AF933" s="12">
        <v>38</v>
      </c>
      <c r="AG933" s="33">
        <v>43317</v>
      </c>
      <c r="AH933" s="12">
        <v>10</v>
      </c>
      <c r="AI933" s="12">
        <v>6</v>
      </c>
      <c r="AJ933" s="12" t="s">
        <v>52</v>
      </c>
      <c r="AK933" s="12" t="str">
        <f>AJ933</f>
        <v>Itinérant</v>
      </c>
      <c r="AL933" s="12">
        <v>1</v>
      </c>
      <c r="AP933" s="12">
        <v>1</v>
      </c>
      <c r="AQ933" s="12">
        <v>4</v>
      </c>
      <c r="AV933" s="12" t="str">
        <f>CONCATENATE(AD933,"-",AG933,"-",AJ933)</f>
        <v>1-43317-Itinérant</v>
      </c>
      <c r="AW933" s="12">
        <v>1</v>
      </c>
      <c r="AX933" s="12">
        <v>1</v>
      </c>
      <c r="AY933" s="12" t="s">
        <v>288</v>
      </c>
      <c r="AZ933" s="12">
        <v>46</v>
      </c>
      <c r="BA933" s="12" t="s">
        <v>373</v>
      </c>
      <c r="BB933" s="12">
        <v>13956</v>
      </c>
      <c r="BC933" s="12">
        <v>8</v>
      </c>
    </row>
    <row r="934" spans="1:56" x14ac:dyDescent="0.2">
      <c r="A934" s="2" t="s">
        <v>1612</v>
      </c>
      <c r="B934" s="2" t="s">
        <v>568</v>
      </c>
      <c r="C934" s="2"/>
      <c r="D934" s="2">
        <v>1</v>
      </c>
      <c r="E934" s="11">
        <v>43317</v>
      </c>
      <c r="F934" s="2">
        <v>43317</v>
      </c>
      <c r="G934" s="2">
        <v>38</v>
      </c>
      <c r="K934" s="2">
        <v>10</v>
      </c>
      <c r="O934" s="2" t="s">
        <v>52</v>
      </c>
      <c r="P934" s="2">
        <v>1</v>
      </c>
      <c r="R934" s="2" t="s">
        <v>1988</v>
      </c>
      <c r="S934" s="2" t="s">
        <v>54</v>
      </c>
      <c r="T934" s="2" t="s">
        <v>388</v>
      </c>
      <c r="U934" s="2" t="s">
        <v>1599</v>
      </c>
      <c r="V934" s="2" t="s">
        <v>1599</v>
      </c>
      <c r="Y934" s="2" t="s">
        <v>1599</v>
      </c>
      <c r="AA934" s="2" t="s">
        <v>1599</v>
      </c>
      <c r="AB934" s="12" t="s">
        <v>388</v>
      </c>
      <c r="AC934" s="12" t="s">
        <v>389</v>
      </c>
      <c r="AD934" s="12">
        <v>1</v>
      </c>
      <c r="AE934" s="12">
        <f>VLOOKUP(AD934,Tableau5[[ID_Section]:[departement]],10,TRUE)</f>
        <v>29</v>
      </c>
      <c r="AF934" s="12">
        <v>38</v>
      </c>
      <c r="AG934" s="33">
        <v>43317</v>
      </c>
      <c r="AH934" s="12">
        <v>10</v>
      </c>
      <c r="AI934" s="12">
        <v>6</v>
      </c>
      <c r="AJ934" s="12" t="s">
        <v>52</v>
      </c>
      <c r="AK934" s="12" t="str">
        <f>AJ934</f>
        <v>Itinérant</v>
      </c>
      <c r="AL934" s="12">
        <v>1</v>
      </c>
      <c r="AP934" s="12">
        <v>1</v>
      </c>
      <c r="AQ934" s="12">
        <v>5</v>
      </c>
      <c r="AV934" s="12" t="str">
        <f>CONCATENATE(AD934,"-",AG934,"-",AJ934)</f>
        <v>1-43317-Itinérant</v>
      </c>
      <c r="AW934" s="12">
        <v>1</v>
      </c>
      <c r="AX934" s="12">
        <v>1</v>
      </c>
      <c r="AY934" s="12" t="s">
        <v>288</v>
      </c>
      <c r="AZ934" s="12">
        <v>46</v>
      </c>
      <c r="BA934" s="12" t="s">
        <v>373</v>
      </c>
      <c r="BB934" s="12">
        <v>13956</v>
      </c>
      <c r="BC934" s="12">
        <v>8</v>
      </c>
    </row>
    <row r="935" spans="1:56" x14ac:dyDescent="0.2">
      <c r="A935" s="2" t="s">
        <v>1612</v>
      </c>
      <c r="B935" s="2" t="s">
        <v>568</v>
      </c>
      <c r="C935" s="2"/>
      <c r="D935" s="2">
        <v>1</v>
      </c>
      <c r="E935" s="11">
        <v>43317</v>
      </c>
      <c r="F935" s="2">
        <v>43317</v>
      </c>
      <c r="G935" s="2">
        <v>38</v>
      </c>
      <c r="K935" s="2">
        <v>10</v>
      </c>
      <c r="O935" s="2" t="s">
        <v>55</v>
      </c>
      <c r="P935" s="2">
        <v>2</v>
      </c>
      <c r="R935" s="2" t="s">
        <v>1989</v>
      </c>
      <c r="S935" s="2" t="s">
        <v>1599</v>
      </c>
      <c r="T935" s="2" t="s">
        <v>1599</v>
      </c>
      <c r="U935" s="2" t="s">
        <v>1599</v>
      </c>
      <c r="V935" s="2" t="s">
        <v>1599</v>
      </c>
      <c r="Y935" s="2" t="s">
        <v>1599</v>
      </c>
      <c r="AA935" s="2" t="s">
        <v>1599</v>
      </c>
      <c r="AB935" s="12" t="s">
        <v>368</v>
      </c>
      <c r="AC935" s="12" t="s">
        <v>390</v>
      </c>
      <c r="AD935" s="12">
        <v>1</v>
      </c>
      <c r="AE935" s="12">
        <f>VLOOKUP(AD935,Tableau5[[ID_Section]:[departement]],10,TRUE)</f>
        <v>29</v>
      </c>
      <c r="AF935" s="12">
        <v>38</v>
      </c>
      <c r="AG935" s="33">
        <v>43317</v>
      </c>
      <c r="AH935" s="12">
        <v>10</v>
      </c>
      <c r="AI935" s="12">
        <v>5</v>
      </c>
      <c r="AJ935" s="12" t="s">
        <v>55</v>
      </c>
      <c r="AK935" s="12" t="str">
        <f>AJ935</f>
        <v>Sportif</v>
      </c>
      <c r="AL935" s="12">
        <v>2</v>
      </c>
      <c r="AP935" s="12">
        <v>2</v>
      </c>
      <c r="AV935" s="12" t="str">
        <f>CONCATENATE(AD935,"-",AG935,"-",AJ935)</f>
        <v>1-43317-Sportif</v>
      </c>
      <c r="AW935" s="12">
        <v>1</v>
      </c>
      <c r="AX935" s="12">
        <v>1</v>
      </c>
      <c r="AY935" s="12" t="s">
        <v>288</v>
      </c>
      <c r="AZ935" s="12">
        <v>46</v>
      </c>
      <c r="BA935" s="12" t="s">
        <v>373</v>
      </c>
      <c r="BB935" s="12">
        <v>13956</v>
      </c>
      <c r="BC935" s="12">
        <v>8</v>
      </c>
    </row>
    <row r="936" spans="1:56" x14ac:dyDescent="0.2">
      <c r="A936" s="2" t="s">
        <v>1612</v>
      </c>
      <c r="B936" s="2" t="s">
        <v>568</v>
      </c>
      <c r="C936" s="2"/>
      <c r="D936" s="2">
        <v>1</v>
      </c>
      <c r="E936" s="11">
        <v>43317</v>
      </c>
      <c r="F936" s="2">
        <v>43317</v>
      </c>
      <c r="G936" s="2">
        <v>38</v>
      </c>
      <c r="K936" s="2">
        <v>10</v>
      </c>
      <c r="O936" s="2" t="s">
        <v>53</v>
      </c>
      <c r="P936" s="2">
        <v>1</v>
      </c>
      <c r="R936" s="2" t="s">
        <v>1988</v>
      </c>
      <c r="S936" s="2" t="s">
        <v>54</v>
      </c>
      <c r="T936" s="2" t="s">
        <v>391</v>
      </c>
      <c r="U936" s="2" t="s">
        <v>1599</v>
      </c>
      <c r="V936" s="2" t="s">
        <v>1599</v>
      </c>
      <c r="Y936" s="2" t="s">
        <v>1599</v>
      </c>
      <c r="AA936" s="2" t="s">
        <v>1599</v>
      </c>
      <c r="AB936" s="12" t="s">
        <v>391</v>
      </c>
      <c r="AC936" s="12" t="s">
        <v>392</v>
      </c>
      <c r="AD936" s="12">
        <v>1</v>
      </c>
      <c r="AE936" s="12">
        <f>VLOOKUP(AD936,Tableau5[[ID_Section]:[departement]],10,TRUE)</f>
        <v>29</v>
      </c>
      <c r="AF936" s="12">
        <v>38</v>
      </c>
      <c r="AG936" s="33">
        <v>43317</v>
      </c>
      <c r="AH936" s="12">
        <v>10</v>
      </c>
      <c r="AI936" s="12">
        <v>9</v>
      </c>
      <c r="AJ936" s="12" t="s">
        <v>53</v>
      </c>
      <c r="AK936" s="12" t="s">
        <v>53</v>
      </c>
      <c r="AL936" s="12">
        <v>1</v>
      </c>
      <c r="AP936" s="12">
        <v>1</v>
      </c>
      <c r="AQ936" s="12">
        <v>6</v>
      </c>
      <c r="AV936" s="12" t="str">
        <f>CONCATENATE(AD936,"-",AG936,"-","Loisir")</f>
        <v>1-43317-Loisir</v>
      </c>
      <c r="AW936" s="12">
        <v>1</v>
      </c>
      <c r="AX936" s="12">
        <v>1</v>
      </c>
      <c r="AY936" s="12" t="s">
        <v>288</v>
      </c>
      <c r="AZ936" s="12">
        <v>46</v>
      </c>
      <c r="BA936" s="12" t="s">
        <v>373</v>
      </c>
      <c r="BB936" s="12">
        <v>13956</v>
      </c>
      <c r="BC936" s="12">
        <v>8</v>
      </c>
    </row>
    <row r="937" spans="1:56" x14ac:dyDescent="0.2">
      <c r="A937" s="2" t="s">
        <v>1612</v>
      </c>
      <c r="B937" s="2" t="s">
        <v>568</v>
      </c>
      <c r="C937" s="2"/>
      <c r="D937" s="2">
        <v>1</v>
      </c>
      <c r="E937" s="11">
        <v>43317</v>
      </c>
      <c r="F937" s="2">
        <v>43317</v>
      </c>
      <c r="G937" s="2">
        <v>38</v>
      </c>
      <c r="K937" s="2">
        <v>10</v>
      </c>
      <c r="O937" s="2" t="s">
        <v>55</v>
      </c>
      <c r="P937" s="2">
        <v>2</v>
      </c>
      <c r="R937" s="2" t="s">
        <v>1989</v>
      </c>
      <c r="S937" s="2" t="s">
        <v>1599</v>
      </c>
      <c r="T937" s="2" t="s">
        <v>1599</v>
      </c>
      <c r="U937" s="2" t="s">
        <v>1599</v>
      </c>
      <c r="V937" s="2" t="s">
        <v>1599</v>
      </c>
      <c r="Y937" s="2" t="s">
        <v>1599</v>
      </c>
      <c r="AA937" s="2" t="s">
        <v>1599</v>
      </c>
      <c r="AB937" s="12" t="s">
        <v>368</v>
      </c>
      <c r="AC937" s="12" t="s">
        <v>393</v>
      </c>
      <c r="AD937" s="12">
        <v>1</v>
      </c>
      <c r="AE937" s="12">
        <f>VLOOKUP(AD937,Tableau5[[ID_Section]:[departement]],10,TRUE)</f>
        <v>29</v>
      </c>
      <c r="AF937" s="12">
        <v>38</v>
      </c>
      <c r="AG937" s="33">
        <v>43317</v>
      </c>
      <c r="AH937" s="12">
        <v>10</v>
      </c>
      <c r="AI937" s="12">
        <v>5</v>
      </c>
      <c r="AJ937" s="12" t="s">
        <v>55</v>
      </c>
      <c r="AK937" s="12" t="str">
        <f>AJ937</f>
        <v>Sportif</v>
      </c>
      <c r="AL937" s="12">
        <v>2</v>
      </c>
      <c r="AP937" s="12">
        <v>2</v>
      </c>
      <c r="AV937" s="12" t="str">
        <f>CONCATENATE(AD937,"-",AG937,"-",AJ937)</f>
        <v>1-43317-Sportif</v>
      </c>
      <c r="AW937" s="12">
        <v>1</v>
      </c>
      <c r="AX937" s="12">
        <v>1</v>
      </c>
      <c r="AY937" s="12" t="s">
        <v>288</v>
      </c>
      <c r="AZ937" s="12">
        <v>46</v>
      </c>
      <c r="BA937" s="12" t="s">
        <v>373</v>
      </c>
      <c r="BB937" s="12">
        <v>13956</v>
      </c>
      <c r="BC937" s="12">
        <v>8</v>
      </c>
    </row>
    <row r="938" spans="1:56" x14ac:dyDescent="0.2">
      <c r="A938" s="2" t="s">
        <v>1612</v>
      </c>
      <c r="B938" s="2" t="s">
        <v>568</v>
      </c>
      <c r="C938" s="2"/>
      <c r="D938" s="2">
        <v>1</v>
      </c>
      <c r="E938" s="11">
        <v>43317</v>
      </c>
      <c r="F938" s="2">
        <v>43317</v>
      </c>
      <c r="G938" s="2">
        <v>38</v>
      </c>
      <c r="K938" s="2">
        <v>10</v>
      </c>
      <c r="O938" s="2" t="s">
        <v>49</v>
      </c>
      <c r="P938" s="2">
        <v>1</v>
      </c>
      <c r="R938" s="2" t="s">
        <v>1988</v>
      </c>
      <c r="S938" s="2" t="s">
        <v>54</v>
      </c>
      <c r="T938" s="2" t="s">
        <v>394</v>
      </c>
      <c r="U938" s="2" t="s">
        <v>1599</v>
      </c>
      <c r="V938" s="2" t="s">
        <v>1599</v>
      </c>
      <c r="Y938" s="2" t="s">
        <v>1599</v>
      </c>
      <c r="AA938" s="2" t="s">
        <v>1599</v>
      </c>
      <c r="AB938" s="12" t="s">
        <v>394</v>
      </c>
      <c r="AC938" s="12" t="s">
        <v>395</v>
      </c>
      <c r="AD938" s="12">
        <v>1</v>
      </c>
      <c r="AE938" s="12">
        <f>VLOOKUP(AD938,Tableau5[[ID_Section]:[departement]],10,TRUE)</f>
        <v>29</v>
      </c>
      <c r="AF938" s="12">
        <v>38</v>
      </c>
      <c r="AG938" s="33">
        <v>43317</v>
      </c>
      <c r="AH938" s="12">
        <v>10</v>
      </c>
      <c r="AI938" s="12">
        <v>1</v>
      </c>
      <c r="AJ938" s="12" t="s">
        <v>49</v>
      </c>
      <c r="AL938" s="12">
        <v>1</v>
      </c>
      <c r="AP938" s="12">
        <v>1</v>
      </c>
      <c r="AQ938" s="12">
        <v>7</v>
      </c>
      <c r="AW938" s="12">
        <v>2</v>
      </c>
      <c r="AX938" s="12">
        <v>1</v>
      </c>
      <c r="AY938" s="12" t="s">
        <v>288</v>
      </c>
      <c r="AZ938" s="12">
        <v>46</v>
      </c>
      <c r="BA938" s="12" t="s">
        <v>373</v>
      </c>
      <c r="BB938" s="12">
        <v>13956</v>
      </c>
      <c r="BC938" s="12">
        <v>8</v>
      </c>
    </row>
    <row r="939" spans="1:56" x14ac:dyDescent="0.2">
      <c r="A939" s="2" t="s">
        <v>1612</v>
      </c>
      <c r="B939" s="2" t="s">
        <v>568</v>
      </c>
      <c r="C939" s="2"/>
      <c r="D939" s="2">
        <v>1</v>
      </c>
      <c r="E939" s="11">
        <v>43317</v>
      </c>
      <c r="F939" s="2">
        <v>43317</v>
      </c>
      <c r="G939" s="2">
        <v>38</v>
      </c>
      <c r="K939" s="2">
        <v>10</v>
      </c>
      <c r="O939" s="2" t="s">
        <v>49</v>
      </c>
      <c r="P939" s="2">
        <v>1</v>
      </c>
      <c r="R939" s="2" t="s">
        <v>1988</v>
      </c>
      <c r="S939" s="2" t="s">
        <v>1599</v>
      </c>
      <c r="T939" s="2" t="s">
        <v>1599</v>
      </c>
      <c r="U939" s="2" t="s">
        <v>1599</v>
      </c>
      <c r="V939" s="2" t="s">
        <v>1599</v>
      </c>
      <c r="Y939" s="2" t="s">
        <v>1599</v>
      </c>
      <c r="AA939" s="2" t="s">
        <v>1599</v>
      </c>
      <c r="AB939" s="12" t="s">
        <v>368</v>
      </c>
      <c r="AC939" s="12" t="s">
        <v>396</v>
      </c>
      <c r="AD939" s="12">
        <v>1</v>
      </c>
      <c r="AE939" s="12">
        <f>VLOOKUP(AD939,Tableau5[[ID_Section]:[departement]],10,TRUE)</f>
        <v>29</v>
      </c>
      <c r="AF939" s="12">
        <v>38</v>
      </c>
      <c r="AG939" s="33">
        <v>43317</v>
      </c>
      <c r="AH939" s="12">
        <v>10</v>
      </c>
      <c r="AI939" s="12">
        <v>1</v>
      </c>
      <c r="AJ939" s="12" t="s">
        <v>49</v>
      </c>
      <c r="AL939" s="12">
        <v>1</v>
      </c>
      <c r="AP939" s="12">
        <v>1</v>
      </c>
      <c r="AW939" s="12">
        <v>2</v>
      </c>
      <c r="AX939" s="12">
        <v>1</v>
      </c>
      <c r="AY939" s="12" t="s">
        <v>288</v>
      </c>
      <c r="AZ939" s="12">
        <v>46</v>
      </c>
      <c r="BA939" s="12" t="s">
        <v>373</v>
      </c>
      <c r="BB939" s="12">
        <v>13956</v>
      </c>
      <c r="BC939" s="12">
        <v>8</v>
      </c>
    </row>
    <row r="940" spans="1:56" x14ac:dyDescent="0.2">
      <c r="A940" s="2" t="s">
        <v>1612</v>
      </c>
      <c r="B940" s="2" t="s">
        <v>568</v>
      </c>
      <c r="C940" s="2"/>
      <c r="D940" s="2">
        <v>1</v>
      </c>
      <c r="E940" s="11">
        <v>43317</v>
      </c>
      <c r="F940" s="2">
        <v>43317</v>
      </c>
      <c r="G940" s="2">
        <v>38</v>
      </c>
      <c r="K940" s="2">
        <v>10</v>
      </c>
      <c r="O940" s="2" t="s">
        <v>49</v>
      </c>
      <c r="P940" s="2">
        <v>2</v>
      </c>
      <c r="R940" s="2" t="s">
        <v>1988</v>
      </c>
      <c r="S940" s="2" t="s">
        <v>1599</v>
      </c>
      <c r="T940" s="2" t="s">
        <v>1599</v>
      </c>
      <c r="U940" s="2" t="s">
        <v>1599</v>
      </c>
      <c r="V940" s="2" t="s">
        <v>1599</v>
      </c>
      <c r="Y940" s="2" t="s">
        <v>1599</v>
      </c>
      <c r="AA940" s="2" t="s">
        <v>1599</v>
      </c>
      <c r="AB940" s="12" t="s">
        <v>368</v>
      </c>
      <c r="AC940" s="12" t="s">
        <v>397</v>
      </c>
      <c r="AD940" s="12">
        <v>1</v>
      </c>
      <c r="AE940" s="12">
        <f>VLOOKUP(AD940,Tableau5[[ID_Section]:[departement]],10,TRUE)</f>
        <v>29</v>
      </c>
      <c r="AF940" s="12">
        <v>38</v>
      </c>
      <c r="AG940" s="33">
        <v>43317</v>
      </c>
      <c r="AH940" s="12">
        <v>10</v>
      </c>
      <c r="AI940" s="12">
        <v>1</v>
      </c>
      <c r="AJ940" s="12" t="s">
        <v>49</v>
      </c>
      <c r="AL940" s="12">
        <v>2</v>
      </c>
      <c r="AP940" s="12">
        <v>1</v>
      </c>
      <c r="AW940" s="12">
        <v>2</v>
      </c>
      <c r="AX940" s="12">
        <v>1</v>
      </c>
      <c r="AY940" s="12" t="s">
        <v>288</v>
      </c>
      <c r="AZ940" s="12">
        <v>46</v>
      </c>
      <c r="BA940" s="12" t="s">
        <v>373</v>
      </c>
      <c r="BB940" s="12">
        <v>13956</v>
      </c>
      <c r="BC940" s="12">
        <v>8</v>
      </c>
      <c r="BD940" s="12" t="s">
        <v>48</v>
      </c>
    </row>
    <row r="941" spans="1:56" x14ac:dyDescent="0.2">
      <c r="A941" s="2" t="s">
        <v>1612</v>
      </c>
      <c r="B941" s="2" t="s">
        <v>568</v>
      </c>
      <c r="C941" s="2"/>
      <c r="D941" s="2">
        <v>1</v>
      </c>
      <c r="E941" s="11">
        <v>43317</v>
      </c>
      <c r="F941" s="2">
        <v>43317</v>
      </c>
      <c r="G941" s="2">
        <v>38</v>
      </c>
      <c r="K941" s="2">
        <v>11</v>
      </c>
      <c r="O941" s="2" t="s">
        <v>46</v>
      </c>
      <c r="P941" s="2">
        <v>1</v>
      </c>
      <c r="R941" s="2" t="s">
        <v>1989</v>
      </c>
      <c r="S941" s="2" t="s">
        <v>54</v>
      </c>
      <c r="T941" s="2" t="s">
        <v>398</v>
      </c>
      <c r="U941" s="2" t="s">
        <v>1599</v>
      </c>
      <c r="V941" s="2" t="s">
        <v>1599</v>
      </c>
      <c r="Y941" s="2" t="s">
        <v>1599</v>
      </c>
      <c r="AA941" s="2" t="s">
        <v>1599</v>
      </c>
      <c r="AB941" s="12" t="s">
        <v>398</v>
      </c>
      <c r="AC941" s="12" t="s">
        <v>399</v>
      </c>
      <c r="AD941" s="12">
        <v>1</v>
      </c>
      <c r="AE941" s="12">
        <f>VLOOKUP(AD941,Tableau5[[ID_Section]:[departement]],10,TRUE)</f>
        <v>29</v>
      </c>
      <c r="AF941" s="12">
        <v>38</v>
      </c>
      <c r="AG941" s="33">
        <v>43317</v>
      </c>
      <c r="AH941" s="12">
        <v>11</v>
      </c>
      <c r="AI941" s="12">
        <v>2</v>
      </c>
      <c r="AJ941" s="12" t="s">
        <v>46</v>
      </c>
      <c r="AL941" s="12">
        <v>1</v>
      </c>
      <c r="AP941" s="12">
        <v>2</v>
      </c>
      <c r="AQ941" s="12">
        <v>8</v>
      </c>
      <c r="AW941" s="12">
        <v>2</v>
      </c>
      <c r="AX941" s="12">
        <v>1</v>
      </c>
      <c r="AY941" s="12" t="s">
        <v>288</v>
      </c>
      <c r="AZ941" s="12">
        <v>46</v>
      </c>
      <c r="BA941" s="12" t="s">
        <v>400</v>
      </c>
      <c r="BB941" s="12">
        <v>13957</v>
      </c>
      <c r="BC941" s="12">
        <v>15</v>
      </c>
    </row>
    <row r="942" spans="1:56" x14ac:dyDescent="0.2">
      <c r="A942" s="2" t="s">
        <v>1612</v>
      </c>
      <c r="B942" s="2" t="s">
        <v>568</v>
      </c>
      <c r="C942" s="2"/>
      <c r="D942" s="2">
        <v>1</v>
      </c>
      <c r="E942" s="11">
        <v>43317</v>
      </c>
      <c r="F942" s="2">
        <v>43317</v>
      </c>
      <c r="G942" s="2">
        <v>38</v>
      </c>
      <c r="K942" s="2">
        <v>11</v>
      </c>
      <c r="O942" s="2" t="s">
        <v>46</v>
      </c>
      <c r="P942" s="2">
        <v>2</v>
      </c>
      <c r="R942" s="2" t="s">
        <v>1988</v>
      </c>
      <c r="S942" s="2" t="s">
        <v>54</v>
      </c>
      <c r="T942" s="2" t="s">
        <v>401</v>
      </c>
      <c r="U942" s="2" t="s">
        <v>1599</v>
      </c>
      <c r="V942" s="2" t="s">
        <v>1599</v>
      </c>
      <c r="Y942" s="2" t="s">
        <v>1599</v>
      </c>
      <c r="AA942" s="2" t="s">
        <v>1599</v>
      </c>
      <c r="AB942" s="12" t="s">
        <v>401</v>
      </c>
      <c r="AC942" s="12" t="s">
        <v>402</v>
      </c>
      <c r="AD942" s="12">
        <v>1</v>
      </c>
      <c r="AE942" s="12">
        <f>VLOOKUP(AD942,Tableau5[[ID_Section]:[departement]],10,TRUE)</f>
        <v>29</v>
      </c>
      <c r="AF942" s="12">
        <v>38</v>
      </c>
      <c r="AG942" s="33">
        <v>43317</v>
      </c>
      <c r="AH942" s="12">
        <v>11</v>
      </c>
      <c r="AI942" s="12">
        <v>2</v>
      </c>
      <c r="AJ942" s="12" t="s">
        <v>46</v>
      </c>
      <c r="AL942" s="12">
        <v>2</v>
      </c>
      <c r="AP942" s="12">
        <v>1</v>
      </c>
      <c r="AQ942" s="12">
        <v>9</v>
      </c>
      <c r="AW942" s="12">
        <v>2</v>
      </c>
      <c r="AX942" s="12">
        <v>1</v>
      </c>
      <c r="AY942" s="12" t="s">
        <v>288</v>
      </c>
      <c r="AZ942" s="12">
        <v>46</v>
      </c>
      <c r="BA942" s="12" t="s">
        <v>400</v>
      </c>
      <c r="BB942" s="12">
        <v>13957</v>
      </c>
      <c r="BC942" s="12">
        <v>15</v>
      </c>
    </row>
    <row r="943" spans="1:56" x14ac:dyDescent="0.2">
      <c r="A943" s="2" t="s">
        <v>1612</v>
      </c>
      <c r="B943" s="2" t="s">
        <v>568</v>
      </c>
      <c r="C943" s="2"/>
      <c r="D943" s="2">
        <v>1</v>
      </c>
      <c r="E943" s="11">
        <v>43317</v>
      </c>
      <c r="F943" s="2">
        <v>43317</v>
      </c>
      <c r="G943" s="2">
        <v>38</v>
      </c>
      <c r="K943" s="2">
        <v>11</v>
      </c>
      <c r="O943" s="2" t="s">
        <v>46</v>
      </c>
      <c r="P943" s="2">
        <v>1</v>
      </c>
      <c r="R943" s="2" t="s">
        <v>1988</v>
      </c>
      <c r="S943" s="2" t="s">
        <v>1599</v>
      </c>
      <c r="T943" s="2" t="s">
        <v>1599</v>
      </c>
      <c r="U943" s="2" t="s">
        <v>1599</v>
      </c>
      <c r="V943" s="2" t="s">
        <v>1599</v>
      </c>
      <c r="Y943" s="2" t="s">
        <v>1599</v>
      </c>
      <c r="AA943" s="2" t="s">
        <v>1599</v>
      </c>
      <c r="AB943" s="12" t="s">
        <v>368</v>
      </c>
      <c r="AC943" s="12" t="s">
        <v>403</v>
      </c>
      <c r="AD943" s="12">
        <v>1</v>
      </c>
      <c r="AE943" s="12">
        <f>VLOOKUP(AD943,Tableau5[[ID_Section]:[departement]],10,TRUE)</f>
        <v>29</v>
      </c>
      <c r="AF943" s="12">
        <v>38</v>
      </c>
      <c r="AG943" s="33">
        <v>43317</v>
      </c>
      <c r="AH943" s="12">
        <v>11</v>
      </c>
      <c r="AI943" s="12">
        <v>2</v>
      </c>
      <c r="AJ943" s="12" t="s">
        <v>46</v>
      </c>
      <c r="AL943" s="12">
        <v>1</v>
      </c>
      <c r="AP943" s="12">
        <v>1</v>
      </c>
      <c r="AW943" s="12">
        <v>2</v>
      </c>
      <c r="AX943" s="12">
        <v>1</v>
      </c>
      <c r="AY943" s="12" t="s">
        <v>288</v>
      </c>
      <c r="AZ943" s="12">
        <v>46</v>
      </c>
      <c r="BA943" s="12" t="s">
        <v>400</v>
      </c>
      <c r="BB943" s="12">
        <v>13957</v>
      </c>
      <c r="BC943" s="12">
        <v>15</v>
      </c>
    </row>
    <row r="944" spans="1:56" x14ac:dyDescent="0.2">
      <c r="A944" s="2" t="s">
        <v>1612</v>
      </c>
      <c r="B944" s="2" t="s">
        <v>568</v>
      </c>
      <c r="C944" s="2"/>
      <c r="D944" s="2">
        <v>1</v>
      </c>
      <c r="E944" s="11">
        <v>43317</v>
      </c>
      <c r="F944" s="2">
        <v>43317</v>
      </c>
      <c r="G944" s="2">
        <v>38</v>
      </c>
      <c r="K944" s="2">
        <v>11</v>
      </c>
      <c r="O944" s="2" t="s">
        <v>55</v>
      </c>
      <c r="P944" s="2">
        <v>1</v>
      </c>
      <c r="R944" s="2" t="s">
        <v>1988</v>
      </c>
      <c r="S944" s="2" t="s">
        <v>54</v>
      </c>
      <c r="T944" s="2" t="s">
        <v>404</v>
      </c>
      <c r="U944" s="2" t="s">
        <v>1599</v>
      </c>
      <c r="V944" s="2" t="s">
        <v>1599</v>
      </c>
      <c r="Y944" s="2" t="s">
        <v>1599</v>
      </c>
      <c r="AA944" s="2" t="s">
        <v>1599</v>
      </c>
      <c r="AB944" s="12" t="s">
        <v>404</v>
      </c>
      <c r="AC944" s="12" t="s">
        <v>405</v>
      </c>
      <c r="AD944" s="12">
        <v>1</v>
      </c>
      <c r="AE944" s="12">
        <f>VLOOKUP(AD944,Tableau5[[ID_Section]:[departement]],10,TRUE)</f>
        <v>29</v>
      </c>
      <c r="AF944" s="12">
        <v>38</v>
      </c>
      <c r="AG944" s="33">
        <v>43317</v>
      </c>
      <c r="AH944" s="12">
        <v>11</v>
      </c>
      <c r="AI944" s="12">
        <v>5</v>
      </c>
      <c r="AJ944" s="12" t="s">
        <v>55</v>
      </c>
      <c r="AK944" s="12" t="str">
        <f>AJ944</f>
        <v>Sportif</v>
      </c>
      <c r="AL944" s="12">
        <v>1</v>
      </c>
      <c r="AP944" s="12">
        <v>1</v>
      </c>
      <c r="AQ944" s="12">
        <v>10</v>
      </c>
      <c r="AV944" s="12" t="str">
        <f>CONCATENATE(AD944,"-",AG944,"-",AJ944)</f>
        <v>1-43317-Sportif</v>
      </c>
      <c r="AW944" s="12">
        <v>1</v>
      </c>
      <c r="AX944" s="12">
        <v>1</v>
      </c>
      <c r="AY944" s="12" t="s">
        <v>288</v>
      </c>
      <c r="AZ944" s="12">
        <v>46</v>
      </c>
      <c r="BA944" s="12" t="s">
        <v>400</v>
      </c>
      <c r="BB944" s="12">
        <v>13957</v>
      </c>
      <c r="BC944" s="12">
        <v>15</v>
      </c>
    </row>
    <row r="945" spans="1:56" x14ac:dyDescent="0.2">
      <c r="A945" s="2" t="s">
        <v>1612</v>
      </c>
      <c r="B945" s="2" t="s">
        <v>568</v>
      </c>
      <c r="C945" s="2"/>
      <c r="D945" s="2">
        <v>1</v>
      </c>
      <c r="E945" s="11">
        <v>43317</v>
      </c>
      <c r="F945" s="2">
        <v>43317</v>
      </c>
      <c r="G945" s="2">
        <v>38</v>
      </c>
      <c r="K945" s="2">
        <v>11</v>
      </c>
      <c r="M945" s="2">
        <v>1</v>
      </c>
      <c r="O945" s="2" t="s">
        <v>53</v>
      </c>
      <c r="P945" s="2">
        <v>1</v>
      </c>
      <c r="R945" s="2" t="s">
        <v>1988</v>
      </c>
      <c r="S945" s="2" t="s">
        <v>54</v>
      </c>
      <c r="T945" s="2" t="s">
        <v>406</v>
      </c>
      <c r="U945" s="2" t="s">
        <v>1599</v>
      </c>
      <c r="V945" s="2" t="s">
        <v>1599</v>
      </c>
      <c r="Y945" s="2" t="s">
        <v>1599</v>
      </c>
      <c r="AA945" s="2" t="s">
        <v>1599</v>
      </c>
      <c r="AB945" s="12" t="s">
        <v>406</v>
      </c>
      <c r="AC945" s="12" t="s">
        <v>407</v>
      </c>
      <c r="AD945" s="12">
        <v>1</v>
      </c>
      <c r="AE945" s="12">
        <f>VLOOKUP(AD945,Tableau5[[ID_Section]:[departement]],10,TRUE)</f>
        <v>29</v>
      </c>
      <c r="AF945" s="12">
        <v>38</v>
      </c>
      <c r="AG945" s="33">
        <v>43317</v>
      </c>
      <c r="AH945" s="12">
        <v>11</v>
      </c>
      <c r="AI945" s="12">
        <v>9</v>
      </c>
      <c r="AJ945" s="12" t="s">
        <v>53</v>
      </c>
      <c r="AK945" s="12" t="s">
        <v>53</v>
      </c>
      <c r="AL945" s="12">
        <v>1</v>
      </c>
      <c r="AN945" s="12">
        <v>1</v>
      </c>
      <c r="AP945" s="12">
        <v>1</v>
      </c>
      <c r="AQ945" s="12">
        <v>11</v>
      </c>
      <c r="AV945" s="12" t="str">
        <f>CONCATENATE(AD945,"-",AG945,"-","Loisir")</f>
        <v>1-43317-Loisir</v>
      </c>
      <c r="AW945" s="12">
        <v>1</v>
      </c>
      <c r="AX945" s="12">
        <v>1</v>
      </c>
      <c r="AY945" s="12" t="s">
        <v>288</v>
      </c>
      <c r="AZ945" s="12">
        <v>46</v>
      </c>
      <c r="BA945" s="12" t="s">
        <v>400</v>
      </c>
      <c r="BB945" s="12">
        <v>13957</v>
      </c>
      <c r="BC945" s="12">
        <v>15</v>
      </c>
    </row>
    <row r="946" spans="1:56" x14ac:dyDescent="0.2">
      <c r="A946" s="2" t="s">
        <v>1612</v>
      </c>
      <c r="B946" s="2" t="s">
        <v>568</v>
      </c>
      <c r="C946" s="2"/>
      <c r="D946" s="2">
        <v>1</v>
      </c>
      <c r="E946" s="11">
        <v>43317</v>
      </c>
      <c r="F946" s="2">
        <v>43317</v>
      </c>
      <c r="G946" s="2">
        <v>38</v>
      </c>
      <c r="K946" s="2">
        <v>11</v>
      </c>
      <c r="O946" s="2" t="s">
        <v>46</v>
      </c>
      <c r="P946" s="2">
        <v>2</v>
      </c>
      <c r="R946" s="2" t="s">
        <v>1989</v>
      </c>
      <c r="S946" s="2" t="s">
        <v>54</v>
      </c>
      <c r="T946" s="2" t="s">
        <v>408</v>
      </c>
      <c r="U946" s="2" t="s">
        <v>1599</v>
      </c>
      <c r="V946" s="2" t="s">
        <v>1599</v>
      </c>
      <c r="Y946" s="2" t="s">
        <v>1599</v>
      </c>
      <c r="AA946" s="2" t="s">
        <v>1599</v>
      </c>
      <c r="AB946" s="12" t="s">
        <v>408</v>
      </c>
      <c r="AC946" s="12" t="s">
        <v>409</v>
      </c>
      <c r="AD946" s="12">
        <v>1</v>
      </c>
      <c r="AE946" s="12">
        <f>VLOOKUP(AD946,Tableau5[[ID_Section]:[departement]],10,TRUE)</f>
        <v>29</v>
      </c>
      <c r="AF946" s="12">
        <v>38</v>
      </c>
      <c r="AG946" s="33">
        <v>43317</v>
      </c>
      <c r="AH946" s="12">
        <v>11</v>
      </c>
      <c r="AI946" s="12">
        <v>2</v>
      </c>
      <c r="AJ946" s="12" t="s">
        <v>46</v>
      </c>
      <c r="AL946" s="12">
        <v>2</v>
      </c>
      <c r="AP946" s="12">
        <v>2</v>
      </c>
      <c r="AQ946" s="12">
        <v>12</v>
      </c>
      <c r="AW946" s="12">
        <v>2</v>
      </c>
      <c r="AX946" s="12">
        <v>1</v>
      </c>
      <c r="AY946" s="12" t="s">
        <v>288</v>
      </c>
      <c r="AZ946" s="12">
        <v>46</v>
      </c>
      <c r="BA946" s="12" t="s">
        <v>400</v>
      </c>
      <c r="BB946" s="12">
        <v>13957</v>
      </c>
      <c r="BC946" s="12">
        <v>15</v>
      </c>
    </row>
    <row r="947" spans="1:56" x14ac:dyDescent="0.2">
      <c r="A947" s="2" t="s">
        <v>1612</v>
      </c>
      <c r="B947" s="2" t="s">
        <v>568</v>
      </c>
      <c r="C947" s="2"/>
      <c r="D947" s="2">
        <v>1</v>
      </c>
      <c r="E947" s="11">
        <v>43317</v>
      </c>
      <c r="F947" s="2">
        <v>43317</v>
      </c>
      <c r="G947" s="2">
        <v>38</v>
      </c>
      <c r="K947" s="2">
        <v>11</v>
      </c>
      <c r="O947" s="2" t="s">
        <v>49</v>
      </c>
      <c r="P947" s="2">
        <v>1</v>
      </c>
      <c r="R947" s="2" t="s">
        <v>1988</v>
      </c>
      <c r="S947" s="2" t="s">
        <v>54</v>
      </c>
      <c r="T947" s="2" t="s">
        <v>410</v>
      </c>
      <c r="U947" s="2" t="s">
        <v>1599</v>
      </c>
      <c r="V947" s="2" t="s">
        <v>1599</v>
      </c>
      <c r="Y947" s="2" t="s">
        <v>1599</v>
      </c>
      <c r="AA947" s="2" t="s">
        <v>1599</v>
      </c>
      <c r="AB947" s="12" t="s">
        <v>410</v>
      </c>
      <c r="AC947" s="12" t="s">
        <v>411</v>
      </c>
      <c r="AD947" s="12">
        <v>1</v>
      </c>
      <c r="AE947" s="12">
        <f>VLOOKUP(AD947,Tableau5[[ID_Section]:[departement]],10,TRUE)</f>
        <v>29</v>
      </c>
      <c r="AF947" s="12">
        <v>38</v>
      </c>
      <c r="AG947" s="33">
        <v>43317</v>
      </c>
      <c r="AH947" s="12">
        <v>11</v>
      </c>
      <c r="AI947" s="12">
        <v>1</v>
      </c>
      <c r="AJ947" s="12" t="s">
        <v>49</v>
      </c>
      <c r="AL947" s="12">
        <v>1</v>
      </c>
      <c r="AP947" s="12">
        <v>1</v>
      </c>
      <c r="AQ947" s="12">
        <v>13</v>
      </c>
      <c r="AW947" s="12">
        <v>2</v>
      </c>
      <c r="AX947" s="12">
        <v>1</v>
      </c>
      <c r="AY947" s="12" t="s">
        <v>288</v>
      </c>
      <c r="AZ947" s="12">
        <v>46</v>
      </c>
      <c r="BA947" s="12" t="s">
        <v>400</v>
      </c>
      <c r="BB947" s="12">
        <v>13957</v>
      </c>
      <c r="BC947" s="12">
        <v>15</v>
      </c>
    </row>
    <row r="948" spans="1:56" x14ac:dyDescent="0.2">
      <c r="A948" s="2" t="s">
        <v>1612</v>
      </c>
      <c r="B948" s="2" t="s">
        <v>568</v>
      </c>
      <c r="C948" s="2"/>
      <c r="D948" s="2">
        <v>1</v>
      </c>
      <c r="E948" s="11">
        <v>43317</v>
      </c>
      <c r="F948" s="2">
        <v>43317</v>
      </c>
      <c r="G948" s="2">
        <v>38</v>
      </c>
      <c r="K948" s="2">
        <v>11</v>
      </c>
      <c r="O948" s="2" t="s">
        <v>56</v>
      </c>
      <c r="P948" s="2">
        <v>2</v>
      </c>
      <c r="Q948" s="2" t="s">
        <v>57</v>
      </c>
      <c r="R948" s="2" t="s">
        <v>1988</v>
      </c>
      <c r="S948" s="2" t="s">
        <v>1599</v>
      </c>
      <c r="T948" s="2" t="s">
        <v>1599</v>
      </c>
      <c r="U948" s="2" t="s">
        <v>1599</v>
      </c>
      <c r="V948" s="2" t="s">
        <v>1599</v>
      </c>
      <c r="Y948" s="2" t="s">
        <v>1599</v>
      </c>
      <c r="AA948" s="2" t="s">
        <v>1599</v>
      </c>
      <c r="AB948" s="12" t="s">
        <v>368</v>
      </c>
      <c r="AC948" s="12" t="s">
        <v>412</v>
      </c>
      <c r="AD948" s="12">
        <v>1</v>
      </c>
      <c r="AE948" s="12">
        <f>VLOOKUP(AD948,Tableau5[[ID_Section]:[departement]],10,TRUE)</f>
        <v>29</v>
      </c>
      <c r="AF948" s="12">
        <v>38</v>
      </c>
      <c r="AG948" s="33">
        <v>43317</v>
      </c>
      <c r="AH948" s="12">
        <v>11</v>
      </c>
      <c r="AI948" s="12">
        <v>15</v>
      </c>
      <c r="AJ948" s="12" t="s">
        <v>56</v>
      </c>
      <c r="AL948" s="12">
        <v>2</v>
      </c>
      <c r="AO948" s="12" t="s">
        <v>57</v>
      </c>
      <c r="AP948" s="12">
        <v>1</v>
      </c>
      <c r="AW948" s="12">
        <v>2</v>
      </c>
      <c r="AX948" s="12">
        <v>1</v>
      </c>
      <c r="AY948" s="12" t="s">
        <v>288</v>
      </c>
      <c r="AZ948" s="12">
        <v>46</v>
      </c>
      <c r="BA948" s="12" t="s">
        <v>400</v>
      </c>
      <c r="BB948" s="12">
        <v>13957</v>
      </c>
      <c r="BC948" s="12">
        <v>15</v>
      </c>
    </row>
    <row r="949" spans="1:56" x14ac:dyDescent="0.2">
      <c r="A949" s="2" t="s">
        <v>1612</v>
      </c>
      <c r="B949" s="2" t="s">
        <v>568</v>
      </c>
      <c r="C949" s="2"/>
      <c r="D949" s="2">
        <v>1</v>
      </c>
      <c r="E949" s="11">
        <v>43317</v>
      </c>
      <c r="F949" s="2">
        <v>43317</v>
      </c>
      <c r="G949" s="2">
        <v>38</v>
      </c>
      <c r="K949" s="2">
        <v>11</v>
      </c>
      <c r="O949" s="2" t="s">
        <v>49</v>
      </c>
      <c r="P949" s="2">
        <v>1</v>
      </c>
      <c r="R949" s="2" t="s">
        <v>1988</v>
      </c>
      <c r="S949" s="2" t="s">
        <v>54</v>
      </c>
      <c r="T949" s="2" t="s">
        <v>413</v>
      </c>
      <c r="U949" s="2" t="s">
        <v>1599</v>
      </c>
      <c r="V949" s="2" t="s">
        <v>1599</v>
      </c>
      <c r="Y949" s="2" t="s">
        <v>1599</v>
      </c>
      <c r="AA949" s="2" t="s">
        <v>1599</v>
      </c>
      <c r="AB949" s="12" t="s">
        <v>413</v>
      </c>
      <c r="AC949" s="12" t="s">
        <v>414</v>
      </c>
      <c r="AD949" s="12">
        <v>1</v>
      </c>
      <c r="AE949" s="12">
        <f>VLOOKUP(AD949,Tableau5[[ID_Section]:[departement]],10,TRUE)</f>
        <v>29</v>
      </c>
      <c r="AF949" s="12">
        <v>38</v>
      </c>
      <c r="AG949" s="33">
        <v>43317</v>
      </c>
      <c r="AH949" s="12">
        <v>11</v>
      </c>
      <c r="AI949" s="12">
        <v>1</v>
      </c>
      <c r="AJ949" s="12" t="s">
        <v>49</v>
      </c>
      <c r="AL949" s="12">
        <v>1</v>
      </c>
      <c r="AP949" s="12">
        <v>1</v>
      </c>
      <c r="AQ949" s="12">
        <v>14</v>
      </c>
      <c r="AW949" s="12">
        <v>2</v>
      </c>
      <c r="AX949" s="12">
        <v>1</v>
      </c>
      <c r="AY949" s="12" t="s">
        <v>288</v>
      </c>
      <c r="AZ949" s="12">
        <v>46</v>
      </c>
      <c r="BA949" s="12" t="s">
        <v>400</v>
      </c>
      <c r="BB949" s="12">
        <v>13957</v>
      </c>
      <c r="BC949" s="12">
        <v>15</v>
      </c>
    </row>
    <row r="950" spans="1:56" x14ac:dyDescent="0.2">
      <c r="A950" s="2" t="s">
        <v>1612</v>
      </c>
      <c r="B950" s="2" t="s">
        <v>568</v>
      </c>
      <c r="C950" s="2"/>
      <c r="D950" s="2">
        <v>1</v>
      </c>
      <c r="E950" s="11">
        <v>43317</v>
      </c>
      <c r="F950" s="2">
        <v>43317</v>
      </c>
      <c r="G950" s="2">
        <v>38</v>
      </c>
      <c r="K950" s="2">
        <v>11</v>
      </c>
      <c r="M950" s="2">
        <v>1</v>
      </c>
      <c r="O950" s="2" t="s">
        <v>53</v>
      </c>
      <c r="P950" s="2">
        <v>2</v>
      </c>
      <c r="R950" s="2" t="s">
        <v>1988</v>
      </c>
      <c r="S950" s="2" t="s">
        <v>54</v>
      </c>
      <c r="T950" s="2" t="s">
        <v>415</v>
      </c>
      <c r="U950" s="2" t="s">
        <v>1599</v>
      </c>
      <c r="V950" s="2" t="s">
        <v>1599</v>
      </c>
      <c r="Y950" s="2" t="s">
        <v>1599</v>
      </c>
      <c r="AA950" s="2" t="s">
        <v>1599</v>
      </c>
      <c r="AB950" s="12" t="s">
        <v>415</v>
      </c>
      <c r="AC950" s="12" t="s">
        <v>416</v>
      </c>
      <c r="AD950" s="12">
        <v>1</v>
      </c>
      <c r="AE950" s="12">
        <f>VLOOKUP(AD950,Tableau5[[ID_Section]:[departement]],10,TRUE)</f>
        <v>29</v>
      </c>
      <c r="AF950" s="12">
        <v>38</v>
      </c>
      <c r="AG950" s="33">
        <v>43317</v>
      </c>
      <c r="AH950" s="12">
        <v>11</v>
      </c>
      <c r="AI950" s="12">
        <v>9</v>
      </c>
      <c r="AJ950" s="12" t="s">
        <v>53</v>
      </c>
      <c r="AK950" s="12" t="s">
        <v>53</v>
      </c>
      <c r="AL950" s="12">
        <v>2</v>
      </c>
      <c r="AN950" s="12">
        <v>1</v>
      </c>
      <c r="AP950" s="12">
        <v>1</v>
      </c>
      <c r="AQ950" s="12">
        <v>15</v>
      </c>
      <c r="AV950" s="12" t="str">
        <f>CONCATENATE(AD950,"-",AG950,"-","Loisir")</f>
        <v>1-43317-Loisir</v>
      </c>
      <c r="AW950" s="12">
        <v>1</v>
      </c>
      <c r="AX950" s="12">
        <v>1</v>
      </c>
      <c r="AY950" s="12" t="s">
        <v>288</v>
      </c>
      <c r="AZ950" s="12">
        <v>46</v>
      </c>
      <c r="BA950" s="12" t="s">
        <v>400</v>
      </c>
      <c r="BB950" s="12">
        <v>13957</v>
      </c>
      <c r="BC950" s="12">
        <v>15</v>
      </c>
      <c r="BD950" s="12" t="s">
        <v>48</v>
      </c>
    </row>
    <row r="951" spans="1:56" x14ac:dyDescent="0.2">
      <c r="A951" s="2" t="s">
        <v>1612</v>
      </c>
      <c r="B951" s="2" t="s">
        <v>568</v>
      </c>
      <c r="C951" s="2"/>
      <c r="D951" s="2">
        <v>1</v>
      </c>
      <c r="E951" s="11">
        <v>43317</v>
      </c>
      <c r="F951" s="2">
        <v>43317</v>
      </c>
      <c r="G951" s="2">
        <v>38</v>
      </c>
      <c r="K951" s="2">
        <v>12</v>
      </c>
      <c r="O951" s="2" t="s">
        <v>50</v>
      </c>
      <c r="P951" s="2">
        <v>2</v>
      </c>
      <c r="R951" s="2" t="s">
        <v>1988</v>
      </c>
      <c r="S951" s="2" t="s">
        <v>54</v>
      </c>
      <c r="T951" s="2" t="s">
        <v>417</v>
      </c>
      <c r="U951" s="2" t="s">
        <v>1599</v>
      </c>
      <c r="V951" s="2" t="s">
        <v>1599</v>
      </c>
      <c r="Y951" s="2" t="s">
        <v>1599</v>
      </c>
      <c r="AA951" s="2" t="s">
        <v>1599</v>
      </c>
      <c r="AB951" s="12" t="s">
        <v>417</v>
      </c>
      <c r="AC951" s="12" t="s">
        <v>418</v>
      </c>
      <c r="AD951" s="12">
        <v>1</v>
      </c>
      <c r="AE951" s="12">
        <f>VLOOKUP(AD951,Tableau5[[ID_Section]:[departement]],10,TRUE)</f>
        <v>29</v>
      </c>
      <c r="AF951" s="12">
        <v>38</v>
      </c>
      <c r="AG951" s="33">
        <v>43317</v>
      </c>
      <c r="AH951" s="12">
        <v>12</v>
      </c>
      <c r="AI951" s="12">
        <v>8</v>
      </c>
      <c r="AJ951" s="12" t="s">
        <v>50</v>
      </c>
      <c r="AK951" s="12" t="str">
        <f>AJ951</f>
        <v>Utilitaire</v>
      </c>
      <c r="AL951" s="12">
        <v>2</v>
      </c>
      <c r="AP951" s="12">
        <v>1</v>
      </c>
      <c r="AQ951" s="12">
        <v>16</v>
      </c>
      <c r="AV951" s="12" t="str">
        <f>CONCATENATE(AD951,"-",AG951,"-",AJ951)</f>
        <v>1-43317-Utilitaire</v>
      </c>
      <c r="AW951" s="12">
        <v>1</v>
      </c>
      <c r="AX951" s="12">
        <v>1</v>
      </c>
      <c r="AY951" s="12" t="s">
        <v>288</v>
      </c>
      <c r="AZ951" s="12">
        <v>46</v>
      </c>
      <c r="BA951" s="12" t="s">
        <v>419</v>
      </c>
      <c r="BB951" s="12">
        <v>13958</v>
      </c>
      <c r="BC951" s="12">
        <v>16</v>
      </c>
    </row>
    <row r="952" spans="1:56" x14ac:dyDescent="0.2">
      <c r="A952" s="2" t="s">
        <v>1612</v>
      </c>
      <c r="B952" s="2" t="s">
        <v>568</v>
      </c>
      <c r="C952" s="2"/>
      <c r="D952" s="2">
        <v>1</v>
      </c>
      <c r="E952" s="11">
        <v>43317</v>
      </c>
      <c r="F952" s="2">
        <v>43317</v>
      </c>
      <c r="G952" s="2">
        <v>38</v>
      </c>
      <c r="K952" s="2">
        <v>12</v>
      </c>
      <c r="O952" s="2" t="s">
        <v>53</v>
      </c>
      <c r="P952" s="2">
        <v>4</v>
      </c>
      <c r="R952" s="2" t="s">
        <v>1988</v>
      </c>
      <c r="S952" s="2" t="s">
        <v>1599</v>
      </c>
      <c r="T952" s="2" t="s">
        <v>1599</v>
      </c>
      <c r="U952" s="2" t="s">
        <v>1599</v>
      </c>
      <c r="V952" s="2" t="s">
        <v>1599</v>
      </c>
      <c r="Y952" s="2" t="s">
        <v>1599</v>
      </c>
      <c r="AA952" s="2" t="s">
        <v>1599</v>
      </c>
      <c r="AB952" s="12" t="s">
        <v>368</v>
      </c>
      <c r="AC952" s="12" t="s">
        <v>420</v>
      </c>
      <c r="AD952" s="12">
        <v>1</v>
      </c>
      <c r="AE952" s="12">
        <f>VLOOKUP(AD952,Tableau5[[ID_Section]:[departement]],10,TRUE)</f>
        <v>29</v>
      </c>
      <c r="AF952" s="12">
        <v>38</v>
      </c>
      <c r="AG952" s="33">
        <v>43317</v>
      </c>
      <c r="AH952" s="12">
        <v>12</v>
      </c>
      <c r="AI952" s="12">
        <v>7</v>
      </c>
      <c r="AJ952" s="12" t="s">
        <v>53</v>
      </c>
      <c r="AK952" s="12" t="s">
        <v>53</v>
      </c>
      <c r="AL952" s="12">
        <v>4</v>
      </c>
      <c r="AP952" s="12">
        <v>1</v>
      </c>
      <c r="AV952" s="12" t="str">
        <f>CONCATENATE(AD952,"-",AG952,"-","Loisir")</f>
        <v>1-43317-Loisir</v>
      </c>
      <c r="AW952" s="12">
        <v>1</v>
      </c>
      <c r="AX952" s="12">
        <v>1</v>
      </c>
      <c r="AY952" s="12" t="s">
        <v>288</v>
      </c>
      <c r="AZ952" s="12">
        <v>46</v>
      </c>
      <c r="BA952" s="12" t="s">
        <v>419</v>
      </c>
      <c r="BB952" s="12">
        <v>13958</v>
      </c>
      <c r="BC952" s="12">
        <v>16</v>
      </c>
    </row>
    <row r="953" spans="1:56" x14ac:dyDescent="0.2">
      <c r="A953" s="2" t="s">
        <v>1612</v>
      </c>
      <c r="B953" s="2" t="s">
        <v>568</v>
      </c>
      <c r="C953" s="2"/>
      <c r="D953" s="2">
        <v>1</v>
      </c>
      <c r="E953" s="11">
        <v>43317</v>
      </c>
      <c r="F953" s="2">
        <v>43317</v>
      </c>
      <c r="G953" s="2">
        <v>38</v>
      </c>
      <c r="K953" s="2">
        <v>12</v>
      </c>
      <c r="M953" s="2">
        <v>1</v>
      </c>
      <c r="O953" s="2" t="s">
        <v>55</v>
      </c>
      <c r="P953" s="2">
        <v>1</v>
      </c>
      <c r="R953" s="2" t="s">
        <v>1989</v>
      </c>
      <c r="S953" s="2" t="s">
        <v>54</v>
      </c>
      <c r="T953" s="2" t="s">
        <v>421</v>
      </c>
      <c r="U953" s="2" t="s">
        <v>1599</v>
      </c>
      <c r="V953" s="2" t="s">
        <v>1599</v>
      </c>
      <c r="Y953" s="2" t="s">
        <v>1599</v>
      </c>
      <c r="AA953" s="2" t="s">
        <v>1599</v>
      </c>
      <c r="AB953" s="12" t="s">
        <v>421</v>
      </c>
      <c r="AC953" s="12" t="s">
        <v>422</v>
      </c>
      <c r="AD953" s="12">
        <v>1</v>
      </c>
      <c r="AE953" s="12">
        <f>VLOOKUP(AD953,Tableau5[[ID_Section]:[departement]],10,TRUE)</f>
        <v>29</v>
      </c>
      <c r="AF953" s="12">
        <v>38</v>
      </c>
      <c r="AG953" s="33">
        <v>43317</v>
      </c>
      <c r="AH953" s="12">
        <v>12</v>
      </c>
      <c r="AI953" s="12">
        <v>5</v>
      </c>
      <c r="AJ953" s="12" t="s">
        <v>55</v>
      </c>
      <c r="AK953" s="12" t="str">
        <f>AJ953</f>
        <v>Sportif</v>
      </c>
      <c r="AL953" s="12">
        <v>1</v>
      </c>
      <c r="AN953" s="12">
        <v>1</v>
      </c>
      <c r="AP953" s="12">
        <v>2</v>
      </c>
      <c r="AQ953" s="12">
        <v>17</v>
      </c>
      <c r="AV953" s="12" t="str">
        <f>CONCATENATE(AD953,"-",AG953,"-",AJ953)</f>
        <v>1-43317-Sportif</v>
      </c>
      <c r="AW953" s="12">
        <v>1</v>
      </c>
      <c r="AX953" s="12">
        <v>1</v>
      </c>
      <c r="AY953" s="12" t="s">
        <v>288</v>
      </c>
      <c r="AZ953" s="12">
        <v>46</v>
      </c>
      <c r="BA953" s="12" t="s">
        <v>419</v>
      </c>
      <c r="BB953" s="12">
        <v>13958</v>
      </c>
      <c r="BC953" s="12">
        <v>16</v>
      </c>
    </row>
    <row r="954" spans="1:56" x14ac:dyDescent="0.2">
      <c r="A954" s="2" t="s">
        <v>1612</v>
      </c>
      <c r="B954" s="2" t="s">
        <v>568</v>
      </c>
      <c r="C954" s="2"/>
      <c r="D954" s="2">
        <v>1</v>
      </c>
      <c r="E954" s="11">
        <v>43317</v>
      </c>
      <c r="F954" s="2">
        <v>43317</v>
      </c>
      <c r="G954" s="2">
        <v>38</v>
      </c>
      <c r="K954" s="2">
        <v>12</v>
      </c>
      <c r="O954" s="2" t="s">
        <v>55</v>
      </c>
      <c r="P954" s="2">
        <v>2</v>
      </c>
      <c r="R954" s="2" t="s">
        <v>1989</v>
      </c>
      <c r="S954" s="2" t="s">
        <v>1599</v>
      </c>
      <c r="T954" s="2" t="s">
        <v>1599</v>
      </c>
      <c r="U954" s="2" t="s">
        <v>1599</v>
      </c>
      <c r="V954" s="2" t="s">
        <v>1599</v>
      </c>
      <c r="Y954" s="2" t="s">
        <v>1599</v>
      </c>
      <c r="AA954" s="2" t="s">
        <v>1599</v>
      </c>
      <c r="AB954" s="12" t="s">
        <v>368</v>
      </c>
      <c r="AC954" s="12" t="s">
        <v>423</v>
      </c>
      <c r="AD954" s="12">
        <v>1</v>
      </c>
      <c r="AE954" s="12">
        <f>VLOOKUP(AD954,Tableau5[[ID_Section]:[departement]],10,TRUE)</f>
        <v>29</v>
      </c>
      <c r="AF954" s="12">
        <v>38</v>
      </c>
      <c r="AG954" s="33">
        <v>43317</v>
      </c>
      <c r="AH954" s="12">
        <v>12</v>
      </c>
      <c r="AI954" s="12">
        <v>5</v>
      </c>
      <c r="AJ954" s="12" t="s">
        <v>55</v>
      </c>
      <c r="AK954" s="12" t="str">
        <f>AJ954</f>
        <v>Sportif</v>
      </c>
      <c r="AL954" s="12">
        <v>2</v>
      </c>
      <c r="AP954" s="12">
        <v>2</v>
      </c>
      <c r="AV954" s="12" t="str">
        <f>CONCATENATE(AD954,"-",AG954,"-",AJ954)</f>
        <v>1-43317-Sportif</v>
      </c>
      <c r="AW954" s="12">
        <v>1</v>
      </c>
      <c r="AX954" s="12">
        <v>1</v>
      </c>
      <c r="AY954" s="12" t="s">
        <v>288</v>
      </c>
      <c r="AZ954" s="12">
        <v>46</v>
      </c>
      <c r="BA954" s="12" t="s">
        <v>419</v>
      </c>
      <c r="BB954" s="12">
        <v>13958</v>
      </c>
      <c r="BC954" s="12">
        <v>16</v>
      </c>
    </row>
    <row r="955" spans="1:56" x14ac:dyDescent="0.2">
      <c r="A955" s="2" t="s">
        <v>1612</v>
      </c>
      <c r="B955" s="2" t="s">
        <v>568</v>
      </c>
      <c r="C955" s="2"/>
      <c r="D955" s="2">
        <v>1</v>
      </c>
      <c r="E955" s="11">
        <v>43317</v>
      </c>
      <c r="F955" s="2">
        <v>43317</v>
      </c>
      <c r="G955" s="2">
        <v>38</v>
      </c>
      <c r="K955" s="2">
        <v>12</v>
      </c>
      <c r="O955" s="2" t="s">
        <v>55</v>
      </c>
      <c r="P955" s="2">
        <v>1</v>
      </c>
      <c r="R955" s="2" t="s">
        <v>1989</v>
      </c>
      <c r="S955" s="2" t="s">
        <v>1599</v>
      </c>
      <c r="T955" s="2" t="s">
        <v>1599</v>
      </c>
      <c r="U955" s="2" t="s">
        <v>1599</v>
      </c>
      <c r="V955" s="2" t="s">
        <v>1599</v>
      </c>
      <c r="Y955" s="2" t="s">
        <v>1599</v>
      </c>
      <c r="AA955" s="2" t="s">
        <v>1599</v>
      </c>
      <c r="AB955" s="12" t="s">
        <v>368</v>
      </c>
      <c r="AC955" s="12" t="s">
        <v>424</v>
      </c>
      <c r="AD955" s="12">
        <v>1</v>
      </c>
      <c r="AE955" s="12">
        <f>VLOOKUP(AD955,Tableau5[[ID_Section]:[departement]],10,TRUE)</f>
        <v>29</v>
      </c>
      <c r="AF955" s="12">
        <v>38</v>
      </c>
      <c r="AG955" s="33">
        <v>43317</v>
      </c>
      <c r="AH955" s="12">
        <v>12</v>
      </c>
      <c r="AI955" s="12">
        <v>5</v>
      </c>
      <c r="AJ955" s="12" t="s">
        <v>55</v>
      </c>
      <c r="AK955" s="12" t="str">
        <f>AJ955</f>
        <v>Sportif</v>
      </c>
      <c r="AL955" s="12">
        <v>1</v>
      </c>
      <c r="AP955" s="12">
        <v>2</v>
      </c>
      <c r="AV955" s="12" t="str">
        <f>CONCATENATE(AD955,"-",AG955,"-",AJ955)</f>
        <v>1-43317-Sportif</v>
      </c>
      <c r="AW955" s="12">
        <v>1</v>
      </c>
      <c r="AX955" s="12">
        <v>1</v>
      </c>
      <c r="AY955" s="12" t="s">
        <v>288</v>
      </c>
      <c r="AZ955" s="12">
        <v>46</v>
      </c>
      <c r="BA955" s="12" t="s">
        <v>419</v>
      </c>
      <c r="BB955" s="12">
        <v>13958</v>
      </c>
      <c r="BC955" s="12">
        <v>16</v>
      </c>
    </row>
    <row r="956" spans="1:56" x14ac:dyDescent="0.2">
      <c r="A956" s="2" t="s">
        <v>1612</v>
      </c>
      <c r="B956" s="2" t="s">
        <v>568</v>
      </c>
      <c r="C956" s="2"/>
      <c r="D956" s="2">
        <v>1</v>
      </c>
      <c r="E956" s="11">
        <v>43317</v>
      </c>
      <c r="F956" s="2">
        <v>43317</v>
      </c>
      <c r="G956" s="2">
        <v>38</v>
      </c>
      <c r="K956" s="2">
        <v>12</v>
      </c>
      <c r="M956" s="2">
        <v>1</v>
      </c>
      <c r="O956" s="2" t="s">
        <v>53</v>
      </c>
      <c r="P956" s="2">
        <v>1</v>
      </c>
      <c r="R956" s="2" t="s">
        <v>1988</v>
      </c>
      <c r="S956" s="2" t="s">
        <v>54</v>
      </c>
      <c r="T956" s="2" t="s">
        <v>425</v>
      </c>
      <c r="U956" s="2" t="s">
        <v>1599</v>
      </c>
      <c r="V956" s="2" t="s">
        <v>1599</v>
      </c>
      <c r="Y956" s="2" t="s">
        <v>1599</v>
      </c>
      <c r="AA956" s="2" t="s">
        <v>1599</v>
      </c>
      <c r="AB956" s="12" t="s">
        <v>425</v>
      </c>
      <c r="AC956" s="12" t="s">
        <v>426</v>
      </c>
      <c r="AD956" s="12">
        <v>1</v>
      </c>
      <c r="AE956" s="12">
        <f>VLOOKUP(AD956,Tableau5[[ID_Section]:[departement]],10,TRUE)</f>
        <v>29</v>
      </c>
      <c r="AF956" s="12">
        <v>38</v>
      </c>
      <c r="AG956" s="33">
        <v>43317</v>
      </c>
      <c r="AH956" s="12">
        <v>12</v>
      </c>
      <c r="AI956" s="12">
        <v>9</v>
      </c>
      <c r="AJ956" s="12" t="s">
        <v>53</v>
      </c>
      <c r="AK956" s="12" t="s">
        <v>53</v>
      </c>
      <c r="AL956" s="12">
        <v>1</v>
      </c>
      <c r="AN956" s="12">
        <v>1</v>
      </c>
      <c r="AP956" s="12">
        <v>1</v>
      </c>
      <c r="AQ956" s="12">
        <v>18</v>
      </c>
      <c r="AV956" s="12" t="str">
        <f>CONCATENATE(AD956,"-",AG956,"-","Loisir")</f>
        <v>1-43317-Loisir</v>
      </c>
      <c r="AW956" s="12">
        <v>1</v>
      </c>
      <c r="AX956" s="12">
        <v>1</v>
      </c>
      <c r="AY956" s="12" t="s">
        <v>288</v>
      </c>
      <c r="AZ956" s="12">
        <v>46</v>
      </c>
      <c r="BA956" s="12" t="s">
        <v>419</v>
      </c>
      <c r="BB956" s="12">
        <v>13958</v>
      </c>
      <c r="BC956" s="12">
        <v>16</v>
      </c>
    </row>
    <row r="957" spans="1:56" x14ac:dyDescent="0.2">
      <c r="A957" s="2" t="s">
        <v>1612</v>
      </c>
      <c r="B957" s="2" t="s">
        <v>568</v>
      </c>
      <c r="C957" s="2"/>
      <c r="D957" s="2">
        <v>1</v>
      </c>
      <c r="E957" s="11">
        <v>43317</v>
      </c>
      <c r="F957" s="2">
        <v>43317</v>
      </c>
      <c r="G957" s="2">
        <v>38</v>
      </c>
      <c r="K957" s="2">
        <v>12</v>
      </c>
      <c r="O957" s="2" t="s">
        <v>55</v>
      </c>
      <c r="P957" s="2">
        <v>2</v>
      </c>
      <c r="R957" s="2" t="s">
        <v>1989</v>
      </c>
      <c r="S957" s="2" t="s">
        <v>1599</v>
      </c>
      <c r="T957" s="2" t="s">
        <v>1599</v>
      </c>
      <c r="U957" s="2" t="s">
        <v>1599</v>
      </c>
      <c r="V957" s="2" t="s">
        <v>1599</v>
      </c>
      <c r="Y957" s="2" t="s">
        <v>1599</v>
      </c>
      <c r="AA957" s="2" t="s">
        <v>1599</v>
      </c>
      <c r="AB957" s="12" t="s">
        <v>368</v>
      </c>
      <c r="AC957" s="12" t="s">
        <v>427</v>
      </c>
      <c r="AD957" s="12">
        <v>1</v>
      </c>
      <c r="AE957" s="12">
        <f>VLOOKUP(AD957,Tableau5[[ID_Section]:[departement]],10,TRUE)</f>
        <v>29</v>
      </c>
      <c r="AF957" s="12">
        <v>38</v>
      </c>
      <c r="AG957" s="33">
        <v>43317</v>
      </c>
      <c r="AH957" s="12">
        <v>12</v>
      </c>
      <c r="AI957" s="12">
        <v>5</v>
      </c>
      <c r="AJ957" s="12" t="s">
        <v>55</v>
      </c>
      <c r="AK957" s="12" t="str">
        <f>AJ957</f>
        <v>Sportif</v>
      </c>
      <c r="AL957" s="12">
        <v>2</v>
      </c>
      <c r="AP957" s="12">
        <v>2</v>
      </c>
      <c r="AV957" s="12" t="str">
        <f>CONCATENATE(AD957,"-",AG957,"-",AJ957)</f>
        <v>1-43317-Sportif</v>
      </c>
      <c r="AW957" s="12">
        <v>1</v>
      </c>
      <c r="AX957" s="12">
        <v>1</v>
      </c>
      <c r="AY957" s="12" t="s">
        <v>288</v>
      </c>
      <c r="AZ957" s="12">
        <v>46</v>
      </c>
      <c r="BA957" s="12" t="s">
        <v>419</v>
      </c>
      <c r="BB957" s="12">
        <v>13958</v>
      </c>
      <c r="BC957" s="12">
        <v>16</v>
      </c>
    </row>
    <row r="958" spans="1:56" x14ac:dyDescent="0.2">
      <c r="A958" s="2" t="s">
        <v>1612</v>
      </c>
      <c r="B958" s="2" t="s">
        <v>568</v>
      </c>
      <c r="C958" s="2"/>
      <c r="D958" s="2">
        <v>1</v>
      </c>
      <c r="E958" s="11">
        <v>43317</v>
      </c>
      <c r="F958" s="2">
        <v>43317</v>
      </c>
      <c r="G958" s="2">
        <v>38</v>
      </c>
      <c r="K958" s="2">
        <v>12</v>
      </c>
      <c r="O958" s="2" t="s">
        <v>55</v>
      </c>
      <c r="P958" s="2">
        <v>2</v>
      </c>
      <c r="R958" s="2" t="s">
        <v>1989</v>
      </c>
      <c r="S958" s="2" t="s">
        <v>1599</v>
      </c>
      <c r="T958" s="2" t="s">
        <v>1599</v>
      </c>
      <c r="U958" s="2" t="s">
        <v>1599</v>
      </c>
      <c r="V958" s="2" t="s">
        <v>1599</v>
      </c>
      <c r="Y958" s="2" t="s">
        <v>1599</v>
      </c>
      <c r="AA958" s="2" t="s">
        <v>1599</v>
      </c>
      <c r="AB958" s="12" t="s">
        <v>368</v>
      </c>
      <c r="AC958" s="12" t="s">
        <v>428</v>
      </c>
      <c r="AD958" s="12">
        <v>1</v>
      </c>
      <c r="AE958" s="12">
        <f>VLOOKUP(AD958,Tableau5[[ID_Section]:[departement]],10,TRUE)</f>
        <v>29</v>
      </c>
      <c r="AF958" s="12">
        <v>38</v>
      </c>
      <c r="AG958" s="33">
        <v>43317</v>
      </c>
      <c r="AH958" s="12">
        <v>12</v>
      </c>
      <c r="AI958" s="12">
        <v>5</v>
      </c>
      <c r="AJ958" s="12" t="s">
        <v>55</v>
      </c>
      <c r="AK958" s="12" t="str">
        <f>AJ958</f>
        <v>Sportif</v>
      </c>
      <c r="AL958" s="12">
        <v>2</v>
      </c>
      <c r="AP958" s="12">
        <v>2</v>
      </c>
      <c r="AV958" s="12" t="str">
        <f>CONCATENATE(AD958,"-",AG958,"-",AJ958)</f>
        <v>1-43317-Sportif</v>
      </c>
      <c r="AW958" s="12">
        <v>1</v>
      </c>
      <c r="AX958" s="12">
        <v>1</v>
      </c>
      <c r="AY958" s="12" t="s">
        <v>288</v>
      </c>
      <c r="AZ958" s="12">
        <v>46</v>
      </c>
      <c r="BA958" s="12" t="s">
        <v>419</v>
      </c>
      <c r="BB958" s="12">
        <v>13958</v>
      </c>
      <c r="BC958" s="12">
        <v>16</v>
      </c>
    </row>
    <row r="959" spans="1:56" x14ac:dyDescent="0.2">
      <c r="A959" s="2" t="s">
        <v>1612</v>
      </c>
      <c r="B959" s="2" t="s">
        <v>568</v>
      </c>
      <c r="C959" s="2"/>
      <c r="D959" s="2">
        <v>1</v>
      </c>
      <c r="E959" s="11">
        <v>43317</v>
      </c>
      <c r="F959" s="2">
        <v>43317</v>
      </c>
      <c r="G959" s="2">
        <v>38</v>
      </c>
      <c r="K959" s="2">
        <v>12</v>
      </c>
      <c r="O959" s="2" t="s">
        <v>144</v>
      </c>
      <c r="P959" s="2">
        <v>1</v>
      </c>
      <c r="R959" s="2" t="s">
        <v>1988</v>
      </c>
      <c r="S959" s="2" t="s">
        <v>1599</v>
      </c>
      <c r="T959" s="2" t="s">
        <v>1599</v>
      </c>
      <c r="U959" s="2" t="s">
        <v>1599</v>
      </c>
      <c r="V959" s="2" t="s">
        <v>1599</v>
      </c>
      <c r="Y959" s="2" t="s">
        <v>1599</v>
      </c>
      <c r="AA959" s="2" t="s">
        <v>1599</v>
      </c>
      <c r="AB959" s="12" t="s">
        <v>368</v>
      </c>
      <c r="AC959" s="12" t="s">
        <v>429</v>
      </c>
      <c r="AD959" s="12">
        <v>1</v>
      </c>
      <c r="AE959" s="12">
        <f>VLOOKUP(AD959,Tableau5[[ID_Section]:[departement]],10,TRUE)</f>
        <v>29</v>
      </c>
      <c r="AF959" s="12">
        <v>38</v>
      </c>
      <c r="AG959" s="33">
        <v>43317</v>
      </c>
      <c r="AH959" s="12">
        <v>12</v>
      </c>
      <c r="AI959" s="12">
        <v>3</v>
      </c>
      <c r="AJ959" s="12" t="s">
        <v>144</v>
      </c>
      <c r="AL959" s="12">
        <v>1</v>
      </c>
      <c r="AP959" s="12">
        <v>1</v>
      </c>
      <c r="AW959" s="12">
        <v>2</v>
      </c>
      <c r="AX959" s="12">
        <v>1</v>
      </c>
      <c r="AY959" s="12" t="s">
        <v>288</v>
      </c>
      <c r="AZ959" s="12">
        <v>46</v>
      </c>
      <c r="BA959" s="12" t="s">
        <v>419</v>
      </c>
      <c r="BB959" s="12">
        <v>13958</v>
      </c>
      <c r="BC959" s="12">
        <v>16</v>
      </c>
    </row>
    <row r="960" spans="1:56" x14ac:dyDescent="0.2">
      <c r="A960" s="2" t="s">
        <v>1612</v>
      </c>
      <c r="B960" s="2" t="s">
        <v>568</v>
      </c>
      <c r="C960" s="2"/>
      <c r="D960" s="2">
        <v>1</v>
      </c>
      <c r="E960" s="11">
        <v>43317</v>
      </c>
      <c r="F960" s="2">
        <v>43317</v>
      </c>
      <c r="G960" s="2">
        <v>38</v>
      </c>
      <c r="K960" s="2">
        <v>12</v>
      </c>
      <c r="M960" s="2">
        <v>1</v>
      </c>
      <c r="O960" s="2" t="s">
        <v>53</v>
      </c>
      <c r="P960" s="2">
        <v>1</v>
      </c>
      <c r="R960" s="2" t="s">
        <v>1988</v>
      </c>
      <c r="S960" s="2" t="s">
        <v>1599</v>
      </c>
      <c r="T960" s="2" t="s">
        <v>1599</v>
      </c>
      <c r="U960" s="2" t="s">
        <v>1599</v>
      </c>
      <c r="V960" s="2" t="s">
        <v>1599</v>
      </c>
      <c r="Y960" s="2" t="s">
        <v>1599</v>
      </c>
      <c r="AA960" s="2" t="s">
        <v>1599</v>
      </c>
      <c r="AB960" s="12" t="s">
        <v>368</v>
      </c>
      <c r="AC960" s="12" t="s">
        <v>430</v>
      </c>
      <c r="AD960" s="12">
        <v>1</v>
      </c>
      <c r="AE960" s="12">
        <f>VLOOKUP(AD960,Tableau5[[ID_Section]:[departement]],10,TRUE)</f>
        <v>29</v>
      </c>
      <c r="AF960" s="12">
        <v>38</v>
      </c>
      <c r="AG960" s="33">
        <v>43317</v>
      </c>
      <c r="AH960" s="12">
        <v>12</v>
      </c>
      <c r="AI960" s="12">
        <v>9</v>
      </c>
      <c r="AJ960" s="12" t="s">
        <v>53</v>
      </c>
      <c r="AK960" s="12" t="s">
        <v>53</v>
      </c>
      <c r="AL960" s="12">
        <v>1</v>
      </c>
      <c r="AN960" s="12">
        <v>1</v>
      </c>
      <c r="AP960" s="12">
        <v>1</v>
      </c>
      <c r="AV960" s="12" t="str">
        <f>CONCATENATE(AD960,"-",AG960,"-","Loisir")</f>
        <v>1-43317-Loisir</v>
      </c>
      <c r="AW960" s="12">
        <v>1</v>
      </c>
      <c r="AX960" s="12">
        <v>1</v>
      </c>
      <c r="AY960" s="12" t="s">
        <v>288</v>
      </c>
      <c r="AZ960" s="12">
        <v>46</v>
      </c>
      <c r="BA960" s="12" t="s">
        <v>419</v>
      </c>
      <c r="BB960" s="12">
        <v>13958</v>
      </c>
      <c r="BC960" s="12">
        <v>16</v>
      </c>
    </row>
    <row r="961" spans="1:56" x14ac:dyDescent="0.2">
      <c r="A961" s="2" t="s">
        <v>1612</v>
      </c>
      <c r="B961" s="2" t="s">
        <v>568</v>
      </c>
      <c r="C961" s="2"/>
      <c r="D961" s="2">
        <v>1</v>
      </c>
      <c r="E961" s="11">
        <v>43317</v>
      </c>
      <c r="F961" s="2">
        <v>43317</v>
      </c>
      <c r="G961" s="2">
        <v>38</v>
      </c>
      <c r="K961" s="2">
        <v>12</v>
      </c>
      <c r="O961" s="2" t="s">
        <v>71</v>
      </c>
      <c r="P961" s="2">
        <v>1</v>
      </c>
      <c r="R961" s="2" t="s">
        <v>1989</v>
      </c>
      <c r="S961" s="2" t="s">
        <v>1599</v>
      </c>
      <c r="T961" s="2" t="s">
        <v>1599</v>
      </c>
      <c r="U961" s="2" t="s">
        <v>1599</v>
      </c>
      <c r="V961" s="2" t="s">
        <v>1599</v>
      </c>
      <c r="Y961" s="2" t="s">
        <v>1599</v>
      </c>
      <c r="AA961" s="2" t="s">
        <v>1599</v>
      </c>
      <c r="AB961" s="12" t="s">
        <v>368</v>
      </c>
      <c r="AC961" s="12" t="s">
        <v>431</v>
      </c>
      <c r="AD961" s="12">
        <v>1</v>
      </c>
      <c r="AE961" s="12">
        <f>VLOOKUP(AD961,Tableau5[[ID_Section]:[departement]],10,TRUE)</f>
        <v>29</v>
      </c>
      <c r="AF961" s="12">
        <v>38</v>
      </c>
      <c r="AG961" s="33">
        <v>43317</v>
      </c>
      <c r="AH961" s="12">
        <v>12</v>
      </c>
      <c r="AI961" s="12">
        <v>13</v>
      </c>
      <c r="AJ961" s="12" t="s">
        <v>71</v>
      </c>
      <c r="AL961" s="12">
        <v>1</v>
      </c>
      <c r="AP961" s="12">
        <v>2</v>
      </c>
      <c r="AW961" s="12">
        <v>2</v>
      </c>
      <c r="AX961" s="12">
        <v>1</v>
      </c>
      <c r="AY961" s="12" t="s">
        <v>288</v>
      </c>
      <c r="AZ961" s="12">
        <v>46</v>
      </c>
      <c r="BA961" s="12" t="s">
        <v>419</v>
      </c>
      <c r="BB961" s="12">
        <v>13958</v>
      </c>
      <c r="BC961" s="12">
        <v>16</v>
      </c>
    </row>
    <row r="962" spans="1:56" x14ac:dyDescent="0.2">
      <c r="A962" s="2" t="s">
        <v>1612</v>
      </c>
      <c r="B962" s="2" t="s">
        <v>568</v>
      </c>
      <c r="C962" s="2"/>
      <c r="D962" s="2">
        <v>1</v>
      </c>
      <c r="E962" s="11">
        <v>43317</v>
      </c>
      <c r="F962" s="2">
        <v>43317</v>
      </c>
      <c r="G962" s="2">
        <v>38</v>
      </c>
      <c r="K962" s="2">
        <v>12</v>
      </c>
      <c r="O962" s="2" t="s">
        <v>58</v>
      </c>
      <c r="P962" s="2">
        <v>2</v>
      </c>
      <c r="Q962" s="2" t="s">
        <v>182</v>
      </c>
      <c r="R962" s="2" t="s">
        <v>1989</v>
      </c>
      <c r="S962" s="2" t="s">
        <v>54</v>
      </c>
      <c r="T962" s="2" t="s">
        <v>432</v>
      </c>
      <c r="U962" s="2" t="s">
        <v>1599</v>
      </c>
      <c r="V962" s="2" t="s">
        <v>1599</v>
      </c>
      <c r="Y962" s="2" t="s">
        <v>1599</v>
      </c>
      <c r="AA962" s="2" t="s">
        <v>1599</v>
      </c>
      <c r="AB962" s="12" t="s">
        <v>432</v>
      </c>
      <c r="AC962" s="12" t="s">
        <v>433</v>
      </c>
      <c r="AD962" s="12">
        <v>1</v>
      </c>
      <c r="AE962" s="12">
        <f>VLOOKUP(AD962,Tableau5[[ID_Section]:[departement]],10,TRUE)</f>
        <v>29</v>
      </c>
      <c r="AF962" s="12">
        <v>38</v>
      </c>
      <c r="AG962" s="33">
        <v>43317</v>
      </c>
      <c r="AH962" s="12">
        <v>12</v>
      </c>
      <c r="AI962" s="12">
        <v>10</v>
      </c>
      <c r="AJ962" s="12" t="s">
        <v>58</v>
      </c>
      <c r="AK962" s="12" t="s">
        <v>53</v>
      </c>
      <c r="AL962" s="12">
        <v>2</v>
      </c>
      <c r="AO962" s="12" t="s">
        <v>182</v>
      </c>
      <c r="AP962" s="12">
        <v>2</v>
      </c>
      <c r="AQ962" s="12">
        <v>19</v>
      </c>
      <c r="AV962" s="12" t="str">
        <f>CONCATENATE(AD962,"-",AG962,"-","Loisir")</f>
        <v>1-43317-Loisir</v>
      </c>
      <c r="AW962" s="12">
        <v>2</v>
      </c>
      <c r="AX962" s="12">
        <v>1</v>
      </c>
      <c r="AY962" s="12" t="s">
        <v>288</v>
      </c>
      <c r="AZ962" s="12">
        <v>46</v>
      </c>
      <c r="BA962" s="12" t="s">
        <v>419</v>
      </c>
      <c r="BB962" s="12">
        <v>13958</v>
      </c>
      <c r="BC962" s="12">
        <v>16</v>
      </c>
    </row>
    <row r="963" spans="1:56" x14ac:dyDescent="0.2">
      <c r="A963" s="2" t="s">
        <v>1612</v>
      </c>
      <c r="B963" s="2" t="s">
        <v>568</v>
      </c>
      <c r="C963" s="2"/>
      <c r="D963" s="2">
        <v>1</v>
      </c>
      <c r="E963" s="11">
        <v>43317</v>
      </c>
      <c r="F963" s="2">
        <v>43317</v>
      </c>
      <c r="G963" s="2">
        <v>38</v>
      </c>
      <c r="K963" s="2">
        <v>12</v>
      </c>
      <c r="O963" s="2" t="s">
        <v>53</v>
      </c>
      <c r="P963" s="2">
        <v>3</v>
      </c>
      <c r="R963" s="2" t="s">
        <v>1989</v>
      </c>
      <c r="S963" s="2" t="s">
        <v>1599</v>
      </c>
      <c r="T963" s="2" t="s">
        <v>1599</v>
      </c>
      <c r="U963" s="2" t="s">
        <v>1599</v>
      </c>
      <c r="V963" s="2" t="s">
        <v>1599</v>
      </c>
      <c r="Y963" s="2" t="s">
        <v>1599</v>
      </c>
      <c r="AA963" s="2" t="s">
        <v>1599</v>
      </c>
      <c r="AB963" s="12" t="s">
        <v>368</v>
      </c>
      <c r="AC963" s="12" t="s">
        <v>434</v>
      </c>
      <c r="AD963" s="12">
        <v>1</v>
      </c>
      <c r="AE963" s="12">
        <f>VLOOKUP(AD963,Tableau5[[ID_Section]:[departement]],10,TRUE)</f>
        <v>29</v>
      </c>
      <c r="AF963" s="12">
        <v>38</v>
      </c>
      <c r="AG963" s="33">
        <v>43317</v>
      </c>
      <c r="AH963" s="12">
        <v>12</v>
      </c>
      <c r="AI963" s="12">
        <v>7</v>
      </c>
      <c r="AJ963" s="12" t="s">
        <v>53</v>
      </c>
      <c r="AK963" s="12" t="s">
        <v>53</v>
      </c>
      <c r="AL963" s="12">
        <v>3</v>
      </c>
      <c r="AP963" s="12">
        <v>2</v>
      </c>
      <c r="AV963" s="12" t="str">
        <f>CONCATENATE(AD963,"-",AG963,"-","Loisir")</f>
        <v>1-43317-Loisir</v>
      </c>
      <c r="AW963" s="12">
        <v>1</v>
      </c>
      <c r="AX963" s="12">
        <v>1</v>
      </c>
      <c r="AY963" s="12" t="s">
        <v>288</v>
      </c>
      <c r="AZ963" s="12">
        <v>46</v>
      </c>
      <c r="BA963" s="12" t="s">
        <v>419</v>
      </c>
      <c r="BB963" s="12">
        <v>13958</v>
      </c>
      <c r="BC963" s="12">
        <v>16</v>
      </c>
    </row>
    <row r="964" spans="1:56" x14ac:dyDescent="0.2">
      <c r="A964" s="2" t="s">
        <v>1612</v>
      </c>
      <c r="B964" s="2" t="s">
        <v>568</v>
      </c>
      <c r="C964" s="2"/>
      <c r="D964" s="2">
        <v>1</v>
      </c>
      <c r="E964" s="11">
        <v>43317</v>
      </c>
      <c r="F964" s="2">
        <v>43317</v>
      </c>
      <c r="G964" s="2">
        <v>38</v>
      </c>
      <c r="K964" s="2">
        <v>12</v>
      </c>
      <c r="O964" s="2" t="s">
        <v>49</v>
      </c>
      <c r="P964" s="2">
        <v>1</v>
      </c>
      <c r="R964" s="2" t="s">
        <v>1988</v>
      </c>
      <c r="S964" s="2" t="s">
        <v>54</v>
      </c>
      <c r="T964" s="2" t="s">
        <v>435</v>
      </c>
      <c r="U964" s="2" t="s">
        <v>1599</v>
      </c>
      <c r="V964" s="2" t="s">
        <v>1599</v>
      </c>
      <c r="Y964" s="2" t="s">
        <v>1599</v>
      </c>
      <c r="AA964" s="2" t="s">
        <v>1599</v>
      </c>
      <c r="AB964" s="12" t="s">
        <v>435</v>
      </c>
      <c r="AC964" s="12" t="s">
        <v>436</v>
      </c>
      <c r="AD964" s="12">
        <v>1</v>
      </c>
      <c r="AE964" s="12">
        <f>VLOOKUP(AD964,Tableau5[[ID_Section]:[departement]],10,TRUE)</f>
        <v>29</v>
      </c>
      <c r="AF964" s="12">
        <v>38</v>
      </c>
      <c r="AG964" s="33">
        <v>43317</v>
      </c>
      <c r="AH964" s="12">
        <v>12</v>
      </c>
      <c r="AI964" s="12">
        <v>1</v>
      </c>
      <c r="AJ964" s="12" t="s">
        <v>49</v>
      </c>
      <c r="AL964" s="12">
        <v>1</v>
      </c>
      <c r="AP964" s="12">
        <v>1</v>
      </c>
      <c r="AQ964" s="12">
        <v>20</v>
      </c>
      <c r="AW964" s="12">
        <v>2</v>
      </c>
      <c r="AX964" s="12">
        <v>1</v>
      </c>
      <c r="AY964" s="12" t="s">
        <v>288</v>
      </c>
      <c r="AZ964" s="12">
        <v>46</v>
      </c>
      <c r="BA964" s="12" t="s">
        <v>419</v>
      </c>
      <c r="BB964" s="12">
        <v>13958</v>
      </c>
      <c r="BC964" s="12">
        <v>16</v>
      </c>
    </row>
    <row r="965" spans="1:56" x14ac:dyDescent="0.2">
      <c r="A965" s="2" t="s">
        <v>1612</v>
      </c>
      <c r="B965" s="2" t="s">
        <v>568</v>
      </c>
      <c r="C965" s="2"/>
      <c r="D965" s="2">
        <v>1</v>
      </c>
      <c r="E965" s="11">
        <v>43317</v>
      </c>
      <c r="F965" s="2">
        <v>43317</v>
      </c>
      <c r="G965" s="2">
        <v>38</v>
      </c>
      <c r="K965" s="2">
        <v>12</v>
      </c>
      <c r="O965" s="2" t="s">
        <v>49</v>
      </c>
      <c r="P965" s="2">
        <v>2</v>
      </c>
      <c r="R965" s="2" t="s">
        <v>1989</v>
      </c>
      <c r="S965" s="2" t="s">
        <v>1599</v>
      </c>
      <c r="T965" s="2" t="s">
        <v>1599</v>
      </c>
      <c r="U965" s="2" t="s">
        <v>1599</v>
      </c>
      <c r="V965" s="2" t="s">
        <v>1599</v>
      </c>
      <c r="Y965" s="2" t="s">
        <v>1599</v>
      </c>
      <c r="AA965" s="2" t="s">
        <v>1599</v>
      </c>
      <c r="AB965" s="12" t="s">
        <v>368</v>
      </c>
      <c r="AC965" s="12" t="s">
        <v>437</v>
      </c>
      <c r="AD965" s="12">
        <v>1</v>
      </c>
      <c r="AE965" s="12">
        <f>VLOOKUP(AD965,Tableau5[[ID_Section]:[departement]],10,TRUE)</f>
        <v>29</v>
      </c>
      <c r="AF965" s="12">
        <v>38</v>
      </c>
      <c r="AG965" s="33">
        <v>43317</v>
      </c>
      <c r="AH965" s="12">
        <v>12</v>
      </c>
      <c r="AI965" s="12">
        <v>1</v>
      </c>
      <c r="AJ965" s="12" t="s">
        <v>49</v>
      </c>
      <c r="AL965" s="12">
        <v>2</v>
      </c>
      <c r="AP965" s="12">
        <v>2</v>
      </c>
      <c r="AW965" s="12">
        <v>2</v>
      </c>
      <c r="AX965" s="12">
        <v>1</v>
      </c>
      <c r="AY965" s="12" t="s">
        <v>288</v>
      </c>
      <c r="AZ965" s="12">
        <v>46</v>
      </c>
      <c r="BA965" s="12" t="s">
        <v>419</v>
      </c>
      <c r="BB965" s="12">
        <v>13958</v>
      </c>
      <c r="BC965" s="12">
        <v>16</v>
      </c>
    </row>
    <row r="966" spans="1:56" x14ac:dyDescent="0.2">
      <c r="A966" s="2" t="s">
        <v>1612</v>
      </c>
      <c r="B966" s="2" t="s">
        <v>568</v>
      </c>
      <c r="C966" s="2"/>
      <c r="D966" s="2">
        <v>1</v>
      </c>
      <c r="E966" s="11">
        <v>43317</v>
      </c>
      <c r="F966" s="2">
        <v>43317</v>
      </c>
      <c r="G966" s="2">
        <v>38</v>
      </c>
      <c r="K966" s="2">
        <v>12</v>
      </c>
      <c r="O966" s="2" t="s">
        <v>144</v>
      </c>
      <c r="P966" s="2">
        <v>1</v>
      </c>
      <c r="R966" s="2" t="s">
        <v>1989</v>
      </c>
      <c r="S966" s="2" t="s">
        <v>54</v>
      </c>
      <c r="T966" s="2" t="s">
        <v>438</v>
      </c>
      <c r="U966" s="2" t="s">
        <v>1599</v>
      </c>
      <c r="V966" s="2" t="s">
        <v>1599</v>
      </c>
      <c r="Y966" s="2" t="s">
        <v>1599</v>
      </c>
      <c r="AA966" s="2" t="s">
        <v>1599</v>
      </c>
      <c r="AB966" s="12" t="s">
        <v>438</v>
      </c>
      <c r="AC966" s="12" t="s">
        <v>439</v>
      </c>
      <c r="AD966" s="12">
        <v>1</v>
      </c>
      <c r="AE966" s="12">
        <f>VLOOKUP(AD966,Tableau5[[ID_Section]:[departement]],10,TRUE)</f>
        <v>29</v>
      </c>
      <c r="AF966" s="12">
        <v>38</v>
      </c>
      <c r="AG966" s="33">
        <v>43317</v>
      </c>
      <c r="AH966" s="12">
        <v>12</v>
      </c>
      <c r="AI966" s="12">
        <v>3</v>
      </c>
      <c r="AJ966" s="12" t="s">
        <v>144</v>
      </c>
      <c r="AL966" s="12">
        <v>1</v>
      </c>
      <c r="AP966" s="12">
        <v>2</v>
      </c>
      <c r="AQ966" s="12">
        <v>21</v>
      </c>
      <c r="AW966" s="12">
        <v>2</v>
      </c>
      <c r="AX966" s="12">
        <v>1</v>
      </c>
      <c r="AY966" s="12" t="s">
        <v>288</v>
      </c>
      <c r="AZ966" s="12">
        <v>46</v>
      </c>
      <c r="BA966" s="12" t="s">
        <v>419</v>
      </c>
      <c r="BB966" s="12">
        <v>13958</v>
      </c>
      <c r="BC966" s="12">
        <v>16</v>
      </c>
    </row>
    <row r="967" spans="1:56" x14ac:dyDescent="0.2">
      <c r="A967" s="2" t="s">
        <v>1612</v>
      </c>
      <c r="B967" s="2" t="s">
        <v>568</v>
      </c>
      <c r="C967" s="2"/>
      <c r="D967" s="2">
        <v>1</v>
      </c>
      <c r="E967" s="11">
        <v>43317</v>
      </c>
      <c r="F967" s="2">
        <v>43317</v>
      </c>
      <c r="G967" s="2">
        <v>38</v>
      </c>
      <c r="K967" s="2">
        <v>12</v>
      </c>
      <c r="O967" s="2" t="s">
        <v>71</v>
      </c>
      <c r="P967" s="2">
        <v>1</v>
      </c>
      <c r="R967" s="2" t="s">
        <v>1989</v>
      </c>
      <c r="S967" s="2" t="s">
        <v>1599</v>
      </c>
      <c r="T967" s="2" t="s">
        <v>1599</v>
      </c>
      <c r="U967" s="2" t="s">
        <v>1981</v>
      </c>
      <c r="V967" s="2">
        <v>29</v>
      </c>
      <c r="Y967" s="2" t="s">
        <v>1982</v>
      </c>
      <c r="AA967" s="2" t="s">
        <v>51</v>
      </c>
      <c r="AB967" s="12" t="s">
        <v>368</v>
      </c>
      <c r="AC967" s="12" t="s">
        <v>440</v>
      </c>
      <c r="AD967" s="12">
        <v>1</v>
      </c>
      <c r="AE967" s="12">
        <f>VLOOKUP(AD967,Tableau5[[ID_Section]:[departement]],10,TRUE)</f>
        <v>29</v>
      </c>
      <c r="AF967" s="12">
        <v>38</v>
      </c>
      <c r="AG967" s="33">
        <v>43317</v>
      </c>
      <c r="AH967" s="12">
        <v>12</v>
      </c>
      <c r="AI967" s="12">
        <v>13</v>
      </c>
      <c r="AJ967" s="12" t="s">
        <v>71</v>
      </c>
      <c r="AL967" s="12">
        <v>1</v>
      </c>
      <c r="AP967" s="12">
        <v>2</v>
      </c>
      <c r="AR967" s="12">
        <v>29</v>
      </c>
      <c r="AS967" s="12" t="s">
        <v>51</v>
      </c>
      <c r="AT967" s="12">
        <v>2</v>
      </c>
      <c r="AU967" s="12">
        <v>2</v>
      </c>
      <c r="AW967" s="12">
        <v>2</v>
      </c>
      <c r="AX967" s="12">
        <v>1</v>
      </c>
      <c r="AY967" s="12" t="s">
        <v>288</v>
      </c>
      <c r="AZ967" s="12">
        <v>46</v>
      </c>
      <c r="BA967" s="12" t="s">
        <v>419</v>
      </c>
      <c r="BB967" s="12">
        <v>13958</v>
      </c>
      <c r="BC967" s="12">
        <v>16</v>
      </c>
    </row>
    <row r="968" spans="1:56" x14ac:dyDescent="0.2">
      <c r="A968" s="2" t="s">
        <v>1612</v>
      </c>
      <c r="B968" s="2" t="s">
        <v>568</v>
      </c>
      <c r="C968" s="2"/>
      <c r="D968" s="2">
        <v>1</v>
      </c>
      <c r="E968" s="11">
        <v>43317</v>
      </c>
      <c r="F968" s="2">
        <v>43317</v>
      </c>
      <c r="G968" s="2">
        <v>38</v>
      </c>
      <c r="K968" s="2">
        <v>12</v>
      </c>
      <c r="O968" s="2" t="s">
        <v>49</v>
      </c>
      <c r="P968" s="2">
        <v>3</v>
      </c>
      <c r="R968" s="2" t="s">
        <v>1988</v>
      </c>
      <c r="S968" s="2" t="s">
        <v>54</v>
      </c>
      <c r="T968" s="2" t="s">
        <v>441</v>
      </c>
      <c r="U968" s="2" t="s">
        <v>1599</v>
      </c>
      <c r="V968" s="2" t="s">
        <v>1599</v>
      </c>
      <c r="Y968" s="2" t="s">
        <v>1599</v>
      </c>
      <c r="AA968" s="2" t="s">
        <v>1599</v>
      </c>
      <c r="AB968" s="12" t="s">
        <v>441</v>
      </c>
      <c r="AC968" s="12" t="s">
        <v>442</v>
      </c>
      <c r="AD968" s="12">
        <v>1</v>
      </c>
      <c r="AE968" s="12">
        <f>VLOOKUP(AD968,Tableau5[[ID_Section]:[departement]],10,TRUE)</f>
        <v>29</v>
      </c>
      <c r="AF968" s="12">
        <v>38</v>
      </c>
      <c r="AG968" s="33">
        <v>43317</v>
      </c>
      <c r="AH968" s="12">
        <v>12</v>
      </c>
      <c r="AI968" s="12">
        <v>1</v>
      </c>
      <c r="AJ968" s="12" t="s">
        <v>49</v>
      </c>
      <c r="AL968" s="12">
        <v>3</v>
      </c>
      <c r="AP968" s="12">
        <v>1</v>
      </c>
      <c r="AQ968" s="12">
        <v>22</v>
      </c>
      <c r="AW968" s="12">
        <v>2</v>
      </c>
      <c r="AX968" s="12">
        <v>1</v>
      </c>
      <c r="AY968" s="12" t="s">
        <v>288</v>
      </c>
      <c r="AZ968" s="12">
        <v>46</v>
      </c>
      <c r="BA968" s="12" t="s">
        <v>419</v>
      </c>
      <c r="BB968" s="12">
        <v>13958</v>
      </c>
      <c r="BC968" s="12">
        <v>16</v>
      </c>
    </row>
    <row r="969" spans="1:56" x14ac:dyDescent="0.2">
      <c r="A969" s="2" t="s">
        <v>1612</v>
      </c>
      <c r="B969" s="2" t="s">
        <v>568</v>
      </c>
      <c r="C969" s="2"/>
      <c r="D969" s="2">
        <v>1</v>
      </c>
      <c r="E969" s="11">
        <v>43317</v>
      </c>
      <c r="F969" s="2">
        <v>43317</v>
      </c>
      <c r="G969" s="2">
        <v>38</v>
      </c>
      <c r="K969" s="2">
        <v>12</v>
      </c>
      <c r="O969" s="2" t="s">
        <v>52</v>
      </c>
      <c r="P969" s="2">
        <v>2</v>
      </c>
      <c r="R969" s="2" t="s">
        <v>1989</v>
      </c>
      <c r="S969" s="2" t="s">
        <v>54</v>
      </c>
      <c r="T969" s="2" t="s">
        <v>443</v>
      </c>
      <c r="U969" s="2" t="s">
        <v>1599</v>
      </c>
      <c r="V969" s="2" t="s">
        <v>1599</v>
      </c>
      <c r="Y969" s="2" t="s">
        <v>1599</v>
      </c>
      <c r="AA969" s="2" t="s">
        <v>1599</v>
      </c>
      <c r="AB969" s="12" t="s">
        <v>443</v>
      </c>
      <c r="AC969" s="12" t="s">
        <v>444</v>
      </c>
      <c r="AD969" s="12">
        <v>1</v>
      </c>
      <c r="AE969" s="12">
        <f>VLOOKUP(AD969,Tableau5[[ID_Section]:[departement]],10,TRUE)</f>
        <v>29</v>
      </c>
      <c r="AF969" s="12">
        <v>38</v>
      </c>
      <c r="AG969" s="33">
        <v>43317</v>
      </c>
      <c r="AH969" s="12">
        <v>12</v>
      </c>
      <c r="AI969" s="12">
        <v>6</v>
      </c>
      <c r="AJ969" s="12" t="s">
        <v>52</v>
      </c>
      <c r="AK969" s="12" t="str">
        <f>AJ969</f>
        <v>Itinérant</v>
      </c>
      <c r="AL969" s="12">
        <v>2</v>
      </c>
      <c r="AP969" s="12">
        <v>2</v>
      </c>
      <c r="AQ969" s="12">
        <v>23</v>
      </c>
      <c r="AV969" s="12" t="str">
        <f>CONCATENATE(AD969,"-",AG969,"-",AJ969)</f>
        <v>1-43317-Itinérant</v>
      </c>
      <c r="AW969" s="12">
        <v>1</v>
      </c>
      <c r="AX969" s="12">
        <v>1</v>
      </c>
      <c r="AY969" s="12" t="s">
        <v>288</v>
      </c>
      <c r="AZ969" s="12">
        <v>46</v>
      </c>
      <c r="BA969" s="12" t="s">
        <v>419</v>
      </c>
      <c r="BB969" s="12">
        <v>13958</v>
      </c>
      <c r="BC969" s="12">
        <v>16</v>
      </c>
    </row>
    <row r="970" spans="1:56" x14ac:dyDescent="0.2">
      <c r="A970" s="2" t="s">
        <v>1612</v>
      </c>
      <c r="B970" s="2" t="s">
        <v>568</v>
      </c>
      <c r="C970" s="2"/>
      <c r="D970" s="2">
        <v>1</v>
      </c>
      <c r="E970" s="11">
        <v>43317</v>
      </c>
      <c r="F970" s="2">
        <v>43317</v>
      </c>
      <c r="G970" s="2">
        <v>38</v>
      </c>
      <c r="K970" s="2">
        <v>12</v>
      </c>
      <c r="O970" s="2" t="s">
        <v>71</v>
      </c>
      <c r="P970" s="2">
        <v>1</v>
      </c>
      <c r="R970" s="2" t="s">
        <v>1989</v>
      </c>
      <c r="S970" s="2" t="s">
        <v>1599</v>
      </c>
      <c r="T970" s="2" t="s">
        <v>1599</v>
      </c>
      <c r="U970" s="2" t="s">
        <v>1981</v>
      </c>
      <c r="V970" s="2">
        <v>29</v>
      </c>
      <c r="Y970" s="2" t="s">
        <v>1982</v>
      </c>
      <c r="AA970" s="2" t="s">
        <v>51</v>
      </c>
      <c r="AB970" s="12" t="s">
        <v>368</v>
      </c>
      <c r="AC970" s="12" t="s">
        <v>445</v>
      </c>
      <c r="AD970" s="12">
        <v>1</v>
      </c>
      <c r="AE970" s="12">
        <f>VLOOKUP(AD970,Tableau5[[ID_Section]:[departement]],10,TRUE)</f>
        <v>29</v>
      </c>
      <c r="AF970" s="12">
        <v>38</v>
      </c>
      <c r="AG970" s="33">
        <v>43317</v>
      </c>
      <c r="AH970" s="12">
        <v>12</v>
      </c>
      <c r="AI970" s="12">
        <v>13</v>
      </c>
      <c r="AJ970" s="12" t="s">
        <v>71</v>
      </c>
      <c r="AL970" s="12">
        <v>1</v>
      </c>
      <c r="AP970" s="12">
        <v>2</v>
      </c>
      <c r="AR970" s="12">
        <v>29</v>
      </c>
      <c r="AS970" s="12" t="s">
        <v>51</v>
      </c>
      <c r="AT970" s="12">
        <v>2</v>
      </c>
      <c r="AU970" s="12">
        <v>2</v>
      </c>
      <c r="AW970" s="12">
        <v>2</v>
      </c>
      <c r="AX970" s="12">
        <v>1</v>
      </c>
      <c r="AY970" s="12" t="s">
        <v>288</v>
      </c>
      <c r="AZ970" s="12">
        <v>46</v>
      </c>
      <c r="BA970" s="12" t="s">
        <v>419</v>
      </c>
      <c r="BB970" s="12">
        <v>13958</v>
      </c>
      <c r="BC970" s="12">
        <v>16</v>
      </c>
      <c r="BD970" s="12" t="s">
        <v>48</v>
      </c>
    </row>
    <row r="971" spans="1:56" x14ac:dyDescent="0.2">
      <c r="A971" s="2" t="s">
        <v>1612</v>
      </c>
      <c r="B971" s="2" t="s">
        <v>568</v>
      </c>
      <c r="C971" s="2"/>
      <c r="D971" s="2">
        <v>1</v>
      </c>
      <c r="E971" s="11">
        <v>43317</v>
      </c>
      <c r="F971" s="2">
        <v>43317</v>
      </c>
      <c r="G971" s="2">
        <v>38</v>
      </c>
      <c r="K971" s="2">
        <v>13</v>
      </c>
      <c r="M971" s="2">
        <v>2</v>
      </c>
      <c r="O971" s="2" t="s">
        <v>52</v>
      </c>
      <c r="P971" s="2">
        <v>2</v>
      </c>
      <c r="R971" s="2" t="s">
        <v>1988</v>
      </c>
      <c r="S971" s="2" t="s">
        <v>54</v>
      </c>
      <c r="T971" s="2" t="s">
        <v>446</v>
      </c>
      <c r="U971" s="2" t="s">
        <v>1599</v>
      </c>
      <c r="V971" s="2" t="s">
        <v>1599</v>
      </c>
      <c r="Y971" s="2" t="s">
        <v>1599</v>
      </c>
      <c r="AA971" s="2" t="s">
        <v>1599</v>
      </c>
      <c r="AB971" s="12" t="s">
        <v>446</v>
      </c>
      <c r="AC971" s="12" t="s">
        <v>447</v>
      </c>
      <c r="AD971" s="12">
        <v>1</v>
      </c>
      <c r="AE971" s="12">
        <f>VLOOKUP(AD971,Tableau5[[ID_Section]:[departement]],10,TRUE)</f>
        <v>29</v>
      </c>
      <c r="AF971" s="12">
        <v>38</v>
      </c>
      <c r="AG971" s="33">
        <v>43317</v>
      </c>
      <c r="AH971" s="12">
        <v>13</v>
      </c>
      <c r="AI971" s="12">
        <v>6</v>
      </c>
      <c r="AJ971" s="12" t="s">
        <v>52</v>
      </c>
      <c r="AK971" s="12" t="str">
        <f>AJ971</f>
        <v>Itinérant</v>
      </c>
      <c r="AL971" s="12">
        <v>2</v>
      </c>
      <c r="AN971" s="12">
        <v>2</v>
      </c>
      <c r="AP971" s="12">
        <v>1</v>
      </c>
      <c r="AQ971" s="12">
        <v>24</v>
      </c>
      <c r="AV971" s="12" t="str">
        <f>CONCATENATE(AD971,"-",AG971,"-",AJ971)</f>
        <v>1-43317-Itinérant</v>
      </c>
      <c r="AW971" s="12">
        <v>1</v>
      </c>
      <c r="AX971" s="12">
        <v>2</v>
      </c>
      <c r="AY971" s="12" t="s">
        <v>288</v>
      </c>
      <c r="AZ971" s="12">
        <v>46</v>
      </c>
      <c r="BA971" s="12" t="s">
        <v>448</v>
      </c>
      <c r="BB971" s="12">
        <v>13959</v>
      </c>
      <c r="BC971" s="12">
        <v>8</v>
      </c>
    </row>
    <row r="972" spans="1:56" x14ac:dyDescent="0.2">
      <c r="A972" s="2" t="s">
        <v>1612</v>
      </c>
      <c r="B972" s="2" t="s">
        <v>568</v>
      </c>
      <c r="C972" s="2"/>
      <c r="D972" s="2">
        <v>1</v>
      </c>
      <c r="E972" s="11">
        <v>43317</v>
      </c>
      <c r="F972" s="2">
        <v>43317</v>
      </c>
      <c r="G972" s="2">
        <v>38</v>
      </c>
      <c r="K972" s="2">
        <v>13</v>
      </c>
      <c r="O972" s="2" t="s">
        <v>52</v>
      </c>
      <c r="P972" s="2">
        <v>2</v>
      </c>
      <c r="R972" s="2" t="s">
        <v>1988</v>
      </c>
      <c r="S972" s="2" t="s">
        <v>54</v>
      </c>
      <c r="T972" s="2" t="s">
        <v>449</v>
      </c>
      <c r="U972" s="2" t="s">
        <v>1599</v>
      </c>
      <c r="V972" s="2" t="s">
        <v>1599</v>
      </c>
      <c r="Y972" s="2" t="s">
        <v>1599</v>
      </c>
      <c r="AA972" s="2" t="s">
        <v>1599</v>
      </c>
      <c r="AB972" s="12" t="s">
        <v>449</v>
      </c>
      <c r="AC972" s="12" t="s">
        <v>450</v>
      </c>
      <c r="AD972" s="12">
        <v>1</v>
      </c>
      <c r="AE972" s="12">
        <f>VLOOKUP(AD972,Tableau5[[ID_Section]:[departement]],10,TRUE)</f>
        <v>29</v>
      </c>
      <c r="AF972" s="12">
        <v>38</v>
      </c>
      <c r="AG972" s="33">
        <v>43317</v>
      </c>
      <c r="AH972" s="12">
        <v>13</v>
      </c>
      <c r="AI972" s="12">
        <v>6</v>
      </c>
      <c r="AJ972" s="12" t="s">
        <v>52</v>
      </c>
      <c r="AK972" s="12" t="str">
        <f>AJ972</f>
        <v>Itinérant</v>
      </c>
      <c r="AL972" s="12">
        <v>2</v>
      </c>
      <c r="AP972" s="12">
        <v>1</v>
      </c>
      <c r="AQ972" s="12">
        <v>25</v>
      </c>
      <c r="AV972" s="12" t="str">
        <f>CONCATENATE(AD972,"-",AG972,"-",AJ972)</f>
        <v>1-43317-Itinérant</v>
      </c>
      <c r="AW972" s="12">
        <v>1</v>
      </c>
      <c r="AX972" s="12">
        <v>2</v>
      </c>
      <c r="AY972" s="12" t="s">
        <v>288</v>
      </c>
      <c r="AZ972" s="12">
        <v>46</v>
      </c>
      <c r="BA972" s="12" t="s">
        <v>448</v>
      </c>
      <c r="BB972" s="12">
        <v>13959</v>
      </c>
      <c r="BC972" s="12">
        <v>8</v>
      </c>
    </row>
    <row r="973" spans="1:56" x14ac:dyDescent="0.2">
      <c r="A973" s="2" t="s">
        <v>1612</v>
      </c>
      <c r="B973" s="2" t="s">
        <v>568</v>
      </c>
      <c r="C973" s="2"/>
      <c r="D973" s="2">
        <v>1</v>
      </c>
      <c r="E973" s="11">
        <v>43317</v>
      </c>
      <c r="F973" s="2">
        <v>43317</v>
      </c>
      <c r="G973" s="2">
        <v>38</v>
      </c>
      <c r="K973" s="2">
        <v>13</v>
      </c>
      <c r="O973" s="2" t="s">
        <v>55</v>
      </c>
      <c r="P973" s="2">
        <v>1</v>
      </c>
      <c r="R973" s="2" t="s">
        <v>1988</v>
      </c>
      <c r="S973" s="2" t="s">
        <v>1599</v>
      </c>
      <c r="T973" s="2" t="s">
        <v>1599</v>
      </c>
      <c r="U973" s="2" t="s">
        <v>1599</v>
      </c>
      <c r="V973" s="2" t="s">
        <v>1599</v>
      </c>
      <c r="Y973" s="2" t="s">
        <v>1599</v>
      </c>
      <c r="AA973" s="2" t="s">
        <v>1599</v>
      </c>
      <c r="AB973" s="12" t="s">
        <v>368</v>
      </c>
      <c r="AC973" s="12" t="s">
        <v>451</v>
      </c>
      <c r="AD973" s="12">
        <v>1</v>
      </c>
      <c r="AE973" s="12">
        <f>VLOOKUP(AD973,Tableau5[[ID_Section]:[departement]],10,TRUE)</f>
        <v>29</v>
      </c>
      <c r="AF973" s="12">
        <v>38</v>
      </c>
      <c r="AG973" s="33">
        <v>43317</v>
      </c>
      <c r="AH973" s="12">
        <v>13</v>
      </c>
      <c r="AI973" s="12">
        <v>5</v>
      </c>
      <c r="AJ973" s="12" t="s">
        <v>55</v>
      </c>
      <c r="AK973" s="12" t="str">
        <f>AJ973</f>
        <v>Sportif</v>
      </c>
      <c r="AL973" s="12">
        <v>1</v>
      </c>
      <c r="AP973" s="12">
        <v>1</v>
      </c>
      <c r="AV973" s="12" t="str">
        <f>CONCATENATE(AD973,"-",AG973,"-",AJ973)</f>
        <v>1-43317-Sportif</v>
      </c>
      <c r="AW973" s="12">
        <v>1</v>
      </c>
      <c r="AX973" s="12">
        <v>2</v>
      </c>
      <c r="AY973" s="12" t="s">
        <v>288</v>
      </c>
      <c r="AZ973" s="12">
        <v>46</v>
      </c>
      <c r="BA973" s="12" t="s">
        <v>448</v>
      </c>
      <c r="BB973" s="12">
        <v>13959</v>
      </c>
      <c r="BC973" s="12">
        <v>8</v>
      </c>
    </row>
    <row r="974" spans="1:56" x14ac:dyDescent="0.2">
      <c r="A974" s="2" t="s">
        <v>1612</v>
      </c>
      <c r="B974" s="2" t="s">
        <v>568</v>
      </c>
      <c r="C974" s="2"/>
      <c r="D974" s="2">
        <v>1</v>
      </c>
      <c r="E974" s="11">
        <v>43317</v>
      </c>
      <c r="F974" s="2">
        <v>43317</v>
      </c>
      <c r="G974" s="2">
        <v>38</v>
      </c>
      <c r="K974" s="2">
        <v>13</v>
      </c>
      <c r="O974" s="2" t="s">
        <v>49</v>
      </c>
      <c r="P974" s="2">
        <v>1</v>
      </c>
      <c r="R974" s="2" t="s">
        <v>1989</v>
      </c>
      <c r="S974" s="2" t="s">
        <v>54</v>
      </c>
      <c r="T974" s="2" t="s">
        <v>452</v>
      </c>
      <c r="U974" s="2" t="s">
        <v>1599</v>
      </c>
      <c r="V974" s="2" t="s">
        <v>1599</v>
      </c>
      <c r="Y974" s="2" t="s">
        <v>1599</v>
      </c>
      <c r="AA974" s="2" t="s">
        <v>1599</v>
      </c>
      <c r="AB974" s="12" t="s">
        <v>452</v>
      </c>
      <c r="AC974" s="12" t="s">
        <v>453</v>
      </c>
      <c r="AD974" s="12">
        <v>1</v>
      </c>
      <c r="AE974" s="12">
        <f>VLOOKUP(AD974,Tableau5[[ID_Section]:[departement]],10,TRUE)</f>
        <v>29</v>
      </c>
      <c r="AF974" s="12">
        <v>38</v>
      </c>
      <c r="AG974" s="33">
        <v>43317</v>
      </c>
      <c r="AH974" s="12">
        <v>13</v>
      </c>
      <c r="AI974" s="12">
        <v>1</v>
      </c>
      <c r="AJ974" s="12" t="s">
        <v>49</v>
      </c>
      <c r="AL974" s="12">
        <v>1</v>
      </c>
      <c r="AP974" s="12">
        <v>2</v>
      </c>
      <c r="AQ974" s="12">
        <v>26</v>
      </c>
      <c r="AW974" s="12">
        <v>2</v>
      </c>
      <c r="AX974" s="12">
        <v>2</v>
      </c>
      <c r="AY974" s="12" t="s">
        <v>288</v>
      </c>
      <c r="AZ974" s="12">
        <v>46</v>
      </c>
      <c r="BA974" s="12" t="s">
        <v>448</v>
      </c>
      <c r="BB974" s="12">
        <v>13959</v>
      </c>
      <c r="BC974" s="12">
        <v>8</v>
      </c>
    </row>
    <row r="975" spans="1:56" x14ac:dyDescent="0.2">
      <c r="A975" s="2" t="s">
        <v>1612</v>
      </c>
      <c r="B975" s="2" t="s">
        <v>568</v>
      </c>
      <c r="C975" s="2"/>
      <c r="D975" s="2">
        <v>1</v>
      </c>
      <c r="E975" s="11">
        <v>43317</v>
      </c>
      <c r="F975" s="2">
        <v>43317</v>
      </c>
      <c r="G975" s="2">
        <v>38</v>
      </c>
      <c r="K975" s="2">
        <v>13</v>
      </c>
      <c r="O975" s="2" t="s">
        <v>49</v>
      </c>
      <c r="P975" s="2">
        <v>1</v>
      </c>
      <c r="R975" s="2" t="s">
        <v>1989</v>
      </c>
      <c r="S975" s="2" t="s">
        <v>54</v>
      </c>
      <c r="T975" s="2" t="s">
        <v>454</v>
      </c>
      <c r="U975" s="2" t="s">
        <v>1599</v>
      </c>
      <c r="V975" s="2" t="s">
        <v>1599</v>
      </c>
      <c r="Y975" s="2" t="s">
        <v>1599</v>
      </c>
      <c r="AA975" s="2" t="s">
        <v>1599</v>
      </c>
      <c r="AB975" s="12" t="s">
        <v>454</v>
      </c>
      <c r="AC975" s="12" t="s">
        <v>455</v>
      </c>
      <c r="AD975" s="12">
        <v>1</v>
      </c>
      <c r="AE975" s="12">
        <f>VLOOKUP(AD975,Tableau5[[ID_Section]:[departement]],10,TRUE)</f>
        <v>29</v>
      </c>
      <c r="AF975" s="12">
        <v>38</v>
      </c>
      <c r="AG975" s="33">
        <v>43317</v>
      </c>
      <c r="AH975" s="12">
        <v>13</v>
      </c>
      <c r="AI975" s="12">
        <v>1</v>
      </c>
      <c r="AJ975" s="12" t="s">
        <v>49</v>
      </c>
      <c r="AL975" s="12">
        <v>1</v>
      </c>
      <c r="AP975" s="12">
        <v>2</v>
      </c>
      <c r="AQ975" s="12">
        <v>27</v>
      </c>
      <c r="AW975" s="12">
        <v>2</v>
      </c>
      <c r="AX975" s="12">
        <v>2</v>
      </c>
      <c r="AY975" s="12" t="s">
        <v>288</v>
      </c>
      <c r="AZ975" s="12">
        <v>46</v>
      </c>
      <c r="BA975" s="12" t="s">
        <v>448</v>
      </c>
      <c r="BB975" s="12">
        <v>13959</v>
      </c>
      <c r="BC975" s="12">
        <v>8</v>
      </c>
    </row>
    <row r="976" spans="1:56" x14ac:dyDescent="0.2">
      <c r="A976" s="2" t="s">
        <v>1612</v>
      </c>
      <c r="B976" s="2" t="s">
        <v>568</v>
      </c>
      <c r="C976" s="2"/>
      <c r="D976" s="2">
        <v>1</v>
      </c>
      <c r="E976" s="11">
        <v>43317</v>
      </c>
      <c r="F976" s="2">
        <v>43317</v>
      </c>
      <c r="G976" s="2">
        <v>38</v>
      </c>
      <c r="K976" s="2">
        <v>13</v>
      </c>
      <c r="O976" s="2" t="s">
        <v>49</v>
      </c>
      <c r="P976" s="2">
        <v>1</v>
      </c>
      <c r="R976" s="2" t="s">
        <v>1988</v>
      </c>
      <c r="S976" s="2" t="s">
        <v>54</v>
      </c>
      <c r="T976" s="2" t="s">
        <v>456</v>
      </c>
      <c r="U976" s="2" t="s">
        <v>1599</v>
      </c>
      <c r="V976" s="2" t="s">
        <v>1599</v>
      </c>
      <c r="Y976" s="2" t="s">
        <v>1599</v>
      </c>
      <c r="AA976" s="2" t="s">
        <v>1599</v>
      </c>
      <c r="AB976" s="12" t="s">
        <v>456</v>
      </c>
      <c r="AC976" s="12" t="s">
        <v>457</v>
      </c>
      <c r="AD976" s="12">
        <v>1</v>
      </c>
      <c r="AE976" s="12">
        <f>VLOOKUP(AD976,Tableau5[[ID_Section]:[departement]],10,TRUE)</f>
        <v>29</v>
      </c>
      <c r="AF976" s="12">
        <v>38</v>
      </c>
      <c r="AG976" s="33">
        <v>43317</v>
      </c>
      <c r="AH976" s="12">
        <v>13</v>
      </c>
      <c r="AI976" s="12">
        <v>1</v>
      </c>
      <c r="AJ976" s="12" t="s">
        <v>49</v>
      </c>
      <c r="AL976" s="12">
        <v>1</v>
      </c>
      <c r="AP976" s="12">
        <v>1</v>
      </c>
      <c r="AQ976" s="12">
        <v>28</v>
      </c>
      <c r="AW976" s="12">
        <v>2</v>
      </c>
      <c r="AX976" s="12">
        <v>2</v>
      </c>
      <c r="AY976" s="12" t="s">
        <v>288</v>
      </c>
      <c r="AZ976" s="12">
        <v>46</v>
      </c>
      <c r="BA976" s="12" t="s">
        <v>448</v>
      </c>
      <c r="BB976" s="12">
        <v>13959</v>
      </c>
      <c r="BC976" s="12">
        <v>8</v>
      </c>
    </row>
    <row r="977" spans="1:56" x14ac:dyDescent="0.2">
      <c r="A977" s="2" t="s">
        <v>1612</v>
      </c>
      <c r="B977" s="2" t="s">
        <v>568</v>
      </c>
      <c r="C977" s="2"/>
      <c r="D977" s="2">
        <v>1</v>
      </c>
      <c r="E977" s="11">
        <v>43317</v>
      </c>
      <c r="F977" s="2">
        <v>43317</v>
      </c>
      <c r="G977" s="2">
        <v>38</v>
      </c>
      <c r="K977" s="2">
        <v>13</v>
      </c>
      <c r="O977" s="2" t="s">
        <v>49</v>
      </c>
      <c r="P977" s="2">
        <v>1</v>
      </c>
      <c r="R977" s="2" t="s">
        <v>1988</v>
      </c>
      <c r="S977" s="2" t="s">
        <v>54</v>
      </c>
      <c r="T977" s="2" t="s">
        <v>458</v>
      </c>
      <c r="U977" s="2" t="s">
        <v>1599</v>
      </c>
      <c r="V977" s="2" t="s">
        <v>1599</v>
      </c>
      <c r="Y977" s="2" t="s">
        <v>1599</v>
      </c>
      <c r="AA977" s="2" t="s">
        <v>1599</v>
      </c>
      <c r="AB977" s="12" t="s">
        <v>458</v>
      </c>
      <c r="AC977" s="12" t="s">
        <v>459</v>
      </c>
      <c r="AD977" s="12">
        <v>1</v>
      </c>
      <c r="AE977" s="12">
        <f>VLOOKUP(AD977,Tableau5[[ID_Section]:[departement]],10,TRUE)</f>
        <v>29</v>
      </c>
      <c r="AF977" s="12">
        <v>38</v>
      </c>
      <c r="AG977" s="33">
        <v>43317</v>
      </c>
      <c r="AH977" s="12">
        <v>13</v>
      </c>
      <c r="AI977" s="12">
        <v>1</v>
      </c>
      <c r="AJ977" s="12" t="s">
        <v>49</v>
      </c>
      <c r="AL977" s="12">
        <v>1</v>
      </c>
      <c r="AP977" s="12">
        <v>1</v>
      </c>
      <c r="AQ977" s="12">
        <v>29</v>
      </c>
      <c r="AW977" s="12">
        <v>2</v>
      </c>
      <c r="AX977" s="12">
        <v>2</v>
      </c>
      <c r="AY977" s="12" t="s">
        <v>288</v>
      </c>
      <c r="AZ977" s="12">
        <v>46</v>
      </c>
      <c r="BA977" s="12" t="s">
        <v>448</v>
      </c>
      <c r="BB977" s="12">
        <v>13959</v>
      </c>
      <c r="BC977" s="12">
        <v>8</v>
      </c>
    </row>
    <row r="978" spans="1:56" x14ac:dyDescent="0.2">
      <c r="A978" s="2" t="s">
        <v>1612</v>
      </c>
      <c r="B978" s="2" t="s">
        <v>568</v>
      </c>
      <c r="C978" s="2"/>
      <c r="D978" s="2">
        <v>1</v>
      </c>
      <c r="E978" s="11">
        <v>43317</v>
      </c>
      <c r="F978" s="2">
        <v>43317</v>
      </c>
      <c r="G978" s="2">
        <v>38</v>
      </c>
      <c r="K978" s="2">
        <v>13</v>
      </c>
      <c r="O978" s="2" t="s">
        <v>71</v>
      </c>
      <c r="P978" s="2">
        <v>1</v>
      </c>
      <c r="R978" s="2" t="s">
        <v>1988</v>
      </c>
      <c r="S978" s="2" t="s">
        <v>1599</v>
      </c>
      <c r="T978" s="2" t="s">
        <v>1599</v>
      </c>
      <c r="U978" s="2" t="s">
        <v>1981</v>
      </c>
      <c r="V978" s="2">
        <v>29</v>
      </c>
      <c r="Y978" s="2" t="s">
        <v>1982</v>
      </c>
      <c r="AA978" s="2" t="s">
        <v>51</v>
      </c>
      <c r="AB978" s="12" t="s">
        <v>368</v>
      </c>
      <c r="AC978" s="12" t="s">
        <v>460</v>
      </c>
      <c r="AD978" s="12">
        <v>1</v>
      </c>
      <c r="AE978" s="12">
        <f>VLOOKUP(AD978,Tableau5[[ID_Section]:[departement]],10,TRUE)</f>
        <v>29</v>
      </c>
      <c r="AF978" s="12">
        <v>38</v>
      </c>
      <c r="AG978" s="33">
        <v>43317</v>
      </c>
      <c r="AH978" s="12">
        <v>13</v>
      </c>
      <c r="AI978" s="12">
        <v>13</v>
      </c>
      <c r="AJ978" s="12" t="s">
        <v>71</v>
      </c>
      <c r="AL978" s="12">
        <v>1</v>
      </c>
      <c r="AP978" s="12">
        <v>1</v>
      </c>
      <c r="AR978" s="12">
        <v>29</v>
      </c>
      <c r="AS978" s="12" t="s">
        <v>51</v>
      </c>
      <c r="AT978" s="12">
        <v>2</v>
      </c>
      <c r="AU978" s="12">
        <v>2</v>
      </c>
      <c r="AW978" s="12">
        <v>2</v>
      </c>
      <c r="AX978" s="12">
        <v>2</v>
      </c>
      <c r="AY978" s="12" t="s">
        <v>288</v>
      </c>
      <c r="AZ978" s="12">
        <v>46</v>
      </c>
      <c r="BA978" s="12" t="s">
        <v>448</v>
      </c>
      <c r="BB978" s="12">
        <v>13959</v>
      </c>
      <c r="BC978" s="12">
        <v>8</v>
      </c>
    </row>
    <row r="979" spans="1:56" x14ac:dyDescent="0.2">
      <c r="A979" s="2" t="s">
        <v>1612</v>
      </c>
      <c r="B979" s="2" t="s">
        <v>568</v>
      </c>
      <c r="C979" s="2"/>
      <c r="D979" s="2">
        <v>1</v>
      </c>
      <c r="E979" s="11">
        <v>43317</v>
      </c>
      <c r="F979" s="2">
        <v>43317</v>
      </c>
      <c r="G979" s="2">
        <v>38</v>
      </c>
      <c r="K979" s="2">
        <v>13</v>
      </c>
      <c r="O979" s="2" t="s">
        <v>53</v>
      </c>
      <c r="P979" s="2">
        <v>1</v>
      </c>
      <c r="R979" s="2" t="s">
        <v>1989</v>
      </c>
      <c r="S979" s="2" t="s">
        <v>1599</v>
      </c>
      <c r="T979" s="2" t="s">
        <v>1599</v>
      </c>
      <c r="U979" s="2" t="s">
        <v>1599</v>
      </c>
      <c r="V979" s="2" t="s">
        <v>1599</v>
      </c>
      <c r="Y979" s="2" t="s">
        <v>1599</v>
      </c>
      <c r="AA979" s="2" t="s">
        <v>1599</v>
      </c>
      <c r="AB979" s="12" t="s">
        <v>368</v>
      </c>
      <c r="AC979" s="12" t="s">
        <v>461</v>
      </c>
      <c r="AD979" s="12">
        <v>1</v>
      </c>
      <c r="AE979" s="12">
        <f>VLOOKUP(AD979,Tableau5[[ID_Section]:[departement]],10,TRUE)</f>
        <v>29</v>
      </c>
      <c r="AF979" s="12">
        <v>38</v>
      </c>
      <c r="AG979" s="33">
        <v>43317</v>
      </c>
      <c r="AH979" s="12">
        <v>13</v>
      </c>
      <c r="AI979" s="12">
        <v>9</v>
      </c>
      <c r="AJ979" s="12" t="s">
        <v>53</v>
      </c>
      <c r="AK979" s="12" t="s">
        <v>53</v>
      </c>
      <c r="AL979" s="12">
        <v>1</v>
      </c>
      <c r="AP979" s="12">
        <v>2</v>
      </c>
      <c r="AV979" s="12" t="str">
        <f>CONCATENATE(AD979,"-",AG979,"-","Loisir")</f>
        <v>1-43317-Loisir</v>
      </c>
      <c r="AW979" s="12">
        <v>1</v>
      </c>
      <c r="AX979" s="12">
        <v>2</v>
      </c>
      <c r="AY979" s="12" t="s">
        <v>288</v>
      </c>
      <c r="AZ979" s="12">
        <v>46</v>
      </c>
      <c r="BA979" s="12" t="s">
        <v>448</v>
      </c>
      <c r="BB979" s="12">
        <v>13959</v>
      </c>
      <c r="BC979" s="12">
        <v>8</v>
      </c>
    </row>
    <row r="980" spans="1:56" x14ac:dyDescent="0.2">
      <c r="A980" s="2" t="s">
        <v>1612</v>
      </c>
      <c r="B980" s="2" t="s">
        <v>568</v>
      </c>
      <c r="C980" s="2"/>
      <c r="D980" s="2">
        <v>1</v>
      </c>
      <c r="E980" s="11">
        <v>43317</v>
      </c>
      <c r="F980" s="2">
        <v>43317</v>
      </c>
      <c r="G980" s="2">
        <v>38</v>
      </c>
      <c r="K980" s="2">
        <v>13</v>
      </c>
      <c r="O980" s="2" t="s">
        <v>166</v>
      </c>
      <c r="P980" s="2">
        <v>1</v>
      </c>
      <c r="Q980" s="2" t="s">
        <v>463</v>
      </c>
      <c r="R980" s="2" t="s">
        <v>1989</v>
      </c>
      <c r="S980" s="2" t="s">
        <v>1599</v>
      </c>
      <c r="T980" s="2" t="s">
        <v>1599</v>
      </c>
      <c r="U980" s="2" t="s">
        <v>1599</v>
      </c>
      <c r="V980" s="2" t="s">
        <v>1599</v>
      </c>
      <c r="Y980" s="2" t="s">
        <v>1599</v>
      </c>
      <c r="AA980" s="2" t="s">
        <v>1599</v>
      </c>
      <c r="AB980" s="12" t="s">
        <v>368</v>
      </c>
      <c r="AC980" s="12" t="s">
        <v>462</v>
      </c>
      <c r="AD980" s="12">
        <v>1</v>
      </c>
      <c r="AE980" s="12">
        <f>VLOOKUP(AD980,Tableau5[[ID_Section]:[departement]],10,TRUE)</f>
        <v>29</v>
      </c>
      <c r="AF980" s="12">
        <v>38</v>
      </c>
      <c r="AG980" s="33">
        <v>43317</v>
      </c>
      <c r="AH980" s="12">
        <v>13</v>
      </c>
      <c r="AI980" s="12">
        <v>12</v>
      </c>
      <c r="AJ980" s="12" t="s">
        <v>166</v>
      </c>
      <c r="AL980" s="12">
        <v>1</v>
      </c>
      <c r="AO980" s="12" t="s">
        <v>463</v>
      </c>
      <c r="AP980" s="12">
        <v>2</v>
      </c>
      <c r="AW980" s="12">
        <v>2</v>
      </c>
      <c r="AX980" s="12">
        <v>2</v>
      </c>
      <c r="AY980" s="12" t="s">
        <v>288</v>
      </c>
      <c r="AZ980" s="12">
        <v>46</v>
      </c>
      <c r="BA980" s="12" t="s">
        <v>448</v>
      </c>
      <c r="BB980" s="12">
        <v>13959</v>
      </c>
      <c r="BC980" s="12">
        <v>8</v>
      </c>
    </row>
    <row r="981" spans="1:56" x14ac:dyDescent="0.2">
      <c r="A981" s="2" t="s">
        <v>1612</v>
      </c>
      <c r="B981" s="2" t="s">
        <v>568</v>
      </c>
      <c r="C981" s="2"/>
      <c r="D981" s="2">
        <v>1</v>
      </c>
      <c r="E981" s="11">
        <v>43317</v>
      </c>
      <c r="F981" s="2">
        <v>43317</v>
      </c>
      <c r="G981" s="2">
        <v>38</v>
      </c>
      <c r="K981" s="2">
        <v>13</v>
      </c>
      <c r="O981" s="2" t="s">
        <v>55</v>
      </c>
      <c r="P981" s="2">
        <v>1</v>
      </c>
      <c r="Q981" s="2" t="s">
        <v>184</v>
      </c>
      <c r="R981" s="2" t="s">
        <v>1989</v>
      </c>
      <c r="S981" s="2" t="s">
        <v>1599</v>
      </c>
      <c r="T981" s="2" t="s">
        <v>1599</v>
      </c>
      <c r="U981" s="2" t="s">
        <v>1599</v>
      </c>
      <c r="V981" s="2" t="s">
        <v>1599</v>
      </c>
      <c r="Y981" s="2" t="s">
        <v>1599</v>
      </c>
      <c r="AA981" s="2" t="s">
        <v>1599</v>
      </c>
      <c r="AB981" s="12" t="s">
        <v>368</v>
      </c>
      <c r="AC981" s="12" t="s">
        <v>464</v>
      </c>
      <c r="AD981" s="12">
        <v>1</v>
      </c>
      <c r="AE981" s="12">
        <f>VLOOKUP(AD981,Tableau5[[ID_Section]:[departement]],10,TRUE)</f>
        <v>29</v>
      </c>
      <c r="AF981" s="12">
        <v>38</v>
      </c>
      <c r="AG981" s="33">
        <v>43317</v>
      </c>
      <c r="AH981" s="12">
        <v>13</v>
      </c>
      <c r="AI981" s="12">
        <v>5</v>
      </c>
      <c r="AJ981" s="12" t="s">
        <v>55</v>
      </c>
      <c r="AK981" s="12" t="str">
        <f>AJ981</f>
        <v>Sportif</v>
      </c>
      <c r="AL981" s="12">
        <v>1</v>
      </c>
      <c r="AO981" s="12" t="s">
        <v>184</v>
      </c>
      <c r="AP981" s="12">
        <v>2</v>
      </c>
      <c r="AV981" s="12" t="str">
        <f>CONCATENATE(AD981,"-",AG981,"-",AJ981)</f>
        <v>1-43317-Sportif</v>
      </c>
      <c r="AW981" s="12">
        <v>1</v>
      </c>
      <c r="AX981" s="12">
        <v>2</v>
      </c>
      <c r="AY981" s="12" t="s">
        <v>288</v>
      </c>
      <c r="AZ981" s="12">
        <v>46</v>
      </c>
      <c r="BA981" s="12" t="s">
        <v>448</v>
      </c>
      <c r="BB981" s="12">
        <v>13959</v>
      </c>
      <c r="BC981" s="12">
        <v>8</v>
      </c>
      <c r="BD981" s="12" t="s">
        <v>48</v>
      </c>
    </row>
    <row r="982" spans="1:56" x14ac:dyDescent="0.2">
      <c r="A982" s="2" t="s">
        <v>1612</v>
      </c>
      <c r="B982" s="2" t="s">
        <v>568</v>
      </c>
      <c r="C982" s="2"/>
      <c r="D982" s="2">
        <v>1</v>
      </c>
      <c r="E982" s="11">
        <v>43317</v>
      </c>
      <c r="F982" s="2">
        <v>43317</v>
      </c>
      <c r="G982" s="2">
        <v>38</v>
      </c>
      <c r="K982" s="2">
        <v>14</v>
      </c>
      <c r="O982" s="2" t="s">
        <v>55</v>
      </c>
      <c r="P982" s="2">
        <v>1</v>
      </c>
      <c r="Q982" s="2" t="s">
        <v>184</v>
      </c>
      <c r="R982" s="2" t="s">
        <v>1988</v>
      </c>
      <c r="S982" s="2" t="s">
        <v>1599</v>
      </c>
      <c r="T982" s="2" t="s">
        <v>1599</v>
      </c>
      <c r="U982" s="2" t="s">
        <v>1599</v>
      </c>
      <c r="V982" s="2" t="s">
        <v>1599</v>
      </c>
      <c r="Y982" s="2" t="s">
        <v>1599</v>
      </c>
      <c r="AA982" s="2" t="s">
        <v>1599</v>
      </c>
      <c r="AB982" s="12" t="s">
        <v>368</v>
      </c>
      <c r="AC982" s="12" t="s">
        <v>465</v>
      </c>
      <c r="AD982" s="12">
        <v>1</v>
      </c>
      <c r="AE982" s="12">
        <f>VLOOKUP(AD982,Tableau5[[ID_Section]:[departement]],10,TRUE)</f>
        <v>29</v>
      </c>
      <c r="AF982" s="12">
        <v>38</v>
      </c>
      <c r="AG982" s="33">
        <v>43317</v>
      </c>
      <c r="AH982" s="12">
        <v>14</v>
      </c>
      <c r="AI982" s="12">
        <v>5</v>
      </c>
      <c r="AJ982" s="12" t="s">
        <v>55</v>
      </c>
      <c r="AK982" s="12" t="str">
        <f>AJ982</f>
        <v>Sportif</v>
      </c>
      <c r="AL982" s="12">
        <v>1</v>
      </c>
      <c r="AO982" s="12" t="s">
        <v>184</v>
      </c>
      <c r="AP982" s="12">
        <v>1</v>
      </c>
      <c r="AV982" s="12" t="str">
        <f>CONCATENATE(AD982,"-",AG982,"-",AJ982)</f>
        <v>1-43317-Sportif</v>
      </c>
      <c r="AW982" s="12">
        <v>1</v>
      </c>
      <c r="AX982" s="12">
        <v>2</v>
      </c>
      <c r="AY982" s="12" t="s">
        <v>288</v>
      </c>
      <c r="AZ982" s="12">
        <v>46</v>
      </c>
      <c r="BA982" s="12" t="s">
        <v>466</v>
      </c>
      <c r="BB982" s="12">
        <v>13960</v>
      </c>
      <c r="BC982" s="12">
        <v>12</v>
      </c>
    </row>
    <row r="983" spans="1:56" x14ac:dyDescent="0.2">
      <c r="A983" s="2" t="s">
        <v>1612</v>
      </c>
      <c r="B983" s="2" t="s">
        <v>568</v>
      </c>
      <c r="C983" s="2"/>
      <c r="D983" s="2">
        <v>1</v>
      </c>
      <c r="E983" s="11">
        <v>43317</v>
      </c>
      <c r="F983" s="2">
        <v>43317</v>
      </c>
      <c r="G983" s="2">
        <v>38</v>
      </c>
      <c r="K983" s="2">
        <v>14</v>
      </c>
      <c r="O983" s="2" t="s">
        <v>49</v>
      </c>
      <c r="P983" s="2">
        <v>1</v>
      </c>
      <c r="R983" s="2" t="s">
        <v>1989</v>
      </c>
      <c r="S983" s="2" t="s">
        <v>54</v>
      </c>
      <c r="T983" s="2" t="s">
        <v>467</v>
      </c>
      <c r="U983" s="2" t="s">
        <v>1599</v>
      </c>
      <c r="V983" s="2" t="s">
        <v>1599</v>
      </c>
      <c r="Y983" s="2" t="s">
        <v>1599</v>
      </c>
      <c r="AA983" s="2" t="s">
        <v>1599</v>
      </c>
      <c r="AB983" s="12" t="s">
        <v>467</v>
      </c>
      <c r="AC983" s="12" t="s">
        <v>468</v>
      </c>
      <c r="AD983" s="12">
        <v>1</v>
      </c>
      <c r="AE983" s="12">
        <f>VLOOKUP(AD983,Tableau5[[ID_Section]:[departement]],10,TRUE)</f>
        <v>29</v>
      </c>
      <c r="AF983" s="12">
        <v>38</v>
      </c>
      <c r="AG983" s="33">
        <v>43317</v>
      </c>
      <c r="AH983" s="12">
        <v>14</v>
      </c>
      <c r="AI983" s="12">
        <v>1</v>
      </c>
      <c r="AJ983" s="12" t="s">
        <v>49</v>
      </c>
      <c r="AL983" s="12">
        <v>1</v>
      </c>
      <c r="AP983" s="12">
        <v>2</v>
      </c>
      <c r="AQ983" s="12">
        <v>30</v>
      </c>
      <c r="AW983" s="12">
        <v>2</v>
      </c>
      <c r="AX983" s="12">
        <v>2</v>
      </c>
      <c r="AY983" s="12" t="s">
        <v>288</v>
      </c>
      <c r="AZ983" s="12">
        <v>46</v>
      </c>
      <c r="BA983" s="12" t="s">
        <v>466</v>
      </c>
      <c r="BB983" s="12">
        <v>13960</v>
      </c>
      <c r="BC983" s="12">
        <v>12</v>
      </c>
    </row>
    <row r="984" spans="1:56" x14ac:dyDescent="0.2">
      <c r="A984" s="2" t="s">
        <v>1612</v>
      </c>
      <c r="B984" s="2" t="s">
        <v>568</v>
      </c>
      <c r="C984" s="2"/>
      <c r="D984" s="2">
        <v>1</v>
      </c>
      <c r="E984" s="11">
        <v>43317</v>
      </c>
      <c r="F984" s="2">
        <v>43317</v>
      </c>
      <c r="G984" s="2">
        <v>38</v>
      </c>
      <c r="K984" s="2">
        <v>14</v>
      </c>
      <c r="O984" s="2" t="s">
        <v>56</v>
      </c>
      <c r="P984" s="2">
        <v>1</v>
      </c>
      <c r="Q984" s="2" t="s">
        <v>57</v>
      </c>
      <c r="R984" s="2" t="s">
        <v>1989</v>
      </c>
      <c r="S984" s="2" t="s">
        <v>1599</v>
      </c>
      <c r="T984" s="2" t="s">
        <v>1599</v>
      </c>
      <c r="U984" s="2" t="s">
        <v>1599</v>
      </c>
      <c r="V984" s="2" t="s">
        <v>1599</v>
      </c>
      <c r="Y984" s="2" t="s">
        <v>1599</v>
      </c>
      <c r="AA984" s="2" t="s">
        <v>1599</v>
      </c>
      <c r="AB984" s="12" t="s">
        <v>368</v>
      </c>
      <c r="AC984" s="12" t="s">
        <v>469</v>
      </c>
      <c r="AD984" s="12">
        <v>1</v>
      </c>
      <c r="AE984" s="12">
        <f>VLOOKUP(AD984,Tableau5[[ID_Section]:[departement]],10,TRUE)</f>
        <v>29</v>
      </c>
      <c r="AF984" s="12">
        <v>38</v>
      </c>
      <c r="AG984" s="33">
        <v>43317</v>
      </c>
      <c r="AH984" s="12">
        <v>14</v>
      </c>
      <c r="AI984" s="12">
        <v>15</v>
      </c>
      <c r="AJ984" s="12" t="s">
        <v>56</v>
      </c>
      <c r="AL984" s="12">
        <v>1</v>
      </c>
      <c r="AO984" s="12" t="s">
        <v>57</v>
      </c>
      <c r="AP984" s="12">
        <v>2</v>
      </c>
      <c r="AW984" s="12">
        <v>2</v>
      </c>
      <c r="AX984" s="12">
        <v>2</v>
      </c>
      <c r="AY984" s="12" t="s">
        <v>288</v>
      </c>
      <c r="AZ984" s="12">
        <v>46</v>
      </c>
      <c r="BA984" s="12" t="s">
        <v>466</v>
      </c>
      <c r="BB984" s="12">
        <v>13960</v>
      </c>
      <c r="BC984" s="12">
        <v>12</v>
      </c>
    </row>
    <row r="985" spans="1:56" x14ac:dyDescent="0.2">
      <c r="A985" s="2" t="s">
        <v>1612</v>
      </c>
      <c r="B985" s="2" t="s">
        <v>568</v>
      </c>
      <c r="C985" s="2"/>
      <c r="D985" s="2">
        <v>1</v>
      </c>
      <c r="E985" s="11">
        <v>43317</v>
      </c>
      <c r="F985" s="2">
        <v>43317</v>
      </c>
      <c r="G985" s="2">
        <v>38</v>
      </c>
      <c r="K985" s="2">
        <v>14</v>
      </c>
      <c r="O985" s="2" t="s">
        <v>52</v>
      </c>
      <c r="P985" s="2">
        <v>1</v>
      </c>
      <c r="R985" s="2" t="s">
        <v>1988</v>
      </c>
      <c r="S985" s="2" t="s">
        <v>54</v>
      </c>
      <c r="T985" s="2" t="s">
        <v>470</v>
      </c>
      <c r="U985" s="2" t="s">
        <v>1599</v>
      </c>
      <c r="V985" s="2" t="s">
        <v>1599</v>
      </c>
      <c r="Y985" s="2" t="s">
        <v>1599</v>
      </c>
      <c r="AA985" s="2" t="s">
        <v>1599</v>
      </c>
      <c r="AB985" s="12" t="s">
        <v>470</v>
      </c>
      <c r="AC985" s="12" t="s">
        <v>471</v>
      </c>
      <c r="AD985" s="12">
        <v>1</v>
      </c>
      <c r="AE985" s="12">
        <f>VLOOKUP(AD985,Tableau5[[ID_Section]:[departement]],10,TRUE)</f>
        <v>29</v>
      </c>
      <c r="AF985" s="12">
        <v>38</v>
      </c>
      <c r="AG985" s="33">
        <v>43317</v>
      </c>
      <c r="AH985" s="12">
        <v>14</v>
      </c>
      <c r="AI985" s="12">
        <v>6</v>
      </c>
      <c r="AJ985" s="12" t="s">
        <v>52</v>
      </c>
      <c r="AK985" s="12" t="str">
        <f>AJ985</f>
        <v>Itinérant</v>
      </c>
      <c r="AL985" s="12">
        <v>1</v>
      </c>
      <c r="AP985" s="12">
        <v>1</v>
      </c>
      <c r="AQ985" s="12">
        <v>31</v>
      </c>
      <c r="AV985" s="12" t="str">
        <f>CONCATENATE(AD985,"-",AG985,"-",AJ985)</f>
        <v>1-43317-Itinérant</v>
      </c>
      <c r="AW985" s="12">
        <v>1</v>
      </c>
      <c r="AX985" s="12">
        <v>2</v>
      </c>
      <c r="AY985" s="12" t="s">
        <v>288</v>
      </c>
      <c r="AZ985" s="12">
        <v>46</v>
      </c>
      <c r="BA985" s="12" t="s">
        <v>466</v>
      </c>
      <c r="BB985" s="12">
        <v>13960</v>
      </c>
      <c r="BC985" s="12">
        <v>12</v>
      </c>
    </row>
    <row r="986" spans="1:56" x14ac:dyDescent="0.2">
      <c r="A986" s="2" t="s">
        <v>1612</v>
      </c>
      <c r="B986" s="2" t="s">
        <v>568</v>
      </c>
      <c r="C986" s="2"/>
      <c r="D986" s="2">
        <v>1</v>
      </c>
      <c r="E986" s="11">
        <v>43317</v>
      </c>
      <c r="F986" s="2">
        <v>43317</v>
      </c>
      <c r="G986" s="2">
        <v>38</v>
      </c>
      <c r="K986" s="2">
        <v>14</v>
      </c>
      <c r="O986" s="2" t="s">
        <v>52</v>
      </c>
      <c r="P986" s="2">
        <v>1</v>
      </c>
      <c r="R986" s="2" t="s">
        <v>1988</v>
      </c>
      <c r="S986" s="2" t="s">
        <v>54</v>
      </c>
      <c r="T986" s="2" t="s">
        <v>472</v>
      </c>
      <c r="U986" s="2" t="s">
        <v>1599</v>
      </c>
      <c r="V986" s="2" t="s">
        <v>1599</v>
      </c>
      <c r="Y986" s="2" t="s">
        <v>1599</v>
      </c>
      <c r="AA986" s="2" t="s">
        <v>1599</v>
      </c>
      <c r="AB986" s="12" t="s">
        <v>472</v>
      </c>
      <c r="AC986" s="12" t="s">
        <v>473</v>
      </c>
      <c r="AD986" s="12">
        <v>1</v>
      </c>
      <c r="AE986" s="12">
        <f>VLOOKUP(AD986,Tableau5[[ID_Section]:[departement]],10,TRUE)</f>
        <v>29</v>
      </c>
      <c r="AF986" s="12">
        <v>38</v>
      </c>
      <c r="AG986" s="33">
        <v>43317</v>
      </c>
      <c r="AH986" s="12">
        <v>14</v>
      </c>
      <c r="AI986" s="12">
        <v>6</v>
      </c>
      <c r="AJ986" s="12" t="s">
        <v>52</v>
      </c>
      <c r="AK986" s="12" t="str">
        <f>AJ986</f>
        <v>Itinérant</v>
      </c>
      <c r="AL986" s="12">
        <v>1</v>
      </c>
      <c r="AP986" s="12">
        <v>1</v>
      </c>
      <c r="AQ986" s="12">
        <v>32</v>
      </c>
      <c r="AV986" s="12" t="str">
        <f>CONCATENATE(AD986,"-",AG986,"-",AJ986)</f>
        <v>1-43317-Itinérant</v>
      </c>
      <c r="AW986" s="12">
        <v>1</v>
      </c>
      <c r="AX986" s="12">
        <v>2</v>
      </c>
      <c r="AY986" s="12" t="s">
        <v>288</v>
      </c>
      <c r="AZ986" s="12">
        <v>46</v>
      </c>
      <c r="BA986" s="12" t="s">
        <v>466</v>
      </c>
      <c r="BB986" s="12">
        <v>13960</v>
      </c>
      <c r="BC986" s="12">
        <v>12</v>
      </c>
    </row>
    <row r="987" spans="1:56" x14ac:dyDescent="0.2">
      <c r="A987" s="2" t="s">
        <v>1612</v>
      </c>
      <c r="B987" s="2" t="s">
        <v>568</v>
      </c>
      <c r="C987" s="2"/>
      <c r="D987" s="2">
        <v>1</v>
      </c>
      <c r="E987" s="11">
        <v>43317</v>
      </c>
      <c r="F987" s="2">
        <v>43317</v>
      </c>
      <c r="G987" s="2">
        <v>38</v>
      </c>
      <c r="K987" s="2">
        <v>14</v>
      </c>
      <c r="O987" s="2" t="s">
        <v>50</v>
      </c>
      <c r="P987" s="2">
        <v>1</v>
      </c>
      <c r="R987" s="2" t="s">
        <v>1988</v>
      </c>
      <c r="S987" s="2" t="s">
        <v>54</v>
      </c>
      <c r="T987" s="2" t="s">
        <v>474</v>
      </c>
      <c r="U987" s="2" t="s">
        <v>1599</v>
      </c>
      <c r="V987" s="2" t="s">
        <v>1599</v>
      </c>
      <c r="Y987" s="2" t="s">
        <v>1599</v>
      </c>
      <c r="AA987" s="2" t="s">
        <v>1599</v>
      </c>
      <c r="AB987" s="12" t="s">
        <v>474</v>
      </c>
      <c r="AC987" s="12" t="s">
        <v>475</v>
      </c>
      <c r="AD987" s="12">
        <v>1</v>
      </c>
      <c r="AE987" s="12">
        <f>VLOOKUP(AD987,Tableau5[[ID_Section]:[departement]],10,TRUE)</f>
        <v>29</v>
      </c>
      <c r="AF987" s="12">
        <v>38</v>
      </c>
      <c r="AG987" s="33">
        <v>43317</v>
      </c>
      <c r="AH987" s="12">
        <v>14</v>
      </c>
      <c r="AI987" s="12">
        <v>8</v>
      </c>
      <c r="AJ987" s="12" t="s">
        <v>50</v>
      </c>
      <c r="AK987" s="12" t="str">
        <f>AJ987</f>
        <v>Utilitaire</v>
      </c>
      <c r="AL987" s="12">
        <v>1</v>
      </c>
      <c r="AP987" s="12">
        <v>1</v>
      </c>
      <c r="AQ987" s="12">
        <v>33</v>
      </c>
      <c r="AV987" s="12" t="str">
        <f>CONCATENATE(AD987,"-",AG987,"-",AJ987)</f>
        <v>1-43317-Utilitaire</v>
      </c>
      <c r="AW987" s="12">
        <v>1</v>
      </c>
      <c r="AX987" s="12">
        <v>2</v>
      </c>
      <c r="AY987" s="12" t="s">
        <v>288</v>
      </c>
      <c r="AZ987" s="12">
        <v>46</v>
      </c>
      <c r="BA987" s="12" t="s">
        <v>466</v>
      </c>
      <c r="BB987" s="12">
        <v>13960</v>
      </c>
      <c r="BC987" s="12">
        <v>12</v>
      </c>
    </row>
    <row r="988" spans="1:56" x14ac:dyDescent="0.2">
      <c r="A988" s="2" t="s">
        <v>1612</v>
      </c>
      <c r="B988" s="2" t="s">
        <v>568</v>
      </c>
      <c r="C988" s="2"/>
      <c r="D988" s="2">
        <v>1</v>
      </c>
      <c r="E988" s="11">
        <v>43317</v>
      </c>
      <c r="F988" s="2">
        <v>43317</v>
      </c>
      <c r="G988" s="2">
        <v>38</v>
      </c>
      <c r="K988" s="2">
        <v>14</v>
      </c>
      <c r="O988" s="2" t="s">
        <v>49</v>
      </c>
      <c r="P988" s="2">
        <v>1</v>
      </c>
      <c r="R988" s="2" t="s">
        <v>1989</v>
      </c>
      <c r="S988" s="2" t="s">
        <v>1599</v>
      </c>
      <c r="T988" s="2" t="s">
        <v>1599</v>
      </c>
      <c r="U988" s="2" t="s">
        <v>1599</v>
      </c>
      <c r="V988" s="2" t="s">
        <v>1599</v>
      </c>
      <c r="Y988" s="2" t="s">
        <v>1599</v>
      </c>
      <c r="AA988" s="2" t="s">
        <v>1599</v>
      </c>
      <c r="AB988" s="12" t="s">
        <v>368</v>
      </c>
      <c r="AC988" s="12" t="s">
        <v>476</v>
      </c>
      <c r="AD988" s="12">
        <v>1</v>
      </c>
      <c r="AE988" s="12">
        <f>VLOOKUP(AD988,Tableau5[[ID_Section]:[departement]],10,TRUE)</f>
        <v>29</v>
      </c>
      <c r="AF988" s="12">
        <v>38</v>
      </c>
      <c r="AG988" s="33">
        <v>43317</v>
      </c>
      <c r="AH988" s="12">
        <v>14</v>
      </c>
      <c r="AI988" s="12">
        <v>1</v>
      </c>
      <c r="AJ988" s="12" t="s">
        <v>49</v>
      </c>
      <c r="AL988" s="12">
        <v>1</v>
      </c>
      <c r="AP988" s="12">
        <v>2</v>
      </c>
      <c r="AW988" s="12">
        <v>2</v>
      </c>
      <c r="AX988" s="12">
        <v>2</v>
      </c>
      <c r="AY988" s="12" t="s">
        <v>288</v>
      </c>
      <c r="AZ988" s="12">
        <v>46</v>
      </c>
      <c r="BA988" s="12" t="s">
        <v>466</v>
      </c>
      <c r="BB988" s="12">
        <v>13960</v>
      </c>
      <c r="BC988" s="12">
        <v>12</v>
      </c>
    </row>
    <row r="989" spans="1:56" x14ac:dyDescent="0.2">
      <c r="A989" s="2" t="s">
        <v>1612</v>
      </c>
      <c r="B989" s="2" t="s">
        <v>568</v>
      </c>
      <c r="C989" s="2"/>
      <c r="D989" s="2">
        <v>1</v>
      </c>
      <c r="E989" s="11">
        <v>43317</v>
      </c>
      <c r="F989" s="2">
        <v>43317</v>
      </c>
      <c r="G989" s="2">
        <v>38</v>
      </c>
      <c r="K989" s="2">
        <v>14</v>
      </c>
      <c r="O989" s="2" t="s">
        <v>56</v>
      </c>
      <c r="P989" s="2">
        <v>1</v>
      </c>
      <c r="Q989" s="2" t="s">
        <v>57</v>
      </c>
      <c r="R989" s="2" t="s">
        <v>1989</v>
      </c>
      <c r="S989" s="2" t="s">
        <v>1599</v>
      </c>
      <c r="T989" s="2" t="s">
        <v>1599</v>
      </c>
      <c r="U989" s="2" t="s">
        <v>1599</v>
      </c>
      <c r="V989" s="2" t="s">
        <v>1599</v>
      </c>
      <c r="Y989" s="2" t="s">
        <v>1599</v>
      </c>
      <c r="AA989" s="2" t="s">
        <v>1599</v>
      </c>
      <c r="AB989" s="12" t="s">
        <v>368</v>
      </c>
      <c r="AC989" s="12" t="s">
        <v>477</v>
      </c>
      <c r="AD989" s="12">
        <v>1</v>
      </c>
      <c r="AE989" s="12">
        <f>VLOOKUP(AD989,Tableau5[[ID_Section]:[departement]],10,TRUE)</f>
        <v>29</v>
      </c>
      <c r="AF989" s="12">
        <v>38</v>
      </c>
      <c r="AG989" s="33">
        <v>43317</v>
      </c>
      <c r="AH989" s="12">
        <v>14</v>
      </c>
      <c r="AI989" s="12">
        <v>15</v>
      </c>
      <c r="AJ989" s="12" t="s">
        <v>56</v>
      </c>
      <c r="AL989" s="12">
        <v>1</v>
      </c>
      <c r="AO989" s="12" t="s">
        <v>57</v>
      </c>
      <c r="AP989" s="12">
        <v>2</v>
      </c>
      <c r="AW989" s="12">
        <v>2</v>
      </c>
      <c r="AX989" s="12">
        <v>2</v>
      </c>
      <c r="AY989" s="12" t="s">
        <v>288</v>
      </c>
      <c r="AZ989" s="12">
        <v>46</v>
      </c>
      <c r="BA989" s="12" t="s">
        <v>466</v>
      </c>
      <c r="BB989" s="12">
        <v>13960</v>
      </c>
      <c r="BC989" s="12">
        <v>12</v>
      </c>
    </row>
    <row r="990" spans="1:56" x14ac:dyDescent="0.2">
      <c r="A990" s="2" t="s">
        <v>1612</v>
      </c>
      <c r="B990" s="2" t="s">
        <v>568</v>
      </c>
      <c r="C990" s="2"/>
      <c r="D990" s="2">
        <v>1</v>
      </c>
      <c r="E990" s="11">
        <v>43317</v>
      </c>
      <c r="F990" s="2">
        <v>43317</v>
      </c>
      <c r="G990" s="2">
        <v>38</v>
      </c>
      <c r="K990" s="2">
        <v>14</v>
      </c>
      <c r="M990" s="2">
        <v>1</v>
      </c>
      <c r="O990" s="2" t="s">
        <v>53</v>
      </c>
      <c r="P990" s="2">
        <v>1</v>
      </c>
      <c r="R990" s="2" t="s">
        <v>1988</v>
      </c>
      <c r="S990" s="2" t="s">
        <v>1599</v>
      </c>
      <c r="T990" s="2" t="s">
        <v>1599</v>
      </c>
      <c r="U990" s="2" t="s">
        <v>1599</v>
      </c>
      <c r="V990" s="2" t="s">
        <v>1599</v>
      </c>
      <c r="Y990" s="2" t="s">
        <v>1599</v>
      </c>
      <c r="AA990" s="2" t="s">
        <v>1599</v>
      </c>
      <c r="AB990" s="12" t="s">
        <v>368</v>
      </c>
      <c r="AC990" s="12" t="s">
        <v>478</v>
      </c>
      <c r="AD990" s="12">
        <v>1</v>
      </c>
      <c r="AE990" s="12">
        <f>VLOOKUP(AD990,Tableau5[[ID_Section]:[departement]],10,TRUE)</f>
        <v>29</v>
      </c>
      <c r="AF990" s="12">
        <v>38</v>
      </c>
      <c r="AG990" s="33">
        <v>43317</v>
      </c>
      <c r="AH990" s="12">
        <v>14</v>
      </c>
      <c r="AI990" s="12">
        <v>9</v>
      </c>
      <c r="AJ990" s="12" t="s">
        <v>53</v>
      </c>
      <c r="AK990" s="12" t="s">
        <v>53</v>
      </c>
      <c r="AL990" s="12">
        <v>1</v>
      </c>
      <c r="AN990" s="12">
        <v>1</v>
      </c>
      <c r="AP990" s="12">
        <v>1</v>
      </c>
      <c r="AV990" s="12" t="str">
        <f>CONCATENATE(AD990,"-",AG990,"-","Loisir")</f>
        <v>1-43317-Loisir</v>
      </c>
      <c r="AW990" s="12">
        <v>1</v>
      </c>
      <c r="AX990" s="12">
        <v>2</v>
      </c>
      <c r="AY990" s="12" t="s">
        <v>288</v>
      </c>
      <c r="AZ990" s="12">
        <v>46</v>
      </c>
      <c r="BA990" s="12" t="s">
        <v>466</v>
      </c>
      <c r="BB990" s="12">
        <v>13960</v>
      </c>
      <c r="BC990" s="12">
        <v>12</v>
      </c>
    </row>
    <row r="991" spans="1:56" x14ac:dyDescent="0.2">
      <c r="A991" s="2" t="s">
        <v>1612</v>
      </c>
      <c r="B991" s="2" t="s">
        <v>568</v>
      </c>
      <c r="C991" s="2"/>
      <c r="D991" s="2">
        <v>1</v>
      </c>
      <c r="E991" s="11">
        <v>43317</v>
      </c>
      <c r="F991" s="2">
        <v>43317</v>
      </c>
      <c r="G991" s="2">
        <v>38</v>
      </c>
      <c r="K991" s="2">
        <v>14</v>
      </c>
      <c r="O991" s="2" t="s">
        <v>52</v>
      </c>
      <c r="P991" s="2">
        <v>1</v>
      </c>
      <c r="R991" s="2" t="s">
        <v>1989</v>
      </c>
      <c r="S991" s="2" t="s">
        <v>54</v>
      </c>
      <c r="T991" s="2" t="s">
        <v>479</v>
      </c>
      <c r="U991" s="2" t="s">
        <v>1599</v>
      </c>
      <c r="V991" s="2" t="s">
        <v>1599</v>
      </c>
      <c r="Y991" s="2" t="s">
        <v>1599</v>
      </c>
      <c r="AA991" s="2" t="s">
        <v>1599</v>
      </c>
      <c r="AB991" s="12" t="s">
        <v>479</v>
      </c>
      <c r="AC991" s="12" t="s">
        <v>480</v>
      </c>
      <c r="AD991" s="12">
        <v>1</v>
      </c>
      <c r="AE991" s="12">
        <f>VLOOKUP(AD991,Tableau5[[ID_Section]:[departement]],10,TRUE)</f>
        <v>29</v>
      </c>
      <c r="AF991" s="12">
        <v>38</v>
      </c>
      <c r="AG991" s="33">
        <v>43317</v>
      </c>
      <c r="AH991" s="12">
        <v>14</v>
      </c>
      <c r="AI991" s="12">
        <v>6</v>
      </c>
      <c r="AJ991" s="12" t="s">
        <v>52</v>
      </c>
      <c r="AK991" s="12" t="str">
        <f>AJ991</f>
        <v>Itinérant</v>
      </c>
      <c r="AL991" s="12">
        <v>1</v>
      </c>
      <c r="AP991" s="12">
        <v>2</v>
      </c>
      <c r="AQ991" s="12">
        <v>34</v>
      </c>
      <c r="AV991" s="12" t="str">
        <f>CONCATENATE(AD991,"-",AG991,"-",AJ991)</f>
        <v>1-43317-Itinérant</v>
      </c>
      <c r="AW991" s="12">
        <v>1</v>
      </c>
      <c r="AX991" s="12">
        <v>2</v>
      </c>
      <c r="AY991" s="12" t="s">
        <v>288</v>
      </c>
      <c r="AZ991" s="12">
        <v>46</v>
      </c>
      <c r="BA991" s="12" t="s">
        <v>466</v>
      </c>
      <c r="BB991" s="12">
        <v>13960</v>
      </c>
      <c r="BC991" s="12">
        <v>12</v>
      </c>
    </row>
    <row r="992" spans="1:56" x14ac:dyDescent="0.2">
      <c r="A992" s="2" t="s">
        <v>1612</v>
      </c>
      <c r="B992" s="2" t="s">
        <v>568</v>
      </c>
      <c r="C992" s="2"/>
      <c r="D992" s="2">
        <v>1</v>
      </c>
      <c r="E992" s="11">
        <v>43317</v>
      </c>
      <c r="F992" s="2">
        <v>43317</v>
      </c>
      <c r="G992" s="2">
        <v>38</v>
      </c>
      <c r="K992" s="2">
        <v>14</v>
      </c>
      <c r="O992" s="2" t="s">
        <v>55</v>
      </c>
      <c r="P992" s="2">
        <v>3</v>
      </c>
      <c r="R992" s="2" t="s">
        <v>1989</v>
      </c>
      <c r="S992" s="2" t="s">
        <v>1599</v>
      </c>
      <c r="T992" s="2" t="s">
        <v>1599</v>
      </c>
      <c r="U992" s="2" t="s">
        <v>1599</v>
      </c>
      <c r="V992" s="2" t="s">
        <v>1599</v>
      </c>
      <c r="Y992" s="2" t="s">
        <v>1599</v>
      </c>
      <c r="AA992" s="2" t="s">
        <v>1599</v>
      </c>
      <c r="AB992" s="12" t="s">
        <v>368</v>
      </c>
      <c r="AC992" s="12" t="s">
        <v>481</v>
      </c>
      <c r="AD992" s="12">
        <v>1</v>
      </c>
      <c r="AE992" s="12">
        <f>VLOOKUP(AD992,Tableau5[[ID_Section]:[departement]],10,TRUE)</f>
        <v>29</v>
      </c>
      <c r="AF992" s="12">
        <v>38</v>
      </c>
      <c r="AG992" s="33">
        <v>43317</v>
      </c>
      <c r="AH992" s="12">
        <v>14</v>
      </c>
      <c r="AI992" s="12">
        <v>5</v>
      </c>
      <c r="AJ992" s="12" t="s">
        <v>55</v>
      </c>
      <c r="AK992" s="12" t="str">
        <f>AJ992</f>
        <v>Sportif</v>
      </c>
      <c r="AL992" s="12">
        <v>3</v>
      </c>
      <c r="AP992" s="12">
        <v>2</v>
      </c>
      <c r="AV992" s="12" t="str">
        <f>CONCATENATE(AD992,"-",AG992,"-",AJ992)</f>
        <v>1-43317-Sportif</v>
      </c>
      <c r="AW992" s="12">
        <v>1</v>
      </c>
      <c r="AX992" s="12">
        <v>2</v>
      </c>
      <c r="AY992" s="12" t="s">
        <v>288</v>
      </c>
      <c r="AZ992" s="12">
        <v>46</v>
      </c>
      <c r="BA992" s="12" t="s">
        <v>466</v>
      </c>
      <c r="BB992" s="12">
        <v>13960</v>
      </c>
      <c r="BC992" s="12">
        <v>12</v>
      </c>
    </row>
    <row r="993" spans="1:56" x14ac:dyDescent="0.2">
      <c r="A993" s="2" t="s">
        <v>1612</v>
      </c>
      <c r="B993" s="2" t="s">
        <v>568</v>
      </c>
      <c r="C993" s="2"/>
      <c r="D993" s="2">
        <v>1</v>
      </c>
      <c r="E993" s="11">
        <v>43317</v>
      </c>
      <c r="F993" s="2">
        <v>43317</v>
      </c>
      <c r="G993" s="2">
        <v>38</v>
      </c>
      <c r="K993" s="2">
        <v>14</v>
      </c>
      <c r="O993" s="2" t="s">
        <v>53</v>
      </c>
      <c r="P993" s="2">
        <v>1</v>
      </c>
      <c r="R993" s="2" t="s">
        <v>1989</v>
      </c>
      <c r="S993" s="2" t="s">
        <v>1599</v>
      </c>
      <c r="T993" s="2" t="s">
        <v>1599</v>
      </c>
      <c r="U993" s="2" t="s">
        <v>1981</v>
      </c>
      <c r="V993" s="2">
        <v>75000</v>
      </c>
      <c r="Y993" s="2" t="s">
        <v>1599</v>
      </c>
      <c r="AA993" s="2" t="s">
        <v>1599</v>
      </c>
      <c r="AB993" s="12" t="s">
        <v>368</v>
      </c>
      <c r="AC993" s="12" t="s">
        <v>482</v>
      </c>
      <c r="AD993" s="12">
        <v>1</v>
      </c>
      <c r="AE993" s="12">
        <f>VLOOKUP(AD993,Tableau5[[ID_Section]:[departement]],10,TRUE)</f>
        <v>29</v>
      </c>
      <c r="AF993" s="12">
        <v>38</v>
      </c>
      <c r="AG993" s="33">
        <v>43317</v>
      </c>
      <c r="AH993" s="12">
        <v>14</v>
      </c>
      <c r="AI993" s="12">
        <v>9</v>
      </c>
      <c r="AJ993" s="12" t="s">
        <v>53</v>
      </c>
      <c r="AK993" s="12" t="s">
        <v>53</v>
      </c>
      <c r="AL993" s="12">
        <v>1</v>
      </c>
      <c r="AP993" s="12">
        <v>2</v>
      </c>
      <c r="AR993" s="12">
        <v>75000</v>
      </c>
      <c r="AV993" s="12" t="str">
        <f>CONCATENATE(AD993,"-",AG993,"-","Loisir")</f>
        <v>1-43317-Loisir</v>
      </c>
      <c r="AW993" s="12">
        <v>1</v>
      </c>
      <c r="AX993" s="12">
        <v>2</v>
      </c>
      <c r="AY993" s="12" t="s">
        <v>288</v>
      </c>
      <c r="AZ993" s="12">
        <v>46</v>
      </c>
      <c r="BA993" s="12" t="s">
        <v>466</v>
      </c>
      <c r="BB993" s="12">
        <v>13960</v>
      </c>
      <c r="BC993" s="12">
        <v>12</v>
      </c>
      <c r="BD993" s="12" t="s">
        <v>48</v>
      </c>
    </row>
    <row r="994" spans="1:56" x14ac:dyDescent="0.2">
      <c r="A994" s="2" t="s">
        <v>1612</v>
      </c>
      <c r="B994" s="2" t="s">
        <v>568</v>
      </c>
      <c r="C994" s="2"/>
      <c r="D994" s="2">
        <v>1</v>
      </c>
      <c r="E994" s="11">
        <v>43317</v>
      </c>
      <c r="F994" s="2">
        <v>43317</v>
      </c>
      <c r="G994" s="2">
        <v>38</v>
      </c>
      <c r="K994" s="2">
        <v>15</v>
      </c>
      <c r="O994" s="2" t="s">
        <v>55</v>
      </c>
      <c r="P994" s="2">
        <v>3</v>
      </c>
      <c r="R994" s="2" t="s">
        <v>1989</v>
      </c>
      <c r="S994" s="2" t="s">
        <v>1599</v>
      </c>
      <c r="T994" s="2" t="s">
        <v>1599</v>
      </c>
      <c r="U994" s="2" t="s">
        <v>1599</v>
      </c>
      <c r="V994" s="2" t="s">
        <v>1599</v>
      </c>
      <c r="Y994" s="2" t="s">
        <v>1599</v>
      </c>
      <c r="AA994" s="2" t="s">
        <v>1599</v>
      </c>
      <c r="AB994" s="12" t="s">
        <v>368</v>
      </c>
      <c r="AC994" s="12" t="s">
        <v>483</v>
      </c>
      <c r="AD994" s="12">
        <v>1</v>
      </c>
      <c r="AE994" s="12">
        <f>VLOOKUP(AD994,Tableau5[[ID_Section]:[departement]],10,TRUE)</f>
        <v>29</v>
      </c>
      <c r="AF994" s="12">
        <v>38</v>
      </c>
      <c r="AG994" s="33">
        <v>43317</v>
      </c>
      <c r="AH994" s="12">
        <v>15</v>
      </c>
      <c r="AI994" s="12">
        <v>5</v>
      </c>
      <c r="AJ994" s="12" t="s">
        <v>55</v>
      </c>
      <c r="AK994" s="12" t="str">
        <f>AJ994</f>
        <v>Sportif</v>
      </c>
      <c r="AL994" s="12">
        <v>3</v>
      </c>
      <c r="AP994" s="12">
        <v>2</v>
      </c>
      <c r="AV994" s="12" t="str">
        <f>CONCATENATE(AD994,"-",AG994,"-",AJ994)</f>
        <v>1-43317-Sportif</v>
      </c>
      <c r="AW994" s="12">
        <v>1</v>
      </c>
      <c r="AX994" s="12">
        <v>2</v>
      </c>
      <c r="AY994" s="12" t="s">
        <v>288</v>
      </c>
      <c r="AZ994" s="12">
        <v>46</v>
      </c>
      <c r="BA994" s="12" t="s">
        <v>484</v>
      </c>
      <c r="BB994" s="12">
        <v>13961</v>
      </c>
      <c r="BC994" s="12">
        <v>12</v>
      </c>
    </row>
    <row r="995" spans="1:56" x14ac:dyDescent="0.2">
      <c r="A995" s="2" t="s">
        <v>1612</v>
      </c>
      <c r="B995" s="2" t="s">
        <v>568</v>
      </c>
      <c r="C995" s="2"/>
      <c r="D995" s="2">
        <v>1</v>
      </c>
      <c r="E995" s="11">
        <v>43317</v>
      </c>
      <c r="F995" s="2">
        <v>43317</v>
      </c>
      <c r="G995" s="2">
        <v>38</v>
      </c>
      <c r="K995" s="2">
        <v>15</v>
      </c>
      <c r="O995" s="2" t="s">
        <v>71</v>
      </c>
      <c r="P995" s="2">
        <v>1</v>
      </c>
      <c r="R995" s="2" t="s">
        <v>1989</v>
      </c>
      <c r="S995" s="2" t="s">
        <v>1599</v>
      </c>
      <c r="T995" s="2" t="s">
        <v>1599</v>
      </c>
      <c r="U995" s="2" t="s">
        <v>1981</v>
      </c>
      <c r="V995" s="2" t="s">
        <v>178</v>
      </c>
      <c r="Y995" s="2" t="s">
        <v>1983</v>
      </c>
      <c r="AA995" s="2" t="s">
        <v>1599</v>
      </c>
      <c r="AB995" s="12" t="s">
        <v>368</v>
      </c>
      <c r="AC995" s="12" t="s">
        <v>485</v>
      </c>
      <c r="AD995" s="12">
        <v>1</v>
      </c>
      <c r="AE995" s="12">
        <f>VLOOKUP(AD995,Tableau5[[ID_Section]:[departement]],10,TRUE)</f>
        <v>29</v>
      </c>
      <c r="AF995" s="12">
        <v>38</v>
      </c>
      <c r="AG995" s="33">
        <v>43317</v>
      </c>
      <c r="AH995" s="12">
        <v>15</v>
      </c>
      <c r="AI995" s="12">
        <v>13</v>
      </c>
      <c r="AJ995" s="12" t="s">
        <v>71</v>
      </c>
      <c r="AL995" s="12">
        <v>1</v>
      </c>
      <c r="AP995" s="12">
        <v>2</v>
      </c>
      <c r="AR995" s="12" t="s">
        <v>178</v>
      </c>
      <c r="AS995" s="12" t="s">
        <v>54</v>
      </c>
      <c r="AW995" s="12">
        <v>2</v>
      </c>
      <c r="AX995" s="12">
        <v>2</v>
      </c>
      <c r="AY995" s="12" t="s">
        <v>288</v>
      </c>
      <c r="AZ995" s="12">
        <v>46</v>
      </c>
      <c r="BA995" s="12" t="s">
        <v>484</v>
      </c>
      <c r="BB995" s="12">
        <v>13961</v>
      </c>
      <c r="BC995" s="12">
        <v>12</v>
      </c>
    </row>
    <row r="996" spans="1:56" x14ac:dyDescent="0.2">
      <c r="A996" s="2" t="s">
        <v>1612</v>
      </c>
      <c r="B996" s="2" t="s">
        <v>568</v>
      </c>
      <c r="C996" s="2"/>
      <c r="D996" s="2">
        <v>1</v>
      </c>
      <c r="E996" s="11">
        <v>43317</v>
      </c>
      <c r="F996" s="2">
        <v>43317</v>
      </c>
      <c r="G996" s="2">
        <v>38</v>
      </c>
      <c r="K996" s="2">
        <v>15</v>
      </c>
      <c r="O996" s="2" t="s">
        <v>49</v>
      </c>
      <c r="P996" s="2">
        <v>2</v>
      </c>
      <c r="R996" s="2" t="s">
        <v>1989</v>
      </c>
      <c r="S996" s="2" t="s">
        <v>54</v>
      </c>
      <c r="T996" s="2" t="s">
        <v>486</v>
      </c>
      <c r="U996" s="2" t="s">
        <v>1599</v>
      </c>
      <c r="V996" s="2" t="s">
        <v>1599</v>
      </c>
      <c r="Y996" s="2" t="s">
        <v>1599</v>
      </c>
      <c r="AA996" s="2" t="s">
        <v>1599</v>
      </c>
      <c r="AB996" s="12" t="s">
        <v>486</v>
      </c>
      <c r="AC996" s="12" t="s">
        <v>487</v>
      </c>
      <c r="AD996" s="12">
        <v>1</v>
      </c>
      <c r="AE996" s="12">
        <f>VLOOKUP(AD996,Tableau5[[ID_Section]:[departement]],10,TRUE)</f>
        <v>29</v>
      </c>
      <c r="AF996" s="12">
        <v>38</v>
      </c>
      <c r="AG996" s="33">
        <v>43317</v>
      </c>
      <c r="AH996" s="12">
        <v>15</v>
      </c>
      <c r="AI996" s="12">
        <v>1</v>
      </c>
      <c r="AJ996" s="12" t="s">
        <v>49</v>
      </c>
      <c r="AL996" s="12">
        <v>2</v>
      </c>
      <c r="AP996" s="12">
        <v>2</v>
      </c>
      <c r="AQ996" s="12">
        <v>35</v>
      </c>
      <c r="AW996" s="12">
        <v>2</v>
      </c>
      <c r="AX996" s="12">
        <v>2</v>
      </c>
      <c r="AY996" s="12" t="s">
        <v>288</v>
      </c>
      <c r="AZ996" s="12">
        <v>46</v>
      </c>
      <c r="BA996" s="12" t="s">
        <v>484</v>
      </c>
      <c r="BB996" s="12">
        <v>13961</v>
      </c>
      <c r="BC996" s="12">
        <v>12</v>
      </c>
    </row>
    <row r="997" spans="1:56" x14ac:dyDescent="0.2">
      <c r="A997" s="2" t="s">
        <v>1612</v>
      </c>
      <c r="B997" s="2" t="s">
        <v>568</v>
      </c>
      <c r="C997" s="2"/>
      <c r="D997" s="2">
        <v>1</v>
      </c>
      <c r="E997" s="11">
        <v>43317</v>
      </c>
      <c r="F997" s="2">
        <v>43317</v>
      </c>
      <c r="G997" s="2">
        <v>38</v>
      </c>
      <c r="K997" s="2">
        <v>15</v>
      </c>
      <c r="O997" s="2" t="s">
        <v>166</v>
      </c>
      <c r="P997" s="2">
        <v>1</v>
      </c>
      <c r="R997" s="2" t="s">
        <v>1989</v>
      </c>
      <c r="S997" s="2" t="s">
        <v>1599</v>
      </c>
      <c r="T997" s="2" t="s">
        <v>1599</v>
      </c>
      <c r="U997" s="2" t="s">
        <v>1599</v>
      </c>
      <c r="V997" s="2" t="s">
        <v>1599</v>
      </c>
      <c r="Y997" s="2" t="s">
        <v>1599</v>
      </c>
      <c r="AA997" s="2" t="s">
        <v>1599</v>
      </c>
      <c r="AB997" s="12" t="s">
        <v>368</v>
      </c>
      <c r="AC997" s="12" t="s">
        <v>488</v>
      </c>
      <c r="AD997" s="12">
        <v>1</v>
      </c>
      <c r="AE997" s="12">
        <f>VLOOKUP(AD997,Tableau5[[ID_Section]:[departement]],10,TRUE)</f>
        <v>29</v>
      </c>
      <c r="AF997" s="12">
        <v>38</v>
      </c>
      <c r="AG997" s="33">
        <v>43317</v>
      </c>
      <c r="AH997" s="12">
        <v>15</v>
      </c>
      <c r="AI997" s="12">
        <v>12</v>
      </c>
      <c r="AJ997" s="12" t="s">
        <v>166</v>
      </c>
      <c r="AL997" s="12">
        <v>1</v>
      </c>
      <c r="AP997" s="12">
        <v>2</v>
      </c>
      <c r="AW997" s="12">
        <v>2</v>
      </c>
      <c r="AX997" s="12">
        <v>2</v>
      </c>
      <c r="AY997" s="12" t="s">
        <v>288</v>
      </c>
      <c r="AZ997" s="12">
        <v>46</v>
      </c>
      <c r="BA997" s="12" t="s">
        <v>484</v>
      </c>
      <c r="BB997" s="12">
        <v>13961</v>
      </c>
      <c r="BC997" s="12">
        <v>12</v>
      </c>
    </row>
    <row r="998" spans="1:56" x14ac:dyDescent="0.2">
      <c r="A998" s="2" t="s">
        <v>1612</v>
      </c>
      <c r="B998" s="2" t="s">
        <v>568</v>
      </c>
      <c r="C998" s="2"/>
      <c r="D998" s="2">
        <v>1</v>
      </c>
      <c r="E998" s="11">
        <v>43317</v>
      </c>
      <c r="F998" s="2">
        <v>43317</v>
      </c>
      <c r="G998" s="2">
        <v>38</v>
      </c>
      <c r="K998" s="2">
        <v>15</v>
      </c>
      <c r="O998" s="2" t="s">
        <v>55</v>
      </c>
      <c r="P998" s="2">
        <v>1</v>
      </c>
      <c r="R998" s="2" t="s">
        <v>1988</v>
      </c>
      <c r="S998" s="2" t="s">
        <v>1599</v>
      </c>
      <c r="T998" s="2" t="s">
        <v>1599</v>
      </c>
      <c r="U998" s="2" t="s">
        <v>1599</v>
      </c>
      <c r="V998" s="2" t="s">
        <v>1599</v>
      </c>
      <c r="Y998" s="2" t="s">
        <v>1599</v>
      </c>
      <c r="AA998" s="2" t="s">
        <v>1599</v>
      </c>
      <c r="AB998" s="12" t="s">
        <v>368</v>
      </c>
      <c r="AC998" s="12" t="s">
        <v>489</v>
      </c>
      <c r="AD998" s="12">
        <v>1</v>
      </c>
      <c r="AE998" s="12">
        <f>VLOOKUP(AD998,Tableau5[[ID_Section]:[departement]],10,TRUE)</f>
        <v>29</v>
      </c>
      <c r="AF998" s="12">
        <v>38</v>
      </c>
      <c r="AG998" s="33">
        <v>43317</v>
      </c>
      <c r="AH998" s="12">
        <v>15</v>
      </c>
      <c r="AI998" s="12">
        <v>5</v>
      </c>
      <c r="AJ998" s="12" t="s">
        <v>55</v>
      </c>
      <c r="AK998" s="12" t="str">
        <f>AJ998</f>
        <v>Sportif</v>
      </c>
      <c r="AL998" s="12">
        <v>1</v>
      </c>
      <c r="AP998" s="12">
        <v>1</v>
      </c>
      <c r="AV998" s="12" t="str">
        <f>CONCATENATE(AD998,"-",AG998,"-",AJ998)</f>
        <v>1-43317-Sportif</v>
      </c>
      <c r="AW998" s="12">
        <v>1</v>
      </c>
      <c r="AX998" s="12">
        <v>2</v>
      </c>
      <c r="AY998" s="12" t="s">
        <v>288</v>
      </c>
      <c r="AZ998" s="12">
        <v>46</v>
      </c>
      <c r="BA998" s="12" t="s">
        <v>484</v>
      </c>
      <c r="BB998" s="12">
        <v>13961</v>
      </c>
      <c r="BC998" s="12">
        <v>12</v>
      </c>
    </row>
    <row r="999" spans="1:56" x14ac:dyDescent="0.2">
      <c r="A999" s="2" t="s">
        <v>1612</v>
      </c>
      <c r="B999" s="2" t="s">
        <v>568</v>
      </c>
      <c r="C999" s="2"/>
      <c r="D999" s="2">
        <v>1</v>
      </c>
      <c r="E999" s="11">
        <v>43317</v>
      </c>
      <c r="F999" s="2">
        <v>43317</v>
      </c>
      <c r="G999" s="2">
        <v>38</v>
      </c>
      <c r="K999" s="2">
        <v>15</v>
      </c>
      <c r="O999" s="2" t="s">
        <v>49</v>
      </c>
      <c r="P999" s="2">
        <v>2</v>
      </c>
      <c r="R999" s="2" t="s">
        <v>1989</v>
      </c>
      <c r="S999" s="2" t="s">
        <v>54</v>
      </c>
      <c r="T999" s="2" t="s">
        <v>490</v>
      </c>
      <c r="U999" s="2" t="s">
        <v>1599</v>
      </c>
      <c r="V999" s="2" t="s">
        <v>1599</v>
      </c>
      <c r="Y999" s="2" t="s">
        <v>1599</v>
      </c>
      <c r="AA999" s="2" t="s">
        <v>1599</v>
      </c>
      <c r="AB999" s="12" t="s">
        <v>490</v>
      </c>
      <c r="AC999" s="12" t="s">
        <v>491</v>
      </c>
      <c r="AD999" s="12">
        <v>1</v>
      </c>
      <c r="AE999" s="12">
        <f>VLOOKUP(AD999,Tableau5[[ID_Section]:[departement]],10,TRUE)</f>
        <v>29</v>
      </c>
      <c r="AF999" s="12">
        <v>38</v>
      </c>
      <c r="AG999" s="33">
        <v>43317</v>
      </c>
      <c r="AH999" s="12">
        <v>15</v>
      </c>
      <c r="AI999" s="12">
        <v>1</v>
      </c>
      <c r="AJ999" s="12" t="s">
        <v>49</v>
      </c>
      <c r="AL999" s="12">
        <v>2</v>
      </c>
      <c r="AP999" s="12">
        <v>2</v>
      </c>
      <c r="AQ999" s="12">
        <v>36</v>
      </c>
      <c r="AW999" s="12">
        <v>2</v>
      </c>
      <c r="AX999" s="12">
        <v>2</v>
      </c>
      <c r="AY999" s="12" t="s">
        <v>288</v>
      </c>
      <c r="AZ999" s="12">
        <v>46</v>
      </c>
      <c r="BA999" s="12" t="s">
        <v>484</v>
      </c>
      <c r="BB999" s="12">
        <v>13961</v>
      </c>
      <c r="BC999" s="12">
        <v>12</v>
      </c>
    </row>
    <row r="1000" spans="1:56" x14ac:dyDescent="0.2">
      <c r="A1000" s="2" t="s">
        <v>1612</v>
      </c>
      <c r="B1000" s="2" t="s">
        <v>568</v>
      </c>
      <c r="C1000" s="2"/>
      <c r="D1000" s="2">
        <v>1</v>
      </c>
      <c r="E1000" s="11">
        <v>43317</v>
      </c>
      <c r="F1000" s="2">
        <v>43317</v>
      </c>
      <c r="G1000" s="2">
        <v>38</v>
      </c>
      <c r="K1000" s="2">
        <v>15</v>
      </c>
      <c r="O1000" s="2" t="s">
        <v>55</v>
      </c>
      <c r="P1000" s="2">
        <v>1</v>
      </c>
      <c r="R1000" s="2" t="s">
        <v>1989</v>
      </c>
      <c r="S1000" s="2" t="s">
        <v>1599</v>
      </c>
      <c r="T1000" s="2" t="s">
        <v>1599</v>
      </c>
      <c r="U1000" s="2" t="s">
        <v>1599</v>
      </c>
      <c r="V1000" s="2" t="s">
        <v>1599</v>
      </c>
      <c r="Y1000" s="2" t="s">
        <v>1599</v>
      </c>
      <c r="AA1000" s="2" t="s">
        <v>1599</v>
      </c>
      <c r="AB1000" s="12" t="s">
        <v>368</v>
      </c>
      <c r="AC1000" s="12" t="s">
        <v>492</v>
      </c>
      <c r="AD1000" s="12">
        <v>1</v>
      </c>
      <c r="AE1000" s="12">
        <f>VLOOKUP(AD1000,Tableau5[[ID_Section]:[departement]],10,TRUE)</f>
        <v>29</v>
      </c>
      <c r="AF1000" s="12">
        <v>38</v>
      </c>
      <c r="AG1000" s="33">
        <v>43317</v>
      </c>
      <c r="AH1000" s="12">
        <v>15</v>
      </c>
      <c r="AI1000" s="12">
        <v>5</v>
      </c>
      <c r="AJ1000" s="12" t="s">
        <v>55</v>
      </c>
      <c r="AK1000" s="12" t="str">
        <f>AJ1000</f>
        <v>Sportif</v>
      </c>
      <c r="AL1000" s="12">
        <v>1</v>
      </c>
      <c r="AP1000" s="12">
        <v>2</v>
      </c>
      <c r="AV1000" s="12" t="str">
        <f>CONCATENATE(AD1000,"-",AG1000,"-",AJ1000)</f>
        <v>1-43317-Sportif</v>
      </c>
      <c r="AW1000" s="12">
        <v>1</v>
      </c>
      <c r="AX1000" s="12">
        <v>2</v>
      </c>
      <c r="AY1000" s="12" t="s">
        <v>288</v>
      </c>
      <c r="AZ1000" s="12">
        <v>46</v>
      </c>
      <c r="BA1000" s="12" t="s">
        <v>484</v>
      </c>
      <c r="BB1000" s="12">
        <v>13961</v>
      </c>
      <c r="BC1000" s="12">
        <v>12</v>
      </c>
    </row>
    <row r="1001" spans="1:56" x14ac:dyDescent="0.2">
      <c r="A1001" s="2" t="s">
        <v>1612</v>
      </c>
      <c r="B1001" s="2" t="s">
        <v>568</v>
      </c>
      <c r="C1001" s="2"/>
      <c r="D1001" s="2">
        <v>1</v>
      </c>
      <c r="E1001" s="11">
        <v>43317</v>
      </c>
      <c r="F1001" s="2">
        <v>43317</v>
      </c>
      <c r="G1001" s="2">
        <v>38</v>
      </c>
      <c r="K1001" s="2">
        <v>15</v>
      </c>
      <c r="O1001" s="2" t="s">
        <v>71</v>
      </c>
      <c r="P1001" s="2">
        <v>1</v>
      </c>
      <c r="R1001" s="2" t="s">
        <v>1989</v>
      </c>
      <c r="S1001" s="2" t="s">
        <v>1599</v>
      </c>
      <c r="T1001" s="2" t="s">
        <v>1599</v>
      </c>
      <c r="U1001" s="2" t="s">
        <v>1981</v>
      </c>
      <c r="V1001" s="2">
        <v>29</v>
      </c>
      <c r="Y1001" s="2" t="s">
        <v>1982</v>
      </c>
      <c r="AA1001" s="2" t="s">
        <v>51</v>
      </c>
      <c r="AB1001" s="12" t="s">
        <v>368</v>
      </c>
      <c r="AC1001" s="12" t="s">
        <v>493</v>
      </c>
      <c r="AD1001" s="12">
        <v>1</v>
      </c>
      <c r="AE1001" s="12">
        <f>VLOOKUP(AD1001,Tableau5[[ID_Section]:[departement]],10,TRUE)</f>
        <v>29</v>
      </c>
      <c r="AF1001" s="12">
        <v>38</v>
      </c>
      <c r="AG1001" s="33">
        <v>43317</v>
      </c>
      <c r="AH1001" s="12">
        <v>15</v>
      </c>
      <c r="AI1001" s="12">
        <v>13</v>
      </c>
      <c r="AJ1001" s="12" t="s">
        <v>71</v>
      </c>
      <c r="AL1001" s="12">
        <v>1</v>
      </c>
      <c r="AP1001" s="12">
        <v>2</v>
      </c>
      <c r="AR1001" s="12">
        <v>29</v>
      </c>
      <c r="AS1001" s="12" t="s">
        <v>51</v>
      </c>
      <c r="AT1001" s="12">
        <v>2</v>
      </c>
      <c r="AU1001" s="12">
        <v>2</v>
      </c>
      <c r="AW1001" s="12">
        <v>2</v>
      </c>
      <c r="AX1001" s="12">
        <v>2</v>
      </c>
      <c r="AY1001" s="12" t="s">
        <v>288</v>
      </c>
      <c r="AZ1001" s="12">
        <v>46</v>
      </c>
      <c r="BA1001" s="12" t="s">
        <v>484</v>
      </c>
      <c r="BB1001" s="12">
        <v>13961</v>
      </c>
      <c r="BC1001" s="12">
        <v>12</v>
      </c>
    </row>
    <row r="1002" spans="1:56" x14ac:dyDescent="0.2">
      <c r="A1002" s="2" t="s">
        <v>1612</v>
      </c>
      <c r="B1002" s="2" t="s">
        <v>568</v>
      </c>
      <c r="C1002" s="2"/>
      <c r="D1002" s="2">
        <v>1</v>
      </c>
      <c r="E1002" s="11">
        <v>43317</v>
      </c>
      <c r="F1002" s="2">
        <v>43317</v>
      </c>
      <c r="G1002" s="2">
        <v>38</v>
      </c>
      <c r="K1002" s="2">
        <v>15</v>
      </c>
      <c r="O1002" s="2" t="s">
        <v>49</v>
      </c>
      <c r="P1002" s="2">
        <v>1</v>
      </c>
      <c r="R1002" s="2" t="s">
        <v>1988</v>
      </c>
      <c r="S1002" s="2" t="s">
        <v>1599</v>
      </c>
      <c r="T1002" s="2" t="s">
        <v>1599</v>
      </c>
      <c r="U1002" s="2" t="s">
        <v>1599</v>
      </c>
      <c r="V1002" s="2" t="s">
        <v>1599</v>
      </c>
      <c r="Y1002" s="2" t="s">
        <v>1599</v>
      </c>
      <c r="AA1002" s="2" t="s">
        <v>1599</v>
      </c>
      <c r="AB1002" s="12" t="s">
        <v>368</v>
      </c>
      <c r="AC1002" s="12" t="s">
        <v>494</v>
      </c>
      <c r="AD1002" s="12">
        <v>1</v>
      </c>
      <c r="AE1002" s="12">
        <f>VLOOKUP(AD1002,Tableau5[[ID_Section]:[departement]],10,TRUE)</f>
        <v>29</v>
      </c>
      <c r="AF1002" s="12">
        <v>38</v>
      </c>
      <c r="AG1002" s="33">
        <v>43317</v>
      </c>
      <c r="AH1002" s="12">
        <v>15</v>
      </c>
      <c r="AI1002" s="12">
        <v>1</v>
      </c>
      <c r="AJ1002" s="12" t="s">
        <v>49</v>
      </c>
      <c r="AL1002" s="12">
        <v>1</v>
      </c>
      <c r="AP1002" s="12">
        <v>1</v>
      </c>
      <c r="AW1002" s="12">
        <v>2</v>
      </c>
      <c r="AX1002" s="12">
        <v>2</v>
      </c>
      <c r="AY1002" s="12" t="s">
        <v>288</v>
      </c>
      <c r="AZ1002" s="12">
        <v>46</v>
      </c>
      <c r="BA1002" s="12" t="s">
        <v>484</v>
      </c>
      <c r="BB1002" s="12">
        <v>13961</v>
      </c>
      <c r="BC1002" s="12">
        <v>12</v>
      </c>
    </row>
    <row r="1003" spans="1:56" x14ac:dyDescent="0.2">
      <c r="A1003" s="2" t="s">
        <v>1612</v>
      </c>
      <c r="B1003" s="2" t="s">
        <v>568</v>
      </c>
      <c r="C1003" s="2"/>
      <c r="D1003" s="2">
        <v>1</v>
      </c>
      <c r="E1003" s="11">
        <v>43317</v>
      </c>
      <c r="F1003" s="2">
        <v>43317</v>
      </c>
      <c r="G1003" s="2">
        <v>38</v>
      </c>
      <c r="K1003" s="2">
        <v>15</v>
      </c>
      <c r="O1003" s="2" t="s">
        <v>49</v>
      </c>
      <c r="P1003" s="2">
        <v>2</v>
      </c>
      <c r="R1003" s="2" t="s">
        <v>1989</v>
      </c>
      <c r="S1003" s="2" t="s">
        <v>54</v>
      </c>
      <c r="T1003" s="2" t="s">
        <v>495</v>
      </c>
      <c r="U1003" s="2" t="s">
        <v>1599</v>
      </c>
      <c r="V1003" s="2" t="s">
        <v>1599</v>
      </c>
      <c r="Y1003" s="2" t="s">
        <v>1599</v>
      </c>
      <c r="AA1003" s="2" t="s">
        <v>1599</v>
      </c>
      <c r="AB1003" s="12" t="s">
        <v>495</v>
      </c>
      <c r="AC1003" s="12" t="s">
        <v>496</v>
      </c>
      <c r="AD1003" s="12">
        <v>1</v>
      </c>
      <c r="AE1003" s="12">
        <f>VLOOKUP(AD1003,Tableau5[[ID_Section]:[departement]],10,TRUE)</f>
        <v>29</v>
      </c>
      <c r="AF1003" s="12">
        <v>38</v>
      </c>
      <c r="AG1003" s="33">
        <v>43317</v>
      </c>
      <c r="AH1003" s="12">
        <v>15</v>
      </c>
      <c r="AI1003" s="12">
        <v>1</v>
      </c>
      <c r="AJ1003" s="12" t="s">
        <v>49</v>
      </c>
      <c r="AL1003" s="12">
        <v>2</v>
      </c>
      <c r="AP1003" s="12">
        <v>2</v>
      </c>
      <c r="AQ1003" s="12">
        <v>37</v>
      </c>
      <c r="AW1003" s="12">
        <v>2</v>
      </c>
      <c r="AX1003" s="12">
        <v>2</v>
      </c>
      <c r="AY1003" s="12" t="s">
        <v>288</v>
      </c>
      <c r="AZ1003" s="12">
        <v>46</v>
      </c>
      <c r="BA1003" s="12" t="s">
        <v>484</v>
      </c>
      <c r="BB1003" s="12">
        <v>13961</v>
      </c>
      <c r="BC1003" s="12">
        <v>12</v>
      </c>
    </row>
    <row r="1004" spans="1:56" x14ac:dyDescent="0.2">
      <c r="A1004" s="2" t="s">
        <v>1612</v>
      </c>
      <c r="B1004" s="2" t="s">
        <v>568</v>
      </c>
      <c r="C1004" s="2"/>
      <c r="D1004" s="2">
        <v>1</v>
      </c>
      <c r="E1004" s="11">
        <v>43317</v>
      </c>
      <c r="F1004" s="2">
        <v>43317</v>
      </c>
      <c r="G1004" s="2">
        <v>38</v>
      </c>
      <c r="K1004" s="2">
        <v>15</v>
      </c>
      <c r="O1004" s="2" t="s">
        <v>71</v>
      </c>
      <c r="P1004" s="2">
        <v>1</v>
      </c>
      <c r="R1004" s="2" t="s">
        <v>1988</v>
      </c>
      <c r="S1004" s="2" t="s">
        <v>1599</v>
      </c>
      <c r="T1004" s="2" t="s">
        <v>1599</v>
      </c>
      <c r="U1004" s="2" t="s">
        <v>1599</v>
      </c>
      <c r="V1004" s="2" t="s">
        <v>1599</v>
      </c>
      <c r="Y1004" s="2" t="s">
        <v>1599</v>
      </c>
      <c r="AA1004" s="2" t="s">
        <v>1599</v>
      </c>
      <c r="AB1004" s="12" t="s">
        <v>368</v>
      </c>
      <c r="AC1004" s="12" t="s">
        <v>497</v>
      </c>
      <c r="AD1004" s="12">
        <v>1</v>
      </c>
      <c r="AE1004" s="12">
        <f>VLOOKUP(AD1004,Tableau5[[ID_Section]:[departement]],10,TRUE)</f>
        <v>29</v>
      </c>
      <c r="AF1004" s="12">
        <v>38</v>
      </c>
      <c r="AG1004" s="33">
        <v>43317</v>
      </c>
      <c r="AH1004" s="12">
        <v>15</v>
      </c>
      <c r="AI1004" s="12">
        <v>13</v>
      </c>
      <c r="AJ1004" s="12" t="s">
        <v>71</v>
      </c>
      <c r="AL1004" s="12">
        <v>1</v>
      </c>
      <c r="AP1004" s="12">
        <v>1</v>
      </c>
      <c r="AW1004" s="12">
        <v>2</v>
      </c>
      <c r="AX1004" s="12">
        <v>2</v>
      </c>
      <c r="AY1004" s="12" t="s">
        <v>288</v>
      </c>
      <c r="AZ1004" s="12">
        <v>46</v>
      </c>
      <c r="BA1004" s="12" t="s">
        <v>484</v>
      </c>
      <c r="BB1004" s="12">
        <v>13961</v>
      </c>
      <c r="BC1004" s="12">
        <v>12</v>
      </c>
    </row>
    <row r="1005" spans="1:56" x14ac:dyDescent="0.2">
      <c r="A1005" s="2" t="s">
        <v>1612</v>
      </c>
      <c r="B1005" s="2" t="s">
        <v>568</v>
      </c>
      <c r="C1005" s="2"/>
      <c r="D1005" s="2">
        <v>1</v>
      </c>
      <c r="E1005" s="11">
        <v>43317</v>
      </c>
      <c r="F1005" s="2">
        <v>43317</v>
      </c>
      <c r="G1005" s="2">
        <v>38</v>
      </c>
      <c r="K1005" s="2">
        <v>15</v>
      </c>
      <c r="O1005" s="2" t="s">
        <v>53</v>
      </c>
      <c r="P1005" s="2">
        <v>2</v>
      </c>
      <c r="R1005" s="2" t="s">
        <v>1988</v>
      </c>
      <c r="S1005" s="2" t="s">
        <v>54</v>
      </c>
      <c r="T1005" s="2" t="s">
        <v>498</v>
      </c>
      <c r="U1005" s="2" t="s">
        <v>1599</v>
      </c>
      <c r="V1005" s="2" t="s">
        <v>1599</v>
      </c>
      <c r="Y1005" s="2" t="s">
        <v>1599</v>
      </c>
      <c r="AA1005" s="2" t="s">
        <v>1599</v>
      </c>
      <c r="AB1005" s="12" t="s">
        <v>498</v>
      </c>
      <c r="AC1005" s="12" t="s">
        <v>499</v>
      </c>
      <c r="AD1005" s="12">
        <v>1</v>
      </c>
      <c r="AE1005" s="12">
        <f>VLOOKUP(AD1005,Tableau5[[ID_Section]:[departement]],10,TRUE)</f>
        <v>29</v>
      </c>
      <c r="AF1005" s="12">
        <v>38</v>
      </c>
      <c r="AG1005" s="33">
        <v>43317</v>
      </c>
      <c r="AH1005" s="12">
        <v>15</v>
      </c>
      <c r="AI1005" s="12">
        <v>9</v>
      </c>
      <c r="AJ1005" s="12" t="s">
        <v>53</v>
      </c>
      <c r="AK1005" s="12" t="s">
        <v>53</v>
      </c>
      <c r="AL1005" s="12">
        <v>2</v>
      </c>
      <c r="AP1005" s="12">
        <v>1</v>
      </c>
      <c r="AQ1005" s="12">
        <v>38</v>
      </c>
      <c r="AV1005" s="12" t="str">
        <f>CONCATENATE(AD1005,"-",AG1005,"-","Loisir")</f>
        <v>1-43317-Loisir</v>
      </c>
      <c r="AW1005" s="12">
        <v>1</v>
      </c>
      <c r="AX1005" s="12">
        <v>2</v>
      </c>
      <c r="AY1005" s="12" t="s">
        <v>288</v>
      </c>
      <c r="AZ1005" s="12">
        <v>46</v>
      </c>
      <c r="BA1005" s="12" t="s">
        <v>484</v>
      </c>
      <c r="BB1005" s="12">
        <v>13961</v>
      </c>
      <c r="BC1005" s="12">
        <v>12</v>
      </c>
    </row>
    <row r="1006" spans="1:56" x14ac:dyDescent="0.2">
      <c r="A1006" s="2" t="s">
        <v>1612</v>
      </c>
      <c r="B1006" s="2" t="s">
        <v>568</v>
      </c>
      <c r="C1006" s="2"/>
      <c r="D1006" s="2">
        <v>1</v>
      </c>
      <c r="E1006" s="11">
        <v>43317</v>
      </c>
      <c r="F1006" s="2">
        <v>43317</v>
      </c>
      <c r="G1006" s="2">
        <v>38</v>
      </c>
      <c r="K1006" s="2">
        <v>15</v>
      </c>
      <c r="O1006" s="2" t="s">
        <v>53</v>
      </c>
      <c r="P1006" s="2">
        <v>2</v>
      </c>
      <c r="R1006" s="2" t="s">
        <v>1989</v>
      </c>
      <c r="S1006" s="2" t="s">
        <v>54</v>
      </c>
      <c r="T1006" s="2" t="s">
        <v>500</v>
      </c>
      <c r="U1006" s="2" t="s">
        <v>1599</v>
      </c>
      <c r="V1006" s="2" t="s">
        <v>1599</v>
      </c>
      <c r="Y1006" s="2" t="s">
        <v>1599</v>
      </c>
      <c r="AA1006" s="2" t="s">
        <v>1599</v>
      </c>
      <c r="AB1006" s="12" t="s">
        <v>500</v>
      </c>
      <c r="AC1006" s="12" t="s">
        <v>501</v>
      </c>
      <c r="AD1006" s="12">
        <v>1</v>
      </c>
      <c r="AE1006" s="12">
        <f>VLOOKUP(AD1006,Tableau5[[ID_Section]:[departement]],10,TRUE)</f>
        <v>29</v>
      </c>
      <c r="AF1006" s="12">
        <v>38</v>
      </c>
      <c r="AG1006" s="33">
        <v>43317</v>
      </c>
      <c r="AH1006" s="12">
        <v>15</v>
      </c>
      <c r="AI1006" s="12">
        <v>9</v>
      </c>
      <c r="AJ1006" s="12" t="s">
        <v>53</v>
      </c>
      <c r="AK1006" s="12" t="s">
        <v>53</v>
      </c>
      <c r="AL1006" s="12">
        <v>2</v>
      </c>
      <c r="AP1006" s="12">
        <v>2</v>
      </c>
      <c r="AQ1006" s="12">
        <v>39</v>
      </c>
      <c r="AV1006" s="12" t="str">
        <f>CONCATENATE(AD1006,"-",AG1006,"-","Loisir")</f>
        <v>1-43317-Loisir</v>
      </c>
      <c r="AW1006" s="12">
        <v>1</v>
      </c>
      <c r="AX1006" s="12">
        <v>2</v>
      </c>
      <c r="AY1006" s="12" t="s">
        <v>288</v>
      </c>
      <c r="AZ1006" s="12">
        <v>46</v>
      </c>
      <c r="BA1006" s="12" t="s">
        <v>484</v>
      </c>
      <c r="BB1006" s="12">
        <v>13961</v>
      </c>
      <c r="BC1006" s="12">
        <v>12</v>
      </c>
      <c r="BD1006" s="12" t="s">
        <v>48</v>
      </c>
    </row>
    <row r="1007" spans="1:56" x14ac:dyDescent="0.2">
      <c r="A1007" s="2" t="s">
        <v>1612</v>
      </c>
      <c r="B1007" s="2" t="s">
        <v>568</v>
      </c>
      <c r="C1007" s="2"/>
      <c r="D1007" s="2">
        <v>1</v>
      </c>
      <c r="E1007" s="11">
        <v>43317</v>
      </c>
      <c r="F1007" s="2">
        <v>43317</v>
      </c>
      <c r="G1007" s="2">
        <v>38</v>
      </c>
      <c r="K1007" s="2">
        <v>16</v>
      </c>
      <c r="O1007" s="2" t="s">
        <v>49</v>
      </c>
      <c r="P1007" s="2">
        <v>2</v>
      </c>
      <c r="R1007" s="2" t="s">
        <v>1988</v>
      </c>
      <c r="S1007" s="2" t="s">
        <v>1599</v>
      </c>
      <c r="T1007" s="2" t="s">
        <v>1599</v>
      </c>
      <c r="U1007" s="2" t="s">
        <v>1599</v>
      </c>
      <c r="V1007" s="2" t="s">
        <v>1599</v>
      </c>
      <c r="Y1007" s="2" t="s">
        <v>1599</v>
      </c>
      <c r="AA1007" s="2" t="s">
        <v>1599</v>
      </c>
      <c r="AB1007" s="12" t="s">
        <v>368</v>
      </c>
      <c r="AC1007" s="12" t="s">
        <v>502</v>
      </c>
      <c r="AD1007" s="12">
        <v>1</v>
      </c>
      <c r="AE1007" s="12">
        <f>VLOOKUP(AD1007,Tableau5[[ID_Section]:[departement]],10,TRUE)</f>
        <v>29</v>
      </c>
      <c r="AF1007" s="12">
        <v>38</v>
      </c>
      <c r="AG1007" s="33">
        <v>43317</v>
      </c>
      <c r="AH1007" s="12">
        <v>16</v>
      </c>
      <c r="AI1007" s="12">
        <v>1</v>
      </c>
      <c r="AJ1007" s="12" t="s">
        <v>49</v>
      </c>
      <c r="AL1007" s="12">
        <v>2</v>
      </c>
      <c r="AP1007" s="12">
        <v>1</v>
      </c>
      <c r="AW1007" s="12">
        <v>2</v>
      </c>
      <c r="AX1007" s="12">
        <v>2</v>
      </c>
      <c r="AY1007" s="12" t="s">
        <v>288</v>
      </c>
      <c r="AZ1007" s="12">
        <v>46</v>
      </c>
      <c r="BA1007" s="12" t="s">
        <v>503</v>
      </c>
      <c r="BB1007" s="12">
        <v>13962</v>
      </c>
      <c r="BC1007" s="12">
        <v>27</v>
      </c>
    </row>
    <row r="1008" spans="1:56" x14ac:dyDescent="0.2">
      <c r="A1008" s="2" t="s">
        <v>1612</v>
      </c>
      <c r="B1008" s="2" t="s">
        <v>568</v>
      </c>
      <c r="C1008" s="2"/>
      <c r="D1008" s="2">
        <v>1</v>
      </c>
      <c r="E1008" s="11">
        <v>43317</v>
      </c>
      <c r="F1008" s="2">
        <v>43317</v>
      </c>
      <c r="G1008" s="2">
        <v>38</v>
      </c>
      <c r="K1008" s="2">
        <v>16</v>
      </c>
      <c r="O1008" s="2" t="s">
        <v>55</v>
      </c>
      <c r="P1008" s="2">
        <v>2</v>
      </c>
      <c r="Q1008" s="2" t="s">
        <v>184</v>
      </c>
      <c r="R1008" s="2" t="s">
        <v>1989</v>
      </c>
      <c r="S1008" s="2" t="s">
        <v>1599</v>
      </c>
      <c r="T1008" s="2" t="s">
        <v>1599</v>
      </c>
      <c r="U1008" s="2" t="s">
        <v>1599</v>
      </c>
      <c r="V1008" s="2" t="s">
        <v>1599</v>
      </c>
      <c r="Y1008" s="2" t="s">
        <v>1599</v>
      </c>
      <c r="AA1008" s="2" t="s">
        <v>1599</v>
      </c>
      <c r="AB1008" s="12" t="s">
        <v>368</v>
      </c>
      <c r="AC1008" s="12" t="s">
        <v>504</v>
      </c>
      <c r="AD1008" s="12">
        <v>1</v>
      </c>
      <c r="AE1008" s="12">
        <f>VLOOKUP(AD1008,Tableau5[[ID_Section]:[departement]],10,TRUE)</f>
        <v>29</v>
      </c>
      <c r="AF1008" s="12">
        <v>38</v>
      </c>
      <c r="AG1008" s="33">
        <v>43317</v>
      </c>
      <c r="AH1008" s="12">
        <v>16</v>
      </c>
      <c r="AI1008" s="12">
        <v>5</v>
      </c>
      <c r="AJ1008" s="12" t="s">
        <v>55</v>
      </c>
      <c r="AK1008" s="12" t="str">
        <f>AJ1008</f>
        <v>Sportif</v>
      </c>
      <c r="AL1008" s="12">
        <v>2</v>
      </c>
      <c r="AO1008" s="12" t="s">
        <v>184</v>
      </c>
      <c r="AP1008" s="12">
        <v>2</v>
      </c>
      <c r="AV1008" s="12" t="str">
        <f>CONCATENATE(AD1008,"-",AG1008,"-",AJ1008)</f>
        <v>1-43317-Sportif</v>
      </c>
      <c r="AW1008" s="12">
        <v>1</v>
      </c>
      <c r="AX1008" s="12">
        <v>2</v>
      </c>
      <c r="AY1008" s="12" t="s">
        <v>288</v>
      </c>
      <c r="AZ1008" s="12">
        <v>46</v>
      </c>
      <c r="BA1008" s="12" t="s">
        <v>503</v>
      </c>
      <c r="BB1008" s="12">
        <v>13962</v>
      </c>
      <c r="BC1008" s="12">
        <v>27</v>
      </c>
    </row>
    <row r="1009" spans="1:55" x14ac:dyDescent="0.2">
      <c r="A1009" s="2" t="s">
        <v>1612</v>
      </c>
      <c r="B1009" s="2" t="s">
        <v>568</v>
      </c>
      <c r="C1009" s="2"/>
      <c r="D1009" s="2">
        <v>1</v>
      </c>
      <c r="E1009" s="11">
        <v>43317</v>
      </c>
      <c r="F1009" s="2">
        <v>43317</v>
      </c>
      <c r="G1009" s="2">
        <v>38</v>
      </c>
      <c r="K1009" s="2">
        <v>16</v>
      </c>
      <c r="O1009" s="2" t="s">
        <v>55</v>
      </c>
      <c r="P1009" s="2">
        <v>2</v>
      </c>
      <c r="R1009" s="2" t="s">
        <v>1989</v>
      </c>
      <c r="S1009" s="2" t="s">
        <v>1599</v>
      </c>
      <c r="T1009" s="2" t="s">
        <v>1599</v>
      </c>
      <c r="U1009" s="2" t="s">
        <v>1599</v>
      </c>
      <c r="V1009" s="2" t="s">
        <v>1599</v>
      </c>
      <c r="Y1009" s="2" t="s">
        <v>1599</v>
      </c>
      <c r="AA1009" s="2" t="s">
        <v>1599</v>
      </c>
      <c r="AB1009" s="12" t="s">
        <v>368</v>
      </c>
      <c r="AC1009" s="12" t="s">
        <v>505</v>
      </c>
      <c r="AD1009" s="12">
        <v>1</v>
      </c>
      <c r="AE1009" s="12">
        <f>VLOOKUP(AD1009,Tableau5[[ID_Section]:[departement]],10,TRUE)</f>
        <v>29</v>
      </c>
      <c r="AF1009" s="12">
        <v>38</v>
      </c>
      <c r="AG1009" s="33">
        <v>43317</v>
      </c>
      <c r="AH1009" s="12">
        <v>16</v>
      </c>
      <c r="AI1009" s="12">
        <v>5</v>
      </c>
      <c r="AJ1009" s="12" t="s">
        <v>55</v>
      </c>
      <c r="AK1009" s="12" t="str">
        <f>AJ1009</f>
        <v>Sportif</v>
      </c>
      <c r="AL1009" s="12">
        <v>2</v>
      </c>
      <c r="AP1009" s="12">
        <v>2</v>
      </c>
      <c r="AV1009" s="12" t="str">
        <f>CONCATENATE(AD1009,"-",AG1009,"-",AJ1009)</f>
        <v>1-43317-Sportif</v>
      </c>
      <c r="AW1009" s="12">
        <v>1</v>
      </c>
      <c r="AX1009" s="12">
        <v>2</v>
      </c>
      <c r="AY1009" s="12" t="s">
        <v>288</v>
      </c>
      <c r="AZ1009" s="12">
        <v>46</v>
      </c>
      <c r="BA1009" s="12" t="s">
        <v>503</v>
      </c>
      <c r="BB1009" s="12">
        <v>13962</v>
      </c>
      <c r="BC1009" s="12">
        <v>27</v>
      </c>
    </row>
    <row r="1010" spans="1:55" x14ac:dyDescent="0.2">
      <c r="A1010" s="2" t="s">
        <v>1612</v>
      </c>
      <c r="B1010" s="2" t="s">
        <v>568</v>
      </c>
      <c r="C1010" s="2"/>
      <c r="D1010" s="2">
        <v>1</v>
      </c>
      <c r="E1010" s="11">
        <v>43317</v>
      </c>
      <c r="F1010" s="2">
        <v>43317</v>
      </c>
      <c r="G1010" s="2">
        <v>38</v>
      </c>
      <c r="K1010" s="2">
        <v>16</v>
      </c>
      <c r="O1010" s="2" t="s">
        <v>55</v>
      </c>
      <c r="P1010" s="2">
        <v>2</v>
      </c>
      <c r="R1010" s="2" t="s">
        <v>1988</v>
      </c>
      <c r="S1010" s="2" t="s">
        <v>1599</v>
      </c>
      <c r="T1010" s="2" t="s">
        <v>1599</v>
      </c>
      <c r="U1010" s="2" t="s">
        <v>1599</v>
      </c>
      <c r="V1010" s="2" t="s">
        <v>1599</v>
      </c>
      <c r="Y1010" s="2" t="s">
        <v>1599</v>
      </c>
      <c r="AA1010" s="2" t="s">
        <v>1599</v>
      </c>
      <c r="AB1010" s="12" t="s">
        <v>368</v>
      </c>
      <c r="AC1010" s="12" t="s">
        <v>506</v>
      </c>
      <c r="AD1010" s="12">
        <v>1</v>
      </c>
      <c r="AE1010" s="12">
        <f>VLOOKUP(AD1010,Tableau5[[ID_Section]:[departement]],10,TRUE)</f>
        <v>29</v>
      </c>
      <c r="AF1010" s="12">
        <v>38</v>
      </c>
      <c r="AG1010" s="33">
        <v>43317</v>
      </c>
      <c r="AH1010" s="12">
        <v>16</v>
      </c>
      <c r="AI1010" s="12">
        <v>5</v>
      </c>
      <c r="AJ1010" s="12" t="s">
        <v>55</v>
      </c>
      <c r="AK1010" s="12" t="str">
        <f>AJ1010</f>
        <v>Sportif</v>
      </c>
      <c r="AL1010" s="12">
        <v>2</v>
      </c>
      <c r="AP1010" s="12">
        <v>1</v>
      </c>
      <c r="AV1010" s="12" t="str">
        <f>CONCATENATE(AD1010,"-",AG1010,"-",AJ1010)</f>
        <v>1-43317-Sportif</v>
      </c>
      <c r="AW1010" s="12">
        <v>1</v>
      </c>
      <c r="AX1010" s="12">
        <v>2</v>
      </c>
      <c r="AY1010" s="12" t="s">
        <v>288</v>
      </c>
      <c r="AZ1010" s="12">
        <v>46</v>
      </c>
      <c r="BA1010" s="12" t="s">
        <v>503</v>
      </c>
      <c r="BB1010" s="12">
        <v>13962</v>
      </c>
      <c r="BC1010" s="12">
        <v>27</v>
      </c>
    </row>
    <row r="1011" spans="1:55" x14ac:dyDescent="0.2">
      <c r="A1011" s="2" t="s">
        <v>1612</v>
      </c>
      <c r="B1011" s="2" t="s">
        <v>568</v>
      </c>
      <c r="C1011" s="2"/>
      <c r="D1011" s="2">
        <v>1</v>
      </c>
      <c r="E1011" s="11">
        <v>43317</v>
      </c>
      <c r="F1011" s="2">
        <v>43317</v>
      </c>
      <c r="G1011" s="2">
        <v>38</v>
      </c>
      <c r="K1011" s="2">
        <v>16</v>
      </c>
      <c r="O1011" s="2" t="s">
        <v>49</v>
      </c>
      <c r="P1011" s="2">
        <v>1</v>
      </c>
      <c r="R1011" s="2" t="s">
        <v>1989</v>
      </c>
      <c r="S1011" s="2" t="s">
        <v>54</v>
      </c>
      <c r="T1011" s="2" t="s">
        <v>507</v>
      </c>
      <c r="U1011" s="2" t="s">
        <v>1599</v>
      </c>
      <c r="V1011" s="2" t="s">
        <v>1599</v>
      </c>
      <c r="Y1011" s="2" t="s">
        <v>1599</v>
      </c>
      <c r="AA1011" s="2" t="s">
        <v>1599</v>
      </c>
      <c r="AB1011" s="12" t="s">
        <v>507</v>
      </c>
      <c r="AC1011" s="12" t="s">
        <v>508</v>
      </c>
      <c r="AD1011" s="12">
        <v>1</v>
      </c>
      <c r="AE1011" s="12">
        <f>VLOOKUP(AD1011,Tableau5[[ID_Section]:[departement]],10,TRUE)</f>
        <v>29</v>
      </c>
      <c r="AF1011" s="12">
        <v>38</v>
      </c>
      <c r="AG1011" s="33">
        <v>43317</v>
      </c>
      <c r="AH1011" s="12">
        <v>16</v>
      </c>
      <c r="AI1011" s="12">
        <v>1</v>
      </c>
      <c r="AJ1011" s="12" t="s">
        <v>49</v>
      </c>
      <c r="AL1011" s="12">
        <v>1</v>
      </c>
      <c r="AP1011" s="12">
        <v>2</v>
      </c>
      <c r="AQ1011" s="12">
        <v>40</v>
      </c>
      <c r="AW1011" s="12">
        <v>2</v>
      </c>
      <c r="AX1011" s="12">
        <v>2</v>
      </c>
      <c r="AY1011" s="12" t="s">
        <v>288</v>
      </c>
      <c r="AZ1011" s="12">
        <v>46</v>
      </c>
      <c r="BA1011" s="12" t="s">
        <v>503</v>
      </c>
      <c r="BB1011" s="12">
        <v>13962</v>
      </c>
      <c r="BC1011" s="12">
        <v>27</v>
      </c>
    </row>
    <row r="1012" spans="1:55" x14ac:dyDescent="0.2">
      <c r="A1012" s="2" t="s">
        <v>1612</v>
      </c>
      <c r="B1012" s="2" t="s">
        <v>568</v>
      </c>
      <c r="C1012" s="2"/>
      <c r="D1012" s="2">
        <v>1</v>
      </c>
      <c r="E1012" s="11">
        <v>43317</v>
      </c>
      <c r="F1012" s="2">
        <v>43317</v>
      </c>
      <c r="G1012" s="2">
        <v>38</v>
      </c>
      <c r="K1012" s="2">
        <v>16</v>
      </c>
      <c r="O1012" s="2" t="s">
        <v>49</v>
      </c>
      <c r="P1012" s="2">
        <v>1</v>
      </c>
      <c r="R1012" s="2" t="s">
        <v>1989</v>
      </c>
      <c r="S1012" s="2" t="s">
        <v>54</v>
      </c>
      <c r="T1012" s="2" t="s">
        <v>509</v>
      </c>
      <c r="U1012" s="2" t="s">
        <v>1599</v>
      </c>
      <c r="V1012" s="2" t="s">
        <v>1599</v>
      </c>
      <c r="Y1012" s="2" t="s">
        <v>1599</v>
      </c>
      <c r="AA1012" s="2" t="s">
        <v>1599</v>
      </c>
      <c r="AB1012" s="12" t="s">
        <v>509</v>
      </c>
      <c r="AC1012" s="12" t="s">
        <v>510</v>
      </c>
      <c r="AD1012" s="12">
        <v>1</v>
      </c>
      <c r="AE1012" s="12">
        <f>VLOOKUP(AD1012,Tableau5[[ID_Section]:[departement]],10,TRUE)</f>
        <v>29</v>
      </c>
      <c r="AF1012" s="12">
        <v>38</v>
      </c>
      <c r="AG1012" s="33">
        <v>43317</v>
      </c>
      <c r="AH1012" s="12">
        <v>16</v>
      </c>
      <c r="AI1012" s="12">
        <v>1</v>
      </c>
      <c r="AJ1012" s="12" t="s">
        <v>49</v>
      </c>
      <c r="AL1012" s="12">
        <v>1</v>
      </c>
      <c r="AP1012" s="12">
        <v>2</v>
      </c>
      <c r="AQ1012" s="12">
        <v>41</v>
      </c>
      <c r="AW1012" s="12">
        <v>2</v>
      </c>
      <c r="AX1012" s="12">
        <v>2</v>
      </c>
      <c r="AY1012" s="12" t="s">
        <v>288</v>
      </c>
      <c r="AZ1012" s="12">
        <v>46</v>
      </c>
      <c r="BA1012" s="12" t="s">
        <v>503</v>
      </c>
      <c r="BB1012" s="12">
        <v>13962</v>
      </c>
      <c r="BC1012" s="12">
        <v>27</v>
      </c>
    </row>
    <row r="1013" spans="1:55" x14ac:dyDescent="0.2">
      <c r="A1013" s="2" t="s">
        <v>1612</v>
      </c>
      <c r="B1013" s="2" t="s">
        <v>568</v>
      </c>
      <c r="C1013" s="2"/>
      <c r="D1013" s="2">
        <v>1</v>
      </c>
      <c r="E1013" s="11">
        <v>43317</v>
      </c>
      <c r="F1013" s="2">
        <v>43317</v>
      </c>
      <c r="G1013" s="2">
        <v>38</v>
      </c>
      <c r="K1013" s="2">
        <v>16</v>
      </c>
      <c r="O1013" s="2" t="s">
        <v>49</v>
      </c>
      <c r="P1013" s="2">
        <v>1</v>
      </c>
      <c r="R1013" s="2" t="s">
        <v>1988</v>
      </c>
      <c r="S1013" s="2" t="s">
        <v>1599</v>
      </c>
      <c r="T1013" s="2" t="s">
        <v>1599</v>
      </c>
      <c r="U1013" s="2" t="s">
        <v>1599</v>
      </c>
      <c r="V1013" s="2" t="s">
        <v>1599</v>
      </c>
      <c r="Y1013" s="2" t="s">
        <v>1599</v>
      </c>
      <c r="AA1013" s="2" t="s">
        <v>1599</v>
      </c>
      <c r="AB1013" s="12" t="s">
        <v>368</v>
      </c>
      <c r="AC1013" s="12" t="s">
        <v>511</v>
      </c>
      <c r="AD1013" s="12">
        <v>1</v>
      </c>
      <c r="AE1013" s="12">
        <f>VLOOKUP(AD1013,Tableau5[[ID_Section]:[departement]],10,TRUE)</f>
        <v>29</v>
      </c>
      <c r="AF1013" s="12">
        <v>38</v>
      </c>
      <c r="AG1013" s="33">
        <v>43317</v>
      </c>
      <c r="AH1013" s="12">
        <v>16</v>
      </c>
      <c r="AI1013" s="12">
        <v>1</v>
      </c>
      <c r="AJ1013" s="12" t="s">
        <v>49</v>
      </c>
      <c r="AL1013" s="12">
        <v>1</v>
      </c>
      <c r="AP1013" s="12">
        <v>1</v>
      </c>
      <c r="AW1013" s="12">
        <v>2</v>
      </c>
      <c r="AX1013" s="12">
        <v>2</v>
      </c>
      <c r="AY1013" s="12" t="s">
        <v>288</v>
      </c>
      <c r="AZ1013" s="12">
        <v>46</v>
      </c>
      <c r="BA1013" s="12" t="s">
        <v>503</v>
      </c>
      <c r="BB1013" s="12">
        <v>13962</v>
      </c>
      <c r="BC1013" s="12">
        <v>27</v>
      </c>
    </row>
    <row r="1014" spans="1:55" x14ac:dyDescent="0.2">
      <c r="A1014" s="2" t="s">
        <v>1612</v>
      </c>
      <c r="B1014" s="2" t="s">
        <v>568</v>
      </c>
      <c r="C1014" s="2"/>
      <c r="D1014" s="2">
        <v>1</v>
      </c>
      <c r="E1014" s="11">
        <v>43317</v>
      </c>
      <c r="F1014" s="2">
        <v>43317</v>
      </c>
      <c r="G1014" s="2">
        <v>38</v>
      </c>
      <c r="K1014" s="2">
        <v>16</v>
      </c>
      <c r="O1014" s="2" t="s">
        <v>55</v>
      </c>
      <c r="P1014" s="2">
        <v>1</v>
      </c>
      <c r="R1014" s="2" t="s">
        <v>1988</v>
      </c>
      <c r="S1014" s="2" t="s">
        <v>1599</v>
      </c>
      <c r="T1014" s="2" t="s">
        <v>1599</v>
      </c>
      <c r="U1014" s="2" t="s">
        <v>1599</v>
      </c>
      <c r="V1014" s="2" t="s">
        <v>1599</v>
      </c>
      <c r="Y1014" s="2" t="s">
        <v>1599</v>
      </c>
      <c r="AA1014" s="2" t="s">
        <v>1599</v>
      </c>
      <c r="AB1014" s="12" t="s">
        <v>368</v>
      </c>
      <c r="AC1014" s="12" t="s">
        <v>512</v>
      </c>
      <c r="AD1014" s="12">
        <v>1</v>
      </c>
      <c r="AE1014" s="12">
        <f>VLOOKUP(AD1014,Tableau5[[ID_Section]:[departement]],10,TRUE)</f>
        <v>29</v>
      </c>
      <c r="AF1014" s="12">
        <v>38</v>
      </c>
      <c r="AG1014" s="33">
        <v>43317</v>
      </c>
      <c r="AH1014" s="12">
        <v>16</v>
      </c>
      <c r="AI1014" s="12">
        <v>5</v>
      </c>
      <c r="AJ1014" s="12" t="s">
        <v>55</v>
      </c>
      <c r="AK1014" s="12" t="str">
        <f>AJ1014</f>
        <v>Sportif</v>
      </c>
      <c r="AL1014" s="12">
        <v>1</v>
      </c>
      <c r="AP1014" s="12">
        <v>1</v>
      </c>
      <c r="AV1014" s="12" t="str">
        <f>CONCATENATE(AD1014,"-",AG1014,"-",AJ1014)</f>
        <v>1-43317-Sportif</v>
      </c>
      <c r="AW1014" s="12">
        <v>1</v>
      </c>
      <c r="AX1014" s="12">
        <v>2</v>
      </c>
      <c r="AY1014" s="12" t="s">
        <v>288</v>
      </c>
      <c r="AZ1014" s="12">
        <v>46</v>
      </c>
      <c r="BA1014" s="12" t="s">
        <v>503</v>
      </c>
      <c r="BB1014" s="12">
        <v>13962</v>
      </c>
      <c r="BC1014" s="12">
        <v>27</v>
      </c>
    </row>
    <row r="1015" spans="1:55" x14ac:dyDescent="0.2">
      <c r="A1015" s="2" t="s">
        <v>1612</v>
      </c>
      <c r="B1015" s="2" t="s">
        <v>568</v>
      </c>
      <c r="C1015" s="2"/>
      <c r="D1015" s="2">
        <v>1</v>
      </c>
      <c r="E1015" s="11">
        <v>43317</v>
      </c>
      <c r="F1015" s="2">
        <v>43317</v>
      </c>
      <c r="G1015" s="2">
        <v>38</v>
      </c>
      <c r="K1015" s="2">
        <v>16</v>
      </c>
      <c r="O1015" s="2" t="s">
        <v>55</v>
      </c>
      <c r="P1015" s="2">
        <v>2</v>
      </c>
      <c r="R1015" s="2" t="s">
        <v>1989</v>
      </c>
      <c r="S1015" s="2" t="s">
        <v>1599</v>
      </c>
      <c r="T1015" s="2" t="s">
        <v>1599</v>
      </c>
      <c r="U1015" s="2" t="s">
        <v>1599</v>
      </c>
      <c r="V1015" s="2" t="s">
        <v>1599</v>
      </c>
      <c r="Y1015" s="2" t="s">
        <v>1599</v>
      </c>
      <c r="AA1015" s="2" t="s">
        <v>1599</v>
      </c>
      <c r="AB1015" s="12" t="s">
        <v>368</v>
      </c>
      <c r="AC1015" s="12" t="s">
        <v>513</v>
      </c>
      <c r="AD1015" s="12">
        <v>1</v>
      </c>
      <c r="AE1015" s="12">
        <f>VLOOKUP(AD1015,Tableau5[[ID_Section]:[departement]],10,TRUE)</f>
        <v>29</v>
      </c>
      <c r="AF1015" s="12">
        <v>38</v>
      </c>
      <c r="AG1015" s="33">
        <v>43317</v>
      </c>
      <c r="AH1015" s="12">
        <v>16</v>
      </c>
      <c r="AI1015" s="12">
        <v>5</v>
      </c>
      <c r="AJ1015" s="12" t="s">
        <v>55</v>
      </c>
      <c r="AK1015" s="12" t="str">
        <f>AJ1015</f>
        <v>Sportif</v>
      </c>
      <c r="AL1015" s="12">
        <v>2</v>
      </c>
      <c r="AP1015" s="12">
        <v>2</v>
      </c>
      <c r="AV1015" s="12" t="str">
        <f>CONCATENATE(AD1015,"-",AG1015,"-",AJ1015)</f>
        <v>1-43317-Sportif</v>
      </c>
      <c r="AW1015" s="12">
        <v>1</v>
      </c>
      <c r="AX1015" s="12">
        <v>2</v>
      </c>
      <c r="AY1015" s="12" t="s">
        <v>288</v>
      </c>
      <c r="AZ1015" s="12">
        <v>46</v>
      </c>
      <c r="BA1015" s="12" t="s">
        <v>503</v>
      </c>
      <c r="BB1015" s="12">
        <v>13962</v>
      </c>
      <c r="BC1015" s="12">
        <v>27</v>
      </c>
    </row>
    <row r="1016" spans="1:55" x14ac:dyDescent="0.2">
      <c r="A1016" s="2" t="s">
        <v>1612</v>
      </c>
      <c r="B1016" s="2" t="s">
        <v>568</v>
      </c>
      <c r="C1016" s="2"/>
      <c r="D1016" s="2">
        <v>1</v>
      </c>
      <c r="E1016" s="11">
        <v>43317</v>
      </c>
      <c r="F1016" s="2">
        <v>43317</v>
      </c>
      <c r="G1016" s="2">
        <v>38</v>
      </c>
      <c r="K1016" s="2">
        <v>16</v>
      </c>
      <c r="O1016" s="2" t="s">
        <v>55</v>
      </c>
      <c r="P1016" s="2">
        <v>2</v>
      </c>
      <c r="R1016" s="2" t="s">
        <v>1989</v>
      </c>
      <c r="S1016" s="2" t="s">
        <v>1599</v>
      </c>
      <c r="T1016" s="2" t="s">
        <v>1599</v>
      </c>
      <c r="U1016" s="2" t="s">
        <v>1599</v>
      </c>
      <c r="V1016" s="2" t="s">
        <v>1599</v>
      </c>
      <c r="Y1016" s="2" t="s">
        <v>1599</v>
      </c>
      <c r="AA1016" s="2" t="s">
        <v>1599</v>
      </c>
      <c r="AB1016" s="12" t="s">
        <v>368</v>
      </c>
      <c r="AC1016" s="12" t="s">
        <v>514</v>
      </c>
      <c r="AD1016" s="12">
        <v>1</v>
      </c>
      <c r="AE1016" s="12">
        <f>VLOOKUP(AD1016,Tableau5[[ID_Section]:[departement]],10,TRUE)</f>
        <v>29</v>
      </c>
      <c r="AF1016" s="12">
        <v>38</v>
      </c>
      <c r="AG1016" s="33">
        <v>43317</v>
      </c>
      <c r="AH1016" s="12">
        <v>16</v>
      </c>
      <c r="AI1016" s="12">
        <v>5</v>
      </c>
      <c r="AJ1016" s="12" t="s">
        <v>55</v>
      </c>
      <c r="AK1016" s="12" t="str">
        <f>AJ1016</f>
        <v>Sportif</v>
      </c>
      <c r="AL1016" s="12">
        <v>2</v>
      </c>
      <c r="AP1016" s="12">
        <v>2</v>
      </c>
      <c r="AV1016" s="12" t="str">
        <f>CONCATENATE(AD1016,"-",AG1016,"-",AJ1016)</f>
        <v>1-43317-Sportif</v>
      </c>
      <c r="AW1016" s="12">
        <v>1</v>
      </c>
      <c r="AX1016" s="12">
        <v>2</v>
      </c>
      <c r="AY1016" s="12" t="s">
        <v>288</v>
      </c>
      <c r="AZ1016" s="12">
        <v>46</v>
      </c>
      <c r="BA1016" s="12" t="s">
        <v>503</v>
      </c>
      <c r="BB1016" s="12">
        <v>13962</v>
      </c>
      <c r="BC1016" s="12">
        <v>27</v>
      </c>
    </row>
    <row r="1017" spans="1:55" x14ac:dyDescent="0.2">
      <c r="A1017" s="2" t="s">
        <v>1612</v>
      </c>
      <c r="B1017" s="2" t="s">
        <v>568</v>
      </c>
      <c r="C1017" s="2"/>
      <c r="D1017" s="2">
        <v>1</v>
      </c>
      <c r="E1017" s="11">
        <v>43317</v>
      </c>
      <c r="F1017" s="2">
        <v>43317</v>
      </c>
      <c r="G1017" s="2">
        <v>38</v>
      </c>
      <c r="K1017" s="2">
        <v>16</v>
      </c>
      <c r="O1017" s="2" t="s">
        <v>53</v>
      </c>
      <c r="P1017" s="2">
        <v>1</v>
      </c>
      <c r="R1017" s="2" t="s">
        <v>1989</v>
      </c>
      <c r="S1017" s="2" t="s">
        <v>1599</v>
      </c>
      <c r="T1017" s="2" t="s">
        <v>1599</v>
      </c>
      <c r="U1017" s="2" t="s">
        <v>1599</v>
      </c>
      <c r="V1017" s="2" t="s">
        <v>1599</v>
      </c>
      <c r="Y1017" s="2" t="s">
        <v>1599</v>
      </c>
      <c r="AA1017" s="2" t="s">
        <v>1599</v>
      </c>
      <c r="AB1017" s="12" t="s">
        <v>368</v>
      </c>
      <c r="AC1017" s="12" t="s">
        <v>515</v>
      </c>
      <c r="AD1017" s="12">
        <v>1</v>
      </c>
      <c r="AE1017" s="12">
        <f>VLOOKUP(AD1017,Tableau5[[ID_Section]:[departement]],10,TRUE)</f>
        <v>29</v>
      </c>
      <c r="AF1017" s="12">
        <v>38</v>
      </c>
      <c r="AG1017" s="33">
        <v>43317</v>
      </c>
      <c r="AH1017" s="12">
        <v>16</v>
      </c>
      <c r="AI1017" s="12">
        <v>7</v>
      </c>
      <c r="AJ1017" s="12" t="s">
        <v>53</v>
      </c>
      <c r="AK1017" s="12" t="s">
        <v>53</v>
      </c>
      <c r="AL1017" s="12">
        <v>1</v>
      </c>
      <c r="AP1017" s="12">
        <v>2</v>
      </c>
      <c r="AV1017" s="12" t="str">
        <f>CONCATENATE(AD1017,"-",AG1017,"-","Loisir")</f>
        <v>1-43317-Loisir</v>
      </c>
      <c r="AW1017" s="12">
        <v>1</v>
      </c>
      <c r="AX1017" s="12">
        <v>2</v>
      </c>
      <c r="AY1017" s="12" t="s">
        <v>288</v>
      </c>
      <c r="AZ1017" s="12">
        <v>46</v>
      </c>
      <c r="BA1017" s="12" t="s">
        <v>503</v>
      </c>
      <c r="BB1017" s="12">
        <v>13962</v>
      </c>
      <c r="BC1017" s="12">
        <v>27</v>
      </c>
    </row>
    <row r="1018" spans="1:55" x14ac:dyDescent="0.2">
      <c r="A1018" s="2" t="s">
        <v>1612</v>
      </c>
      <c r="B1018" s="2" t="s">
        <v>568</v>
      </c>
      <c r="C1018" s="2"/>
      <c r="D1018" s="2">
        <v>1</v>
      </c>
      <c r="E1018" s="11">
        <v>43317</v>
      </c>
      <c r="F1018" s="2">
        <v>43317</v>
      </c>
      <c r="G1018" s="2">
        <v>38</v>
      </c>
      <c r="K1018" s="2">
        <v>16</v>
      </c>
      <c r="O1018" s="2" t="s">
        <v>55</v>
      </c>
      <c r="P1018" s="2">
        <v>1</v>
      </c>
      <c r="R1018" s="2" t="s">
        <v>1989</v>
      </c>
      <c r="S1018" s="2" t="s">
        <v>1599</v>
      </c>
      <c r="T1018" s="2" t="s">
        <v>1599</v>
      </c>
      <c r="U1018" s="2" t="s">
        <v>1599</v>
      </c>
      <c r="V1018" s="2" t="s">
        <v>1599</v>
      </c>
      <c r="Y1018" s="2" t="s">
        <v>1599</v>
      </c>
      <c r="AA1018" s="2" t="s">
        <v>1599</v>
      </c>
      <c r="AB1018" s="12" t="s">
        <v>368</v>
      </c>
      <c r="AC1018" s="12" t="s">
        <v>516</v>
      </c>
      <c r="AD1018" s="12">
        <v>1</v>
      </c>
      <c r="AE1018" s="12">
        <f>VLOOKUP(AD1018,Tableau5[[ID_Section]:[departement]],10,TRUE)</f>
        <v>29</v>
      </c>
      <c r="AF1018" s="12">
        <v>38</v>
      </c>
      <c r="AG1018" s="33">
        <v>43317</v>
      </c>
      <c r="AH1018" s="12">
        <v>16</v>
      </c>
      <c r="AI1018" s="12">
        <v>5</v>
      </c>
      <c r="AJ1018" s="12" t="s">
        <v>55</v>
      </c>
      <c r="AK1018" s="12" t="str">
        <f>AJ1018</f>
        <v>Sportif</v>
      </c>
      <c r="AL1018" s="12">
        <v>1</v>
      </c>
      <c r="AP1018" s="12">
        <v>2</v>
      </c>
      <c r="AV1018" s="12" t="str">
        <f>CONCATENATE(AD1018,"-",AG1018,"-",AJ1018)</f>
        <v>1-43317-Sportif</v>
      </c>
      <c r="AW1018" s="12">
        <v>1</v>
      </c>
      <c r="AX1018" s="12">
        <v>2</v>
      </c>
      <c r="AY1018" s="12" t="s">
        <v>288</v>
      </c>
      <c r="AZ1018" s="12">
        <v>46</v>
      </c>
      <c r="BA1018" s="12" t="s">
        <v>503</v>
      </c>
      <c r="BB1018" s="12">
        <v>13962</v>
      </c>
      <c r="BC1018" s="12">
        <v>27</v>
      </c>
    </row>
    <row r="1019" spans="1:55" x14ac:dyDescent="0.2">
      <c r="A1019" s="2" t="s">
        <v>1612</v>
      </c>
      <c r="B1019" s="2" t="s">
        <v>568</v>
      </c>
      <c r="C1019" s="2"/>
      <c r="D1019" s="2">
        <v>1</v>
      </c>
      <c r="E1019" s="11">
        <v>43317</v>
      </c>
      <c r="F1019" s="2">
        <v>43317</v>
      </c>
      <c r="G1019" s="2">
        <v>38</v>
      </c>
      <c r="K1019" s="2">
        <v>16</v>
      </c>
      <c r="O1019" s="2" t="s">
        <v>79</v>
      </c>
      <c r="P1019" s="2">
        <v>1</v>
      </c>
      <c r="Q1019" s="2" t="s">
        <v>230</v>
      </c>
      <c r="R1019" s="2" t="s">
        <v>1989</v>
      </c>
      <c r="S1019" s="2" t="s">
        <v>1599</v>
      </c>
      <c r="T1019" s="2" t="s">
        <v>1599</v>
      </c>
      <c r="U1019" s="2" t="s">
        <v>1599</v>
      </c>
      <c r="V1019" s="2" t="s">
        <v>1599</v>
      </c>
      <c r="Y1019" s="2" t="s">
        <v>1599</v>
      </c>
      <c r="AA1019" s="2" t="s">
        <v>1599</v>
      </c>
      <c r="AB1019" s="12" t="s">
        <v>368</v>
      </c>
      <c r="AC1019" s="12" t="s">
        <v>517</v>
      </c>
      <c r="AD1019" s="12">
        <v>1</v>
      </c>
      <c r="AE1019" s="12">
        <f>VLOOKUP(AD1019,Tableau5[[ID_Section]:[departement]],10,TRUE)</f>
        <v>29</v>
      </c>
      <c r="AF1019" s="12">
        <v>38</v>
      </c>
      <c r="AG1019" s="33">
        <v>43317</v>
      </c>
      <c r="AH1019" s="12">
        <v>16</v>
      </c>
      <c r="AI1019" s="12">
        <v>11</v>
      </c>
      <c r="AJ1019" s="12" t="s">
        <v>79</v>
      </c>
      <c r="AK1019" s="12" t="s">
        <v>53</v>
      </c>
      <c r="AL1019" s="12">
        <v>1</v>
      </c>
      <c r="AO1019" s="12" t="s">
        <v>230</v>
      </c>
      <c r="AP1019" s="12">
        <v>2</v>
      </c>
      <c r="AV1019" s="12" t="str">
        <f>CONCATENATE(AD1019,"-",AG1019,"-","Loisir")</f>
        <v>1-43317-Loisir</v>
      </c>
      <c r="AW1019" s="12">
        <v>1</v>
      </c>
      <c r="AX1019" s="12">
        <v>2</v>
      </c>
      <c r="AY1019" s="12" t="s">
        <v>288</v>
      </c>
      <c r="AZ1019" s="12">
        <v>46</v>
      </c>
      <c r="BA1019" s="12" t="s">
        <v>503</v>
      </c>
      <c r="BB1019" s="12">
        <v>13962</v>
      </c>
      <c r="BC1019" s="12">
        <v>27</v>
      </c>
    </row>
    <row r="1020" spans="1:55" x14ac:dyDescent="0.2">
      <c r="A1020" s="2" t="s">
        <v>1612</v>
      </c>
      <c r="B1020" s="2" t="s">
        <v>568</v>
      </c>
      <c r="C1020" s="2"/>
      <c r="D1020" s="2">
        <v>1</v>
      </c>
      <c r="E1020" s="11">
        <v>43317</v>
      </c>
      <c r="F1020" s="2">
        <v>43317</v>
      </c>
      <c r="G1020" s="2">
        <v>38</v>
      </c>
      <c r="K1020" s="2">
        <v>16</v>
      </c>
      <c r="O1020" s="2" t="s">
        <v>71</v>
      </c>
      <c r="P1020" s="2">
        <v>1</v>
      </c>
      <c r="R1020" s="2" t="s">
        <v>1989</v>
      </c>
      <c r="S1020" s="2" t="s">
        <v>1599</v>
      </c>
      <c r="T1020" s="2" t="s">
        <v>1599</v>
      </c>
      <c r="U1020" s="2" t="s">
        <v>1981</v>
      </c>
      <c r="V1020" s="2">
        <v>29</v>
      </c>
      <c r="Y1020" s="2" t="s">
        <v>1982</v>
      </c>
      <c r="AA1020" s="2" t="s">
        <v>51</v>
      </c>
      <c r="AB1020" s="12" t="s">
        <v>368</v>
      </c>
      <c r="AC1020" s="12" t="s">
        <v>518</v>
      </c>
      <c r="AD1020" s="12">
        <v>1</v>
      </c>
      <c r="AE1020" s="12">
        <f>VLOOKUP(AD1020,Tableau5[[ID_Section]:[departement]],10,TRUE)</f>
        <v>29</v>
      </c>
      <c r="AF1020" s="12">
        <v>38</v>
      </c>
      <c r="AG1020" s="33">
        <v>43317</v>
      </c>
      <c r="AH1020" s="12">
        <v>16</v>
      </c>
      <c r="AI1020" s="12">
        <v>13</v>
      </c>
      <c r="AJ1020" s="12" t="s">
        <v>71</v>
      </c>
      <c r="AL1020" s="12">
        <v>1</v>
      </c>
      <c r="AP1020" s="12">
        <v>2</v>
      </c>
      <c r="AR1020" s="12">
        <v>29</v>
      </c>
      <c r="AS1020" s="12" t="s">
        <v>51</v>
      </c>
      <c r="AT1020" s="12">
        <v>2</v>
      </c>
      <c r="AU1020" s="12">
        <v>2</v>
      </c>
      <c r="AW1020" s="12">
        <v>2</v>
      </c>
      <c r="AX1020" s="12">
        <v>2</v>
      </c>
      <c r="AY1020" s="12" t="s">
        <v>288</v>
      </c>
      <c r="AZ1020" s="12">
        <v>46</v>
      </c>
      <c r="BA1020" s="12" t="s">
        <v>503</v>
      </c>
      <c r="BB1020" s="12">
        <v>13962</v>
      </c>
      <c r="BC1020" s="12">
        <v>27</v>
      </c>
    </row>
    <row r="1021" spans="1:55" x14ac:dyDescent="0.2">
      <c r="A1021" s="2" t="s">
        <v>1612</v>
      </c>
      <c r="B1021" s="2" t="s">
        <v>568</v>
      </c>
      <c r="C1021" s="2"/>
      <c r="D1021" s="2">
        <v>1</v>
      </c>
      <c r="E1021" s="11">
        <v>43317</v>
      </c>
      <c r="F1021" s="2">
        <v>43317</v>
      </c>
      <c r="G1021" s="2">
        <v>38</v>
      </c>
      <c r="K1021" s="2">
        <v>16</v>
      </c>
      <c r="O1021" s="2" t="s">
        <v>49</v>
      </c>
      <c r="P1021" s="2">
        <v>1</v>
      </c>
      <c r="R1021" s="2" t="s">
        <v>1989</v>
      </c>
      <c r="S1021" s="2" t="s">
        <v>1599</v>
      </c>
      <c r="T1021" s="2" t="s">
        <v>1599</v>
      </c>
      <c r="U1021" s="2" t="s">
        <v>1599</v>
      </c>
      <c r="V1021" s="2" t="s">
        <v>1599</v>
      </c>
      <c r="Y1021" s="2" t="s">
        <v>1599</v>
      </c>
      <c r="AA1021" s="2" t="s">
        <v>1599</v>
      </c>
      <c r="AB1021" s="12" t="s">
        <v>368</v>
      </c>
      <c r="AC1021" s="12" t="s">
        <v>519</v>
      </c>
      <c r="AD1021" s="12">
        <v>1</v>
      </c>
      <c r="AE1021" s="12">
        <f>VLOOKUP(AD1021,Tableau5[[ID_Section]:[departement]],10,TRUE)</f>
        <v>29</v>
      </c>
      <c r="AF1021" s="12">
        <v>38</v>
      </c>
      <c r="AG1021" s="33">
        <v>43317</v>
      </c>
      <c r="AH1021" s="12">
        <v>16</v>
      </c>
      <c r="AI1021" s="12">
        <v>1</v>
      </c>
      <c r="AJ1021" s="12" t="s">
        <v>49</v>
      </c>
      <c r="AL1021" s="12">
        <v>1</v>
      </c>
      <c r="AP1021" s="12">
        <v>2</v>
      </c>
      <c r="AW1021" s="12">
        <v>2</v>
      </c>
      <c r="AX1021" s="12">
        <v>2</v>
      </c>
      <c r="AY1021" s="12" t="s">
        <v>288</v>
      </c>
      <c r="AZ1021" s="12">
        <v>46</v>
      </c>
      <c r="BA1021" s="12" t="s">
        <v>503</v>
      </c>
      <c r="BB1021" s="12">
        <v>13962</v>
      </c>
      <c r="BC1021" s="12">
        <v>27</v>
      </c>
    </row>
    <row r="1022" spans="1:55" x14ac:dyDescent="0.2">
      <c r="A1022" s="2" t="s">
        <v>1612</v>
      </c>
      <c r="B1022" s="2" t="s">
        <v>568</v>
      </c>
      <c r="C1022" s="2"/>
      <c r="D1022" s="2">
        <v>1</v>
      </c>
      <c r="E1022" s="11">
        <v>43317</v>
      </c>
      <c r="F1022" s="2">
        <v>43317</v>
      </c>
      <c r="G1022" s="2">
        <v>38</v>
      </c>
      <c r="K1022" s="2">
        <v>16</v>
      </c>
      <c r="O1022" s="2" t="s">
        <v>55</v>
      </c>
      <c r="P1022" s="2">
        <v>1</v>
      </c>
      <c r="R1022" s="2" t="s">
        <v>1989</v>
      </c>
      <c r="S1022" s="2" t="s">
        <v>1599</v>
      </c>
      <c r="T1022" s="2" t="s">
        <v>1599</v>
      </c>
      <c r="U1022" s="2" t="s">
        <v>1599</v>
      </c>
      <c r="V1022" s="2" t="s">
        <v>1599</v>
      </c>
      <c r="Y1022" s="2" t="s">
        <v>1599</v>
      </c>
      <c r="AA1022" s="2" t="s">
        <v>1599</v>
      </c>
      <c r="AB1022" s="12" t="s">
        <v>368</v>
      </c>
      <c r="AC1022" s="12" t="s">
        <v>520</v>
      </c>
      <c r="AD1022" s="12">
        <v>1</v>
      </c>
      <c r="AE1022" s="12">
        <f>VLOOKUP(AD1022,Tableau5[[ID_Section]:[departement]],10,TRUE)</f>
        <v>29</v>
      </c>
      <c r="AF1022" s="12">
        <v>38</v>
      </c>
      <c r="AG1022" s="33">
        <v>43317</v>
      </c>
      <c r="AH1022" s="12">
        <v>16</v>
      </c>
      <c r="AI1022" s="12">
        <v>5</v>
      </c>
      <c r="AJ1022" s="12" t="s">
        <v>55</v>
      </c>
      <c r="AK1022" s="12" t="str">
        <f>AJ1022</f>
        <v>Sportif</v>
      </c>
      <c r="AL1022" s="12">
        <v>1</v>
      </c>
      <c r="AP1022" s="12">
        <v>2</v>
      </c>
      <c r="AV1022" s="12" t="str">
        <f>CONCATENATE(AD1022,"-",AG1022,"-",AJ1022)</f>
        <v>1-43317-Sportif</v>
      </c>
      <c r="AW1022" s="12">
        <v>1</v>
      </c>
      <c r="AX1022" s="12">
        <v>2</v>
      </c>
      <c r="AY1022" s="12" t="s">
        <v>288</v>
      </c>
      <c r="AZ1022" s="12">
        <v>46</v>
      </c>
      <c r="BA1022" s="12" t="s">
        <v>503</v>
      </c>
      <c r="BB1022" s="12">
        <v>13962</v>
      </c>
      <c r="BC1022" s="12">
        <v>27</v>
      </c>
    </row>
    <row r="1023" spans="1:55" x14ac:dyDescent="0.2">
      <c r="A1023" s="2" t="s">
        <v>1612</v>
      </c>
      <c r="B1023" s="2" t="s">
        <v>568</v>
      </c>
      <c r="C1023" s="2"/>
      <c r="D1023" s="2">
        <v>1</v>
      </c>
      <c r="E1023" s="11">
        <v>43317</v>
      </c>
      <c r="F1023" s="2">
        <v>43317</v>
      </c>
      <c r="G1023" s="2">
        <v>38</v>
      </c>
      <c r="K1023" s="2">
        <v>16</v>
      </c>
      <c r="O1023" s="2" t="s">
        <v>55</v>
      </c>
      <c r="P1023" s="2">
        <v>1</v>
      </c>
      <c r="R1023" s="2" t="s">
        <v>1989</v>
      </c>
      <c r="S1023" s="2" t="s">
        <v>54</v>
      </c>
      <c r="T1023" s="2" t="s">
        <v>521</v>
      </c>
      <c r="U1023" s="2" t="s">
        <v>1599</v>
      </c>
      <c r="V1023" s="2" t="s">
        <v>1599</v>
      </c>
      <c r="Y1023" s="2" t="s">
        <v>1599</v>
      </c>
      <c r="AA1023" s="2" t="s">
        <v>1599</v>
      </c>
      <c r="AB1023" s="12" t="s">
        <v>521</v>
      </c>
      <c r="AC1023" s="12" t="s">
        <v>522</v>
      </c>
      <c r="AD1023" s="12">
        <v>1</v>
      </c>
      <c r="AE1023" s="12">
        <f>VLOOKUP(AD1023,Tableau5[[ID_Section]:[departement]],10,TRUE)</f>
        <v>29</v>
      </c>
      <c r="AF1023" s="12">
        <v>38</v>
      </c>
      <c r="AG1023" s="33">
        <v>43317</v>
      </c>
      <c r="AH1023" s="12">
        <v>16</v>
      </c>
      <c r="AI1023" s="12">
        <v>5</v>
      </c>
      <c r="AJ1023" s="12" t="s">
        <v>55</v>
      </c>
      <c r="AK1023" s="12" t="str">
        <f>AJ1023</f>
        <v>Sportif</v>
      </c>
      <c r="AL1023" s="12">
        <v>1</v>
      </c>
      <c r="AP1023" s="12">
        <v>2</v>
      </c>
      <c r="AQ1023" s="12">
        <v>42</v>
      </c>
      <c r="AV1023" s="12" t="str">
        <f>CONCATENATE(AD1023,"-",AG1023,"-",AJ1023)</f>
        <v>1-43317-Sportif</v>
      </c>
      <c r="AW1023" s="12">
        <v>1</v>
      </c>
      <c r="AX1023" s="12">
        <v>2</v>
      </c>
      <c r="AY1023" s="12" t="s">
        <v>288</v>
      </c>
      <c r="AZ1023" s="12">
        <v>46</v>
      </c>
      <c r="BA1023" s="12" t="s">
        <v>503</v>
      </c>
      <c r="BB1023" s="12">
        <v>13962</v>
      </c>
      <c r="BC1023" s="12">
        <v>27</v>
      </c>
    </row>
    <row r="1024" spans="1:55" x14ac:dyDescent="0.2">
      <c r="A1024" s="2" t="s">
        <v>1612</v>
      </c>
      <c r="B1024" s="2" t="s">
        <v>568</v>
      </c>
      <c r="C1024" s="2"/>
      <c r="D1024" s="2">
        <v>1</v>
      </c>
      <c r="E1024" s="11">
        <v>43317</v>
      </c>
      <c r="F1024" s="2">
        <v>43317</v>
      </c>
      <c r="G1024" s="2">
        <v>38</v>
      </c>
      <c r="K1024" s="2">
        <v>16</v>
      </c>
      <c r="O1024" s="2" t="s">
        <v>49</v>
      </c>
      <c r="P1024" s="2">
        <v>1</v>
      </c>
      <c r="R1024" s="2" t="s">
        <v>1988</v>
      </c>
      <c r="S1024" s="2" t="s">
        <v>54</v>
      </c>
      <c r="T1024" s="2" t="s">
        <v>523</v>
      </c>
      <c r="U1024" s="2" t="s">
        <v>1599</v>
      </c>
      <c r="V1024" s="2" t="s">
        <v>1599</v>
      </c>
      <c r="Y1024" s="2" t="s">
        <v>1599</v>
      </c>
      <c r="AA1024" s="2" t="s">
        <v>1599</v>
      </c>
      <c r="AB1024" s="12" t="s">
        <v>523</v>
      </c>
      <c r="AC1024" s="12" t="s">
        <v>524</v>
      </c>
      <c r="AD1024" s="12">
        <v>1</v>
      </c>
      <c r="AE1024" s="12">
        <f>VLOOKUP(AD1024,Tableau5[[ID_Section]:[departement]],10,TRUE)</f>
        <v>29</v>
      </c>
      <c r="AF1024" s="12">
        <v>38</v>
      </c>
      <c r="AG1024" s="33">
        <v>43317</v>
      </c>
      <c r="AH1024" s="12">
        <v>16</v>
      </c>
      <c r="AI1024" s="12">
        <v>1</v>
      </c>
      <c r="AJ1024" s="12" t="s">
        <v>49</v>
      </c>
      <c r="AL1024" s="12">
        <v>1</v>
      </c>
      <c r="AP1024" s="12">
        <v>1</v>
      </c>
      <c r="AQ1024" s="12">
        <v>43</v>
      </c>
      <c r="AW1024" s="12">
        <v>2</v>
      </c>
      <c r="AX1024" s="12">
        <v>2</v>
      </c>
      <c r="AY1024" s="12" t="s">
        <v>288</v>
      </c>
      <c r="AZ1024" s="12">
        <v>46</v>
      </c>
      <c r="BA1024" s="12" t="s">
        <v>503</v>
      </c>
      <c r="BB1024" s="12">
        <v>13962</v>
      </c>
      <c r="BC1024" s="12">
        <v>27</v>
      </c>
    </row>
    <row r="1025" spans="1:56" x14ac:dyDescent="0.2">
      <c r="A1025" s="2" t="s">
        <v>1612</v>
      </c>
      <c r="B1025" s="2" t="s">
        <v>568</v>
      </c>
      <c r="C1025" s="2"/>
      <c r="D1025" s="2">
        <v>1</v>
      </c>
      <c r="E1025" s="11">
        <v>43317</v>
      </c>
      <c r="F1025" s="2">
        <v>43317</v>
      </c>
      <c r="G1025" s="2">
        <v>38</v>
      </c>
      <c r="K1025" s="2">
        <v>16</v>
      </c>
      <c r="O1025" s="2" t="s">
        <v>49</v>
      </c>
      <c r="P1025" s="2">
        <v>1</v>
      </c>
      <c r="R1025" s="2" t="s">
        <v>1988</v>
      </c>
      <c r="S1025" s="2" t="s">
        <v>54</v>
      </c>
      <c r="T1025" s="2" t="s">
        <v>525</v>
      </c>
      <c r="U1025" s="2" t="s">
        <v>1599</v>
      </c>
      <c r="V1025" s="2" t="s">
        <v>1599</v>
      </c>
      <c r="Y1025" s="2" t="s">
        <v>1599</v>
      </c>
      <c r="AA1025" s="2" t="s">
        <v>1599</v>
      </c>
      <c r="AB1025" s="12" t="s">
        <v>525</v>
      </c>
      <c r="AC1025" s="12" t="s">
        <v>526</v>
      </c>
      <c r="AD1025" s="12">
        <v>1</v>
      </c>
      <c r="AE1025" s="12">
        <f>VLOOKUP(AD1025,Tableau5[[ID_Section]:[departement]],10,TRUE)</f>
        <v>29</v>
      </c>
      <c r="AF1025" s="12">
        <v>38</v>
      </c>
      <c r="AG1025" s="33">
        <v>43317</v>
      </c>
      <c r="AH1025" s="12">
        <v>16</v>
      </c>
      <c r="AI1025" s="12">
        <v>1</v>
      </c>
      <c r="AJ1025" s="12" t="s">
        <v>49</v>
      </c>
      <c r="AL1025" s="12">
        <v>1</v>
      </c>
      <c r="AP1025" s="12">
        <v>1</v>
      </c>
      <c r="AQ1025" s="12">
        <v>44</v>
      </c>
      <c r="AW1025" s="12">
        <v>2</v>
      </c>
      <c r="AX1025" s="12">
        <v>2</v>
      </c>
      <c r="AY1025" s="12" t="s">
        <v>288</v>
      </c>
      <c r="AZ1025" s="12">
        <v>46</v>
      </c>
      <c r="BA1025" s="12" t="s">
        <v>503</v>
      </c>
      <c r="BB1025" s="12">
        <v>13962</v>
      </c>
      <c r="BC1025" s="12">
        <v>27</v>
      </c>
    </row>
    <row r="1026" spans="1:56" x14ac:dyDescent="0.2">
      <c r="A1026" s="2" t="s">
        <v>1612</v>
      </c>
      <c r="B1026" s="2" t="s">
        <v>568</v>
      </c>
      <c r="C1026" s="2"/>
      <c r="D1026" s="2">
        <v>1</v>
      </c>
      <c r="E1026" s="11">
        <v>43317</v>
      </c>
      <c r="F1026" s="2">
        <v>43317</v>
      </c>
      <c r="G1026" s="2">
        <v>38</v>
      </c>
      <c r="K1026" s="2">
        <v>16</v>
      </c>
      <c r="M1026" s="2">
        <v>1</v>
      </c>
      <c r="O1026" s="2" t="s">
        <v>53</v>
      </c>
      <c r="P1026" s="2">
        <v>1</v>
      </c>
      <c r="R1026" s="2" t="s">
        <v>1989</v>
      </c>
      <c r="S1026" s="2" t="s">
        <v>1599</v>
      </c>
      <c r="T1026" s="2" t="s">
        <v>1599</v>
      </c>
      <c r="U1026" s="2" t="s">
        <v>1599</v>
      </c>
      <c r="V1026" s="2" t="s">
        <v>1599</v>
      </c>
      <c r="Y1026" s="2" t="s">
        <v>1599</v>
      </c>
      <c r="AA1026" s="2" t="s">
        <v>1599</v>
      </c>
      <c r="AB1026" s="12" t="s">
        <v>368</v>
      </c>
      <c r="AC1026" s="12" t="s">
        <v>527</v>
      </c>
      <c r="AD1026" s="12">
        <v>1</v>
      </c>
      <c r="AE1026" s="12">
        <f>VLOOKUP(AD1026,Tableau5[[ID_Section]:[departement]],10,TRUE)</f>
        <v>29</v>
      </c>
      <c r="AF1026" s="12">
        <v>38</v>
      </c>
      <c r="AG1026" s="33">
        <v>43317</v>
      </c>
      <c r="AH1026" s="12">
        <v>16</v>
      </c>
      <c r="AI1026" s="12">
        <v>9</v>
      </c>
      <c r="AJ1026" s="12" t="s">
        <v>53</v>
      </c>
      <c r="AK1026" s="12" t="s">
        <v>53</v>
      </c>
      <c r="AL1026" s="12">
        <v>1</v>
      </c>
      <c r="AN1026" s="12">
        <v>1</v>
      </c>
      <c r="AP1026" s="12">
        <v>2</v>
      </c>
      <c r="AV1026" s="12" t="str">
        <f>CONCATENATE(AD1026,"-",AG1026,"-","Loisir")</f>
        <v>1-43317-Loisir</v>
      </c>
      <c r="AW1026" s="12">
        <v>1</v>
      </c>
      <c r="AX1026" s="12">
        <v>2</v>
      </c>
      <c r="AY1026" s="12" t="s">
        <v>288</v>
      </c>
      <c r="AZ1026" s="12">
        <v>46</v>
      </c>
      <c r="BA1026" s="12" t="s">
        <v>503</v>
      </c>
      <c r="BB1026" s="12">
        <v>13962</v>
      </c>
      <c r="BC1026" s="12">
        <v>27</v>
      </c>
    </row>
    <row r="1027" spans="1:56" x14ac:dyDescent="0.2">
      <c r="A1027" s="2" t="s">
        <v>1612</v>
      </c>
      <c r="B1027" s="2" t="s">
        <v>568</v>
      </c>
      <c r="C1027" s="2"/>
      <c r="D1027" s="2">
        <v>1</v>
      </c>
      <c r="E1027" s="11">
        <v>43317</v>
      </c>
      <c r="F1027" s="2">
        <v>43317</v>
      </c>
      <c r="G1027" s="2">
        <v>38</v>
      </c>
      <c r="K1027" s="2">
        <v>16</v>
      </c>
      <c r="O1027" s="2" t="s">
        <v>55</v>
      </c>
      <c r="P1027" s="2">
        <v>4</v>
      </c>
      <c r="R1027" s="2" t="s">
        <v>1989</v>
      </c>
      <c r="S1027" s="2" t="s">
        <v>1599</v>
      </c>
      <c r="T1027" s="2" t="s">
        <v>1599</v>
      </c>
      <c r="U1027" s="2" t="s">
        <v>1599</v>
      </c>
      <c r="V1027" s="2" t="s">
        <v>1599</v>
      </c>
      <c r="Y1027" s="2" t="s">
        <v>1599</v>
      </c>
      <c r="AA1027" s="2" t="s">
        <v>1599</v>
      </c>
      <c r="AB1027" s="12" t="s">
        <v>368</v>
      </c>
      <c r="AC1027" s="12" t="s">
        <v>528</v>
      </c>
      <c r="AD1027" s="12">
        <v>1</v>
      </c>
      <c r="AE1027" s="12">
        <f>VLOOKUP(AD1027,Tableau5[[ID_Section]:[departement]],10,TRUE)</f>
        <v>29</v>
      </c>
      <c r="AF1027" s="12">
        <v>38</v>
      </c>
      <c r="AG1027" s="33">
        <v>43317</v>
      </c>
      <c r="AH1027" s="12">
        <v>16</v>
      </c>
      <c r="AI1027" s="12">
        <v>5</v>
      </c>
      <c r="AJ1027" s="12" t="s">
        <v>55</v>
      </c>
      <c r="AK1027" s="12" t="str">
        <f>AJ1027</f>
        <v>Sportif</v>
      </c>
      <c r="AL1027" s="12">
        <v>4</v>
      </c>
      <c r="AP1027" s="12">
        <v>2</v>
      </c>
      <c r="AV1027" s="12" t="str">
        <f>CONCATENATE(AD1027,"-",AG1027,"-",AJ1027)</f>
        <v>1-43317-Sportif</v>
      </c>
      <c r="AW1027" s="12">
        <v>1</v>
      </c>
      <c r="AX1027" s="12">
        <v>2</v>
      </c>
      <c r="AY1027" s="12" t="s">
        <v>288</v>
      </c>
      <c r="AZ1027" s="12">
        <v>46</v>
      </c>
      <c r="BA1027" s="12" t="s">
        <v>503</v>
      </c>
      <c r="BB1027" s="12">
        <v>13962</v>
      </c>
      <c r="BC1027" s="12">
        <v>27</v>
      </c>
    </row>
    <row r="1028" spans="1:56" x14ac:dyDescent="0.2">
      <c r="A1028" s="2" t="s">
        <v>1612</v>
      </c>
      <c r="B1028" s="2" t="s">
        <v>568</v>
      </c>
      <c r="C1028" s="2"/>
      <c r="D1028" s="2">
        <v>1</v>
      </c>
      <c r="E1028" s="11">
        <v>43317</v>
      </c>
      <c r="F1028" s="2">
        <v>43317</v>
      </c>
      <c r="G1028" s="2">
        <v>38</v>
      </c>
      <c r="K1028" s="2">
        <v>16</v>
      </c>
      <c r="O1028" s="2" t="s">
        <v>55</v>
      </c>
      <c r="P1028" s="2">
        <v>2</v>
      </c>
      <c r="R1028" s="2" t="s">
        <v>1988</v>
      </c>
      <c r="S1028" s="2" t="s">
        <v>1599</v>
      </c>
      <c r="T1028" s="2" t="s">
        <v>1599</v>
      </c>
      <c r="U1028" s="2" t="s">
        <v>1599</v>
      </c>
      <c r="V1028" s="2" t="s">
        <v>1599</v>
      </c>
      <c r="Y1028" s="2" t="s">
        <v>1599</v>
      </c>
      <c r="AA1028" s="2" t="s">
        <v>1599</v>
      </c>
      <c r="AB1028" s="12" t="s">
        <v>368</v>
      </c>
      <c r="AC1028" s="12" t="s">
        <v>529</v>
      </c>
      <c r="AD1028" s="12">
        <v>1</v>
      </c>
      <c r="AE1028" s="12">
        <f>VLOOKUP(AD1028,Tableau5[[ID_Section]:[departement]],10,TRUE)</f>
        <v>29</v>
      </c>
      <c r="AF1028" s="12">
        <v>38</v>
      </c>
      <c r="AG1028" s="33">
        <v>43317</v>
      </c>
      <c r="AH1028" s="12">
        <v>16</v>
      </c>
      <c r="AI1028" s="12">
        <v>5</v>
      </c>
      <c r="AJ1028" s="12" t="s">
        <v>55</v>
      </c>
      <c r="AK1028" s="12" t="str">
        <f>AJ1028</f>
        <v>Sportif</v>
      </c>
      <c r="AL1028" s="12">
        <v>2</v>
      </c>
      <c r="AP1028" s="12">
        <v>1</v>
      </c>
      <c r="AV1028" s="12" t="str">
        <f>CONCATENATE(AD1028,"-",AG1028,"-",AJ1028)</f>
        <v>1-43317-Sportif</v>
      </c>
      <c r="AW1028" s="12">
        <v>1</v>
      </c>
      <c r="AX1028" s="12">
        <v>2</v>
      </c>
      <c r="AY1028" s="12" t="s">
        <v>288</v>
      </c>
      <c r="AZ1028" s="12">
        <v>46</v>
      </c>
      <c r="BA1028" s="12" t="s">
        <v>503</v>
      </c>
      <c r="BB1028" s="12">
        <v>13962</v>
      </c>
      <c r="BC1028" s="12">
        <v>27</v>
      </c>
    </row>
    <row r="1029" spans="1:56" x14ac:dyDescent="0.2">
      <c r="A1029" s="2" t="s">
        <v>1612</v>
      </c>
      <c r="B1029" s="2" t="s">
        <v>568</v>
      </c>
      <c r="C1029" s="2"/>
      <c r="D1029" s="2">
        <v>1</v>
      </c>
      <c r="E1029" s="11">
        <v>43317</v>
      </c>
      <c r="F1029" s="2">
        <v>43317</v>
      </c>
      <c r="G1029" s="2">
        <v>38</v>
      </c>
      <c r="K1029" s="2">
        <v>16</v>
      </c>
      <c r="O1029" s="2" t="s">
        <v>53</v>
      </c>
      <c r="P1029" s="2">
        <v>1</v>
      </c>
      <c r="R1029" s="2" t="s">
        <v>1988</v>
      </c>
      <c r="S1029" s="2" t="s">
        <v>1599</v>
      </c>
      <c r="T1029" s="2" t="s">
        <v>1599</v>
      </c>
      <c r="U1029" s="2" t="s">
        <v>1599</v>
      </c>
      <c r="V1029" s="2" t="s">
        <v>1599</v>
      </c>
      <c r="Y1029" s="2" t="s">
        <v>1599</v>
      </c>
      <c r="AA1029" s="2" t="s">
        <v>1599</v>
      </c>
      <c r="AB1029" s="12" t="s">
        <v>368</v>
      </c>
      <c r="AC1029" s="12" t="s">
        <v>530</v>
      </c>
      <c r="AD1029" s="12">
        <v>1</v>
      </c>
      <c r="AE1029" s="12">
        <f>VLOOKUP(AD1029,Tableau5[[ID_Section]:[departement]],10,TRUE)</f>
        <v>29</v>
      </c>
      <c r="AF1029" s="12">
        <v>38</v>
      </c>
      <c r="AG1029" s="33">
        <v>43317</v>
      </c>
      <c r="AH1029" s="12">
        <v>16</v>
      </c>
      <c r="AI1029" s="12">
        <v>7</v>
      </c>
      <c r="AJ1029" s="12" t="s">
        <v>53</v>
      </c>
      <c r="AK1029" s="12" t="s">
        <v>53</v>
      </c>
      <c r="AL1029" s="12">
        <v>1</v>
      </c>
      <c r="AP1029" s="12">
        <v>1</v>
      </c>
      <c r="AV1029" s="12" t="str">
        <f>CONCATENATE(AD1029,"-",AG1029,"-","Loisir")</f>
        <v>1-43317-Loisir</v>
      </c>
      <c r="AW1029" s="12">
        <v>1</v>
      </c>
      <c r="AX1029" s="12">
        <v>2</v>
      </c>
      <c r="AY1029" s="12" t="s">
        <v>288</v>
      </c>
      <c r="AZ1029" s="12">
        <v>46</v>
      </c>
      <c r="BA1029" s="12" t="s">
        <v>503</v>
      </c>
      <c r="BB1029" s="12">
        <v>13962</v>
      </c>
      <c r="BC1029" s="12">
        <v>27</v>
      </c>
      <c r="BD1029" s="12" t="s">
        <v>48</v>
      </c>
    </row>
    <row r="1030" spans="1:56" x14ac:dyDescent="0.2">
      <c r="A1030" s="2" t="s">
        <v>1612</v>
      </c>
      <c r="B1030" s="2" t="s">
        <v>568</v>
      </c>
      <c r="C1030" s="2"/>
      <c r="D1030" s="2">
        <v>1</v>
      </c>
      <c r="E1030" s="11">
        <v>43317</v>
      </c>
      <c r="F1030" s="2">
        <v>43317</v>
      </c>
      <c r="G1030" s="2">
        <v>38</v>
      </c>
      <c r="K1030" s="2">
        <v>17</v>
      </c>
      <c r="O1030" s="2" t="s">
        <v>53</v>
      </c>
      <c r="P1030" s="2">
        <v>1</v>
      </c>
      <c r="R1030" s="2" t="s">
        <v>1988</v>
      </c>
      <c r="S1030" s="2" t="s">
        <v>1599</v>
      </c>
      <c r="T1030" s="2" t="s">
        <v>1599</v>
      </c>
      <c r="U1030" s="2" t="s">
        <v>1599</v>
      </c>
      <c r="V1030" s="2" t="s">
        <v>1599</v>
      </c>
      <c r="Y1030" s="2" t="s">
        <v>1599</v>
      </c>
      <c r="AA1030" s="2" t="s">
        <v>1599</v>
      </c>
      <c r="AB1030" s="12" t="s">
        <v>368</v>
      </c>
      <c r="AC1030" s="12" t="s">
        <v>531</v>
      </c>
      <c r="AD1030" s="12">
        <v>1</v>
      </c>
      <c r="AE1030" s="12">
        <f>VLOOKUP(AD1030,Tableau5[[ID_Section]:[departement]],10,TRUE)</f>
        <v>29</v>
      </c>
      <c r="AF1030" s="12">
        <v>38</v>
      </c>
      <c r="AG1030" s="33">
        <v>43317</v>
      </c>
      <c r="AH1030" s="12">
        <v>17</v>
      </c>
      <c r="AI1030" s="12">
        <v>7</v>
      </c>
      <c r="AJ1030" s="12" t="s">
        <v>53</v>
      </c>
      <c r="AK1030" s="12" t="s">
        <v>53</v>
      </c>
      <c r="AL1030" s="12">
        <v>1</v>
      </c>
      <c r="AP1030" s="12">
        <v>1</v>
      </c>
      <c r="AV1030" s="12" t="str">
        <f>CONCATENATE(AD1030,"-",AG1030,"-","Loisir")</f>
        <v>1-43317-Loisir</v>
      </c>
      <c r="AW1030" s="12">
        <v>1</v>
      </c>
      <c r="AX1030" s="12">
        <v>2</v>
      </c>
      <c r="AY1030" s="12" t="s">
        <v>288</v>
      </c>
      <c r="AZ1030" s="12">
        <v>46</v>
      </c>
      <c r="BA1030" s="12" t="s">
        <v>532</v>
      </c>
      <c r="BB1030" s="12">
        <v>13963</v>
      </c>
      <c r="BC1030" s="12">
        <v>17</v>
      </c>
    </row>
    <row r="1031" spans="1:56" x14ac:dyDescent="0.2">
      <c r="A1031" s="2" t="s">
        <v>1612</v>
      </c>
      <c r="B1031" s="2" t="s">
        <v>568</v>
      </c>
      <c r="C1031" s="2"/>
      <c r="D1031" s="2">
        <v>1</v>
      </c>
      <c r="E1031" s="11">
        <v>43317</v>
      </c>
      <c r="F1031" s="2">
        <v>43317</v>
      </c>
      <c r="G1031" s="2">
        <v>38</v>
      </c>
      <c r="K1031" s="2">
        <v>17</v>
      </c>
      <c r="O1031" s="2" t="s">
        <v>55</v>
      </c>
      <c r="P1031" s="2">
        <v>3</v>
      </c>
      <c r="R1031" s="2" t="s">
        <v>1988</v>
      </c>
      <c r="S1031" s="2" t="s">
        <v>1599</v>
      </c>
      <c r="T1031" s="2" t="s">
        <v>1599</v>
      </c>
      <c r="U1031" s="2" t="s">
        <v>1599</v>
      </c>
      <c r="V1031" s="2" t="s">
        <v>1599</v>
      </c>
      <c r="Y1031" s="2" t="s">
        <v>1599</v>
      </c>
      <c r="AA1031" s="2" t="s">
        <v>1599</v>
      </c>
      <c r="AB1031" s="12" t="s">
        <v>368</v>
      </c>
      <c r="AC1031" s="12" t="s">
        <v>533</v>
      </c>
      <c r="AD1031" s="12">
        <v>1</v>
      </c>
      <c r="AE1031" s="12">
        <f>VLOOKUP(AD1031,Tableau5[[ID_Section]:[departement]],10,TRUE)</f>
        <v>29</v>
      </c>
      <c r="AF1031" s="12">
        <v>38</v>
      </c>
      <c r="AG1031" s="33">
        <v>43317</v>
      </c>
      <c r="AH1031" s="12">
        <v>17</v>
      </c>
      <c r="AI1031" s="12">
        <v>5</v>
      </c>
      <c r="AJ1031" s="12" t="s">
        <v>55</v>
      </c>
      <c r="AK1031" s="12" t="str">
        <f>AJ1031</f>
        <v>Sportif</v>
      </c>
      <c r="AL1031" s="12">
        <v>3</v>
      </c>
      <c r="AP1031" s="12">
        <v>1</v>
      </c>
      <c r="AV1031" s="12" t="str">
        <f>CONCATENATE(AD1031,"-",AG1031,"-",AJ1031)</f>
        <v>1-43317-Sportif</v>
      </c>
      <c r="AW1031" s="12">
        <v>1</v>
      </c>
      <c r="AX1031" s="12">
        <v>2</v>
      </c>
      <c r="AY1031" s="12" t="s">
        <v>288</v>
      </c>
      <c r="AZ1031" s="12">
        <v>46</v>
      </c>
      <c r="BA1031" s="12" t="s">
        <v>532</v>
      </c>
      <c r="BB1031" s="12">
        <v>13963</v>
      </c>
      <c r="BC1031" s="12">
        <v>17</v>
      </c>
    </row>
    <row r="1032" spans="1:56" x14ac:dyDescent="0.2">
      <c r="A1032" s="2" t="s">
        <v>1612</v>
      </c>
      <c r="B1032" s="2" t="s">
        <v>568</v>
      </c>
      <c r="C1032" s="2"/>
      <c r="D1032" s="2">
        <v>1</v>
      </c>
      <c r="E1032" s="11">
        <v>43317</v>
      </c>
      <c r="F1032" s="2">
        <v>43317</v>
      </c>
      <c r="G1032" s="2">
        <v>38</v>
      </c>
      <c r="K1032" s="2">
        <v>17</v>
      </c>
      <c r="O1032" s="2" t="s">
        <v>50</v>
      </c>
      <c r="P1032" s="2">
        <v>1</v>
      </c>
      <c r="R1032" s="2" t="s">
        <v>1989</v>
      </c>
      <c r="S1032" s="2" t="s">
        <v>1599</v>
      </c>
      <c r="T1032" s="2" t="s">
        <v>1599</v>
      </c>
      <c r="U1032" s="2" t="s">
        <v>1599</v>
      </c>
      <c r="V1032" s="2" t="s">
        <v>1599</v>
      </c>
      <c r="Y1032" s="2" t="s">
        <v>1599</v>
      </c>
      <c r="AA1032" s="2" t="s">
        <v>1599</v>
      </c>
      <c r="AB1032" s="12" t="s">
        <v>368</v>
      </c>
      <c r="AC1032" s="12" t="s">
        <v>534</v>
      </c>
      <c r="AD1032" s="12">
        <v>1</v>
      </c>
      <c r="AE1032" s="12">
        <f>VLOOKUP(AD1032,Tableau5[[ID_Section]:[departement]],10,TRUE)</f>
        <v>29</v>
      </c>
      <c r="AF1032" s="12">
        <v>38</v>
      </c>
      <c r="AG1032" s="33">
        <v>43317</v>
      </c>
      <c r="AH1032" s="12">
        <v>17</v>
      </c>
      <c r="AI1032" s="12">
        <v>8</v>
      </c>
      <c r="AJ1032" s="12" t="s">
        <v>50</v>
      </c>
      <c r="AK1032" s="12" t="str">
        <f>AJ1032</f>
        <v>Utilitaire</v>
      </c>
      <c r="AL1032" s="12">
        <v>1</v>
      </c>
      <c r="AP1032" s="12">
        <v>2</v>
      </c>
      <c r="AV1032" s="12" t="str">
        <f>CONCATENATE(AD1032,"-",AG1032,"-",AJ1032)</f>
        <v>1-43317-Utilitaire</v>
      </c>
      <c r="AW1032" s="12">
        <v>1</v>
      </c>
      <c r="AX1032" s="12">
        <v>2</v>
      </c>
      <c r="AY1032" s="12" t="s">
        <v>288</v>
      </c>
      <c r="AZ1032" s="12">
        <v>46</v>
      </c>
      <c r="BA1032" s="12" t="s">
        <v>532</v>
      </c>
      <c r="BB1032" s="12">
        <v>13963</v>
      </c>
      <c r="BC1032" s="12">
        <v>17</v>
      </c>
    </row>
    <row r="1033" spans="1:56" x14ac:dyDescent="0.2">
      <c r="A1033" s="2" t="s">
        <v>1612</v>
      </c>
      <c r="B1033" s="2" t="s">
        <v>568</v>
      </c>
      <c r="C1033" s="2"/>
      <c r="D1033" s="2">
        <v>1</v>
      </c>
      <c r="E1033" s="11">
        <v>43317</v>
      </c>
      <c r="F1033" s="2">
        <v>43317</v>
      </c>
      <c r="G1033" s="2">
        <v>38</v>
      </c>
      <c r="K1033" s="2">
        <v>17</v>
      </c>
      <c r="O1033" s="2" t="s">
        <v>58</v>
      </c>
      <c r="P1033" s="2">
        <v>1</v>
      </c>
      <c r="R1033" s="2" t="s">
        <v>1989</v>
      </c>
      <c r="S1033" s="2" t="s">
        <v>1599</v>
      </c>
      <c r="T1033" s="2" t="s">
        <v>1599</v>
      </c>
      <c r="U1033" s="2" t="s">
        <v>1599</v>
      </c>
      <c r="V1033" s="2" t="s">
        <v>1599</v>
      </c>
      <c r="Y1033" s="2" t="s">
        <v>1599</v>
      </c>
      <c r="AA1033" s="2" t="s">
        <v>1599</v>
      </c>
      <c r="AB1033" s="12" t="s">
        <v>368</v>
      </c>
      <c r="AC1033" s="12" t="s">
        <v>535</v>
      </c>
      <c r="AD1033" s="12">
        <v>1</v>
      </c>
      <c r="AE1033" s="12">
        <f>VLOOKUP(AD1033,Tableau5[[ID_Section]:[departement]],10,TRUE)</f>
        <v>29</v>
      </c>
      <c r="AF1033" s="12">
        <v>38</v>
      </c>
      <c r="AG1033" s="33">
        <v>43317</v>
      </c>
      <c r="AH1033" s="12">
        <v>17</v>
      </c>
      <c r="AI1033" s="12">
        <v>10</v>
      </c>
      <c r="AJ1033" s="12" t="s">
        <v>58</v>
      </c>
      <c r="AK1033" s="12" t="s">
        <v>53</v>
      </c>
      <c r="AL1033" s="12">
        <v>1</v>
      </c>
      <c r="AP1033" s="12">
        <v>2</v>
      </c>
      <c r="AV1033" s="12" t="str">
        <f>CONCATENATE(AD1033,"-",AG1033,"-","Loisir")</f>
        <v>1-43317-Loisir</v>
      </c>
      <c r="AW1033" s="12">
        <v>2</v>
      </c>
      <c r="AX1033" s="12">
        <v>2</v>
      </c>
      <c r="AY1033" s="12" t="s">
        <v>288</v>
      </c>
      <c r="AZ1033" s="12">
        <v>46</v>
      </c>
      <c r="BA1033" s="12" t="s">
        <v>532</v>
      </c>
      <c r="BB1033" s="12">
        <v>13963</v>
      </c>
      <c r="BC1033" s="12">
        <v>17</v>
      </c>
    </row>
    <row r="1034" spans="1:56" x14ac:dyDescent="0.2">
      <c r="A1034" s="2" t="s">
        <v>1612</v>
      </c>
      <c r="B1034" s="2" t="s">
        <v>568</v>
      </c>
      <c r="C1034" s="2"/>
      <c r="D1034" s="2">
        <v>1</v>
      </c>
      <c r="E1034" s="11">
        <v>43317</v>
      </c>
      <c r="F1034" s="2">
        <v>43317</v>
      </c>
      <c r="G1034" s="2">
        <v>38</v>
      </c>
      <c r="K1034" s="2">
        <v>17</v>
      </c>
      <c r="O1034" s="2" t="s">
        <v>166</v>
      </c>
      <c r="P1034" s="2">
        <v>1</v>
      </c>
      <c r="R1034" s="2" t="s">
        <v>1989</v>
      </c>
      <c r="S1034" s="2" t="s">
        <v>1599</v>
      </c>
      <c r="T1034" s="2" t="s">
        <v>1599</v>
      </c>
      <c r="U1034" s="2" t="s">
        <v>1981</v>
      </c>
      <c r="V1034" s="2">
        <v>29</v>
      </c>
      <c r="Y1034" s="2" t="s">
        <v>1982</v>
      </c>
      <c r="AA1034" s="2" t="s">
        <v>51</v>
      </c>
      <c r="AB1034" s="12" t="s">
        <v>368</v>
      </c>
      <c r="AC1034" s="12" t="s">
        <v>536</v>
      </c>
      <c r="AD1034" s="12">
        <v>1</v>
      </c>
      <c r="AE1034" s="12">
        <f>VLOOKUP(AD1034,Tableau5[[ID_Section]:[departement]],10,TRUE)</f>
        <v>29</v>
      </c>
      <c r="AF1034" s="12">
        <v>38</v>
      </c>
      <c r="AG1034" s="33">
        <v>43317</v>
      </c>
      <c r="AH1034" s="12">
        <v>17</v>
      </c>
      <c r="AI1034" s="12">
        <v>12</v>
      </c>
      <c r="AJ1034" s="12" t="s">
        <v>166</v>
      </c>
      <c r="AL1034" s="12">
        <v>1</v>
      </c>
      <c r="AP1034" s="12">
        <v>2</v>
      </c>
      <c r="AR1034" s="12">
        <v>29</v>
      </c>
      <c r="AS1034" s="12" t="s">
        <v>51</v>
      </c>
      <c r="AT1034" s="12">
        <v>2</v>
      </c>
      <c r="AU1034" s="12">
        <v>2</v>
      </c>
      <c r="AW1034" s="12">
        <v>2</v>
      </c>
      <c r="AX1034" s="12">
        <v>2</v>
      </c>
      <c r="AY1034" s="12" t="s">
        <v>288</v>
      </c>
      <c r="AZ1034" s="12">
        <v>46</v>
      </c>
      <c r="BA1034" s="12" t="s">
        <v>532</v>
      </c>
      <c r="BB1034" s="12">
        <v>13963</v>
      </c>
      <c r="BC1034" s="12">
        <v>17</v>
      </c>
    </row>
    <row r="1035" spans="1:56" x14ac:dyDescent="0.2">
      <c r="A1035" s="2" t="s">
        <v>1612</v>
      </c>
      <c r="B1035" s="2" t="s">
        <v>568</v>
      </c>
      <c r="C1035" s="2"/>
      <c r="D1035" s="2">
        <v>1</v>
      </c>
      <c r="E1035" s="11">
        <v>43317</v>
      </c>
      <c r="F1035" s="2">
        <v>43317</v>
      </c>
      <c r="G1035" s="2">
        <v>38</v>
      </c>
      <c r="K1035" s="2">
        <v>17</v>
      </c>
      <c r="O1035" s="2" t="s">
        <v>52</v>
      </c>
      <c r="P1035" s="2">
        <v>1</v>
      </c>
      <c r="R1035" s="2" t="s">
        <v>1988</v>
      </c>
      <c r="S1035" s="2" t="s">
        <v>54</v>
      </c>
      <c r="T1035" s="2" t="s">
        <v>537</v>
      </c>
      <c r="U1035" s="2" t="s">
        <v>1599</v>
      </c>
      <c r="V1035" s="2" t="s">
        <v>1599</v>
      </c>
      <c r="Y1035" s="2" t="s">
        <v>1599</v>
      </c>
      <c r="AA1035" s="2" t="s">
        <v>1599</v>
      </c>
      <c r="AB1035" s="12" t="s">
        <v>537</v>
      </c>
      <c r="AC1035" s="12" t="s">
        <v>538</v>
      </c>
      <c r="AD1035" s="12">
        <v>1</v>
      </c>
      <c r="AE1035" s="12">
        <f>VLOOKUP(AD1035,Tableau5[[ID_Section]:[departement]],10,TRUE)</f>
        <v>29</v>
      </c>
      <c r="AF1035" s="12">
        <v>38</v>
      </c>
      <c r="AG1035" s="33">
        <v>43317</v>
      </c>
      <c r="AH1035" s="12">
        <v>17</v>
      </c>
      <c r="AI1035" s="12">
        <v>6</v>
      </c>
      <c r="AJ1035" s="12" t="s">
        <v>52</v>
      </c>
      <c r="AK1035" s="12" t="str">
        <f>AJ1035</f>
        <v>Itinérant</v>
      </c>
      <c r="AL1035" s="12">
        <v>1</v>
      </c>
      <c r="AP1035" s="12">
        <v>1</v>
      </c>
      <c r="AQ1035" s="12">
        <v>45</v>
      </c>
      <c r="AV1035" s="12" t="str">
        <f>CONCATENATE(AD1035,"-",AG1035,"-",AJ1035)</f>
        <v>1-43317-Itinérant</v>
      </c>
      <c r="AW1035" s="12">
        <v>1</v>
      </c>
      <c r="AX1035" s="12">
        <v>2</v>
      </c>
      <c r="AY1035" s="12" t="s">
        <v>288</v>
      </c>
      <c r="AZ1035" s="12">
        <v>46</v>
      </c>
      <c r="BA1035" s="12" t="s">
        <v>532</v>
      </c>
      <c r="BB1035" s="12">
        <v>13963</v>
      </c>
      <c r="BC1035" s="12">
        <v>17</v>
      </c>
    </row>
    <row r="1036" spans="1:56" x14ac:dyDescent="0.2">
      <c r="A1036" s="2" t="s">
        <v>1612</v>
      </c>
      <c r="B1036" s="2" t="s">
        <v>568</v>
      </c>
      <c r="C1036" s="2"/>
      <c r="D1036" s="2">
        <v>1</v>
      </c>
      <c r="E1036" s="11">
        <v>43317</v>
      </c>
      <c r="F1036" s="2">
        <v>43317</v>
      </c>
      <c r="G1036" s="2">
        <v>38</v>
      </c>
      <c r="K1036" s="2">
        <v>17</v>
      </c>
      <c r="O1036" s="2" t="s">
        <v>52</v>
      </c>
      <c r="P1036" s="2">
        <v>1</v>
      </c>
      <c r="R1036" s="2" t="s">
        <v>1988</v>
      </c>
      <c r="S1036" s="2" t="s">
        <v>54</v>
      </c>
      <c r="T1036" s="2" t="s">
        <v>539</v>
      </c>
      <c r="U1036" s="2" t="s">
        <v>1599</v>
      </c>
      <c r="V1036" s="2" t="s">
        <v>1599</v>
      </c>
      <c r="Y1036" s="2" t="s">
        <v>1599</v>
      </c>
      <c r="AA1036" s="2" t="s">
        <v>1599</v>
      </c>
      <c r="AB1036" s="12" t="s">
        <v>539</v>
      </c>
      <c r="AC1036" s="12" t="s">
        <v>540</v>
      </c>
      <c r="AD1036" s="12">
        <v>1</v>
      </c>
      <c r="AE1036" s="12">
        <f>VLOOKUP(AD1036,Tableau5[[ID_Section]:[departement]],10,TRUE)</f>
        <v>29</v>
      </c>
      <c r="AF1036" s="12">
        <v>38</v>
      </c>
      <c r="AG1036" s="33">
        <v>43317</v>
      </c>
      <c r="AH1036" s="12">
        <v>17</v>
      </c>
      <c r="AI1036" s="12">
        <v>6</v>
      </c>
      <c r="AJ1036" s="12" t="s">
        <v>52</v>
      </c>
      <c r="AK1036" s="12" t="str">
        <f>AJ1036</f>
        <v>Itinérant</v>
      </c>
      <c r="AL1036" s="12">
        <v>1</v>
      </c>
      <c r="AP1036" s="12">
        <v>1</v>
      </c>
      <c r="AQ1036" s="12">
        <v>46</v>
      </c>
      <c r="AV1036" s="12" t="str">
        <f>CONCATENATE(AD1036,"-",AG1036,"-",AJ1036)</f>
        <v>1-43317-Itinérant</v>
      </c>
      <c r="AW1036" s="12">
        <v>1</v>
      </c>
      <c r="AX1036" s="12">
        <v>2</v>
      </c>
      <c r="AY1036" s="12" t="s">
        <v>288</v>
      </c>
      <c r="AZ1036" s="12">
        <v>46</v>
      </c>
      <c r="BA1036" s="12" t="s">
        <v>532</v>
      </c>
      <c r="BB1036" s="12">
        <v>13963</v>
      </c>
      <c r="BC1036" s="12">
        <v>17</v>
      </c>
    </row>
    <row r="1037" spans="1:56" x14ac:dyDescent="0.2">
      <c r="A1037" s="2" t="s">
        <v>1612</v>
      </c>
      <c r="B1037" s="2" t="s">
        <v>568</v>
      </c>
      <c r="C1037" s="2"/>
      <c r="D1037" s="2">
        <v>1</v>
      </c>
      <c r="E1037" s="11">
        <v>43317</v>
      </c>
      <c r="F1037" s="2">
        <v>43317</v>
      </c>
      <c r="G1037" s="2">
        <v>38</v>
      </c>
      <c r="K1037" s="2">
        <v>17</v>
      </c>
      <c r="O1037" s="2" t="s">
        <v>49</v>
      </c>
      <c r="P1037" s="2">
        <v>1</v>
      </c>
      <c r="R1037" s="2" t="s">
        <v>1989</v>
      </c>
      <c r="S1037" s="2" t="s">
        <v>1599</v>
      </c>
      <c r="T1037" s="2" t="s">
        <v>1599</v>
      </c>
      <c r="U1037" s="2" t="s">
        <v>1981</v>
      </c>
      <c r="V1037" s="2">
        <v>29</v>
      </c>
      <c r="Y1037" s="2" t="s">
        <v>1982</v>
      </c>
      <c r="AA1037" s="2" t="s">
        <v>51</v>
      </c>
      <c r="AB1037" s="12" t="s">
        <v>368</v>
      </c>
      <c r="AC1037" s="12" t="s">
        <v>541</v>
      </c>
      <c r="AD1037" s="12">
        <v>1</v>
      </c>
      <c r="AE1037" s="12">
        <f>VLOOKUP(AD1037,Tableau5[[ID_Section]:[departement]],10,TRUE)</f>
        <v>29</v>
      </c>
      <c r="AF1037" s="12">
        <v>38</v>
      </c>
      <c r="AG1037" s="33">
        <v>43317</v>
      </c>
      <c r="AH1037" s="12">
        <v>17</v>
      </c>
      <c r="AI1037" s="12">
        <v>1</v>
      </c>
      <c r="AJ1037" s="12" t="s">
        <v>49</v>
      </c>
      <c r="AL1037" s="12">
        <v>1</v>
      </c>
      <c r="AP1037" s="12">
        <v>2</v>
      </c>
      <c r="AR1037" s="12">
        <v>29</v>
      </c>
      <c r="AS1037" s="12" t="s">
        <v>51</v>
      </c>
      <c r="AT1037" s="12">
        <v>2</v>
      </c>
      <c r="AU1037" s="12">
        <v>2</v>
      </c>
      <c r="AW1037" s="12">
        <v>2</v>
      </c>
      <c r="AX1037" s="12">
        <v>2</v>
      </c>
      <c r="AY1037" s="12" t="s">
        <v>288</v>
      </c>
      <c r="AZ1037" s="12">
        <v>46</v>
      </c>
      <c r="BA1037" s="12" t="s">
        <v>532</v>
      </c>
      <c r="BB1037" s="12">
        <v>13963</v>
      </c>
      <c r="BC1037" s="12">
        <v>17</v>
      </c>
    </row>
    <row r="1038" spans="1:56" x14ac:dyDescent="0.2">
      <c r="A1038" s="2" t="s">
        <v>1612</v>
      </c>
      <c r="B1038" s="2" t="s">
        <v>568</v>
      </c>
      <c r="C1038" s="2"/>
      <c r="D1038" s="2">
        <v>1</v>
      </c>
      <c r="E1038" s="11">
        <v>43317</v>
      </c>
      <c r="F1038" s="2">
        <v>43317</v>
      </c>
      <c r="G1038" s="2">
        <v>38</v>
      </c>
      <c r="K1038" s="2">
        <v>17</v>
      </c>
      <c r="O1038" s="2" t="s">
        <v>56</v>
      </c>
      <c r="P1038" s="2">
        <v>1</v>
      </c>
      <c r="Q1038" s="2" t="s">
        <v>57</v>
      </c>
      <c r="R1038" s="2" t="s">
        <v>1989</v>
      </c>
      <c r="S1038" s="2" t="s">
        <v>1599</v>
      </c>
      <c r="T1038" s="2" t="s">
        <v>1599</v>
      </c>
      <c r="U1038" s="2" t="s">
        <v>1599</v>
      </c>
      <c r="V1038" s="2" t="s">
        <v>1599</v>
      </c>
      <c r="Y1038" s="2" t="s">
        <v>1599</v>
      </c>
      <c r="AA1038" s="2" t="s">
        <v>1599</v>
      </c>
      <c r="AB1038" s="12" t="s">
        <v>368</v>
      </c>
      <c r="AC1038" s="12" t="s">
        <v>542</v>
      </c>
      <c r="AD1038" s="12">
        <v>1</v>
      </c>
      <c r="AE1038" s="12">
        <f>VLOOKUP(AD1038,Tableau5[[ID_Section]:[departement]],10,TRUE)</f>
        <v>29</v>
      </c>
      <c r="AF1038" s="12">
        <v>38</v>
      </c>
      <c r="AG1038" s="33">
        <v>43317</v>
      </c>
      <c r="AH1038" s="12">
        <v>17</v>
      </c>
      <c r="AI1038" s="12">
        <v>15</v>
      </c>
      <c r="AJ1038" s="12" t="s">
        <v>56</v>
      </c>
      <c r="AL1038" s="12">
        <v>1</v>
      </c>
      <c r="AO1038" s="12" t="s">
        <v>57</v>
      </c>
      <c r="AP1038" s="12">
        <v>2</v>
      </c>
      <c r="AW1038" s="12">
        <v>2</v>
      </c>
      <c r="AX1038" s="12">
        <v>2</v>
      </c>
      <c r="AY1038" s="12" t="s">
        <v>288</v>
      </c>
      <c r="AZ1038" s="12">
        <v>46</v>
      </c>
      <c r="BA1038" s="12" t="s">
        <v>532</v>
      </c>
      <c r="BB1038" s="12">
        <v>13963</v>
      </c>
      <c r="BC1038" s="12">
        <v>17</v>
      </c>
    </row>
    <row r="1039" spans="1:56" x14ac:dyDescent="0.2">
      <c r="A1039" s="2" t="s">
        <v>1612</v>
      </c>
      <c r="B1039" s="2" t="s">
        <v>568</v>
      </c>
      <c r="C1039" s="2"/>
      <c r="D1039" s="2">
        <v>1</v>
      </c>
      <c r="E1039" s="11">
        <v>43317</v>
      </c>
      <c r="F1039" s="2">
        <v>43317</v>
      </c>
      <c r="G1039" s="2">
        <v>38</v>
      </c>
      <c r="K1039" s="2">
        <v>17</v>
      </c>
      <c r="O1039" s="2" t="s">
        <v>71</v>
      </c>
      <c r="P1039" s="2">
        <v>1</v>
      </c>
      <c r="Q1039" s="2" t="s">
        <v>201</v>
      </c>
      <c r="R1039" s="2" t="s">
        <v>1988</v>
      </c>
      <c r="S1039" s="2" t="s">
        <v>1599</v>
      </c>
      <c r="T1039" s="2" t="s">
        <v>1599</v>
      </c>
      <c r="U1039" s="2" t="s">
        <v>1599</v>
      </c>
      <c r="V1039" s="2" t="s">
        <v>1599</v>
      </c>
      <c r="Y1039" s="2" t="s">
        <v>1599</v>
      </c>
      <c r="AA1039" s="2" t="s">
        <v>1599</v>
      </c>
      <c r="AB1039" s="12" t="s">
        <v>368</v>
      </c>
      <c r="AC1039" s="12" t="s">
        <v>543</v>
      </c>
      <c r="AD1039" s="12">
        <v>1</v>
      </c>
      <c r="AE1039" s="12">
        <f>VLOOKUP(AD1039,Tableau5[[ID_Section]:[departement]],10,TRUE)</f>
        <v>29</v>
      </c>
      <c r="AF1039" s="12">
        <v>38</v>
      </c>
      <c r="AG1039" s="33">
        <v>43317</v>
      </c>
      <c r="AH1039" s="12">
        <v>17</v>
      </c>
      <c r="AI1039" s="12">
        <v>13</v>
      </c>
      <c r="AJ1039" s="12" t="s">
        <v>71</v>
      </c>
      <c r="AL1039" s="12">
        <v>1</v>
      </c>
      <c r="AO1039" s="12" t="s">
        <v>201</v>
      </c>
      <c r="AP1039" s="12">
        <v>1</v>
      </c>
      <c r="AW1039" s="12">
        <v>2</v>
      </c>
      <c r="AX1039" s="12">
        <v>2</v>
      </c>
      <c r="AY1039" s="12" t="s">
        <v>288</v>
      </c>
      <c r="AZ1039" s="12">
        <v>46</v>
      </c>
      <c r="BA1039" s="12" t="s">
        <v>532</v>
      </c>
      <c r="BB1039" s="12">
        <v>13963</v>
      </c>
      <c r="BC1039" s="12">
        <v>17</v>
      </c>
    </row>
    <row r="1040" spans="1:56" x14ac:dyDescent="0.2">
      <c r="A1040" s="2" t="s">
        <v>1612</v>
      </c>
      <c r="B1040" s="2" t="s">
        <v>568</v>
      </c>
      <c r="C1040" s="2"/>
      <c r="D1040" s="2">
        <v>1</v>
      </c>
      <c r="E1040" s="11">
        <v>43317</v>
      </c>
      <c r="F1040" s="2">
        <v>43317</v>
      </c>
      <c r="G1040" s="2">
        <v>38</v>
      </c>
      <c r="K1040" s="2">
        <v>17</v>
      </c>
      <c r="O1040" s="2" t="s">
        <v>71</v>
      </c>
      <c r="P1040" s="2">
        <v>1</v>
      </c>
      <c r="Q1040" s="2" t="s">
        <v>201</v>
      </c>
      <c r="R1040" s="2" t="s">
        <v>1988</v>
      </c>
      <c r="S1040" s="2" t="s">
        <v>1599</v>
      </c>
      <c r="T1040" s="2" t="s">
        <v>1599</v>
      </c>
      <c r="U1040" s="2" t="s">
        <v>1599</v>
      </c>
      <c r="V1040" s="2" t="s">
        <v>1599</v>
      </c>
      <c r="Y1040" s="2" t="s">
        <v>1599</v>
      </c>
      <c r="AA1040" s="2" t="s">
        <v>1599</v>
      </c>
      <c r="AB1040" s="12" t="s">
        <v>368</v>
      </c>
      <c r="AC1040" s="12" t="s">
        <v>544</v>
      </c>
      <c r="AD1040" s="12">
        <v>1</v>
      </c>
      <c r="AE1040" s="12">
        <f>VLOOKUP(AD1040,Tableau5[[ID_Section]:[departement]],10,TRUE)</f>
        <v>29</v>
      </c>
      <c r="AF1040" s="12">
        <v>38</v>
      </c>
      <c r="AG1040" s="33">
        <v>43317</v>
      </c>
      <c r="AH1040" s="12">
        <v>17</v>
      </c>
      <c r="AI1040" s="12">
        <v>13</v>
      </c>
      <c r="AJ1040" s="12" t="s">
        <v>71</v>
      </c>
      <c r="AL1040" s="12">
        <v>1</v>
      </c>
      <c r="AO1040" s="12" t="s">
        <v>201</v>
      </c>
      <c r="AP1040" s="12">
        <v>1</v>
      </c>
      <c r="AW1040" s="12">
        <v>2</v>
      </c>
      <c r="AX1040" s="12">
        <v>2</v>
      </c>
      <c r="AY1040" s="12" t="s">
        <v>288</v>
      </c>
      <c r="AZ1040" s="12">
        <v>46</v>
      </c>
      <c r="BA1040" s="12" t="s">
        <v>532</v>
      </c>
      <c r="BB1040" s="12">
        <v>13963</v>
      </c>
      <c r="BC1040" s="12">
        <v>17</v>
      </c>
    </row>
    <row r="1041" spans="1:56" x14ac:dyDescent="0.2">
      <c r="A1041" s="2" t="s">
        <v>1612</v>
      </c>
      <c r="B1041" s="2" t="s">
        <v>568</v>
      </c>
      <c r="C1041" s="2"/>
      <c r="D1041" s="2">
        <v>1</v>
      </c>
      <c r="E1041" s="11">
        <v>43317</v>
      </c>
      <c r="F1041" s="2">
        <v>43317</v>
      </c>
      <c r="G1041" s="2">
        <v>38</v>
      </c>
      <c r="K1041" s="2">
        <v>17</v>
      </c>
      <c r="O1041" s="2" t="s">
        <v>71</v>
      </c>
      <c r="P1041" s="2">
        <v>1</v>
      </c>
      <c r="Q1041" s="2" t="s">
        <v>201</v>
      </c>
      <c r="R1041" s="2" t="s">
        <v>1989</v>
      </c>
      <c r="S1041" s="2" t="s">
        <v>1599</v>
      </c>
      <c r="T1041" s="2" t="s">
        <v>1599</v>
      </c>
      <c r="U1041" s="2" t="s">
        <v>1599</v>
      </c>
      <c r="V1041" s="2" t="s">
        <v>1599</v>
      </c>
      <c r="Y1041" s="2" t="s">
        <v>1599</v>
      </c>
      <c r="AA1041" s="2" t="s">
        <v>1599</v>
      </c>
      <c r="AB1041" s="12" t="s">
        <v>368</v>
      </c>
      <c r="AC1041" s="12" t="s">
        <v>545</v>
      </c>
      <c r="AD1041" s="12">
        <v>1</v>
      </c>
      <c r="AE1041" s="12">
        <f>VLOOKUP(AD1041,Tableau5[[ID_Section]:[departement]],10,TRUE)</f>
        <v>29</v>
      </c>
      <c r="AF1041" s="12">
        <v>38</v>
      </c>
      <c r="AG1041" s="33">
        <v>43317</v>
      </c>
      <c r="AH1041" s="12">
        <v>17</v>
      </c>
      <c r="AI1041" s="12">
        <v>13</v>
      </c>
      <c r="AJ1041" s="12" t="s">
        <v>71</v>
      </c>
      <c r="AL1041" s="12">
        <v>1</v>
      </c>
      <c r="AO1041" s="12" t="s">
        <v>201</v>
      </c>
      <c r="AP1041" s="12">
        <v>2</v>
      </c>
      <c r="AW1041" s="12">
        <v>2</v>
      </c>
      <c r="AX1041" s="12">
        <v>2</v>
      </c>
      <c r="AY1041" s="12" t="s">
        <v>288</v>
      </c>
      <c r="AZ1041" s="12">
        <v>46</v>
      </c>
      <c r="BA1041" s="12" t="s">
        <v>532</v>
      </c>
      <c r="BB1041" s="12">
        <v>13963</v>
      </c>
      <c r="BC1041" s="12">
        <v>17</v>
      </c>
    </row>
    <row r="1042" spans="1:56" x14ac:dyDescent="0.2">
      <c r="A1042" s="2" t="s">
        <v>1612</v>
      </c>
      <c r="B1042" s="2" t="s">
        <v>568</v>
      </c>
      <c r="C1042" s="2"/>
      <c r="D1042" s="2">
        <v>1</v>
      </c>
      <c r="E1042" s="11">
        <v>43317</v>
      </c>
      <c r="F1042" s="2">
        <v>43317</v>
      </c>
      <c r="G1042" s="2">
        <v>38</v>
      </c>
      <c r="K1042" s="2">
        <v>17</v>
      </c>
      <c r="O1042" s="2" t="s">
        <v>49</v>
      </c>
      <c r="P1042" s="2">
        <v>2</v>
      </c>
      <c r="R1042" s="2" t="s">
        <v>1989</v>
      </c>
      <c r="S1042" s="2" t="s">
        <v>54</v>
      </c>
      <c r="T1042" s="2" t="s">
        <v>546</v>
      </c>
      <c r="U1042" s="2" t="s">
        <v>1599</v>
      </c>
      <c r="V1042" s="2" t="s">
        <v>1599</v>
      </c>
      <c r="Y1042" s="2" t="s">
        <v>1599</v>
      </c>
      <c r="AA1042" s="2" t="s">
        <v>1599</v>
      </c>
      <c r="AB1042" s="12" t="s">
        <v>546</v>
      </c>
      <c r="AC1042" s="12" t="s">
        <v>547</v>
      </c>
      <c r="AD1042" s="12">
        <v>1</v>
      </c>
      <c r="AE1042" s="12">
        <f>VLOOKUP(AD1042,Tableau5[[ID_Section]:[departement]],10,TRUE)</f>
        <v>29</v>
      </c>
      <c r="AF1042" s="12">
        <v>38</v>
      </c>
      <c r="AG1042" s="33">
        <v>43317</v>
      </c>
      <c r="AH1042" s="12">
        <v>17</v>
      </c>
      <c r="AI1042" s="12">
        <v>1</v>
      </c>
      <c r="AJ1042" s="12" t="s">
        <v>49</v>
      </c>
      <c r="AL1042" s="12">
        <v>2</v>
      </c>
      <c r="AP1042" s="12">
        <v>2</v>
      </c>
      <c r="AQ1042" s="12">
        <v>47</v>
      </c>
      <c r="AW1042" s="12">
        <v>2</v>
      </c>
      <c r="AX1042" s="12">
        <v>2</v>
      </c>
      <c r="AY1042" s="12" t="s">
        <v>288</v>
      </c>
      <c r="AZ1042" s="12">
        <v>46</v>
      </c>
      <c r="BA1042" s="12" t="s">
        <v>532</v>
      </c>
      <c r="BB1042" s="12">
        <v>13963</v>
      </c>
      <c r="BC1042" s="12">
        <v>17</v>
      </c>
    </row>
    <row r="1043" spans="1:56" x14ac:dyDescent="0.2">
      <c r="A1043" s="2" t="s">
        <v>1612</v>
      </c>
      <c r="B1043" s="2" t="s">
        <v>568</v>
      </c>
      <c r="C1043" s="2"/>
      <c r="D1043" s="2">
        <v>1</v>
      </c>
      <c r="E1043" s="11">
        <v>43317</v>
      </c>
      <c r="F1043" s="2">
        <v>43317</v>
      </c>
      <c r="G1043" s="2">
        <v>38</v>
      </c>
      <c r="K1043" s="2">
        <v>17</v>
      </c>
      <c r="O1043" s="2" t="s">
        <v>49</v>
      </c>
      <c r="P1043" s="2">
        <v>1</v>
      </c>
      <c r="R1043" s="2" t="s">
        <v>1989</v>
      </c>
      <c r="S1043" s="2" t="s">
        <v>54</v>
      </c>
      <c r="T1043" s="2" t="s">
        <v>548</v>
      </c>
      <c r="U1043" s="2" t="s">
        <v>1599</v>
      </c>
      <c r="V1043" s="2" t="s">
        <v>1599</v>
      </c>
      <c r="Y1043" s="2" t="s">
        <v>1599</v>
      </c>
      <c r="AA1043" s="2" t="s">
        <v>1599</v>
      </c>
      <c r="AB1043" s="12" t="s">
        <v>548</v>
      </c>
      <c r="AC1043" s="12" t="s">
        <v>549</v>
      </c>
      <c r="AD1043" s="12">
        <v>1</v>
      </c>
      <c r="AE1043" s="12">
        <f>VLOOKUP(AD1043,Tableau5[[ID_Section]:[departement]],10,TRUE)</f>
        <v>29</v>
      </c>
      <c r="AF1043" s="12">
        <v>38</v>
      </c>
      <c r="AG1043" s="33">
        <v>43317</v>
      </c>
      <c r="AH1043" s="12">
        <v>17</v>
      </c>
      <c r="AI1043" s="12">
        <v>1</v>
      </c>
      <c r="AJ1043" s="12" t="s">
        <v>49</v>
      </c>
      <c r="AL1043" s="12">
        <v>1</v>
      </c>
      <c r="AP1043" s="12">
        <v>2</v>
      </c>
      <c r="AQ1043" s="12">
        <v>48</v>
      </c>
      <c r="AW1043" s="12">
        <v>2</v>
      </c>
      <c r="AX1043" s="12">
        <v>2</v>
      </c>
      <c r="AY1043" s="12" t="s">
        <v>288</v>
      </c>
      <c r="AZ1043" s="12">
        <v>46</v>
      </c>
      <c r="BA1043" s="12" t="s">
        <v>532</v>
      </c>
      <c r="BB1043" s="12">
        <v>13963</v>
      </c>
      <c r="BC1043" s="12">
        <v>17</v>
      </c>
    </row>
    <row r="1044" spans="1:56" x14ac:dyDescent="0.2">
      <c r="A1044" s="2" t="s">
        <v>1612</v>
      </c>
      <c r="B1044" s="2" t="s">
        <v>568</v>
      </c>
      <c r="C1044" s="2"/>
      <c r="D1044" s="2">
        <v>1</v>
      </c>
      <c r="E1044" s="11">
        <v>43317</v>
      </c>
      <c r="F1044" s="2">
        <v>43317</v>
      </c>
      <c r="G1044" s="2">
        <v>38</v>
      </c>
      <c r="K1044" s="2">
        <v>17</v>
      </c>
      <c r="O1044" s="2" t="s">
        <v>49</v>
      </c>
      <c r="P1044" s="2">
        <v>3</v>
      </c>
      <c r="R1044" s="2" t="s">
        <v>1989</v>
      </c>
      <c r="S1044" s="2" t="s">
        <v>54</v>
      </c>
      <c r="T1044" s="2" t="s">
        <v>550</v>
      </c>
      <c r="U1044" s="2" t="s">
        <v>1599</v>
      </c>
      <c r="V1044" s="2" t="s">
        <v>1599</v>
      </c>
      <c r="Y1044" s="2" t="s">
        <v>1599</v>
      </c>
      <c r="AA1044" s="2" t="s">
        <v>1599</v>
      </c>
      <c r="AB1044" s="12" t="s">
        <v>550</v>
      </c>
      <c r="AC1044" s="12" t="s">
        <v>551</v>
      </c>
      <c r="AD1044" s="12">
        <v>1</v>
      </c>
      <c r="AE1044" s="12">
        <f>VLOOKUP(AD1044,Tableau5[[ID_Section]:[departement]],10,TRUE)</f>
        <v>29</v>
      </c>
      <c r="AF1044" s="12">
        <v>38</v>
      </c>
      <c r="AG1044" s="33">
        <v>43317</v>
      </c>
      <c r="AH1044" s="12">
        <v>17</v>
      </c>
      <c r="AI1044" s="12">
        <v>1</v>
      </c>
      <c r="AJ1044" s="12" t="s">
        <v>49</v>
      </c>
      <c r="AL1044" s="12">
        <v>3</v>
      </c>
      <c r="AP1044" s="12">
        <v>2</v>
      </c>
      <c r="AQ1044" s="12">
        <v>49</v>
      </c>
      <c r="AW1044" s="12">
        <v>2</v>
      </c>
      <c r="AX1044" s="12">
        <v>2</v>
      </c>
      <c r="AY1044" s="12" t="s">
        <v>288</v>
      </c>
      <c r="AZ1044" s="12">
        <v>46</v>
      </c>
      <c r="BA1044" s="12" t="s">
        <v>532</v>
      </c>
      <c r="BB1044" s="12">
        <v>13963</v>
      </c>
      <c r="BC1044" s="12">
        <v>17</v>
      </c>
      <c r="BD1044" s="12" t="s">
        <v>48</v>
      </c>
    </row>
    <row r="1045" spans="1:56" x14ac:dyDescent="0.2">
      <c r="A1045" s="2" t="s">
        <v>1612</v>
      </c>
      <c r="B1045" s="2" t="s">
        <v>568</v>
      </c>
      <c r="C1045" s="2"/>
      <c r="D1045" s="2">
        <v>1</v>
      </c>
      <c r="E1045" s="11">
        <v>43317</v>
      </c>
      <c r="F1045" s="2">
        <v>43317</v>
      </c>
      <c r="G1045" s="2">
        <v>38</v>
      </c>
      <c r="K1045" s="2">
        <v>18</v>
      </c>
      <c r="M1045" s="2">
        <v>1</v>
      </c>
      <c r="O1045" s="2" t="s">
        <v>55</v>
      </c>
      <c r="P1045" s="2">
        <v>3</v>
      </c>
      <c r="R1045" s="2" t="s">
        <v>1989</v>
      </c>
      <c r="S1045" s="2" t="s">
        <v>54</v>
      </c>
      <c r="T1045" s="2" t="s">
        <v>552</v>
      </c>
      <c r="U1045" s="2" t="s">
        <v>1599</v>
      </c>
      <c r="V1045" s="2" t="s">
        <v>1599</v>
      </c>
      <c r="Y1045" s="2" t="s">
        <v>1599</v>
      </c>
      <c r="AA1045" s="2" t="s">
        <v>1599</v>
      </c>
      <c r="AB1045" s="12" t="s">
        <v>552</v>
      </c>
      <c r="AC1045" s="12" t="s">
        <v>553</v>
      </c>
      <c r="AD1045" s="12">
        <v>1</v>
      </c>
      <c r="AE1045" s="12">
        <f>VLOOKUP(AD1045,Tableau5[[ID_Section]:[departement]],10,TRUE)</f>
        <v>29</v>
      </c>
      <c r="AF1045" s="12">
        <v>38</v>
      </c>
      <c r="AG1045" s="33">
        <v>43317</v>
      </c>
      <c r="AH1045" s="12">
        <v>18</v>
      </c>
      <c r="AI1045" s="12">
        <v>5</v>
      </c>
      <c r="AJ1045" s="12" t="s">
        <v>55</v>
      </c>
      <c r="AK1045" s="12" t="str">
        <f>AJ1045</f>
        <v>Sportif</v>
      </c>
      <c r="AL1045" s="12">
        <v>3</v>
      </c>
      <c r="AN1045" s="12">
        <v>1</v>
      </c>
      <c r="AP1045" s="12">
        <v>2</v>
      </c>
      <c r="AQ1045" s="12">
        <v>50</v>
      </c>
      <c r="AV1045" s="12" t="str">
        <f>CONCATENATE(AD1045,"-",AG1045,"-",AJ1045)</f>
        <v>1-43317-Sportif</v>
      </c>
      <c r="AW1045" s="12">
        <v>1</v>
      </c>
      <c r="AX1045" s="12">
        <v>2</v>
      </c>
      <c r="AY1045" s="12" t="s">
        <v>288</v>
      </c>
      <c r="AZ1045" s="12">
        <v>46</v>
      </c>
      <c r="BA1045" s="12" t="s">
        <v>554</v>
      </c>
      <c r="BB1045" s="12">
        <v>13964</v>
      </c>
      <c r="BC1045" s="12">
        <v>17</v>
      </c>
    </row>
    <row r="1046" spans="1:56" x14ac:dyDescent="0.2">
      <c r="A1046" s="2" t="s">
        <v>1612</v>
      </c>
      <c r="B1046" s="2" t="s">
        <v>568</v>
      </c>
      <c r="C1046" s="2"/>
      <c r="D1046" s="2">
        <v>1</v>
      </c>
      <c r="E1046" s="11">
        <v>43317</v>
      </c>
      <c r="F1046" s="2">
        <v>43317</v>
      </c>
      <c r="G1046" s="2">
        <v>38</v>
      </c>
      <c r="K1046" s="2">
        <v>18</v>
      </c>
      <c r="O1046" s="2" t="s">
        <v>56</v>
      </c>
      <c r="P1046" s="2">
        <v>1</v>
      </c>
      <c r="Q1046" s="2" t="s">
        <v>57</v>
      </c>
      <c r="R1046" s="2" t="s">
        <v>1989</v>
      </c>
      <c r="S1046" s="2" t="s">
        <v>1599</v>
      </c>
      <c r="T1046" s="2" t="s">
        <v>1599</v>
      </c>
      <c r="U1046" s="2" t="s">
        <v>1599</v>
      </c>
      <c r="V1046" s="2" t="s">
        <v>1599</v>
      </c>
      <c r="Y1046" s="2" t="s">
        <v>1599</v>
      </c>
      <c r="AA1046" s="2" t="s">
        <v>1599</v>
      </c>
      <c r="AB1046" s="12" t="s">
        <v>368</v>
      </c>
      <c r="AC1046" s="12" t="s">
        <v>555</v>
      </c>
      <c r="AD1046" s="12">
        <v>1</v>
      </c>
      <c r="AE1046" s="12">
        <f>VLOOKUP(AD1046,Tableau5[[ID_Section]:[departement]],10,TRUE)</f>
        <v>29</v>
      </c>
      <c r="AF1046" s="12">
        <v>38</v>
      </c>
      <c r="AG1046" s="33">
        <v>43317</v>
      </c>
      <c r="AH1046" s="12">
        <v>18</v>
      </c>
      <c r="AI1046" s="12">
        <v>15</v>
      </c>
      <c r="AJ1046" s="12" t="s">
        <v>56</v>
      </c>
      <c r="AL1046" s="12">
        <v>1</v>
      </c>
      <c r="AO1046" s="12" t="s">
        <v>57</v>
      </c>
      <c r="AP1046" s="12">
        <v>2</v>
      </c>
      <c r="AW1046" s="12">
        <v>2</v>
      </c>
      <c r="AX1046" s="12">
        <v>2</v>
      </c>
      <c r="AY1046" s="12" t="s">
        <v>288</v>
      </c>
      <c r="AZ1046" s="12">
        <v>46</v>
      </c>
      <c r="BA1046" s="12" t="s">
        <v>554</v>
      </c>
      <c r="BB1046" s="12">
        <v>13964</v>
      </c>
      <c r="BC1046" s="12">
        <v>17</v>
      </c>
    </row>
    <row r="1047" spans="1:56" x14ac:dyDescent="0.2">
      <c r="A1047" s="2" t="s">
        <v>1612</v>
      </c>
      <c r="B1047" s="2" t="s">
        <v>568</v>
      </c>
      <c r="C1047" s="2"/>
      <c r="D1047" s="2">
        <v>1</v>
      </c>
      <c r="E1047" s="11">
        <v>43317</v>
      </c>
      <c r="F1047" s="2">
        <v>43317</v>
      </c>
      <c r="G1047" s="2">
        <v>38</v>
      </c>
      <c r="K1047" s="2">
        <v>18</v>
      </c>
      <c r="M1047" s="2">
        <v>1</v>
      </c>
      <c r="O1047" s="2" t="s">
        <v>55</v>
      </c>
      <c r="P1047" s="2">
        <v>1</v>
      </c>
      <c r="R1047" s="2" t="s">
        <v>1989</v>
      </c>
      <c r="S1047" s="2" t="s">
        <v>54</v>
      </c>
      <c r="T1047" s="2" t="s">
        <v>556</v>
      </c>
      <c r="U1047" s="2" t="s">
        <v>1599</v>
      </c>
      <c r="V1047" s="2" t="s">
        <v>1599</v>
      </c>
      <c r="Y1047" s="2" t="s">
        <v>1599</v>
      </c>
      <c r="AA1047" s="2" t="s">
        <v>1599</v>
      </c>
      <c r="AB1047" s="12" t="s">
        <v>556</v>
      </c>
      <c r="AC1047" s="12" t="s">
        <v>557</v>
      </c>
      <c r="AD1047" s="12">
        <v>1</v>
      </c>
      <c r="AE1047" s="12">
        <f>VLOOKUP(AD1047,Tableau5[[ID_Section]:[departement]],10,TRUE)</f>
        <v>29</v>
      </c>
      <c r="AF1047" s="12">
        <v>38</v>
      </c>
      <c r="AG1047" s="33">
        <v>43317</v>
      </c>
      <c r="AH1047" s="12">
        <v>18</v>
      </c>
      <c r="AI1047" s="12">
        <v>5</v>
      </c>
      <c r="AJ1047" s="12" t="s">
        <v>55</v>
      </c>
      <c r="AK1047" s="12" t="str">
        <f>AJ1047</f>
        <v>Sportif</v>
      </c>
      <c r="AL1047" s="12">
        <v>1</v>
      </c>
      <c r="AN1047" s="12">
        <v>1</v>
      </c>
      <c r="AP1047" s="12">
        <v>2</v>
      </c>
      <c r="AQ1047" s="12">
        <v>51</v>
      </c>
      <c r="AV1047" s="12" t="str">
        <f>CONCATENATE(AD1047,"-",AG1047,"-",AJ1047)</f>
        <v>1-43317-Sportif</v>
      </c>
      <c r="AW1047" s="12">
        <v>1</v>
      </c>
      <c r="AX1047" s="12">
        <v>2</v>
      </c>
      <c r="AY1047" s="12" t="s">
        <v>288</v>
      </c>
      <c r="AZ1047" s="12">
        <v>46</v>
      </c>
      <c r="BA1047" s="12" t="s">
        <v>554</v>
      </c>
      <c r="BB1047" s="12">
        <v>13964</v>
      </c>
      <c r="BC1047" s="12">
        <v>17</v>
      </c>
    </row>
    <row r="1048" spans="1:56" x14ac:dyDescent="0.2">
      <c r="A1048" s="2" t="s">
        <v>1612</v>
      </c>
      <c r="B1048" s="2" t="s">
        <v>568</v>
      </c>
      <c r="C1048" s="2"/>
      <c r="D1048" s="2">
        <v>1</v>
      </c>
      <c r="E1048" s="11">
        <v>43317</v>
      </c>
      <c r="F1048" s="2">
        <v>43317</v>
      </c>
      <c r="G1048" s="2">
        <v>38</v>
      </c>
      <c r="K1048" s="2">
        <v>18</v>
      </c>
      <c r="O1048" s="2" t="s">
        <v>71</v>
      </c>
      <c r="P1048" s="2">
        <v>1</v>
      </c>
      <c r="Q1048" s="2" t="s">
        <v>201</v>
      </c>
      <c r="R1048" s="2" t="s">
        <v>1988</v>
      </c>
      <c r="S1048" s="2" t="s">
        <v>1599</v>
      </c>
      <c r="T1048" s="2" t="s">
        <v>1599</v>
      </c>
      <c r="U1048" s="2" t="s">
        <v>1599</v>
      </c>
      <c r="V1048" s="2" t="s">
        <v>1599</v>
      </c>
      <c r="Y1048" s="2" t="s">
        <v>1599</v>
      </c>
      <c r="AA1048" s="2" t="s">
        <v>1599</v>
      </c>
      <c r="AB1048" s="12" t="s">
        <v>368</v>
      </c>
      <c r="AC1048" s="12" t="s">
        <v>558</v>
      </c>
      <c r="AD1048" s="12">
        <v>1</v>
      </c>
      <c r="AE1048" s="12">
        <f>VLOOKUP(AD1048,Tableau5[[ID_Section]:[departement]],10,TRUE)</f>
        <v>29</v>
      </c>
      <c r="AF1048" s="12">
        <v>38</v>
      </c>
      <c r="AG1048" s="33">
        <v>43317</v>
      </c>
      <c r="AH1048" s="12">
        <v>18</v>
      </c>
      <c r="AI1048" s="12">
        <v>13</v>
      </c>
      <c r="AJ1048" s="12" t="s">
        <v>71</v>
      </c>
      <c r="AL1048" s="12">
        <v>1</v>
      </c>
      <c r="AO1048" s="12" t="s">
        <v>201</v>
      </c>
      <c r="AP1048" s="12">
        <v>1</v>
      </c>
      <c r="AW1048" s="12">
        <v>2</v>
      </c>
      <c r="AX1048" s="12">
        <v>2</v>
      </c>
      <c r="AY1048" s="12" t="s">
        <v>288</v>
      </c>
      <c r="AZ1048" s="12">
        <v>46</v>
      </c>
      <c r="BA1048" s="12" t="s">
        <v>554</v>
      </c>
      <c r="BB1048" s="12">
        <v>13964</v>
      </c>
      <c r="BC1048" s="12">
        <v>17</v>
      </c>
    </row>
    <row r="1049" spans="1:56" x14ac:dyDescent="0.2">
      <c r="A1049" s="2" t="s">
        <v>1612</v>
      </c>
      <c r="B1049" s="2" t="s">
        <v>568</v>
      </c>
      <c r="C1049" s="2"/>
      <c r="D1049" s="2">
        <v>1</v>
      </c>
      <c r="E1049" s="11">
        <v>43317</v>
      </c>
      <c r="F1049" s="2">
        <v>43317</v>
      </c>
      <c r="G1049" s="2">
        <v>38</v>
      </c>
      <c r="K1049" s="2">
        <v>18</v>
      </c>
      <c r="O1049" s="2" t="s">
        <v>49</v>
      </c>
      <c r="P1049" s="2">
        <v>1</v>
      </c>
      <c r="R1049" s="2" t="s">
        <v>1988</v>
      </c>
      <c r="S1049" s="2" t="s">
        <v>54</v>
      </c>
      <c r="T1049" s="2" t="s">
        <v>559</v>
      </c>
      <c r="U1049" s="2" t="s">
        <v>1599</v>
      </c>
      <c r="V1049" s="2" t="s">
        <v>1599</v>
      </c>
      <c r="Y1049" s="2" t="s">
        <v>1599</v>
      </c>
      <c r="AA1049" s="2" t="s">
        <v>1599</v>
      </c>
      <c r="AB1049" s="12" t="s">
        <v>559</v>
      </c>
      <c r="AC1049" s="12" t="s">
        <v>560</v>
      </c>
      <c r="AD1049" s="12">
        <v>1</v>
      </c>
      <c r="AE1049" s="12">
        <f>VLOOKUP(AD1049,Tableau5[[ID_Section]:[departement]],10,TRUE)</f>
        <v>29</v>
      </c>
      <c r="AF1049" s="12">
        <v>38</v>
      </c>
      <c r="AG1049" s="33">
        <v>43317</v>
      </c>
      <c r="AH1049" s="12">
        <v>18</v>
      </c>
      <c r="AI1049" s="12">
        <v>1</v>
      </c>
      <c r="AJ1049" s="12" t="s">
        <v>49</v>
      </c>
      <c r="AL1049" s="12">
        <v>1</v>
      </c>
      <c r="AP1049" s="12">
        <v>1</v>
      </c>
      <c r="AQ1049" s="12">
        <v>52</v>
      </c>
      <c r="AW1049" s="12">
        <v>2</v>
      </c>
      <c r="AX1049" s="12">
        <v>2</v>
      </c>
      <c r="AY1049" s="12" t="s">
        <v>288</v>
      </c>
      <c r="AZ1049" s="12">
        <v>46</v>
      </c>
      <c r="BA1049" s="12" t="s">
        <v>554</v>
      </c>
      <c r="BB1049" s="12">
        <v>13964</v>
      </c>
      <c r="BC1049" s="12">
        <v>17</v>
      </c>
    </row>
    <row r="1050" spans="1:56" x14ac:dyDescent="0.2">
      <c r="A1050" s="2" t="s">
        <v>1612</v>
      </c>
      <c r="B1050" s="2" t="s">
        <v>568</v>
      </c>
      <c r="C1050" s="2"/>
      <c r="D1050" s="2">
        <v>1</v>
      </c>
      <c r="E1050" s="11">
        <v>43317</v>
      </c>
      <c r="F1050" s="2">
        <v>43317</v>
      </c>
      <c r="G1050" s="2">
        <v>38</v>
      </c>
      <c r="K1050" s="2">
        <v>18</v>
      </c>
      <c r="O1050" s="2" t="s">
        <v>49</v>
      </c>
      <c r="P1050" s="2">
        <v>1</v>
      </c>
      <c r="R1050" s="2" t="s">
        <v>1988</v>
      </c>
      <c r="S1050" s="2" t="s">
        <v>54</v>
      </c>
      <c r="T1050" s="2" t="s">
        <v>561</v>
      </c>
      <c r="U1050" s="2" t="s">
        <v>1599</v>
      </c>
      <c r="V1050" s="2" t="s">
        <v>1599</v>
      </c>
      <c r="Y1050" s="2" t="s">
        <v>1599</v>
      </c>
      <c r="AA1050" s="2" t="s">
        <v>1599</v>
      </c>
      <c r="AB1050" s="12" t="s">
        <v>561</v>
      </c>
      <c r="AC1050" s="12" t="s">
        <v>562</v>
      </c>
      <c r="AD1050" s="12">
        <v>1</v>
      </c>
      <c r="AE1050" s="12">
        <f>VLOOKUP(AD1050,Tableau5[[ID_Section]:[departement]],10,TRUE)</f>
        <v>29</v>
      </c>
      <c r="AF1050" s="12">
        <v>38</v>
      </c>
      <c r="AG1050" s="33">
        <v>43317</v>
      </c>
      <c r="AH1050" s="12">
        <v>18</v>
      </c>
      <c r="AI1050" s="12">
        <v>1</v>
      </c>
      <c r="AJ1050" s="12" t="s">
        <v>49</v>
      </c>
      <c r="AL1050" s="12">
        <v>1</v>
      </c>
      <c r="AP1050" s="12">
        <v>1</v>
      </c>
      <c r="AQ1050" s="12">
        <v>53</v>
      </c>
      <c r="AW1050" s="12">
        <v>2</v>
      </c>
      <c r="AX1050" s="12">
        <v>2</v>
      </c>
      <c r="AY1050" s="12" t="s">
        <v>288</v>
      </c>
      <c r="AZ1050" s="12">
        <v>46</v>
      </c>
      <c r="BA1050" s="12" t="s">
        <v>554</v>
      </c>
      <c r="BB1050" s="12">
        <v>13964</v>
      </c>
      <c r="BC1050" s="12">
        <v>17</v>
      </c>
      <c r="BD1050" s="12" t="s">
        <v>48</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2659DE-97AD-4590-8234-8C33F1D6405F}">
  <dimension ref="A1:BI1050"/>
  <sheetViews>
    <sheetView topLeftCell="J1" workbookViewId="0">
      <selection activeCell="T30" sqref="T30"/>
    </sheetView>
  </sheetViews>
  <sheetFormatPr baseColWidth="10" defaultColWidth="11.5" defaultRowHeight="15" x14ac:dyDescent="0.2"/>
  <cols>
    <col min="1" max="15" width="11.5" style="2"/>
    <col min="16" max="17" width="11.5" style="52"/>
    <col min="18" max="18" width="11.5" style="2"/>
    <col min="19" max="20" width="11.5" style="52"/>
    <col min="21" max="32" width="11.5" style="2"/>
    <col min="33" max="33" width="11.5" style="12"/>
    <col min="34" max="35" width="12.33203125" style="12" customWidth="1"/>
    <col min="36" max="42" width="11.5" style="12"/>
    <col min="43" max="43" width="16.5" style="12" customWidth="1"/>
    <col min="44" max="44" width="21.1640625" style="12" customWidth="1"/>
    <col min="45" max="45" width="19" style="12" bestFit="1" customWidth="1"/>
    <col min="46" max="47" width="11.5" style="12"/>
    <col min="48" max="48" width="13" style="12" customWidth="1"/>
    <col min="49" max="49" width="17.83203125" style="12" customWidth="1"/>
    <col min="50" max="50" width="14.5" style="12" customWidth="1"/>
    <col min="51" max="51" width="15.6640625" style="12" customWidth="1"/>
    <col min="52" max="52" width="49.83203125" style="12" customWidth="1"/>
    <col min="53" max="53" width="24" style="12" customWidth="1"/>
    <col min="54" max="54" width="28.33203125" style="12" customWidth="1"/>
    <col min="55" max="55" width="15.83203125" style="12" customWidth="1"/>
    <col min="56" max="56" width="19" style="12" customWidth="1"/>
    <col min="57" max="57" width="18" style="12" customWidth="1"/>
    <col min="58" max="58" width="16.1640625" style="12" customWidth="1"/>
    <col min="59" max="59" width="15.6640625" style="12" customWidth="1"/>
    <col min="60" max="60" width="13.1640625" style="12" customWidth="1"/>
    <col min="61" max="61" width="14.33203125" style="12" customWidth="1"/>
    <col min="62" max="62" width="13" style="2" customWidth="1"/>
    <col min="63" max="63" width="15.5" style="2" customWidth="1"/>
    <col min="64" max="16384" width="11.5" style="2"/>
  </cols>
  <sheetData>
    <row r="1" spans="1:61" s="12" customFormat="1" ht="56" x14ac:dyDescent="0.2">
      <c r="A1" s="12" t="s">
        <v>1601</v>
      </c>
      <c r="B1" s="12" t="s">
        <v>2108</v>
      </c>
      <c r="C1" s="12" t="s">
        <v>1604</v>
      </c>
      <c r="D1" s="12" t="s">
        <v>1603</v>
      </c>
      <c r="E1" s="12" t="s">
        <v>1605</v>
      </c>
      <c r="F1" s="12" t="s">
        <v>1606</v>
      </c>
      <c r="G1" s="12" t="s">
        <v>1962</v>
      </c>
      <c r="H1" s="12" t="s">
        <v>1963</v>
      </c>
      <c r="I1" s="12" t="s">
        <v>1964</v>
      </c>
      <c r="J1" s="12" t="s">
        <v>1965</v>
      </c>
      <c r="K1" s="12" t="s">
        <v>1961</v>
      </c>
      <c r="L1" s="12" t="s">
        <v>1966</v>
      </c>
      <c r="M1" s="12" t="s">
        <v>1968</v>
      </c>
      <c r="N1" s="12" t="s">
        <v>1969</v>
      </c>
      <c r="O1" s="12" t="s">
        <v>1967</v>
      </c>
      <c r="P1" s="52" t="s">
        <v>1985</v>
      </c>
      <c r="Q1" s="52" t="s">
        <v>1984</v>
      </c>
      <c r="R1" s="12" t="s">
        <v>1972</v>
      </c>
      <c r="S1" s="52" t="s">
        <v>1986</v>
      </c>
      <c r="T1" s="52" t="s">
        <v>1987</v>
      </c>
      <c r="U1" s="12" t="s">
        <v>1970</v>
      </c>
      <c r="V1" s="12" t="s">
        <v>1971</v>
      </c>
      <c r="W1" s="12" t="s">
        <v>1973</v>
      </c>
      <c r="X1" s="12" t="s">
        <v>1602</v>
      </c>
      <c r="Y1" s="12" t="s">
        <v>1974</v>
      </c>
      <c r="Z1" s="12" t="s">
        <v>1975</v>
      </c>
      <c r="AA1" s="12" t="s">
        <v>1930</v>
      </c>
      <c r="AB1" s="12" t="s">
        <v>1976</v>
      </c>
      <c r="AC1" s="12" t="s">
        <v>1978</v>
      </c>
      <c r="AD1" s="12" t="s">
        <v>1979</v>
      </c>
      <c r="AE1" s="12" t="s">
        <v>1980</v>
      </c>
      <c r="AF1" s="12" t="s">
        <v>20</v>
      </c>
      <c r="AG1" s="13" t="s">
        <v>21</v>
      </c>
      <c r="AH1" s="13" t="s">
        <v>22</v>
      </c>
      <c r="AI1" s="13" t="s">
        <v>23</v>
      </c>
      <c r="AJ1" s="13" t="s">
        <v>24</v>
      </c>
      <c r="AK1" s="13" t="s">
        <v>25</v>
      </c>
      <c r="AL1" s="13" t="s">
        <v>26</v>
      </c>
      <c r="AM1" s="13" t="s">
        <v>27</v>
      </c>
      <c r="AN1" s="13" t="s">
        <v>1959</v>
      </c>
      <c r="AO1" s="13" t="s">
        <v>1960</v>
      </c>
      <c r="AP1" s="13" t="s">
        <v>1273</v>
      </c>
      <c r="AQ1" s="13" t="s">
        <v>28</v>
      </c>
      <c r="AR1" s="13" t="s">
        <v>29</v>
      </c>
      <c r="AS1" s="13" t="s">
        <v>30</v>
      </c>
      <c r="AT1" s="14" t="s">
        <v>31</v>
      </c>
      <c r="AU1" s="14" t="s">
        <v>32</v>
      </c>
      <c r="AV1" s="13" t="s">
        <v>33</v>
      </c>
      <c r="AW1" s="14" t="s">
        <v>34</v>
      </c>
      <c r="AX1" s="14" t="s">
        <v>35</v>
      </c>
      <c r="AY1" s="15" t="s">
        <v>36</v>
      </c>
      <c r="AZ1" s="16" t="s">
        <v>37</v>
      </c>
      <c r="BA1" s="17" t="s">
        <v>38</v>
      </c>
      <c r="BB1" s="17" t="s">
        <v>39</v>
      </c>
      <c r="BC1" s="12" t="s">
        <v>40</v>
      </c>
      <c r="BD1" s="12" t="s">
        <v>41</v>
      </c>
      <c r="BE1" s="12" t="s">
        <v>42</v>
      </c>
      <c r="BF1" s="12" t="s">
        <v>43</v>
      </c>
      <c r="BG1" s="12" t="s">
        <v>44</v>
      </c>
      <c r="BH1" s="12" t="s">
        <v>45</v>
      </c>
    </row>
    <row r="2" spans="1:61" x14ac:dyDescent="0.2">
      <c r="A2" s="2" t="s">
        <v>1612</v>
      </c>
      <c r="B2" s="2" t="s">
        <v>568</v>
      </c>
      <c r="D2" s="2">
        <v>50</v>
      </c>
      <c r="E2" s="11">
        <v>43217</v>
      </c>
      <c r="F2" s="2">
        <v>43217</v>
      </c>
      <c r="G2" s="2" t="s">
        <v>60</v>
      </c>
      <c r="K2" s="2">
        <v>9</v>
      </c>
      <c r="O2" s="2" t="s">
        <v>49</v>
      </c>
      <c r="R2" s="2">
        <v>2</v>
      </c>
      <c r="S2" s="52" t="s">
        <v>1599</v>
      </c>
      <c r="V2" s="2" t="s">
        <v>1988</v>
      </c>
      <c r="W2" s="2" t="s">
        <v>1599</v>
      </c>
      <c r="X2" s="2" t="s">
        <v>1599</v>
      </c>
      <c r="Y2" s="2" t="s">
        <v>1599</v>
      </c>
      <c r="Z2" s="2" t="s">
        <v>1599</v>
      </c>
      <c r="AC2" s="2" t="s">
        <v>1599</v>
      </c>
      <c r="AE2" s="2" t="s">
        <v>1599</v>
      </c>
      <c r="AF2" s="12" t="s">
        <v>59</v>
      </c>
      <c r="AG2" s="12">
        <v>76</v>
      </c>
      <c r="AH2" s="12">
        <v>50</v>
      </c>
      <c r="AI2" s="12">
        <f>VLOOKUP(AH2,Tableau5[[ID_Section]:[departement]],10,TRUE)</f>
        <v>17</v>
      </c>
      <c r="AJ2" s="12" t="s">
        <v>60</v>
      </c>
      <c r="AK2" s="33">
        <v>43217</v>
      </c>
      <c r="AL2" s="12">
        <v>9</v>
      </c>
      <c r="AM2" s="12">
        <v>1</v>
      </c>
      <c r="AN2" s="12" t="s">
        <v>49</v>
      </c>
      <c r="AP2" s="12">
        <v>2</v>
      </c>
      <c r="AT2" s="12">
        <v>1</v>
      </c>
      <c r="BA2" s="12">
        <v>2</v>
      </c>
      <c r="BB2" s="12">
        <v>1</v>
      </c>
      <c r="BC2" s="12" t="s">
        <v>61</v>
      </c>
      <c r="BD2" s="12">
        <v>148</v>
      </c>
      <c r="BE2" s="12" t="s">
        <v>62</v>
      </c>
      <c r="BF2" s="12">
        <v>11555</v>
      </c>
      <c r="BG2" s="12">
        <v>23</v>
      </c>
      <c r="BI2" s="2"/>
    </row>
    <row r="3" spans="1:61" x14ac:dyDescent="0.2">
      <c r="A3" s="2" t="s">
        <v>1612</v>
      </c>
      <c r="B3" s="2" t="s">
        <v>568</v>
      </c>
      <c r="D3" s="2">
        <v>50</v>
      </c>
      <c r="E3" s="11">
        <v>43217</v>
      </c>
      <c r="F3" s="2">
        <v>43217</v>
      </c>
      <c r="G3" s="2" t="s">
        <v>60</v>
      </c>
      <c r="K3" s="2">
        <v>9</v>
      </c>
      <c r="O3" s="2" t="s">
        <v>53</v>
      </c>
      <c r="P3" s="52" t="s">
        <v>53</v>
      </c>
      <c r="R3" s="2">
        <v>1</v>
      </c>
      <c r="S3" s="52" t="s">
        <v>1599</v>
      </c>
      <c r="V3" s="2" t="s">
        <v>1988</v>
      </c>
      <c r="W3" s="2" t="s">
        <v>1599</v>
      </c>
      <c r="X3" s="2" t="s">
        <v>1599</v>
      </c>
      <c r="Y3" s="2" t="s">
        <v>1599</v>
      </c>
      <c r="Z3" s="2" t="s">
        <v>1599</v>
      </c>
      <c r="AC3" s="2" t="s">
        <v>1599</v>
      </c>
      <c r="AE3" s="2" t="s">
        <v>1599</v>
      </c>
      <c r="AF3" s="12" t="s">
        <v>59</v>
      </c>
      <c r="AG3" s="12">
        <v>77</v>
      </c>
      <c r="AH3" s="12">
        <v>50</v>
      </c>
      <c r="AI3" s="12">
        <f>VLOOKUP(AH3,Tableau5[[ID_Section]:[departement]],10,TRUE)</f>
        <v>17</v>
      </c>
      <c r="AJ3" s="12" t="s">
        <v>60</v>
      </c>
      <c r="AK3" s="33">
        <v>43217</v>
      </c>
      <c r="AL3" s="12">
        <v>9</v>
      </c>
      <c r="AM3" s="12">
        <v>9</v>
      </c>
      <c r="AN3" s="12" t="s">
        <v>53</v>
      </c>
      <c r="AO3" s="12" t="s">
        <v>53</v>
      </c>
      <c r="AP3" s="12">
        <v>1</v>
      </c>
      <c r="AT3" s="12">
        <v>1</v>
      </c>
      <c r="AZ3" s="12" t="str">
        <f>CONCATENATE(AH3,"-",AK3,"-","Loisir")</f>
        <v>50-43217-Loisir</v>
      </c>
      <c r="BA3" s="12">
        <v>1</v>
      </c>
      <c r="BB3" s="12">
        <v>1</v>
      </c>
      <c r="BC3" s="12" t="s">
        <v>61</v>
      </c>
      <c r="BD3" s="12">
        <v>148</v>
      </c>
      <c r="BE3" s="12" t="s">
        <v>62</v>
      </c>
      <c r="BF3" s="12">
        <v>11555</v>
      </c>
      <c r="BG3" s="12">
        <v>23</v>
      </c>
      <c r="BI3" s="2"/>
    </row>
    <row r="4" spans="1:61" x14ac:dyDescent="0.2">
      <c r="A4" s="2" t="s">
        <v>1612</v>
      </c>
      <c r="B4" s="2" t="s">
        <v>568</v>
      </c>
      <c r="D4" s="2">
        <v>50</v>
      </c>
      <c r="E4" s="11">
        <v>43217</v>
      </c>
      <c r="F4" s="2">
        <v>43217</v>
      </c>
      <c r="G4" s="2" t="s">
        <v>60</v>
      </c>
      <c r="K4" s="2">
        <v>9</v>
      </c>
      <c r="O4" s="2" t="s">
        <v>46</v>
      </c>
      <c r="R4" s="2">
        <v>1</v>
      </c>
      <c r="S4" s="52" t="s">
        <v>1599</v>
      </c>
      <c r="V4" s="2" t="s">
        <v>1988</v>
      </c>
      <c r="W4" s="2" t="s">
        <v>1599</v>
      </c>
      <c r="X4" s="2" t="s">
        <v>1599</v>
      </c>
      <c r="Y4" s="2" t="s">
        <v>1599</v>
      </c>
      <c r="Z4" s="2" t="s">
        <v>1599</v>
      </c>
      <c r="AC4" s="2" t="s">
        <v>1599</v>
      </c>
      <c r="AE4" s="2" t="s">
        <v>1599</v>
      </c>
      <c r="AF4" s="12" t="s">
        <v>59</v>
      </c>
      <c r="AG4" s="12">
        <v>78</v>
      </c>
      <c r="AH4" s="12">
        <v>50</v>
      </c>
      <c r="AI4" s="12">
        <f>VLOOKUP(AH4,Tableau5[[ID_Section]:[departement]],10,TRUE)</f>
        <v>17</v>
      </c>
      <c r="AJ4" s="12" t="s">
        <v>60</v>
      </c>
      <c r="AK4" s="33">
        <v>43217</v>
      </c>
      <c r="AL4" s="12">
        <v>9</v>
      </c>
      <c r="AM4" s="12">
        <v>2</v>
      </c>
      <c r="AN4" s="12" t="s">
        <v>46</v>
      </c>
      <c r="AP4" s="12">
        <v>1</v>
      </c>
      <c r="AT4" s="12">
        <v>1</v>
      </c>
      <c r="BA4" s="12">
        <v>2</v>
      </c>
      <c r="BB4" s="12">
        <v>1</v>
      </c>
      <c r="BC4" s="12" t="s">
        <v>61</v>
      </c>
      <c r="BD4" s="12">
        <v>148</v>
      </c>
      <c r="BE4" s="12" t="s">
        <v>62</v>
      </c>
      <c r="BF4" s="12">
        <v>11555</v>
      </c>
      <c r="BG4" s="12">
        <v>23</v>
      </c>
      <c r="BI4" s="2"/>
    </row>
    <row r="5" spans="1:61" x14ac:dyDescent="0.2">
      <c r="A5" s="2" t="s">
        <v>1612</v>
      </c>
      <c r="B5" s="2" t="s">
        <v>568</v>
      </c>
      <c r="D5" s="2">
        <v>50</v>
      </c>
      <c r="E5" s="11">
        <v>43217</v>
      </c>
      <c r="F5" s="2">
        <v>43217</v>
      </c>
      <c r="G5" s="2" t="s">
        <v>60</v>
      </c>
      <c r="K5" s="2">
        <v>9</v>
      </c>
      <c r="O5" s="2" t="s">
        <v>53</v>
      </c>
      <c r="P5" s="52" t="s">
        <v>53</v>
      </c>
      <c r="R5" s="2">
        <v>1</v>
      </c>
      <c r="S5" s="52" t="s">
        <v>1599</v>
      </c>
      <c r="V5" s="2" t="s">
        <v>1988</v>
      </c>
      <c r="W5" s="2" t="s">
        <v>1599</v>
      </c>
      <c r="X5" s="2" t="s">
        <v>1599</v>
      </c>
      <c r="Y5" s="2" t="s">
        <v>1599</v>
      </c>
      <c r="Z5" s="2" t="s">
        <v>1599</v>
      </c>
      <c r="AC5" s="2" t="s">
        <v>1599</v>
      </c>
      <c r="AE5" s="2" t="s">
        <v>1599</v>
      </c>
      <c r="AF5" s="12" t="s">
        <v>59</v>
      </c>
      <c r="AG5" s="12">
        <v>79</v>
      </c>
      <c r="AH5" s="12">
        <v>50</v>
      </c>
      <c r="AI5" s="12">
        <f>VLOOKUP(AH5,Tableau5[[ID_Section]:[departement]],10,TRUE)</f>
        <v>17</v>
      </c>
      <c r="AJ5" s="12" t="s">
        <v>60</v>
      </c>
      <c r="AK5" s="33">
        <v>43217</v>
      </c>
      <c r="AL5" s="12">
        <v>9</v>
      </c>
      <c r="AM5" s="12">
        <v>9</v>
      </c>
      <c r="AN5" s="12" t="s">
        <v>53</v>
      </c>
      <c r="AO5" s="12" t="s">
        <v>53</v>
      </c>
      <c r="AP5" s="12">
        <v>1</v>
      </c>
      <c r="AT5" s="12">
        <v>1</v>
      </c>
      <c r="AZ5" s="12" t="str">
        <f>CONCATENATE(AH5,"-",AK5,"-","Loisir")</f>
        <v>50-43217-Loisir</v>
      </c>
      <c r="BA5" s="12">
        <v>1</v>
      </c>
      <c r="BB5" s="12">
        <v>1</v>
      </c>
      <c r="BC5" s="12" t="s">
        <v>61</v>
      </c>
      <c r="BD5" s="12">
        <v>148</v>
      </c>
      <c r="BE5" s="12" t="s">
        <v>62</v>
      </c>
      <c r="BF5" s="12">
        <v>11555</v>
      </c>
      <c r="BG5" s="12">
        <v>23</v>
      </c>
      <c r="BI5" s="2"/>
    </row>
    <row r="6" spans="1:61" x14ac:dyDescent="0.2">
      <c r="A6" s="2" t="s">
        <v>1612</v>
      </c>
      <c r="B6" s="2" t="s">
        <v>568</v>
      </c>
      <c r="D6" s="2">
        <v>50</v>
      </c>
      <c r="E6" s="11">
        <v>43217</v>
      </c>
      <c r="F6" s="2">
        <v>43217</v>
      </c>
      <c r="G6" s="2" t="s">
        <v>60</v>
      </c>
      <c r="K6" s="2">
        <v>9</v>
      </c>
      <c r="O6" s="2" t="s">
        <v>55</v>
      </c>
      <c r="P6" s="52" t="s">
        <v>55</v>
      </c>
      <c r="R6" s="2">
        <v>1</v>
      </c>
      <c r="S6" s="52">
        <v>1</v>
      </c>
      <c r="V6" s="2" t="s">
        <v>1989</v>
      </c>
      <c r="W6" s="2" t="s">
        <v>54</v>
      </c>
      <c r="X6" s="2" t="s">
        <v>63</v>
      </c>
      <c r="Y6" s="2" t="s">
        <v>1599</v>
      </c>
      <c r="Z6" s="2" t="s">
        <v>1599</v>
      </c>
      <c r="AC6" s="2" t="s">
        <v>1599</v>
      </c>
      <c r="AE6" s="2" t="s">
        <v>1599</v>
      </c>
      <c r="AF6" s="12" t="s">
        <v>63</v>
      </c>
      <c r="AG6" s="12">
        <v>80</v>
      </c>
      <c r="AH6" s="12">
        <v>50</v>
      </c>
      <c r="AI6" s="12">
        <f>VLOOKUP(AH6,Tableau5[[ID_Section]:[departement]],10,TRUE)</f>
        <v>17</v>
      </c>
      <c r="AJ6" s="12" t="s">
        <v>60</v>
      </c>
      <c r="AK6" s="33">
        <v>43217</v>
      </c>
      <c r="AL6" s="12">
        <v>9</v>
      </c>
      <c r="AM6" s="12">
        <v>5</v>
      </c>
      <c r="AN6" s="12" t="s">
        <v>55</v>
      </c>
      <c r="AO6" s="12" t="str">
        <f>AN6</f>
        <v>Sportif</v>
      </c>
      <c r="AP6" s="12">
        <v>1</v>
      </c>
      <c r="AT6" s="12">
        <v>2</v>
      </c>
      <c r="AU6" s="12">
        <v>1</v>
      </c>
      <c r="AZ6" s="12" t="str">
        <f>CONCATENATE(AH6,"-",AK6,"-",AN6)</f>
        <v>50-43217-Sportif</v>
      </c>
      <c r="BA6" s="12">
        <v>1</v>
      </c>
      <c r="BB6" s="12">
        <v>1</v>
      </c>
      <c r="BC6" s="12" t="s">
        <v>61</v>
      </c>
      <c r="BD6" s="12">
        <v>148</v>
      </c>
      <c r="BE6" s="12" t="s">
        <v>62</v>
      </c>
      <c r="BF6" s="12">
        <v>11555</v>
      </c>
      <c r="BG6" s="12">
        <v>23</v>
      </c>
      <c r="BI6" s="2"/>
    </row>
    <row r="7" spans="1:61" x14ac:dyDescent="0.2">
      <c r="A7" s="2" t="s">
        <v>1612</v>
      </c>
      <c r="B7" s="2" t="s">
        <v>568</v>
      </c>
      <c r="D7" s="2">
        <v>50</v>
      </c>
      <c r="E7" s="11">
        <v>43217</v>
      </c>
      <c r="F7" s="2">
        <v>43217</v>
      </c>
      <c r="G7" s="2" t="s">
        <v>60</v>
      </c>
      <c r="K7" s="2">
        <v>9</v>
      </c>
      <c r="O7" s="2" t="s">
        <v>49</v>
      </c>
      <c r="R7" s="2">
        <v>1</v>
      </c>
      <c r="S7" s="52" t="s">
        <v>1599</v>
      </c>
      <c r="V7" s="2" t="s">
        <v>1989</v>
      </c>
      <c r="W7" s="2" t="s">
        <v>1599</v>
      </c>
      <c r="X7" s="2" t="s">
        <v>1599</v>
      </c>
      <c r="Y7" s="2" t="s">
        <v>1599</v>
      </c>
      <c r="Z7" s="2" t="s">
        <v>1599</v>
      </c>
      <c r="AC7" s="2" t="s">
        <v>1599</v>
      </c>
      <c r="AE7" s="2" t="s">
        <v>1599</v>
      </c>
      <c r="AF7" s="12" t="s">
        <v>59</v>
      </c>
      <c r="AG7" s="12">
        <v>81</v>
      </c>
      <c r="AH7" s="12">
        <v>50</v>
      </c>
      <c r="AI7" s="12">
        <f>VLOOKUP(AH7,Tableau5[[ID_Section]:[departement]],10,TRUE)</f>
        <v>17</v>
      </c>
      <c r="AJ7" s="12" t="s">
        <v>60</v>
      </c>
      <c r="AK7" s="33">
        <v>43217</v>
      </c>
      <c r="AL7" s="12">
        <v>9</v>
      </c>
      <c r="AM7" s="12">
        <v>1</v>
      </c>
      <c r="AN7" s="12" t="s">
        <v>49</v>
      </c>
      <c r="AP7" s="12">
        <v>1</v>
      </c>
      <c r="AT7" s="12">
        <v>2</v>
      </c>
      <c r="BA7" s="12">
        <v>2</v>
      </c>
      <c r="BB7" s="12">
        <v>1</v>
      </c>
      <c r="BC7" s="12" t="s">
        <v>61</v>
      </c>
      <c r="BD7" s="12">
        <v>148</v>
      </c>
      <c r="BE7" s="12" t="s">
        <v>62</v>
      </c>
      <c r="BF7" s="12">
        <v>11555</v>
      </c>
      <c r="BG7" s="12">
        <v>23</v>
      </c>
      <c r="BI7" s="2"/>
    </row>
    <row r="8" spans="1:61" x14ac:dyDescent="0.2">
      <c r="A8" s="2" t="s">
        <v>1612</v>
      </c>
      <c r="B8" s="2" t="s">
        <v>568</v>
      </c>
      <c r="D8" s="2">
        <v>50</v>
      </c>
      <c r="E8" s="11">
        <v>43217</v>
      </c>
      <c r="F8" s="2">
        <v>43217</v>
      </c>
      <c r="G8" s="2" t="s">
        <v>60</v>
      </c>
      <c r="K8" s="2">
        <v>9</v>
      </c>
      <c r="O8" s="2" t="s">
        <v>50</v>
      </c>
      <c r="P8" s="52" t="s">
        <v>50</v>
      </c>
      <c r="R8" s="2">
        <v>1</v>
      </c>
      <c r="S8" s="52">
        <v>1</v>
      </c>
      <c r="V8" s="2" t="s">
        <v>1989</v>
      </c>
      <c r="W8" s="2" t="s">
        <v>54</v>
      </c>
      <c r="X8" s="2" t="s">
        <v>64</v>
      </c>
      <c r="Y8" s="2" t="s">
        <v>1599</v>
      </c>
      <c r="Z8" s="2" t="s">
        <v>1599</v>
      </c>
      <c r="AC8" s="2" t="s">
        <v>1599</v>
      </c>
      <c r="AE8" s="2" t="s">
        <v>1599</v>
      </c>
      <c r="AF8" s="12" t="s">
        <v>64</v>
      </c>
      <c r="AG8" s="12">
        <v>82</v>
      </c>
      <c r="AH8" s="12">
        <v>50</v>
      </c>
      <c r="AI8" s="12">
        <f>VLOOKUP(AH8,Tableau5[[ID_Section]:[departement]],10,TRUE)</f>
        <v>17</v>
      </c>
      <c r="AJ8" s="12" t="s">
        <v>60</v>
      </c>
      <c r="AK8" s="33">
        <v>43217</v>
      </c>
      <c r="AL8" s="12">
        <v>9</v>
      </c>
      <c r="AM8" s="12">
        <v>8</v>
      </c>
      <c r="AN8" s="12" t="s">
        <v>50</v>
      </c>
      <c r="AO8" s="12" t="str">
        <f>AN8</f>
        <v>Utilitaire</v>
      </c>
      <c r="AP8" s="12">
        <v>1</v>
      </c>
      <c r="AT8" s="12">
        <v>2</v>
      </c>
      <c r="AU8" s="12">
        <v>2</v>
      </c>
      <c r="AZ8" s="12" t="str">
        <f>CONCATENATE(AH8,"-",AK8,"-",AN8)</f>
        <v>50-43217-Utilitaire</v>
      </c>
      <c r="BA8" s="12">
        <v>1</v>
      </c>
      <c r="BB8" s="12">
        <v>1</v>
      </c>
      <c r="BC8" s="12" t="s">
        <v>61</v>
      </c>
      <c r="BD8" s="12">
        <v>148</v>
      </c>
      <c r="BE8" s="12" t="s">
        <v>62</v>
      </c>
      <c r="BF8" s="12">
        <v>11555</v>
      </c>
      <c r="BG8" s="12">
        <v>23</v>
      </c>
      <c r="BI8" s="2"/>
    </row>
    <row r="9" spans="1:61" x14ac:dyDescent="0.2">
      <c r="A9" s="2" t="s">
        <v>1612</v>
      </c>
      <c r="B9" s="2" t="s">
        <v>568</v>
      </c>
      <c r="D9" s="2">
        <v>50</v>
      </c>
      <c r="E9" s="11">
        <v>43217</v>
      </c>
      <c r="F9" s="2">
        <v>43217</v>
      </c>
      <c r="G9" s="2" t="s">
        <v>60</v>
      </c>
      <c r="K9" s="2">
        <v>9</v>
      </c>
      <c r="O9" s="2" t="s">
        <v>49</v>
      </c>
      <c r="R9" s="2">
        <v>2</v>
      </c>
      <c r="S9" s="52" t="s">
        <v>1599</v>
      </c>
      <c r="V9" s="2" t="s">
        <v>1988</v>
      </c>
      <c r="W9" s="2" t="s">
        <v>1599</v>
      </c>
      <c r="X9" s="2" t="s">
        <v>1599</v>
      </c>
      <c r="Y9" s="2" t="s">
        <v>1599</v>
      </c>
      <c r="Z9" s="2" t="s">
        <v>1599</v>
      </c>
      <c r="AC9" s="2" t="s">
        <v>1599</v>
      </c>
      <c r="AE9" s="2" t="s">
        <v>1599</v>
      </c>
      <c r="AF9" s="12" t="s">
        <v>59</v>
      </c>
      <c r="AG9" s="12">
        <v>83</v>
      </c>
      <c r="AH9" s="12">
        <v>50</v>
      </c>
      <c r="AI9" s="12">
        <f>VLOOKUP(AH9,Tableau5[[ID_Section]:[departement]],10,TRUE)</f>
        <v>17</v>
      </c>
      <c r="AJ9" s="12" t="s">
        <v>60</v>
      </c>
      <c r="AK9" s="33">
        <v>43217</v>
      </c>
      <c r="AL9" s="12">
        <v>9</v>
      </c>
      <c r="AM9" s="12">
        <v>1</v>
      </c>
      <c r="AN9" s="12" t="s">
        <v>49</v>
      </c>
      <c r="AP9" s="12">
        <v>2</v>
      </c>
      <c r="AT9" s="12">
        <v>1</v>
      </c>
      <c r="BA9" s="12">
        <v>2</v>
      </c>
      <c r="BB9" s="12">
        <v>1</v>
      </c>
      <c r="BC9" s="12" t="s">
        <v>61</v>
      </c>
      <c r="BD9" s="12">
        <v>148</v>
      </c>
      <c r="BE9" s="12" t="s">
        <v>62</v>
      </c>
      <c r="BF9" s="12">
        <v>11555</v>
      </c>
      <c r="BG9" s="12">
        <v>23</v>
      </c>
      <c r="BI9" s="2"/>
    </row>
    <row r="10" spans="1:61" x14ac:dyDescent="0.2">
      <c r="A10" s="2" t="s">
        <v>1612</v>
      </c>
      <c r="B10" s="2" t="s">
        <v>568</v>
      </c>
      <c r="D10" s="2">
        <v>50</v>
      </c>
      <c r="E10" s="11">
        <v>43217</v>
      </c>
      <c r="F10" s="2">
        <v>43217</v>
      </c>
      <c r="G10" s="2" t="s">
        <v>60</v>
      </c>
      <c r="K10" s="2">
        <v>9</v>
      </c>
      <c r="O10" s="2" t="s">
        <v>49</v>
      </c>
      <c r="R10" s="2">
        <v>1</v>
      </c>
      <c r="S10" s="52" t="s">
        <v>1599</v>
      </c>
      <c r="V10" s="2" t="s">
        <v>1988</v>
      </c>
      <c r="W10" s="2" t="s">
        <v>1599</v>
      </c>
      <c r="X10" s="2" t="s">
        <v>1599</v>
      </c>
      <c r="Y10" s="2" t="s">
        <v>1599</v>
      </c>
      <c r="Z10" s="2" t="s">
        <v>1599</v>
      </c>
      <c r="AC10" s="2" t="s">
        <v>1599</v>
      </c>
      <c r="AE10" s="2" t="s">
        <v>1599</v>
      </c>
      <c r="AF10" s="12" t="s">
        <v>59</v>
      </c>
      <c r="AG10" s="12">
        <v>84</v>
      </c>
      <c r="AH10" s="12">
        <v>50</v>
      </c>
      <c r="AI10" s="12">
        <f>VLOOKUP(AH10,Tableau5[[ID_Section]:[departement]],10,TRUE)</f>
        <v>17</v>
      </c>
      <c r="AJ10" s="12" t="s">
        <v>60</v>
      </c>
      <c r="AK10" s="33">
        <v>43217</v>
      </c>
      <c r="AL10" s="12">
        <v>9</v>
      </c>
      <c r="AM10" s="12">
        <v>1</v>
      </c>
      <c r="AN10" s="12" t="s">
        <v>49</v>
      </c>
      <c r="AP10" s="12">
        <v>1</v>
      </c>
      <c r="AT10" s="12">
        <v>1</v>
      </c>
      <c r="BA10" s="12">
        <v>2</v>
      </c>
      <c r="BB10" s="12">
        <v>1</v>
      </c>
      <c r="BC10" s="12" t="s">
        <v>61</v>
      </c>
      <c r="BD10" s="12">
        <v>148</v>
      </c>
      <c r="BE10" s="12" t="s">
        <v>62</v>
      </c>
      <c r="BF10" s="12">
        <v>11555</v>
      </c>
      <c r="BG10" s="12">
        <v>23</v>
      </c>
      <c r="BI10" s="2"/>
    </row>
    <row r="11" spans="1:61" x14ac:dyDescent="0.2">
      <c r="A11" s="2" t="s">
        <v>1612</v>
      </c>
      <c r="B11" s="2" t="s">
        <v>568</v>
      </c>
      <c r="D11" s="2">
        <v>50</v>
      </c>
      <c r="E11" s="11">
        <v>43217</v>
      </c>
      <c r="F11" s="2">
        <v>43217</v>
      </c>
      <c r="G11" s="2" t="s">
        <v>60</v>
      </c>
      <c r="K11" s="2">
        <v>9</v>
      </c>
      <c r="O11" s="2" t="s">
        <v>55</v>
      </c>
      <c r="P11" s="52" t="s">
        <v>55</v>
      </c>
      <c r="R11" s="2">
        <v>1</v>
      </c>
      <c r="S11" s="52">
        <v>1</v>
      </c>
      <c r="V11" s="2" t="s">
        <v>1989</v>
      </c>
      <c r="W11" s="2" t="s">
        <v>54</v>
      </c>
      <c r="X11" s="2" t="s">
        <v>65</v>
      </c>
      <c r="Y11" s="2" t="s">
        <v>1599</v>
      </c>
      <c r="Z11" s="2" t="s">
        <v>1599</v>
      </c>
      <c r="AC11" s="2" t="s">
        <v>1599</v>
      </c>
      <c r="AE11" s="2" t="s">
        <v>1599</v>
      </c>
      <c r="AF11" s="12" t="s">
        <v>65</v>
      </c>
      <c r="AG11" s="12">
        <v>85</v>
      </c>
      <c r="AH11" s="12">
        <v>50</v>
      </c>
      <c r="AI11" s="12">
        <f>VLOOKUP(AH11,Tableau5[[ID_Section]:[departement]],10,TRUE)</f>
        <v>17</v>
      </c>
      <c r="AJ11" s="12" t="s">
        <v>60</v>
      </c>
      <c r="AK11" s="33">
        <v>43217</v>
      </c>
      <c r="AL11" s="12">
        <v>9</v>
      </c>
      <c r="AM11" s="12">
        <v>5</v>
      </c>
      <c r="AN11" s="12" t="s">
        <v>55</v>
      </c>
      <c r="AO11" s="12" t="str">
        <f>AN11</f>
        <v>Sportif</v>
      </c>
      <c r="AP11" s="12">
        <v>1</v>
      </c>
      <c r="AT11" s="12">
        <v>2</v>
      </c>
      <c r="AU11" s="12">
        <v>3</v>
      </c>
      <c r="AZ11" s="12" t="str">
        <f>CONCATENATE(AH11,"-",AK11,"-",AN11)</f>
        <v>50-43217-Sportif</v>
      </c>
      <c r="BA11" s="12">
        <v>1</v>
      </c>
      <c r="BB11" s="12">
        <v>1</v>
      </c>
      <c r="BC11" s="12" t="s">
        <v>61</v>
      </c>
      <c r="BD11" s="12">
        <v>148</v>
      </c>
      <c r="BE11" s="12" t="s">
        <v>62</v>
      </c>
      <c r="BF11" s="12">
        <v>11555</v>
      </c>
      <c r="BG11" s="12">
        <v>23</v>
      </c>
      <c r="BI11" s="2"/>
    </row>
    <row r="12" spans="1:61" x14ac:dyDescent="0.2">
      <c r="A12" s="2" t="s">
        <v>1612</v>
      </c>
      <c r="B12" s="2" t="s">
        <v>568</v>
      </c>
      <c r="D12" s="2">
        <v>50</v>
      </c>
      <c r="E12" s="11">
        <v>43217</v>
      </c>
      <c r="F12" s="2">
        <v>43217</v>
      </c>
      <c r="G12" s="2" t="s">
        <v>60</v>
      </c>
      <c r="K12" s="2">
        <v>9</v>
      </c>
      <c r="O12" s="2" t="s">
        <v>46</v>
      </c>
      <c r="R12" s="2">
        <v>1</v>
      </c>
      <c r="S12" s="52" t="s">
        <v>1599</v>
      </c>
      <c r="V12" s="2" t="s">
        <v>1988</v>
      </c>
      <c r="W12" s="2" t="s">
        <v>1599</v>
      </c>
      <c r="X12" s="2" t="s">
        <v>1599</v>
      </c>
      <c r="Y12" s="2" t="s">
        <v>1599</v>
      </c>
      <c r="Z12" s="2" t="s">
        <v>1599</v>
      </c>
      <c r="AC12" s="2" t="s">
        <v>1599</v>
      </c>
      <c r="AE12" s="2" t="s">
        <v>1599</v>
      </c>
      <c r="AF12" s="12" t="s">
        <v>59</v>
      </c>
      <c r="AG12" s="12">
        <v>86</v>
      </c>
      <c r="AH12" s="12">
        <v>50</v>
      </c>
      <c r="AI12" s="12">
        <f>VLOOKUP(AH12,Tableau5[[ID_Section]:[departement]],10,TRUE)</f>
        <v>17</v>
      </c>
      <c r="AJ12" s="12" t="s">
        <v>60</v>
      </c>
      <c r="AK12" s="33">
        <v>43217</v>
      </c>
      <c r="AL12" s="12">
        <v>9</v>
      </c>
      <c r="AM12" s="12">
        <v>2</v>
      </c>
      <c r="AN12" s="12" t="s">
        <v>46</v>
      </c>
      <c r="AP12" s="12">
        <v>1</v>
      </c>
      <c r="AT12" s="12">
        <v>1</v>
      </c>
      <c r="BA12" s="12">
        <v>2</v>
      </c>
      <c r="BB12" s="12">
        <v>1</v>
      </c>
      <c r="BC12" s="12" t="s">
        <v>61</v>
      </c>
      <c r="BD12" s="12">
        <v>148</v>
      </c>
      <c r="BE12" s="12" t="s">
        <v>62</v>
      </c>
      <c r="BF12" s="12">
        <v>11555</v>
      </c>
      <c r="BG12" s="12">
        <v>23</v>
      </c>
      <c r="BI12" s="2"/>
    </row>
    <row r="13" spans="1:61" x14ac:dyDescent="0.2">
      <c r="A13" s="2" t="s">
        <v>1612</v>
      </c>
      <c r="B13" s="2" t="s">
        <v>568</v>
      </c>
      <c r="D13" s="2">
        <v>50</v>
      </c>
      <c r="E13" s="11">
        <v>43217</v>
      </c>
      <c r="F13" s="2">
        <v>43217</v>
      </c>
      <c r="G13" s="2" t="s">
        <v>60</v>
      </c>
      <c r="K13" s="2">
        <v>9</v>
      </c>
      <c r="L13" s="2">
        <v>1</v>
      </c>
      <c r="O13" s="2" t="s">
        <v>49</v>
      </c>
      <c r="R13" s="2">
        <v>1</v>
      </c>
      <c r="S13" s="52" t="s">
        <v>1599</v>
      </c>
      <c r="V13" s="2" t="s">
        <v>1988</v>
      </c>
      <c r="W13" s="2" t="s">
        <v>1599</v>
      </c>
      <c r="X13" s="2" t="s">
        <v>1599</v>
      </c>
      <c r="Y13" s="2" t="s">
        <v>1599</v>
      </c>
      <c r="Z13" s="2" t="s">
        <v>1599</v>
      </c>
      <c r="AC13" s="2" t="s">
        <v>1599</v>
      </c>
      <c r="AE13" s="2" t="s">
        <v>1599</v>
      </c>
      <c r="AF13" s="12" t="s">
        <v>59</v>
      </c>
      <c r="AG13" s="12">
        <v>87</v>
      </c>
      <c r="AH13" s="12">
        <v>50</v>
      </c>
      <c r="AI13" s="12">
        <f>VLOOKUP(AH13,Tableau5[[ID_Section]:[departement]],10,TRUE)</f>
        <v>17</v>
      </c>
      <c r="AJ13" s="12" t="s">
        <v>60</v>
      </c>
      <c r="AK13" s="33">
        <v>43217</v>
      </c>
      <c r="AL13" s="12">
        <v>9</v>
      </c>
      <c r="AM13" s="12">
        <v>1</v>
      </c>
      <c r="AN13" s="12" t="s">
        <v>49</v>
      </c>
      <c r="AP13" s="12">
        <v>1</v>
      </c>
      <c r="AQ13" s="12">
        <v>1</v>
      </c>
      <c r="AT13" s="12">
        <v>1</v>
      </c>
      <c r="BA13" s="12">
        <v>2</v>
      </c>
      <c r="BB13" s="12">
        <v>1</v>
      </c>
      <c r="BC13" s="12" t="s">
        <v>61</v>
      </c>
      <c r="BD13" s="12">
        <v>148</v>
      </c>
      <c r="BE13" s="12" t="s">
        <v>62</v>
      </c>
      <c r="BF13" s="12">
        <v>11555</v>
      </c>
      <c r="BG13" s="12">
        <v>23</v>
      </c>
      <c r="BI13" s="2"/>
    </row>
    <row r="14" spans="1:61" x14ac:dyDescent="0.2">
      <c r="A14" s="2" t="s">
        <v>1612</v>
      </c>
      <c r="B14" s="2" t="s">
        <v>568</v>
      </c>
      <c r="D14" s="2">
        <v>50</v>
      </c>
      <c r="E14" s="11">
        <v>43217</v>
      </c>
      <c r="F14" s="2">
        <v>43217</v>
      </c>
      <c r="G14" s="2" t="s">
        <v>60</v>
      </c>
      <c r="K14" s="2">
        <v>9</v>
      </c>
      <c r="O14" s="2" t="s">
        <v>53</v>
      </c>
      <c r="P14" s="52" t="s">
        <v>53</v>
      </c>
      <c r="R14" s="2">
        <v>1</v>
      </c>
      <c r="S14" s="52" t="s">
        <v>1599</v>
      </c>
      <c r="V14" s="2" t="s">
        <v>1989</v>
      </c>
      <c r="W14" s="2" t="s">
        <v>1599</v>
      </c>
      <c r="X14" s="2" t="s">
        <v>1599</v>
      </c>
      <c r="Y14" s="2" t="s">
        <v>1981</v>
      </c>
      <c r="Z14" s="2">
        <v>17000</v>
      </c>
      <c r="AB14" s="2" t="s">
        <v>1275</v>
      </c>
      <c r="AC14" s="2" t="s">
        <v>1982</v>
      </c>
      <c r="AE14" s="2" t="s">
        <v>51</v>
      </c>
      <c r="AF14" s="12" t="s">
        <v>59</v>
      </c>
      <c r="AG14" s="12">
        <v>88</v>
      </c>
      <c r="AH14" s="12">
        <v>50</v>
      </c>
      <c r="AI14" s="12">
        <f>VLOOKUP(AH14,Tableau5[[ID_Section]:[departement]],10,TRUE)</f>
        <v>17</v>
      </c>
      <c r="AJ14" s="12" t="s">
        <v>60</v>
      </c>
      <c r="AK14" s="33">
        <v>43217</v>
      </c>
      <c r="AL14" s="12">
        <v>9</v>
      </c>
      <c r="AM14" s="12">
        <v>9</v>
      </c>
      <c r="AN14" s="12" t="s">
        <v>53</v>
      </c>
      <c r="AO14" s="12" t="s">
        <v>53</v>
      </c>
      <c r="AP14" s="12">
        <v>1</v>
      </c>
      <c r="AT14" s="12">
        <v>2</v>
      </c>
      <c r="AV14" s="12">
        <v>17000</v>
      </c>
      <c r="AW14" s="12" t="s">
        <v>51</v>
      </c>
      <c r="AX14" s="12">
        <v>2</v>
      </c>
      <c r="AY14" s="12">
        <v>2</v>
      </c>
      <c r="AZ14" s="12" t="str">
        <f>CONCATENATE(AH14,"-",AK14,"-","Loisir")</f>
        <v>50-43217-Loisir</v>
      </c>
      <c r="BA14" s="12">
        <v>1</v>
      </c>
      <c r="BB14" s="12">
        <v>1</v>
      </c>
      <c r="BC14" s="12" t="s">
        <v>61</v>
      </c>
      <c r="BD14" s="12">
        <v>148</v>
      </c>
      <c r="BE14" s="12" t="s">
        <v>62</v>
      </c>
      <c r="BF14" s="12">
        <v>11555</v>
      </c>
      <c r="BG14" s="12">
        <v>23</v>
      </c>
      <c r="BI14" s="2"/>
    </row>
    <row r="15" spans="1:61" x14ac:dyDescent="0.2">
      <c r="A15" s="2" t="s">
        <v>1612</v>
      </c>
      <c r="B15" s="2" t="s">
        <v>568</v>
      </c>
      <c r="D15" s="2">
        <v>50</v>
      </c>
      <c r="E15" s="11">
        <v>43217</v>
      </c>
      <c r="F15" s="2">
        <v>43217</v>
      </c>
      <c r="G15" s="2" t="s">
        <v>60</v>
      </c>
      <c r="K15" s="2">
        <v>9</v>
      </c>
      <c r="O15" s="2" t="s">
        <v>55</v>
      </c>
      <c r="P15" s="52" t="s">
        <v>55</v>
      </c>
      <c r="R15" s="2">
        <v>2</v>
      </c>
      <c r="S15" s="52" t="s">
        <v>1599</v>
      </c>
      <c r="V15" s="2" t="s">
        <v>1988</v>
      </c>
      <c r="W15" s="2" t="s">
        <v>1599</v>
      </c>
      <c r="X15" s="2" t="s">
        <v>1599</v>
      </c>
      <c r="Y15" s="2" t="s">
        <v>1981</v>
      </c>
      <c r="Z15" s="2">
        <v>95410</v>
      </c>
      <c r="AB15" s="2" t="s">
        <v>55</v>
      </c>
      <c r="AC15" s="2" t="s">
        <v>1983</v>
      </c>
      <c r="AE15" s="2" t="s">
        <v>54</v>
      </c>
      <c r="AF15" s="12" t="s">
        <v>59</v>
      </c>
      <c r="AG15" s="12">
        <v>89</v>
      </c>
      <c r="AH15" s="12">
        <v>50</v>
      </c>
      <c r="AI15" s="12">
        <f>VLOOKUP(AH15,Tableau5[[ID_Section]:[departement]],10,TRUE)</f>
        <v>17</v>
      </c>
      <c r="AJ15" s="12" t="s">
        <v>60</v>
      </c>
      <c r="AK15" s="33">
        <v>43217</v>
      </c>
      <c r="AL15" s="12">
        <v>9</v>
      </c>
      <c r="AM15" s="12">
        <v>5</v>
      </c>
      <c r="AN15" s="12" t="s">
        <v>55</v>
      </c>
      <c r="AO15" s="12" t="str">
        <f>AN15</f>
        <v>Sportif</v>
      </c>
      <c r="AP15" s="12">
        <v>2</v>
      </c>
      <c r="AT15" s="12">
        <v>1</v>
      </c>
      <c r="AV15" s="12">
        <v>95410</v>
      </c>
      <c r="AW15" s="12" t="s">
        <v>54</v>
      </c>
      <c r="AX15" s="12">
        <v>1</v>
      </c>
      <c r="AY15" s="12">
        <v>2</v>
      </c>
      <c r="AZ15" s="12" t="str">
        <f>CONCATENATE(AH15,"-",AK15,"-",AN15)</f>
        <v>50-43217-Sportif</v>
      </c>
      <c r="BA15" s="12">
        <v>1</v>
      </c>
      <c r="BB15" s="12">
        <v>1</v>
      </c>
      <c r="BC15" s="12" t="s">
        <v>61</v>
      </c>
      <c r="BD15" s="12">
        <v>148</v>
      </c>
      <c r="BE15" s="12" t="s">
        <v>62</v>
      </c>
      <c r="BF15" s="12">
        <v>11555</v>
      </c>
      <c r="BG15" s="12">
        <v>23</v>
      </c>
      <c r="BI15" s="2"/>
    </row>
    <row r="16" spans="1:61" x14ac:dyDescent="0.2">
      <c r="A16" s="2" t="s">
        <v>1612</v>
      </c>
      <c r="B16" s="2" t="s">
        <v>568</v>
      </c>
      <c r="D16" s="2">
        <v>50</v>
      </c>
      <c r="E16" s="11">
        <v>43217</v>
      </c>
      <c r="F16" s="2">
        <v>43217</v>
      </c>
      <c r="G16" s="2" t="s">
        <v>60</v>
      </c>
      <c r="K16" s="2">
        <v>9</v>
      </c>
      <c r="L16" s="2">
        <v>2</v>
      </c>
      <c r="O16" s="2" t="s">
        <v>49</v>
      </c>
      <c r="R16" s="2">
        <v>2</v>
      </c>
      <c r="S16" s="52" t="s">
        <v>1599</v>
      </c>
      <c r="V16" s="2" t="s">
        <v>1989</v>
      </c>
      <c r="W16" s="2" t="s">
        <v>1599</v>
      </c>
      <c r="X16" s="2" t="s">
        <v>1599</v>
      </c>
      <c r="Y16" s="2" t="s">
        <v>1599</v>
      </c>
      <c r="Z16" s="2" t="s">
        <v>1599</v>
      </c>
      <c r="AC16" s="2" t="s">
        <v>1599</v>
      </c>
      <c r="AE16" s="2" t="s">
        <v>1599</v>
      </c>
      <c r="AF16" s="12" t="s">
        <v>59</v>
      </c>
      <c r="AG16" s="12">
        <v>90</v>
      </c>
      <c r="AH16" s="12">
        <v>50</v>
      </c>
      <c r="AI16" s="12">
        <f>VLOOKUP(AH16,Tableau5[[ID_Section]:[departement]],10,TRUE)</f>
        <v>17</v>
      </c>
      <c r="AJ16" s="12" t="s">
        <v>60</v>
      </c>
      <c r="AK16" s="33">
        <v>43217</v>
      </c>
      <c r="AL16" s="12">
        <v>9</v>
      </c>
      <c r="AM16" s="12">
        <v>1</v>
      </c>
      <c r="AN16" s="12" t="s">
        <v>49</v>
      </c>
      <c r="AP16" s="12">
        <v>2</v>
      </c>
      <c r="AQ16" s="12">
        <v>2</v>
      </c>
      <c r="AT16" s="12">
        <v>2</v>
      </c>
      <c r="BA16" s="12">
        <v>2</v>
      </c>
      <c r="BB16" s="12">
        <v>1</v>
      </c>
      <c r="BC16" s="12" t="s">
        <v>61</v>
      </c>
      <c r="BD16" s="12">
        <v>148</v>
      </c>
      <c r="BE16" s="12" t="s">
        <v>62</v>
      </c>
      <c r="BF16" s="12">
        <v>11555</v>
      </c>
      <c r="BG16" s="12">
        <v>23</v>
      </c>
      <c r="BI16" s="2"/>
    </row>
    <row r="17" spans="1:61" x14ac:dyDescent="0.2">
      <c r="A17" s="2" t="s">
        <v>1612</v>
      </c>
      <c r="B17" s="2" t="s">
        <v>568</v>
      </c>
      <c r="D17" s="2">
        <v>50</v>
      </c>
      <c r="E17" s="11">
        <v>43217</v>
      </c>
      <c r="F17" s="2">
        <v>43217</v>
      </c>
      <c r="G17" s="2" t="s">
        <v>60</v>
      </c>
      <c r="K17" s="2">
        <v>9</v>
      </c>
      <c r="L17" s="2">
        <v>2</v>
      </c>
      <c r="O17" s="2" t="s">
        <v>49</v>
      </c>
      <c r="R17" s="2">
        <v>2</v>
      </c>
      <c r="S17" s="52" t="s">
        <v>1599</v>
      </c>
      <c r="V17" s="2" t="s">
        <v>1989</v>
      </c>
      <c r="W17" s="2" t="s">
        <v>1599</v>
      </c>
      <c r="X17" s="2" t="s">
        <v>1599</v>
      </c>
      <c r="Y17" s="2" t="s">
        <v>1599</v>
      </c>
      <c r="Z17" s="2" t="s">
        <v>1599</v>
      </c>
      <c r="AC17" s="2" t="s">
        <v>1599</v>
      </c>
      <c r="AE17" s="2" t="s">
        <v>1599</v>
      </c>
      <c r="AF17" s="12" t="s">
        <v>59</v>
      </c>
      <c r="AG17" s="12">
        <v>91</v>
      </c>
      <c r="AH17" s="12">
        <v>50</v>
      </c>
      <c r="AI17" s="12">
        <f>VLOOKUP(AH17,Tableau5[[ID_Section]:[departement]],10,TRUE)</f>
        <v>17</v>
      </c>
      <c r="AJ17" s="12" t="s">
        <v>60</v>
      </c>
      <c r="AK17" s="33">
        <v>43217</v>
      </c>
      <c r="AL17" s="12">
        <v>9</v>
      </c>
      <c r="AM17" s="12">
        <v>1</v>
      </c>
      <c r="AN17" s="12" t="s">
        <v>49</v>
      </c>
      <c r="AP17" s="12">
        <v>2</v>
      </c>
      <c r="AQ17" s="12">
        <v>2</v>
      </c>
      <c r="AT17" s="12">
        <v>2</v>
      </c>
      <c r="BA17" s="12">
        <v>2</v>
      </c>
      <c r="BB17" s="12">
        <v>1</v>
      </c>
      <c r="BC17" s="12" t="s">
        <v>61</v>
      </c>
      <c r="BD17" s="12">
        <v>148</v>
      </c>
      <c r="BE17" s="12" t="s">
        <v>62</v>
      </c>
      <c r="BF17" s="12">
        <v>11555</v>
      </c>
      <c r="BG17" s="12">
        <v>23</v>
      </c>
      <c r="BI17" s="2"/>
    </row>
    <row r="18" spans="1:61" x14ac:dyDescent="0.2">
      <c r="A18" s="2" t="s">
        <v>1612</v>
      </c>
      <c r="B18" s="2" t="s">
        <v>568</v>
      </c>
      <c r="D18" s="2">
        <v>50</v>
      </c>
      <c r="E18" s="11">
        <v>43217</v>
      </c>
      <c r="F18" s="2">
        <v>43217</v>
      </c>
      <c r="G18" s="2" t="s">
        <v>60</v>
      </c>
      <c r="K18" s="2">
        <v>9</v>
      </c>
      <c r="O18" s="2" t="s">
        <v>53</v>
      </c>
      <c r="P18" s="52" t="s">
        <v>53</v>
      </c>
      <c r="R18" s="2">
        <v>1</v>
      </c>
      <c r="S18" s="52">
        <v>1</v>
      </c>
      <c r="V18" s="2" t="s">
        <v>1988</v>
      </c>
      <c r="W18" s="2" t="s">
        <v>54</v>
      </c>
      <c r="X18" s="2" t="s">
        <v>66</v>
      </c>
      <c r="Y18" s="2" t="s">
        <v>1599</v>
      </c>
      <c r="Z18" s="2" t="s">
        <v>1599</v>
      </c>
      <c r="AC18" s="2" t="s">
        <v>1599</v>
      </c>
      <c r="AE18" s="2" t="s">
        <v>1599</v>
      </c>
      <c r="AF18" s="12" t="s">
        <v>66</v>
      </c>
      <c r="AG18" s="12">
        <v>92</v>
      </c>
      <c r="AH18" s="12">
        <v>50</v>
      </c>
      <c r="AI18" s="12">
        <f>VLOOKUP(AH18,Tableau5[[ID_Section]:[departement]],10,TRUE)</f>
        <v>17</v>
      </c>
      <c r="AJ18" s="12" t="s">
        <v>60</v>
      </c>
      <c r="AK18" s="33">
        <v>43217</v>
      </c>
      <c r="AL18" s="12">
        <v>9</v>
      </c>
      <c r="AM18" s="12">
        <v>9</v>
      </c>
      <c r="AN18" s="12" t="s">
        <v>53</v>
      </c>
      <c r="AO18" s="12" t="s">
        <v>53</v>
      </c>
      <c r="AP18" s="12">
        <v>1</v>
      </c>
      <c r="AT18" s="12">
        <v>1</v>
      </c>
      <c r="AU18" s="12">
        <v>4</v>
      </c>
      <c r="AZ18" s="12" t="str">
        <f>CONCATENATE(AH18,"-",AK18,"-","Loisir")</f>
        <v>50-43217-Loisir</v>
      </c>
      <c r="BA18" s="12">
        <v>1</v>
      </c>
      <c r="BB18" s="12">
        <v>1</v>
      </c>
      <c r="BC18" s="12" t="s">
        <v>61</v>
      </c>
      <c r="BD18" s="12">
        <v>148</v>
      </c>
      <c r="BE18" s="12" t="s">
        <v>62</v>
      </c>
      <c r="BF18" s="12">
        <v>11555</v>
      </c>
      <c r="BG18" s="12">
        <v>23</v>
      </c>
      <c r="BI18" s="2"/>
    </row>
    <row r="19" spans="1:61" x14ac:dyDescent="0.2">
      <c r="A19" s="2" t="s">
        <v>1612</v>
      </c>
      <c r="B19" s="2" t="s">
        <v>568</v>
      </c>
      <c r="D19" s="2">
        <v>50</v>
      </c>
      <c r="E19" s="11">
        <v>43217</v>
      </c>
      <c r="F19" s="2">
        <v>43217</v>
      </c>
      <c r="G19" s="2" t="s">
        <v>60</v>
      </c>
      <c r="K19" s="2">
        <v>9</v>
      </c>
      <c r="O19" s="2" t="s">
        <v>55</v>
      </c>
      <c r="P19" s="52" t="s">
        <v>55</v>
      </c>
      <c r="R19" s="2">
        <v>1</v>
      </c>
      <c r="S19" s="52">
        <v>1</v>
      </c>
      <c r="V19" s="2" t="s">
        <v>1989</v>
      </c>
      <c r="W19" s="2" t="s">
        <v>54</v>
      </c>
      <c r="X19" s="2" t="s">
        <v>67</v>
      </c>
      <c r="Y19" s="2" t="s">
        <v>1599</v>
      </c>
      <c r="Z19" s="2" t="s">
        <v>1599</v>
      </c>
      <c r="AC19" s="2" t="s">
        <v>1599</v>
      </c>
      <c r="AE19" s="2" t="s">
        <v>1599</v>
      </c>
      <c r="AF19" s="12" t="s">
        <v>67</v>
      </c>
      <c r="AG19" s="12">
        <v>93</v>
      </c>
      <c r="AH19" s="12">
        <v>50</v>
      </c>
      <c r="AI19" s="12">
        <f>VLOOKUP(AH19,Tableau5[[ID_Section]:[departement]],10,TRUE)</f>
        <v>17</v>
      </c>
      <c r="AJ19" s="12" t="s">
        <v>60</v>
      </c>
      <c r="AK19" s="33">
        <v>43217</v>
      </c>
      <c r="AL19" s="12">
        <v>9</v>
      </c>
      <c r="AM19" s="12">
        <v>5</v>
      </c>
      <c r="AN19" s="12" t="s">
        <v>55</v>
      </c>
      <c r="AO19" s="12" t="str">
        <f>AN19</f>
        <v>Sportif</v>
      </c>
      <c r="AP19" s="12">
        <v>1</v>
      </c>
      <c r="AT19" s="12">
        <v>2</v>
      </c>
      <c r="AU19" s="12">
        <v>5</v>
      </c>
      <c r="AZ19" s="12" t="str">
        <f>CONCATENATE(AH19,"-",AK19,"-",AN19)</f>
        <v>50-43217-Sportif</v>
      </c>
      <c r="BA19" s="12">
        <v>1</v>
      </c>
      <c r="BB19" s="12">
        <v>1</v>
      </c>
      <c r="BC19" s="12" t="s">
        <v>61</v>
      </c>
      <c r="BD19" s="12">
        <v>148</v>
      </c>
      <c r="BE19" s="12" t="s">
        <v>62</v>
      </c>
      <c r="BF19" s="12">
        <v>11555</v>
      </c>
      <c r="BG19" s="12">
        <v>23</v>
      </c>
      <c r="BI19" s="2"/>
    </row>
    <row r="20" spans="1:61" x14ac:dyDescent="0.2">
      <c r="A20" s="2" t="s">
        <v>1612</v>
      </c>
      <c r="B20" s="2" t="s">
        <v>568</v>
      </c>
      <c r="D20" s="2">
        <v>50</v>
      </c>
      <c r="E20" s="11">
        <v>43217</v>
      </c>
      <c r="F20" s="2">
        <v>43217</v>
      </c>
      <c r="G20" s="2" t="s">
        <v>60</v>
      </c>
      <c r="K20" s="2">
        <v>9</v>
      </c>
      <c r="O20" s="2" t="s">
        <v>53</v>
      </c>
      <c r="P20" s="52" t="s">
        <v>53</v>
      </c>
      <c r="R20" s="2">
        <v>1</v>
      </c>
      <c r="S20" s="52">
        <v>1</v>
      </c>
      <c r="V20" s="2" t="s">
        <v>1989</v>
      </c>
      <c r="W20" s="2" t="s">
        <v>54</v>
      </c>
      <c r="X20" s="2" t="s">
        <v>68</v>
      </c>
      <c r="Y20" s="2" t="s">
        <v>1599</v>
      </c>
      <c r="Z20" s="2" t="s">
        <v>1599</v>
      </c>
      <c r="AC20" s="2" t="s">
        <v>1599</v>
      </c>
      <c r="AE20" s="2" t="s">
        <v>1599</v>
      </c>
      <c r="AF20" s="12" t="s">
        <v>68</v>
      </c>
      <c r="AG20" s="12">
        <v>94</v>
      </c>
      <c r="AH20" s="12">
        <v>50</v>
      </c>
      <c r="AI20" s="12">
        <f>VLOOKUP(AH20,Tableau5[[ID_Section]:[departement]],10,TRUE)</f>
        <v>17</v>
      </c>
      <c r="AJ20" s="12" t="s">
        <v>60</v>
      </c>
      <c r="AK20" s="33">
        <v>43217</v>
      </c>
      <c r="AL20" s="12">
        <v>9</v>
      </c>
      <c r="AM20" s="12">
        <v>9</v>
      </c>
      <c r="AN20" s="12" t="s">
        <v>53</v>
      </c>
      <c r="AO20" s="12" t="s">
        <v>53</v>
      </c>
      <c r="AP20" s="12">
        <v>1</v>
      </c>
      <c r="AT20" s="12">
        <v>2</v>
      </c>
      <c r="AU20" s="12">
        <v>6</v>
      </c>
      <c r="AZ20" s="12" t="str">
        <f>CONCATENATE(AH20,"-",AK20,"-","Loisir")</f>
        <v>50-43217-Loisir</v>
      </c>
      <c r="BA20" s="12">
        <v>1</v>
      </c>
      <c r="BB20" s="12">
        <v>1</v>
      </c>
      <c r="BC20" s="12" t="s">
        <v>61</v>
      </c>
      <c r="BD20" s="12">
        <v>148</v>
      </c>
      <c r="BE20" s="12" t="s">
        <v>62</v>
      </c>
      <c r="BF20" s="12">
        <v>11555</v>
      </c>
      <c r="BG20" s="12">
        <v>23</v>
      </c>
      <c r="BI20" s="2"/>
    </row>
    <row r="21" spans="1:61" x14ac:dyDescent="0.2">
      <c r="A21" s="2" t="s">
        <v>1612</v>
      </c>
      <c r="B21" s="2" t="s">
        <v>568</v>
      </c>
      <c r="D21" s="2">
        <v>50</v>
      </c>
      <c r="E21" s="11">
        <v>43217</v>
      </c>
      <c r="F21" s="2">
        <v>43217</v>
      </c>
      <c r="G21" s="2" t="s">
        <v>60</v>
      </c>
      <c r="K21" s="2">
        <v>9</v>
      </c>
      <c r="O21" s="2" t="s">
        <v>46</v>
      </c>
      <c r="R21" s="2">
        <v>1</v>
      </c>
      <c r="S21" s="52" t="s">
        <v>1599</v>
      </c>
      <c r="V21" s="2" t="s">
        <v>1988</v>
      </c>
      <c r="W21" s="2" t="s">
        <v>1599</v>
      </c>
      <c r="X21" s="2" t="s">
        <v>1599</v>
      </c>
      <c r="Y21" s="2" t="s">
        <v>1599</v>
      </c>
      <c r="Z21" s="2" t="s">
        <v>1599</v>
      </c>
      <c r="AC21" s="2" t="s">
        <v>1599</v>
      </c>
      <c r="AE21" s="2" t="s">
        <v>1599</v>
      </c>
      <c r="AF21" s="12" t="s">
        <v>59</v>
      </c>
      <c r="AG21" s="12">
        <v>95</v>
      </c>
      <c r="AH21" s="12">
        <v>50</v>
      </c>
      <c r="AI21" s="12">
        <f>VLOOKUP(AH21,Tableau5[[ID_Section]:[departement]],10,TRUE)</f>
        <v>17</v>
      </c>
      <c r="AJ21" s="12" t="s">
        <v>60</v>
      </c>
      <c r="AK21" s="33">
        <v>43217</v>
      </c>
      <c r="AL21" s="12">
        <v>9</v>
      </c>
      <c r="AM21" s="12">
        <v>2</v>
      </c>
      <c r="AN21" s="12" t="s">
        <v>46</v>
      </c>
      <c r="AP21" s="12">
        <v>1</v>
      </c>
      <c r="AT21" s="12">
        <v>1</v>
      </c>
      <c r="BA21" s="12">
        <v>2</v>
      </c>
      <c r="BB21" s="12">
        <v>1</v>
      </c>
      <c r="BC21" s="12" t="s">
        <v>61</v>
      </c>
      <c r="BD21" s="12">
        <v>148</v>
      </c>
      <c r="BE21" s="12" t="s">
        <v>62</v>
      </c>
      <c r="BF21" s="12">
        <v>11555</v>
      </c>
      <c r="BG21" s="12">
        <v>23</v>
      </c>
      <c r="BH21" s="12" t="s">
        <v>48</v>
      </c>
      <c r="BI21" s="2"/>
    </row>
    <row r="22" spans="1:61" x14ac:dyDescent="0.2">
      <c r="A22" s="2" t="s">
        <v>1612</v>
      </c>
      <c r="B22" s="2" t="s">
        <v>568</v>
      </c>
      <c r="D22" s="2">
        <v>50</v>
      </c>
      <c r="E22" s="11">
        <v>43217</v>
      </c>
      <c r="F22" s="2">
        <v>43217</v>
      </c>
      <c r="G22" s="2" t="s">
        <v>60</v>
      </c>
      <c r="K22" s="2">
        <v>10</v>
      </c>
      <c r="O22" s="2" t="s">
        <v>46</v>
      </c>
      <c r="R22" s="2">
        <v>3</v>
      </c>
      <c r="S22" s="52" t="s">
        <v>1599</v>
      </c>
      <c r="V22" s="2" t="s">
        <v>1989</v>
      </c>
      <c r="W22" s="2" t="s">
        <v>1599</v>
      </c>
      <c r="X22" s="2" t="s">
        <v>1599</v>
      </c>
      <c r="Y22" s="2" t="s">
        <v>1599</v>
      </c>
      <c r="Z22" s="2" t="s">
        <v>1599</v>
      </c>
      <c r="AC22" s="2" t="s">
        <v>1599</v>
      </c>
      <c r="AE22" s="2" t="s">
        <v>1599</v>
      </c>
      <c r="AF22" s="12" t="s">
        <v>59</v>
      </c>
      <c r="AG22" s="12">
        <v>96</v>
      </c>
      <c r="AH22" s="12">
        <v>50</v>
      </c>
      <c r="AI22" s="12">
        <f>VLOOKUP(AH22,Tableau5[[ID_Section]:[departement]],10,TRUE)</f>
        <v>17</v>
      </c>
      <c r="AJ22" s="12" t="s">
        <v>60</v>
      </c>
      <c r="AK22" s="33">
        <v>43217</v>
      </c>
      <c r="AL22" s="12">
        <v>10</v>
      </c>
      <c r="AM22" s="12">
        <v>2</v>
      </c>
      <c r="AN22" s="12" t="s">
        <v>46</v>
      </c>
      <c r="AP22" s="12">
        <v>3</v>
      </c>
      <c r="AT22" s="12">
        <v>2</v>
      </c>
      <c r="BA22" s="12">
        <v>2</v>
      </c>
      <c r="BB22" s="12">
        <v>1</v>
      </c>
      <c r="BC22" s="12" t="s">
        <v>61</v>
      </c>
      <c r="BD22" s="12">
        <v>148</v>
      </c>
      <c r="BE22" s="12" t="s">
        <v>69</v>
      </c>
      <c r="BF22" s="12">
        <v>11556</v>
      </c>
      <c r="BG22" s="12">
        <v>40</v>
      </c>
      <c r="BI22" s="2"/>
    </row>
    <row r="23" spans="1:61" x14ac:dyDescent="0.2">
      <c r="A23" s="2" t="s">
        <v>1612</v>
      </c>
      <c r="B23" s="2" t="s">
        <v>568</v>
      </c>
      <c r="D23" s="2">
        <v>50</v>
      </c>
      <c r="E23" s="11">
        <v>43217</v>
      </c>
      <c r="F23" s="2">
        <v>43217</v>
      </c>
      <c r="G23" s="2" t="s">
        <v>60</v>
      </c>
      <c r="K23" s="2">
        <v>10</v>
      </c>
      <c r="O23" s="2" t="s">
        <v>53</v>
      </c>
      <c r="P23" s="52" t="s">
        <v>53</v>
      </c>
      <c r="R23" s="2">
        <v>2</v>
      </c>
      <c r="S23" s="52">
        <v>2</v>
      </c>
      <c r="V23" s="2" t="s">
        <v>1988</v>
      </c>
      <c r="W23" s="2" t="s">
        <v>54</v>
      </c>
      <c r="X23" s="2" t="s">
        <v>70</v>
      </c>
      <c r="Y23" s="2" t="s">
        <v>1599</v>
      </c>
      <c r="Z23" s="2" t="s">
        <v>1599</v>
      </c>
      <c r="AC23" s="2" t="s">
        <v>1599</v>
      </c>
      <c r="AE23" s="2" t="s">
        <v>1599</v>
      </c>
      <c r="AF23" s="12" t="s">
        <v>70</v>
      </c>
      <c r="AG23" s="12">
        <v>97</v>
      </c>
      <c r="AH23" s="12">
        <v>50</v>
      </c>
      <c r="AI23" s="12">
        <f>VLOOKUP(AH23,Tableau5[[ID_Section]:[departement]],10,TRUE)</f>
        <v>17</v>
      </c>
      <c r="AJ23" s="12" t="s">
        <v>60</v>
      </c>
      <c r="AK23" s="33">
        <v>43217</v>
      </c>
      <c r="AL23" s="12">
        <v>10</v>
      </c>
      <c r="AM23" s="12">
        <v>9</v>
      </c>
      <c r="AN23" s="12" t="s">
        <v>53</v>
      </c>
      <c r="AO23" s="12" t="s">
        <v>53</v>
      </c>
      <c r="AP23" s="12">
        <v>2</v>
      </c>
      <c r="AT23" s="12">
        <v>1</v>
      </c>
      <c r="AU23" s="12">
        <v>7</v>
      </c>
      <c r="AZ23" s="12" t="str">
        <f>CONCATENATE(AH23,"-",AK23,"-","Loisir")</f>
        <v>50-43217-Loisir</v>
      </c>
      <c r="BA23" s="12">
        <v>1</v>
      </c>
      <c r="BB23" s="12">
        <v>1</v>
      </c>
      <c r="BC23" s="12" t="s">
        <v>61</v>
      </c>
      <c r="BD23" s="12">
        <v>148</v>
      </c>
      <c r="BE23" s="12" t="s">
        <v>69</v>
      </c>
      <c r="BF23" s="12">
        <v>11556</v>
      </c>
      <c r="BG23" s="12">
        <v>40</v>
      </c>
      <c r="BI23" s="2"/>
    </row>
    <row r="24" spans="1:61" x14ac:dyDescent="0.2">
      <c r="A24" s="2" t="s">
        <v>1612</v>
      </c>
      <c r="B24" s="2" t="s">
        <v>568</v>
      </c>
      <c r="D24" s="2">
        <v>50</v>
      </c>
      <c r="E24" s="11">
        <v>43217</v>
      </c>
      <c r="F24" s="2">
        <v>43217</v>
      </c>
      <c r="G24" s="2" t="s">
        <v>60</v>
      </c>
      <c r="K24" s="2">
        <v>10</v>
      </c>
      <c r="O24" s="2" t="s">
        <v>53</v>
      </c>
      <c r="P24" s="52" t="s">
        <v>53</v>
      </c>
      <c r="R24" s="2">
        <v>1</v>
      </c>
      <c r="S24" s="52" t="s">
        <v>1599</v>
      </c>
      <c r="V24" s="2" t="s">
        <v>1988</v>
      </c>
      <c r="W24" s="2" t="s">
        <v>1599</v>
      </c>
      <c r="X24" s="2" t="s">
        <v>1599</v>
      </c>
      <c r="Y24" s="2" t="s">
        <v>1599</v>
      </c>
      <c r="Z24" s="2" t="s">
        <v>1599</v>
      </c>
      <c r="AC24" s="2" t="s">
        <v>1599</v>
      </c>
      <c r="AE24" s="2" t="s">
        <v>1599</v>
      </c>
      <c r="AF24" s="12" t="s">
        <v>59</v>
      </c>
      <c r="AG24" s="12">
        <v>98</v>
      </c>
      <c r="AH24" s="12">
        <v>50</v>
      </c>
      <c r="AI24" s="12">
        <f>VLOOKUP(AH24,Tableau5[[ID_Section]:[departement]],10,TRUE)</f>
        <v>17</v>
      </c>
      <c r="AJ24" s="12" t="s">
        <v>60</v>
      </c>
      <c r="AK24" s="33">
        <v>43217</v>
      </c>
      <c r="AL24" s="12">
        <v>10</v>
      </c>
      <c r="AM24" s="12">
        <v>7</v>
      </c>
      <c r="AN24" s="12" t="s">
        <v>53</v>
      </c>
      <c r="AO24" s="12" t="s">
        <v>53</v>
      </c>
      <c r="AP24" s="12">
        <v>1</v>
      </c>
      <c r="AT24" s="12">
        <v>1</v>
      </c>
      <c r="AZ24" s="12" t="str">
        <f>CONCATENATE(AH24,"-",AK24,"-","Loisir")</f>
        <v>50-43217-Loisir</v>
      </c>
      <c r="BA24" s="12">
        <v>1</v>
      </c>
      <c r="BB24" s="12">
        <v>1</v>
      </c>
      <c r="BC24" s="12" t="s">
        <v>61</v>
      </c>
      <c r="BD24" s="12">
        <v>148</v>
      </c>
      <c r="BE24" s="12" t="s">
        <v>69</v>
      </c>
      <c r="BF24" s="12">
        <v>11556</v>
      </c>
      <c r="BG24" s="12">
        <v>40</v>
      </c>
      <c r="BI24" s="2"/>
    </row>
    <row r="25" spans="1:61" x14ac:dyDescent="0.2">
      <c r="A25" s="2" t="s">
        <v>1612</v>
      </c>
      <c r="B25" s="2" t="s">
        <v>568</v>
      </c>
      <c r="D25" s="2">
        <v>50</v>
      </c>
      <c r="E25" s="11">
        <v>43217</v>
      </c>
      <c r="F25" s="2">
        <v>43217</v>
      </c>
      <c r="G25" s="2" t="s">
        <v>60</v>
      </c>
      <c r="K25" s="2">
        <v>10</v>
      </c>
      <c r="O25" s="2" t="s">
        <v>53</v>
      </c>
      <c r="P25" s="52" t="s">
        <v>53</v>
      </c>
      <c r="R25" s="2">
        <v>1</v>
      </c>
      <c r="S25" s="52" t="s">
        <v>1599</v>
      </c>
      <c r="V25" s="2" t="s">
        <v>1988</v>
      </c>
      <c r="W25" s="2" t="s">
        <v>1599</v>
      </c>
      <c r="X25" s="2" t="s">
        <v>1599</v>
      </c>
      <c r="Y25" s="2" t="s">
        <v>1599</v>
      </c>
      <c r="Z25" s="2" t="s">
        <v>1599</v>
      </c>
      <c r="AC25" s="2" t="s">
        <v>1599</v>
      </c>
      <c r="AE25" s="2" t="s">
        <v>1599</v>
      </c>
      <c r="AF25" s="12" t="s">
        <v>59</v>
      </c>
      <c r="AG25" s="12">
        <v>99</v>
      </c>
      <c r="AH25" s="12">
        <v>50</v>
      </c>
      <c r="AI25" s="12">
        <f>VLOOKUP(AH25,Tableau5[[ID_Section]:[departement]],10,TRUE)</f>
        <v>17</v>
      </c>
      <c r="AJ25" s="12" t="s">
        <v>60</v>
      </c>
      <c r="AK25" s="33">
        <v>43217</v>
      </c>
      <c r="AL25" s="12">
        <v>10</v>
      </c>
      <c r="AM25" s="12">
        <v>7</v>
      </c>
      <c r="AN25" s="12" t="s">
        <v>53</v>
      </c>
      <c r="AO25" s="12" t="s">
        <v>53</v>
      </c>
      <c r="AP25" s="12">
        <v>1</v>
      </c>
      <c r="AT25" s="12">
        <v>1</v>
      </c>
      <c r="AZ25" s="12" t="str">
        <f>CONCATENATE(AH25,"-",AK25,"-","Loisir")</f>
        <v>50-43217-Loisir</v>
      </c>
      <c r="BA25" s="12">
        <v>1</v>
      </c>
      <c r="BB25" s="12">
        <v>1</v>
      </c>
      <c r="BC25" s="12" t="s">
        <v>61</v>
      </c>
      <c r="BD25" s="12">
        <v>148</v>
      </c>
      <c r="BE25" s="12" t="s">
        <v>69</v>
      </c>
      <c r="BF25" s="12">
        <v>11556</v>
      </c>
      <c r="BG25" s="12">
        <v>40</v>
      </c>
      <c r="BI25" s="2"/>
    </row>
    <row r="26" spans="1:61" x14ac:dyDescent="0.2">
      <c r="A26" s="2" t="s">
        <v>1612</v>
      </c>
      <c r="B26" s="2" t="s">
        <v>568</v>
      </c>
      <c r="D26" s="2">
        <v>50</v>
      </c>
      <c r="E26" s="11">
        <v>43217</v>
      </c>
      <c r="F26" s="2">
        <v>43217</v>
      </c>
      <c r="G26" s="2" t="s">
        <v>60</v>
      </c>
      <c r="K26" s="2">
        <v>10</v>
      </c>
      <c r="O26" s="2" t="s">
        <v>46</v>
      </c>
      <c r="R26" s="2">
        <v>1</v>
      </c>
      <c r="S26" s="52" t="s">
        <v>1599</v>
      </c>
      <c r="V26" s="2" t="s">
        <v>1989</v>
      </c>
      <c r="W26" s="2" t="s">
        <v>1599</v>
      </c>
      <c r="X26" s="2" t="s">
        <v>1599</v>
      </c>
      <c r="Y26" s="2" t="s">
        <v>1599</v>
      </c>
      <c r="Z26" s="2" t="s">
        <v>1599</v>
      </c>
      <c r="AC26" s="2" t="s">
        <v>1599</v>
      </c>
      <c r="AE26" s="2" t="s">
        <v>1599</v>
      </c>
      <c r="AF26" s="12" t="s">
        <v>59</v>
      </c>
      <c r="AG26" s="12">
        <v>100</v>
      </c>
      <c r="AH26" s="12">
        <v>50</v>
      </c>
      <c r="AI26" s="12">
        <f>VLOOKUP(AH26,Tableau5[[ID_Section]:[departement]],10,TRUE)</f>
        <v>17</v>
      </c>
      <c r="AJ26" s="12" t="s">
        <v>60</v>
      </c>
      <c r="AK26" s="33">
        <v>43217</v>
      </c>
      <c r="AL26" s="12">
        <v>10</v>
      </c>
      <c r="AM26" s="12">
        <v>2</v>
      </c>
      <c r="AN26" s="12" t="s">
        <v>46</v>
      </c>
      <c r="AP26" s="12">
        <v>1</v>
      </c>
      <c r="AT26" s="12">
        <v>2</v>
      </c>
      <c r="BA26" s="12">
        <v>2</v>
      </c>
      <c r="BB26" s="12">
        <v>1</v>
      </c>
      <c r="BC26" s="12" t="s">
        <v>61</v>
      </c>
      <c r="BD26" s="12">
        <v>148</v>
      </c>
      <c r="BE26" s="12" t="s">
        <v>69</v>
      </c>
      <c r="BF26" s="12">
        <v>11556</v>
      </c>
      <c r="BG26" s="12">
        <v>40</v>
      </c>
      <c r="BI26" s="2"/>
    </row>
    <row r="27" spans="1:61" x14ac:dyDescent="0.2">
      <c r="A27" s="2" t="s">
        <v>1612</v>
      </c>
      <c r="B27" s="2" t="s">
        <v>568</v>
      </c>
      <c r="D27" s="2">
        <v>50</v>
      </c>
      <c r="E27" s="11">
        <v>43217</v>
      </c>
      <c r="F27" s="2">
        <v>43217</v>
      </c>
      <c r="G27" s="2" t="s">
        <v>60</v>
      </c>
      <c r="K27" s="2">
        <v>10</v>
      </c>
      <c r="O27" s="2" t="s">
        <v>46</v>
      </c>
      <c r="R27" s="2">
        <v>1</v>
      </c>
      <c r="S27" s="52" t="s">
        <v>1599</v>
      </c>
      <c r="V27" s="2" t="s">
        <v>1988</v>
      </c>
      <c r="W27" s="2" t="s">
        <v>1599</v>
      </c>
      <c r="X27" s="2" t="s">
        <v>1599</v>
      </c>
      <c r="Y27" s="2" t="s">
        <v>1599</v>
      </c>
      <c r="Z27" s="2" t="s">
        <v>1599</v>
      </c>
      <c r="AC27" s="2" t="s">
        <v>1599</v>
      </c>
      <c r="AE27" s="2" t="s">
        <v>1599</v>
      </c>
      <c r="AF27" s="12" t="s">
        <v>59</v>
      </c>
      <c r="AG27" s="12">
        <v>101</v>
      </c>
      <c r="AH27" s="12">
        <v>50</v>
      </c>
      <c r="AI27" s="12">
        <f>VLOOKUP(AH27,Tableau5[[ID_Section]:[departement]],10,TRUE)</f>
        <v>17</v>
      </c>
      <c r="AJ27" s="12" t="s">
        <v>60</v>
      </c>
      <c r="AK27" s="33">
        <v>43217</v>
      </c>
      <c r="AL27" s="12">
        <v>10</v>
      </c>
      <c r="AM27" s="12">
        <v>2</v>
      </c>
      <c r="AN27" s="12" t="s">
        <v>46</v>
      </c>
      <c r="AP27" s="12">
        <v>1</v>
      </c>
      <c r="AT27" s="12">
        <v>1</v>
      </c>
      <c r="BA27" s="12">
        <v>2</v>
      </c>
      <c r="BB27" s="12">
        <v>1</v>
      </c>
      <c r="BC27" s="12" t="s">
        <v>61</v>
      </c>
      <c r="BD27" s="12">
        <v>148</v>
      </c>
      <c r="BE27" s="12" t="s">
        <v>69</v>
      </c>
      <c r="BF27" s="12">
        <v>11556</v>
      </c>
      <c r="BG27" s="12">
        <v>40</v>
      </c>
      <c r="BI27" s="2"/>
    </row>
    <row r="28" spans="1:61" x14ac:dyDescent="0.2">
      <c r="A28" s="2" t="s">
        <v>1612</v>
      </c>
      <c r="B28" s="2" t="s">
        <v>568</v>
      </c>
      <c r="D28" s="2">
        <v>50</v>
      </c>
      <c r="E28" s="11">
        <v>43217</v>
      </c>
      <c r="F28" s="2">
        <v>43217</v>
      </c>
      <c r="G28" s="2" t="s">
        <v>60</v>
      </c>
      <c r="K28" s="2">
        <v>10</v>
      </c>
      <c r="O28" s="2" t="s">
        <v>46</v>
      </c>
      <c r="R28" s="2">
        <v>1</v>
      </c>
      <c r="S28" s="52" t="s">
        <v>1599</v>
      </c>
      <c r="V28" s="2" t="s">
        <v>1989</v>
      </c>
      <c r="W28" s="2" t="s">
        <v>1599</v>
      </c>
      <c r="X28" s="2" t="s">
        <v>1599</v>
      </c>
      <c r="Y28" s="2" t="s">
        <v>1599</v>
      </c>
      <c r="Z28" s="2" t="s">
        <v>1599</v>
      </c>
      <c r="AC28" s="2" t="s">
        <v>1599</v>
      </c>
      <c r="AE28" s="2" t="s">
        <v>1599</v>
      </c>
      <c r="AF28" s="12" t="s">
        <v>59</v>
      </c>
      <c r="AG28" s="12">
        <v>102</v>
      </c>
      <c r="AH28" s="12">
        <v>50</v>
      </c>
      <c r="AI28" s="12">
        <f>VLOOKUP(AH28,Tableau5[[ID_Section]:[departement]],10,TRUE)</f>
        <v>17</v>
      </c>
      <c r="AJ28" s="12" t="s">
        <v>60</v>
      </c>
      <c r="AK28" s="33">
        <v>43217</v>
      </c>
      <c r="AL28" s="12">
        <v>10</v>
      </c>
      <c r="AM28" s="12">
        <v>2</v>
      </c>
      <c r="AN28" s="12" t="s">
        <v>46</v>
      </c>
      <c r="AP28" s="12">
        <v>1</v>
      </c>
      <c r="AT28" s="12">
        <v>2</v>
      </c>
      <c r="BA28" s="12">
        <v>2</v>
      </c>
      <c r="BB28" s="12">
        <v>1</v>
      </c>
      <c r="BC28" s="12" t="s">
        <v>61</v>
      </c>
      <c r="BD28" s="12">
        <v>148</v>
      </c>
      <c r="BE28" s="12" t="s">
        <v>69</v>
      </c>
      <c r="BF28" s="12">
        <v>11556</v>
      </c>
      <c r="BG28" s="12">
        <v>40</v>
      </c>
      <c r="BI28" s="2"/>
    </row>
    <row r="29" spans="1:61" x14ac:dyDescent="0.2">
      <c r="A29" s="2" t="s">
        <v>1612</v>
      </c>
      <c r="B29" s="2" t="s">
        <v>568</v>
      </c>
      <c r="D29" s="2">
        <v>50</v>
      </c>
      <c r="E29" s="11">
        <v>43217</v>
      </c>
      <c r="F29" s="2">
        <v>43217</v>
      </c>
      <c r="G29" s="2" t="s">
        <v>60</v>
      </c>
      <c r="K29" s="2">
        <v>10</v>
      </c>
      <c r="L29" s="2">
        <v>2</v>
      </c>
      <c r="O29" s="2" t="s">
        <v>49</v>
      </c>
      <c r="R29" s="2">
        <v>2</v>
      </c>
      <c r="S29" s="52" t="s">
        <v>1599</v>
      </c>
      <c r="V29" s="2" t="s">
        <v>1988</v>
      </c>
      <c r="W29" s="2" t="s">
        <v>1599</v>
      </c>
      <c r="X29" s="2" t="s">
        <v>1599</v>
      </c>
      <c r="Y29" s="2" t="s">
        <v>1599</v>
      </c>
      <c r="Z29" s="2" t="s">
        <v>1599</v>
      </c>
      <c r="AC29" s="2" t="s">
        <v>1599</v>
      </c>
      <c r="AE29" s="2" t="s">
        <v>1599</v>
      </c>
      <c r="AF29" s="12" t="s">
        <v>59</v>
      </c>
      <c r="AG29" s="12">
        <v>103</v>
      </c>
      <c r="AH29" s="12">
        <v>50</v>
      </c>
      <c r="AI29" s="12">
        <f>VLOOKUP(AH29,Tableau5[[ID_Section]:[departement]],10,TRUE)</f>
        <v>17</v>
      </c>
      <c r="AJ29" s="12" t="s">
        <v>60</v>
      </c>
      <c r="AK29" s="33">
        <v>43217</v>
      </c>
      <c r="AL29" s="12">
        <v>10</v>
      </c>
      <c r="AM29" s="12">
        <v>1</v>
      </c>
      <c r="AN29" s="12" t="s">
        <v>49</v>
      </c>
      <c r="AP29" s="12">
        <v>2</v>
      </c>
      <c r="AQ29" s="12">
        <v>2</v>
      </c>
      <c r="AT29" s="12">
        <v>1</v>
      </c>
      <c r="BA29" s="12">
        <v>2</v>
      </c>
      <c r="BB29" s="12">
        <v>1</v>
      </c>
      <c r="BC29" s="12" t="s">
        <v>61</v>
      </c>
      <c r="BD29" s="12">
        <v>148</v>
      </c>
      <c r="BE29" s="12" t="s">
        <v>69</v>
      </c>
      <c r="BF29" s="12">
        <v>11556</v>
      </c>
      <c r="BG29" s="12">
        <v>40</v>
      </c>
      <c r="BI29" s="2"/>
    </row>
    <row r="30" spans="1:61" x14ac:dyDescent="0.2">
      <c r="A30" s="2" t="s">
        <v>1612</v>
      </c>
      <c r="B30" s="2" t="s">
        <v>568</v>
      </c>
      <c r="D30" s="2">
        <v>50</v>
      </c>
      <c r="E30" s="11">
        <v>43217</v>
      </c>
      <c r="F30" s="2">
        <v>43217</v>
      </c>
      <c r="G30" s="2" t="s">
        <v>60</v>
      </c>
      <c r="K30" s="2">
        <v>10</v>
      </c>
      <c r="O30" s="2" t="s">
        <v>53</v>
      </c>
      <c r="P30" s="52" t="s">
        <v>53</v>
      </c>
      <c r="R30" s="2">
        <v>2</v>
      </c>
      <c r="S30" s="52" t="s">
        <v>1599</v>
      </c>
      <c r="V30" s="2" t="s">
        <v>1988</v>
      </c>
      <c r="W30" s="2" t="s">
        <v>1599</v>
      </c>
      <c r="X30" s="2" t="s">
        <v>1599</v>
      </c>
      <c r="Y30" s="2" t="s">
        <v>1599</v>
      </c>
      <c r="Z30" s="2" t="s">
        <v>1599</v>
      </c>
      <c r="AC30" s="2" t="s">
        <v>1599</v>
      </c>
      <c r="AE30" s="2" t="s">
        <v>1599</v>
      </c>
      <c r="AF30" s="12" t="s">
        <v>59</v>
      </c>
      <c r="AG30" s="12">
        <v>104</v>
      </c>
      <c r="AH30" s="12">
        <v>50</v>
      </c>
      <c r="AI30" s="12">
        <f>VLOOKUP(AH30,Tableau5[[ID_Section]:[departement]],10,TRUE)</f>
        <v>17</v>
      </c>
      <c r="AJ30" s="12" t="s">
        <v>60</v>
      </c>
      <c r="AK30" s="33">
        <v>43217</v>
      </c>
      <c r="AL30" s="12">
        <v>10</v>
      </c>
      <c r="AM30" s="12">
        <v>7</v>
      </c>
      <c r="AN30" s="12" t="s">
        <v>53</v>
      </c>
      <c r="AO30" s="12" t="s">
        <v>53</v>
      </c>
      <c r="AP30" s="12">
        <v>2</v>
      </c>
      <c r="AT30" s="12">
        <v>1</v>
      </c>
      <c r="AZ30" s="12" t="str">
        <f>CONCATENATE(AH30,"-",AK30,"-","Loisir")</f>
        <v>50-43217-Loisir</v>
      </c>
      <c r="BA30" s="12">
        <v>1</v>
      </c>
      <c r="BB30" s="12">
        <v>1</v>
      </c>
      <c r="BC30" s="12" t="s">
        <v>61</v>
      </c>
      <c r="BD30" s="12">
        <v>148</v>
      </c>
      <c r="BE30" s="12" t="s">
        <v>69</v>
      </c>
      <c r="BF30" s="12">
        <v>11556</v>
      </c>
      <c r="BG30" s="12">
        <v>40</v>
      </c>
      <c r="BI30" s="2"/>
    </row>
    <row r="31" spans="1:61" x14ac:dyDescent="0.2">
      <c r="A31" s="2" t="s">
        <v>1612</v>
      </c>
      <c r="B31" s="2" t="s">
        <v>568</v>
      </c>
      <c r="D31" s="2">
        <v>50</v>
      </c>
      <c r="E31" s="11">
        <v>43217</v>
      </c>
      <c r="F31" s="2">
        <v>43217</v>
      </c>
      <c r="G31" s="2" t="s">
        <v>60</v>
      </c>
      <c r="K31" s="2">
        <v>10</v>
      </c>
      <c r="O31" s="2" t="s">
        <v>46</v>
      </c>
      <c r="R31" s="2">
        <v>1</v>
      </c>
      <c r="S31" s="52" t="s">
        <v>1599</v>
      </c>
      <c r="V31" s="2" t="s">
        <v>1988</v>
      </c>
      <c r="W31" s="2" t="s">
        <v>1599</v>
      </c>
      <c r="X31" s="2" t="s">
        <v>1599</v>
      </c>
      <c r="Y31" s="2" t="s">
        <v>1599</v>
      </c>
      <c r="Z31" s="2" t="s">
        <v>1599</v>
      </c>
      <c r="AC31" s="2" t="s">
        <v>1599</v>
      </c>
      <c r="AE31" s="2" t="s">
        <v>1599</v>
      </c>
      <c r="AF31" s="12" t="s">
        <v>59</v>
      </c>
      <c r="AG31" s="12">
        <v>105</v>
      </c>
      <c r="AH31" s="12">
        <v>50</v>
      </c>
      <c r="AI31" s="12">
        <f>VLOOKUP(AH31,Tableau5[[ID_Section]:[departement]],10,TRUE)</f>
        <v>17</v>
      </c>
      <c r="AJ31" s="12" t="s">
        <v>60</v>
      </c>
      <c r="AK31" s="33">
        <v>43217</v>
      </c>
      <c r="AL31" s="12">
        <v>10</v>
      </c>
      <c r="AM31" s="12">
        <v>2</v>
      </c>
      <c r="AN31" s="12" t="s">
        <v>46</v>
      </c>
      <c r="AP31" s="12">
        <v>1</v>
      </c>
      <c r="AT31" s="12">
        <v>1</v>
      </c>
      <c r="BA31" s="12">
        <v>2</v>
      </c>
      <c r="BB31" s="12">
        <v>1</v>
      </c>
      <c r="BC31" s="12" t="s">
        <v>61</v>
      </c>
      <c r="BD31" s="12">
        <v>148</v>
      </c>
      <c r="BE31" s="12" t="s">
        <v>69</v>
      </c>
      <c r="BF31" s="12">
        <v>11556</v>
      </c>
      <c r="BG31" s="12">
        <v>40</v>
      </c>
      <c r="BI31" s="2"/>
    </row>
    <row r="32" spans="1:61" x14ac:dyDescent="0.2">
      <c r="A32" s="2" t="s">
        <v>1612</v>
      </c>
      <c r="B32" s="2" t="s">
        <v>568</v>
      </c>
      <c r="D32" s="2">
        <v>50</v>
      </c>
      <c r="E32" s="11">
        <v>43217</v>
      </c>
      <c r="F32" s="2">
        <v>43217</v>
      </c>
      <c r="G32" s="2" t="s">
        <v>60</v>
      </c>
      <c r="K32" s="2">
        <v>10</v>
      </c>
      <c r="L32" s="2">
        <v>2</v>
      </c>
      <c r="O32" s="2" t="s">
        <v>49</v>
      </c>
      <c r="R32" s="2">
        <v>2</v>
      </c>
      <c r="S32" s="52" t="s">
        <v>1599</v>
      </c>
      <c r="V32" s="2" t="s">
        <v>1988</v>
      </c>
      <c r="W32" s="2" t="s">
        <v>1599</v>
      </c>
      <c r="X32" s="2" t="s">
        <v>1599</v>
      </c>
      <c r="Y32" s="2" t="s">
        <v>1599</v>
      </c>
      <c r="Z32" s="2" t="s">
        <v>1599</v>
      </c>
      <c r="AC32" s="2" t="s">
        <v>1599</v>
      </c>
      <c r="AE32" s="2" t="s">
        <v>1599</v>
      </c>
      <c r="AF32" s="12" t="s">
        <v>59</v>
      </c>
      <c r="AG32" s="12">
        <v>106</v>
      </c>
      <c r="AH32" s="12">
        <v>50</v>
      </c>
      <c r="AI32" s="12">
        <f>VLOOKUP(AH32,Tableau5[[ID_Section]:[departement]],10,TRUE)</f>
        <v>17</v>
      </c>
      <c r="AJ32" s="12" t="s">
        <v>60</v>
      </c>
      <c r="AK32" s="33">
        <v>43217</v>
      </c>
      <c r="AL32" s="12">
        <v>10</v>
      </c>
      <c r="AM32" s="12">
        <v>1</v>
      </c>
      <c r="AN32" s="12" t="s">
        <v>49</v>
      </c>
      <c r="AP32" s="12">
        <v>2</v>
      </c>
      <c r="AQ32" s="12">
        <v>2</v>
      </c>
      <c r="AT32" s="12">
        <v>1</v>
      </c>
      <c r="BA32" s="12">
        <v>2</v>
      </c>
      <c r="BB32" s="12">
        <v>1</v>
      </c>
      <c r="BC32" s="12" t="s">
        <v>61</v>
      </c>
      <c r="BD32" s="12">
        <v>148</v>
      </c>
      <c r="BE32" s="12" t="s">
        <v>69</v>
      </c>
      <c r="BF32" s="12">
        <v>11556</v>
      </c>
      <c r="BG32" s="12">
        <v>40</v>
      </c>
      <c r="BI32" s="2"/>
    </row>
    <row r="33" spans="1:61" x14ac:dyDescent="0.2">
      <c r="A33" s="2" t="s">
        <v>1612</v>
      </c>
      <c r="B33" s="2" t="s">
        <v>568</v>
      </c>
      <c r="D33" s="2">
        <v>50</v>
      </c>
      <c r="E33" s="11">
        <v>43217</v>
      </c>
      <c r="F33" s="2">
        <v>43217</v>
      </c>
      <c r="G33" s="2" t="s">
        <v>60</v>
      </c>
      <c r="K33" s="2">
        <v>10</v>
      </c>
      <c r="O33" s="2" t="s">
        <v>71</v>
      </c>
      <c r="R33" s="2">
        <v>1</v>
      </c>
      <c r="S33" s="52" t="s">
        <v>1599</v>
      </c>
      <c r="V33" s="2" t="s">
        <v>1988</v>
      </c>
      <c r="W33" s="2" t="s">
        <v>1599</v>
      </c>
      <c r="X33" s="2" t="s">
        <v>1599</v>
      </c>
      <c r="Y33" s="2" t="s">
        <v>1599</v>
      </c>
      <c r="Z33" s="2" t="s">
        <v>1599</v>
      </c>
      <c r="AC33" s="2" t="s">
        <v>1599</v>
      </c>
      <c r="AE33" s="2" t="s">
        <v>1599</v>
      </c>
      <c r="AF33" s="12" t="s">
        <v>59</v>
      </c>
      <c r="AG33" s="12">
        <v>107</v>
      </c>
      <c r="AH33" s="12">
        <v>50</v>
      </c>
      <c r="AI33" s="12">
        <f>VLOOKUP(AH33,Tableau5[[ID_Section]:[departement]],10,TRUE)</f>
        <v>17</v>
      </c>
      <c r="AJ33" s="12" t="s">
        <v>60</v>
      </c>
      <c r="AK33" s="33">
        <v>43217</v>
      </c>
      <c r="AL33" s="12">
        <v>10</v>
      </c>
      <c r="AM33" s="12">
        <v>13</v>
      </c>
      <c r="AN33" s="12" t="s">
        <v>71</v>
      </c>
      <c r="AP33" s="12">
        <v>1</v>
      </c>
      <c r="AT33" s="12">
        <v>1</v>
      </c>
      <c r="BA33" s="12">
        <v>2</v>
      </c>
      <c r="BB33" s="12">
        <v>1</v>
      </c>
      <c r="BC33" s="12" t="s">
        <v>61</v>
      </c>
      <c r="BD33" s="12">
        <v>148</v>
      </c>
      <c r="BE33" s="12" t="s">
        <v>69</v>
      </c>
      <c r="BF33" s="12">
        <v>11556</v>
      </c>
      <c r="BG33" s="12">
        <v>40</v>
      </c>
      <c r="BI33" s="2"/>
    </row>
    <row r="34" spans="1:61" x14ac:dyDescent="0.2">
      <c r="A34" s="2" t="s">
        <v>1612</v>
      </c>
      <c r="B34" s="2" t="s">
        <v>568</v>
      </c>
      <c r="D34" s="2">
        <v>50</v>
      </c>
      <c r="E34" s="11">
        <v>43217</v>
      </c>
      <c r="F34" s="2">
        <v>43217</v>
      </c>
      <c r="G34" s="2" t="s">
        <v>60</v>
      </c>
      <c r="K34" s="2">
        <v>10</v>
      </c>
      <c r="O34" s="2" t="s">
        <v>53</v>
      </c>
      <c r="P34" s="52" t="s">
        <v>53</v>
      </c>
      <c r="R34" s="2">
        <v>1</v>
      </c>
      <c r="S34" s="52" t="s">
        <v>1599</v>
      </c>
      <c r="V34" s="2" t="s">
        <v>1988</v>
      </c>
      <c r="W34" s="2" t="s">
        <v>1599</v>
      </c>
      <c r="X34" s="2" t="s">
        <v>1599</v>
      </c>
      <c r="Y34" s="2" t="s">
        <v>1599</v>
      </c>
      <c r="Z34" s="2" t="s">
        <v>1599</v>
      </c>
      <c r="AC34" s="2" t="s">
        <v>1599</v>
      </c>
      <c r="AE34" s="2" t="s">
        <v>1599</v>
      </c>
      <c r="AF34" s="12" t="s">
        <v>59</v>
      </c>
      <c r="AG34" s="12">
        <v>109</v>
      </c>
      <c r="AH34" s="12">
        <v>50</v>
      </c>
      <c r="AI34" s="12">
        <f>VLOOKUP(AH34,Tableau5[[ID_Section]:[departement]],10,TRUE)</f>
        <v>17</v>
      </c>
      <c r="AJ34" s="12" t="s">
        <v>60</v>
      </c>
      <c r="AK34" s="33">
        <v>43217</v>
      </c>
      <c r="AL34" s="12">
        <v>10</v>
      </c>
      <c r="AM34" s="12">
        <v>9</v>
      </c>
      <c r="AN34" s="12" t="s">
        <v>53</v>
      </c>
      <c r="AO34" s="12" t="s">
        <v>53</v>
      </c>
      <c r="AP34" s="12">
        <v>1</v>
      </c>
      <c r="AT34" s="12">
        <v>1</v>
      </c>
      <c r="AZ34" s="12" t="str">
        <f>CONCATENATE(AH34,"-",AK34,"-","Loisir")</f>
        <v>50-43217-Loisir</v>
      </c>
      <c r="BA34" s="12">
        <v>1</v>
      </c>
      <c r="BB34" s="12">
        <v>1</v>
      </c>
      <c r="BC34" s="12" t="s">
        <v>61</v>
      </c>
      <c r="BD34" s="12">
        <v>148</v>
      </c>
      <c r="BE34" s="12" t="s">
        <v>69</v>
      </c>
      <c r="BF34" s="12">
        <v>11556</v>
      </c>
      <c r="BG34" s="12">
        <v>40</v>
      </c>
      <c r="BI34" s="2"/>
    </row>
    <row r="35" spans="1:61" x14ac:dyDescent="0.2">
      <c r="A35" s="2" t="s">
        <v>1612</v>
      </c>
      <c r="B35" s="2" t="s">
        <v>568</v>
      </c>
      <c r="D35" s="2">
        <v>50</v>
      </c>
      <c r="E35" s="11">
        <v>43217</v>
      </c>
      <c r="F35" s="2">
        <v>43217</v>
      </c>
      <c r="G35" s="2" t="s">
        <v>60</v>
      </c>
      <c r="K35" s="2">
        <v>10</v>
      </c>
      <c r="O35" s="2" t="s">
        <v>53</v>
      </c>
      <c r="P35" s="52" t="s">
        <v>53</v>
      </c>
      <c r="R35" s="2">
        <v>4</v>
      </c>
      <c r="S35" s="52">
        <v>4</v>
      </c>
      <c r="V35" s="2" t="s">
        <v>1988</v>
      </c>
      <c r="W35" s="2" t="s">
        <v>54</v>
      </c>
      <c r="X35" s="2" t="s">
        <v>72</v>
      </c>
      <c r="Y35" s="2" t="s">
        <v>1599</v>
      </c>
      <c r="Z35" s="2" t="s">
        <v>1599</v>
      </c>
      <c r="AC35" s="2" t="s">
        <v>1599</v>
      </c>
      <c r="AE35" s="2" t="s">
        <v>1599</v>
      </c>
      <c r="AF35" s="12" t="s">
        <v>72</v>
      </c>
      <c r="AG35" s="12">
        <v>110</v>
      </c>
      <c r="AH35" s="12">
        <v>50</v>
      </c>
      <c r="AI35" s="12">
        <f>VLOOKUP(AH35,Tableau5[[ID_Section]:[departement]],10,TRUE)</f>
        <v>17</v>
      </c>
      <c r="AJ35" s="12" t="s">
        <v>60</v>
      </c>
      <c r="AK35" s="33">
        <v>43217</v>
      </c>
      <c r="AL35" s="12">
        <v>10</v>
      </c>
      <c r="AM35" s="12">
        <v>9</v>
      </c>
      <c r="AN35" s="12" t="s">
        <v>53</v>
      </c>
      <c r="AO35" s="12" t="s">
        <v>53</v>
      </c>
      <c r="AP35" s="12">
        <v>1</v>
      </c>
      <c r="AT35" s="12">
        <v>1</v>
      </c>
      <c r="AU35" s="12">
        <v>8</v>
      </c>
      <c r="AZ35" s="12" t="str">
        <f>CONCATENATE(AH35,"-",AK35,"-","Loisir")</f>
        <v>50-43217-Loisir</v>
      </c>
      <c r="BA35" s="12">
        <v>1</v>
      </c>
      <c r="BB35" s="12">
        <v>1</v>
      </c>
      <c r="BC35" s="12" t="s">
        <v>61</v>
      </c>
      <c r="BD35" s="12">
        <v>148</v>
      </c>
      <c r="BE35" s="12" t="s">
        <v>69</v>
      </c>
      <c r="BF35" s="12">
        <v>11556</v>
      </c>
      <c r="BG35" s="12">
        <v>40</v>
      </c>
      <c r="BI35" s="2"/>
    </row>
    <row r="36" spans="1:61" x14ac:dyDescent="0.2">
      <c r="A36" s="2" t="s">
        <v>1612</v>
      </c>
      <c r="B36" s="2" t="s">
        <v>568</v>
      </c>
      <c r="D36" s="2">
        <v>50</v>
      </c>
      <c r="E36" s="11">
        <v>43217</v>
      </c>
      <c r="F36" s="2">
        <v>43217</v>
      </c>
      <c r="G36" s="2" t="s">
        <v>60</v>
      </c>
      <c r="K36" s="2">
        <v>10</v>
      </c>
      <c r="O36" s="2" t="s">
        <v>53</v>
      </c>
      <c r="P36" s="52" t="s">
        <v>53</v>
      </c>
      <c r="R36" s="2">
        <v>1</v>
      </c>
      <c r="S36" s="52" t="s">
        <v>1599</v>
      </c>
      <c r="V36" s="2" t="s">
        <v>1989</v>
      </c>
      <c r="W36" s="2" t="s">
        <v>1599</v>
      </c>
      <c r="X36" s="2" t="s">
        <v>1599</v>
      </c>
      <c r="Y36" s="2" t="s">
        <v>1981</v>
      </c>
      <c r="Z36" s="2">
        <v>17190</v>
      </c>
      <c r="AB36" s="2" t="s">
        <v>55</v>
      </c>
      <c r="AC36" s="2" t="s">
        <v>1982</v>
      </c>
      <c r="AE36" s="2" t="s">
        <v>51</v>
      </c>
      <c r="AF36" s="12" t="s">
        <v>59</v>
      </c>
      <c r="AG36" s="12">
        <v>111</v>
      </c>
      <c r="AH36" s="12">
        <v>50</v>
      </c>
      <c r="AI36" s="12">
        <f>VLOOKUP(AH36,Tableau5[[ID_Section]:[departement]],10,TRUE)</f>
        <v>17</v>
      </c>
      <c r="AJ36" s="12" t="s">
        <v>60</v>
      </c>
      <c r="AK36" s="33">
        <v>43217</v>
      </c>
      <c r="AL36" s="12">
        <v>10</v>
      </c>
      <c r="AM36" s="12">
        <v>9</v>
      </c>
      <c r="AN36" s="12" t="s">
        <v>53</v>
      </c>
      <c r="AO36" s="12" t="s">
        <v>53</v>
      </c>
      <c r="AP36" s="12">
        <v>1</v>
      </c>
      <c r="AT36" s="12">
        <v>2</v>
      </c>
      <c r="AV36" s="12">
        <v>17190</v>
      </c>
      <c r="AW36" s="12" t="s">
        <v>51</v>
      </c>
      <c r="AX36" s="12">
        <v>2</v>
      </c>
      <c r="AY36" s="12">
        <v>2</v>
      </c>
      <c r="AZ36" s="12" t="str">
        <f>CONCATENATE(AH36,"-",AK36,"-","Loisir")</f>
        <v>50-43217-Loisir</v>
      </c>
      <c r="BA36" s="12">
        <v>1</v>
      </c>
      <c r="BB36" s="12">
        <v>1</v>
      </c>
      <c r="BC36" s="12" t="s">
        <v>61</v>
      </c>
      <c r="BD36" s="12">
        <v>148</v>
      </c>
      <c r="BE36" s="12" t="s">
        <v>69</v>
      </c>
      <c r="BF36" s="12">
        <v>11556</v>
      </c>
      <c r="BG36" s="12">
        <v>40</v>
      </c>
      <c r="BI36" s="2"/>
    </row>
    <row r="37" spans="1:61" x14ac:dyDescent="0.2">
      <c r="A37" s="2" t="s">
        <v>1612</v>
      </c>
      <c r="B37" s="2" t="s">
        <v>568</v>
      </c>
      <c r="D37" s="2">
        <v>50</v>
      </c>
      <c r="E37" s="11">
        <v>43217</v>
      </c>
      <c r="F37" s="2">
        <v>43217</v>
      </c>
      <c r="G37" s="2" t="s">
        <v>60</v>
      </c>
      <c r="K37" s="2">
        <v>10</v>
      </c>
      <c r="O37" s="2" t="s">
        <v>46</v>
      </c>
      <c r="R37" s="2">
        <v>1</v>
      </c>
      <c r="S37" s="52" t="s">
        <v>1599</v>
      </c>
      <c r="V37" s="2" t="s">
        <v>1988</v>
      </c>
      <c r="W37" s="2" t="s">
        <v>1599</v>
      </c>
      <c r="X37" s="2" t="s">
        <v>1599</v>
      </c>
      <c r="Y37" s="2" t="s">
        <v>1599</v>
      </c>
      <c r="Z37" s="2" t="s">
        <v>1599</v>
      </c>
      <c r="AC37" s="2" t="s">
        <v>1599</v>
      </c>
      <c r="AE37" s="2" t="s">
        <v>1599</v>
      </c>
      <c r="AF37" s="12" t="s">
        <v>59</v>
      </c>
      <c r="AG37" s="12">
        <v>112</v>
      </c>
      <c r="AH37" s="12">
        <v>50</v>
      </c>
      <c r="AI37" s="12">
        <f>VLOOKUP(AH37,Tableau5[[ID_Section]:[departement]],10,TRUE)</f>
        <v>17</v>
      </c>
      <c r="AJ37" s="12" t="s">
        <v>60</v>
      </c>
      <c r="AK37" s="33">
        <v>43217</v>
      </c>
      <c r="AL37" s="12">
        <v>10</v>
      </c>
      <c r="AM37" s="12">
        <v>2</v>
      </c>
      <c r="AN37" s="12" t="s">
        <v>46</v>
      </c>
      <c r="AP37" s="12">
        <v>1</v>
      </c>
      <c r="AT37" s="12">
        <v>1</v>
      </c>
      <c r="BA37" s="12">
        <v>2</v>
      </c>
      <c r="BB37" s="12">
        <v>1</v>
      </c>
      <c r="BC37" s="12" t="s">
        <v>61</v>
      </c>
      <c r="BD37" s="12">
        <v>148</v>
      </c>
      <c r="BE37" s="12" t="s">
        <v>69</v>
      </c>
      <c r="BF37" s="12">
        <v>11556</v>
      </c>
      <c r="BG37" s="12">
        <v>40</v>
      </c>
      <c r="BI37" s="2"/>
    </row>
    <row r="38" spans="1:61" x14ac:dyDescent="0.2">
      <c r="A38" s="2" t="s">
        <v>1612</v>
      </c>
      <c r="B38" s="2" t="s">
        <v>568</v>
      </c>
      <c r="D38" s="2">
        <v>50</v>
      </c>
      <c r="E38" s="11">
        <v>43217</v>
      </c>
      <c r="F38" s="2">
        <v>43217</v>
      </c>
      <c r="G38" s="2" t="s">
        <v>60</v>
      </c>
      <c r="K38" s="2">
        <v>10</v>
      </c>
      <c r="L38" s="2">
        <v>1</v>
      </c>
      <c r="O38" s="2" t="s">
        <v>49</v>
      </c>
      <c r="R38" s="2">
        <v>1</v>
      </c>
      <c r="S38" s="52" t="s">
        <v>1599</v>
      </c>
      <c r="V38" s="2" t="s">
        <v>1989</v>
      </c>
      <c r="W38" s="2" t="s">
        <v>1599</v>
      </c>
      <c r="X38" s="2" t="s">
        <v>1599</v>
      </c>
      <c r="Y38" s="2" t="s">
        <v>1599</v>
      </c>
      <c r="Z38" s="2" t="s">
        <v>1599</v>
      </c>
      <c r="AC38" s="2" t="s">
        <v>1599</v>
      </c>
      <c r="AE38" s="2" t="s">
        <v>1599</v>
      </c>
      <c r="AF38" s="12" t="s">
        <v>59</v>
      </c>
      <c r="AG38" s="12">
        <v>113</v>
      </c>
      <c r="AH38" s="12">
        <v>50</v>
      </c>
      <c r="AI38" s="12">
        <f>VLOOKUP(AH38,Tableau5[[ID_Section]:[departement]],10,TRUE)</f>
        <v>17</v>
      </c>
      <c r="AJ38" s="12" t="s">
        <v>60</v>
      </c>
      <c r="AK38" s="33">
        <v>43217</v>
      </c>
      <c r="AL38" s="12">
        <v>10</v>
      </c>
      <c r="AM38" s="12">
        <v>1</v>
      </c>
      <c r="AN38" s="12" t="s">
        <v>49</v>
      </c>
      <c r="AP38" s="12">
        <v>1</v>
      </c>
      <c r="AQ38" s="12">
        <v>1</v>
      </c>
      <c r="AT38" s="12">
        <v>2</v>
      </c>
      <c r="BA38" s="12">
        <v>2</v>
      </c>
      <c r="BB38" s="12">
        <v>1</v>
      </c>
      <c r="BC38" s="12" t="s">
        <v>61</v>
      </c>
      <c r="BD38" s="12">
        <v>148</v>
      </c>
      <c r="BE38" s="12" t="s">
        <v>69</v>
      </c>
      <c r="BF38" s="12">
        <v>11556</v>
      </c>
      <c r="BG38" s="12">
        <v>40</v>
      </c>
      <c r="BI38" s="2"/>
    </row>
    <row r="39" spans="1:61" x14ac:dyDescent="0.2">
      <c r="A39" s="2" t="s">
        <v>1612</v>
      </c>
      <c r="B39" s="2" t="s">
        <v>568</v>
      </c>
      <c r="D39" s="2">
        <v>50</v>
      </c>
      <c r="E39" s="11">
        <v>43217</v>
      </c>
      <c r="F39" s="2">
        <v>43217</v>
      </c>
      <c r="G39" s="2" t="s">
        <v>60</v>
      </c>
      <c r="K39" s="2">
        <v>10</v>
      </c>
      <c r="O39" s="2" t="s">
        <v>55</v>
      </c>
      <c r="P39" s="52" t="s">
        <v>55</v>
      </c>
      <c r="R39" s="2">
        <v>1</v>
      </c>
      <c r="S39" s="52" t="s">
        <v>1599</v>
      </c>
      <c r="V39" s="2" t="s">
        <v>1988</v>
      </c>
      <c r="W39" s="2" t="s">
        <v>1599</v>
      </c>
      <c r="X39" s="2" t="s">
        <v>1599</v>
      </c>
      <c r="Y39" s="2" t="s">
        <v>1599</v>
      </c>
      <c r="Z39" s="2" t="s">
        <v>1599</v>
      </c>
      <c r="AC39" s="2" t="s">
        <v>1599</v>
      </c>
      <c r="AE39" s="2" t="s">
        <v>1599</v>
      </c>
      <c r="AF39" s="12" t="s">
        <v>59</v>
      </c>
      <c r="AG39" s="12">
        <v>114</v>
      </c>
      <c r="AH39" s="12">
        <v>50</v>
      </c>
      <c r="AI39" s="12">
        <f>VLOOKUP(AH39,Tableau5[[ID_Section]:[departement]],10,TRUE)</f>
        <v>17</v>
      </c>
      <c r="AJ39" s="12" t="s">
        <v>60</v>
      </c>
      <c r="AK39" s="33">
        <v>43217</v>
      </c>
      <c r="AL39" s="12">
        <v>10</v>
      </c>
      <c r="AM39" s="12">
        <v>5</v>
      </c>
      <c r="AN39" s="12" t="s">
        <v>55</v>
      </c>
      <c r="AO39" s="12" t="str">
        <f>AN39</f>
        <v>Sportif</v>
      </c>
      <c r="AP39" s="12">
        <v>1</v>
      </c>
      <c r="AT39" s="12">
        <v>1</v>
      </c>
      <c r="AZ39" s="12" t="str">
        <f>CONCATENATE(AH39,"-",AK39,"-",AN39)</f>
        <v>50-43217-Sportif</v>
      </c>
      <c r="BA39" s="12">
        <v>1</v>
      </c>
      <c r="BB39" s="12">
        <v>1</v>
      </c>
      <c r="BC39" s="12" t="s">
        <v>61</v>
      </c>
      <c r="BD39" s="12">
        <v>148</v>
      </c>
      <c r="BE39" s="12" t="s">
        <v>69</v>
      </c>
      <c r="BF39" s="12">
        <v>11556</v>
      </c>
      <c r="BG39" s="12">
        <v>40</v>
      </c>
      <c r="BI39" s="2"/>
    </row>
    <row r="40" spans="1:61" x14ac:dyDescent="0.2">
      <c r="A40" s="2" t="s">
        <v>1612</v>
      </c>
      <c r="B40" s="2" t="s">
        <v>568</v>
      </c>
      <c r="D40" s="2">
        <v>50</v>
      </c>
      <c r="E40" s="11">
        <v>43217</v>
      </c>
      <c r="F40" s="2">
        <v>43217</v>
      </c>
      <c r="G40" s="2" t="s">
        <v>60</v>
      </c>
      <c r="K40" s="2">
        <v>10</v>
      </c>
      <c r="O40" s="2" t="s">
        <v>55</v>
      </c>
      <c r="P40" s="52" t="s">
        <v>55</v>
      </c>
      <c r="R40" s="2">
        <v>2</v>
      </c>
      <c r="S40" s="52">
        <v>2</v>
      </c>
      <c r="V40" s="2" t="s">
        <v>1989</v>
      </c>
      <c r="W40" s="2" t="s">
        <v>54</v>
      </c>
      <c r="X40" s="2" t="s">
        <v>73</v>
      </c>
      <c r="Y40" s="2" t="s">
        <v>1599</v>
      </c>
      <c r="Z40" s="2" t="s">
        <v>1599</v>
      </c>
      <c r="AC40" s="2" t="s">
        <v>1599</v>
      </c>
      <c r="AE40" s="2" t="s">
        <v>1599</v>
      </c>
      <c r="AF40" s="12" t="s">
        <v>73</v>
      </c>
      <c r="AG40" s="12">
        <v>115</v>
      </c>
      <c r="AH40" s="12">
        <v>50</v>
      </c>
      <c r="AI40" s="12">
        <f>VLOOKUP(AH40,Tableau5[[ID_Section]:[departement]],10,TRUE)</f>
        <v>17</v>
      </c>
      <c r="AJ40" s="12" t="s">
        <v>60</v>
      </c>
      <c r="AK40" s="33">
        <v>43217</v>
      </c>
      <c r="AL40" s="12">
        <v>10</v>
      </c>
      <c r="AM40" s="12">
        <v>5</v>
      </c>
      <c r="AN40" s="12" t="s">
        <v>55</v>
      </c>
      <c r="AO40" s="12" t="str">
        <f>AN40</f>
        <v>Sportif</v>
      </c>
      <c r="AP40" s="12">
        <v>2</v>
      </c>
      <c r="AT40" s="12">
        <v>2</v>
      </c>
      <c r="AU40" s="12">
        <v>10</v>
      </c>
      <c r="AZ40" s="12" t="str">
        <f>CONCATENATE(AH40,"-",AK40,"-",AN40)</f>
        <v>50-43217-Sportif</v>
      </c>
      <c r="BA40" s="12">
        <v>1</v>
      </c>
      <c r="BB40" s="12">
        <v>1</v>
      </c>
      <c r="BC40" s="12" t="s">
        <v>61</v>
      </c>
      <c r="BD40" s="12">
        <v>148</v>
      </c>
      <c r="BE40" s="12" t="s">
        <v>69</v>
      </c>
      <c r="BF40" s="12">
        <v>11556</v>
      </c>
      <c r="BG40" s="12">
        <v>40</v>
      </c>
      <c r="BI40" s="2"/>
    </row>
    <row r="41" spans="1:61" x14ac:dyDescent="0.2">
      <c r="A41" s="2" t="s">
        <v>1612</v>
      </c>
      <c r="B41" s="2" t="s">
        <v>568</v>
      </c>
      <c r="D41" s="2">
        <v>50</v>
      </c>
      <c r="E41" s="11">
        <v>43217</v>
      </c>
      <c r="F41" s="2">
        <v>43217</v>
      </c>
      <c r="G41" s="2" t="s">
        <v>60</v>
      </c>
      <c r="K41" s="2">
        <v>10</v>
      </c>
      <c r="O41" s="2" t="s">
        <v>49</v>
      </c>
      <c r="R41" s="2">
        <v>1</v>
      </c>
      <c r="S41" s="52" t="s">
        <v>1599</v>
      </c>
      <c r="V41" s="2" t="s">
        <v>1988</v>
      </c>
      <c r="W41" s="2" t="s">
        <v>1599</v>
      </c>
      <c r="X41" s="2" t="s">
        <v>1599</v>
      </c>
      <c r="Y41" s="2" t="s">
        <v>1599</v>
      </c>
      <c r="Z41" s="2" t="s">
        <v>1599</v>
      </c>
      <c r="AC41" s="2" t="s">
        <v>1599</v>
      </c>
      <c r="AE41" s="2" t="s">
        <v>1599</v>
      </c>
      <c r="AF41" s="12" t="s">
        <v>59</v>
      </c>
      <c r="AG41" s="12">
        <v>116</v>
      </c>
      <c r="AH41" s="12">
        <v>50</v>
      </c>
      <c r="AI41" s="12">
        <f>VLOOKUP(AH41,Tableau5[[ID_Section]:[departement]],10,TRUE)</f>
        <v>17</v>
      </c>
      <c r="AJ41" s="12" t="s">
        <v>60</v>
      </c>
      <c r="AK41" s="33">
        <v>43217</v>
      </c>
      <c r="AL41" s="12">
        <v>10</v>
      </c>
      <c r="AM41" s="12">
        <v>1</v>
      </c>
      <c r="AN41" s="12" t="s">
        <v>49</v>
      </c>
      <c r="AP41" s="12">
        <v>1</v>
      </c>
      <c r="AT41" s="12">
        <v>1</v>
      </c>
      <c r="BA41" s="12">
        <v>2</v>
      </c>
      <c r="BB41" s="12">
        <v>1</v>
      </c>
      <c r="BC41" s="12" t="s">
        <v>61</v>
      </c>
      <c r="BD41" s="12">
        <v>148</v>
      </c>
      <c r="BE41" s="12" t="s">
        <v>69</v>
      </c>
      <c r="BF41" s="12">
        <v>11556</v>
      </c>
      <c r="BG41" s="12">
        <v>40</v>
      </c>
      <c r="BI41" s="2"/>
    </row>
    <row r="42" spans="1:61" x14ac:dyDescent="0.2">
      <c r="A42" s="2" t="s">
        <v>1612</v>
      </c>
      <c r="B42" s="2" t="s">
        <v>568</v>
      </c>
      <c r="D42" s="2">
        <v>50</v>
      </c>
      <c r="E42" s="11">
        <v>43217</v>
      </c>
      <c r="F42" s="2">
        <v>43217</v>
      </c>
      <c r="G42" s="2" t="s">
        <v>60</v>
      </c>
      <c r="K42" s="2">
        <v>10</v>
      </c>
      <c r="O42" s="2" t="s">
        <v>53</v>
      </c>
      <c r="P42" s="52" t="s">
        <v>53</v>
      </c>
      <c r="R42" s="2">
        <v>2</v>
      </c>
      <c r="S42" s="52" t="s">
        <v>1599</v>
      </c>
      <c r="V42" s="2" t="s">
        <v>1989</v>
      </c>
      <c r="W42" s="2" t="s">
        <v>1599</v>
      </c>
      <c r="X42" s="2" t="s">
        <v>1599</v>
      </c>
      <c r="Y42" s="2" t="s">
        <v>1599</v>
      </c>
      <c r="Z42" s="2" t="s">
        <v>1599</v>
      </c>
      <c r="AC42" s="2" t="s">
        <v>1599</v>
      </c>
      <c r="AE42" s="2" t="s">
        <v>1599</v>
      </c>
      <c r="AF42" s="12" t="s">
        <v>59</v>
      </c>
      <c r="AG42" s="12">
        <v>117</v>
      </c>
      <c r="AH42" s="12">
        <v>50</v>
      </c>
      <c r="AI42" s="12">
        <f>VLOOKUP(AH42,Tableau5[[ID_Section]:[departement]],10,TRUE)</f>
        <v>17</v>
      </c>
      <c r="AJ42" s="12" t="s">
        <v>60</v>
      </c>
      <c r="AK42" s="33">
        <v>43217</v>
      </c>
      <c r="AL42" s="12">
        <v>10</v>
      </c>
      <c r="AM42" s="12">
        <v>7</v>
      </c>
      <c r="AN42" s="12" t="s">
        <v>53</v>
      </c>
      <c r="AO42" s="12" t="s">
        <v>53</v>
      </c>
      <c r="AP42" s="12">
        <v>2</v>
      </c>
      <c r="AT42" s="12">
        <v>2</v>
      </c>
      <c r="AZ42" s="12" t="str">
        <f>CONCATENATE(AH42,"-",AK42,"-","Loisir")</f>
        <v>50-43217-Loisir</v>
      </c>
      <c r="BA42" s="12">
        <v>1</v>
      </c>
      <c r="BB42" s="12">
        <v>1</v>
      </c>
      <c r="BC42" s="12" t="s">
        <v>61</v>
      </c>
      <c r="BD42" s="12">
        <v>148</v>
      </c>
      <c r="BE42" s="12" t="s">
        <v>69</v>
      </c>
      <c r="BF42" s="12">
        <v>11556</v>
      </c>
      <c r="BG42" s="12">
        <v>40</v>
      </c>
      <c r="BI42" s="2"/>
    </row>
    <row r="43" spans="1:61" x14ac:dyDescent="0.2">
      <c r="A43" s="2" t="s">
        <v>1612</v>
      </c>
      <c r="B43" s="2" t="s">
        <v>568</v>
      </c>
      <c r="D43" s="2">
        <v>50</v>
      </c>
      <c r="E43" s="11">
        <v>43217</v>
      </c>
      <c r="F43" s="2">
        <v>43217</v>
      </c>
      <c r="G43" s="2" t="s">
        <v>60</v>
      </c>
      <c r="K43" s="2">
        <v>10</v>
      </c>
      <c r="L43" s="2">
        <v>2</v>
      </c>
      <c r="O43" s="2" t="s">
        <v>49</v>
      </c>
      <c r="R43" s="2">
        <v>2</v>
      </c>
      <c r="S43" s="52" t="s">
        <v>1599</v>
      </c>
      <c r="V43" s="2" t="s">
        <v>1988</v>
      </c>
      <c r="W43" s="2" t="s">
        <v>1599</v>
      </c>
      <c r="X43" s="2" t="s">
        <v>1599</v>
      </c>
      <c r="Y43" s="2" t="s">
        <v>1599</v>
      </c>
      <c r="Z43" s="2" t="s">
        <v>1599</v>
      </c>
      <c r="AC43" s="2" t="s">
        <v>1599</v>
      </c>
      <c r="AE43" s="2" t="s">
        <v>1599</v>
      </c>
      <c r="AF43" s="12" t="s">
        <v>59</v>
      </c>
      <c r="AG43" s="12">
        <v>118</v>
      </c>
      <c r="AH43" s="12">
        <v>50</v>
      </c>
      <c r="AI43" s="12">
        <f>VLOOKUP(AH43,Tableau5[[ID_Section]:[departement]],10,TRUE)</f>
        <v>17</v>
      </c>
      <c r="AJ43" s="12" t="s">
        <v>60</v>
      </c>
      <c r="AK43" s="33">
        <v>43217</v>
      </c>
      <c r="AL43" s="12">
        <v>10</v>
      </c>
      <c r="AM43" s="12">
        <v>1</v>
      </c>
      <c r="AN43" s="12" t="s">
        <v>49</v>
      </c>
      <c r="AP43" s="12">
        <v>2</v>
      </c>
      <c r="AQ43" s="12">
        <v>2</v>
      </c>
      <c r="AT43" s="12">
        <v>1</v>
      </c>
      <c r="BA43" s="12">
        <v>2</v>
      </c>
      <c r="BB43" s="12">
        <v>1</v>
      </c>
      <c r="BC43" s="12" t="s">
        <v>61</v>
      </c>
      <c r="BD43" s="12">
        <v>148</v>
      </c>
      <c r="BE43" s="12" t="s">
        <v>69</v>
      </c>
      <c r="BF43" s="12">
        <v>11556</v>
      </c>
      <c r="BG43" s="12">
        <v>40</v>
      </c>
      <c r="BI43" s="2"/>
    </row>
    <row r="44" spans="1:61" x14ac:dyDescent="0.2">
      <c r="A44" s="2" t="s">
        <v>1612</v>
      </c>
      <c r="B44" s="2" t="s">
        <v>568</v>
      </c>
      <c r="D44" s="2">
        <v>50</v>
      </c>
      <c r="E44" s="11">
        <v>43217</v>
      </c>
      <c r="F44" s="2">
        <v>43217</v>
      </c>
      <c r="G44" s="2" t="s">
        <v>60</v>
      </c>
      <c r="K44" s="2">
        <v>10</v>
      </c>
      <c r="O44" s="2" t="s">
        <v>53</v>
      </c>
      <c r="P44" s="52" t="s">
        <v>53</v>
      </c>
      <c r="R44" s="2">
        <v>2</v>
      </c>
      <c r="S44" s="52">
        <v>2</v>
      </c>
      <c r="V44" s="2" t="s">
        <v>1988</v>
      </c>
      <c r="W44" s="2" t="s">
        <v>54</v>
      </c>
      <c r="X44" s="2" t="s">
        <v>74</v>
      </c>
      <c r="Y44" s="2" t="s">
        <v>1599</v>
      </c>
      <c r="Z44" s="2" t="s">
        <v>1599</v>
      </c>
      <c r="AC44" s="2" t="s">
        <v>1599</v>
      </c>
      <c r="AE44" s="2" t="s">
        <v>1599</v>
      </c>
      <c r="AF44" s="12" t="s">
        <v>74</v>
      </c>
      <c r="AG44" s="12">
        <v>119</v>
      </c>
      <c r="AH44" s="12">
        <v>50</v>
      </c>
      <c r="AI44" s="12">
        <f>VLOOKUP(AH44,Tableau5[[ID_Section]:[departement]],10,TRUE)</f>
        <v>17</v>
      </c>
      <c r="AJ44" s="12" t="s">
        <v>60</v>
      </c>
      <c r="AK44" s="33">
        <v>43217</v>
      </c>
      <c r="AL44" s="12">
        <v>10</v>
      </c>
      <c r="AM44" s="12">
        <v>9</v>
      </c>
      <c r="AN44" s="12" t="s">
        <v>53</v>
      </c>
      <c r="AO44" s="12" t="s">
        <v>53</v>
      </c>
      <c r="AP44" s="12">
        <v>2</v>
      </c>
      <c r="AT44" s="12">
        <v>1</v>
      </c>
      <c r="AU44" s="12">
        <v>11</v>
      </c>
      <c r="AZ44" s="12" t="str">
        <f>CONCATENATE(AH44,"-",AK44,"-","Loisir")</f>
        <v>50-43217-Loisir</v>
      </c>
      <c r="BA44" s="12">
        <v>1</v>
      </c>
      <c r="BB44" s="12">
        <v>1</v>
      </c>
      <c r="BC44" s="12" t="s">
        <v>61</v>
      </c>
      <c r="BD44" s="12">
        <v>148</v>
      </c>
      <c r="BE44" s="12" t="s">
        <v>69</v>
      </c>
      <c r="BF44" s="12">
        <v>11556</v>
      </c>
      <c r="BG44" s="12">
        <v>40</v>
      </c>
      <c r="BI44" s="2"/>
    </row>
    <row r="45" spans="1:61" x14ac:dyDescent="0.2">
      <c r="A45" s="2" t="s">
        <v>1612</v>
      </c>
      <c r="B45" s="2" t="s">
        <v>568</v>
      </c>
      <c r="D45" s="2">
        <v>50</v>
      </c>
      <c r="E45" s="11">
        <v>43217</v>
      </c>
      <c r="F45" s="2">
        <v>43217</v>
      </c>
      <c r="G45" s="2" t="s">
        <v>60</v>
      </c>
      <c r="K45" s="2">
        <v>10</v>
      </c>
      <c r="O45" s="2" t="s">
        <v>53</v>
      </c>
      <c r="P45" s="52" t="s">
        <v>53</v>
      </c>
      <c r="R45" s="2">
        <v>2</v>
      </c>
      <c r="S45" s="52">
        <v>2</v>
      </c>
      <c r="V45" s="2" t="s">
        <v>1989</v>
      </c>
      <c r="W45" s="2" t="s">
        <v>54</v>
      </c>
      <c r="X45" s="2" t="s">
        <v>75</v>
      </c>
      <c r="Y45" s="2" t="s">
        <v>1599</v>
      </c>
      <c r="Z45" s="2" t="s">
        <v>1599</v>
      </c>
      <c r="AC45" s="2" t="s">
        <v>1599</v>
      </c>
      <c r="AE45" s="2" t="s">
        <v>1599</v>
      </c>
      <c r="AF45" s="12" t="s">
        <v>75</v>
      </c>
      <c r="AG45" s="12">
        <v>120</v>
      </c>
      <c r="AH45" s="12">
        <v>50</v>
      </c>
      <c r="AI45" s="12">
        <f>VLOOKUP(AH45,Tableau5[[ID_Section]:[departement]],10,TRUE)</f>
        <v>17</v>
      </c>
      <c r="AJ45" s="12" t="s">
        <v>60</v>
      </c>
      <c r="AK45" s="33">
        <v>43217</v>
      </c>
      <c r="AL45" s="12">
        <v>10</v>
      </c>
      <c r="AM45" s="12">
        <v>9</v>
      </c>
      <c r="AN45" s="12" t="s">
        <v>53</v>
      </c>
      <c r="AO45" s="12" t="s">
        <v>53</v>
      </c>
      <c r="AP45" s="12">
        <v>2</v>
      </c>
      <c r="AT45" s="12">
        <v>2</v>
      </c>
      <c r="AU45" s="12">
        <v>12</v>
      </c>
      <c r="AZ45" s="12" t="str">
        <f>CONCATENATE(AH45,"-",AK45,"-","Loisir")</f>
        <v>50-43217-Loisir</v>
      </c>
      <c r="BA45" s="12">
        <v>1</v>
      </c>
      <c r="BB45" s="12">
        <v>1</v>
      </c>
      <c r="BC45" s="12" t="s">
        <v>61</v>
      </c>
      <c r="BD45" s="12">
        <v>148</v>
      </c>
      <c r="BE45" s="12" t="s">
        <v>69</v>
      </c>
      <c r="BF45" s="12">
        <v>11556</v>
      </c>
      <c r="BG45" s="12">
        <v>40</v>
      </c>
      <c r="BI45" s="2"/>
    </row>
    <row r="46" spans="1:61" x14ac:dyDescent="0.2">
      <c r="A46" s="2" t="s">
        <v>1612</v>
      </c>
      <c r="B46" s="2" t="s">
        <v>568</v>
      </c>
      <c r="D46" s="2">
        <v>50</v>
      </c>
      <c r="E46" s="11">
        <v>43217</v>
      </c>
      <c r="F46" s="2">
        <v>43217</v>
      </c>
      <c r="G46" s="2" t="s">
        <v>60</v>
      </c>
      <c r="K46" s="2">
        <v>10</v>
      </c>
      <c r="O46" s="2" t="s">
        <v>46</v>
      </c>
      <c r="R46" s="2">
        <v>1</v>
      </c>
      <c r="S46" s="52" t="s">
        <v>1599</v>
      </c>
      <c r="V46" s="2" t="s">
        <v>1989</v>
      </c>
      <c r="W46" s="2" t="s">
        <v>1599</v>
      </c>
      <c r="X46" s="2" t="s">
        <v>1599</v>
      </c>
      <c r="Y46" s="2" t="s">
        <v>1599</v>
      </c>
      <c r="Z46" s="2" t="s">
        <v>1599</v>
      </c>
      <c r="AC46" s="2" t="s">
        <v>1599</v>
      </c>
      <c r="AE46" s="2" t="s">
        <v>1599</v>
      </c>
      <c r="AF46" s="12" t="s">
        <v>59</v>
      </c>
      <c r="AG46" s="12">
        <v>121</v>
      </c>
      <c r="AH46" s="12">
        <v>50</v>
      </c>
      <c r="AI46" s="12">
        <f>VLOOKUP(AH46,Tableau5[[ID_Section]:[departement]],10,TRUE)</f>
        <v>17</v>
      </c>
      <c r="AJ46" s="12" t="s">
        <v>60</v>
      </c>
      <c r="AK46" s="33">
        <v>43217</v>
      </c>
      <c r="AL46" s="12">
        <v>10</v>
      </c>
      <c r="AM46" s="12">
        <v>2</v>
      </c>
      <c r="AN46" s="12" t="s">
        <v>46</v>
      </c>
      <c r="AP46" s="12">
        <v>1</v>
      </c>
      <c r="AT46" s="12">
        <v>2</v>
      </c>
      <c r="BA46" s="12">
        <v>2</v>
      </c>
      <c r="BB46" s="12">
        <v>1</v>
      </c>
      <c r="BC46" s="12" t="s">
        <v>61</v>
      </c>
      <c r="BD46" s="12">
        <v>148</v>
      </c>
      <c r="BE46" s="12" t="s">
        <v>69</v>
      </c>
      <c r="BF46" s="12">
        <v>11556</v>
      </c>
      <c r="BG46" s="12">
        <v>40</v>
      </c>
      <c r="BI46" s="2"/>
    </row>
    <row r="47" spans="1:61" x14ac:dyDescent="0.2">
      <c r="A47" s="2" t="s">
        <v>1612</v>
      </c>
      <c r="B47" s="2" t="s">
        <v>568</v>
      </c>
      <c r="D47" s="2">
        <v>50</v>
      </c>
      <c r="E47" s="11">
        <v>43217</v>
      </c>
      <c r="F47" s="2">
        <v>43217</v>
      </c>
      <c r="G47" s="2" t="s">
        <v>60</v>
      </c>
      <c r="K47" s="2">
        <v>10</v>
      </c>
      <c r="O47" s="2" t="s">
        <v>55</v>
      </c>
      <c r="P47" s="52" t="s">
        <v>55</v>
      </c>
      <c r="R47" s="2">
        <v>1</v>
      </c>
      <c r="S47" s="52">
        <v>1</v>
      </c>
      <c r="V47" s="2" t="s">
        <v>1989</v>
      </c>
      <c r="W47" s="2" t="s">
        <v>54</v>
      </c>
      <c r="X47" s="2" t="s">
        <v>76</v>
      </c>
      <c r="Y47" s="2" t="s">
        <v>1599</v>
      </c>
      <c r="Z47" s="2" t="s">
        <v>1599</v>
      </c>
      <c r="AC47" s="2" t="s">
        <v>1599</v>
      </c>
      <c r="AE47" s="2" t="s">
        <v>1599</v>
      </c>
      <c r="AF47" s="12" t="s">
        <v>76</v>
      </c>
      <c r="AG47" s="12">
        <v>122</v>
      </c>
      <c r="AH47" s="12">
        <v>50</v>
      </c>
      <c r="AI47" s="12">
        <f>VLOOKUP(AH47,Tableau5[[ID_Section]:[departement]],10,TRUE)</f>
        <v>17</v>
      </c>
      <c r="AJ47" s="12" t="s">
        <v>60</v>
      </c>
      <c r="AK47" s="33">
        <v>43217</v>
      </c>
      <c r="AL47" s="12">
        <v>10</v>
      </c>
      <c r="AM47" s="12">
        <v>5</v>
      </c>
      <c r="AN47" s="12" t="s">
        <v>55</v>
      </c>
      <c r="AO47" s="12" t="str">
        <f>AN47</f>
        <v>Sportif</v>
      </c>
      <c r="AP47" s="12">
        <v>1</v>
      </c>
      <c r="AT47" s="12">
        <v>2</v>
      </c>
      <c r="AU47" s="12">
        <v>13</v>
      </c>
      <c r="AZ47" s="12" t="str">
        <f>CONCATENATE(AH47,"-",AK47,"-",AN47)</f>
        <v>50-43217-Sportif</v>
      </c>
      <c r="BA47" s="12">
        <v>1</v>
      </c>
      <c r="BB47" s="12">
        <v>1</v>
      </c>
      <c r="BC47" s="12" t="s">
        <v>61</v>
      </c>
      <c r="BD47" s="12">
        <v>148</v>
      </c>
      <c r="BE47" s="12" t="s">
        <v>69</v>
      </c>
      <c r="BF47" s="12">
        <v>11556</v>
      </c>
      <c r="BG47" s="12">
        <v>40</v>
      </c>
      <c r="BH47" s="12" t="s">
        <v>48</v>
      </c>
      <c r="BI47" s="2"/>
    </row>
    <row r="48" spans="1:61" x14ac:dyDescent="0.2">
      <c r="A48" s="2" t="s">
        <v>1612</v>
      </c>
      <c r="B48" s="2" t="s">
        <v>568</v>
      </c>
      <c r="D48" s="2">
        <v>50</v>
      </c>
      <c r="E48" s="11">
        <v>43217</v>
      </c>
      <c r="F48" s="2">
        <v>43217</v>
      </c>
      <c r="G48" s="2" t="s">
        <v>60</v>
      </c>
      <c r="K48" s="2">
        <v>11</v>
      </c>
      <c r="O48" s="2" t="s">
        <v>55</v>
      </c>
      <c r="P48" s="52" t="s">
        <v>55</v>
      </c>
      <c r="R48" s="2">
        <v>1</v>
      </c>
      <c r="S48" s="52">
        <v>1</v>
      </c>
      <c r="V48" s="2" t="s">
        <v>1989</v>
      </c>
      <c r="W48" s="2" t="s">
        <v>54</v>
      </c>
      <c r="X48" s="2" t="s">
        <v>77</v>
      </c>
      <c r="Y48" s="2" t="s">
        <v>1599</v>
      </c>
      <c r="Z48" s="2" t="s">
        <v>1599</v>
      </c>
      <c r="AC48" s="2" t="s">
        <v>1599</v>
      </c>
      <c r="AE48" s="2" t="s">
        <v>1599</v>
      </c>
      <c r="AF48" s="12" t="s">
        <v>77</v>
      </c>
      <c r="AG48" s="12">
        <v>123</v>
      </c>
      <c r="AH48" s="12">
        <v>50</v>
      </c>
      <c r="AI48" s="12">
        <f>VLOOKUP(AH48,Tableau5[[ID_Section]:[departement]],10,TRUE)</f>
        <v>17</v>
      </c>
      <c r="AJ48" s="12" t="s">
        <v>60</v>
      </c>
      <c r="AK48" s="33">
        <v>43217</v>
      </c>
      <c r="AL48" s="12">
        <v>11</v>
      </c>
      <c r="AM48" s="12">
        <v>5</v>
      </c>
      <c r="AN48" s="12" t="s">
        <v>55</v>
      </c>
      <c r="AO48" s="12" t="str">
        <f>AN48</f>
        <v>Sportif</v>
      </c>
      <c r="AP48" s="12">
        <v>1</v>
      </c>
      <c r="AT48" s="12">
        <v>2</v>
      </c>
      <c r="AU48" s="12">
        <v>14</v>
      </c>
      <c r="AZ48" s="12" t="str">
        <f>CONCATENATE(AH48,"-",AK48,"-",AN48)</f>
        <v>50-43217-Sportif</v>
      </c>
      <c r="BA48" s="12">
        <v>1</v>
      </c>
      <c r="BB48" s="12">
        <v>1</v>
      </c>
      <c r="BC48" s="12" t="s">
        <v>61</v>
      </c>
      <c r="BD48" s="12">
        <v>148</v>
      </c>
      <c r="BE48" s="12" t="s">
        <v>78</v>
      </c>
      <c r="BF48" s="12">
        <v>11557</v>
      </c>
      <c r="BG48" s="12">
        <v>28</v>
      </c>
      <c r="BI48" s="2"/>
    </row>
    <row r="49" spans="1:61" x14ac:dyDescent="0.2">
      <c r="A49" s="2" t="s">
        <v>1612</v>
      </c>
      <c r="B49" s="2" t="s">
        <v>568</v>
      </c>
      <c r="D49" s="2">
        <v>50</v>
      </c>
      <c r="E49" s="11">
        <v>43217</v>
      </c>
      <c r="F49" s="2">
        <v>43217</v>
      </c>
      <c r="G49" s="2" t="s">
        <v>60</v>
      </c>
      <c r="K49" s="2">
        <v>11</v>
      </c>
      <c r="O49" s="2" t="s">
        <v>79</v>
      </c>
      <c r="P49" s="52" t="s">
        <v>53</v>
      </c>
      <c r="R49" s="2">
        <v>1</v>
      </c>
      <c r="S49" s="52" t="s">
        <v>1599</v>
      </c>
      <c r="V49" s="2" t="s">
        <v>1989</v>
      </c>
      <c r="W49" s="2" t="s">
        <v>1599</v>
      </c>
      <c r="X49" s="2" t="s">
        <v>1599</v>
      </c>
      <c r="Y49" s="2" t="s">
        <v>1599</v>
      </c>
      <c r="Z49" s="2" t="s">
        <v>1599</v>
      </c>
      <c r="AC49" s="2" t="s">
        <v>1599</v>
      </c>
      <c r="AE49" s="2" t="s">
        <v>1599</v>
      </c>
      <c r="AF49" s="12" t="s">
        <v>59</v>
      </c>
      <c r="AG49" s="12">
        <v>124</v>
      </c>
      <c r="AH49" s="12">
        <v>50</v>
      </c>
      <c r="AI49" s="12">
        <f>VLOOKUP(AH49,Tableau5[[ID_Section]:[departement]],10,TRUE)</f>
        <v>17</v>
      </c>
      <c r="AJ49" s="12" t="s">
        <v>60</v>
      </c>
      <c r="AK49" s="33">
        <v>43217</v>
      </c>
      <c r="AL49" s="12">
        <v>11</v>
      </c>
      <c r="AM49" s="12">
        <v>11</v>
      </c>
      <c r="AN49" s="12" t="s">
        <v>79</v>
      </c>
      <c r="AO49" s="12" t="s">
        <v>53</v>
      </c>
      <c r="AP49" s="12">
        <v>1</v>
      </c>
      <c r="AT49" s="12">
        <v>2</v>
      </c>
      <c r="AZ49" s="12" t="str">
        <f>CONCATENATE(AH49,"-",AK49,"-","Loisir")</f>
        <v>50-43217-Loisir</v>
      </c>
      <c r="BA49" s="12">
        <v>1</v>
      </c>
      <c r="BB49" s="12">
        <v>1</v>
      </c>
      <c r="BC49" s="12" t="s">
        <v>61</v>
      </c>
      <c r="BD49" s="12">
        <v>148</v>
      </c>
      <c r="BE49" s="12" t="s">
        <v>78</v>
      </c>
      <c r="BF49" s="12">
        <v>11557</v>
      </c>
      <c r="BG49" s="12">
        <v>28</v>
      </c>
      <c r="BI49" s="2"/>
    </row>
    <row r="50" spans="1:61" x14ac:dyDescent="0.2">
      <c r="A50" s="2" t="s">
        <v>1612</v>
      </c>
      <c r="B50" s="2" t="s">
        <v>568</v>
      </c>
      <c r="D50" s="2">
        <v>50</v>
      </c>
      <c r="E50" s="11">
        <v>43217</v>
      </c>
      <c r="F50" s="2">
        <v>43217</v>
      </c>
      <c r="G50" s="2" t="s">
        <v>60</v>
      </c>
      <c r="K50" s="2">
        <v>11</v>
      </c>
      <c r="O50" s="2" t="s">
        <v>46</v>
      </c>
      <c r="R50" s="2">
        <v>1</v>
      </c>
      <c r="S50" s="52" t="s">
        <v>1599</v>
      </c>
      <c r="V50" s="2" t="s">
        <v>1988</v>
      </c>
      <c r="W50" s="2" t="s">
        <v>1599</v>
      </c>
      <c r="X50" s="2" t="s">
        <v>1599</v>
      </c>
      <c r="Y50" s="2" t="s">
        <v>1599</v>
      </c>
      <c r="Z50" s="2" t="s">
        <v>1599</v>
      </c>
      <c r="AC50" s="2" t="s">
        <v>1599</v>
      </c>
      <c r="AE50" s="2" t="s">
        <v>1599</v>
      </c>
      <c r="AF50" s="12" t="s">
        <v>59</v>
      </c>
      <c r="AG50" s="12">
        <v>125</v>
      </c>
      <c r="AH50" s="12">
        <v>50</v>
      </c>
      <c r="AI50" s="12">
        <f>VLOOKUP(AH50,Tableau5[[ID_Section]:[departement]],10,TRUE)</f>
        <v>17</v>
      </c>
      <c r="AJ50" s="12" t="s">
        <v>60</v>
      </c>
      <c r="AK50" s="33">
        <v>43217</v>
      </c>
      <c r="AL50" s="12">
        <v>11</v>
      </c>
      <c r="AM50" s="12">
        <v>2</v>
      </c>
      <c r="AN50" s="12" t="s">
        <v>46</v>
      </c>
      <c r="AP50" s="12">
        <v>1</v>
      </c>
      <c r="AT50" s="12">
        <v>1</v>
      </c>
      <c r="BA50" s="12">
        <v>2</v>
      </c>
      <c r="BB50" s="12">
        <v>1</v>
      </c>
      <c r="BC50" s="12" t="s">
        <v>61</v>
      </c>
      <c r="BD50" s="12">
        <v>148</v>
      </c>
      <c r="BE50" s="12" t="s">
        <v>78</v>
      </c>
      <c r="BF50" s="12">
        <v>11557</v>
      </c>
      <c r="BG50" s="12">
        <v>28</v>
      </c>
      <c r="BI50" s="2"/>
    </row>
    <row r="51" spans="1:61" x14ac:dyDescent="0.2">
      <c r="A51" s="2" t="s">
        <v>1612</v>
      </c>
      <c r="B51" s="2" t="s">
        <v>568</v>
      </c>
      <c r="D51" s="2">
        <v>50</v>
      </c>
      <c r="E51" s="11">
        <v>43217</v>
      </c>
      <c r="F51" s="2">
        <v>43217</v>
      </c>
      <c r="G51" s="2" t="s">
        <v>60</v>
      </c>
      <c r="K51" s="2">
        <v>11</v>
      </c>
      <c r="O51" s="2" t="s">
        <v>46</v>
      </c>
      <c r="R51" s="2">
        <v>1</v>
      </c>
      <c r="S51" s="52" t="s">
        <v>1599</v>
      </c>
      <c r="V51" s="2" t="s">
        <v>1989</v>
      </c>
      <c r="W51" s="2" t="s">
        <v>1599</v>
      </c>
      <c r="X51" s="2" t="s">
        <v>1599</v>
      </c>
      <c r="Y51" s="2" t="s">
        <v>1599</v>
      </c>
      <c r="Z51" s="2" t="s">
        <v>1599</v>
      </c>
      <c r="AC51" s="2" t="s">
        <v>1599</v>
      </c>
      <c r="AE51" s="2" t="s">
        <v>1599</v>
      </c>
      <c r="AF51" s="12" t="s">
        <v>59</v>
      </c>
      <c r="AG51" s="12">
        <v>126</v>
      </c>
      <c r="AH51" s="12">
        <v>50</v>
      </c>
      <c r="AI51" s="12">
        <f>VLOOKUP(AH51,Tableau5[[ID_Section]:[departement]],10,TRUE)</f>
        <v>17</v>
      </c>
      <c r="AJ51" s="12" t="s">
        <v>60</v>
      </c>
      <c r="AK51" s="33">
        <v>43217</v>
      </c>
      <c r="AL51" s="12">
        <v>11</v>
      </c>
      <c r="AM51" s="12">
        <v>2</v>
      </c>
      <c r="AN51" s="12" t="s">
        <v>46</v>
      </c>
      <c r="AP51" s="12">
        <v>1</v>
      </c>
      <c r="AT51" s="12">
        <v>2</v>
      </c>
      <c r="BA51" s="12">
        <v>2</v>
      </c>
      <c r="BB51" s="12">
        <v>1</v>
      </c>
      <c r="BC51" s="12" t="s">
        <v>61</v>
      </c>
      <c r="BD51" s="12">
        <v>148</v>
      </c>
      <c r="BE51" s="12" t="s">
        <v>78</v>
      </c>
      <c r="BF51" s="12">
        <v>11557</v>
      </c>
      <c r="BG51" s="12">
        <v>28</v>
      </c>
      <c r="BI51" s="2"/>
    </row>
    <row r="52" spans="1:61" x14ac:dyDescent="0.2">
      <c r="A52" s="2" t="s">
        <v>1612</v>
      </c>
      <c r="B52" s="2" t="s">
        <v>568</v>
      </c>
      <c r="D52" s="2">
        <v>50</v>
      </c>
      <c r="E52" s="11">
        <v>43217</v>
      </c>
      <c r="F52" s="2">
        <v>43217</v>
      </c>
      <c r="G52" s="2" t="s">
        <v>60</v>
      </c>
      <c r="K52" s="2">
        <v>11</v>
      </c>
      <c r="O52" s="2" t="s">
        <v>49</v>
      </c>
      <c r="R52" s="2">
        <v>2</v>
      </c>
      <c r="S52" s="52" t="s">
        <v>1599</v>
      </c>
      <c r="V52" s="2" t="s">
        <v>1988</v>
      </c>
      <c r="W52" s="2" t="s">
        <v>1599</v>
      </c>
      <c r="X52" s="2" t="s">
        <v>1599</v>
      </c>
      <c r="Y52" s="2" t="s">
        <v>1599</v>
      </c>
      <c r="Z52" s="2" t="s">
        <v>1599</v>
      </c>
      <c r="AC52" s="2" t="s">
        <v>1599</v>
      </c>
      <c r="AE52" s="2" t="s">
        <v>1599</v>
      </c>
      <c r="AF52" s="12" t="s">
        <v>59</v>
      </c>
      <c r="AG52" s="12">
        <v>127</v>
      </c>
      <c r="AH52" s="12">
        <v>50</v>
      </c>
      <c r="AI52" s="12">
        <f>VLOOKUP(AH52,Tableau5[[ID_Section]:[departement]],10,TRUE)</f>
        <v>17</v>
      </c>
      <c r="AJ52" s="12" t="s">
        <v>60</v>
      </c>
      <c r="AK52" s="33">
        <v>43217</v>
      </c>
      <c r="AL52" s="12">
        <v>11</v>
      </c>
      <c r="AM52" s="12">
        <v>1</v>
      </c>
      <c r="AN52" s="12" t="s">
        <v>49</v>
      </c>
      <c r="AP52" s="12">
        <v>2</v>
      </c>
      <c r="AT52" s="12">
        <v>1</v>
      </c>
      <c r="BA52" s="12">
        <v>2</v>
      </c>
      <c r="BB52" s="12">
        <v>1</v>
      </c>
      <c r="BC52" s="12" t="s">
        <v>61</v>
      </c>
      <c r="BD52" s="12">
        <v>148</v>
      </c>
      <c r="BE52" s="12" t="s">
        <v>78</v>
      </c>
      <c r="BF52" s="12">
        <v>11557</v>
      </c>
      <c r="BG52" s="12">
        <v>28</v>
      </c>
      <c r="BI52" s="2"/>
    </row>
    <row r="53" spans="1:61" x14ac:dyDescent="0.2">
      <c r="A53" s="2" t="s">
        <v>1612</v>
      </c>
      <c r="B53" s="2" t="s">
        <v>568</v>
      </c>
      <c r="D53" s="2">
        <v>50</v>
      </c>
      <c r="E53" s="11">
        <v>43217</v>
      </c>
      <c r="F53" s="2">
        <v>43217</v>
      </c>
      <c r="G53" s="2" t="s">
        <v>60</v>
      </c>
      <c r="K53" s="2">
        <v>11</v>
      </c>
      <c r="O53" s="2" t="s">
        <v>46</v>
      </c>
      <c r="R53" s="2">
        <v>1</v>
      </c>
      <c r="S53" s="52" t="s">
        <v>1599</v>
      </c>
      <c r="V53" s="2" t="s">
        <v>1989</v>
      </c>
      <c r="W53" s="2" t="s">
        <v>1599</v>
      </c>
      <c r="X53" s="2" t="s">
        <v>1599</v>
      </c>
      <c r="Y53" s="2" t="s">
        <v>1599</v>
      </c>
      <c r="Z53" s="2" t="s">
        <v>1599</v>
      </c>
      <c r="AC53" s="2" t="s">
        <v>1599</v>
      </c>
      <c r="AE53" s="2" t="s">
        <v>1599</v>
      </c>
      <c r="AF53" s="12" t="s">
        <v>59</v>
      </c>
      <c r="AG53" s="12">
        <v>128</v>
      </c>
      <c r="AH53" s="12">
        <v>50</v>
      </c>
      <c r="AI53" s="12">
        <f>VLOOKUP(AH53,Tableau5[[ID_Section]:[departement]],10,TRUE)</f>
        <v>17</v>
      </c>
      <c r="AJ53" s="12" t="s">
        <v>60</v>
      </c>
      <c r="AK53" s="33">
        <v>43217</v>
      </c>
      <c r="AL53" s="12">
        <v>11</v>
      </c>
      <c r="AM53" s="12">
        <v>2</v>
      </c>
      <c r="AN53" s="12" t="s">
        <v>46</v>
      </c>
      <c r="AP53" s="12">
        <v>1</v>
      </c>
      <c r="AT53" s="12">
        <v>2</v>
      </c>
      <c r="BA53" s="12">
        <v>2</v>
      </c>
      <c r="BB53" s="12">
        <v>1</v>
      </c>
      <c r="BC53" s="12" t="s">
        <v>61</v>
      </c>
      <c r="BD53" s="12">
        <v>148</v>
      </c>
      <c r="BE53" s="12" t="s">
        <v>78</v>
      </c>
      <c r="BF53" s="12">
        <v>11557</v>
      </c>
      <c r="BG53" s="12">
        <v>28</v>
      </c>
      <c r="BI53" s="2"/>
    </row>
    <row r="54" spans="1:61" x14ac:dyDescent="0.2">
      <c r="A54" s="2" t="s">
        <v>1612</v>
      </c>
      <c r="B54" s="2" t="s">
        <v>568</v>
      </c>
      <c r="D54" s="2">
        <v>50</v>
      </c>
      <c r="E54" s="11">
        <v>43217</v>
      </c>
      <c r="F54" s="2">
        <v>43217</v>
      </c>
      <c r="G54" s="2" t="s">
        <v>60</v>
      </c>
      <c r="K54" s="2">
        <v>11</v>
      </c>
      <c r="O54" s="2" t="s">
        <v>53</v>
      </c>
      <c r="P54" s="52" t="s">
        <v>53</v>
      </c>
      <c r="R54" s="2">
        <v>1</v>
      </c>
      <c r="S54" s="52">
        <v>1</v>
      </c>
      <c r="V54" s="2" t="s">
        <v>1989</v>
      </c>
      <c r="W54" s="2" t="s">
        <v>54</v>
      </c>
      <c r="X54" s="2" t="s">
        <v>80</v>
      </c>
      <c r="Y54" s="2" t="s">
        <v>1599</v>
      </c>
      <c r="Z54" s="2" t="s">
        <v>1599</v>
      </c>
      <c r="AC54" s="2" t="s">
        <v>1599</v>
      </c>
      <c r="AE54" s="2" t="s">
        <v>1599</v>
      </c>
      <c r="AF54" s="12" t="s">
        <v>80</v>
      </c>
      <c r="AG54" s="12">
        <v>129</v>
      </c>
      <c r="AH54" s="12">
        <v>50</v>
      </c>
      <c r="AI54" s="12">
        <f>VLOOKUP(AH54,Tableau5[[ID_Section]:[departement]],10,TRUE)</f>
        <v>17</v>
      </c>
      <c r="AJ54" s="12" t="s">
        <v>60</v>
      </c>
      <c r="AK54" s="33">
        <v>43217</v>
      </c>
      <c r="AL54" s="12">
        <v>11</v>
      </c>
      <c r="AM54" s="12">
        <v>9</v>
      </c>
      <c r="AN54" s="12" t="s">
        <v>53</v>
      </c>
      <c r="AO54" s="12" t="s">
        <v>53</v>
      </c>
      <c r="AP54" s="12">
        <v>1</v>
      </c>
      <c r="AT54" s="12">
        <v>2</v>
      </c>
      <c r="AU54" s="12">
        <v>15</v>
      </c>
      <c r="AZ54" s="12" t="str">
        <f>CONCATENATE(AH54,"-",AK54,"-","Loisir")</f>
        <v>50-43217-Loisir</v>
      </c>
      <c r="BA54" s="12">
        <v>1</v>
      </c>
      <c r="BB54" s="12">
        <v>1</v>
      </c>
      <c r="BC54" s="12" t="s">
        <v>61</v>
      </c>
      <c r="BD54" s="12">
        <v>148</v>
      </c>
      <c r="BE54" s="12" t="s">
        <v>78</v>
      </c>
      <c r="BF54" s="12">
        <v>11557</v>
      </c>
      <c r="BG54" s="12">
        <v>28</v>
      </c>
      <c r="BI54" s="2"/>
    </row>
    <row r="55" spans="1:61" x14ac:dyDescent="0.2">
      <c r="A55" s="2" t="s">
        <v>1612</v>
      </c>
      <c r="B55" s="2" t="s">
        <v>568</v>
      </c>
      <c r="D55" s="2">
        <v>50</v>
      </c>
      <c r="E55" s="11">
        <v>43217</v>
      </c>
      <c r="F55" s="2">
        <v>43217</v>
      </c>
      <c r="G55" s="2" t="s">
        <v>60</v>
      </c>
      <c r="K55" s="2">
        <v>11</v>
      </c>
      <c r="O55" s="2" t="s">
        <v>46</v>
      </c>
      <c r="R55" s="2">
        <v>1</v>
      </c>
      <c r="S55" s="52" t="s">
        <v>1599</v>
      </c>
      <c r="V55" s="2" t="s">
        <v>1989</v>
      </c>
      <c r="W55" s="2" t="s">
        <v>1599</v>
      </c>
      <c r="X55" s="2" t="s">
        <v>1599</v>
      </c>
      <c r="Y55" s="2" t="s">
        <v>1599</v>
      </c>
      <c r="Z55" s="2" t="s">
        <v>1599</v>
      </c>
      <c r="AC55" s="2" t="s">
        <v>1599</v>
      </c>
      <c r="AE55" s="2" t="s">
        <v>1599</v>
      </c>
      <c r="AF55" s="12" t="s">
        <v>59</v>
      </c>
      <c r="AG55" s="12">
        <v>130</v>
      </c>
      <c r="AH55" s="12">
        <v>50</v>
      </c>
      <c r="AI55" s="12">
        <f>VLOOKUP(AH55,Tableau5[[ID_Section]:[departement]],10,TRUE)</f>
        <v>17</v>
      </c>
      <c r="AJ55" s="12" t="s">
        <v>60</v>
      </c>
      <c r="AK55" s="33">
        <v>43217</v>
      </c>
      <c r="AL55" s="12">
        <v>11</v>
      </c>
      <c r="AM55" s="12">
        <v>2</v>
      </c>
      <c r="AN55" s="12" t="s">
        <v>46</v>
      </c>
      <c r="AP55" s="12">
        <v>1</v>
      </c>
      <c r="AT55" s="12">
        <v>2</v>
      </c>
      <c r="BA55" s="12">
        <v>2</v>
      </c>
      <c r="BB55" s="12">
        <v>1</v>
      </c>
      <c r="BC55" s="12" t="s">
        <v>61</v>
      </c>
      <c r="BD55" s="12">
        <v>148</v>
      </c>
      <c r="BE55" s="12" t="s">
        <v>78</v>
      </c>
      <c r="BF55" s="12">
        <v>11557</v>
      </c>
      <c r="BG55" s="12">
        <v>28</v>
      </c>
      <c r="BI55" s="2"/>
    </row>
    <row r="56" spans="1:61" x14ac:dyDescent="0.2">
      <c r="A56" s="2" t="s">
        <v>1612</v>
      </c>
      <c r="B56" s="2" t="s">
        <v>568</v>
      </c>
      <c r="D56" s="2">
        <v>50</v>
      </c>
      <c r="E56" s="11">
        <v>43217</v>
      </c>
      <c r="F56" s="2">
        <v>43217</v>
      </c>
      <c r="G56" s="2" t="s">
        <v>60</v>
      </c>
      <c r="K56" s="2">
        <v>11</v>
      </c>
      <c r="O56" s="2" t="s">
        <v>49</v>
      </c>
      <c r="R56" s="2">
        <v>1</v>
      </c>
      <c r="S56" s="52" t="s">
        <v>1599</v>
      </c>
      <c r="V56" s="2" t="s">
        <v>1988</v>
      </c>
      <c r="W56" s="2" t="s">
        <v>1599</v>
      </c>
      <c r="X56" s="2" t="s">
        <v>1599</v>
      </c>
      <c r="Y56" s="2" t="s">
        <v>1599</v>
      </c>
      <c r="Z56" s="2" t="s">
        <v>1599</v>
      </c>
      <c r="AC56" s="2" t="s">
        <v>1599</v>
      </c>
      <c r="AE56" s="2" t="s">
        <v>1599</v>
      </c>
      <c r="AF56" s="12" t="s">
        <v>59</v>
      </c>
      <c r="AG56" s="12">
        <v>131</v>
      </c>
      <c r="AH56" s="12">
        <v>50</v>
      </c>
      <c r="AI56" s="12">
        <f>VLOOKUP(AH56,Tableau5[[ID_Section]:[departement]],10,TRUE)</f>
        <v>17</v>
      </c>
      <c r="AJ56" s="12" t="s">
        <v>60</v>
      </c>
      <c r="AK56" s="33">
        <v>43217</v>
      </c>
      <c r="AL56" s="12">
        <v>11</v>
      </c>
      <c r="AM56" s="12">
        <v>1</v>
      </c>
      <c r="AN56" s="12" t="s">
        <v>49</v>
      </c>
      <c r="AP56" s="12">
        <v>1</v>
      </c>
      <c r="AT56" s="12">
        <v>1</v>
      </c>
      <c r="BA56" s="12">
        <v>2</v>
      </c>
      <c r="BB56" s="12">
        <v>1</v>
      </c>
      <c r="BC56" s="12" t="s">
        <v>61</v>
      </c>
      <c r="BD56" s="12">
        <v>148</v>
      </c>
      <c r="BE56" s="12" t="s">
        <v>78</v>
      </c>
      <c r="BF56" s="12">
        <v>11557</v>
      </c>
      <c r="BG56" s="12">
        <v>28</v>
      </c>
      <c r="BI56" s="2"/>
    </row>
    <row r="57" spans="1:61" x14ac:dyDescent="0.2">
      <c r="A57" s="2" t="s">
        <v>1612</v>
      </c>
      <c r="B57" s="2" t="s">
        <v>568</v>
      </c>
      <c r="D57" s="2">
        <v>50</v>
      </c>
      <c r="E57" s="11">
        <v>43217</v>
      </c>
      <c r="F57" s="2">
        <v>43217</v>
      </c>
      <c r="G57" s="2" t="s">
        <v>60</v>
      </c>
      <c r="K57" s="2">
        <v>11</v>
      </c>
      <c r="O57" s="2" t="s">
        <v>46</v>
      </c>
      <c r="R57" s="2">
        <v>1</v>
      </c>
      <c r="S57" s="52" t="s">
        <v>1599</v>
      </c>
      <c r="V57" s="2" t="s">
        <v>1988</v>
      </c>
      <c r="W57" s="2" t="s">
        <v>1599</v>
      </c>
      <c r="X57" s="2" t="s">
        <v>1599</v>
      </c>
      <c r="Y57" s="2" t="s">
        <v>1599</v>
      </c>
      <c r="Z57" s="2" t="s">
        <v>1599</v>
      </c>
      <c r="AC57" s="2" t="s">
        <v>1599</v>
      </c>
      <c r="AE57" s="2" t="s">
        <v>1599</v>
      </c>
      <c r="AF57" s="12" t="s">
        <v>59</v>
      </c>
      <c r="AG57" s="12">
        <v>132</v>
      </c>
      <c r="AH57" s="12">
        <v>50</v>
      </c>
      <c r="AI57" s="12">
        <f>VLOOKUP(AH57,Tableau5[[ID_Section]:[departement]],10,TRUE)</f>
        <v>17</v>
      </c>
      <c r="AJ57" s="12" t="s">
        <v>60</v>
      </c>
      <c r="AK57" s="33">
        <v>43217</v>
      </c>
      <c r="AL57" s="12">
        <v>11</v>
      </c>
      <c r="AM57" s="12">
        <v>2</v>
      </c>
      <c r="AN57" s="12" t="s">
        <v>46</v>
      </c>
      <c r="AP57" s="12">
        <v>1</v>
      </c>
      <c r="AT57" s="12">
        <v>1</v>
      </c>
      <c r="BA57" s="12">
        <v>2</v>
      </c>
      <c r="BB57" s="12">
        <v>1</v>
      </c>
      <c r="BC57" s="12" t="s">
        <v>61</v>
      </c>
      <c r="BD57" s="12">
        <v>148</v>
      </c>
      <c r="BE57" s="12" t="s">
        <v>78</v>
      </c>
      <c r="BF57" s="12">
        <v>11557</v>
      </c>
      <c r="BG57" s="12">
        <v>28</v>
      </c>
      <c r="BI57" s="2"/>
    </row>
    <row r="58" spans="1:61" x14ac:dyDescent="0.2">
      <c r="A58" s="2" t="s">
        <v>1612</v>
      </c>
      <c r="B58" s="2" t="s">
        <v>568</v>
      </c>
      <c r="D58" s="2">
        <v>50</v>
      </c>
      <c r="E58" s="11">
        <v>43217</v>
      </c>
      <c r="F58" s="2">
        <v>43217</v>
      </c>
      <c r="G58" s="2" t="s">
        <v>60</v>
      </c>
      <c r="K58" s="2">
        <v>11</v>
      </c>
      <c r="O58" s="2" t="s">
        <v>53</v>
      </c>
      <c r="P58" s="52" t="s">
        <v>53</v>
      </c>
      <c r="R58" s="2">
        <v>3</v>
      </c>
      <c r="S58" s="52">
        <v>3</v>
      </c>
      <c r="V58" s="2" t="s">
        <v>1989</v>
      </c>
      <c r="W58" s="2" t="s">
        <v>54</v>
      </c>
      <c r="X58" s="2" t="s">
        <v>81</v>
      </c>
      <c r="Y58" s="2" t="s">
        <v>1599</v>
      </c>
      <c r="Z58" s="2" t="s">
        <v>1599</v>
      </c>
      <c r="AC58" s="2" t="s">
        <v>1599</v>
      </c>
      <c r="AE58" s="2" t="s">
        <v>1599</v>
      </c>
      <c r="AF58" s="12" t="s">
        <v>81</v>
      </c>
      <c r="AG58" s="12">
        <v>133</v>
      </c>
      <c r="AH58" s="12">
        <v>50</v>
      </c>
      <c r="AI58" s="12">
        <f>VLOOKUP(AH58,Tableau5[[ID_Section]:[departement]],10,TRUE)</f>
        <v>17</v>
      </c>
      <c r="AJ58" s="12" t="s">
        <v>60</v>
      </c>
      <c r="AK58" s="33">
        <v>43217</v>
      </c>
      <c r="AL58" s="12">
        <v>11</v>
      </c>
      <c r="AM58" s="12">
        <v>9</v>
      </c>
      <c r="AN58" s="12" t="s">
        <v>53</v>
      </c>
      <c r="AO58" s="12" t="s">
        <v>53</v>
      </c>
      <c r="AP58" s="12">
        <v>1</v>
      </c>
      <c r="AT58" s="12">
        <v>2</v>
      </c>
      <c r="AU58" s="12">
        <v>16</v>
      </c>
      <c r="AZ58" s="12" t="str">
        <f>CONCATENATE(AH58,"-",AK58,"-","Loisir")</f>
        <v>50-43217-Loisir</v>
      </c>
      <c r="BA58" s="12">
        <v>1</v>
      </c>
      <c r="BB58" s="12">
        <v>1</v>
      </c>
      <c r="BC58" s="12" t="s">
        <v>61</v>
      </c>
      <c r="BD58" s="12">
        <v>148</v>
      </c>
      <c r="BE58" s="12" t="s">
        <v>78</v>
      </c>
      <c r="BF58" s="12">
        <v>11557</v>
      </c>
      <c r="BG58" s="12">
        <v>28</v>
      </c>
      <c r="BI58" s="2"/>
    </row>
    <row r="59" spans="1:61" x14ac:dyDescent="0.2">
      <c r="A59" s="2" t="s">
        <v>1612</v>
      </c>
      <c r="B59" s="2" t="s">
        <v>568</v>
      </c>
      <c r="D59" s="2">
        <v>50</v>
      </c>
      <c r="E59" s="11">
        <v>43217</v>
      </c>
      <c r="F59" s="2">
        <v>43217</v>
      </c>
      <c r="G59" s="2" t="s">
        <v>60</v>
      </c>
      <c r="K59" s="2">
        <v>11</v>
      </c>
      <c r="O59" s="2" t="s">
        <v>46</v>
      </c>
      <c r="R59" s="2">
        <v>1</v>
      </c>
      <c r="S59" s="52" t="s">
        <v>1599</v>
      </c>
      <c r="V59" s="2" t="s">
        <v>1988</v>
      </c>
      <c r="W59" s="2" t="s">
        <v>1599</v>
      </c>
      <c r="X59" s="2" t="s">
        <v>1599</v>
      </c>
      <c r="Y59" s="2" t="s">
        <v>1599</v>
      </c>
      <c r="Z59" s="2" t="s">
        <v>1599</v>
      </c>
      <c r="AC59" s="2" t="s">
        <v>1599</v>
      </c>
      <c r="AE59" s="2" t="s">
        <v>1599</v>
      </c>
      <c r="AF59" s="12" t="s">
        <v>59</v>
      </c>
      <c r="AG59" s="12">
        <v>136</v>
      </c>
      <c r="AH59" s="12">
        <v>50</v>
      </c>
      <c r="AI59" s="12">
        <f>VLOOKUP(AH59,Tableau5[[ID_Section]:[departement]],10,TRUE)</f>
        <v>17</v>
      </c>
      <c r="AJ59" s="12" t="s">
        <v>60</v>
      </c>
      <c r="AK59" s="33">
        <v>43217</v>
      </c>
      <c r="AL59" s="12">
        <v>11</v>
      </c>
      <c r="AM59" s="12">
        <v>2</v>
      </c>
      <c r="AN59" s="12" t="s">
        <v>46</v>
      </c>
      <c r="AP59" s="12">
        <v>1</v>
      </c>
      <c r="AT59" s="12">
        <v>1</v>
      </c>
      <c r="BA59" s="12">
        <v>2</v>
      </c>
      <c r="BB59" s="12">
        <v>1</v>
      </c>
      <c r="BC59" s="12" t="s">
        <v>61</v>
      </c>
      <c r="BD59" s="12">
        <v>148</v>
      </c>
      <c r="BE59" s="12" t="s">
        <v>78</v>
      </c>
      <c r="BF59" s="12">
        <v>11557</v>
      </c>
      <c r="BG59" s="12">
        <v>28</v>
      </c>
      <c r="BI59" s="2"/>
    </row>
    <row r="60" spans="1:61" x14ac:dyDescent="0.2">
      <c r="A60" s="2" t="s">
        <v>1612</v>
      </c>
      <c r="B60" s="2" t="s">
        <v>568</v>
      </c>
      <c r="D60" s="2">
        <v>50</v>
      </c>
      <c r="E60" s="11">
        <v>43217</v>
      </c>
      <c r="F60" s="2">
        <v>43217</v>
      </c>
      <c r="G60" s="2" t="s">
        <v>60</v>
      </c>
      <c r="K60" s="2">
        <v>11</v>
      </c>
      <c r="O60" s="2" t="s">
        <v>49</v>
      </c>
      <c r="R60" s="2">
        <v>1</v>
      </c>
      <c r="S60" s="52" t="s">
        <v>1599</v>
      </c>
      <c r="V60" s="2" t="s">
        <v>1989</v>
      </c>
      <c r="W60" s="2" t="s">
        <v>1599</v>
      </c>
      <c r="X60" s="2" t="s">
        <v>1599</v>
      </c>
      <c r="Y60" s="2" t="s">
        <v>1599</v>
      </c>
      <c r="Z60" s="2" t="s">
        <v>1599</v>
      </c>
      <c r="AC60" s="2" t="s">
        <v>1599</v>
      </c>
      <c r="AE60" s="2" t="s">
        <v>1599</v>
      </c>
      <c r="AF60" s="12" t="s">
        <v>59</v>
      </c>
      <c r="AG60" s="12">
        <v>137</v>
      </c>
      <c r="AH60" s="12">
        <v>50</v>
      </c>
      <c r="AI60" s="12">
        <f>VLOOKUP(AH60,Tableau5[[ID_Section]:[departement]],10,TRUE)</f>
        <v>17</v>
      </c>
      <c r="AJ60" s="12" t="s">
        <v>60</v>
      </c>
      <c r="AK60" s="33">
        <v>43217</v>
      </c>
      <c r="AL60" s="12">
        <v>11</v>
      </c>
      <c r="AM60" s="12">
        <v>1</v>
      </c>
      <c r="AN60" s="12" t="s">
        <v>49</v>
      </c>
      <c r="AP60" s="12">
        <v>1</v>
      </c>
      <c r="AT60" s="12">
        <v>2</v>
      </c>
      <c r="BA60" s="12">
        <v>2</v>
      </c>
      <c r="BB60" s="12">
        <v>1</v>
      </c>
      <c r="BC60" s="12" t="s">
        <v>61</v>
      </c>
      <c r="BD60" s="12">
        <v>148</v>
      </c>
      <c r="BE60" s="12" t="s">
        <v>78</v>
      </c>
      <c r="BF60" s="12">
        <v>11557</v>
      </c>
      <c r="BG60" s="12">
        <v>28</v>
      </c>
      <c r="BI60" s="2"/>
    </row>
    <row r="61" spans="1:61" x14ac:dyDescent="0.2">
      <c r="A61" s="2" t="s">
        <v>1612</v>
      </c>
      <c r="B61" s="2" t="s">
        <v>568</v>
      </c>
      <c r="D61" s="2">
        <v>50</v>
      </c>
      <c r="E61" s="11">
        <v>43217</v>
      </c>
      <c r="F61" s="2">
        <v>43217</v>
      </c>
      <c r="G61" s="2" t="s">
        <v>60</v>
      </c>
      <c r="K61" s="2">
        <v>11</v>
      </c>
      <c r="O61" s="2" t="s">
        <v>49</v>
      </c>
      <c r="R61" s="2">
        <v>1</v>
      </c>
      <c r="S61" s="52" t="s">
        <v>1599</v>
      </c>
      <c r="V61" s="2" t="s">
        <v>1989</v>
      </c>
      <c r="W61" s="2" t="s">
        <v>1599</v>
      </c>
      <c r="X61" s="2" t="s">
        <v>1599</v>
      </c>
      <c r="Y61" s="2" t="s">
        <v>1599</v>
      </c>
      <c r="Z61" s="2" t="s">
        <v>1599</v>
      </c>
      <c r="AC61" s="2" t="s">
        <v>1599</v>
      </c>
      <c r="AE61" s="2" t="s">
        <v>1599</v>
      </c>
      <c r="AF61" s="12" t="s">
        <v>59</v>
      </c>
      <c r="AG61" s="12">
        <v>138</v>
      </c>
      <c r="AH61" s="12">
        <v>50</v>
      </c>
      <c r="AI61" s="12">
        <f>VLOOKUP(AH61,Tableau5[[ID_Section]:[departement]],10,TRUE)</f>
        <v>17</v>
      </c>
      <c r="AJ61" s="12" t="s">
        <v>60</v>
      </c>
      <c r="AK61" s="33">
        <v>43217</v>
      </c>
      <c r="AL61" s="12">
        <v>11</v>
      </c>
      <c r="AM61" s="12">
        <v>1</v>
      </c>
      <c r="AN61" s="12" t="s">
        <v>49</v>
      </c>
      <c r="AP61" s="12">
        <v>1</v>
      </c>
      <c r="AT61" s="12">
        <v>2</v>
      </c>
      <c r="BA61" s="12">
        <v>2</v>
      </c>
      <c r="BB61" s="12">
        <v>1</v>
      </c>
      <c r="BC61" s="12" t="s">
        <v>61</v>
      </c>
      <c r="BD61" s="12">
        <v>148</v>
      </c>
      <c r="BE61" s="12" t="s">
        <v>78</v>
      </c>
      <c r="BF61" s="12">
        <v>11557</v>
      </c>
      <c r="BG61" s="12">
        <v>28</v>
      </c>
      <c r="BI61" s="2"/>
    </row>
    <row r="62" spans="1:61" x14ac:dyDescent="0.2">
      <c r="A62" s="2" t="s">
        <v>1612</v>
      </c>
      <c r="B62" s="2" t="s">
        <v>568</v>
      </c>
      <c r="D62" s="2">
        <v>50</v>
      </c>
      <c r="E62" s="11">
        <v>43217</v>
      </c>
      <c r="F62" s="2">
        <v>43217</v>
      </c>
      <c r="G62" s="2" t="s">
        <v>60</v>
      </c>
      <c r="K62" s="2">
        <v>11</v>
      </c>
      <c r="O62" s="2" t="s">
        <v>46</v>
      </c>
      <c r="R62" s="2">
        <v>1</v>
      </c>
      <c r="S62" s="52" t="s">
        <v>1599</v>
      </c>
      <c r="V62" s="2" t="s">
        <v>1989</v>
      </c>
      <c r="W62" s="2" t="s">
        <v>1599</v>
      </c>
      <c r="X62" s="2" t="s">
        <v>1599</v>
      </c>
      <c r="Y62" s="2" t="s">
        <v>1599</v>
      </c>
      <c r="Z62" s="2" t="s">
        <v>1599</v>
      </c>
      <c r="AC62" s="2" t="s">
        <v>1599</v>
      </c>
      <c r="AE62" s="2" t="s">
        <v>1599</v>
      </c>
      <c r="AF62" s="12" t="s">
        <v>59</v>
      </c>
      <c r="AG62" s="12">
        <v>139</v>
      </c>
      <c r="AH62" s="12">
        <v>50</v>
      </c>
      <c r="AI62" s="12">
        <f>VLOOKUP(AH62,Tableau5[[ID_Section]:[departement]],10,TRUE)</f>
        <v>17</v>
      </c>
      <c r="AJ62" s="12" t="s">
        <v>60</v>
      </c>
      <c r="AK62" s="33">
        <v>43217</v>
      </c>
      <c r="AL62" s="12">
        <v>11</v>
      </c>
      <c r="AM62" s="12">
        <v>2</v>
      </c>
      <c r="AN62" s="12" t="s">
        <v>46</v>
      </c>
      <c r="AP62" s="12">
        <v>1</v>
      </c>
      <c r="AT62" s="12">
        <v>2</v>
      </c>
      <c r="BA62" s="12">
        <v>2</v>
      </c>
      <c r="BB62" s="12">
        <v>1</v>
      </c>
      <c r="BC62" s="12" t="s">
        <v>61</v>
      </c>
      <c r="BD62" s="12">
        <v>148</v>
      </c>
      <c r="BE62" s="12" t="s">
        <v>78</v>
      </c>
      <c r="BF62" s="12">
        <v>11557</v>
      </c>
      <c r="BG62" s="12">
        <v>28</v>
      </c>
      <c r="BI62" s="2"/>
    </row>
    <row r="63" spans="1:61" x14ac:dyDescent="0.2">
      <c r="A63" s="2" t="s">
        <v>1612</v>
      </c>
      <c r="B63" s="2" t="s">
        <v>568</v>
      </c>
      <c r="D63" s="2">
        <v>50</v>
      </c>
      <c r="E63" s="11">
        <v>43217</v>
      </c>
      <c r="F63" s="2">
        <v>43217</v>
      </c>
      <c r="G63" s="2" t="s">
        <v>60</v>
      </c>
      <c r="K63" s="2">
        <v>11</v>
      </c>
      <c r="O63" s="2" t="s">
        <v>53</v>
      </c>
      <c r="P63" s="52" t="s">
        <v>53</v>
      </c>
      <c r="R63" s="2">
        <v>2</v>
      </c>
      <c r="S63" s="52">
        <v>2</v>
      </c>
      <c r="V63" s="2" t="s">
        <v>1989</v>
      </c>
      <c r="W63" s="2" t="s">
        <v>54</v>
      </c>
      <c r="X63" s="2" t="s">
        <v>82</v>
      </c>
      <c r="Y63" s="2" t="s">
        <v>1599</v>
      </c>
      <c r="Z63" s="2" t="s">
        <v>1599</v>
      </c>
      <c r="AC63" s="2" t="s">
        <v>1599</v>
      </c>
      <c r="AE63" s="2" t="s">
        <v>1599</v>
      </c>
      <c r="AF63" s="12" t="s">
        <v>82</v>
      </c>
      <c r="AG63" s="12">
        <v>140</v>
      </c>
      <c r="AH63" s="12">
        <v>50</v>
      </c>
      <c r="AI63" s="12">
        <f>VLOOKUP(AH63,Tableau5[[ID_Section]:[departement]],10,TRUE)</f>
        <v>17</v>
      </c>
      <c r="AJ63" s="12" t="s">
        <v>60</v>
      </c>
      <c r="AK63" s="33">
        <v>43217</v>
      </c>
      <c r="AL63" s="12">
        <v>11</v>
      </c>
      <c r="AM63" s="12">
        <v>9</v>
      </c>
      <c r="AN63" s="12" t="s">
        <v>53</v>
      </c>
      <c r="AO63" s="12" t="s">
        <v>53</v>
      </c>
      <c r="AP63" s="12">
        <v>1</v>
      </c>
      <c r="AT63" s="12">
        <v>2</v>
      </c>
      <c r="AU63" s="12">
        <v>19</v>
      </c>
      <c r="AZ63" s="12" t="str">
        <f>CONCATENATE(AH63,"-",AK63,"-","Loisir")</f>
        <v>50-43217-Loisir</v>
      </c>
      <c r="BA63" s="12">
        <v>1</v>
      </c>
      <c r="BB63" s="12">
        <v>1</v>
      </c>
      <c r="BC63" s="12" t="s">
        <v>61</v>
      </c>
      <c r="BD63" s="12">
        <v>148</v>
      </c>
      <c r="BE63" s="12" t="s">
        <v>78</v>
      </c>
      <c r="BF63" s="12">
        <v>11557</v>
      </c>
      <c r="BG63" s="12">
        <v>28</v>
      </c>
      <c r="BI63" s="2"/>
    </row>
    <row r="64" spans="1:61" x14ac:dyDescent="0.2">
      <c r="A64" s="2" t="s">
        <v>1612</v>
      </c>
      <c r="B64" s="2" t="s">
        <v>568</v>
      </c>
      <c r="D64" s="2">
        <v>50</v>
      </c>
      <c r="E64" s="11">
        <v>43217</v>
      </c>
      <c r="F64" s="2">
        <v>43217</v>
      </c>
      <c r="G64" s="2" t="s">
        <v>60</v>
      </c>
      <c r="K64" s="2">
        <v>11</v>
      </c>
      <c r="O64" s="2" t="s">
        <v>53</v>
      </c>
      <c r="P64" s="52" t="s">
        <v>53</v>
      </c>
      <c r="R64" s="2">
        <v>1</v>
      </c>
      <c r="S64" s="52">
        <v>1</v>
      </c>
      <c r="V64" s="2" t="s">
        <v>1988</v>
      </c>
      <c r="W64" s="2" t="s">
        <v>54</v>
      </c>
      <c r="X64" s="2" t="s">
        <v>83</v>
      </c>
      <c r="Y64" s="2" t="s">
        <v>1599</v>
      </c>
      <c r="Z64" s="2" t="s">
        <v>1599</v>
      </c>
      <c r="AC64" s="2" t="s">
        <v>1599</v>
      </c>
      <c r="AE64" s="2" t="s">
        <v>1599</v>
      </c>
      <c r="AF64" s="12" t="s">
        <v>83</v>
      </c>
      <c r="AG64" s="12">
        <v>142</v>
      </c>
      <c r="AH64" s="12">
        <v>50</v>
      </c>
      <c r="AI64" s="12">
        <f>VLOOKUP(AH64,Tableau5[[ID_Section]:[departement]],10,TRUE)</f>
        <v>17</v>
      </c>
      <c r="AJ64" s="12" t="s">
        <v>60</v>
      </c>
      <c r="AK64" s="33">
        <v>43217</v>
      </c>
      <c r="AL64" s="12">
        <v>11</v>
      </c>
      <c r="AM64" s="12">
        <v>9</v>
      </c>
      <c r="AN64" s="12" t="s">
        <v>53</v>
      </c>
      <c r="AO64" s="12" t="s">
        <v>53</v>
      </c>
      <c r="AP64" s="12">
        <v>1</v>
      </c>
      <c r="AT64" s="12">
        <v>1</v>
      </c>
      <c r="AU64" s="12">
        <v>21</v>
      </c>
      <c r="AZ64" s="12" t="str">
        <f>CONCATENATE(AH64,"-",AK64,"-","Loisir")</f>
        <v>50-43217-Loisir</v>
      </c>
      <c r="BA64" s="12">
        <v>1</v>
      </c>
      <c r="BB64" s="12">
        <v>1</v>
      </c>
      <c r="BC64" s="12" t="s">
        <v>61</v>
      </c>
      <c r="BD64" s="12">
        <v>148</v>
      </c>
      <c r="BE64" s="12" t="s">
        <v>78</v>
      </c>
      <c r="BF64" s="12">
        <v>11557</v>
      </c>
      <c r="BG64" s="12">
        <v>28</v>
      </c>
      <c r="BI64" s="2"/>
    </row>
    <row r="65" spans="1:61" x14ac:dyDescent="0.2">
      <c r="A65" s="2" t="s">
        <v>1612</v>
      </c>
      <c r="B65" s="2" t="s">
        <v>568</v>
      </c>
      <c r="D65" s="2">
        <v>50</v>
      </c>
      <c r="E65" s="11">
        <v>43217</v>
      </c>
      <c r="F65" s="2">
        <v>43217</v>
      </c>
      <c r="G65" s="2" t="s">
        <v>60</v>
      </c>
      <c r="K65" s="2">
        <v>11</v>
      </c>
      <c r="O65" s="2" t="s">
        <v>53</v>
      </c>
      <c r="P65" s="52" t="s">
        <v>53</v>
      </c>
      <c r="R65" s="2">
        <v>1</v>
      </c>
      <c r="S65" s="52" t="s">
        <v>1599</v>
      </c>
      <c r="V65" s="2" t="s">
        <v>1988</v>
      </c>
      <c r="W65" s="2" t="s">
        <v>1599</v>
      </c>
      <c r="X65" s="2" t="s">
        <v>1599</v>
      </c>
      <c r="Y65" s="2" t="s">
        <v>1599</v>
      </c>
      <c r="Z65" s="2" t="s">
        <v>1599</v>
      </c>
      <c r="AC65" s="2" t="s">
        <v>1599</v>
      </c>
      <c r="AE65" s="2" t="s">
        <v>1599</v>
      </c>
      <c r="AF65" s="12" t="s">
        <v>59</v>
      </c>
      <c r="AG65" s="12">
        <v>143</v>
      </c>
      <c r="AH65" s="12">
        <v>50</v>
      </c>
      <c r="AI65" s="12">
        <f>VLOOKUP(AH65,Tableau5[[ID_Section]:[departement]],10,TRUE)</f>
        <v>17</v>
      </c>
      <c r="AJ65" s="12" t="s">
        <v>60</v>
      </c>
      <c r="AK65" s="33">
        <v>43217</v>
      </c>
      <c r="AL65" s="12">
        <v>11</v>
      </c>
      <c r="AM65" s="12">
        <v>9</v>
      </c>
      <c r="AN65" s="12" t="s">
        <v>53</v>
      </c>
      <c r="AO65" s="12" t="s">
        <v>53</v>
      </c>
      <c r="AP65" s="12">
        <v>1</v>
      </c>
      <c r="AT65" s="12">
        <v>1</v>
      </c>
      <c r="AZ65" s="12" t="str">
        <f>CONCATENATE(AH65,"-",AK65,"-","Loisir")</f>
        <v>50-43217-Loisir</v>
      </c>
      <c r="BA65" s="12">
        <v>1</v>
      </c>
      <c r="BB65" s="12">
        <v>1</v>
      </c>
      <c r="BC65" s="12" t="s">
        <v>61</v>
      </c>
      <c r="BD65" s="12">
        <v>148</v>
      </c>
      <c r="BE65" s="12" t="s">
        <v>78</v>
      </c>
      <c r="BF65" s="12">
        <v>11557</v>
      </c>
      <c r="BG65" s="12">
        <v>28</v>
      </c>
      <c r="BI65" s="2"/>
    </row>
    <row r="66" spans="1:61" x14ac:dyDescent="0.2">
      <c r="A66" s="2" t="s">
        <v>1612</v>
      </c>
      <c r="B66" s="2" t="s">
        <v>568</v>
      </c>
      <c r="D66" s="2">
        <v>50</v>
      </c>
      <c r="E66" s="11">
        <v>43217</v>
      </c>
      <c r="F66" s="2">
        <v>43217</v>
      </c>
      <c r="G66" s="2" t="s">
        <v>60</v>
      </c>
      <c r="K66" s="2">
        <v>11</v>
      </c>
      <c r="O66" s="2" t="s">
        <v>53</v>
      </c>
      <c r="P66" s="52" t="s">
        <v>53</v>
      </c>
      <c r="R66" s="2">
        <v>1</v>
      </c>
      <c r="S66" s="52" t="s">
        <v>1599</v>
      </c>
      <c r="V66" s="2" t="s">
        <v>1988</v>
      </c>
      <c r="W66" s="2" t="s">
        <v>1599</v>
      </c>
      <c r="X66" s="2" t="s">
        <v>1599</v>
      </c>
      <c r="Y66" s="2" t="s">
        <v>1599</v>
      </c>
      <c r="Z66" s="2" t="s">
        <v>1599</v>
      </c>
      <c r="AC66" s="2" t="s">
        <v>1599</v>
      </c>
      <c r="AE66" s="2" t="s">
        <v>1599</v>
      </c>
      <c r="AF66" s="12" t="s">
        <v>59</v>
      </c>
      <c r="AG66" s="12">
        <v>144</v>
      </c>
      <c r="AH66" s="12">
        <v>50</v>
      </c>
      <c r="AI66" s="12">
        <f>VLOOKUP(AH66,Tableau5[[ID_Section]:[departement]],10,TRUE)</f>
        <v>17</v>
      </c>
      <c r="AJ66" s="12" t="s">
        <v>60</v>
      </c>
      <c r="AK66" s="33">
        <v>43217</v>
      </c>
      <c r="AL66" s="12">
        <v>11</v>
      </c>
      <c r="AM66" s="12">
        <v>7</v>
      </c>
      <c r="AN66" s="12" t="s">
        <v>53</v>
      </c>
      <c r="AO66" s="12" t="s">
        <v>53</v>
      </c>
      <c r="AP66" s="12">
        <v>1</v>
      </c>
      <c r="AT66" s="12">
        <v>1</v>
      </c>
      <c r="AZ66" s="12" t="str">
        <f>CONCATENATE(AH66,"-",AK66,"-","Loisir")</f>
        <v>50-43217-Loisir</v>
      </c>
      <c r="BA66" s="12">
        <v>1</v>
      </c>
      <c r="BB66" s="12">
        <v>1</v>
      </c>
      <c r="BC66" s="12" t="s">
        <v>61</v>
      </c>
      <c r="BD66" s="12">
        <v>148</v>
      </c>
      <c r="BE66" s="12" t="s">
        <v>78</v>
      </c>
      <c r="BF66" s="12">
        <v>11557</v>
      </c>
      <c r="BG66" s="12">
        <v>28</v>
      </c>
      <c r="BI66" s="2"/>
    </row>
    <row r="67" spans="1:61" x14ac:dyDescent="0.2">
      <c r="A67" s="2" t="s">
        <v>1612</v>
      </c>
      <c r="B67" s="2" t="s">
        <v>568</v>
      </c>
      <c r="D67" s="2">
        <v>50</v>
      </c>
      <c r="E67" s="11">
        <v>43217</v>
      </c>
      <c r="F67" s="2">
        <v>43217</v>
      </c>
      <c r="G67" s="2" t="s">
        <v>60</v>
      </c>
      <c r="K67" s="2">
        <v>11</v>
      </c>
      <c r="O67" s="2" t="s">
        <v>55</v>
      </c>
      <c r="P67" s="52" t="s">
        <v>55</v>
      </c>
      <c r="R67" s="2">
        <v>1</v>
      </c>
      <c r="S67" s="52">
        <v>1</v>
      </c>
      <c r="V67" s="2" t="s">
        <v>1988</v>
      </c>
      <c r="W67" s="2" t="s">
        <v>54</v>
      </c>
      <c r="X67" s="2" t="s">
        <v>84</v>
      </c>
      <c r="Y67" s="2" t="s">
        <v>1599</v>
      </c>
      <c r="Z67" s="2" t="s">
        <v>1599</v>
      </c>
      <c r="AC67" s="2" t="s">
        <v>1599</v>
      </c>
      <c r="AE67" s="2" t="s">
        <v>1599</v>
      </c>
      <c r="AF67" s="12" t="s">
        <v>84</v>
      </c>
      <c r="AG67" s="12">
        <v>145</v>
      </c>
      <c r="AH67" s="12">
        <v>50</v>
      </c>
      <c r="AI67" s="12">
        <f>VLOOKUP(AH67,Tableau5[[ID_Section]:[departement]],10,TRUE)</f>
        <v>17</v>
      </c>
      <c r="AJ67" s="12" t="s">
        <v>60</v>
      </c>
      <c r="AK67" s="33">
        <v>43217</v>
      </c>
      <c r="AL67" s="12">
        <v>11</v>
      </c>
      <c r="AM67" s="12">
        <v>5</v>
      </c>
      <c r="AN67" s="12" t="s">
        <v>55</v>
      </c>
      <c r="AO67" s="12" t="str">
        <f>AN67</f>
        <v>Sportif</v>
      </c>
      <c r="AP67" s="12">
        <v>1</v>
      </c>
      <c r="AT67" s="12">
        <v>1</v>
      </c>
      <c r="AU67" s="12">
        <v>22</v>
      </c>
      <c r="AZ67" s="12" t="str">
        <f>CONCATENATE(AH67,"-",AK67,"-",AN67)</f>
        <v>50-43217-Sportif</v>
      </c>
      <c r="BA67" s="12">
        <v>1</v>
      </c>
      <c r="BB67" s="12">
        <v>1</v>
      </c>
      <c r="BC67" s="12" t="s">
        <v>61</v>
      </c>
      <c r="BD67" s="12">
        <v>148</v>
      </c>
      <c r="BE67" s="12" t="s">
        <v>78</v>
      </c>
      <c r="BF67" s="12">
        <v>11557</v>
      </c>
      <c r="BG67" s="12">
        <v>28</v>
      </c>
      <c r="BI67" s="2"/>
    </row>
    <row r="68" spans="1:61" x14ac:dyDescent="0.2">
      <c r="A68" s="2" t="s">
        <v>1612</v>
      </c>
      <c r="B68" s="2" t="s">
        <v>568</v>
      </c>
      <c r="D68" s="2">
        <v>50</v>
      </c>
      <c r="E68" s="11">
        <v>43217</v>
      </c>
      <c r="F68" s="2">
        <v>43217</v>
      </c>
      <c r="G68" s="2" t="s">
        <v>60</v>
      </c>
      <c r="K68" s="2">
        <v>11</v>
      </c>
      <c r="O68" s="2" t="s">
        <v>53</v>
      </c>
      <c r="P68" s="52" t="s">
        <v>53</v>
      </c>
      <c r="R68" s="2">
        <v>1</v>
      </c>
      <c r="S68" s="52">
        <v>1</v>
      </c>
      <c r="V68" s="2" t="s">
        <v>1988</v>
      </c>
      <c r="W68" s="2" t="s">
        <v>54</v>
      </c>
      <c r="X68" s="2" t="s">
        <v>85</v>
      </c>
      <c r="Y68" s="2" t="s">
        <v>1599</v>
      </c>
      <c r="Z68" s="2" t="s">
        <v>1599</v>
      </c>
      <c r="AC68" s="2" t="s">
        <v>1599</v>
      </c>
      <c r="AE68" s="2" t="s">
        <v>1599</v>
      </c>
      <c r="AF68" s="12" t="s">
        <v>85</v>
      </c>
      <c r="AG68" s="12">
        <v>146</v>
      </c>
      <c r="AH68" s="12">
        <v>50</v>
      </c>
      <c r="AI68" s="12">
        <f>VLOOKUP(AH68,Tableau5[[ID_Section]:[departement]],10,TRUE)</f>
        <v>17</v>
      </c>
      <c r="AJ68" s="12" t="s">
        <v>60</v>
      </c>
      <c r="AK68" s="33">
        <v>43217</v>
      </c>
      <c r="AL68" s="12">
        <v>11</v>
      </c>
      <c r="AM68" s="12">
        <v>9</v>
      </c>
      <c r="AN68" s="12" t="s">
        <v>53</v>
      </c>
      <c r="AO68" s="12" t="s">
        <v>53</v>
      </c>
      <c r="AP68" s="12">
        <v>1</v>
      </c>
      <c r="AT68" s="12">
        <v>1</v>
      </c>
      <c r="AU68" s="12">
        <v>23</v>
      </c>
      <c r="AZ68" s="12" t="str">
        <f>CONCATENATE(AH68,"-",AK68,"-","Loisir")</f>
        <v>50-43217-Loisir</v>
      </c>
      <c r="BA68" s="12">
        <v>1</v>
      </c>
      <c r="BB68" s="12">
        <v>1</v>
      </c>
      <c r="BC68" s="12" t="s">
        <v>61</v>
      </c>
      <c r="BD68" s="12">
        <v>148</v>
      </c>
      <c r="BE68" s="12" t="s">
        <v>78</v>
      </c>
      <c r="BF68" s="12">
        <v>11557</v>
      </c>
      <c r="BG68" s="12">
        <v>28</v>
      </c>
      <c r="BI68" s="2"/>
    </row>
    <row r="69" spans="1:61" x14ac:dyDescent="0.2">
      <c r="A69" s="2" t="s">
        <v>1612</v>
      </c>
      <c r="B69" s="2" t="s">
        <v>568</v>
      </c>
      <c r="D69" s="2">
        <v>50</v>
      </c>
      <c r="E69" s="11">
        <v>43217</v>
      </c>
      <c r="F69" s="2">
        <v>43217</v>
      </c>
      <c r="G69" s="2" t="s">
        <v>60</v>
      </c>
      <c r="K69" s="2">
        <v>11</v>
      </c>
      <c r="O69" s="2" t="s">
        <v>53</v>
      </c>
      <c r="P69" s="52" t="s">
        <v>53</v>
      </c>
      <c r="R69" s="2">
        <v>1</v>
      </c>
      <c r="S69" s="52" t="s">
        <v>1599</v>
      </c>
      <c r="V69" s="2" t="s">
        <v>1988</v>
      </c>
      <c r="W69" s="2" t="s">
        <v>1599</v>
      </c>
      <c r="X69" s="2" t="s">
        <v>1599</v>
      </c>
      <c r="Y69" s="2" t="s">
        <v>1599</v>
      </c>
      <c r="Z69" s="2" t="s">
        <v>1599</v>
      </c>
      <c r="AC69" s="2" t="s">
        <v>1599</v>
      </c>
      <c r="AE69" s="2" t="s">
        <v>1599</v>
      </c>
      <c r="AF69" s="12" t="s">
        <v>59</v>
      </c>
      <c r="AG69" s="12">
        <v>147</v>
      </c>
      <c r="AH69" s="12">
        <v>50</v>
      </c>
      <c r="AI69" s="12">
        <f>VLOOKUP(AH69,Tableau5[[ID_Section]:[departement]],10,TRUE)</f>
        <v>17</v>
      </c>
      <c r="AJ69" s="12" t="s">
        <v>60</v>
      </c>
      <c r="AK69" s="33">
        <v>43217</v>
      </c>
      <c r="AL69" s="12">
        <v>11</v>
      </c>
      <c r="AM69" s="12">
        <v>9</v>
      </c>
      <c r="AN69" s="12" t="s">
        <v>53</v>
      </c>
      <c r="AO69" s="12" t="s">
        <v>53</v>
      </c>
      <c r="AP69" s="12">
        <v>1</v>
      </c>
      <c r="AT69" s="12">
        <v>1</v>
      </c>
      <c r="AZ69" s="12" t="str">
        <f>CONCATENATE(AH69,"-",AK69,"-","Loisir")</f>
        <v>50-43217-Loisir</v>
      </c>
      <c r="BA69" s="12">
        <v>1</v>
      </c>
      <c r="BB69" s="12">
        <v>1</v>
      </c>
      <c r="BC69" s="12" t="s">
        <v>61</v>
      </c>
      <c r="BD69" s="12">
        <v>148</v>
      </c>
      <c r="BE69" s="12" t="s">
        <v>78</v>
      </c>
      <c r="BF69" s="12">
        <v>11557</v>
      </c>
      <c r="BG69" s="12">
        <v>28</v>
      </c>
      <c r="BI69" s="2"/>
    </row>
    <row r="70" spans="1:61" x14ac:dyDescent="0.2">
      <c r="A70" s="2" t="s">
        <v>1612</v>
      </c>
      <c r="B70" s="2" t="s">
        <v>568</v>
      </c>
      <c r="D70" s="2">
        <v>50</v>
      </c>
      <c r="E70" s="11">
        <v>43217</v>
      </c>
      <c r="F70" s="2">
        <v>43217</v>
      </c>
      <c r="G70" s="2" t="s">
        <v>60</v>
      </c>
      <c r="K70" s="2">
        <v>11</v>
      </c>
      <c r="O70" s="2" t="s">
        <v>53</v>
      </c>
      <c r="P70" s="52" t="s">
        <v>53</v>
      </c>
      <c r="R70" s="2">
        <v>1</v>
      </c>
      <c r="S70" s="52">
        <v>1</v>
      </c>
      <c r="V70" s="2" t="s">
        <v>1988</v>
      </c>
      <c r="W70" s="2" t="s">
        <v>54</v>
      </c>
      <c r="X70" s="2" t="s">
        <v>86</v>
      </c>
      <c r="Y70" s="2" t="s">
        <v>1599</v>
      </c>
      <c r="Z70" s="2" t="s">
        <v>1599</v>
      </c>
      <c r="AC70" s="2" t="s">
        <v>1599</v>
      </c>
      <c r="AE70" s="2" t="s">
        <v>1599</v>
      </c>
      <c r="AF70" s="12" t="s">
        <v>86</v>
      </c>
      <c r="AG70" s="12">
        <v>148</v>
      </c>
      <c r="AH70" s="12">
        <v>50</v>
      </c>
      <c r="AI70" s="12">
        <f>VLOOKUP(AH70,Tableau5[[ID_Section]:[departement]],10,TRUE)</f>
        <v>17</v>
      </c>
      <c r="AJ70" s="12" t="s">
        <v>60</v>
      </c>
      <c r="AK70" s="33">
        <v>43217</v>
      </c>
      <c r="AL70" s="12">
        <v>11</v>
      </c>
      <c r="AM70" s="12">
        <v>9</v>
      </c>
      <c r="AN70" s="12" t="s">
        <v>53</v>
      </c>
      <c r="AO70" s="12" t="s">
        <v>53</v>
      </c>
      <c r="AP70" s="12">
        <v>1</v>
      </c>
      <c r="AT70" s="12">
        <v>1</v>
      </c>
      <c r="AU70" s="12">
        <v>24</v>
      </c>
      <c r="AZ70" s="12" t="str">
        <f>CONCATENATE(AH70,"-",AK70,"-","Loisir")</f>
        <v>50-43217-Loisir</v>
      </c>
      <c r="BA70" s="12">
        <v>1</v>
      </c>
      <c r="BB70" s="12">
        <v>1</v>
      </c>
      <c r="BC70" s="12" t="s">
        <v>61</v>
      </c>
      <c r="BD70" s="12">
        <v>148</v>
      </c>
      <c r="BE70" s="12" t="s">
        <v>78</v>
      </c>
      <c r="BF70" s="12">
        <v>11557</v>
      </c>
      <c r="BG70" s="12">
        <v>28</v>
      </c>
      <c r="BI70" s="2"/>
    </row>
    <row r="71" spans="1:61" x14ac:dyDescent="0.2">
      <c r="A71" s="2" t="s">
        <v>1612</v>
      </c>
      <c r="B71" s="2" t="s">
        <v>568</v>
      </c>
      <c r="D71" s="2">
        <v>50</v>
      </c>
      <c r="E71" s="11">
        <v>43217</v>
      </c>
      <c r="F71" s="2">
        <v>43217</v>
      </c>
      <c r="G71" s="2" t="s">
        <v>60</v>
      </c>
      <c r="K71" s="2">
        <v>11</v>
      </c>
      <c r="O71" s="2" t="s">
        <v>49</v>
      </c>
      <c r="R71" s="2">
        <v>2</v>
      </c>
      <c r="S71" s="52" t="s">
        <v>1599</v>
      </c>
      <c r="V71" s="2" t="s">
        <v>1988</v>
      </c>
      <c r="W71" s="2" t="s">
        <v>1599</v>
      </c>
      <c r="X71" s="2" t="s">
        <v>1599</v>
      </c>
      <c r="Y71" s="2" t="s">
        <v>1599</v>
      </c>
      <c r="Z71" s="2" t="s">
        <v>1599</v>
      </c>
      <c r="AC71" s="2" t="s">
        <v>1599</v>
      </c>
      <c r="AE71" s="2" t="s">
        <v>1599</v>
      </c>
      <c r="AF71" s="12" t="s">
        <v>59</v>
      </c>
      <c r="AG71" s="12">
        <v>149</v>
      </c>
      <c r="AH71" s="12">
        <v>50</v>
      </c>
      <c r="AI71" s="12">
        <f>VLOOKUP(AH71,Tableau5[[ID_Section]:[departement]],10,TRUE)</f>
        <v>17</v>
      </c>
      <c r="AJ71" s="12" t="s">
        <v>60</v>
      </c>
      <c r="AK71" s="33">
        <v>43217</v>
      </c>
      <c r="AL71" s="12">
        <v>11</v>
      </c>
      <c r="AM71" s="12">
        <v>1</v>
      </c>
      <c r="AN71" s="12" t="s">
        <v>49</v>
      </c>
      <c r="AP71" s="12">
        <v>2</v>
      </c>
      <c r="AT71" s="12">
        <v>1</v>
      </c>
      <c r="BA71" s="12">
        <v>2</v>
      </c>
      <c r="BB71" s="12">
        <v>1</v>
      </c>
      <c r="BC71" s="12" t="s">
        <v>61</v>
      </c>
      <c r="BD71" s="12">
        <v>148</v>
      </c>
      <c r="BE71" s="12" t="s">
        <v>78</v>
      </c>
      <c r="BF71" s="12">
        <v>11557</v>
      </c>
      <c r="BG71" s="12">
        <v>28</v>
      </c>
      <c r="BH71" s="12" t="s">
        <v>48</v>
      </c>
      <c r="BI71" s="2"/>
    </row>
    <row r="72" spans="1:61" x14ac:dyDescent="0.2">
      <c r="A72" s="2" t="s">
        <v>1612</v>
      </c>
      <c r="B72" s="2" t="s">
        <v>568</v>
      </c>
      <c r="D72" s="2">
        <v>50</v>
      </c>
      <c r="E72" s="11">
        <v>43217</v>
      </c>
      <c r="F72" s="2">
        <v>43217</v>
      </c>
      <c r="G72" s="2" t="s">
        <v>60</v>
      </c>
      <c r="K72" s="2">
        <v>12</v>
      </c>
      <c r="O72" s="2" t="s">
        <v>49</v>
      </c>
      <c r="R72" s="2">
        <v>2</v>
      </c>
      <c r="S72" s="52" t="s">
        <v>1599</v>
      </c>
      <c r="V72" s="2" t="s">
        <v>1988</v>
      </c>
      <c r="W72" s="2" t="s">
        <v>1599</v>
      </c>
      <c r="X72" s="2" t="s">
        <v>1599</v>
      </c>
      <c r="Y72" s="2" t="s">
        <v>1599</v>
      </c>
      <c r="Z72" s="2" t="s">
        <v>1599</v>
      </c>
      <c r="AC72" s="2" t="s">
        <v>1599</v>
      </c>
      <c r="AE72" s="2" t="s">
        <v>1599</v>
      </c>
      <c r="AF72" s="12" t="s">
        <v>59</v>
      </c>
      <c r="AG72" s="12">
        <v>150</v>
      </c>
      <c r="AH72" s="12">
        <v>50</v>
      </c>
      <c r="AI72" s="12">
        <f>VLOOKUP(AH72,Tableau5[[ID_Section]:[departement]],10,TRUE)</f>
        <v>17</v>
      </c>
      <c r="AJ72" s="12" t="s">
        <v>60</v>
      </c>
      <c r="AK72" s="33">
        <v>43217</v>
      </c>
      <c r="AL72" s="12">
        <v>12</v>
      </c>
      <c r="AM72" s="12">
        <v>1</v>
      </c>
      <c r="AN72" s="12" t="s">
        <v>49</v>
      </c>
      <c r="AP72" s="12">
        <v>2</v>
      </c>
      <c r="AT72" s="12">
        <v>1</v>
      </c>
      <c r="BA72" s="12">
        <v>2</v>
      </c>
      <c r="BB72" s="12">
        <v>1</v>
      </c>
      <c r="BC72" s="12" t="s">
        <v>61</v>
      </c>
      <c r="BD72" s="12">
        <v>148</v>
      </c>
      <c r="BE72" s="12" t="s">
        <v>87</v>
      </c>
      <c r="BF72" s="12">
        <v>11558</v>
      </c>
      <c r="BG72" s="12">
        <v>18</v>
      </c>
      <c r="BI72" s="2"/>
    </row>
    <row r="73" spans="1:61" x14ac:dyDescent="0.2">
      <c r="A73" s="2" t="s">
        <v>1612</v>
      </c>
      <c r="B73" s="2" t="s">
        <v>568</v>
      </c>
      <c r="D73" s="2">
        <v>50</v>
      </c>
      <c r="E73" s="11">
        <v>43217</v>
      </c>
      <c r="F73" s="2">
        <v>43217</v>
      </c>
      <c r="G73" s="2" t="s">
        <v>60</v>
      </c>
      <c r="K73" s="2">
        <v>12</v>
      </c>
      <c r="O73" s="2" t="s">
        <v>49</v>
      </c>
      <c r="R73" s="2">
        <v>2</v>
      </c>
      <c r="S73" s="52" t="s">
        <v>1599</v>
      </c>
      <c r="V73" s="2" t="s">
        <v>1989</v>
      </c>
      <c r="W73" s="2" t="s">
        <v>1599</v>
      </c>
      <c r="X73" s="2" t="s">
        <v>1599</v>
      </c>
      <c r="Y73" s="2" t="s">
        <v>1599</v>
      </c>
      <c r="Z73" s="2" t="s">
        <v>1599</v>
      </c>
      <c r="AC73" s="2" t="s">
        <v>1599</v>
      </c>
      <c r="AE73" s="2" t="s">
        <v>1599</v>
      </c>
      <c r="AF73" s="12" t="s">
        <v>59</v>
      </c>
      <c r="AG73" s="12">
        <v>151</v>
      </c>
      <c r="AH73" s="12">
        <v>50</v>
      </c>
      <c r="AI73" s="12">
        <f>VLOOKUP(AH73,Tableau5[[ID_Section]:[departement]],10,TRUE)</f>
        <v>17</v>
      </c>
      <c r="AJ73" s="12" t="s">
        <v>60</v>
      </c>
      <c r="AK73" s="33">
        <v>43217</v>
      </c>
      <c r="AL73" s="12">
        <v>12</v>
      </c>
      <c r="AM73" s="12">
        <v>1</v>
      </c>
      <c r="AN73" s="12" t="s">
        <v>49</v>
      </c>
      <c r="AP73" s="12">
        <v>2</v>
      </c>
      <c r="AT73" s="12">
        <v>2</v>
      </c>
      <c r="BA73" s="12">
        <v>2</v>
      </c>
      <c r="BB73" s="12">
        <v>1</v>
      </c>
      <c r="BC73" s="12" t="s">
        <v>61</v>
      </c>
      <c r="BD73" s="12">
        <v>148</v>
      </c>
      <c r="BE73" s="12" t="s">
        <v>87</v>
      </c>
      <c r="BF73" s="12">
        <v>11558</v>
      </c>
      <c r="BG73" s="12">
        <v>18</v>
      </c>
      <c r="BI73" s="2"/>
    </row>
    <row r="74" spans="1:61" x14ac:dyDescent="0.2">
      <c r="A74" s="2" t="s">
        <v>1612</v>
      </c>
      <c r="B74" s="2" t="s">
        <v>568</v>
      </c>
      <c r="D74" s="2">
        <v>50</v>
      </c>
      <c r="E74" s="11">
        <v>43217</v>
      </c>
      <c r="F74" s="2">
        <v>43217</v>
      </c>
      <c r="G74" s="2" t="s">
        <v>60</v>
      </c>
      <c r="K74" s="2">
        <v>12</v>
      </c>
      <c r="O74" s="2" t="s">
        <v>49</v>
      </c>
      <c r="R74" s="2">
        <v>2</v>
      </c>
      <c r="S74" s="52" t="s">
        <v>1599</v>
      </c>
      <c r="V74" s="2" t="s">
        <v>1988</v>
      </c>
      <c r="W74" s="2" t="s">
        <v>1599</v>
      </c>
      <c r="X74" s="2" t="s">
        <v>1599</v>
      </c>
      <c r="Y74" s="2" t="s">
        <v>1599</v>
      </c>
      <c r="Z74" s="2" t="s">
        <v>1599</v>
      </c>
      <c r="AC74" s="2" t="s">
        <v>1599</v>
      </c>
      <c r="AE74" s="2" t="s">
        <v>1599</v>
      </c>
      <c r="AF74" s="12" t="s">
        <v>59</v>
      </c>
      <c r="AG74" s="12">
        <v>152</v>
      </c>
      <c r="AH74" s="12">
        <v>50</v>
      </c>
      <c r="AI74" s="12">
        <f>VLOOKUP(AH74,Tableau5[[ID_Section]:[departement]],10,TRUE)</f>
        <v>17</v>
      </c>
      <c r="AJ74" s="12" t="s">
        <v>60</v>
      </c>
      <c r="AK74" s="33">
        <v>43217</v>
      </c>
      <c r="AL74" s="12">
        <v>12</v>
      </c>
      <c r="AM74" s="12">
        <v>1</v>
      </c>
      <c r="AN74" s="12" t="s">
        <v>49</v>
      </c>
      <c r="AP74" s="12">
        <v>2</v>
      </c>
      <c r="AT74" s="12">
        <v>1</v>
      </c>
      <c r="BA74" s="12">
        <v>2</v>
      </c>
      <c r="BB74" s="12">
        <v>1</v>
      </c>
      <c r="BC74" s="12" t="s">
        <v>61</v>
      </c>
      <c r="BD74" s="12">
        <v>148</v>
      </c>
      <c r="BE74" s="12" t="s">
        <v>87</v>
      </c>
      <c r="BF74" s="12">
        <v>11558</v>
      </c>
      <c r="BG74" s="12">
        <v>18</v>
      </c>
      <c r="BI74" s="2"/>
    </row>
    <row r="75" spans="1:61" x14ac:dyDescent="0.2">
      <c r="A75" s="2" t="s">
        <v>1612</v>
      </c>
      <c r="B75" s="2" t="s">
        <v>568</v>
      </c>
      <c r="D75" s="2">
        <v>50</v>
      </c>
      <c r="E75" s="11">
        <v>43217</v>
      </c>
      <c r="F75" s="2">
        <v>43217</v>
      </c>
      <c r="G75" s="2" t="s">
        <v>60</v>
      </c>
      <c r="K75" s="2">
        <v>12</v>
      </c>
      <c r="O75" s="2" t="s">
        <v>55</v>
      </c>
      <c r="P75" s="52" t="s">
        <v>55</v>
      </c>
      <c r="R75" s="2">
        <v>1</v>
      </c>
      <c r="S75" s="52">
        <v>1</v>
      </c>
      <c r="V75" s="2" t="s">
        <v>1988</v>
      </c>
      <c r="W75" s="2" t="s">
        <v>54</v>
      </c>
      <c r="X75" s="2" t="s">
        <v>88</v>
      </c>
      <c r="Y75" s="2" t="s">
        <v>1599</v>
      </c>
      <c r="Z75" s="2" t="s">
        <v>1599</v>
      </c>
      <c r="AC75" s="2" t="s">
        <v>1599</v>
      </c>
      <c r="AE75" s="2" t="s">
        <v>1599</v>
      </c>
      <c r="AF75" s="12" t="s">
        <v>88</v>
      </c>
      <c r="AG75" s="12">
        <v>153</v>
      </c>
      <c r="AH75" s="12">
        <v>50</v>
      </c>
      <c r="AI75" s="12">
        <f>VLOOKUP(AH75,Tableau5[[ID_Section]:[departement]],10,TRUE)</f>
        <v>17</v>
      </c>
      <c r="AJ75" s="12" t="s">
        <v>60</v>
      </c>
      <c r="AK75" s="33">
        <v>43217</v>
      </c>
      <c r="AL75" s="12">
        <v>12</v>
      </c>
      <c r="AM75" s="12">
        <v>5</v>
      </c>
      <c r="AN75" s="12" t="s">
        <v>55</v>
      </c>
      <c r="AO75" s="12" t="str">
        <f>AN75</f>
        <v>Sportif</v>
      </c>
      <c r="AP75" s="12">
        <v>1</v>
      </c>
      <c r="AT75" s="12">
        <v>1</v>
      </c>
      <c r="AU75" s="12">
        <v>25</v>
      </c>
      <c r="AZ75" s="12" t="str">
        <f>CONCATENATE(AH75,"-",AK75,"-",AN75)</f>
        <v>50-43217-Sportif</v>
      </c>
      <c r="BA75" s="12">
        <v>1</v>
      </c>
      <c r="BB75" s="12">
        <v>1</v>
      </c>
      <c r="BC75" s="12" t="s">
        <v>61</v>
      </c>
      <c r="BD75" s="12">
        <v>148</v>
      </c>
      <c r="BE75" s="12" t="s">
        <v>87</v>
      </c>
      <c r="BF75" s="12">
        <v>11558</v>
      </c>
      <c r="BG75" s="12">
        <v>18</v>
      </c>
      <c r="BI75" s="2"/>
    </row>
    <row r="76" spans="1:61" x14ac:dyDescent="0.2">
      <c r="A76" s="2" t="s">
        <v>1612</v>
      </c>
      <c r="B76" s="2" t="s">
        <v>568</v>
      </c>
      <c r="D76" s="2">
        <v>50</v>
      </c>
      <c r="E76" s="11">
        <v>43217</v>
      </c>
      <c r="F76" s="2">
        <v>43217</v>
      </c>
      <c r="G76" s="2" t="s">
        <v>60</v>
      </c>
      <c r="K76" s="2">
        <v>12</v>
      </c>
      <c r="O76" s="2" t="s">
        <v>55</v>
      </c>
      <c r="P76" s="52" t="s">
        <v>55</v>
      </c>
      <c r="R76" s="2">
        <v>2</v>
      </c>
      <c r="S76" s="52" t="s">
        <v>1599</v>
      </c>
      <c r="V76" s="2" t="s">
        <v>1988</v>
      </c>
      <c r="W76" s="2" t="s">
        <v>1599</v>
      </c>
      <c r="X76" s="2" t="s">
        <v>1599</v>
      </c>
      <c r="Y76" s="2" t="s">
        <v>1599</v>
      </c>
      <c r="Z76" s="2" t="s">
        <v>1599</v>
      </c>
      <c r="AC76" s="2" t="s">
        <v>1599</v>
      </c>
      <c r="AE76" s="2" t="s">
        <v>1599</v>
      </c>
      <c r="AF76" s="12" t="s">
        <v>59</v>
      </c>
      <c r="AG76" s="12">
        <v>154</v>
      </c>
      <c r="AH76" s="12">
        <v>50</v>
      </c>
      <c r="AI76" s="12">
        <f>VLOOKUP(AH76,Tableau5[[ID_Section]:[departement]],10,TRUE)</f>
        <v>17</v>
      </c>
      <c r="AJ76" s="12" t="s">
        <v>60</v>
      </c>
      <c r="AK76" s="33">
        <v>43217</v>
      </c>
      <c r="AL76" s="12">
        <v>12</v>
      </c>
      <c r="AM76" s="12">
        <v>5</v>
      </c>
      <c r="AN76" s="12" t="s">
        <v>55</v>
      </c>
      <c r="AO76" s="12" t="str">
        <f>AN76</f>
        <v>Sportif</v>
      </c>
      <c r="AP76" s="12">
        <v>2</v>
      </c>
      <c r="AT76" s="12">
        <v>1</v>
      </c>
      <c r="AZ76" s="12" t="str">
        <f>CONCATENATE(AH76,"-",AK76,"-",AN76)</f>
        <v>50-43217-Sportif</v>
      </c>
      <c r="BA76" s="12">
        <v>1</v>
      </c>
      <c r="BB76" s="12">
        <v>1</v>
      </c>
      <c r="BC76" s="12" t="s">
        <v>61</v>
      </c>
      <c r="BD76" s="12">
        <v>148</v>
      </c>
      <c r="BE76" s="12" t="s">
        <v>87</v>
      </c>
      <c r="BF76" s="12">
        <v>11558</v>
      </c>
      <c r="BG76" s="12">
        <v>18</v>
      </c>
      <c r="BI76" s="2"/>
    </row>
    <row r="77" spans="1:61" x14ac:dyDescent="0.2">
      <c r="A77" s="2" t="s">
        <v>1612</v>
      </c>
      <c r="B77" s="2" t="s">
        <v>568</v>
      </c>
      <c r="D77" s="2">
        <v>50</v>
      </c>
      <c r="E77" s="11">
        <v>43217</v>
      </c>
      <c r="F77" s="2">
        <v>43217</v>
      </c>
      <c r="G77" s="2" t="s">
        <v>60</v>
      </c>
      <c r="K77" s="2">
        <v>12</v>
      </c>
      <c r="O77" s="2" t="s">
        <v>46</v>
      </c>
      <c r="R77" s="2">
        <v>2</v>
      </c>
      <c r="S77" s="52" t="s">
        <v>1599</v>
      </c>
      <c r="V77" s="2" t="s">
        <v>1988</v>
      </c>
      <c r="W77" s="2" t="s">
        <v>1599</v>
      </c>
      <c r="X77" s="2" t="s">
        <v>1599</v>
      </c>
      <c r="Y77" s="2" t="s">
        <v>1599</v>
      </c>
      <c r="Z77" s="2" t="s">
        <v>1599</v>
      </c>
      <c r="AC77" s="2" t="s">
        <v>1599</v>
      </c>
      <c r="AE77" s="2" t="s">
        <v>1599</v>
      </c>
      <c r="AF77" s="12" t="s">
        <v>59</v>
      </c>
      <c r="AG77" s="12">
        <v>155</v>
      </c>
      <c r="AH77" s="12">
        <v>50</v>
      </c>
      <c r="AI77" s="12">
        <f>VLOOKUP(AH77,Tableau5[[ID_Section]:[departement]],10,TRUE)</f>
        <v>17</v>
      </c>
      <c r="AJ77" s="12" t="s">
        <v>60</v>
      </c>
      <c r="AK77" s="33">
        <v>43217</v>
      </c>
      <c r="AL77" s="12">
        <v>12</v>
      </c>
      <c r="AM77" s="12">
        <v>2</v>
      </c>
      <c r="AN77" s="12" t="s">
        <v>46</v>
      </c>
      <c r="AP77" s="12">
        <v>2</v>
      </c>
      <c r="AT77" s="12">
        <v>1</v>
      </c>
      <c r="BA77" s="12">
        <v>2</v>
      </c>
      <c r="BB77" s="12">
        <v>1</v>
      </c>
      <c r="BC77" s="12" t="s">
        <v>61</v>
      </c>
      <c r="BD77" s="12">
        <v>148</v>
      </c>
      <c r="BE77" s="12" t="s">
        <v>87</v>
      </c>
      <c r="BF77" s="12">
        <v>11558</v>
      </c>
      <c r="BG77" s="12">
        <v>18</v>
      </c>
      <c r="BI77" s="2"/>
    </row>
    <row r="78" spans="1:61" x14ac:dyDescent="0.2">
      <c r="A78" s="2" t="s">
        <v>1612</v>
      </c>
      <c r="B78" s="2" t="s">
        <v>568</v>
      </c>
      <c r="D78" s="2">
        <v>50</v>
      </c>
      <c r="E78" s="11">
        <v>43217</v>
      </c>
      <c r="F78" s="2">
        <v>43217</v>
      </c>
      <c r="G78" s="2" t="s">
        <v>60</v>
      </c>
      <c r="K78" s="2">
        <v>12</v>
      </c>
      <c r="O78" s="2" t="s">
        <v>53</v>
      </c>
      <c r="P78" s="52" t="s">
        <v>53</v>
      </c>
      <c r="R78" s="2">
        <v>1</v>
      </c>
      <c r="S78" s="52">
        <v>1</v>
      </c>
      <c r="V78" s="2" t="s">
        <v>1988</v>
      </c>
      <c r="W78" s="2" t="s">
        <v>54</v>
      </c>
      <c r="X78" s="2" t="s">
        <v>89</v>
      </c>
      <c r="Y78" s="2" t="s">
        <v>1599</v>
      </c>
      <c r="Z78" s="2" t="s">
        <v>1599</v>
      </c>
      <c r="AC78" s="2" t="s">
        <v>1599</v>
      </c>
      <c r="AE78" s="2" t="s">
        <v>1599</v>
      </c>
      <c r="AF78" s="12" t="s">
        <v>89</v>
      </c>
      <c r="AG78" s="12">
        <v>156</v>
      </c>
      <c r="AH78" s="12">
        <v>50</v>
      </c>
      <c r="AI78" s="12">
        <f>VLOOKUP(AH78,Tableau5[[ID_Section]:[departement]],10,TRUE)</f>
        <v>17</v>
      </c>
      <c r="AJ78" s="12" t="s">
        <v>60</v>
      </c>
      <c r="AK78" s="33">
        <v>43217</v>
      </c>
      <c r="AL78" s="12">
        <v>12</v>
      </c>
      <c r="AM78" s="12">
        <v>9</v>
      </c>
      <c r="AN78" s="12" t="s">
        <v>53</v>
      </c>
      <c r="AO78" s="12" t="s">
        <v>53</v>
      </c>
      <c r="AP78" s="12">
        <v>1</v>
      </c>
      <c r="AT78" s="12">
        <v>1</v>
      </c>
      <c r="AU78" s="12">
        <v>26</v>
      </c>
      <c r="AZ78" s="12" t="str">
        <f>CONCATENATE(AH78,"-",AK78,"-","Loisir")</f>
        <v>50-43217-Loisir</v>
      </c>
      <c r="BA78" s="12">
        <v>1</v>
      </c>
      <c r="BB78" s="12">
        <v>1</v>
      </c>
      <c r="BC78" s="12" t="s">
        <v>61</v>
      </c>
      <c r="BD78" s="12">
        <v>148</v>
      </c>
      <c r="BE78" s="12" t="s">
        <v>87</v>
      </c>
      <c r="BF78" s="12">
        <v>11558</v>
      </c>
      <c r="BG78" s="12">
        <v>18</v>
      </c>
      <c r="BI78" s="2"/>
    </row>
    <row r="79" spans="1:61" x14ac:dyDescent="0.2">
      <c r="A79" s="2" t="s">
        <v>1612</v>
      </c>
      <c r="B79" s="2" t="s">
        <v>568</v>
      </c>
      <c r="D79" s="2">
        <v>50</v>
      </c>
      <c r="E79" s="11">
        <v>43217</v>
      </c>
      <c r="F79" s="2">
        <v>43217</v>
      </c>
      <c r="G79" s="2" t="s">
        <v>60</v>
      </c>
      <c r="K79" s="2">
        <v>12</v>
      </c>
      <c r="O79" s="2" t="s">
        <v>53</v>
      </c>
      <c r="P79" s="52" t="s">
        <v>53</v>
      </c>
      <c r="R79" s="2">
        <v>1</v>
      </c>
      <c r="S79" s="52">
        <v>1</v>
      </c>
      <c r="V79" s="2" t="s">
        <v>1988</v>
      </c>
      <c r="W79" s="2" t="s">
        <v>54</v>
      </c>
      <c r="X79" s="2" t="s">
        <v>90</v>
      </c>
      <c r="Y79" s="2" t="s">
        <v>1599</v>
      </c>
      <c r="Z79" s="2" t="s">
        <v>1599</v>
      </c>
      <c r="AC79" s="2" t="s">
        <v>1599</v>
      </c>
      <c r="AE79" s="2" t="s">
        <v>1599</v>
      </c>
      <c r="AF79" s="12" t="s">
        <v>90</v>
      </c>
      <c r="AG79" s="12">
        <v>157</v>
      </c>
      <c r="AH79" s="12">
        <v>50</v>
      </c>
      <c r="AI79" s="12">
        <f>VLOOKUP(AH79,Tableau5[[ID_Section]:[departement]],10,TRUE)</f>
        <v>17</v>
      </c>
      <c r="AJ79" s="12" t="s">
        <v>60</v>
      </c>
      <c r="AK79" s="33">
        <v>43217</v>
      </c>
      <c r="AL79" s="12">
        <v>12</v>
      </c>
      <c r="AM79" s="12">
        <v>9</v>
      </c>
      <c r="AN79" s="12" t="s">
        <v>53</v>
      </c>
      <c r="AO79" s="12" t="s">
        <v>53</v>
      </c>
      <c r="AP79" s="12">
        <v>1</v>
      </c>
      <c r="AT79" s="12">
        <v>1</v>
      </c>
      <c r="AU79" s="12">
        <v>27</v>
      </c>
      <c r="AZ79" s="12" t="str">
        <f>CONCATENATE(AH79,"-",AK79,"-","Loisir")</f>
        <v>50-43217-Loisir</v>
      </c>
      <c r="BA79" s="12">
        <v>1</v>
      </c>
      <c r="BB79" s="12">
        <v>1</v>
      </c>
      <c r="BC79" s="12" t="s">
        <v>61</v>
      </c>
      <c r="BD79" s="12">
        <v>148</v>
      </c>
      <c r="BE79" s="12" t="s">
        <v>87</v>
      </c>
      <c r="BF79" s="12">
        <v>11558</v>
      </c>
      <c r="BG79" s="12">
        <v>18</v>
      </c>
      <c r="BI79" s="2"/>
    </row>
    <row r="80" spans="1:61" x14ac:dyDescent="0.2">
      <c r="A80" s="2" t="s">
        <v>1612</v>
      </c>
      <c r="B80" s="2" t="s">
        <v>568</v>
      </c>
      <c r="D80" s="2">
        <v>50</v>
      </c>
      <c r="E80" s="11">
        <v>43217</v>
      </c>
      <c r="F80" s="2">
        <v>43217</v>
      </c>
      <c r="G80" s="2" t="s">
        <v>60</v>
      </c>
      <c r="K80" s="2">
        <v>12</v>
      </c>
      <c r="O80" s="2" t="s">
        <v>50</v>
      </c>
      <c r="P80" s="52" t="s">
        <v>50</v>
      </c>
      <c r="R80" s="2">
        <v>1</v>
      </c>
      <c r="S80" s="52">
        <v>1</v>
      </c>
      <c r="V80" s="2" t="s">
        <v>1988</v>
      </c>
      <c r="W80" s="2" t="s">
        <v>54</v>
      </c>
      <c r="X80" s="2" t="s">
        <v>91</v>
      </c>
      <c r="Y80" s="2" t="s">
        <v>1599</v>
      </c>
      <c r="Z80" s="2" t="s">
        <v>1599</v>
      </c>
      <c r="AC80" s="2" t="s">
        <v>1599</v>
      </c>
      <c r="AE80" s="2" t="s">
        <v>1599</v>
      </c>
      <c r="AF80" s="12" t="s">
        <v>91</v>
      </c>
      <c r="AG80" s="12">
        <v>158</v>
      </c>
      <c r="AH80" s="12">
        <v>50</v>
      </c>
      <c r="AI80" s="12">
        <f>VLOOKUP(AH80,Tableau5[[ID_Section]:[departement]],10,TRUE)</f>
        <v>17</v>
      </c>
      <c r="AJ80" s="12" t="s">
        <v>60</v>
      </c>
      <c r="AK80" s="33">
        <v>43217</v>
      </c>
      <c r="AL80" s="12">
        <v>12</v>
      </c>
      <c r="AM80" s="12">
        <v>8</v>
      </c>
      <c r="AN80" s="12" t="s">
        <v>50</v>
      </c>
      <c r="AO80" s="12" t="str">
        <f>AN80</f>
        <v>Utilitaire</v>
      </c>
      <c r="AP80" s="12">
        <v>1</v>
      </c>
      <c r="AT80" s="12">
        <v>1</v>
      </c>
      <c r="AU80" s="12">
        <v>28</v>
      </c>
      <c r="AZ80" s="12" t="str">
        <f>CONCATENATE(AH80,"-",AK80,"-",AN80)</f>
        <v>50-43217-Utilitaire</v>
      </c>
      <c r="BA80" s="12">
        <v>1</v>
      </c>
      <c r="BB80" s="12">
        <v>1</v>
      </c>
      <c r="BC80" s="12" t="s">
        <v>61</v>
      </c>
      <c r="BD80" s="12">
        <v>148</v>
      </c>
      <c r="BE80" s="12" t="s">
        <v>87</v>
      </c>
      <c r="BF80" s="12">
        <v>11558</v>
      </c>
      <c r="BG80" s="12">
        <v>18</v>
      </c>
      <c r="BI80" s="2"/>
    </row>
    <row r="81" spans="1:61" x14ac:dyDescent="0.2">
      <c r="A81" s="2" t="s">
        <v>1612</v>
      </c>
      <c r="B81" s="2" t="s">
        <v>568</v>
      </c>
      <c r="D81" s="2">
        <v>50</v>
      </c>
      <c r="E81" s="11">
        <v>43217</v>
      </c>
      <c r="F81" s="2">
        <v>43217</v>
      </c>
      <c r="G81" s="2" t="s">
        <v>60</v>
      </c>
      <c r="K81" s="2">
        <v>12</v>
      </c>
      <c r="O81" s="2" t="s">
        <v>55</v>
      </c>
      <c r="P81" s="52" t="s">
        <v>55</v>
      </c>
      <c r="R81" s="2">
        <v>3</v>
      </c>
      <c r="S81" s="52" t="s">
        <v>1599</v>
      </c>
      <c r="V81" s="2" t="s">
        <v>1988</v>
      </c>
      <c r="W81" s="2" t="s">
        <v>1599</v>
      </c>
      <c r="X81" s="2" t="s">
        <v>1599</v>
      </c>
      <c r="Y81" s="2" t="s">
        <v>1599</v>
      </c>
      <c r="Z81" s="2" t="s">
        <v>1599</v>
      </c>
      <c r="AC81" s="2" t="s">
        <v>1599</v>
      </c>
      <c r="AE81" s="2" t="s">
        <v>1599</v>
      </c>
      <c r="AF81" s="12" t="s">
        <v>59</v>
      </c>
      <c r="AG81" s="12">
        <v>159</v>
      </c>
      <c r="AH81" s="12">
        <v>50</v>
      </c>
      <c r="AI81" s="12">
        <f>VLOOKUP(AH81,Tableau5[[ID_Section]:[departement]],10,TRUE)</f>
        <v>17</v>
      </c>
      <c r="AJ81" s="12" t="s">
        <v>60</v>
      </c>
      <c r="AK81" s="33">
        <v>43217</v>
      </c>
      <c r="AL81" s="12">
        <v>12</v>
      </c>
      <c r="AM81" s="12">
        <v>5</v>
      </c>
      <c r="AN81" s="12" t="s">
        <v>55</v>
      </c>
      <c r="AO81" s="12" t="str">
        <f>AN81</f>
        <v>Sportif</v>
      </c>
      <c r="AP81" s="12">
        <v>3</v>
      </c>
      <c r="AT81" s="12">
        <v>1</v>
      </c>
      <c r="AZ81" s="12" t="str">
        <f>CONCATENATE(AH81,"-",AK81,"-",AN81)</f>
        <v>50-43217-Sportif</v>
      </c>
      <c r="BA81" s="12">
        <v>1</v>
      </c>
      <c r="BB81" s="12">
        <v>1</v>
      </c>
      <c r="BC81" s="12" t="s">
        <v>61</v>
      </c>
      <c r="BD81" s="12">
        <v>148</v>
      </c>
      <c r="BE81" s="12" t="s">
        <v>87</v>
      </c>
      <c r="BF81" s="12">
        <v>11558</v>
      </c>
      <c r="BG81" s="12">
        <v>18</v>
      </c>
      <c r="BI81" s="2"/>
    </row>
    <row r="82" spans="1:61" x14ac:dyDescent="0.2">
      <c r="A82" s="2" t="s">
        <v>1612</v>
      </c>
      <c r="B82" s="2" t="s">
        <v>568</v>
      </c>
      <c r="D82" s="2">
        <v>50</v>
      </c>
      <c r="E82" s="11">
        <v>43217</v>
      </c>
      <c r="F82" s="2">
        <v>43217</v>
      </c>
      <c r="G82" s="2" t="s">
        <v>60</v>
      </c>
      <c r="K82" s="2">
        <v>12</v>
      </c>
      <c r="O82" s="2" t="s">
        <v>53</v>
      </c>
      <c r="P82" s="52" t="s">
        <v>53</v>
      </c>
      <c r="R82" s="2">
        <v>1</v>
      </c>
      <c r="S82" s="52">
        <v>1</v>
      </c>
      <c r="V82" s="2" t="s">
        <v>1988</v>
      </c>
      <c r="W82" s="2" t="s">
        <v>54</v>
      </c>
      <c r="X82" s="2" t="s">
        <v>92</v>
      </c>
      <c r="Y82" s="2" t="s">
        <v>1599</v>
      </c>
      <c r="Z82" s="2" t="s">
        <v>1599</v>
      </c>
      <c r="AC82" s="2" t="s">
        <v>1599</v>
      </c>
      <c r="AE82" s="2" t="s">
        <v>1599</v>
      </c>
      <c r="AF82" s="12" t="s">
        <v>92</v>
      </c>
      <c r="AG82" s="12">
        <v>160</v>
      </c>
      <c r="AH82" s="12">
        <v>50</v>
      </c>
      <c r="AI82" s="12">
        <f>VLOOKUP(AH82,Tableau5[[ID_Section]:[departement]],10,TRUE)</f>
        <v>17</v>
      </c>
      <c r="AJ82" s="12" t="s">
        <v>60</v>
      </c>
      <c r="AK82" s="33">
        <v>43217</v>
      </c>
      <c r="AL82" s="12">
        <v>12</v>
      </c>
      <c r="AM82" s="12">
        <v>9</v>
      </c>
      <c r="AN82" s="12" t="s">
        <v>53</v>
      </c>
      <c r="AO82" s="12" t="s">
        <v>53</v>
      </c>
      <c r="AP82" s="12">
        <v>1</v>
      </c>
      <c r="AT82" s="12">
        <v>1</v>
      </c>
      <c r="AU82" s="12">
        <v>29</v>
      </c>
      <c r="AZ82" s="12" t="str">
        <f>CONCATENATE(AH82,"-",AK82,"-","Loisir")</f>
        <v>50-43217-Loisir</v>
      </c>
      <c r="BA82" s="12">
        <v>1</v>
      </c>
      <c r="BB82" s="12">
        <v>1</v>
      </c>
      <c r="BC82" s="12" t="s">
        <v>61</v>
      </c>
      <c r="BD82" s="12">
        <v>148</v>
      </c>
      <c r="BE82" s="12" t="s">
        <v>87</v>
      </c>
      <c r="BF82" s="12">
        <v>11558</v>
      </c>
      <c r="BG82" s="12">
        <v>18</v>
      </c>
      <c r="BI82" s="2"/>
    </row>
    <row r="83" spans="1:61" x14ac:dyDescent="0.2">
      <c r="A83" s="2" t="s">
        <v>1612</v>
      </c>
      <c r="B83" s="2" t="s">
        <v>568</v>
      </c>
      <c r="D83" s="2">
        <v>50</v>
      </c>
      <c r="E83" s="11">
        <v>43217</v>
      </c>
      <c r="F83" s="2">
        <v>43217</v>
      </c>
      <c r="G83" s="2" t="s">
        <v>60</v>
      </c>
      <c r="K83" s="2">
        <v>12</v>
      </c>
      <c r="O83" s="2" t="s">
        <v>53</v>
      </c>
      <c r="P83" s="52" t="s">
        <v>53</v>
      </c>
      <c r="R83" s="2">
        <v>1</v>
      </c>
      <c r="S83" s="52" t="s">
        <v>1599</v>
      </c>
      <c r="V83" s="2" t="s">
        <v>1988</v>
      </c>
      <c r="W83" s="2" t="s">
        <v>1599</v>
      </c>
      <c r="X83" s="2" t="s">
        <v>1599</v>
      </c>
      <c r="Y83" s="2" t="s">
        <v>1599</v>
      </c>
      <c r="Z83" s="2" t="s">
        <v>1599</v>
      </c>
      <c r="AC83" s="2" t="s">
        <v>1599</v>
      </c>
      <c r="AE83" s="2" t="s">
        <v>1599</v>
      </c>
      <c r="AF83" s="12" t="s">
        <v>59</v>
      </c>
      <c r="AG83" s="12">
        <v>161</v>
      </c>
      <c r="AH83" s="12">
        <v>50</v>
      </c>
      <c r="AI83" s="12">
        <f>VLOOKUP(AH83,Tableau5[[ID_Section]:[departement]],10,TRUE)</f>
        <v>17</v>
      </c>
      <c r="AJ83" s="12" t="s">
        <v>60</v>
      </c>
      <c r="AK83" s="33">
        <v>43217</v>
      </c>
      <c r="AL83" s="12">
        <v>12</v>
      </c>
      <c r="AM83" s="12">
        <v>9</v>
      </c>
      <c r="AN83" s="12" t="s">
        <v>53</v>
      </c>
      <c r="AO83" s="12" t="s">
        <v>53</v>
      </c>
      <c r="AP83" s="12">
        <v>1</v>
      </c>
      <c r="AT83" s="12">
        <v>1</v>
      </c>
      <c r="AZ83" s="12" t="str">
        <f>CONCATENATE(AH83,"-",AK83,"-","Loisir")</f>
        <v>50-43217-Loisir</v>
      </c>
      <c r="BA83" s="12">
        <v>1</v>
      </c>
      <c r="BB83" s="12">
        <v>1</v>
      </c>
      <c r="BC83" s="12" t="s">
        <v>61</v>
      </c>
      <c r="BD83" s="12">
        <v>148</v>
      </c>
      <c r="BE83" s="12" t="s">
        <v>87</v>
      </c>
      <c r="BF83" s="12">
        <v>11558</v>
      </c>
      <c r="BG83" s="12">
        <v>18</v>
      </c>
      <c r="BH83" s="12" t="s">
        <v>48</v>
      </c>
      <c r="BI83" s="2"/>
    </row>
    <row r="84" spans="1:61" x14ac:dyDescent="0.2">
      <c r="A84" s="2" t="s">
        <v>1612</v>
      </c>
      <c r="B84" s="2" t="s">
        <v>568</v>
      </c>
      <c r="D84" s="2">
        <v>50</v>
      </c>
      <c r="E84" s="11">
        <v>43217</v>
      </c>
      <c r="F84" s="2">
        <v>43217</v>
      </c>
      <c r="G84" s="2" t="s">
        <v>60</v>
      </c>
      <c r="K84" s="2">
        <v>13</v>
      </c>
      <c r="O84" s="2" t="s">
        <v>55</v>
      </c>
      <c r="P84" s="52" t="s">
        <v>55</v>
      </c>
      <c r="R84" s="2">
        <v>1</v>
      </c>
      <c r="S84" s="52">
        <v>1</v>
      </c>
      <c r="V84" s="2" t="s">
        <v>1988</v>
      </c>
      <c r="W84" s="2" t="s">
        <v>54</v>
      </c>
      <c r="X84" s="2" t="s">
        <v>93</v>
      </c>
      <c r="Y84" s="2" t="s">
        <v>1599</v>
      </c>
      <c r="Z84" s="2" t="s">
        <v>1599</v>
      </c>
      <c r="AC84" s="2" t="s">
        <v>1599</v>
      </c>
      <c r="AE84" s="2" t="s">
        <v>1599</v>
      </c>
      <c r="AF84" s="12" t="s">
        <v>93</v>
      </c>
      <c r="AG84" s="12">
        <v>162</v>
      </c>
      <c r="AH84" s="12">
        <v>50</v>
      </c>
      <c r="AI84" s="12">
        <f>VLOOKUP(AH84,Tableau5[[ID_Section]:[departement]],10,TRUE)</f>
        <v>17</v>
      </c>
      <c r="AJ84" s="12" t="s">
        <v>60</v>
      </c>
      <c r="AK84" s="33">
        <v>43217</v>
      </c>
      <c r="AL84" s="12">
        <v>13</v>
      </c>
      <c r="AM84" s="12">
        <v>5</v>
      </c>
      <c r="AN84" s="12" t="s">
        <v>55</v>
      </c>
      <c r="AO84" s="12" t="str">
        <f>AN84</f>
        <v>Sportif</v>
      </c>
      <c r="AP84" s="12">
        <v>1</v>
      </c>
      <c r="AT84" s="12">
        <v>1</v>
      </c>
      <c r="AU84" s="12">
        <v>30</v>
      </c>
      <c r="AZ84" s="12" t="str">
        <f>CONCATENATE(AH84,"-",AK84,"-",AN84)</f>
        <v>50-43217-Sportif</v>
      </c>
      <c r="BA84" s="12">
        <v>1</v>
      </c>
      <c r="BB84" s="12">
        <v>2</v>
      </c>
      <c r="BC84" s="12" t="s">
        <v>61</v>
      </c>
      <c r="BD84" s="12">
        <v>148</v>
      </c>
      <c r="BE84" s="12" t="s">
        <v>94</v>
      </c>
      <c r="BF84" s="12">
        <v>11559</v>
      </c>
      <c r="BG84" s="12">
        <v>14</v>
      </c>
      <c r="BI84" s="2"/>
    </row>
    <row r="85" spans="1:61" x14ac:dyDescent="0.2">
      <c r="A85" s="2" t="s">
        <v>1612</v>
      </c>
      <c r="B85" s="2" t="s">
        <v>568</v>
      </c>
      <c r="D85" s="2">
        <v>50</v>
      </c>
      <c r="E85" s="11">
        <v>43217</v>
      </c>
      <c r="F85" s="2">
        <v>43217</v>
      </c>
      <c r="G85" s="2" t="s">
        <v>60</v>
      </c>
      <c r="K85" s="2">
        <v>13</v>
      </c>
      <c r="O85" s="2" t="s">
        <v>46</v>
      </c>
      <c r="R85" s="2">
        <v>2</v>
      </c>
      <c r="S85" s="52" t="s">
        <v>1599</v>
      </c>
      <c r="V85" s="2" t="s">
        <v>1988</v>
      </c>
      <c r="W85" s="2" t="s">
        <v>1599</v>
      </c>
      <c r="X85" s="2" t="s">
        <v>1599</v>
      </c>
      <c r="Y85" s="2" t="s">
        <v>1599</v>
      </c>
      <c r="Z85" s="2" t="s">
        <v>1599</v>
      </c>
      <c r="AC85" s="2" t="s">
        <v>1599</v>
      </c>
      <c r="AE85" s="2" t="s">
        <v>1599</v>
      </c>
      <c r="AF85" s="12" t="s">
        <v>59</v>
      </c>
      <c r="AG85" s="12">
        <v>163</v>
      </c>
      <c r="AH85" s="12">
        <v>50</v>
      </c>
      <c r="AI85" s="12">
        <f>VLOOKUP(AH85,Tableau5[[ID_Section]:[departement]],10,TRUE)</f>
        <v>17</v>
      </c>
      <c r="AJ85" s="12" t="s">
        <v>60</v>
      </c>
      <c r="AK85" s="33">
        <v>43217</v>
      </c>
      <c r="AL85" s="12">
        <v>13</v>
      </c>
      <c r="AM85" s="12">
        <v>2</v>
      </c>
      <c r="AN85" s="12" t="s">
        <v>46</v>
      </c>
      <c r="AP85" s="12">
        <v>2</v>
      </c>
      <c r="AT85" s="12">
        <v>1</v>
      </c>
      <c r="BA85" s="12">
        <v>2</v>
      </c>
      <c r="BB85" s="12">
        <v>2</v>
      </c>
      <c r="BC85" s="12" t="s">
        <v>61</v>
      </c>
      <c r="BD85" s="12">
        <v>148</v>
      </c>
      <c r="BE85" s="12" t="s">
        <v>94</v>
      </c>
      <c r="BF85" s="12">
        <v>11559</v>
      </c>
      <c r="BG85" s="12">
        <v>14</v>
      </c>
      <c r="BI85" s="2"/>
    </row>
    <row r="86" spans="1:61" x14ac:dyDescent="0.2">
      <c r="A86" s="2" t="s">
        <v>1612</v>
      </c>
      <c r="B86" s="2" t="s">
        <v>568</v>
      </c>
      <c r="D86" s="2">
        <v>50</v>
      </c>
      <c r="E86" s="11">
        <v>43217</v>
      </c>
      <c r="F86" s="2">
        <v>43217</v>
      </c>
      <c r="G86" s="2" t="s">
        <v>60</v>
      </c>
      <c r="K86" s="2">
        <v>13</v>
      </c>
      <c r="L86" s="2">
        <v>1</v>
      </c>
      <c r="O86" s="2" t="s">
        <v>49</v>
      </c>
      <c r="R86" s="2">
        <v>1</v>
      </c>
      <c r="S86" s="52" t="s">
        <v>1599</v>
      </c>
      <c r="V86" s="2" t="s">
        <v>1989</v>
      </c>
      <c r="W86" s="2" t="s">
        <v>1599</v>
      </c>
      <c r="X86" s="2" t="s">
        <v>1599</v>
      </c>
      <c r="Y86" s="2" t="s">
        <v>1599</v>
      </c>
      <c r="Z86" s="2" t="s">
        <v>1599</v>
      </c>
      <c r="AC86" s="2" t="s">
        <v>1599</v>
      </c>
      <c r="AE86" s="2" t="s">
        <v>1599</v>
      </c>
      <c r="AF86" s="12" t="s">
        <v>59</v>
      </c>
      <c r="AG86" s="12">
        <v>164</v>
      </c>
      <c r="AH86" s="12">
        <v>50</v>
      </c>
      <c r="AI86" s="12">
        <f>VLOOKUP(AH86,Tableau5[[ID_Section]:[departement]],10,TRUE)</f>
        <v>17</v>
      </c>
      <c r="AJ86" s="12" t="s">
        <v>60</v>
      </c>
      <c r="AK86" s="33">
        <v>43217</v>
      </c>
      <c r="AL86" s="12">
        <v>13</v>
      </c>
      <c r="AM86" s="12">
        <v>1</v>
      </c>
      <c r="AN86" s="12" t="s">
        <v>49</v>
      </c>
      <c r="AP86" s="12">
        <v>1</v>
      </c>
      <c r="AQ86" s="12">
        <v>1</v>
      </c>
      <c r="AT86" s="12">
        <v>2</v>
      </c>
      <c r="BA86" s="12">
        <v>2</v>
      </c>
      <c r="BB86" s="12">
        <v>2</v>
      </c>
      <c r="BC86" s="12" t="s">
        <v>61</v>
      </c>
      <c r="BD86" s="12">
        <v>148</v>
      </c>
      <c r="BE86" s="12" t="s">
        <v>94</v>
      </c>
      <c r="BF86" s="12">
        <v>11559</v>
      </c>
      <c r="BG86" s="12">
        <v>14</v>
      </c>
      <c r="BI86" s="2"/>
    </row>
    <row r="87" spans="1:61" x14ac:dyDescent="0.2">
      <c r="A87" s="2" t="s">
        <v>1612</v>
      </c>
      <c r="B87" s="2" t="s">
        <v>568</v>
      </c>
      <c r="D87" s="2">
        <v>50</v>
      </c>
      <c r="E87" s="11">
        <v>43217</v>
      </c>
      <c r="F87" s="2">
        <v>43217</v>
      </c>
      <c r="G87" s="2" t="s">
        <v>60</v>
      </c>
      <c r="K87" s="2">
        <v>13</v>
      </c>
      <c r="O87" s="2" t="s">
        <v>46</v>
      </c>
      <c r="R87" s="2">
        <v>1</v>
      </c>
      <c r="S87" s="52" t="s">
        <v>1599</v>
      </c>
      <c r="V87" s="2" t="s">
        <v>1988</v>
      </c>
      <c r="W87" s="2" t="s">
        <v>1599</v>
      </c>
      <c r="X87" s="2" t="s">
        <v>1599</v>
      </c>
      <c r="Y87" s="2" t="s">
        <v>1599</v>
      </c>
      <c r="Z87" s="2" t="s">
        <v>1599</v>
      </c>
      <c r="AC87" s="2" t="s">
        <v>1599</v>
      </c>
      <c r="AE87" s="2" t="s">
        <v>1599</v>
      </c>
      <c r="AF87" s="12" t="s">
        <v>59</v>
      </c>
      <c r="AG87" s="12">
        <v>165</v>
      </c>
      <c r="AH87" s="12">
        <v>50</v>
      </c>
      <c r="AI87" s="12">
        <f>VLOOKUP(AH87,Tableau5[[ID_Section]:[departement]],10,TRUE)</f>
        <v>17</v>
      </c>
      <c r="AJ87" s="12" t="s">
        <v>60</v>
      </c>
      <c r="AK87" s="33">
        <v>43217</v>
      </c>
      <c r="AL87" s="12">
        <v>13</v>
      </c>
      <c r="AM87" s="12">
        <v>2</v>
      </c>
      <c r="AN87" s="12" t="s">
        <v>46</v>
      </c>
      <c r="AP87" s="12">
        <v>1</v>
      </c>
      <c r="AT87" s="12">
        <v>1</v>
      </c>
      <c r="BA87" s="12">
        <v>2</v>
      </c>
      <c r="BB87" s="12">
        <v>2</v>
      </c>
      <c r="BC87" s="12" t="s">
        <v>61</v>
      </c>
      <c r="BD87" s="12">
        <v>148</v>
      </c>
      <c r="BE87" s="12" t="s">
        <v>94</v>
      </c>
      <c r="BF87" s="12">
        <v>11559</v>
      </c>
      <c r="BG87" s="12">
        <v>14</v>
      </c>
      <c r="BI87" s="2"/>
    </row>
    <row r="88" spans="1:61" x14ac:dyDescent="0.2">
      <c r="A88" s="2" t="s">
        <v>1612</v>
      </c>
      <c r="B88" s="2" t="s">
        <v>568</v>
      </c>
      <c r="D88" s="2">
        <v>50</v>
      </c>
      <c r="E88" s="11">
        <v>43217</v>
      </c>
      <c r="F88" s="2">
        <v>43217</v>
      </c>
      <c r="G88" s="2" t="s">
        <v>60</v>
      </c>
      <c r="K88" s="2">
        <v>13</v>
      </c>
      <c r="L88" s="2">
        <v>2</v>
      </c>
      <c r="O88" s="2" t="s">
        <v>49</v>
      </c>
      <c r="R88" s="2">
        <v>2</v>
      </c>
      <c r="S88" s="52" t="s">
        <v>1599</v>
      </c>
      <c r="V88" s="2" t="s">
        <v>1988</v>
      </c>
      <c r="W88" s="2" t="s">
        <v>1599</v>
      </c>
      <c r="X88" s="2" t="s">
        <v>1599</v>
      </c>
      <c r="Y88" s="2" t="s">
        <v>1599</v>
      </c>
      <c r="Z88" s="2" t="s">
        <v>1599</v>
      </c>
      <c r="AC88" s="2" t="s">
        <v>1599</v>
      </c>
      <c r="AE88" s="2" t="s">
        <v>1599</v>
      </c>
      <c r="AF88" s="12" t="s">
        <v>59</v>
      </c>
      <c r="AG88" s="12">
        <v>166</v>
      </c>
      <c r="AH88" s="12">
        <v>50</v>
      </c>
      <c r="AI88" s="12">
        <f>VLOOKUP(AH88,Tableau5[[ID_Section]:[departement]],10,TRUE)</f>
        <v>17</v>
      </c>
      <c r="AJ88" s="12" t="s">
        <v>60</v>
      </c>
      <c r="AK88" s="33">
        <v>43217</v>
      </c>
      <c r="AL88" s="12">
        <v>13</v>
      </c>
      <c r="AM88" s="12">
        <v>1</v>
      </c>
      <c r="AN88" s="12" t="s">
        <v>49</v>
      </c>
      <c r="AP88" s="12">
        <v>2</v>
      </c>
      <c r="AQ88" s="12">
        <v>2</v>
      </c>
      <c r="AT88" s="12">
        <v>1</v>
      </c>
      <c r="BA88" s="12">
        <v>2</v>
      </c>
      <c r="BB88" s="12">
        <v>2</v>
      </c>
      <c r="BC88" s="12" t="s">
        <v>61</v>
      </c>
      <c r="BD88" s="12">
        <v>148</v>
      </c>
      <c r="BE88" s="12" t="s">
        <v>94</v>
      </c>
      <c r="BF88" s="12">
        <v>11559</v>
      </c>
      <c r="BG88" s="12">
        <v>14</v>
      </c>
      <c r="BI88" s="2"/>
    </row>
    <row r="89" spans="1:61" x14ac:dyDescent="0.2">
      <c r="A89" s="2" t="s">
        <v>1612</v>
      </c>
      <c r="B89" s="2" t="s">
        <v>568</v>
      </c>
      <c r="D89" s="2">
        <v>50</v>
      </c>
      <c r="E89" s="11">
        <v>43217</v>
      </c>
      <c r="F89" s="2">
        <v>43217</v>
      </c>
      <c r="G89" s="2" t="s">
        <v>60</v>
      </c>
      <c r="K89" s="2">
        <v>13</v>
      </c>
      <c r="O89" s="2" t="s">
        <v>55</v>
      </c>
      <c r="P89" s="52" t="s">
        <v>55</v>
      </c>
      <c r="R89" s="2">
        <v>2</v>
      </c>
      <c r="S89" s="52" t="s">
        <v>1599</v>
      </c>
      <c r="V89" s="2" t="s">
        <v>1988</v>
      </c>
      <c r="W89" s="2" t="s">
        <v>1599</v>
      </c>
      <c r="X89" s="2" t="s">
        <v>1599</v>
      </c>
      <c r="Y89" s="2" t="s">
        <v>1599</v>
      </c>
      <c r="Z89" s="2" t="s">
        <v>1599</v>
      </c>
      <c r="AC89" s="2" t="s">
        <v>1599</v>
      </c>
      <c r="AE89" s="2" t="s">
        <v>1599</v>
      </c>
      <c r="AF89" s="12" t="s">
        <v>59</v>
      </c>
      <c r="AG89" s="12">
        <v>167</v>
      </c>
      <c r="AH89" s="12">
        <v>50</v>
      </c>
      <c r="AI89" s="12">
        <f>VLOOKUP(AH89,Tableau5[[ID_Section]:[departement]],10,TRUE)</f>
        <v>17</v>
      </c>
      <c r="AJ89" s="12" t="s">
        <v>60</v>
      </c>
      <c r="AK89" s="33">
        <v>43217</v>
      </c>
      <c r="AL89" s="12">
        <v>13</v>
      </c>
      <c r="AM89" s="12">
        <v>5</v>
      </c>
      <c r="AN89" s="12" t="s">
        <v>55</v>
      </c>
      <c r="AO89" s="12" t="str">
        <f>AN89</f>
        <v>Sportif</v>
      </c>
      <c r="AP89" s="12">
        <v>2</v>
      </c>
      <c r="AT89" s="12">
        <v>1</v>
      </c>
      <c r="AZ89" s="12" t="str">
        <f>CONCATENATE(AH89,"-",AK89,"-",AN89)</f>
        <v>50-43217-Sportif</v>
      </c>
      <c r="BA89" s="12">
        <v>1</v>
      </c>
      <c r="BB89" s="12">
        <v>2</v>
      </c>
      <c r="BC89" s="12" t="s">
        <v>61</v>
      </c>
      <c r="BD89" s="12">
        <v>148</v>
      </c>
      <c r="BE89" s="12" t="s">
        <v>94</v>
      </c>
      <c r="BF89" s="12">
        <v>11559</v>
      </c>
      <c r="BG89" s="12">
        <v>14</v>
      </c>
      <c r="BI89" s="2"/>
    </row>
    <row r="90" spans="1:61" x14ac:dyDescent="0.2">
      <c r="A90" s="2" t="s">
        <v>1612</v>
      </c>
      <c r="B90" s="2" t="s">
        <v>568</v>
      </c>
      <c r="D90" s="2">
        <v>50</v>
      </c>
      <c r="E90" s="11">
        <v>43217</v>
      </c>
      <c r="F90" s="2">
        <v>43217</v>
      </c>
      <c r="G90" s="2" t="s">
        <v>60</v>
      </c>
      <c r="K90" s="2">
        <v>13</v>
      </c>
      <c r="O90" s="2" t="s">
        <v>55</v>
      </c>
      <c r="P90" s="52" t="s">
        <v>55</v>
      </c>
      <c r="R90" s="2">
        <v>2</v>
      </c>
      <c r="S90" s="52" t="s">
        <v>1599</v>
      </c>
      <c r="V90" s="2" t="s">
        <v>1988</v>
      </c>
      <c r="W90" s="2" t="s">
        <v>1599</v>
      </c>
      <c r="X90" s="2" t="s">
        <v>1599</v>
      </c>
      <c r="Y90" s="2" t="s">
        <v>1599</v>
      </c>
      <c r="Z90" s="2" t="s">
        <v>1599</v>
      </c>
      <c r="AC90" s="2" t="s">
        <v>1599</v>
      </c>
      <c r="AE90" s="2" t="s">
        <v>1599</v>
      </c>
      <c r="AF90" s="12" t="s">
        <v>59</v>
      </c>
      <c r="AG90" s="12">
        <v>168</v>
      </c>
      <c r="AH90" s="12">
        <v>50</v>
      </c>
      <c r="AI90" s="12">
        <f>VLOOKUP(AH90,Tableau5[[ID_Section]:[departement]],10,TRUE)</f>
        <v>17</v>
      </c>
      <c r="AJ90" s="12" t="s">
        <v>60</v>
      </c>
      <c r="AK90" s="33">
        <v>43217</v>
      </c>
      <c r="AL90" s="12">
        <v>13</v>
      </c>
      <c r="AM90" s="12">
        <v>5</v>
      </c>
      <c r="AN90" s="12" t="s">
        <v>55</v>
      </c>
      <c r="AO90" s="12" t="str">
        <f>AN90</f>
        <v>Sportif</v>
      </c>
      <c r="AP90" s="12">
        <v>2</v>
      </c>
      <c r="AT90" s="12">
        <v>1</v>
      </c>
      <c r="AZ90" s="12" t="str">
        <f>CONCATENATE(AH90,"-",AK90,"-",AN90)</f>
        <v>50-43217-Sportif</v>
      </c>
      <c r="BA90" s="12">
        <v>1</v>
      </c>
      <c r="BB90" s="12">
        <v>2</v>
      </c>
      <c r="BC90" s="12" t="s">
        <v>61</v>
      </c>
      <c r="BD90" s="12">
        <v>148</v>
      </c>
      <c r="BE90" s="12" t="s">
        <v>94</v>
      </c>
      <c r="BF90" s="12">
        <v>11559</v>
      </c>
      <c r="BG90" s="12">
        <v>14</v>
      </c>
      <c r="BH90" s="12" t="s">
        <v>48</v>
      </c>
      <c r="BI90" s="2"/>
    </row>
    <row r="91" spans="1:61" x14ac:dyDescent="0.2">
      <c r="A91" s="2" t="s">
        <v>1612</v>
      </c>
      <c r="B91" s="2" t="s">
        <v>568</v>
      </c>
      <c r="D91" s="2">
        <v>50</v>
      </c>
      <c r="E91" s="11">
        <v>43217</v>
      </c>
      <c r="F91" s="2">
        <v>43217</v>
      </c>
      <c r="G91" s="2" t="s">
        <v>60</v>
      </c>
      <c r="K91" s="2">
        <v>14</v>
      </c>
      <c r="O91" s="2" t="s">
        <v>53</v>
      </c>
      <c r="P91" s="52" t="s">
        <v>53</v>
      </c>
      <c r="R91" s="2">
        <v>1</v>
      </c>
      <c r="S91" s="52">
        <v>1</v>
      </c>
      <c r="V91" s="2" t="s">
        <v>1989</v>
      </c>
      <c r="W91" s="2" t="s">
        <v>54</v>
      </c>
      <c r="X91" s="2" t="s">
        <v>95</v>
      </c>
      <c r="Y91" s="2" t="s">
        <v>1599</v>
      </c>
      <c r="Z91" s="2" t="s">
        <v>1599</v>
      </c>
      <c r="AC91" s="2" t="s">
        <v>1599</v>
      </c>
      <c r="AE91" s="2" t="s">
        <v>1599</v>
      </c>
      <c r="AF91" s="12" t="s">
        <v>95</v>
      </c>
      <c r="AG91" s="12">
        <v>169</v>
      </c>
      <c r="AH91" s="12">
        <v>50</v>
      </c>
      <c r="AI91" s="12">
        <f>VLOOKUP(AH91,Tableau5[[ID_Section]:[departement]],10,TRUE)</f>
        <v>17</v>
      </c>
      <c r="AJ91" s="12" t="s">
        <v>60</v>
      </c>
      <c r="AK91" s="33">
        <v>43217</v>
      </c>
      <c r="AL91" s="12">
        <v>14</v>
      </c>
      <c r="AM91" s="12">
        <v>9</v>
      </c>
      <c r="AN91" s="12" t="s">
        <v>53</v>
      </c>
      <c r="AO91" s="12" t="s">
        <v>53</v>
      </c>
      <c r="AP91" s="12">
        <v>1</v>
      </c>
      <c r="AT91" s="12">
        <v>2</v>
      </c>
      <c r="AU91" s="12">
        <v>31</v>
      </c>
      <c r="AZ91" s="12" t="str">
        <f>CONCATENATE(AH91,"-",AK91,"-","Loisir")</f>
        <v>50-43217-Loisir</v>
      </c>
      <c r="BA91" s="12">
        <v>1</v>
      </c>
      <c r="BB91" s="12">
        <v>2</v>
      </c>
      <c r="BC91" s="12" t="s">
        <v>61</v>
      </c>
      <c r="BD91" s="12">
        <v>148</v>
      </c>
      <c r="BE91" s="12" t="s">
        <v>96</v>
      </c>
      <c r="BF91" s="12">
        <v>11560</v>
      </c>
      <c r="BG91" s="12">
        <v>19</v>
      </c>
      <c r="BI91" s="2"/>
    </row>
    <row r="92" spans="1:61" x14ac:dyDescent="0.2">
      <c r="A92" s="2" t="s">
        <v>1612</v>
      </c>
      <c r="B92" s="2" t="s">
        <v>568</v>
      </c>
      <c r="D92" s="2">
        <v>50</v>
      </c>
      <c r="E92" s="11">
        <v>43217</v>
      </c>
      <c r="F92" s="2">
        <v>43217</v>
      </c>
      <c r="G92" s="2" t="s">
        <v>60</v>
      </c>
      <c r="K92" s="2">
        <v>14</v>
      </c>
      <c r="O92" s="2" t="s">
        <v>55</v>
      </c>
      <c r="P92" s="52" t="s">
        <v>55</v>
      </c>
      <c r="R92" s="2">
        <v>1</v>
      </c>
      <c r="S92" s="52" t="s">
        <v>1599</v>
      </c>
      <c r="V92" s="2" t="s">
        <v>1988</v>
      </c>
      <c r="W92" s="2" t="s">
        <v>1599</v>
      </c>
      <c r="X92" s="2" t="s">
        <v>1599</v>
      </c>
      <c r="Y92" s="2" t="s">
        <v>1599</v>
      </c>
      <c r="Z92" s="2" t="s">
        <v>1599</v>
      </c>
      <c r="AC92" s="2" t="s">
        <v>1599</v>
      </c>
      <c r="AE92" s="2" t="s">
        <v>1599</v>
      </c>
      <c r="AF92" s="12" t="s">
        <v>59</v>
      </c>
      <c r="AG92" s="12">
        <v>170</v>
      </c>
      <c r="AH92" s="12">
        <v>50</v>
      </c>
      <c r="AI92" s="12">
        <f>VLOOKUP(AH92,Tableau5[[ID_Section]:[departement]],10,TRUE)</f>
        <v>17</v>
      </c>
      <c r="AJ92" s="12" t="s">
        <v>60</v>
      </c>
      <c r="AK92" s="33">
        <v>43217</v>
      </c>
      <c r="AL92" s="12">
        <v>14</v>
      </c>
      <c r="AM92" s="12">
        <v>5</v>
      </c>
      <c r="AN92" s="12" t="s">
        <v>55</v>
      </c>
      <c r="AO92" s="12" t="str">
        <f>AN92</f>
        <v>Sportif</v>
      </c>
      <c r="AP92" s="12">
        <v>1</v>
      </c>
      <c r="AT92" s="12">
        <v>1</v>
      </c>
      <c r="AZ92" s="12" t="str">
        <f>CONCATENATE(AH92,"-",AK92,"-",AN92)</f>
        <v>50-43217-Sportif</v>
      </c>
      <c r="BA92" s="12">
        <v>1</v>
      </c>
      <c r="BB92" s="12">
        <v>2</v>
      </c>
      <c r="BC92" s="12" t="s">
        <v>61</v>
      </c>
      <c r="BD92" s="12">
        <v>148</v>
      </c>
      <c r="BE92" s="12" t="s">
        <v>96</v>
      </c>
      <c r="BF92" s="12">
        <v>11560</v>
      </c>
      <c r="BG92" s="12">
        <v>19</v>
      </c>
      <c r="BI92" s="2"/>
    </row>
    <row r="93" spans="1:61" x14ac:dyDescent="0.2">
      <c r="A93" s="2" t="s">
        <v>1612</v>
      </c>
      <c r="B93" s="2" t="s">
        <v>568</v>
      </c>
      <c r="D93" s="2">
        <v>50</v>
      </c>
      <c r="E93" s="11">
        <v>43217</v>
      </c>
      <c r="F93" s="2">
        <v>43217</v>
      </c>
      <c r="G93" s="2" t="s">
        <v>60</v>
      </c>
      <c r="K93" s="2">
        <v>14</v>
      </c>
      <c r="O93" s="2" t="s">
        <v>53</v>
      </c>
      <c r="P93" s="52" t="s">
        <v>53</v>
      </c>
      <c r="R93" s="2">
        <v>1</v>
      </c>
      <c r="S93" s="52" t="s">
        <v>1599</v>
      </c>
      <c r="V93" s="2" t="s">
        <v>1988</v>
      </c>
      <c r="W93" s="2" t="s">
        <v>1599</v>
      </c>
      <c r="X93" s="2" t="s">
        <v>1599</v>
      </c>
      <c r="Y93" s="2" t="s">
        <v>1599</v>
      </c>
      <c r="Z93" s="2" t="s">
        <v>1599</v>
      </c>
      <c r="AC93" s="2" t="s">
        <v>1599</v>
      </c>
      <c r="AE93" s="2" t="s">
        <v>1599</v>
      </c>
      <c r="AF93" s="12" t="s">
        <v>59</v>
      </c>
      <c r="AG93" s="12">
        <v>171</v>
      </c>
      <c r="AH93" s="12">
        <v>50</v>
      </c>
      <c r="AI93" s="12">
        <f>VLOOKUP(AH93,Tableau5[[ID_Section]:[departement]],10,TRUE)</f>
        <v>17</v>
      </c>
      <c r="AJ93" s="12" t="s">
        <v>60</v>
      </c>
      <c r="AK93" s="33">
        <v>43217</v>
      </c>
      <c r="AL93" s="12">
        <v>14</v>
      </c>
      <c r="AM93" s="12">
        <v>9</v>
      </c>
      <c r="AN93" s="12" t="s">
        <v>53</v>
      </c>
      <c r="AO93" s="12" t="s">
        <v>53</v>
      </c>
      <c r="AP93" s="12">
        <v>1</v>
      </c>
      <c r="AT93" s="12">
        <v>1</v>
      </c>
      <c r="AZ93" s="12" t="str">
        <f>CONCATENATE(AH93,"-",AK93,"-","Loisir")</f>
        <v>50-43217-Loisir</v>
      </c>
      <c r="BA93" s="12">
        <v>1</v>
      </c>
      <c r="BB93" s="12">
        <v>2</v>
      </c>
      <c r="BC93" s="12" t="s">
        <v>61</v>
      </c>
      <c r="BD93" s="12">
        <v>148</v>
      </c>
      <c r="BE93" s="12" t="s">
        <v>96</v>
      </c>
      <c r="BF93" s="12">
        <v>11560</v>
      </c>
      <c r="BG93" s="12">
        <v>19</v>
      </c>
      <c r="BI93" s="2"/>
    </row>
    <row r="94" spans="1:61" x14ac:dyDescent="0.2">
      <c r="A94" s="2" t="s">
        <v>1612</v>
      </c>
      <c r="B94" s="2" t="s">
        <v>568</v>
      </c>
      <c r="D94" s="2">
        <v>50</v>
      </c>
      <c r="E94" s="11">
        <v>43217</v>
      </c>
      <c r="F94" s="2">
        <v>43217</v>
      </c>
      <c r="G94" s="2" t="s">
        <v>60</v>
      </c>
      <c r="K94" s="2">
        <v>14</v>
      </c>
      <c r="O94" s="2" t="s">
        <v>53</v>
      </c>
      <c r="P94" s="52" t="s">
        <v>53</v>
      </c>
      <c r="R94" s="2">
        <v>1</v>
      </c>
      <c r="S94" s="52" t="s">
        <v>1599</v>
      </c>
      <c r="V94" s="2" t="s">
        <v>1988</v>
      </c>
      <c r="W94" s="2" t="s">
        <v>1599</v>
      </c>
      <c r="X94" s="2" t="s">
        <v>1599</v>
      </c>
      <c r="Y94" s="2" t="s">
        <v>1599</v>
      </c>
      <c r="Z94" s="2" t="s">
        <v>1599</v>
      </c>
      <c r="AC94" s="2" t="s">
        <v>1599</v>
      </c>
      <c r="AE94" s="2" t="s">
        <v>1599</v>
      </c>
      <c r="AF94" s="12" t="s">
        <v>59</v>
      </c>
      <c r="AG94" s="12">
        <v>172</v>
      </c>
      <c r="AH94" s="12">
        <v>50</v>
      </c>
      <c r="AI94" s="12">
        <f>VLOOKUP(AH94,Tableau5[[ID_Section]:[departement]],10,TRUE)</f>
        <v>17</v>
      </c>
      <c r="AJ94" s="12" t="s">
        <v>60</v>
      </c>
      <c r="AK94" s="33">
        <v>43217</v>
      </c>
      <c r="AL94" s="12">
        <v>14</v>
      </c>
      <c r="AM94" s="12">
        <v>9</v>
      </c>
      <c r="AN94" s="12" t="s">
        <v>53</v>
      </c>
      <c r="AO94" s="12" t="s">
        <v>53</v>
      </c>
      <c r="AP94" s="12">
        <v>1</v>
      </c>
      <c r="AT94" s="12">
        <v>1</v>
      </c>
      <c r="AZ94" s="12" t="str">
        <f>CONCATENATE(AH94,"-",AK94,"-","Loisir")</f>
        <v>50-43217-Loisir</v>
      </c>
      <c r="BA94" s="12">
        <v>1</v>
      </c>
      <c r="BB94" s="12">
        <v>2</v>
      </c>
      <c r="BC94" s="12" t="s">
        <v>61</v>
      </c>
      <c r="BD94" s="12">
        <v>148</v>
      </c>
      <c r="BE94" s="12" t="s">
        <v>96</v>
      </c>
      <c r="BF94" s="12">
        <v>11560</v>
      </c>
      <c r="BG94" s="12">
        <v>19</v>
      </c>
      <c r="BI94" s="2"/>
    </row>
    <row r="95" spans="1:61" x14ac:dyDescent="0.2">
      <c r="A95" s="2" t="s">
        <v>1612</v>
      </c>
      <c r="B95" s="2" t="s">
        <v>568</v>
      </c>
      <c r="D95" s="2">
        <v>50</v>
      </c>
      <c r="E95" s="11">
        <v>43217</v>
      </c>
      <c r="F95" s="2">
        <v>43217</v>
      </c>
      <c r="G95" s="2" t="s">
        <v>60</v>
      </c>
      <c r="K95" s="2">
        <v>14</v>
      </c>
      <c r="O95" s="2" t="s">
        <v>53</v>
      </c>
      <c r="P95" s="52" t="s">
        <v>53</v>
      </c>
      <c r="R95" s="2">
        <v>1</v>
      </c>
      <c r="S95" s="52">
        <v>1</v>
      </c>
      <c r="V95" s="2" t="s">
        <v>1988</v>
      </c>
      <c r="W95" s="2" t="s">
        <v>54</v>
      </c>
      <c r="X95" s="2" t="s">
        <v>97</v>
      </c>
      <c r="Y95" s="2" t="s">
        <v>1599</v>
      </c>
      <c r="Z95" s="2" t="s">
        <v>1599</v>
      </c>
      <c r="AC95" s="2" t="s">
        <v>1599</v>
      </c>
      <c r="AE95" s="2" t="s">
        <v>1599</v>
      </c>
      <c r="AF95" s="12" t="s">
        <v>97</v>
      </c>
      <c r="AG95" s="12">
        <v>173</v>
      </c>
      <c r="AH95" s="12">
        <v>50</v>
      </c>
      <c r="AI95" s="12">
        <f>VLOOKUP(AH95,Tableau5[[ID_Section]:[departement]],10,TRUE)</f>
        <v>17</v>
      </c>
      <c r="AJ95" s="12" t="s">
        <v>60</v>
      </c>
      <c r="AK95" s="33">
        <v>43217</v>
      </c>
      <c r="AL95" s="12">
        <v>14</v>
      </c>
      <c r="AM95" s="12">
        <v>9</v>
      </c>
      <c r="AN95" s="12" t="s">
        <v>53</v>
      </c>
      <c r="AO95" s="12" t="s">
        <v>53</v>
      </c>
      <c r="AP95" s="12">
        <v>1</v>
      </c>
      <c r="AT95" s="12">
        <v>1</v>
      </c>
      <c r="AU95" s="12">
        <v>32</v>
      </c>
      <c r="AZ95" s="12" t="str">
        <f>CONCATENATE(AH95,"-",AK95,"-","Loisir")</f>
        <v>50-43217-Loisir</v>
      </c>
      <c r="BA95" s="12">
        <v>1</v>
      </c>
      <c r="BB95" s="12">
        <v>2</v>
      </c>
      <c r="BC95" s="12" t="s">
        <v>61</v>
      </c>
      <c r="BD95" s="12">
        <v>148</v>
      </c>
      <c r="BE95" s="12" t="s">
        <v>96</v>
      </c>
      <c r="BF95" s="12">
        <v>11560</v>
      </c>
      <c r="BG95" s="12">
        <v>19</v>
      </c>
      <c r="BI95" s="2"/>
    </row>
    <row r="96" spans="1:61" x14ac:dyDescent="0.2">
      <c r="A96" s="2" t="s">
        <v>1612</v>
      </c>
      <c r="B96" s="2" t="s">
        <v>568</v>
      </c>
      <c r="D96" s="2">
        <v>50</v>
      </c>
      <c r="E96" s="11">
        <v>43217</v>
      </c>
      <c r="F96" s="2">
        <v>43217</v>
      </c>
      <c r="G96" s="2" t="s">
        <v>60</v>
      </c>
      <c r="K96" s="2">
        <v>14</v>
      </c>
      <c r="O96" s="2" t="s">
        <v>53</v>
      </c>
      <c r="P96" s="52" t="s">
        <v>53</v>
      </c>
      <c r="R96" s="2">
        <v>1</v>
      </c>
      <c r="S96" s="52" t="s">
        <v>1599</v>
      </c>
      <c r="V96" s="2" t="s">
        <v>1988</v>
      </c>
      <c r="W96" s="2" t="s">
        <v>1599</v>
      </c>
      <c r="X96" s="2" t="s">
        <v>1599</v>
      </c>
      <c r="Y96" s="2" t="s">
        <v>1599</v>
      </c>
      <c r="Z96" s="2" t="s">
        <v>1599</v>
      </c>
      <c r="AC96" s="2" t="s">
        <v>1599</v>
      </c>
      <c r="AE96" s="2" t="s">
        <v>1599</v>
      </c>
      <c r="AF96" s="12" t="s">
        <v>59</v>
      </c>
      <c r="AG96" s="12">
        <v>174</v>
      </c>
      <c r="AH96" s="12">
        <v>50</v>
      </c>
      <c r="AI96" s="12">
        <f>VLOOKUP(AH96,Tableau5[[ID_Section]:[departement]],10,TRUE)</f>
        <v>17</v>
      </c>
      <c r="AJ96" s="12" t="s">
        <v>60</v>
      </c>
      <c r="AK96" s="33">
        <v>43217</v>
      </c>
      <c r="AL96" s="12">
        <v>14</v>
      </c>
      <c r="AM96" s="12">
        <v>9</v>
      </c>
      <c r="AN96" s="12" t="s">
        <v>53</v>
      </c>
      <c r="AO96" s="12" t="s">
        <v>53</v>
      </c>
      <c r="AP96" s="12">
        <v>1</v>
      </c>
      <c r="AT96" s="12">
        <v>1</v>
      </c>
      <c r="AZ96" s="12" t="str">
        <f>CONCATENATE(AH96,"-",AK96,"-","Loisir")</f>
        <v>50-43217-Loisir</v>
      </c>
      <c r="BA96" s="12">
        <v>1</v>
      </c>
      <c r="BB96" s="12">
        <v>2</v>
      </c>
      <c r="BC96" s="12" t="s">
        <v>61</v>
      </c>
      <c r="BD96" s="12">
        <v>148</v>
      </c>
      <c r="BE96" s="12" t="s">
        <v>96</v>
      </c>
      <c r="BF96" s="12">
        <v>11560</v>
      </c>
      <c r="BG96" s="12">
        <v>19</v>
      </c>
      <c r="BI96" s="2"/>
    </row>
    <row r="97" spans="1:61" x14ac:dyDescent="0.2">
      <c r="A97" s="2" t="s">
        <v>1612</v>
      </c>
      <c r="B97" s="2" t="s">
        <v>568</v>
      </c>
      <c r="D97" s="2">
        <v>50</v>
      </c>
      <c r="E97" s="11">
        <v>43217</v>
      </c>
      <c r="F97" s="2">
        <v>43217</v>
      </c>
      <c r="G97" s="2" t="s">
        <v>60</v>
      </c>
      <c r="K97" s="2">
        <v>14</v>
      </c>
      <c r="O97" s="2" t="s">
        <v>49</v>
      </c>
      <c r="R97" s="2">
        <v>2</v>
      </c>
      <c r="S97" s="52" t="s">
        <v>1599</v>
      </c>
      <c r="V97" s="2" t="s">
        <v>1988</v>
      </c>
      <c r="W97" s="2" t="s">
        <v>1599</v>
      </c>
      <c r="X97" s="2" t="s">
        <v>1599</v>
      </c>
      <c r="Y97" s="2" t="s">
        <v>1599</v>
      </c>
      <c r="Z97" s="2" t="s">
        <v>1599</v>
      </c>
      <c r="AC97" s="2" t="s">
        <v>1599</v>
      </c>
      <c r="AE97" s="2" t="s">
        <v>1599</v>
      </c>
      <c r="AF97" s="12" t="s">
        <v>59</v>
      </c>
      <c r="AG97" s="12">
        <v>175</v>
      </c>
      <c r="AH97" s="12">
        <v>50</v>
      </c>
      <c r="AI97" s="12">
        <f>VLOOKUP(AH97,Tableau5[[ID_Section]:[departement]],10,TRUE)</f>
        <v>17</v>
      </c>
      <c r="AJ97" s="12" t="s">
        <v>60</v>
      </c>
      <c r="AK97" s="33">
        <v>43217</v>
      </c>
      <c r="AL97" s="12">
        <v>14</v>
      </c>
      <c r="AM97" s="12">
        <v>1</v>
      </c>
      <c r="AN97" s="12" t="s">
        <v>49</v>
      </c>
      <c r="AP97" s="12">
        <v>2</v>
      </c>
      <c r="AT97" s="12">
        <v>1</v>
      </c>
      <c r="BA97" s="12">
        <v>2</v>
      </c>
      <c r="BB97" s="12">
        <v>2</v>
      </c>
      <c r="BC97" s="12" t="s">
        <v>61</v>
      </c>
      <c r="BD97" s="12">
        <v>148</v>
      </c>
      <c r="BE97" s="12" t="s">
        <v>96</v>
      </c>
      <c r="BF97" s="12">
        <v>11560</v>
      </c>
      <c r="BG97" s="12">
        <v>19</v>
      </c>
      <c r="BI97" s="2"/>
    </row>
    <row r="98" spans="1:61" x14ac:dyDescent="0.2">
      <c r="A98" s="2" t="s">
        <v>1612</v>
      </c>
      <c r="B98" s="2" t="s">
        <v>568</v>
      </c>
      <c r="D98" s="2">
        <v>50</v>
      </c>
      <c r="E98" s="11">
        <v>43217</v>
      </c>
      <c r="F98" s="2">
        <v>43217</v>
      </c>
      <c r="G98" s="2" t="s">
        <v>60</v>
      </c>
      <c r="K98" s="2">
        <v>14</v>
      </c>
      <c r="O98" s="2" t="s">
        <v>53</v>
      </c>
      <c r="P98" s="52" t="s">
        <v>53</v>
      </c>
      <c r="R98" s="2">
        <v>1</v>
      </c>
      <c r="S98" s="52">
        <v>1</v>
      </c>
      <c r="V98" s="2" t="s">
        <v>1988</v>
      </c>
      <c r="W98" s="2" t="s">
        <v>54</v>
      </c>
      <c r="X98" s="2" t="s">
        <v>98</v>
      </c>
      <c r="Y98" s="2" t="s">
        <v>1599</v>
      </c>
      <c r="Z98" s="2" t="s">
        <v>1599</v>
      </c>
      <c r="AC98" s="2" t="s">
        <v>1599</v>
      </c>
      <c r="AE98" s="2" t="s">
        <v>1599</v>
      </c>
      <c r="AF98" s="12" t="s">
        <v>98</v>
      </c>
      <c r="AG98" s="12">
        <v>176</v>
      </c>
      <c r="AH98" s="12">
        <v>50</v>
      </c>
      <c r="AI98" s="12">
        <f>VLOOKUP(AH98,Tableau5[[ID_Section]:[departement]],10,TRUE)</f>
        <v>17</v>
      </c>
      <c r="AJ98" s="12" t="s">
        <v>60</v>
      </c>
      <c r="AK98" s="33">
        <v>43217</v>
      </c>
      <c r="AL98" s="12">
        <v>14</v>
      </c>
      <c r="AM98" s="12">
        <v>9</v>
      </c>
      <c r="AN98" s="12" t="s">
        <v>53</v>
      </c>
      <c r="AO98" s="12" t="s">
        <v>53</v>
      </c>
      <c r="AP98" s="12">
        <v>1</v>
      </c>
      <c r="AT98" s="12">
        <v>1</v>
      </c>
      <c r="AU98" s="12">
        <v>33</v>
      </c>
      <c r="AZ98" s="12" t="str">
        <f>CONCATENATE(AH98,"-",AK98,"-","Loisir")</f>
        <v>50-43217-Loisir</v>
      </c>
      <c r="BA98" s="12">
        <v>1</v>
      </c>
      <c r="BB98" s="12">
        <v>2</v>
      </c>
      <c r="BC98" s="12" t="s">
        <v>61</v>
      </c>
      <c r="BD98" s="12">
        <v>148</v>
      </c>
      <c r="BE98" s="12" t="s">
        <v>96</v>
      </c>
      <c r="BF98" s="12">
        <v>11560</v>
      </c>
      <c r="BG98" s="12">
        <v>19</v>
      </c>
      <c r="BI98" s="2"/>
    </row>
    <row r="99" spans="1:61" x14ac:dyDescent="0.2">
      <c r="A99" s="2" t="s">
        <v>1612</v>
      </c>
      <c r="B99" s="2" t="s">
        <v>568</v>
      </c>
      <c r="D99" s="2">
        <v>50</v>
      </c>
      <c r="E99" s="11">
        <v>43217</v>
      </c>
      <c r="F99" s="2">
        <v>43217</v>
      </c>
      <c r="G99" s="2" t="s">
        <v>60</v>
      </c>
      <c r="K99" s="2">
        <v>14</v>
      </c>
      <c r="O99" s="2" t="s">
        <v>53</v>
      </c>
      <c r="P99" s="52" t="s">
        <v>53</v>
      </c>
      <c r="R99" s="2">
        <v>1</v>
      </c>
      <c r="S99" s="52" t="s">
        <v>1599</v>
      </c>
      <c r="V99" s="2" t="s">
        <v>1988</v>
      </c>
      <c r="W99" s="2" t="s">
        <v>1599</v>
      </c>
      <c r="X99" s="2" t="s">
        <v>1599</v>
      </c>
      <c r="Y99" s="2" t="s">
        <v>1599</v>
      </c>
      <c r="Z99" s="2" t="s">
        <v>1599</v>
      </c>
      <c r="AC99" s="2" t="s">
        <v>1599</v>
      </c>
      <c r="AE99" s="2" t="s">
        <v>1599</v>
      </c>
      <c r="AF99" s="12" t="s">
        <v>59</v>
      </c>
      <c r="AG99" s="12">
        <v>177</v>
      </c>
      <c r="AH99" s="12">
        <v>50</v>
      </c>
      <c r="AI99" s="12">
        <f>VLOOKUP(AH99,Tableau5[[ID_Section]:[departement]],10,TRUE)</f>
        <v>17</v>
      </c>
      <c r="AJ99" s="12" t="s">
        <v>60</v>
      </c>
      <c r="AK99" s="33">
        <v>43217</v>
      </c>
      <c r="AL99" s="12">
        <v>14</v>
      </c>
      <c r="AM99" s="12">
        <v>9</v>
      </c>
      <c r="AN99" s="12" t="s">
        <v>53</v>
      </c>
      <c r="AO99" s="12" t="s">
        <v>53</v>
      </c>
      <c r="AP99" s="12">
        <v>1</v>
      </c>
      <c r="AT99" s="12">
        <v>1</v>
      </c>
      <c r="AZ99" s="12" t="str">
        <f>CONCATENATE(AH99,"-",AK99,"-","Loisir")</f>
        <v>50-43217-Loisir</v>
      </c>
      <c r="BA99" s="12">
        <v>1</v>
      </c>
      <c r="BB99" s="12">
        <v>2</v>
      </c>
      <c r="BC99" s="12" t="s">
        <v>61</v>
      </c>
      <c r="BD99" s="12">
        <v>148</v>
      </c>
      <c r="BE99" s="12" t="s">
        <v>96</v>
      </c>
      <c r="BF99" s="12">
        <v>11560</v>
      </c>
      <c r="BG99" s="12">
        <v>19</v>
      </c>
      <c r="BI99" s="2"/>
    </row>
    <row r="100" spans="1:61" x14ac:dyDescent="0.2">
      <c r="A100" s="2" t="s">
        <v>1612</v>
      </c>
      <c r="B100" s="2" t="s">
        <v>568</v>
      </c>
      <c r="D100" s="2">
        <v>50</v>
      </c>
      <c r="E100" s="11">
        <v>43217</v>
      </c>
      <c r="F100" s="2">
        <v>43217</v>
      </c>
      <c r="G100" s="2" t="s">
        <v>60</v>
      </c>
      <c r="K100" s="2">
        <v>14</v>
      </c>
      <c r="O100" s="2" t="s">
        <v>49</v>
      </c>
      <c r="R100" s="2">
        <v>1</v>
      </c>
      <c r="S100" s="52" t="s">
        <v>1599</v>
      </c>
      <c r="V100" s="2" t="s">
        <v>1988</v>
      </c>
      <c r="W100" s="2" t="s">
        <v>1599</v>
      </c>
      <c r="X100" s="2" t="s">
        <v>1599</v>
      </c>
      <c r="Y100" s="2" t="s">
        <v>1599</v>
      </c>
      <c r="Z100" s="2" t="s">
        <v>1599</v>
      </c>
      <c r="AC100" s="2" t="s">
        <v>1599</v>
      </c>
      <c r="AE100" s="2" t="s">
        <v>1599</v>
      </c>
      <c r="AF100" s="12" t="s">
        <v>59</v>
      </c>
      <c r="AG100" s="12">
        <v>178</v>
      </c>
      <c r="AH100" s="12">
        <v>50</v>
      </c>
      <c r="AI100" s="12">
        <f>VLOOKUP(AH100,Tableau5[[ID_Section]:[departement]],10,TRUE)</f>
        <v>17</v>
      </c>
      <c r="AJ100" s="12" t="s">
        <v>60</v>
      </c>
      <c r="AK100" s="33">
        <v>43217</v>
      </c>
      <c r="AL100" s="12">
        <v>14</v>
      </c>
      <c r="AM100" s="12">
        <v>1</v>
      </c>
      <c r="AN100" s="12" t="s">
        <v>49</v>
      </c>
      <c r="AP100" s="12">
        <v>1</v>
      </c>
      <c r="AT100" s="12">
        <v>1</v>
      </c>
      <c r="BA100" s="12">
        <v>2</v>
      </c>
      <c r="BB100" s="12">
        <v>2</v>
      </c>
      <c r="BC100" s="12" t="s">
        <v>61</v>
      </c>
      <c r="BD100" s="12">
        <v>148</v>
      </c>
      <c r="BE100" s="12" t="s">
        <v>96</v>
      </c>
      <c r="BF100" s="12">
        <v>11560</v>
      </c>
      <c r="BG100" s="12">
        <v>19</v>
      </c>
      <c r="BI100" s="2"/>
    </row>
    <row r="101" spans="1:61" x14ac:dyDescent="0.2">
      <c r="A101" s="2" t="s">
        <v>1612</v>
      </c>
      <c r="B101" s="2" t="s">
        <v>568</v>
      </c>
      <c r="D101" s="2">
        <v>50</v>
      </c>
      <c r="E101" s="11">
        <v>43217</v>
      </c>
      <c r="F101" s="2">
        <v>43217</v>
      </c>
      <c r="G101" s="2" t="s">
        <v>60</v>
      </c>
      <c r="K101" s="2">
        <v>14</v>
      </c>
      <c r="O101" s="2" t="s">
        <v>55</v>
      </c>
      <c r="P101" s="52" t="s">
        <v>55</v>
      </c>
      <c r="R101" s="2">
        <v>1</v>
      </c>
      <c r="S101" s="52" t="s">
        <v>1599</v>
      </c>
      <c r="V101" s="2" t="s">
        <v>1988</v>
      </c>
      <c r="W101" s="2" t="s">
        <v>1599</v>
      </c>
      <c r="X101" s="2" t="s">
        <v>1599</v>
      </c>
      <c r="Y101" s="2" t="s">
        <v>1599</v>
      </c>
      <c r="Z101" s="2" t="s">
        <v>1599</v>
      </c>
      <c r="AC101" s="2" t="s">
        <v>1599</v>
      </c>
      <c r="AE101" s="2" t="s">
        <v>1599</v>
      </c>
      <c r="AF101" s="12" t="s">
        <v>59</v>
      </c>
      <c r="AG101" s="12">
        <v>179</v>
      </c>
      <c r="AH101" s="12">
        <v>50</v>
      </c>
      <c r="AI101" s="12">
        <f>VLOOKUP(AH101,Tableau5[[ID_Section]:[departement]],10,TRUE)</f>
        <v>17</v>
      </c>
      <c r="AJ101" s="12" t="s">
        <v>60</v>
      </c>
      <c r="AK101" s="33">
        <v>43217</v>
      </c>
      <c r="AL101" s="12">
        <v>14</v>
      </c>
      <c r="AM101" s="12">
        <v>5</v>
      </c>
      <c r="AN101" s="12" t="s">
        <v>55</v>
      </c>
      <c r="AO101" s="12" t="str">
        <f>AN101</f>
        <v>Sportif</v>
      </c>
      <c r="AP101" s="12">
        <v>1</v>
      </c>
      <c r="AT101" s="12">
        <v>1</v>
      </c>
      <c r="AZ101" s="12" t="str">
        <f>CONCATENATE(AH101,"-",AK101,"-",AN101)</f>
        <v>50-43217-Sportif</v>
      </c>
      <c r="BA101" s="12">
        <v>1</v>
      </c>
      <c r="BB101" s="12">
        <v>2</v>
      </c>
      <c r="BC101" s="12" t="s">
        <v>61</v>
      </c>
      <c r="BD101" s="12">
        <v>148</v>
      </c>
      <c r="BE101" s="12" t="s">
        <v>96</v>
      </c>
      <c r="BF101" s="12">
        <v>11560</v>
      </c>
      <c r="BG101" s="12">
        <v>19</v>
      </c>
      <c r="BI101" s="2"/>
    </row>
    <row r="102" spans="1:61" x14ac:dyDescent="0.2">
      <c r="A102" s="2" t="s">
        <v>1612</v>
      </c>
      <c r="B102" s="2" t="s">
        <v>568</v>
      </c>
      <c r="D102" s="2">
        <v>50</v>
      </c>
      <c r="E102" s="11">
        <v>43217</v>
      </c>
      <c r="F102" s="2">
        <v>43217</v>
      </c>
      <c r="G102" s="2" t="s">
        <v>60</v>
      </c>
      <c r="K102" s="2">
        <v>14</v>
      </c>
      <c r="O102" s="2" t="s">
        <v>49</v>
      </c>
      <c r="R102" s="2">
        <v>1</v>
      </c>
      <c r="S102" s="52" t="s">
        <v>1599</v>
      </c>
      <c r="V102" s="2" t="s">
        <v>1988</v>
      </c>
      <c r="W102" s="2" t="s">
        <v>1599</v>
      </c>
      <c r="X102" s="2" t="s">
        <v>1599</v>
      </c>
      <c r="Y102" s="2" t="s">
        <v>1599</v>
      </c>
      <c r="Z102" s="2" t="s">
        <v>1599</v>
      </c>
      <c r="AC102" s="2" t="s">
        <v>1599</v>
      </c>
      <c r="AE102" s="2" t="s">
        <v>1599</v>
      </c>
      <c r="AF102" s="12" t="s">
        <v>59</v>
      </c>
      <c r="AG102" s="12">
        <v>180</v>
      </c>
      <c r="AH102" s="12">
        <v>50</v>
      </c>
      <c r="AI102" s="12">
        <f>VLOOKUP(AH102,Tableau5[[ID_Section]:[departement]],10,TRUE)</f>
        <v>17</v>
      </c>
      <c r="AJ102" s="12" t="s">
        <v>60</v>
      </c>
      <c r="AK102" s="33">
        <v>43217</v>
      </c>
      <c r="AL102" s="12">
        <v>14</v>
      </c>
      <c r="AM102" s="12">
        <v>1</v>
      </c>
      <c r="AN102" s="12" t="s">
        <v>49</v>
      </c>
      <c r="AP102" s="12">
        <v>1</v>
      </c>
      <c r="AT102" s="12">
        <v>1</v>
      </c>
      <c r="BA102" s="12">
        <v>2</v>
      </c>
      <c r="BB102" s="12">
        <v>2</v>
      </c>
      <c r="BC102" s="12" t="s">
        <v>61</v>
      </c>
      <c r="BD102" s="12">
        <v>148</v>
      </c>
      <c r="BE102" s="12" t="s">
        <v>96</v>
      </c>
      <c r="BF102" s="12">
        <v>11560</v>
      </c>
      <c r="BG102" s="12">
        <v>19</v>
      </c>
      <c r="BI102" s="2"/>
    </row>
    <row r="103" spans="1:61" x14ac:dyDescent="0.2">
      <c r="A103" s="2" t="s">
        <v>1612</v>
      </c>
      <c r="B103" s="2" t="s">
        <v>568</v>
      </c>
      <c r="D103" s="2">
        <v>50</v>
      </c>
      <c r="E103" s="11">
        <v>43217</v>
      </c>
      <c r="F103" s="2">
        <v>43217</v>
      </c>
      <c r="G103" s="2" t="s">
        <v>60</v>
      </c>
      <c r="K103" s="2">
        <v>14</v>
      </c>
      <c r="O103" s="2" t="s">
        <v>50</v>
      </c>
      <c r="P103" s="52" t="s">
        <v>50</v>
      </c>
      <c r="R103" s="2">
        <v>1</v>
      </c>
      <c r="S103" s="52" t="s">
        <v>1599</v>
      </c>
      <c r="V103" s="2" t="s">
        <v>1989</v>
      </c>
      <c r="W103" s="2" t="s">
        <v>1599</v>
      </c>
      <c r="X103" s="2" t="s">
        <v>1599</v>
      </c>
      <c r="Y103" s="2" t="s">
        <v>1599</v>
      </c>
      <c r="Z103" s="2" t="s">
        <v>1599</v>
      </c>
      <c r="AC103" s="2" t="s">
        <v>1599</v>
      </c>
      <c r="AE103" s="2" t="s">
        <v>1599</v>
      </c>
      <c r="AF103" s="12" t="s">
        <v>59</v>
      </c>
      <c r="AG103" s="12">
        <v>181</v>
      </c>
      <c r="AH103" s="12">
        <v>50</v>
      </c>
      <c r="AI103" s="12">
        <f>VLOOKUP(AH103,Tableau5[[ID_Section]:[departement]],10,TRUE)</f>
        <v>17</v>
      </c>
      <c r="AJ103" s="12" t="s">
        <v>60</v>
      </c>
      <c r="AK103" s="33">
        <v>43217</v>
      </c>
      <c r="AL103" s="12">
        <v>14</v>
      </c>
      <c r="AM103" s="12">
        <v>8</v>
      </c>
      <c r="AN103" s="12" t="s">
        <v>50</v>
      </c>
      <c r="AO103" s="12" t="str">
        <f>AN103</f>
        <v>Utilitaire</v>
      </c>
      <c r="AP103" s="12">
        <v>1</v>
      </c>
      <c r="AT103" s="12">
        <v>2</v>
      </c>
      <c r="AZ103" s="12" t="str">
        <f>CONCATENATE(AH103,"-",AK103,"-",AN103)</f>
        <v>50-43217-Utilitaire</v>
      </c>
      <c r="BA103" s="12">
        <v>1</v>
      </c>
      <c r="BB103" s="12">
        <v>2</v>
      </c>
      <c r="BC103" s="12" t="s">
        <v>61</v>
      </c>
      <c r="BD103" s="12">
        <v>148</v>
      </c>
      <c r="BE103" s="12" t="s">
        <v>96</v>
      </c>
      <c r="BF103" s="12">
        <v>11560</v>
      </c>
      <c r="BG103" s="12">
        <v>19</v>
      </c>
      <c r="BI103" s="2"/>
    </row>
    <row r="104" spans="1:61" x14ac:dyDescent="0.2">
      <c r="A104" s="2" t="s">
        <v>1612</v>
      </c>
      <c r="B104" s="2" t="s">
        <v>568</v>
      </c>
      <c r="D104" s="2">
        <v>50</v>
      </c>
      <c r="E104" s="11">
        <v>43217</v>
      </c>
      <c r="F104" s="2">
        <v>43217</v>
      </c>
      <c r="G104" s="2" t="s">
        <v>60</v>
      </c>
      <c r="K104" s="2">
        <v>14</v>
      </c>
      <c r="O104" s="2" t="s">
        <v>52</v>
      </c>
      <c r="P104" s="52" t="s">
        <v>52</v>
      </c>
      <c r="R104" s="2">
        <v>1</v>
      </c>
      <c r="S104" s="52">
        <v>1</v>
      </c>
      <c r="V104" s="2" t="s">
        <v>1989</v>
      </c>
      <c r="W104" s="2" t="s">
        <v>54</v>
      </c>
      <c r="X104" s="2" t="s">
        <v>99</v>
      </c>
      <c r="Y104" s="2" t="s">
        <v>1599</v>
      </c>
      <c r="Z104" s="2" t="s">
        <v>1599</v>
      </c>
      <c r="AC104" s="2" t="s">
        <v>1599</v>
      </c>
      <c r="AE104" s="2" t="s">
        <v>1599</v>
      </c>
      <c r="AF104" s="12" t="s">
        <v>99</v>
      </c>
      <c r="AG104" s="12">
        <v>182</v>
      </c>
      <c r="AH104" s="12">
        <v>50</v>
      </c>
      <c r="AI104" s="12">
        <f>VLOOKUP(AH104,Tableau5[[ID_Section]:[departement]],10,TRUE)</f>
        <v>17</v>
      </c>
      <c r="AJ104" s="12" t="s">
        <v>60</v>
      </c>
      <c r="AK104" s="33">
        <v>43217</v>
      </c>
      <c r="AL104" s="12">
        <v>14</v>
      </c>
      <c r="AM104" s="12">
        <v>6</v>
      </c>
      <c r="AN104" s="12" t="s">
        <v>52</v>
      </c>
      <c r="AO104" s="12" t="str">
        <f>AN104</f>
        <v>Itinérant</v>
      </c>
      <c r="AP104" s="12">
        <v>1</v>
      </c>
      <c r="AT104" s="12">
        <v>2</v>
      </c>
      <c r="AU104" s="12">
        <v>34</v>
      </c>
      <c r="AZ104" s="12" t="str">
        <f>CONCATENATE(AH104,"-",AK104,"-",AN104)</f>
        <v>50-43217-Itinérant</v>
      </c>
      <c r="BA104" s="12">
        <v>1</v>
      </c>
      <c r="BB104" s="12">
        <v>2</v>
      </c>
      <c r="BC104" s="12" t="s">
        <v>61</v>
      </c>
      <c r="BD104" s="12">
        <v>148</v>
      </c>
      <c r="BE104" s="12" t="s">
        <v>96</v>
      </c>
      <c r="BF104" s="12">
        <v>11560</v>
      </c>
      <c r="BG104" s="12">
        <v>19</v>
      </c>
      <c r="BI104" s="2"/>
    </row>
    <row r="105" spans="1:61" x14ac:dyDescent="0.2">
      <c r="A105" s="2" t="s">
        <v>1612</v>
      </c>
      <c r="B105" s="2" t="s">
        <v>568</v>
      </c>
      <c r="D105" s="2">
        <v>50</v>
      </c>
      <c r="E105" s="11">
        <v>43217</v>
      </c>
      <c r="F105" s="2">
        <v>43217</v>
      </c>
      <c r="G105" s="2" t="s">
        <v>60</v>
      </c>
      <c r="K105" s="2">
        <v>14</v>
      </c>
      <c r="O105" s="2" t="s">
        <v>52</v>
      </c>
      <c r="P105" s="52" t="s">
        <v>52</v>
      </c>
      <c r="R105" s="2">
        <v>1</v>
      </c>
      <c r="S105" s="52">
        <v>1</v>
      </c>
      <c r="V105" s="2" t="s">
        <v>1989</v>
      </c>
      <c r="W105" s="2" t="s">
        <v>54</v>
      </c>
      <c r="X105" s="2" t="s">
        <v>100</v>
      </c>
      <c r="Y105" s="2" t="s">
        <v>1599</v>
      </c>
      <c r="Z105" s="2" t="s">
        <v>1599</v>
      </c>
      <c r="AC105" s="2" t="s">
        <v>1599</v>
      </c>
      <c r="AE105" s="2" t="s">
        <v>1599</v>
      </c>
      <c r="AF105" s="12" t="s">
        <v>100</v>
      </c>
      <c r="AG105" s="12">
        <v>183</v>
      </c>
      <c r="AH105" s="12">
        <v>50</v>
      </c>
      <c r="AI105" s="12">
        <f>VLOOKUP(AH105,Tableau5[[ID_Section]:[departement]],10,TRUE)</f>
        <v>17</v>
      </c>
      <c r="AJ105" s="12" t="s">
        <v>60</v>
      </c>
      <c r="AK105" s="33">
        <v>43217</v>
      </c>
      <c r="AL105" s="12">
        <v>14</v>
      </c>
      <c r="AM105" s="12">
        <v>6</v>
      </c>
      <c r="AN105" s="12" t="s">
        <v>52</v>
      </c>
      <c r="AO105" s="12" t="str">
        <f>AN105</f>
        <v>Itinérant</v>
      </c>
      <c r="AP105" s="12">
        <v>1</v>
      </c>
      <c r="AT105" s="12">
        <v>2</v>
      </c>
      <c r="AU105" s="12">
        <v>35</v>
      </c>
      <c r="AZ105" s="12" t="str">
        <f>CONCATENATE(AH105,"-",AK105,"-",AN105)</f>
        <v>50-43217-Itinérant</v>
      </c>
      <c r="BA105" s="12">
        <v>1</v>
      </c>
      <c r="BB105" s="12">
        <v>2</v>
      </c>
      <c r="BC105" s="12" t="s">
        <v>61</v>
      </c>
      <c r="BD105" s="12">
        <v>148</v>
      </c>
      <c r="BE105" s="12" t="s">
        <v>96</v>
      </c>
      <c r="BF105" s="12">
        <v>11560</v>
      </c>
      <c r="BG105" s="12">
        <v>19</v>
      </c>
      <c r="BI105" s="2"/>
    </row>
    <row r="106" spans="1:61" x14ac:dyDescent="0.2">
      <c r="A106" s="2" t="s">
        <v>1612</v>
      </c>
      <c r="B106" s="2" t="s">
        <v>568</v>
      </c>
      <c r="D106" s="2">
        <v>50</v>
      </c>
      <c r="E106" s="11">
        <v>43217</v>
      </c>
      <c r="F106" s="2">
        <v>43217</v>
      </c>
      <c r="G106" s="2" t="s">
        <v>60</v>
      </c>
      <c r="K106" s="2">
        <v>14</v>
      </c>
      <c r="O106" s="2" t="s">
        <v>49</v>
      </c>
      <c r="R106" s="2">
        <v>1</v>
      </c>
      <c r="S106" s="52" t="s">
        <v>1599</v>
      </c>
      <c r="V106" s="2" t="s">
        <v>1988</v>
      </c>
      <c r="W106" s="2" t="s">
        <v>1599</v>
      </c>
      <c r="X106" s="2" t="s">
        <v>1599</v>
      </c>
      <c r="Y106" s="2" t="s">
        <v>1599</v>
      </c>
      <c r="Z106" s="2" t="s">
        <v>1599</v>
      </c>
      <c r="AC106" s="2" t="s">
        <v>1599</v>
      </c>
      <c r="AE106" s="2" t="s">
        <v>1599</v>
      </c>
      <c r="AF106" s="12" t="s">
        <v>59</v>
      </c>
      <c r="AG106" s="12">
        <v>184</v>
      </c>
      <c r="AH106" s="12">
        <v>50</v>
      </c>
      <c r="AI106" s="12">
        <f>VLOOKUP(AH106,Tableau5[[ID_Section]:[departement]],10,TRUE)</f>
        <v>17</v>
      </c>
      <c r="AJ106" s="12" t="s">
        <v>60</v>
      </c>
      <c r="AK106" s="33">
        <v>43217</v>
      </c>
      <c r="AL106" s="12">
        <v>14</v>
      </c>
      <c r="AM106" s="12">
        <v>1</v>
      </c>
      <c r="AN106" s="12" t="s">
        <v>49</v>
      </c>
      <c r="AP106" s="12">
        <v>1</v>
      </c>
      <c r="AT106" s="12">
        <v>1</v>
      </c>
      <c r="BA106" s="12">
        <v>2</v>
      </c>
      <c r="BB106" s="12">
        <v>2</v>
      </c>
      <c r="BC106" s="12" t="s">
        <v>61</v>
      </c>
      <c r="BD106" s="12">
        <v>148</v>
      </c>
      <c r="BE106" s="12" t="s">
        <v>96</v>
      </c>
      <c r="BF106" s="12">
        <v>11560</v>
      </c>
      <c r="BG106" s="12">
        <v>19</v>
      </c>
      <c r="BI106" s="2"/>
    </row>
    <row r="107" spans="1:61" x14ac:dyDescent="0.2">
      <c r="A107" s="2" t="s">
        <v>1612</v>
      </c>
      <c r="B107" s="2" t="s">
        <v>568</v>
      </c>
      <c r="D107" s="2">
        <v>50</v>
      </c>
      <c r="E107" s="11">
        <v>43217</v>
      </c>
      <c r="F107" s="2">
        <v>43217</v>
      </c>
      <c r="G107" s="2" t="s">
        <v>60</v>
      </c>
      <c r="K107" s="2">
        <v>14</v>
      </c>
      <c r="O107" s="2" t="s">
        <v>53</v>
      </c>
      <c r="P107" s="52" t="s">
        <v>53</v>
      </c>
      <c r="R107" s="2">
        <v>1</v>
      </c>
      <c r="S107" s="52">
        <v>1</v>
      </c>
      <c r="V107" s="2" t="s">
        <v>1988</v>
      </c>
      <c r="W107" s="2" t="s">
        <v>54</v>
      </c>
      <c r="X107" s="2" t="s">
        <v>101</v>
      </c>
      <c r="Y107" s="2" t="s">
        <v>1599</v>
      </c>
      <c r="Z107" s="2" t="s">
        <v>1599</v>
      </c>
      <c r="AC107" s="2" t="s">
        <v>1599</v>
      </c>
      <c r="AE107" s="2" t="s">
        <v>1599</v>
      </c>
      <c r="AF107" s="12" t="s">
        <v>101</v>
      </c>
      <c r="AG107" s="12">
        <v>185</v>
      </c>
      <c r="AH107" s="12">
        <v>50</v>
      </c>
      <c r="AI107" s="12">
        <f>VLOOKUP(AH107,Tableau5[[ID_Section]:[departement]],10,TRUE)</f>
        <v>17</v>
      </c>
      <c r="AJ107" s="12" t="s">
        <v>60</v>
      </c>
      <c r="AK107" s="33">
        <v>43217</v>
      </c>
      <c r="AL107" s="12">
        <v>14</v>
      </c>
      <c r="AM107" s="12">
        <v>9</v>
      </c>
      <c r="AN107" s="12" t="s">
        <v>53</v>
      </c>
      <c r="AO107" s="12" t="s">
        <v>53</v>
      </c>
      <c r="AP107" s="12">
        <v>1</v>
      </c>
      <c r="AT107" s="12">
        <v>1</v>
      </c>
      <c r="AU107" s="12">
        <v>36</v>
      </c>
      <c r="AZ107" s="12" t="str">
        <f>CONCATENATE(AH107,"-",AK107,"-","Loisir")</f>
        <v>50-43217-Loisir</v>
      </c>
      <c r="BA107" s="12">
        <v>1</v>
      </c>
      <c r="BB107" s="12">
        <v>2</v>
      </c>
      <c r="BC107" s="12" t="s">
        <v>61</v>
      </c>
      <c r="BD107" s="12">
        <v>148</v>
      </c>
      <c r="BE107" s="12" t="s">
        <v>96</v>
      </c>
      <c r="BF107" s="12">
        <v>11560</v>
      </c>
      <c r="BG107" s="12">
        <v>19</v>
      </c>
      <c r="BI107" s="2"/>
    </row>
    <row r="108" spans="1:61" x14ac:dyDescent="0.2">
      <c r="A108" s="2" t="s">
        <v>1612</v>
      </c>
      <c r="B108" s="2" t="s">
        <v>568</v>
      </c>
      <c r="D108" s="2">
        <v>50</v>
      </c>
      <c r="E108" s="11">
        <v>43217</v>
      </c>
      <c r="F108" s="2">
        <v>43217</v>
      </c>
      <c r="G108" s="2" t="s">
        <v>60</v>
      </c>
      <c r="K108" s="2">
        <v>14</v>
      </c>
      <c r="O108" s="2" t="s">
        <v>53</v>
      </c>
      <c r="P108" s="52" t="s">
        <v>53</v>
      </c>
      <c r="R108" s="2">
        <v>1</v>
      </c>
      <c r="S108" s="52" t="s">
        <v>1599</v>
      </c>
      <c r="V108" s="2" t="s">
        <v>1988</v>
      </c>
      <c r="W108" s="2" t="s">
        <v>1599</v>
      </c>
      <c r="X108" s="2" t="s">
        <v>1599</v>
      </c>
      <c r="Y108" s="2" t="s">
        <v>1599</v>
      </c>
      <c r="Z108" s="2" t="s">
        <v>1599</v>
      </c>
      <c r="AC108" s="2" t="s">
        <v>1599</v>
      </c>
      <c r="AE108" s="2" t="s">
        <v>1599</v>
      </c>
      <c r="AF108" s="12" t="s">
        <v>59</v>
      </c>
      <c r="AG108" s="12">
        <v>186</v>
      </c>
      <c r="AH108" s="12">
        <v>50</v>
      </c>
      <c r="AI108" s="12">
        <f>VLOOKUP(AH108,Tableau5[[ID_Section]:[departement]],10,TRUE)</f>
        <v>17</v>
      </c>
      <c r="AJ108" s="12" t="s">
        <v>60</v>
      </c>
      <c r="AK108" s="33">
        <v>43217</v>
      </c>
      <c r="AL108" s="12">
        <v>14</v>
      </c>
      <c r="AM108" s="12">
        <v>9</v>
      </c>
      <c r="AN108" s="12" t="s">
        <v>53</v>
      </c>
      <c r="AO108" s="12" t="s">
        <v>53</v>
      </c>
      <c r="AP108" s="12">
        <v>1</v>
      </c>
      <c r="AT108" s="12">
        <v>1</v>
      </c>
      <c r="AZ108" s="12" t="str">
        <f>CONCATENATE(AH108,"-",AK108,"-","Loisir")</f>
        <v>50-43217-Loisir</v>
      </c>
      <c r="BA108" s="12">
        <v>1</v>
      </c>
      <c r="BB108" s="12">
        <v>2</v>
      </c>
      <c r="BC108" s="12" t="s">
        <v>61</v>
      </c>
      <c r="BD108" s="12">
        <v>148</v>
      </c>
      <c r="BE108" s="12" t="s">
        <v>96</v>
      </c>
      <c r="BF108" s="12">
        <v>11560</v>
      </c>
      <c r="BG108" s="12">
        <v>19</v>
      </c>
      <c r="BH108" s="12" t="s">
        <v>48</v>
      </c>
      <c r="BI108" s="2"/>
    </row>
    <row r="109" spans="1:61" x14ac:dyDescent="0.2">
      <c r="A109" s="2" t="s">
        <v>1612</v>
      </c>
      <c r="B109" s="2" t="s">
        <v>568</v>
      </c>
      <c r="D109" s="2">
        <v>50</v>
      </c>
      <c r="E109" s="11">
        <v>43217</v>
      </c>
      <c r="F109" s="2">
        <v>43217</v>
      </c>
      <c r="G109" s="2" t="s">
        <v>60</v>
      </c>
      <c r="K109" s="2">
        <v>15</v>
      </c>
      <c r="O109" s="2" t="s">
        <v>49</v>
      </c>
      <c r="R109" s="2">
        <v>2</v>
      </c>
      <c r="S109" s="52" t="s">
        <v>1599</v>
      </c>
      <c r="V109" s="2" t="s">
        <v>1988</v>
      </c>
      <c r="W109" s="2" t="s">
        <v>1599</v>
      </c>
      <c r="X109" s="2" t="s">
        <v>1599</v>
      </c>
      <c r="Y109" s="2" t="s">
        <v>1599</v>
      </c>
      <c r="Z109" s="2" t="s">
        <v>1599</v>
      </c>
      <c r="AC109" s="2" t="s">
        <v>1599</v>
      </c>
      <c r="AE109" s="2" t="s">
        <v>1599</v>
      </c>
      <c r="AF109" s="12" t="s">
        <v>59</v>
      </c>
      <c r="AG109" s="12">
        <v>187</v>
      </c>
      <c r="AH109" s="12">
        <v>50</v>
      </c>
      <c r="AI109" s="12">
        <f>VLOOKUP(AH109,Tableau5[[ID_Section]:[departement]],10,TRUE)</f>
        <v>17</v>
      </c>
      <c r="AJ109" s="12" t="s">
        <v>60</v>
      </c>
      <c r="AK109" s="33">
        <v>43217</v>
      </c>
      <c r="AL109" s="12">
        <v>15</v>
      </c>
      <c r="AM109" s="12">
        <v>1</v>
      </c>
      <c r="AN109" s="12" t="s">
        <v>49</v>
      </c>
      <c r="AP109" s="12">
        <v>2</v>
      </c>
      <c r="AT109" s="12">
        <v>1</v>
      </c>
      <c r="BA109" s="12">
        <v>2</v>
      </c>
      <c r="BB109" s="12">
        <v>2</v>
      </c>
      <c r="BC109" s="12" t="s">
        <v>61</v>
      </c>
      <c r="BD109" s="12">
        <v>148</v>
      </c>
      <c r="BE109" s="12" t="s">
        <v>102</v>
      </c>
      <c r="BF109" s="12">
        <v>11561</v>
      </c>
      <c r="BG109" s="12">
        <v>42</v>
      </c>
      <c r="BI109" s="2"/>
    </row>
    <row r="110" spans="1:61" x14ac:dyDescent="0.2">
      <c r="A110" s="2" t="s">
        <v>1612</v>
      </c>
      <c r="B110" s="2" t="s">
        <v>568</v>
      </c>
      <c r="D110" s="2">
        <v>50</v>
      </c>
      <c r="E110" s="11">
        <v>43217</v>
      </c>
      <c r="F110" s="2">
        <v>43217</v>
      </c>
      <c r="G110" s="2" t="s">
        <v>60</v>
      </c>
      <c r="K110" s="2">
        <v>15</v>
      </c>
      <c r="O110" s="2" t="s">
        <v>49</v>
      </c>
      <c r="R110" s="2">
        <v>1</v>
      </c>
      <c r="S110" s="52" t="s">
        <v>1599</v>
      </c>
      <c r="V110" s="2" t="s">
        <v>1988</v>
      </c>
      <c r="W110" s="2" t="s">
        <v>1599</v>
      </c>
      <c r="X110" s="2" t="s">
        <v>1599</v>
      </c>
      <c r="Y110" s="2" t="s">
        <v>1599</v>
      </c>
      <c r="Z110" s="2" t="s">
        <v>1599</v>
      </c>
      <c r="AC110" s="2" t="s">
        <v>1599</v>
      </c>
      <c r="AE110" s="2" t="s">
        <v>1599</v>
      </c>
      <c r="AF110" s="12" t="s">
        <v>59</v>
      </c>
      <c r="AG110" s="12">
        <v>188</v>
      </c>
      <c r="AH110" s="12">
        <v>50</v>
      </c>
      <c r="AI110" s="12">
        <f>VLOOKUP(AH110,Tableau5[[ID_Section]:[departement]],10,TRUE)</f>
        <v>17</v>
      </c>
      <c r="AJ110" s="12" t="s">
        <v>60</v>
      </c>
      <c r="AK110" s="33">
        <v>43217</v>
      </c>
      <c r="AL110" s="12">
        <v>15</v>
      </c>
      <c r="AM110" s="12">
        <v>1</v>
      </c>
      <c r="AN110" s="12" t="s">
        <v>49</v>
      </c>
      <c r="AP110" s="12">
        <v>1</v>
      </c>
      <c r="AT110" s="12">
        <v>1</v>
      </c>
      <c r="BA110" s="12">
        <v>2</v>
      </c>
      <c r="BB110" s="12">
        <v>2</v>
      </c>
      <c r="BC110" s="12" t="s">
        <v>61</v>
      </c>
      <c r="BD110" s="12">
        <v>148</v>
      </c>
      <c r="BE110" s="12" t="s">
        <v>102</v>
      </c>
      <c r="BF110" s="12">
        <v>11561</v>
      </c>
      <c r="BG110" s="12">
        <v>42</v>
      </c>
      <c r="BH110" s="12" t="s">
        <v>48</v>
      </c>
      <c r="BI110" s="2"/>
    </row>
    <row r="111" spans="1:61" x14ac:dyDescent="0.2">
      <c r="A111" s="2" t="s">
        <v>1612</v>
      </c>
      <c r="B111" s="2" t="s">
        <v>568</v>
      </c>
      <c r="D111" s="2">
        <v>50</v>
      </c>
      <c r="E111" s="11">
        <v>43235</v>
      </c>
      <c r="F111" s="2">
        <v>43235</v>
      </c>
      <c r="G111" s="2" t="s">
        <v>104</v>
      </c>
      <c r="K111" s="2">
        <v>9</v>
      </c>
      <c r="O111" s="2" t="s">
        <v>46</v>
      </c>
      <c r="R111" s="2">
        <v>1</v>
      </c>
      <c r="S111" s="52" t="s">
        <v>1599</v>
      </c>
      <c r="V111" s="2" t="s">
        <v>1988</v>
      </c>
      <c r="W111" s="2" t="s">
        <v>1599</v>
      </c>
      <c r="X111" s="2" t="s">
        <v>1599</v>
      </c>
      <c r="Y111" s="2" t="s">
        <v>1599</v>
      </c>
      <c r="Z111" s="2" t="s">
        <v>1599</v>
      </c>
      <c r="AC111" s="2" t="s">
        <v>1599</v>
      </c>
      <c r="AE111" s="2" t="s">
        <v>1599</v>
      </c>
      <c r="AF111" s="12" t="s">
        <v>103</v>
      </c>
      <c r="AG111" s="12">
        <v>189</v>
      </c>
      <c r="AH111" s="12">
        <v>50</v>
      </c>
      <c r="AI111" s="12">
        <f>VLOOKUP(AH111,Tableau5[[ID_Section]:[departement]],10,TRUE)</f>
        <v>17</v>
      </c>
      <c r="AJ111" s="12" t="s">
        <v>104</v>
      </c>
      <c r="AK111" s="33">
        <v>43235</v>
      </c>
      <c r="AL111" s="12">
        <v>9</v>
      </c>
      <c r="AM111" s="12">
        <v>2</v>
      </c>
      <c r="AN111" s="12" t="s">
        <v>46</v>
      </c>
      <c r="AP111" s="12">
        <v>1</v>
      </c>
      <c r="AT111" s="12">
        <v>1</v>
      </c>
      <c r="BA111" s="12">
        <v>2</v>
      </c>
      <c r="BB111" s="12">
        <v>1</v>
      </c>
      <c r="BC111" s="12" t="s">
        <v>61</v>
      </c>
      <c r="BD111" s="12">
        <v>148</v>
      </c>
      <c r="BE111" s="12" t="s">
        <v>62</v>
      </c>
      <c r="BF111" s="12">
        <v>11555</v>
      </c>
      <c r="BG111" s="12">
        <v>23</v>
      </c>
      <c r="BI111" s="2"/>
    </row>
    <row r="112" spans="1:61" x14ac:dyDescent="0.2">
      <c r="A112" s="2" t="s">
        <v>1612</v>
      </c>
      <c r="B112" s="2" t="s">
        <v>568</v>
      </c>
      <c r="D112" s="2">
        <v>50</v>
      </c>
      <c r="E112" s="11">
        <v>43235</v>
      </c>
      <c r="F112" s="2">
        <v>43235</v>
      </c>
      <c r="G112" s="2" t="s">
        <v>104</v>
      </c>
      <c r="K112" s="2">
        <v>9</v>
      </c>
      <c r="O112" s="2" t="s">
        <v>49</v>
      </c>
      <c r="R112" s="2">
        <v>1</v>
      </c>
      <c r="S112" s="52" t="s">
        <v>1599</v>
      </c>
      <c r="V112" s="2" t="s">
        <v>1988</v>
      </c>
      <c r="W112" s="2" t="s">
        <v>1599</v>
      </c>
      <c r="X112" s="2" t="s">
        <v>1599</v>
      </c>
      <c r="Y112" s="2" t="s">
        <v>1599</v>
      </c>
      <c r="Z112" s="2" t="s">
        <v>1599</v>
      </c>
      <c r="AC112" s="2" t="s">
        <v>1599</v>
      </c>
      <c r="AE112" s="2" t="s">
        <v>1599</v>
      </c>
      <c r="AF112" s="12" t="s">
        <v>103</v>
      </c>
      <c r="AG112" s="12">
        <v>190</v>
      </c>
      <c r="AH112" s="12">
        <v>50</v>
      </c>
      <c r="AI112" s="12">
        <f>VLOOKUP(AH112,Tableau5[[ID_Section]:[departement]],10,TRUE)</f>
        <v>17</v>
      </c>
      <c r="AJ112" s="12" t="s">
        <v>104</v>
      </c>
      <c r="AK112" s="33">
        <v>43235</v>
      </c>
      <c r="AL112" s="12">
        <v>9</v>
      </c>
      <c r="AM112" s="12">
        <v>1</v>
      </c>
      <c r="AN112" s="12" t="s">
        <v>49</v>
      </c>
      <c r="AP112" s="12">
        <v>1</v>
      </c>
      <c r="AT112" s="12">
        <v>1</v>
      </c>
      <c r="BA112" s="12">
        <v>2</v>
      </c>
      <c r="BB112" s="12">
        <v>1</v>
      </c>
      <c r="BC112" s="12" t="s">
        <v>61</v>
      </c>
      <c r="BD112" s="12">
        <v>148</v>
      </c>
      <c r="BE112" s="12" t="s">
        <v>62</v>
      </c>
      <c r="BF112" s="12">
        <v>11555</v>
      </c>
      <c r="BG112" s="12">
        <v>23</v>
      </c>
      <c r="BI112" s="2"/>
    </row>
    <row r="113" spans="1:61" x14ac:dyDescent="0.2">
      <c r="A113" s="2" t="s">
        <v>1612</v>
      </c>
      <c r="B113" s="2" t="s">
        <v>568</v>
      </c>
      <c r="D113" s="2">
        <v>50</v>
      </c>
      <c r="E113" s="11">
        <v>43235</v>
      </c>
      <c r="F113" s="2">
        <v>43235</v>
      </c>
      <c r="G113" s="2" t="s">
        <v>104</v>
      </c>
      <c r="K113" s="2">
        <v>9</v>
      </c>
      <c r="O113" s="2" t="s">
        <v>49</v>
      </c>
      <c r="R113" s="2">
        <v>1</v>
      </c>
      <c r="S113" s="52" t="s">
        <v>1599</v>
      </c>
      <c r="V113" s="2" t="s">
        <v>1989</v>
      </c>
      <c r="W113" s="2" t="s">
        <v>1599</v>
      </c>
      <c r="X113" s="2" t="s">
        <v>1599</v>
      </c>
      <c r="Y113" s="2" t="s">
        <v>1599</v>
      </c>
      <c r="Z113" s="2" t="s">
        <v>1599</v>
      </c>
      <c r="AC113" s="2" t="s">
        <v>1599</v>
      </c>
      <c r="AE113" s="2" t="s">
        <v>1599</v>
      </c>
      <c r="AF113" s="12" t="s">
        <v>103</v>
      </c>
      <c r="AG113" s="12">
        <v>191</v>
      </c>
      <c r="AH113" s="12">
        <v>50</v>
      </c>
      <c r="AI113" s="12">
        <f>VLOOKUP(AH113,Tableau5[[ID_Section]:[departement]],10,TRUE)</f>
        <v>17</v>
      </c>
      <c r="AJ113" s="12" t="s">
        <v>104</v>
      </c>
      <c r="AK113" s="33">
        <v>43235</v>
      </c>
      <c r="AL113" s="12">
        <v>9</v>
      </c>
      <c r="AM113" s="12">
        <v>1</v>
      </c>
      <c r="AN113" s="12" t="s">
        <v>49</v>
      </c>
      <c r="AP113" s="12">
        <v>1</v>
      </c>
      <c r="AT113" s="12">
        <v>2</v>
      </c>
      <c r="BA113" s="12">
        <v>2</v>
      </c>
      <c r="BB113" s="12">
        <v>1</v>
      </c>
      <c r="BC113" s="12" t="s">
        <v>61</v>
      </c>
      <c r="BD113" s="12">
        <v>148</v>
      </c>
      <c r="BE113" s="12" t="s">
        <v>62</v>
      </c>
      <c r="BF113" s="12">
        <v>11555</v>
      </c>
      <c r="BG113" s="12">
        <v>23</v>
      </c>
      <c r="BI113" s="2"/>
    </row>
    <row r="114" spans="1:61" x14ac:dyDescent="0.2">
      <c r="A114" s="2" t="s">
        <v>1612</v>
      </c>
      <c r="B114" s="2" t="s">
        <v>568</v>
      </c>
      <c r="D114" s="2">
        <v>50</v>
      </c>
      <c r="E114" s="11">
        <v>43235</v>
      </c>
      <c r="F114" s="2">
        <v>43235</v>
      </c>
      <c r="G114" s="2" t="s">
        <v>104</v>
      </c>
      <c r="K114" s="2">
        <v>9</v>
      </c>
      <c r="O114" s="2" t="s">
        <v>55</v>
      </c>
      <c r="P114" s="52" t="s">
        <v>55</v>
      </c>
      <c r="R114" s="2">
        <v>1</v>
      </c>
      <c r="S114" s="52" t="s">
        <v>1599</v>
      </c>
      <c r="V114" s="2" t="s">
        <v>1988</v>
      </c>
      <c r="W114" s="2" t="s">
        <v>1599</v>
      </c>
      <c r="X114" s="2" t="s">
        <v>1599</v>
      </c>
      <c r="Y114" s="2" t="s">
        <v>1599</v>
      </c>
      <c r="Z114" s="2" t="s">
        <v>1599</v>
      </c>
      <c r="AC114" s="2" t="s">
        <v>1599</v>
      </c>
      <c r="AE114" s="2" t="s">
        <v>1599</v>
      </c>
      <c r="AF114" s="12" t="s">
        <v>103</v>
      </c>
      <c r="AG114" s="12">
        <v>192</v>
      </c>
      <c r="AH114" s="12">
        <v>50</v>
      </c>
      <c r="AI114" s="12">
        <f>VLOOKUP(AH114,Tableau5[[ID_Section]:[departement]],10,TRUE)</f>
        <v>17</v>
      </c>
      <c r="AJ114" s="12" t="s">
        <v>104</v>
      </c>
      <c r="AK114" s="33">
        <v>43235</v>
      </c>
      <c r="AL114" s="12">
        <v>9</v>
      </c>
      <c r="AM114" s="12">
        <v>5</v>
      </c>
      <c r="AN114" s="12" t="s">
        <v>55</v>
      </c>
      <c r="AO114" s="12" t="str">
        <f>AN114</f>
        <v>Sportif</v>
      </c>
      <c r="AP114" s="12">
        <v>1</v>
      </c>
      <c r="AT114" s="12">
        <v>1</v>
      </c>
      <c r="AZ114" s="12" t="str">
        <f>CONCATENATE(AH114,"-",AK114,"-",AN114)</f>
        <v>50-43235-Sportif</v>
      </c>
      <c r="BA114" s="12">
        <v>1</v>
      </c>
      <c r="BB114" s="12">
        <v>1</v>
      </c>
      <c r="BC114" s="12" t="s">
        <v>61</v>
      </c>
      <c r="BD114" s="12">
        <v>148</v>
      </c>
      <c r="BE114" s="12" t="s">
        <v>62</v>
      </c>
      <c r="BF114" s="12">
        <v>11555</v>
      </c>
      <c r="BG114" s="12">
        <v>23</v>
      </c>
      <c r="BI114" s="2"/>
    </row>
    <row r="115" spans="1:61" x14ac:dyDescent="0.2">
      <c r="A115" s="2" t="s">
        <v>1612</v>
      </c>
      <c r="B115" s="2" t="s">
        <v>568</v>
      </c>
      <c r="D115" s="2">
        <v>50</v>
      </c>
      <c r="E115" s="11">
        <v>43235</v>
      </c>
      <c r="F115" s="2">
        <v>43235</v>
      </c>
      <c r="G115" s="2" t="s">
        <v>104</v>
      </c>
      <c r="K115" s="2">
        <v>9</v>
      </c>
      <c r="O115" s="2" t="s">
        <v>52</v>
      </c>
      <c r="P115" s="52" t="s">
        <v>52</v>
      </c>
      <c r="R115" s="2">
        <v>1</v>
      </c>
      <c r="S115" s="52">
        <v>1</v>
      </c>
      <c r="V115" s="2" t="s">
        <v>1988</v>
      </c>
      <c r="W115" s="2" t="s">
        <v>54</v>
      </c>
      <c r="X115" s="2" t="s">
        <v>105</v>
      </c>
      <c r="Y115" s="2" t="s">
        <v>1599</v>
      </c>
      <c r="Z115" s="2" t="s">
        <v>1599</v>
      </c>
      <c r="AC115" s="2" t="s">
        <v>1599</v>
      </c>
      <c r="AE115" s="2" t="s">
        <v>1599</v>
      </c>
      <c r="AF115" s="12" t="s">
        <v>105</v>
      </c>
      <c r="AG115" s="12">
        <v>193</v>
      </c>
      <c r="AH115" s="12">
        <v>50</v>
      </c>
      <c r="AI115" s="12">
        <f>VLOOKUP(AH115,Tableau5[[ID_Section]:[departement]],10,TRUE)</f>
        <v>17</v>
      </c>
      <c r="AJ115" s="12" t="s">
        <v>104</v>
      </c>
      <c r="AK115" s="33">
        <v>43235</v>
      </c>
      <c r="AL115" s="12">
        <v>9</v>
      </c>
      <c r="AM115" s="12">
        <v>6</v>
      </c>
      <c r="AN115" s="12" t="s">
        <v>52</v>
      </c>
      <c r="AO115" s="12" t="str">
        <f>AN115</f>
        <v>Itinérant</v>
      </c>
      <c r="AP115" s="12">
        <v>1</v>
      </c>
      <c r="AT115" s="12">
        <v>1</v>
      </c>
      <c r="AU115" s="12">
        <v>1</v>
      </c>
      <c r="AZ115" s="12" t="str">
        <f>CONCATENATE(AH115,"-",AK115,"-",AN115)</f>
        <v>50-43235-Itinérant</v>
      </c>
      <c r="BA115" s="12">
        <v>1</v>
      </c>
      <c r="BB115" s="12">
        <v>1</v>
      </c>
      <c r="BC115" s="12" t="s">
        <v>61</v>
      </c>
      <c r="BD115" s="12">
        <v>148</v>
      </c>
      <c r="BE115" s="12" t="s">
        <v>62</v>
      </c>
      <c r="BF115" s="12">
        <v>11555</v>
      </c>
      <c r="BG115" s="12">
        <v>23</v>
      </c>
      <c r="BI115" s="2"/>
    </row>
    <row r="116" spans="1:61" x14ac:dyDescent="0.2">
      <c r="A116" s="2" t="s">
        <v>1612</v>
      </c>
      <c r="B116" s="2" t="s">
        <v>568</v>
      </c>
      <c r="D116" s="2">
        <v>50</v>
      </c>
      <c r="E116" s="11">
        <v>43235</v>
      </c>
      <c r="F116" s="2">
        <v>43235</v>
      </c>
      <c r="G116" s="2" t="s">
        <v>104</v>
      </c>
      <c r="K116" s="2">
        <v>9</v>
      </c>
      <c r="O116" s="2" t="s">
        <v>52</v>
      </c>
      <c r="P116" s="52" t="s">
        <v>52</v>
      </c>
      <c r="R116" s="2">
        <v>1</v>
      </c>
      <c r="S116" s="52">
        <v>1</v>
      </c>
      <c r="V116" s="2" t="s">
        <v>1988</v>
      </c>
      <c r="W116" s="2" t="s">
        <v>54</v>
      </c>
      <c r="X116" s="2" t="s">
        <v>106</v>
      </c>
      <c r="Y116" s="2" t="s">
        <v>1599</v>
      </c>
      <c r="Z116" s="2" t="s">
        <v>1599</v>
      </c>
      <c r="AC116" s="2" t="s">
        <v>1599</v>
      </c>
      <c r="AE116" s="2" t="s">
        <v>1599</v>
      </c>
      <c r="AF116" s="12" t="s">
        <v>106</v>
      </c>
      <c r="AG116" s="12">
        <v>194</v>
      </c>
      <c r="AH116" s="12">
        <v>50</v>
      </c>
      <c r="AI116" s="12">
        <f>VLOOKUP(AH116,Tableau5[[ID_Section]:[departement]],10,TRUE)</f>
        <v>17</v>
      </c>
      <c r="AJ116" s="12" t="s">
        <v>104</v>
      </c>
      <c r="AK116" s="33">
        <v>43235</v>
      </c>
      <c r="AL116" s="12">
        <v>9</v>
      </c>
      <c r="AM116" s="12">
        <v>6</v>
      </c>
      <c r="AN116" s="12" t="s">
        <v>52</v>
      </c>
      <c r="AO116" s="12" t="str">
        <f>AN116</f>
        <v>Itinérant</v>
      </c>
      <c r="AP116" s="12">
        <v>1</v>
      </c>
      <c r="AT116" s="12">
        <v>1</v>
      </c>
      <c r="AU116" s="12">
        <v>2</v>
      </c>
      <c r="AZ116" s="12" t="str">
        <f>CONCATENATE(AH116,"-",AK116,"-",AN116)</f>
        <v>50-43235-Itinérant</v>
      </c>
      <c r="BA116" s="12">
        <v>1</v>
      </c>
      <c r="BB116" s="12">
        <v>1</v>
      </c>
      <c r="BC116" s="12" t="s">
        <v>61</v>
      </c>
      <c r="BD116" s="12">
        <v>148</v>
      </c>
      <c r="BE116" s="12" t="s">
        <v>62</v>
      </c>
      <c r="BF116" s="12">
        <v>11555</v>
      </c>
      <c r="BG116" s="12">
        <v>23</v>
      </c>
      <c r="BI116" s="2"/>
    </row>
    <row r="117" spans="1:61" x14ac:dyDescent="0.2">
      <c r="A117" s="2" t="s">
        <v>1612</v>
      </c>
      <c r="B117" s="2" t="s">
        <v>568</v>
      </c>
      <c r="D117" s="2">
        <v>50</v>
      </c>
      <c r="E117" s="11">
        <v>43235</v>
      </c>
      <c r="F117" s="2">
        <v>43235</v>
      </c>
      <c r="G117" s="2" t="s">
        <v>104</v>
      </c>
      <c r="K117" s="2">
        <v>9</v>
      </c>
      <c r="O117" s="2" t="s">
        <v>53</v>
      </c>
      <c r="P117" s="52" t="s">
        <v>53</v>
      </c>
      <c r="R117" s="2">
        <v>1</v>
      </c>
      <c r="S117" s="52" t="s">
        <v>1599</v>
      </c>
      <c r="V117" s="2" t="s">
        <v>1989</v>
      </c>
      <c r="W117" s="2" t="s">
        <v>1599</v>
      </c>
      <c r="X117" s="2" t="s">
        <v>1599</v>
      </c>
      <c r="Y117" s="2" t="s">
        <v>1599</v>
      </c>
      <c r="Z117" s="2" t="s">
        <v>1599</v>
      </c>
      <c r="AC117" s="2" t="s">
        <v>1599</v>
      </c>
      <c r="AE117" s="2" t="s">
        <v>1599</v>
      </c>
      <c r="AF117" s="12" t="s">
        <v>103</v>
      </c>
      <c r="AG117" s="12">
        <v>195</v>
      </c>
      <c r="AH117" s="12">
        <v>50</v>
      </c>
      <c r="AI117" s="12">
        <f>VLOOKUP(AH117,Tableau5[[ID_Section]:[departement]],10,TRUE)</f>
        <v>17</v>
      </c>
      <c r="AJ117" s="12" t="s">
        <v>104</v>
      </c>
      <c r="AK117" s="33">
        <v>43235</v>
      </c>
      <c r="AL117" s="12">
        <v>9</v>
      </c>
      <c r="AM117" s="12">
        <v>7</v>
      </c>
      <c r="AN117" s="12" t="s">
        <v>53</v>
      </c>
      <c r="AO117" s="12" t="s">
        <v>53</v>
      </c>
      <c r="AP117" s="12">
        <v>1</v>
      </c>
      <c r="AT117" s="12">
        <v>2</v>
      </c>
      <c r="AZ117" s="12" t="str">
        <f>CONCATENATE(AH117,"-",AK117,"-","Loisir")</f>
        <v>50-43235-Loisir</v>
      </c>
      <c r="BA117" s="12">
        <v>1</v>
      </c>
      <c r="BB117" s="12">
        <v>1</v>
      </c>
      <c r="BC117" s="12" t="s">
        <v>61</v>
      </c>
      <c r="BD117" s="12">
        <v>148</v>
      </c>
      <c r="BE117" s="12" t="s">
        <v>62</v>
      </c>
      <c r="BF117" s="12">
        <v>11555</v>
      </c>
      <c r="BG117" s="12">
        <v>23</v>
      </c>
      <c r="BI117" s="2"/>
    </row>
    <row r="118" spans="1:61" x14ac:dyDescent="0.2">
      <c r="A118" s="2" t="s">
        <v>1612</v>
      </c>
      <c r="B118" s="2" t="s">
        <v>568</v>
      </c>
      <c r="D118" s="2">
        <v>50</v>
      </c>
      <c r="E118" s="11">
        <v>43235</v>
      </c>
      <c r="F118" s="2">
        <v>43235</v>
      </c>
      <c r="G118" s="2" t="s">
        <v>104</v>
      </c>
      <c r="K118" s="2">
        <v>9</v>
      </c>
      <c r="O118" s="2" t="s">
        <v>46</v>
      </c>
      <c r="R118" s="2">
        <v>1</v>
      </c>
      <c r="S118" s="52" t="s">
        <v>1599</v>
      </c>
      <c r="V118" s="2" t="s">
        <v>1988</v>
      </c>
      <c r="W118" s="2" t="s">
        <v>1599</v>
      </c>
      <c r="X118" s="2" t="s">
        <v>1599</v>
      </c>
      <c r="Y118" s="2" t="s">
        <v>1599</v>
      </c>
      <c r="Z118" s="2" t="s">
        <v>1599</v>
      </c>
      <c r="AC118" s="2" t="s">
        <v>1599</v>
      </c>
      <c r="AE118" s="2" t="s">
        <v>1599</v>
      </c>
      <c r="AF118" s="12" t="s">
        <v>103</v>
      </c>
      <c r="AG118" s="12">
        <v>196</v>
      </c>
      <c r="AH118" s="12">
        <v>50</v>
      </c>
      <c r="AI118" s="12">
        <f>VLOOKUP(AH118,Tableau5[[ID_Section]:[departement]],10,TRUE)</f>
        <v>17</v>
      </c>
      <c r="AJ118" s="12" t="s">
        <v>104</v>
      </c>
      <c r="AK118" s="33">
        <v>43235</v>
      </c>
      <c r="AL118" s="12">
        <v>9</v>
      </c>
      <c r="AM118" s="12">
        <v>2</v>
      </c>
      <c r="AN118" s="12" t="s">
        <v>46</v>
      </c>
      <c r="AP118" s="12">
        <v>1</v>
      </c>
      <c r="AT118" s="12">
        <v>1</v>
      </c>
      <c r="BA118" s="12">
        <v>2</v>
      </c>
      <c r="BB118" s="12">
        <v>1</v>
      </c>
      <c r="BC118" s="12" t="s">
        <v>61</v>
      </c>
      <c r="BD118" s="12">
        <v>148</v>
      </c>
      <c r="BE118" s="12" t="s">
        <v>62</v>
      </c>
      <c r="BF118" s="12">
        <v>11555</v>
      </c>
      <c r="BG118" s="12">
        <v>23</v>
      </c>
      <c r="BI118" s="2"/>
    </row>
    <row r="119" spans="1:61" x14ac:dyDescent="0.2">
      <c r="A119" s="2" t="s">
        <v>1612</v>
      </c>
      <c r="B119" s="2" t="s">
        <v>568</v>
      </c>
      <c r="D119" s="2">
        <v>50</v>
      </c>
      <c r="E119" s="11">
        <v>43235</v>
      </c>
      <c r="F119" s="2">
        <v>43235</v>
      </c>
      <c r="G119" s="2" t="s">
        <v>104</v>
      </c>
      <c r="K119" s="2">
        <v>9</v>
      </c>
      <c r="O119" s="2" t="s">
        <v>49</v>
      </c>
      <c r="R119" s="2">
        <v>1</v>
      </c>
      <c r="S119" s="52" t="s">
        <v>1599</v>
      </c>
      <c r="V119" s="2" t="s">
        <v>1988</v>
      </c>
      <c r="W119" s="2" t="s">
        <v>1599</v>
      </c>
      <c r="X119" s="2" t="s">
        <v>1599</v>
      </c>
      <c r="Y119" s="2" t="s">
        <v>1599</v>
      </c>
      <c r="Z119" s="2" t="s">
        <v>1599</v>
      </c>
      <c r="AC119" s="2" t="s">
        <v>1599</v>
      </c>
      <c r="AE119" s="2" t="s">
        <v>1599</v>
      </c>
      <c r="AF119" s="12" t="s">
        <v>103</v>
      </c>
      <c r="AG119" s="12">
        <v>197</v>
      </c>
      <c r="AH119" s="12">
        <v>50</v>
      </c>
      <c r="AI119" s="12">
        <f>VLOOKUP(AH119,Tableau5[[ID_Section]:[departement]],10,TRUE)</f>
        <v>17</v>
      </c>
      <c r="AJ119" s="12" t="s">
        <v>104</v>
      </c>
      <c r="AK119" s="33">
        <v>43235</v>
      </c>
      <c r="AL119" s="12">
        <v>9</v>
      </c>
      <c r="AM119" s="12">
        <v>1</v>
      </c>
      <c r="AN119" s="12" t="s">
        <v>49</v>
      </c>
      <c r="AP119" s="12">
        <v>1</v>
      </c>
      <c r="AT119" s="12">
        <v>1</v>
      </c>
      <c r="BA119" s="12">
        <v>2</v>
      </c>
      <c r="BB119" s="12">
        <v>1</v>
      </c>
      <c r="BC119" s="12" t="s">
        <v>61</v>
      </c>
      <c r="BD119" s="12">
        <v>148</v>
      </c>
      <c r="BE119" s="12" t="s">
        <v>62</v>
      </c>
      <c r="BF119" s="12">
        <v>11555</v>
      </c>
      <c r="BG119" s="12">
        <v>23</v>
      </c>
      <c r="BI119" s="2"/>
    </row>
    <row r="120" spans="1:61" x14ac:dyDescent="0.2">
      <c r="A120" s="2" t="s">
        <v>1612</v>
      </c>
      <c r="B120" s="2" t="s">
        <v>568</v>
      </c>
      <c r="D120" s="2">
        <v>50</v>
      </c>
      <c r="E120" s="11">
        <v>43235</v>
      </c>
      <c r="F120" s="2">
        <v>43235</v>
      </c>
      <c r="G120" s="2" t="s">
        <v>104</v>
      </c>
      <c r="K120" s="2">
        <v>9</v>
      </c>
      <c r="O120" s="2" t="s">
        <v>46</v>
      </c>
      <c r="R120" s="2">
        <v>1</v>
      </c>
      <c r="S120" s="52" t="s">
        <v>1599</v>
      </c>
      <c r="V120" s="2" t="s">
        <v>1988</v>
      </c>
      <c r="W120" s="2" t="s">
        <v>1599</v>
      </c>
      <c r="X120" s="2" t="s">
        <v>1599</v>
      </c>
      <c r="Y120" s="2" t="s">
        <v>1599</v>
      </c>
      <c r="Z120" s="2" t="s">
        <v>1599</v>
      </c>
      <c r="AC120" s="2" t="s">
        <v>1599</v>
      </c>
      <c r="AE120" s="2" t="s">
        <v>1599</v>
      </c>
      <c r="AF120" s="12" t="s">
        <v>103</v>
      </c>
      <c r="AG120" s="12">
        <v>198</v>
      </c>
      <c r="AH120" s="12">
        <v>50</v>
      </c>
      <c r="AI120" s="12">
        <f>VLOOKUP(AH120,Tableau5[[ID_Section]:[departement]],10,TRUE)</f>
        <v>17</v>
      </c>
      <c r="AJ120" s="12" t="s">
        <v>104</v>
      </c>
      <c r="AK120" s="33">
        <v>43235</v>
      </c>
      <c r="AL120" s="12">
        <v>9</v>
      </c>
      <c r="AM120" s="12">
        <v>2</v>
      </c>
      <c r="AN120" s="12" t="s">
        <v>46</v>
      </c>
      <c r="AP120" s="12">
        <v>1</v>
      </c>
      <c r="AT120" s="12">
        <v>1</v>
      </c>
      <c r="BA120" s="12">
        <v>2</v>
      </c>
      <c r="BB120" s="12">
        <v>1</v>
      </c>
      <c r="BC120" s="12" t="s">
        <v>61</v>
      </c>
      <c r="BD120" s="12">
        <v>148</v>
      </c>
      <c r="BE120" s="12" t="s">
        <v>62</v>
      </c>
      <c r="BF120" s="12">
        <v>11555</v>
      </c>
      <c r="BG120" s="12">
        <v>23</v>
      </c>
      <c r="BI120" s="2"/>
    </row>
    <row r="121" spans="1:61" x14ac:dyDescent="0.2">
      <c r="A121" s="2" t="s">
        <v>1612</v>
      </c>
      <c r="B121" s="2" t="s">
        <v>568</v>
      </c>
      <c r="D121" s="2">
        <v>50</v>
      </c>
      <c r="E121" s="11">
        <v>43235</v>
      </c>
      <c r="F121" s="2">
        <v>43235</v>
      </c>
      <c r="G121" s="2" t="s">
        <v>104</v>
      </c>
      <c r="K121" s="2">
        <v>9</v>
      </c>
      <c r="O121" s="2" t="s">
        <v>46</v>
      </c>
      <c r="R121" s="2">
        <v>1</v>
      </c>
      <c r="S121" s="52" t="s">
        <v>1599</v>
      </c>
      <c r="V121" s="2" t="s">
        <v>1988</v>
      </c>
      <c r="W121" s="2" t="s">
        <v>1599</v>
      </c>
      <c r="X121" s="2" t="s">
        <v>1599</v>
      </c>
      <c r="Y121" s="2" t="s">
        <v>1599</v>
      </c>
      <c r="Z121" s="2" t="s">
        <v>1599</v>
      </c>
      <c r="AC121" s="2" t="s">
        <v>1599</v>
      </c>
      <c r="AE121" s="2" t="s">
        <v>1599</v>
      </c>
      <c r="AF121" s="12" t="s">
        <v>103</v>
      </c>
      <c r="AG121" s="12">
        <v>199</v>
      </c>
      <c r="AH121" s="12">
        <v>50</v>
      </c>
      <c r="AI121" s="12">
        <f>VLOOKUP(AH121,Tableau5[[ID_Section]:[departement]],10,TRUE)</f>
        <v>17</v>
      </c>
      <c r="AJ121" s="12" t="s">
        <v>104</v>
      </c>
      <c r="AK121" s="33">
        <v>43235</v>
      </c>
      <c r="AL121" s="12">
        <v>9</v>
      </c>
      <c r="AM121" s="12">
        <v>2</v>
      </c>
      <c r="AN121" s="12" t="s">
        <v>46</v>
      </c>
      <c r="AP121" s="12">
        <v>1</v>
      </c>
      <c r="AT121" s="12">
        <v>1</v>
      </c>
      <c r="BA121" s="12">
        <v>2</v>
      </c>
      <c r="BB121" s="12">
        <v>1</v>
      </c>
      <c r="BC121" s="12" t="s">
        <v>61</v>
      </c>
      <c r="BD121" s="12">
        <v>148</v>
      </c>
      <c r="BE121" s="12" t="s">
        <v>62</v>
      </c>
      <c r="BF121" s="12">
        <v>11555</v>
      </c>
      <c r="BG121" s="12">
        <v>23</v>
      </c>
      <c r="BI121" s="2"/>
    </row>
    <row r="122" spans="1:61" x14ac:dyDescent="0.2">
      <c r="A122" s="2" t="s">
        <v>1612</v>
      </c>
      <c r="B122" s="2" t="s">
        <v>568</v>
      </c>
      <c r="D122" s="2">
        <v>50</v>
      </c>
      <c r="E122" s="11">
        <v>43235</v>
      </c>
      <c r="F122" s="2">
        <v>43235</v>
      </c>
      <c r="G122" s="2" t="s">
        <v>104</v>
      </c>
      <c r="K122" s="2">
        <v>9</v>
      </c>
      <c r="O122" s="2" t="s">
        <v>53</v>
      </c>
      <c r="P122" s="52" t="s">
        <v>53</v>
      </c>
      <c r="R122" s="2">
        <v>1</v>
      </c>
      <c r="S122" s="52">
        <v>1</v>
      </c>
      <c r="V122" s="2" t="s">
        <v>1989</v>
      </c>
      <c r="W122" s="2" t="s">
        <v>54</v>
      </c>
      <c r="X122" s="2" t="s">
        <v>107</v>
      </c>
      <c r="Y122" s="2" t="s">
        <v>1599</v>
      </c>
      <c r="Z122" s="2" t="s">
        <v>1599</v>
      </c>
      <c r="AC122" s="2" t="s">
        <v>1599</v>
      </c>
      <c r="AE122" s="2" t="s">
        <v>1599</v>
      </c>
      <c r="AF122" s="12" t="s">
        <v>107</v>
      </c>
      <c r="AG122" s="12">
        <v>200</v>
      </c>
      <c r="AH122" s="12">
        <v>50</v>
      </c>
      <c r="AI122" s="12">
        <f>VLOOKUP(AH122,Tableau5[[ID_Section]:[departement]],10,TRUE)</f>
        <v>17</v>
      </c>
      <c r="AJ122" s="12" t="s">
        <v>104</v>
      </c>
      <c r="AK122" s="33">
        <v>43235</v>
      </c>
      <c r="AL122" s="12">
        <v>9</v>
      </c>
      <c r="AM122" s="12">
        <v>9</v>
      </c>
      <c r="AN122" s="12" t="s">
        <v>53</v>
      </c>
      <c r="AO122" s="12" t="s">
        <v>53</v>
      </c>
      <c r="AP122" s="12">
        <v>1</v>
      </c>
      <c r="AT122" s="12">
        <v>2</v>
      </c>
      <c r="AU122" s="12">
        <v>3</v>
      </c>
      <c r="AZ122" s="12" t="str">
        <f>CONCATENATE(AH122,"-",AK122,"-","Loisir")</f>
        <v>50-43235-Loisir</v>
      </c>
      <c r="BA122" s="12">
        <v>1</v>
      </c>
      <c r="BB122" s="12">
        <v>1</v>
      </c>
      <c r="BC122" s="12" t="s">
        <v>61</v>
      </c>
      <c r="BD122" s="12">
        <v>148</v>
      </c>
      <c r="BE122" s="12" t="s">
        <v>62</v>
      </c>
      <c r="BF122" s="12">
        <v>11555</v>
      </c>
      <c r="BG122" s="12">
        <v>23</v>
      </c>
      <c r="BI122" s="2"/>
    </row>
    <row r="123" spans="1:61" x14ac:dyDescent="0.2">
      <c r="A123" s="2" t="s">
        <v>1612</v>
      </c>
      <c r="B123" s="2" t="s">
        <v>568</v>
      </c>
      <c r="D123" s="2">
        <v>50</v>
      </c>
      <c r="E123" s="11">
        <v>43235</v>
      </c>
      <c r="F123" s="2">
        <v>43235</v>
      </c>
      <c r="G123" s="2" t="s">
        <v>104</v>
      </c>
      <c r="K123" s="2">
        <v>9</v>
      </c>
      <c r="O123" s="2" t="s">
        <v>49</v>
      </c>
      <c r="R123" s="2">
        <v>2</v>
      </c>
      <c r="S123" s="52" t="s">
        <v>1599</v>
      </c>
      <c r="V123" s="2" t="s">
        <v>1989</v>
      </c>
      <c r="W123" s="2" t="s">
        <v>1599</v>
      </c>
      <c r="X123" s="2" t="s">
        <v>1599</v>
      </c>
      <c r="Y123" s="2" t="s">
        <v>1981</v>
      </c>
      <c r="Z123" s="2">
        <v>17000</v>
      </c>
      <c r="AC123" s="2" t="s">
        <v>1982</v>
      </c>
      <c r="AE123" s="2" t="s">
        <v>51</v>
      </c>
      <c r="AF123" s="12" t="s">
        <v>103</v>
      </c>
      <c r="AG123" s="12">
        <v>201</v>
      </c>
      <c r="AH123" s="12">
        <v>50</v>
      </c>
      <c r="AI123" s="12">
        <f>VLOOKUP(AH123,Tableau5[[ID_Section]:[departement]],10,TRUE)</f>
        <v>17</v>
      </c>
      <c r="AJ123" s="12" t="s">
        <v>104</v>
      </c>
      <c r="AK123" s="33">
        <v>43235</v>
      </c>
      <c r="AL123" s="12">
        <v>9</v>
      </c>
      <c r="AM123" s="12">
        <v>1</v>
      </c>
      <c r="AN123" s="12" t="s">
        <v>49</v>
      </c>
      <c r="AP123" s="12">
        <v>2</v>
      </c>
      <c r="AT123" s="12">
        <v>2</v>
      </c>
      <c r="AV123" s="12">
        <v>17000</v>
      </c>
      <c r="AW123" s="12" t="s">
        <v>51</v>
      </c>
      <c r="AX123" s="12">
        <v>2</v>
      </c>
      <c r="AY123" s="12">
        <v>2</v>
      </c>
      <c r="BA123" s="12">
        <v>2</v>
      </c>
      <c r="BB123" s="12">
        <v>1</v>
      </c>
      <c r="BC123" s="12" t="s">
        <v>61</v>
      </c>
      <c r="BD123" s="12">
        <v>148</v>
      </c>
      <c r="BE123" s="12" t="s">
        <v>62</v>
      </c>
      <c r="BF123" s="12">
        <v>11555</v>
      </c>
      <c r="BG123" s="12">
        <v>23</v>
      </c>
      <c r="BI123" s="2"/>
    </row>
    <row r="124" spans="1:61" x14ac:dyDescent="0.2">
      <c r="A124" s="2" t="s">
        <v>1612</v>
      </c>
      <c r="B124" s="2" t="s">
        <v>568</v>
      </c>
      <c r="D124" s="2">
        <v>50</v>
      </c>
      <c r="E124" s="11">
        <v>43235</v>
      </c>
      <c r="F124" s="2">
        <v>43235</v>
      </c>
      <c r="G124" s="2" t="s">
        <v>104</v>
      </c>
      <c r="K124" s="2">
        <v>9</v>
      </c>
      <c r="O124" s="2" t="s">
        <v>50</v>
      </c>
      <c r="P124" s="52" t="s">
        <v>50</v>
      </c>
      <c r="R124" s="2">
        <v>1</v>
      </c>
      <c r="S124" s="52" t="s">
        <v>1599</v>
      </c>
      <c r="V124" s="2" t="s">
        <v>1989</v>
      </c>
      <c r="W124" s="2" t="s">
        <v>1599</v>
      </c>
      <c r="X124" s="2" t="s">
        <v>1599</v>
      </c>
      <c r="Y124" s="2" t="s">
        <v>1981</v>
      </c>
      <c r="Z124" s="2">
        <v>17000</v>
      </c>
      <c r="AC124" s="2" t="s">
        <v>1982</v>
      </c>
      <c r="AE124" s="2" t="s">
        <v>51</v>
      </c>
      <c r="AF124" s="12" t="s">
        <v>103</v>
      </c>
      <c r="AG124" s="12">
        <v>202</v>
      </c>
      <c r="AH124" s="12">
        <v>50</v>
      </c>
      <c r="AI124" s="12">
        <f>VLOOKUP(AH124,Tableau5[[ID_Section]:[departement]],10,TRUE)</f>
        <v>17</v>
      </c>
      <c r="AJ124" s="12" t="s">
        <v>104</v>
      </c>
      <c r="AK124" s="33">
        <v>43235</v>
      </c>
      <c r="AL124" s="12">
        <v>9</v>
      </c>
      <c r="AM124" s="12">
        <v>8</v>
      </c>
      <c r="AN124" s="12" t="s">
        <v>50</v>
      </c>
      <c r="AO124" s="12" t="str">
        <f>AN124</f>
        <v>Utilitaire</v>
      </c>
      <c r="AP124" s="12">
        <v>1</v>
      </c>
      <c r="AT124" s="12">
        <v>2</v>
      </c>
      <c r="AV124" s="12">
        <v>17000</v>
      </c>
      <c r="AW124" s="12" t="s">
        <v>51</v>
      </c>
      <c r="AX124" s="12">
        <v>2</v>
      </c>
      <c r="AY124" s="12">
        <v>2</v>
      </c>
      <c r="AZ124" s="12" t="str">
        <f>CONCATENATE(AH124,"-",AK124,"-",AN124)</f>
        <v>50-43235-Utilitaire</v>
      </c>
      <c r="BA124" s="12">
        <v>1</v>
      </c>
      <c r="BB124" s="12">
        <v>1</v>
      </c>
      <c r="BC124" s="12" t="s">
        <v>61</v>
      </c>
      <c r="BD124" s="12">
        <v>148</v>
      </c>
      <c r="BE124" s="12" t="s">
        <v>62</v>
      </c>
      <c r="BF124" s="12">
        <v>11555</v>
      </c>
      <c r="BG124" s="12">
        <v>23</v>
      </c>
      <c r="BI124" s="2"/>
    </row>
    <row r="125" spans="1:61" x14ac:dyDescent="0.2">
      <c r="A125" s="2" t="s">
        <v>1612</v>
      </c>
      <c r="B125" s="2" t="s">
        <v>568</v>
      </c>
      <c r="D125" s="2">
        <v>50</v>
      </c>
      <c r="E125" s="11">
        <v>43235</v>
      </c>
      <c r="F125" s="2">
        <v>43235</v>
      </c>
      <c r="G125" s="2" t="s">
        <v>104</v>
      </c>
      <c r="K125" s="2">
        <v>9</v>
      </c>
      <c r="O125" s="2" t="s">
        <v>50</v>
      </c>
      <c r="P125" s="52" t="s">
        <v>50</v>
      </c>
      <c r="R125" s="2">
        <v>1</v>
      </c>
      <c r="S125" s="52" t="s">
        <v>1599</v>
      </c>
      <c r="V125" s="2" t="s">
        <v>1988</v>
      </c>
      <c r="W125" s="2" t="s">
        <v>1599</v>
      </c>
      <c r="X125" s="2" t="s">
        <v>1599</v>
      </c>
      <c r="Y125" s="2" t="s">
        <v>1981</v>
      </c>
      <c r="Z125" s="2">
        <v>17000</v>
      </c>
      <c r="AC125" s="2" t="s">
        <v>1982</v>
      </c>
      <c r="AE125" s="2" t="s">
        <v>51</v>
      </c>
      <c r="AF125" s="12" t="s">
        <v>103</v>
      </c>
      <c r="AG125" s="12">
        <v>203</v>
      </c>
      <c r="AH125" s="12">
        <v>50</v>
      </c>
      <c r="AI125" s="12">
        <f>VLOOKUP(AH125,Tableau5[[ID_Section]:[departement]],10,TRUE)</f>
        <v>17</v>
      </c>
      <c r="AJ125" s="12" t="s">
        <v>104</v>
      </c>
      <c r="AK125" s="33">
        <v>43235</v>
      </c>
      <c r="AL125" s="12">
        <v>9</v>
      </c>
      <c r="AM125" s="12">
        <v>8</v>
      </c>
      <c r="AN125" s="12" t="s">
        <v>50</v>
      </c>
      <c r="AO125" s="12" t="str">
        <f>AN125</f>
        <v>Utilitaire</v>
      </c>
      <c r="AP125" s="12">
        <v>1</v>
      </c>
      <c r="AT125" s="12">
        <v>1</v>
      </c>
      <c r="AV125" s="12">
        <v>17000</v>
      </c>
      <c r="AW125" s="12" t="s">
        <v>51</v>
      </c>
      <c r="AX125" s="12">
        <v>2</v>
      </c>
      <c r="AY125" s="12">
        <v>2</v>
      </c>
      <c r="AZ125" s="12" t="str">
        <f>CONCATENATE(AH125,"-",AK125,"-",AN125)</f>
        <v>50-43235-Utilitaire</v>
      </c>
      <c r="BA125" s="12">
        <v>1</v>
      </c>
      <c r="BB125" s="12">
        <v>1</v>
      </c>
      <c r="BC125" s="12" t="s">
        <v>61</v>
      </c>
      <c r="BD125" s="12">
        <v>148</v>
      </c>
      <c r="BE125" s="12" t="s">
        <v>62</v>
      </c>
      <c r="BF125" s="12">
        <v>11555</v>
      </c>
      <c r="BG125" s="12">
        <v>23</v>
      </c>
      <c r="BI125" s="2"/>
    </row>
    <row r="126" spans="1:61" x14ac:dyDescent="0.2">
      <c r="A126" s="2" t="s">
        <v>1612</v>
      </c>
      <c r="B126" s="2" t="s">
        <v>568</v>
      </c>
      <c r="D126" s="2">
        <v>50</v>
      </c>
      <c r="E126" s="11">
        <v>43235</v>
      </c>
      <c r="F126" s="2">
        <v>43235</v>
      </c>
      <c r="G126" s="2" t="s">
        <v>104</v>
      </c>
      <c r="K126" s="2">
        <v>9</v>
      </c>
      <c r="O126" s="2" t="s">
        <v>46</v>
      </c>
      <c r="R126" s="2">
        <v>1</v>
      </c>
      <c r="S126" s="52" t="s">
        <v>1599</v>
      </c>
      <c r="V126" s="2" t="s">
        <v>1989</v>
      </c>
      <c r="W126" s="2" t="s">
        <v>1599</v>
      </c>
      <c r="X126" s="2" t="s">
        <v>1599</v>
      </c>
      <c r="Y126" s="2" t="s">
        <v>1599</v>
      </c>
      <c r="Z126" s="2" t="s">
        <v>1599</v>
      </c>
      <c r="AC126" s="2" t="s">
        <v>1599</v>
      </c>
      <c r="AE126" s="2" t="s">
        <v>1599</v>
      </c>
      <c r="AF126" s="12" t="s">
        <v>103</v>
      </c>
      <c r="AG126" s="12">
        <v>204</v>
      </c>
      <c r="AH126" s="12">
        <v>50</v>
      </c>
      <c r="AI126" s="12">
        <f>VLOOKUP(AH126,Tableau5[[ID_Section]:[departement]],10,TRUE)</f>
        <v>17</v>
      </c>
      <c r="AJ126" s="12" t="s">
        <v>104</v>
      </c>
      <c r="AK126" s="33">
        <v>43235</v>
      </c>
      <c r="AL126" s="12">
        <v>9</v>
      </c>
      <c r="AM126" s="12">
        <v>2</v>
      </c>
      <c r="AN126" s="12" t="s">
        <v>46</v>
      </c>
      <c r="AP126" s="12">
        <v>1</v>
      </c>
      <c r="AT126" s="12">
        <v>2</v>
      </c>
      <c r="BA126" s="12">
        <v>2</v>
      </c>
      <c r="BB126" s="12">
        <v>1</v>
      </c>
      <c r="BC126" s="12" t="s">
        <v>61</v>
      </c>
      <c r="BD126" s="12">
        <v>148</v>
      </c>
      <c r="BE126" s="12" t="s">
        <v>62</v>
      </c>
      <c r="BF126" s="12">
        <v>11555</v>
      </c>
      <c r="BG126" s="12">
        <v>23</v>
      </c>
      <c r="BI126" s="2"/>
    </row>
    <row r="127" spans="1:61" x14ac:dyDescent="0.2">
      <c r="A127" s="2" t="s">
        <v>1612</v>
      </c>
      <c r="B127" s="2" t="s">
        <v>568</v>
      </c>
      <c r="D127" s="2">
        <v>50</v>
      </c>
      <c r="E127" s="11">
        <v>43235</v>
      </c>
      <c r="F127" s="2">
        <v>43235</v>
      </c>
      <c r="G127" s="2" t="s">
        <v>104</v>
      </c>
      <c r="K127" s="2">
        <v>9</v>
      </c>
      <c r="O127" s="2" t="s">
        <v>46</v>
      </c>
      <c r="R127" s="2">
        <v>1</v>
      </c>
      <c r="S127" s="52" t="s">
        <v>1599</v>
      </c>
      <c r="V127" s="2" t="s">
        <v>1989</v>
      </c>
      <c r="W127" s="2" t="s">
        <v>1599</v>
      </c>
      <c r="X127" s="2" t="s">
        <v>1599</v>
      </c>
      <c r="Y127" s="2" t="s">
        <v>1599</v>
      </c>
      <c r="Z127" s="2" t="s">
        <v>1599</v>
      </c>
      <c r="AC127" s="2" t="s">
        <v>1599</v>
      </c>
      <c r="AE127" s="2" t="s">
        <v>1599</v>
      </c>
      <c r="AF127" s="12" t="s">
        <v>103</v>
      </c>
      <c r="AG127" s="12">
        <v>205</v>
      </c>
      <c r="AH127" s="12">
        <v>50</v>
      </c>
      <c r="AI127" s="12">
        <f>VLOOKUP(AH127,Tableau5[[ID_Section]:[departement]],10,TRUE)</f>
        <v>17</v>
      </c>
      <c r="AJ127" s="12" t="s">
        <v>104</v>
      </c>
      <c r="AK127" s="33">
        <v>43235</v>
      </c>
      <c r="AL127" s="12">
        <v>9</v>
      </c>
      <c r="AM127" s="12">
        <v>2</v>
      </c>
      <c r="AN127" s="12" t="s">
        <v>46</v>
      </c>
      <c r="AP127" s="12">
        <v>1</v>
      </c>
      <c r="AT127" s="12">
        <v>2</v>
      </c>
      <c r="BA127" s="12">
        <v>2</v>
      </c>
      <c r="BB127" s="12">
        <v>1</v>
      </c>
      <c r="BC127" s="12" t="s">
        <v>61</v>
      </c>
      <c r="BD127" s="12">
        <v>148</v>
      </c>
      <c r="BE127" s="12" t="s">
        <v>62</v>
      </c>
      <c r="BF127" s="12">
        <v>11555</v>
      </c>
      <c r="BG127" s="12">
        <v>23</v>
      </c>
      <c r="BI127" s="2"/>
    </row>
    <row r="128" spans="1:61" x14ac:dyDescent="0.2">
      <c r="A128" s="2" t="s">
        <v>1612</v>
      </c>
      <c r="B128" s="2" t="s">
        <v>568</v>
      </c>
      <c r="D128" s="2">
        <v>50</v>
      </c>
      <c r="E128" s="11">
        <v>43235</v>
      </c>
      <c r="F128" s="2">
        <v>43235</v>
      </c>
      <c r="G128" s="2" t="s">
        <v>104</v>
      </c>
      <c r="K128" s="2">
        <v>9</v>
      </c>
      <c r="O128" s="2" t="s">
        <v>55</v>
      </c>
      <c r="P128" s="52" t="s">
        <v>55</v>
      </c>
      <c r="R128" s="2">
        <v>1</v>
      </c>
      <c r="S128" s="52" t="s">
        <v>1599</v>
      </c>
      <c r="V128" s="2" t="s">
        <v>1988</v>
      </c>
      <c r="W128" s="2" t="s">
        <v>1599</v>
      </c>
      <c r="X128" s="2" t="s">
        <v>1599</v>
      </c>
      <c r="Y128" s="2" t="s">
        <v>1981</v>
      </c>
      <c r="Z128" s="2">
        <v>17000</v>
      </c>
      <c r="AC128" s="2" t="s">
        <v>1982</v>
      </c>
      <c r="AE128" s="2" t="s">
        <v>51</v>
      </c>
      <c r="AF128" s="12" t="s">
        <v>103</v>
      </c>
      <c r="AG128" s="12">
        <v>206</v>
      </c>
      <c r="AH128" s="12">
        <v>50</v>
      </c>
      <c r="AI128" s="12">
        <f>VLOOKUP(AH128,Tableau5[[ID_Section]:[departement]],10,TRUE)</f>
        <v>17</v>
      </c>
      <c r="AJ128" s="12" t="s">
        <v>104</v>
      </c>
      <c r="AK128" s="33">
        <v>43235</v>
      </c>
      <c r="AL128" s="12">
        <v>9</v>
      </c>
      <c r="AM128" s="12">
        <v>5</v>
      </c>
      <c r="AN128" s="12" t="s">
        <v>55</v>
      </c>
      <c r="AO128" s="12" t="str">
        <f>AN128</f>
        <v>Sportif</v>
      </c>
      <c r="AP128" s="12">
        <v>1</v>
      </c>
      <c r="AT128" s="12">
        <v>1</v>
      </c>
      <c r="AV128" s="12">
        <v>17000</v>
      </c>
      <c r="AW128" s="12" t="s">
        <v>51</v>
      </c>
      <c r="AX128" s="12">
        <v>2</v>
      </c>
      <c r="AY128" s="12">
        <v>2</v>
      </c>
      <c r="AZ128" s="12" t="str">
        <f>CONCATENATE(AH128,"-",AK128,"-",AN128)</f>
        <v>50-43235-Sportif</v>
      </c>
      <c r="BA128" s="12">
        <v>1</v>
      </c>
      <c r="BB128" s="12">
        <v>1</v>
      </c>
      <c r="BC128" s="12" t="s">
        <v>61</v>
      </c>
      <c r="BD128" s="12">
        <v>148</v>
      </c>
      <c r="BE128" s="12" t="s">
        <v>62</v>
      </c>
      <c r="BF128" s="12">
        <v>11555</v>
      </c>
      <c r="BG128" s="12">
        <v>23</v>
      </c>
      <c r="BI128" s="2"/>
    </row>
    <row r="129" spans="1:61" x14ac:dyDescent="0.2">
      <c r="A129" s="2" t="s">
        <v>1612</v>
      </c>
      <c r="B129" s="2" t="s">
        <v>568</v>
      </c>
      <c r="D129" s="2">
        <v>50</v>
      </c>
      <c r="E129" s="11">
        <v>43235</v>
      </c>
      <c r="F129" s="2">
        <v>43235</v>
      </c>
      <c r="G129" s="2" t="s">
        <v>104</v>
      </c>
      <c r="K129" s="2">
        <v>9</v>
      </c>
      <c r="O129" s="2" t="s">
        <v>53</v>
      </c>
      <c r="P129" s="52" t="s">
        <v>53</v>
      </c>
      <c r="R129" s="2">
        <v>2</v>
      </c>
      <c r="S129" s="52" t="s">
        <v>1599</v>
      </c>
      <c r="V129" s="2" t="s">
        <v>1988</v>
      </c>
      <c r="W129" s="2" t="s">
        <v>1599</v>
      </c>
      <c r="X129" s="2" t="s">
        <v>1599</v>
      </c>
      <c r="Y129" s="2" t="s">
        <v>1981</v>
      </c>
      <c r="Z129" s="2">
        <v>17000</v>
      </c>
      <c r="AC129" s="2" t="s">
        <v>1982</v>
      </c>
      <c r="AE129" s="2" t="s">
        <v>51</v>
      </c>
      <c r="AF129" s="12" t="s">
        <v>103</v>
      </c>
      <c r="AG129" s="12">
        <v>207</v>
      </c>
      <c r="AH129" s="12">
        <v>50</v>
      </c>
      <c r="AI129" s="12">
        <f>VLOOKUP(AH129,Tableau5[[ID_Section]:[departement]],10,TRUE)</f>
        <v>17</v>
      </c>
      <c r="AJ129" s="12" t="s">
        <v>104</v>
      </c>
      <c r="AK129" s="33">
        <v>43235</v>
      </c>
      <c r="AL129" s="12">
        <v>9</v>
      </c>
      <c r="AM129" s="12">
        <v>9</v>
      </c>
      <c r="AN129" s="12" t="s">
        <v>53</v>
      </c>
      <c r="AO129" s="12" t="s">
        <v>53</v>
      </c>
      <c r="AP129" s="12">
        <v>2</v>
      </c>
      <c r="AT129" s="12">
        <v>1</v>
      </c>
      <c r="AV129" s="12">
        <v>17000</v>
      </c>
      <c r="AW129" s="12" t="s">
        <v>51</v>
      </c>
      <c r="AX129" s="12">
        <v>2</v>
      </c>
      <c r="AY129" s="12">
        <v>2</v>
      </c>
      <c r="AZ129" s="12" t="str">
        <f>CONCATENATE(AH129,"-",AK129,"-","Loisir")</f>
        <v>50-43235-Loisir</v>
      </c>
      <c r="BA129" s="12">
        <v>1</v>
      </c>
      <c r="BB129" s="12">
        <v>1</v>
      </c>
      <c r="BC129" s="12" t="s">
        <v>61</v>
      </c>
      <c r="BD129" s="12">
        <v>148</v>
      </c>
      <c r="BE129" s="12" t="s">
        <v>62</v>
      </c>
      <c r="BF129" s="12">
        <v>11555</v>
      </c>
      <c r="BG129" s="12">
        <v>23</v>
      </c>
      <c r="BH129" s="12" t="s">
        <v>48</v>
      </c>
      <c r="BI129" s="2"/>
    </row>
    <row r="130" spans="1:61" x14ac:dyDescent="0.2">
      <c r="A130" s="2" t="s">
        <v>1612</v>
      </c>
      <c r="B130" s="2" t="s">
        <v>568</v>
      </c>
      <c r="D130" s="2">
        <v>50</v>
      </c>
      <c r="E130" s="11">
        <v>43235</v>
      </c>
      <c r="F130" s="2">
        <v>43235</v>
      </c>
      <c r="G130" s="2" t="s">
        <v>104</v>
      </c>
      <c r="K130" s="2">
        <v>10</v>
      </c>
      <c r="O130" s="2" t="s">
        <v>46</v>
      </c>
      <c r="R130" s="2">
        <v>1</v>
      </c>
      <c r="S130" s="52" t="s">
        <v>1599</v>
      </c>
      <c r="V130" s="2" t="s">
        <v>1988</v>
      </c>
      <c r="W130" s="2" t="s">
        <v>1599</v>
      </c>
      <c r="X130" s="2" t="s">
        <v>1599</v>
      </c>
      <c r="Y130" s="2" t="s">
        <v>1599</v>
      </c>
      <c r="Z130" s="2" t="s">
        <v>1599</v>
      </c>
      <c r="AC130" s="2" t="s">
        <v>1599</v>
      </c>
      <c r="AE130" s="2" t="s">
        <v>1599</v>
      </c>
      <c r="AF130" s="12" t="s">
        <v>103</v>
      </c>
      <c r="AG130" s="12">
        <v>208</v>
      </c>
      <c r="AH130" s="12">
        <v>50</v>
      </c>
      <c r="AI130" s="12">
        <f>VLOOKUP(AH130,Tableau5[[ID_Section]:[departement]],10,TRUE)</f>
        <v>17</v>
      </c>
      <c r="AJ130" s="12" t="s">
        <v>104</v>
      </c>
      <c r="AK130" s="33">
        <v>43235</v>
      </c>
      <c r="AL130" s="12">
        <v>10</v>
      </c>
      <c r="AM130" s="12">
        <v>2</v>
      </c>
      <c r="AN130" s="12" t="s">
        <v>46</v>
      </c>
      <c r="AP130" s="12">
        <v>1</v>
      </c>
      <c r="AT130" s="12">
        <v>1</v>
      </c>
      <c r="BA130" s="12">
        <v>2</v>
      </c>
      <c r="BB130" s="12">
        <v>1</v>
      </c>
      <c r="BC130" s="12" t="s">
        <v>61</v>
      </c>
      <c r="BD130" s="12">
        <v>148</v>
      </c>
      <c r="BE130" s="12" t="s">
        <v>69</v>
      </c>
      <c r="BF130" s="12">
        <v>11556</v>
      </c>
      <c r="BG130" s="12">
        <v>40</v>
      </c>
      <c r="BI130" s="2"/>
    </row>
    <row r="131" spans="1:61" x14ac:dyDescent="0.2">
      <c r="A131" s="2" t="s">
        <v>1612</v>
      </c>
      <c r="B131" s="2" t="s">
        <v>568</v>
      </c>
      <c r="D131" s="2">
        <v>50</v>
      </c>
      <c r="E131" s="11">
        <v>43235</v>
      </c>
      <c r="F131" s="2">
        <v>43235</v>
      </c>
      <c r="G131" s="2" t="s">
        <v>104</v>
      </c>
      <c r="K131" s="2">
        <v>10</v>
      </c>
      <c r="O131" s="2" t="s">
        <v>53</v>
      </c>
      <c r="P131" s="52" t="s">
        <v>53</v>
      </c>
      <c r="R131" s="2">
        <v>1</v>
      </c>
      <c r="S131" s="52">
        <v>1</v>
      </c>
      <c r="V131" s="2" t="s">
        <v>1988</v>
      </c>
      <c r="W131" s="2" t="s">
        <v>54</v>
      </c>
      <c r="X131" s="2" t="s">
        <v>108</v>
      </c>
      <c r="Y131" s="2" t="s">
        <v>1599</v>
      </c>
      <c r="Z131" s="2" t="s">
        <v>1599</v>
      </c>
      <c r="AC131" s="2" t="s">
        <v>1599</v>
      </c>
      <c r="AE131" s="2" t="s">
        <v>1599</v>
      </c>
      <c r="AF131" s="12" t="s">
        <v>108</v>
      </c>
      <c r="AG131" s="12">
        <v>209</v>
      </c>
      <c r="AH131" s="12">
        <v>50</v>
      </c>
      <c r="AI131" s="12">
        <f>VLOOKUP(AH131,Tableau5[[ID_Section]:[departement]],10,TRUE)</f>
        <v>17</v>
      </c>
      <c r="AJ131" s="12" t="s">
        <v>104</v>
      </c>
      <c r="AK131" s="33">
        <v>43235</v>
      </c>
      <c r="AL131" s="12">
        <v>10</v>
      </c>
      <c r="AM131" s="12">
        <v>9</v>
      </c>
      <c r="AN131" s="12" t="s">
        <v>53</v>
      </c>
      <c r="AO131" s="12" t="s">
        <v>53</v>
      </c>
      <c r="AP131" s="12">
        <v>1</v>
      </c>
      <c r="AT131" s="12">
        <v>1</v>
      </c>
      <c r="AU131" s="12">
        <v>4</v>
      </c>
      <c r="AZ131" s="12" t="str">
        <f>CONCATENATE(AH131,"-",AK131,"-","Loisir")</f>
        <v>50-43235-Loisir</v>
      </c>
      <c r="BA131" s="12">
        <v>1</v>
      </c>
      <c r="BB131" s="12">
        <v>1</v>
      </c>
      <c r="BC131" s="12" t="s">
        <v>61</v>
      </c>
      <c r="BD131" s="12">
        <v>148</v>
      </c>
      <c r="BE131" s="12" t="s">
        <v>69</v>
      </c>
      <c r="BF131" s="12">
        <v>11556</v>
      </c>
      <c r="BG131" s="12">
        <v>40</v>
      </c>
      <c r="BI131" s="2"/>
    </row>
    <row r="132" spans="1:61" x14ac:dyDescent="0.2">
      <c r="A132" s="2" t="s">
        <v>1612</v>
      </c>
      <c r="B132" s="2" t="s">
        <v>568</v>
      </c>
      <c r="D132" s="2">
        <v>50</v>
      </c>
      <c r="E132" s="11">
        <v>43235</v>
      </c>
      <c r="F132" s="2">
        <v>43235</v>
      </c>
      <c r="G132" s="2" t="s">
        <v>104</v>
      </c>
      <c r="K132" s="2">
        <v>10</v>
      </c>
      <c r="O132" s="2" t="s">
        <v>53</v>
      </c>
      <c r="P132" s="52" t="s">
        <v>53</v>
      </c>
      <c r="R132" s="2">
        <v>1</v>
      </c>
      <c r="S132" s="52">
        <v>1</v>
      </c>
      <c r="V132" s="2" t="s">
        <v>1988</v>
      </c>
      <c r="W132" s="2" t="s">
        <v>54</v>
      </c>
      <c r="X132" s="2" t="s">
        <v>109</v>
      </c>
      <c r="Y132" s="2" t="s">
        <v>1599</v>
      </c>
      <c r="Z132" s="2" t="s">
        <v>1599</v>
      </c>
      <c r="AC132" s="2" t="s">
        <v>1599</v>
      </c>
      <c r="AE132" s="2" t="s">
        <v>1599</v>
      </c>
      <c r="AF132" s="12" t="s">
        <v>109</v>
      </c>
      <c r="AG132" s="12">
        <v>210</v>
      </c>
      <c r="AH132" s="12">
        <v>50</v>
      </c>
      <c r="AI132" s="12">
        <f>VLOOKUP(AH132,Tableau5[[ID_Section]:[departement]],10,TRUE)</f>
        <v>17</v>
      </c>
      <c r="AJ132" s="12" t="s">
        <v>104</v>
      </c>
      <c r="AK132" s="33">
        <v>43235</v>
      </c>
      <c r="AL132" s="12">
        <v>10</v>
      </c>
      <c r="AM132" s="12">
        <v>9</v>
      </c>
      <c r="AN132" s="12" t="s">
        <v>53</v>
      </c>
      <c r="AO132" s="12" t="s">
        <v>53</v>
      </c>
      <c r="AP132" s="12">
        <v>1</v>
      </c>
      <c r="AT132" s="12">
        <v>1</v>
      </c>
      <c r="AU132" s="12">
        <v>5</v>
      </c>
      <c r="AZ132" s="12" t="str">
        <f>CONCATENATE(AH132,"-",AK132,"-","Loisir")</f>
        <v>50-43235-Loisir</v>
      </c>
      <c r="BA132" s="12">
        <v>1</v>
      </c>
      <c r="BB132" s="12">
        <v>1</v>
      </c>
      <c r="BC132" s="12" t="s">
        <v>61</v>
      </c>
      <c r="BD132" s="12">
        <v>148</v>
      </c>
      <c r="BE132" s="12" t="s">
        <v>69</v>
      </c>
      <c r="BF132" s="12">
        <v>11556</v>
      </c>
      <c r="BG132" s="12">
        <v>40</v>
      </c>
      <c r="BI132" s="2"/>
    </row>
    <row r="133" spans="1:61" x14ac:dyDescent="0.2">
      <c r="A133" s="2" t="s">
        <v>1612</v>
      </c>
      <c r="B133" s="2" t="s">
        <v>568</v>
      </c>
      <c r="D133" s="2">
        <v>50</v>
      </c>
      <c r="E133" s="11">
        <v>43235</v>
      </c>
      <c r="F133" s="2">
        <v>43235</v>
      </c>
      <c r="G133" s="2" t="s">
        <v>104</v>
      </c>
      <c r="K133" s="2">
        <v>10</v>
      </c>
      <c r="O133" s="2" t="s">
        <v>55</v>
      </c>
      <c r="P133" s="52" t="s">
        <v>55</v>
      </c>
      <c r="R133" s="2">
        <v>1</v>
      </c>
      <c r="S133" s="52" t="s">
        <v>1599</v>
      </c>
      <c r="V133" s="2" t="s">
        <v>1988</v>
      </c>
      <c r="W133" s="2" t="s">
        <v>1599</v>
      </c>
      <c r="X133" s="2" t="s">
        <v>1599</v>
      </c>
      <c r="Y133" s="2" t="s">
        <v>1981</v>
      </c>
      <c r="Z133" s="2">
        <v>17000</v>
      </c>
      <c r="AC133" s="2" t="s">
        <v>1982</v>
      </c>
      <c r="AE133" s="2" t="s">
        <v>51</v>
      </c>
      <c r="AF133" s="12" t="s">
        <v>103</v>
      </c>
      <c r="AG133" s="12">
        <v>211</v>
      </c>
      <c r="AH133" s="12">
        <v>50</v>
      </c>
      <c r="AI133" s="12">
        <f>VLOOKUP(AH133,Tableau5[[ID_Section]:[departement]],10,TRUE)</f>
        <v>17</v>
      </c>
      <c r="AJ133" s="12" t="s">
        <v>104</v>
      </c>
      <c r="AK133" s="33">
        <v>43235</v>
      </c>
      <c r="AL133" s="12">
        <v>10</v>
      </c>
      <c r="AM133" s="12">
        <v>5</v>
      </c>
      <c r="AN133" s="12" t="s">
        <v>55</v>
      </c>
      <c r="AO133" s="12" t="str">
        <f>AN133</f>
        <v>Sportif</v>
      </c>
      <c r="AP133" s="12">
        <v>1</v>
      </c>
      <c r="AT133" s="12">
        <v>1</v>
      </c>
      <c r="AV133" s="12">
        <v>17000</v>
      </c>
      <c r="AW133" s="12" t="s">
        <v>51</v>
      </c>
      <c r="AX133" s="12">
        <v>2</v>
      </c>
      <c r="AY133" s="12">
        <v>2</v>
      </c>
      <c r="AZ133" s="12" t="str">
        <f>CONCATENATE(AH133,"-",AK133,"-",AN133)</f>
        <v>50-43235-Sportif</v>
      </c>
      <c r="BA133" s="12">
        <v>1</v>
      </c>
      <c r="BB133" s="12">
        <v>1</v>
      </c>
      <c r="BC133" s="12" t="s">
        <v>61</v>
      </c>
      <c r="BD133" s="12">
        <v>148</v>
      </c>
      <c r="BE133" s="12" t="s">
        <v>69</v>
      </c>
      <c r="BF133" s="12">
        <v>11556</v>
      </c>
      <c r="BG133" s="12">
        <v>40</v>
      </c>
      <c r="BI133" s="2"/>
    </row>
    <row r="134" spans="1:61" x14ac:dyDescent="0.2">
      <c r="A134" s="2" t="s">
        <v>1612</v>
      </c>
      <c r="B134" s="2" t="s">
        <v>568</v>
      </c>
      <c r="D134" s="2">
        <v>50</v>
      </c>
      <c r="E134" s="11">
        <v>43235</v>
      </c>
      <c r="F134" s="2">
        <v>43235</v>
      </c>
      <c r="G134" s="2" t="s">
        <v>104</v>
      </c>
      <c r="K134" s="2">
        <v>10</v>
      </c>
      <c r="O134" s="2" t="s">
        <v>55</v>
      </c>
      <c r="P134" s="52" t="s">
        <v>55</v>
      </c>
      <c r="R134" s="2">
        <v>1</v>
      </c>
      <c r="S134" s="52">
        <v>1</v>
      </c>
      <c r="V134" s="2" t="s">
        <v>1989</v>
      </c>
      <c r="W134" s="2" t="s">
        <v>54</v>
      </c>
      <c r="X134" s="2" t="s">
        <v>110</v>
      </c>
      <c r="Y134" s="2" t="s">
        <v>1599</v>
      </c>
      <c r="Z134" s="2" t="s">
        <v>1599</v>
      </c>
      <c r="AC134" s="2" t="s">
        <v>1599</v>
      </c>
      <c r="AE134" s="2" t="s">
        <v>1599</v>
      </c>
      <c r="AF134" s="12" t="s">
        <v>110</v>
      </c>
      <c r="AG134" s="12">
        <v>212</v>
      </c>
      <c r="AH134" s="12">
        <v>50</v>
      </c>
      <c r="AI134" s="12">
        <f>VLOOKUP(AH134,Tableau5[[ID_Section]:[departement]],10,TRUE)</f>
        <v>17</v>
      </c>
      <c r="AJ134" s="12" t="s">
        <v>104</v>
      </c>
      <c r="AK134" s="33">
        <v>43235</v>
      </c>
      <c r="AL134" s="12">
        <v>10</v>
      </c>
      <c r="AM134" s="12">
        <v>5</v>
      </c>
      <c r="AN134" s="12" t="s">
        <v>55</v>
      </c>
      <c r="AO134" s="12" t="str">
        <f>AN134</f>
        <v>Sportif</v>
      </c>
      <c r="AP134" s="12">
        <v>1</v>
      </c>
      <c r="AT134" s="12">
        <v>2</v>
      </c>
      <c r="AU134" s="12">
        <v>6</v>
      </c>
      <c r="AZ134" s="12" t="str">
        <f>CONCATENATE(AH134,"-",AK134,"-",AN134)</f>
        <v>50-43235-Sportif</v>
      </c>
      <c r="BA134" s="12">
        <v>1</v>
      </c>
      <c r="BB134" s="12">
        <v>1</v>
      </c>
      <c r="BC134" s="12" t="s">
        <v>61</v>
      </c>
      <c r="BD134" s="12">
        <v>148</v>
      </c>
      <c r="BE134" s="12" t="s">
        <v>69</v>
      </c>
      <c r="BF134" s="12">
        <v>11556</v>
      </c>
      <c r="BG134" s="12">
        <v>40</v>
      </c>
      <c r="BI134" s="2"/>
    </row>
    <row r="135" spans="1:61" x14ac:dyDescent="0.2">
      <c r="A135" s="2" t="s">
        <v>1612</v>
      </c>
      <c r="B135" s="2" t="s">
        <v>568</v>
      </c>
      <c r="D135" s="2">
        <v>50</v>
      </c>
      <c r="E135" s="11">
        <v>43235</v>
      </c>
      <c r="F135" s="2">
        <v>43235</v>
      </c>
      <c r="G135" s="2" t="s">
        <v>104</v>
      </c>
      <c r="K135" s="2">
        <v>10</v>
      </c>
      <c r="O135" s="2" t="s">
        <v>46</v>
      </c>
      <c r="R135" s="2">
        <v>1</v>
      </c>
      <c r="S135" s="52" t="s">
        <v>1599</v>
      </c>
      <c r="V135" s="2" t="s">
        <v>1988</v>
      </c>
      <c r="W135" s="2" t="s">
        <v>1599</v>
      </c>
      <c r="X135" s="2" t="s">
        <v>1599</v>
      </c>
      <c r="Y135" s="2" t="s">
        <v>1599</v>
      </c>
      <c r="Z135" s="2" t="s">
        <v>1599</v>
      </c>
      <c r="AC135" s="2" t="s">
        <v>1599</v>
      </c>
      <c r="AE135" s="2" t="s">
        <v>1599</v>
      </c>
      <c r="AF135" s="12" t="s">
        <v>103</v>
      </c>
      <c r="AG135" s="12">
        <v>213</v>
      </c>
      <c r="AH135" s="12">
        <v>50</v>
      </c>
      <c r="AI135" s="12">
        <f>VLOOKUP(AH135,Tableau5[[ID_Section]:[departement]],10,TRUE)</f>
        <v>17</v>
      </c>
      <c r="AJ135" s="12" t="s">
        <v>104</v>
      </c>
      <c r="AK135" s="33">
        <v>43235</v>
      </c>
      <c r="AL135" s="12">
        <v>10</v>
      </c>
      <c r="AM135" s="12">
        <v>2</v>
      </c>
      <c r="AN135" s="12" t="s">
        <v>46</v>
      </c>
      <c r="AP135" s="12">
        <v>1</v>
      </c>
      <c r="AT135" s="12">
        <v>1</v>
      </c>
      <c r="BA135" s="12">
        <v>2</v>
      </c>
      <c r="BB135" s="12">
        <v>1</v>
      </c>
      <c r="BC135" s="12" t="s">
        <v>61</v>
      </c>
      <c r="BD135" s="12">
        <v>148</v>
      </c>
      <c r="BE135" s="12" t="s">
        <v>69</v>
      </c>
      <c r="BF135" s="12">
        <v>11556</v>
      </c>
      <c r="BG135" s="12">
        <v>40</v>
      </c>
      <c r="BI135" s="2"/>
    </row>
    <row r="136" spans="1:61" x14ac:dyDescent="0.2">
      <c r="A136" s="2" t="s">
        <v>1612</v>
      </c>
      <c r="B136" s="2" t="s">
        <v>568</v>
      </c>
      <c r="D136" s="2">
        <v>50</v>
      </c>
      <c r="E136" s="11">
        <v>43235</v>
      </c>
      <c r="F136" s="2">
        <v>43235</v>
      </c>
      <c r="G136" s="2" t="s">
        <v>104</v>
      </c>
      <c r="K136" s="2">
        <v>10</v>
      </c>
      <c r="O136" s="2" t="s">
        <v>46</v>
      </c>
      <c r="R136" s="2">
        <v>1</v>
      </c>
      <c r="S136" s="52" t="s">
        <v>1599</v>
      </c>
      <c r="V136" s="2" t="s">
        <v>1989</v>
      </c>
      <c r="W136" s="2" t="s">
        <v>1599</v>
      </c>
      <c r="X136" s="2" t="s">
        <v>1599</v>
      </c>
      <c r="Y136" s="2" t="s">
        <v>1599</v>
      </c>
      <c r="Z136" s="2" t="s">
        <v>1599</v>
      </c>
      <c r="AC136" s="2" t="s">
        <v>1599</v>
      </c>
      <c r="AE136" s="2" t="s">
        <v>1599</v>
      </c>
      <c r="AF136" s="12" t="s">
        <v>103</v>
      </c>
      <c r="AG136" s="12">
        <v>214</v>
      </c>
      <c r="AH136" s="12">
        <v>50</v>
      </c>
      <c r="AI136" s="12">
        <f>VLOOKUP(AH136,Tableau5[[ID_Section]:[departement]],10,TRUE)</f>
        <v>17</v>
      </c>
      <c r="AJ136" s="12" t="s">
        <v>104</v>
      </c>
      <c r="AK136" s="33">
        <v>43235</v>
      </c>
      <c r="AL136" s="12">
        <v>10</v>
      </c>
      <c r="AM136" s="12">
        <v>2</v>
      </c>
      <c r="AN136" s="12" t="s">
        <v>46</v>
      </c>
      <c r="AP136" s="12">
        <v>1</v>
      </c>
      <c r="AT136" s="12">
        <v>2</v>
      </c>
      <c r="BA136" s="12">
        <v>2</v>
      </c>
      <c r="BB136" s="12">
        <v>1</v>
      </c>
      <c r="BC136" s="12" t="s">
        <v>61</v>
      </c>
      <c r="BD136" s="12">
        <v>148</v>
      </c>
      <c r="BE136" s="12" t="s">
        <v>69</v>
      </c>
      <c r="BF136" s="12">
        <v>11556</v>
      </c>
      <c r="BG136" s="12">
        <v>40</v>
      </c>
      <c r="BI136" s="2"/>
    </row>
    <row r="137" spans="1:61" x14ac:dyDescent="0.2">
      <c r="A137" s="2" t="s">
        <v>1612</v>
      </c>
      <c r="B137" s="2" t="s">
        <v>568</v>
      </c>
      <c r="D137" s="2">
        <v>50</v>
      </c>
      <c r="E137" s="11">
        <v>43235</v>
      </c>
      <c r="F137" s="2">
        <v>43235</v>
      </c>
      <c r="G137" s="2" t="s">
        <v>104</v>
      </c>
      <c r="K137" s="2">
        <v>10</v>
      </c>
      <c r="O137" s="2" t="s">
        <v>46</v>
      </c>
      <c r="R137" s="2">
        <v>1</v>
      </c>
      <c r="S137" s="52" t="s">
        <v>1599</v>
      </c>
      <c r="V137" s="2" t="s">
        <v>1988</v>
      </c>
      <c r="W137" s="2" t="s">
        <v>1599</v>
      </c>
      <c r="X137" s="2" t="s">
        <v>1599</v>
      </c>
      <c r="Y137" s="2" t="s">
        <v>1599</v>
      </c>
      <c r="Z137" s="2" t="s">
        <v>1599</v>
      </c>
      <c r="AC137" s="2" t="s">
        <v>1599</v>
      </c>
      <c r="AE137" s="2" t="s">
        <v>1599</v>
      </c>
      <c r="AF137" s="12" t="s">
        <v>103</v>
      </c>
      <c r="AG137" s="12">
        <v>215</v>
      </c>
      <c r="AH137" s="12">
        <v>50</v>
      </c>
      <c r="AI137" s="12">
        <f>VLOOKUP(AH137,Tableau5[[ID_Section]:[departement]],10,TRUE)</f>
        <v>17</v>
      </c>
      <c r="AJ137" s="12" t="s">
        <v>104</v>
      </c>
      <c r="AK137" s="33">
        <v>43235</v>
      </c>
      <c r="AL137" s="12">
        <v>10</v>
      </c>
      <c r="AM137" s="12">
        <v>2</v>
      </c>
      <c r="AN137" s="12" t="s">
        <v>46</v>
      </c>
      <c r="AP137" s="12">
        <v>1</v>
      </c>
      <c r="AT137" s="12">
        <v>1</v>
      </c>
      <c r="BA137" s="12">
        <v>2</v>
      </c>
      <c r="BB137" s="12">
        <v>1</v>
      </c>
      <c r="BC137" s="12" t="s">
        <v>61</v>
      </c>
      <c r="BD137" s="12">
        <v>148</v>
      </c>
      <c r="BE137" s="12" t="s">
        <v>69</v>
      </c>
      <c r="BF137" s="12">
        <v>11556</v>
      </c>
      <c r="BG137" s="12">
        <v>40</v>
      </c>
      <c r="BI137" s="2"/>
    </row>
    <row r="138" spans="1:61" x14ac:dyDescent="0.2">
      <c r="A138" s="2" t="s">
        <v>1612</v>
      </c>
      <c r="B138" s="2" t="s">
        <v>568</v>
      </c>
      <c r="D138" s="2">
        <v>50</v>
      </c>
      <c r="E138" s="11">
        <v>43235</v>
      </c>
      <c r="F138" s="2">
        <v>43235</v>
      </c>
      <c r="G138" s="2" t="s">
        <v>104</v>
      </c>
      <c r="K138" s="2">
        <v>10</v>
      </c>
      <c r="O138" s="2" t="s">
        <v>49</v>
      </c>
      <c r="R138" s="2">
        <v>1</v>
      </c>
      <c r="S138" s="52" t="s">
        <v>1599</v>
      </c>
      <c r="V138" s="2" t="s">
        <v>1989</v>
      </c>
      <c r="W138" s="2" t="s">
        <v>1599</v>
      </c>
      <c r="X138" s="2" t="s">
        <v>1599</v>
      </c>
      <c r="Y138" s="2" t="s">
        <v>1599</v>
      </c>
      <c r="Z138" s="2" t="s">
        <v>1599</v>
      </c>
      <c r="AC138" s="2" t="s">
        <v>1599</v>
      </c>
      <c r="AE138" s="2" t="s">
        <v>1599</v>
      </c>
      <c r="AF138" s="12" t="s">
        <v>103</v>
      </c>
      <c r="AG138" s="12">
        <v>216</v>
      </c>
      <c r="AH138" s="12">
        <v>50</v>
      </c>
      <c r="AI138" s="12">
        <f>VLOOKUP(AH138,Tableau5[[ID_Section]:[departement]],10,TRUE)</f>
        <v>17</v>
      </c>
      <c r="AJ138" s="12" t="s">
        <v>104</v>
      </c>
      <c r="AK138" s="33">
        <v>43235</v>
      </c>
      <c r="AL138" s="12">
        <v>10</v>
      </c>
      <c r="AM138" s="12">
        <v>1</v>
      </c>
      <c r="AN138" s="12" t="s">
        <v>49</v>
      </c>
      <c r="AP138" s="12">
        <v>1</v>
      </c>
      <c r="AT138" s="12">
        <v>2</v>
      </c>
      <c r="BA138" s="12">
        <v>2</v>
      </c>
      <c r="BB138" s="12">
        <v>1</v>
      </c>
      <c r="BC138" s="12" t="s">
        <v>61</v>
      </c>
      <c r="BD138" s="12">
        <v>148</v>
      </c>
      <c r="BE138" s="12" t="s">
        <v>69</v>
      </c>
      <c r="BF138" s="12">
        <v>11556</v>
      </c>
      <c r="BG138" s="12">
        <v>40</v>
      </c>
      <c r="BI138" s="2"/>
    </row>
    <row r="139" spans="1:61" x14ac:dyDescent="0.2">
      <c r="A139" s="2" t="s">
        <v>1612</v>
      </c>
      <c r="B139" s="2" t="s">
        <v>568</v>
      </c>
      <c r="D139" s="2">
        <v>50</v>
      </c>
      <c r="E139" s="11">
        <v>43235</v>
      </c>
      <c r="F139" s="2">
        <v>43235</v>
      </c>
      <c r="G139" s="2" t="s">
        <v>104</v>
      </c>
      <c r="K139" s="2">
        <v>10</v>
      </c>
      <c r="O139" s="2" t="s">
        <v>46</v>
      </c>
      <c r="R139" s="2">
        <v>1</v>
      </c>
      <c r="S139" s="52" t="s">
        <v>1599</v>
      </c>
      <c r="V139" s="2" t="s">
        <v>1988</v>
      </c>
      <c r="W139" s="2" t="s">
        <v>1599</v>
      </c>
      <c r="X139" s="2" t="s">
        <v>1599</v>
      </c>
      <c r="Y139" s="2" t="s">
        <v>1599</v>
      </c>
      <c r="Z139" s="2" t="s">
        <v>1599</v>
      </c>
      <c r="AC139" s="2" t="s">
        <v>1599</v>
      </c>
      <c r="AE139" s="2" t="s">
        <v>1599</v>
      </c>
      <c r="AF139" s="12" t="s">
        <v>103</v>
      </c>
      <c r="AG139" s="12">
        <v>217</v>
      </c>
      <c r="AH139" s="12">
        <v>50</v>
      </c>
      <c r="AI139" s="12">
        <f>VLOOKUP(AH139,Tableau5[[ID_Section]:[departement]],10,TRUE)</f>
        <v>17</v>
      </c>
      <c r="AJ139" s="12" t="s">
        <v>104</v>
      </c>
      <c r="AK139" s="33">
        <v>43235</v>
      </c>
      <c r="AL139" s="12">
        <v>10</v>
      </c>
      <c r="AM139" s="12">
        <v>2</v>
      </c>
      <c r="AN139" s="12" t="s">
        <v>46</v>
      </c>
      <c r="AP139" s="12">
        <v>1</v>
      </c>
      <c r="AT139" s="12">
        <v>1</v>
      </c>
      <c r="BA139" s="12">
        <v>2</v>
      </c>
      <c r="BB139" s="12">
        <v>1</v>
      </c>
      <c r="BC139" s="12" t="s">
        <v>61</v>
      </c>
      <c r="BD139" s="12">
        <v>148</v>
      </c>
      <c r="BE139" s="12" t="s">
        <v>69</v>
      </c>
      <c r="BF139" s="12">
        <v>11556</v>
      </c>
      <c r="BG139" s="12">
        <v>40</v>
      </c>
      <c r="BI139" s="2"/>
    </row>
    <row r="140" spans="1:61" x14ac:dyDescent="0.2">
      <c r="A140" s="2" t="s">
        <v>1612</v>
      </c>
      <c r="B140" s="2" t="s">
        <v>568</v>
      </c>
      <c r="D140" s="2">
        <v>50</v>
      </c>
      <c r="E140" s="11">
        <v>43235</v>
      </c>
      <c r="F140" s="2">
        <v>43235</v>
      </c>
      <c r="G140" s="2" t="s">
        <v>104</v>
      </c>
      <c r="K140" s="2">
        <v>10</v>
      </c>
      <c r="O140" s="2" t="s">
        <v>46</v>
      </c>
      <c r="R140" s="2">
        <v>1</v>
      </c>
      <c r="S140" s="52" t="s">
        <v>1599</v>
      </c>
      <c r="V140" s="2" t="s">
        <v>1988</v>
      </c>
      <c r="W140" s="2" t="s">
        <v>1599</v>
      </c>
      <c r="X140" s="2" t="s">
        <v>1599</v>
      </c>
      <c r="Y140" s="2" t="s">
        <v>1599</v>
      </c>
      <c r="Z140" s="2" t="s">
        <v>1599</v>
      </c>
      <c r="AC140" s="2" t="s">
        <v>1599</v>
      </c>
      <c r="AE140" s="2" t="s">
        <v>1599</v>
      </c>
      <c r="AF140" s="12" t="s">
        <v>103</v>
      </c>
      <c r="AG140" s="12">
        <v>218</v>
      </c>
      <c r="AH140" s="12">
        <v>50</v>
      </c>
      <c r="AI140" s="12">
        <f>VLOOKUP(AH140,Tableau5[[ID_Section]:[departement]],10,TRUE)</f>
        <v>17</v>
      </c>
      <c r="AJ140" s="12" t="s">
        <v>104</v>
      </c>
      <c r="AK140" s="33">
        <v>43235</v>
      </c>
      <c r="AL140" s="12">
        <v>10</v>
      </c>
      <c r="AM140" s="12">
        <v>2</v>
      </c>
      <c r="AN140" s="12" t="s">
        <v>46</v>
      </c>
      <c r="AP140" s="12">
        <v>1</v>
      </c>
      <c r="AT140" s="12">
        <v>1</v>
      </c>
      <c r="BA140" s="12">
        <v>2</v>
      </c>
      <c r="BB140" s="12">
        <v>1</v>
      </c>
      <c r="BC140" s="12" t="s">
        <v>61</v>
      </c>
      <c r="BD140" s="12">
        <v>148</v>
      </c>
      <c r="BE140" s="12" t="s">
        <v>69</v>
      </c>
      <c r="BF140" s="12">
        <v>11556</v>
      </c>
      <c r="BG140" s="12">
        <v>40</v>
      </c>
      <c r="BI140" s="2"/>
    </row>
    <row r="141" spans="1:61" x14ac:dyDescent="0.2">
      <c r="A141" s="2" t="s">
        <v>1612</v>
      </c>
      <c r="B141" s="2" t="s">
        <v>568</v>
      </c>
      <c r="D141" s="2">
        <v>50</v>
      </c>
      <c r="E141" s="11">
        <v>43235</v>
      </c>
      <c r="F141" s="2">
        <v>43235</v>
      </c>
      <c r="G141" s="2" t="s">
        <v>104</v>
      </c>
      <c r="K141" s="2">
        <v>10</v>
      </c>
      <c r="O141" s="2" t="s">
        <v>46</v>
      </c>
      <c r="R141" s="2">
        <v>1</v>
      </c>
      <c r="S141" s="52" t="s">
        <v>1599</v>
      </c>
      <c r="V141" s="2" t="s">
        <v>1988</v>
      </c>
      <c r="W141" s="2" t="s">
        <v>1599</v>
      </c>
      <c r="X141" s="2" t="s">
        <v>1599</v>
      </c>
      <c r="Y141" s="2" t="s">
        <v>1599</v>
      </c>
      <c r="Z141" s="2" t="s">
        <v>1599</v>
      </c>
      <c r="AC141" s="2" t="s">
        <v>1599</v>
      </c>
      <c r="AE141" s="2" t="s">
        <v>1599</v>
      </c>
      <c r="AF141" s="12" t="s">
        <v>103</v>
      </c>
      <c r="AG141" s="12">
        <v>219</v>
      </c>
      <c r="AH141" s="12">
        <v>50</v>
      </c>
      <c r="AI141" s="12">
        <f>VLOOKUP(AH141,Tableau5[[ID_Section]:[departement]],10,TRUE)</f>
        <v>17</v>
      </c>
      <c r="AJ141" s="12" t="s">
        <v>104</v>
      </c>
      <c r="AK141" s="33">
        <v>43235</v>
      </c>
      <c r="AL141" s="12">
        <v>10</v>
      </c>
      <c r="AM141" s="12">
        <v>2</v>
      </c>
      <c r="AN141" s="12" t="s">
        <v>46</v>
      </c>
      <c r="AP141" s="12">
        <v>1</v>
      </c>
      <c r="AT141" s="12">
        <v>1</v>
      </c>
      <c r="BA141" s="12">
        <v>2</v>
      </c>
      <c r="BB141" s="12">
        <v>1</v>
      </c>
      <c r="BC141" s="12" t="s">
        <v>61</v>
      </c>
      <c r="BD141" s="12">
        <v>148</v>
      </c>
      <c r="BE141" s="12" t="s">
        <v>69</v>
      </c>
      <c r="BF141" s="12">
        <v>11556</v>
      </c>
      <c r="BG141" s="12">
        <v>40</v>
      </c>
      <c r="BI141" s="2"/>
    </row>
    <row r="142" spans="1:61" x14ac:dyDescent="0.2">
      <c r="A142" s="2" t="s">
        <v>1612</v>
      </c>
      <c r="B142" s="2" t="s">
        <v>568</v>
      </c>
      <c r="D142" s="2">
        <v>50</v>
      </c>
      <c r="E142" s="11">
        <v>43235</v>
      </c>
      <c r="F142" s="2">
        <v>43235</v>
      </c>
      <c r="G142" s="2" t="s">
        <v>104</v>
      </c>
      <c r="K142" s="2">
        <v>10</v>
      </c>
      <c r="O142" s="2" t="s">
        <v>46</v>
      </c>
      <c r="R142" s="2">
        <v>1</v>
      </c>
      <c r="S142" s="52" t="s">
        <v>1599</v>
      </c>
      <c r="V142" s="2" t="s">
        <v>1988</v>
      </c>
      <c r="W142" s="2" t="s">
        <v>1599</v>
      </c>
      <c r="X142" s="2" t="s">
        <v>1599</v>
      </c>
      <c r="Y142" s="2" t="s">
        <v>1599</v>
      </c>
      <c r="Z142" s="2" t="s">
        <v>1599</v>
      </c>
      <c r="AC142" s="2" t="s">
        <v>1599</v>
      </c>
      <c r="AE142" s="2" t="s">
        <v>1599</v>
      </c>
      <c r="AF142" s="12" t="s">
        <v>103</v>
      </c>
      <c r="AG142" s="12">
        <v>220</v>
      </c>
      <c r="AH142" s="12">
        <v>50</v>
      </c>
      <c r="AI142" s="12">
        <f>VLOOKUP(AH142,Tableau5[[ID_Section]:[departement]],10,TRUE)</f>
        <v>17</v>
      </c>
      <c r="AJ142" s="12" t="s">
        <v>104</v>
      </c>
      <c r="AK142" s="33">
        <v>43235</v>
      </c>
      <c r="AL142" s="12">
        <v>10</v>
      </c>
      <c r="AM142" s="12">
        <v>2</v>
      </c>
      <c r="AN142" s="12" t="s">
        <v>46</v>
      </c>
      <c r="AP142" s="12">
        <v>1</v>
      </c>
      <c r="AT142" s="12">
        <v>1</v>
      </c>
      <c r="BA142" s="12">
        <v>2</v>
      </c>
      <c r="BB142" s="12">
        <v>1</v>
      </c>
      <c r="BC142" s="12" t="s">
        <v>61</v>
      </c>
      <c r="BD142" s="12">
        <v>148</v>
      </c>
      <c r="BE142" s="12" t="s">
        <v>69</v>
      </c>
      <c r="BF142" s="12">
        <v>11556</v>
      </c>
      <c r="BG142" s="12">
        <v>40</v>
      </c>
      <c r="BI142" s="2"/>
    </row>
    <row r="143" spans="1:61" x14ac:dyDescent="0.2">
      <c r="A143" s="2" t="s">
        <v>1612</v>
      </c>
      <c r="B143" s="2" t="s">
        <v>568</v>
      </c>
      <c r="D143" s="2">
        <v>50</v>
      </c>
      <c r="E143" s="11">
        <v>43235</v>
      </c>
      <c r="F143" s="2">
        <v>43235</v>
      </c>
      <c r="G143" s="2" t="s">
        <v>104</v>
      </c>
      <c r="K143" s="2">
        <v>10</v>
      </c>
      <c r="O143" s="2" t="s">
        <v>55</v>
      </c>
      <c r="P143" s="52" t="s">
        <v>55</v>
      </c>
      <c r="R143" s="2">
        <v>1</v>
      </c>
      <c r="S143" s="52" t="s">
        <v>1599</v>
      </c>
      <c r="V143" s="2" t="s">
        <v>1988</v>
      </c>
      <c r="W143" s="2" t="s">
        <v>1599</v>
      </c>
      <c r="X143" s="2" t="s">
        <v>1599</v>
      </c>
      <c r="Y143" s="2" t="s">
        <v>1599</v>
      </c>
      <c r="Z143" s="2" t="s">
        <v>1599</v>
      </c>
      <c r="AC143" s="2" t="s">
        <v>1599</v>
      </c>
      <c r="AE143" s="2" t="s">
        <v>1599</v>
      </c>
      <c r="AF143" s="12" t="s">
        <v>103</v>
      </c>
      <c r="AG143" s="12">
        <v>221</v>
      </c>
      <c r="AH143" s="12">
        <v>50</v>
      </c>
      <c r="AI143" s="12">
        <f>VLOOKUP(AH143,Tableau5[[ID_Section]:[departement]],10,TRUE)</f>
        <v>17</v>
      </c>
      <c r="AJ143" s="12" t="s">
        <v>104</v>
      </c>
      <c r="AK143" s="33">
        <v>43235</v>
      </c>
      <c r="AL143" s="12">
        <v>10</v>
      </c>
      <c r="AM143" s="12">
        <v>5</v>
      </c>
      <c r="AN143" s="12" t="s">
        <v>55</v>
      </c>
      <c r="AO143" s="12" t="str">
        <f>AN143</f>
        <v>Sportif</v>
      </c>
      <c r="AP143" s="12">
        <v>1</v>
      </c>
      <c r="AT143" s="12">
        <v>1</v>
      </c>
      <c r="AZ143" s="12" t="str">
        <f>CONCATENATE(AH143,"-",AK143,"-",AN143)</f>
        <v>50-43235-Sportif</v>
      </c>
      <c r="BA143" s="12">
        <v>1</v>
      </c>
      <c r="BB143" s="12">
        <v>1</v>
      </c>
      <c r="BC143" s="12" t="s">
        <v>61</v>
      </c>
      <c r="BD143" s="12">
        <v>148</v>
      </c>
      <c r="BE143" s="12" t="s">
        <v>69</v>
      </c>
      <c r="BF143" s="12">
        <v>11556</v>
      </c>
      <c r="BG143" s="12">
        <v>40</v>
      </c>
      <c r="BI143" s="2"/>
    </row>
    <row r="144" spans="1:61" x14ac:dyDescent="0.2">
      <c r="A144" s="2" t="s">
        <v>1612</v>
      </c>
      <c r="B144" s="2" t="s">
        <v>568</v>
      </c>
      <c r="D144" s="2">
        <v>50</v>
      </c>
      <c r="E144" s="11">
        <v>43235</v>
      </c>
      <c r="F144" s="2">
        <v>43235</v>
      </c>
      <c r="G144" s="2" t="s">
        <v>104</v>
      </c>
      <c r="K144" s="2">
        <v>10</v>
      </c>
      <c r="O144" s="2" t="s">
        <v>46</v>
      </c>
      <c r="R144" s="2">
        <v>1</v>
      </c>
      <c r="S144" s="52" t="s">
        <v>1599</v>
      </c>
      <c r="V144" s="2" t="s">
        <v>1988</v>
      </c>
      <c r="W144" s="2" t="s">
        <v>1599</v>
      </c>
      <c r="X144" s="2" t="s">
        <v>1599</v>
      </c>
      <c r="Y144" s="2" t="s">
        <v>1599</v>
      </c>
      <c r="Z144" s="2" t="s">
        <v>1599</v>
      </c>
      <c r="AC144" s="2" t="s">
        <v>1599</v>
      </c>
      <c r="AE144" s="2" t="s">
        <v>1599</v>
      </c>
      <c r="AF144" s="12" t="s">
        <v>103</v>
      </c>
      <c r="AG144" s="12">
        <v>222</v>
      </c>
      <c r="AH144" s="12">
        <v>50</v>
      </c>
      <c r="AI144" s="12">
        <f>VLOOKUP(AH144,Tableau5[[ID_Section]:[departement]],10,TRUE)</f>
        <v>17</v>
      </c>
      <c r="AJ144" s="12" t="s">
        <v>104</v>
      </c>
      <c r="AK144" s="33">
        <v>43235</v>
      </c>
      <c r="AL144" s="12">
        <v>10</v>
      </c>
      <c r="AM144" s="12">
        <v>2</v>
      </c>
      <c r="AN144" s="12" t="s">
        <v>46</v>
      </c>
      <c r="AP144" s="12">
        <v>1</v>
      </c>
      <c r="AT144" s="12">
        <v>1</v>
      </c>
      <c r="BA144" s="12">
        <v>2</v>
      </c>
      <c r="BB144" s="12">
        <v>1</v>
      </c>
      <c r="BC144" s="12" t="s">
        <v>61</v>
      </c>
      <c r="BD144" s="12">
        <v>148</v>
      </c>
      <c r="BE144" s="12" t="s">
        <v>69</v>
      </c>
      <c r="BF144" s="12">
        <v>11556</v>
      </c>
      <c r="BG144" s="12">
        <v>40</v>
      </c>
      <c r="BI144" s="2"/>
    </row>
    <row r="145" spans="1:61" x14ac:dyDescent="0.2">
      <c r="A145" s="2" t="s">
        <v>1612</v>
      </c>
      <c r="B145" s="2" t="s">
        <v>568</v>
      </c>
      <c r="D145" s="2">
        <v>50</v>
      </c>
      <c r="E145" s="11">
        <v>43235</v>
      </c>
      <c r="F145" s="2">
        <v>43235</v>
      </c>
      <c r="G145" s="2" t="s">
        <v>104</v>
      </c>
      <c r="K145" s="2">
        <v>10</v>
      </c>
      <c r="O145" s="2" t="s">
        <v>55</v>
      </c>
      <c r="P145" s="52" t="s">
        <v>55</v>
      </c>
      <c r="R145" s="2">
        <v>1</v>
      </c>
      <c r="S145" s="52">
        <v>1</v>
      </c>
      <c r="V145" s="2" t="s">
        <v>1989</v>
      </c>
      <c r="W145" s="2" t="s">
        <v>54</v>
      </c>
      <c r="X145" s="2" t="s">
        <v>111</v>
      </c>
      <c r="Y145" s="2" t="s">
        <v>1599</v>
      </c>
      <c r="Z145" s="2" t="s">
        <v>1599</v>
      </c>
      <c r="AC145" s="2" t="s">
        <v>1599</v>
      </c>
      <c r="AE145" s="2" t="s">
        <v>1599</v>
      </c>
      <c r="AF145" s="12" t="s">
        <v>111</v>
      </c>
      <c r="AG145" s="12">
        <v>223</v>
      </c>
      <c r="AH145" s="12">
        <v>50</v>
      </c>
      <c r="AI145" s="12">
        <f>VLOOKUP(AH145,Tableau5[[ID_Section]:[departement]],10,TRUE)</f>
        <v>17</v>
      </c>
      <c r="AJ145" s="12" t="s">
        <v>104</v>
      </c>
      <c r="AK145" s="33">
        <v>43235</v>
      </c>
      <c r="AL145" s="12">
        <v>10</v>
      </c>
      <c r="AM145" s="12">
        <v>5</v>
      </c>
      <c r="AN145" s="12" t="s">
        <v>55</v>
      </c>
      <c r="AO145" s="12" t="str">
        <f>AN145</f>
        <v>Sportif</v>
      </c>
      <c r="AP145" s="12">
        <v>1</v>
      </c>
      <c r="AT145" s="12">
        <v>2</v>
      </c>
      <c r="AU145" s="12">
        <v>7</v>
      </c>
      <c r="AZ145" s="12" t="str">
        <f>CONCATENATE(AH145,"-",AK145,"-",AN145)</f>
        <v>50-43235-Sportif</v>
      </c>
      <c r="BA145" s="12">
        <v>1</v>
      </c>
      <c r="BB145" s="12">
        <v>1</v>
      </c>
      <c r="BC145" s="12" t="s">
        <v>61</v>
      </c>
      <c r="BD145" s="12">
        <v>148</v>
      </c>
      <c r="BE145" s="12" t="s">
        <v>69</v>
      </c>
      <c r="BF145" s="12">
        <v>11556</v>
      </c>
      <c r="BG145" s="12">
        <v>40</v>
      </c>
      <c r="BI145" s="2"/>
    </row>
    <row r="146" spans="1:61" x14ac:dyDescent="0.2">
      <c r="A146" s="2" t="s">
        <v>1612</v>
      </c>
      <c r="B146" s="2" t="s">
        <v>568</v>
      </c>
      <c r="D146" s="2">
        <v>50</v>
      </c>
      <c r="E146" s="11">
        <v>43235</v>
      </c>
      <c r="F146" s="2">
        <v>43235</v>
      </c>
      <c r="G146" s="2" t="s">
        <v>104</v>
      </c>
      <c r="K146" s="2">
        <v>10</v>
      </c>
      <c r="O146" s="2" t="s">
        <v>53</v>
      </c>
      <c r="P146" s="52" t="s">
        <v>53</v>
      </c>
      <c r="R146" s="2">
        <v>1</v>
      </c>
      <c r="S146" s="52">
        <v>1</v>
      </c>
      <c r="V146" s="2" t="s">
        <v>1989</v>
      </c>
      <c r="W146" s="2" t="s">
        <v>54</v>
      </c>
      <c r="X146" s="2" t="s">
        <v>112</v>
      </c>
      <c r="Y146" s="2" t="s">
        <v>1599</v>
      </c>
      <c r="Z146" s="2" t="s">
        <v>1599</v>
      </c>
      <c r="AC146" s="2" t="s">
        <v>1599</v>
      </c>
      <c r="AE146" s="2" t="s">
        <v>1599</v>
      </c>
      <c r="AF146" s="12" t="s">
        <v>112</v>
      </c>
      <c r="AG146" s="12">
        <v>224</v>
      </c>
      <c r="AH146" s="12">
        <v>50</v>
      </c>
      <c r="AI146" s="12">
        <f>VLOOKUP(AH146,Tableau5[[ID_Section]:[departement]],10,TRUE)</f>
        <v>17</v>
      </c>
      <c r="AJ146" s="12" t="s">
        <v>104</v>
      </c>
      <c r="AK146" s="33">
        <v>43235</v>
      </c>
      <c r="AL146" s="12">
        <v>10</v>
      </c>
      <c r="AM146" s="12">
        <v>9</v>
      </c>
      <c r="AN146" s="12" t="s">
        <v>53</v>
      </c>
      <c r="AO146" s="12" t="s">
        <v>53</v>
      </c>
      <c r="AP146" s="12">
        <v>1</v>
      </c>
      <c r="AT146" s="12">
        <v>2</v>
      </c>
      <c r="AU146" s="12">
        <v>8</v>
      </c>
      <c r="AZ146" s="12" t="str">
        <f>CONCATENATE(AH146,"-",AK146,"-","Loisir")</f>
        <v>50-43235-Loisir</v>
      </c>
      <c r="BA146" s="12">
        <v>1</v>
      </c>
      <c r="BB146" s="12">
        <v>1</v>
      </c>
      <c r="BC146" s="12" t="s">
        <v>61</v>
      </c>
      <c r="BD146" s="12">
        <v>148</v>
      </c>
      <c r="BE146" s="12" t="s">
        <v>69</v>
      </c>
      <c r="BF146" s="12">
        <v>11556</v>
      </c>
      <c r="BG146" s="12">
        <v>40</v>
      </c>
      <c r="BI146" s="2"/>
    </row>
    <row r="147" spans="1:61" x14ac:dyDescent="0.2">
      <c r="A147" s="2" t="s">
        <v>1612</v>
      </c>
      <c r="B147" s="2" t="s">
        <v>568</v>
      </c>
      <c r="D147" s="2">
        <v>50</v>
      </c>
      <c r="E147" s="11">
        <v>43235</v>
      </c>
      <c r="F147" s="2">
        <v>43235</v>
      </c>
      <c r="G147" s="2" t="s">
        <v>104</v>
      </c>
      <c r="K147" s="2">
        <v>10</v>
      </c>
      <c r="O147" s="2" t="s">
        <v>46</v>
      </c>
      <c r="R147" s="2">
        <v>1</v>
      </c>
      <c r="S147" s="52" t="s">
        <v>1599</v>
      </c>
      <c r="V147" s="2" t="s">
        <v>1988</v>
      </c>
      <c r="W147" s="2" t="s">
        <v>1599</v>
      </c>
      <c r="X147" s="2" t="s">
        <v>1599</v>
      </c>
      <c r="Y147" s="2" t="s">
        <v>1599</v>
      </c>
      <c r="Z147" s="2" t="s">
        <v>1599</v>
      </c>
      <c r="AC147" s="2" t="s">
        <v>1599</v>
      </c>
      <c r="AE147" s="2" t="s">
        <v>1599</v>
      </c>
      <c r="AF147" s="12" t="s">
        <v>103</v>
      </c>
      <c r="AG147" s="12">
        <v>225</v>
      </c>
      <c r="AH147" s="12">
        <v>50</v>
      </c>
      <c r="AI147" s="12">
        <f>VLOOKUP(AH147,Tableau5[[ID_Section]:[departement]],10,TRUE)</f>
        <v>17</v>
      </c>
      <c r="AJ147" s="12" t="s">
        <v>104</v>
      </c>
      <c r="AK147" s="33">
        <v>43235</v>
      </c>
      <c r="AL147" s="12">
        <v>10</v>
      </c>
      <c r="AM147" s="12">
        <v>2</v>
      </c>
      <c r="AN147" s="12" t="s">
        <v>46</v>
      </c>
      <c r="AP147" s="12">
        <v>1</v>
      </c>
      <c r="AT147" s="12">
        <v>1</v>
      </c>
      <c r="BA147" s="12">
        <v>2</v>
      </c>
      <c r="BB147" s="12">
        <v>1</v>
      </c>
      <c r="BC147" s="12" t="s">
        <v>61</v>
      </c>
      <c r="BD147" s="12">
        <v>148</v>
      </c>
      <c r="BE147" s="12" t="s">
        <v>69</v>
      </c>
      <c r="BF147" s="12">
        <v>11556</v>
      </c>
      <c r="BG147" s="12">
        <v>40</v>
      </c>
      <c r="BI147" s="2"/>
    </row>
    <row r="148" spans="1:61" x14ac:dyDescent="0.2">
      <c r="A148" s="2" t="s">
        <v>1612</v>
      </c>
      <c r="B148" s="2" t="s">
        <v>568</v>
      </c>
      <c r="D148" s="2">
        <v>50</v>
      </c>
      <c r="E148" s="11">
        <v>43235</v>
      </c>
      <c r="F148" s="2">
        <v>43235</v>
      </c>
      <c r="G148" s="2" t="s">
        <v>104</v>
      </c>
      <c r="K148" s="2">
        <v>10</v>
      </c>
      <c r="O148" s="2" t="s">
        <v>46</v>
      </c>
      <c r="R148" s="2">
        <v>1</v>
      </c>
      <c r="S148" s="52" t="s">
        <v>1599</v>
      </c>
      <c r="V148" s="2" t="s">
        <v>1989</v>
      </c>
      <c r="W148" s="2" t="s">
        <v>1599</v>
      </c>
      <c r="X148" s="2" t="s">
        <v>1599</v>
      </c>
      <c r="Y148" s="2" t="s">
        <v>1599</v>
      </c>
      <c r="Z148" s="2" t="s">
        <v>1599</v>
      </c>
      <c r="AC148" s="2" t="s">
        <v>1599</v>
      </c>
      <c r="AE148" s="2" t="s">
        <v>1599</v>
      </c>
      <c r="AF148" s="12" t="s">
        <v>103</v>
      </c>
      <c r="AG148" s="12">
        <v>226</v>
      </c>
      <c r="AH148" s="12">
        <v>50</v>
      </c>
      <c r="AI148" s="12">
        <f>VLOOKUP(AH148,Tableau5[[ID_Section]:[departement]],10,TRUE)</f>
        <v>17</v>
      </c>
      <c r="AJ148" s="12" t="s">
        <v>104</v>
      </c>
      <c r="AK148" s="33">
        <v>43235</v>
      </c>
      <c r="AL148" s="12">
        <v>10</v>
      </c>
      <c r="AM148" s="12">
        <v>2</v>
      </c>
      <c r="AN148" s="12" t="s">
        <v>46</v>
      </c>
      <c r="AP148" s="12">
        <v>1</v>
      </c>
      <c r="AT148" s="12">
        <v>2</v>
      </c>
      <c r="BA148" s="12">
        <v>2</v>
      </c>
      <c r="BB148" s="12">
        <v>1</v>
      </c>
      <c r="BC148" s="12" t="s">
        <v>61</v>
      </c>
      <c r="BD148" s="12">
        <v>148</v>
      </c>
      <c r="BE148" s="12" t="s">
        <v>69</v>
      </c>
      <c r="BF148" s="12">
        <v>11556</v>
      </c>
      <c r="BG148" s="12">
        <v>40</v>
      </c>
      <c r="BI148" s="2"/>
    </row>
    <row r="149" spans="1:61" x14ac:dyDescent="0.2">
      <c r="A149" s="2" t="s">
        <v>1612</v>
      </c>
      <c r="B149" s="2" t="s">
        <v>568</v>
      </c>
      <c r="D149" s="2">
        <v>50</v>
      </c>
      <c r="E149" s="11">
        <v>43235</v>
      </c>
      <c r="F149" s="2">
        <v>43235</v>
      </c>
      <c r="G149" s="2" t="s">
        <v>104</v>
      </c>
      <c r="K149" s="2">
        <v>10</v>
      </c>
      <c r="O149" s="2" t="s">
        <v>50</v>
      </c>
      <c r="P149" s="52" t="s">
        <v>50</v>
      </c>
      <c r="R149" s="2">
        <v>1</v>
      </c>
      <c r="S149" s="52" t="s">
        <v>1599</v>
      </c>
      <c r="V149" s="2" t="s">
        <v>1989</v>
      </c>
      <c r="W149" s="2" t="s">
        <v>1599</v>
      </c>
      <c r="X149" s="2" t="s">
        <v>1599</v>
      </c>
      <c r="Y149" s="2" t="s">
        <v>1981</v>
      </c>
      <c r="Z149" s="2">
        <v>17000</v>
      </c>
      <c r="AC149" s="2" t="s">
        <v>1982</v>
      </c>
      <c r="AE149" s="2" t="s">
        <v>51</v>
      </c>
      <c r="AF149" s="12" t="s">
        <v>103</v>
      </c>
      <c r="AG149" s="12">
        <v>227</v>
      </c>
      <c r="AH149" s="12">
        <v>50</v>
      </c>
      <c r="AI149" s="12">
        <f>VLOOKUP(AH149,Tableau5[[ID_Section]:[departement]],10,TRUE)</f>
        <v>17</v>
      </c>
      <c r="AJ149" s="12" t="s">
        <v>104</v>
      </c>
      <c r="AK149" s="33">
        <v>43235</v>
      </c>
      <c r="AL149" s="12">
        <v>10</v>
      </c>
      <c r="AM149" s="12">
        <v>8</v>
      </c>
      <c r="AN149" s="12" t="s">
        <v>50</v>
      </c>
      <c r="AO149" s="12" t="str">
        <f>AN149</f>
        <v>Utilitaire</v>
      </c>
      <c r="AP149" s="12">
        <v>1</v>
      </c>
      <c r="AT149" s="12">
        <v>2</v>
      </c>
      <c r="AV149" s="12">
        <v>17000</v>
      </c>
      <c r="AW149" s="12" t="s">
        <v>51</v>
      </c>
      <c r="AX149" s="12">
        <v>2</v>
      </c>
      <c r="AY149" s="12">
        <v>2</v>
      </c>
      <c r="AZ149" s="12" t="str">
        <f>CONCATENATE(AH149,"-",AK149,"-",AN149)</f>
        <v>50-43235-Utilitaire</v>
      </c>
      <c r="BA149" s="12">
        <v>1</v>
      </c>
      <c r="BB149" s="12">
        <v>1</v>
      </c>
      <c r="BC149" s="12" t="s">
        <v>61</v>
      </c>
      <c r="BD149" s="12">
        <v>148</v>
      </c>
      <c r="BE149" s="12" t="s">
        <v>69</v>
      </c>
      <c r="BF149" s="12">
        <v>11556</v>
      </c>
      <c r="BG149" s="12">
        <v>40</v>
      </c>
      <c r="BI149" s="2"/>
    </row>
    <row r="150" spans="1:61" x14ac:dyDescent="0.2">
      <c r="A150" s="2" t="s">
        <v>1612</v>
      </c>
      <c r="B150" s="2" t="s">
        <v>568</v>
      </c>
      <c r="D150" s="2">
        <v>50</v>
      </c>
      <c r="E150" s="11">
        <v>43235</v>
      </c>
      <c r="F150" s="2">
        <v>43235</v>
      </c>
      <c r="G150" s="2" t="s">
        <v>104</v>
      </c>
      <c r="K150" s="2">
        <v>10</v>
      </c>
      <c r="O150" s="2" t="s">
        <v>50</v>
      </c>
      <c r="P150" s="52" t="s">
        <v>50</v>
      </c>
      <c r="R150" s="2">
        <v>1</v>
      </c>
      <c r="S150" s="52">
        <v>1</v>
      </c>
      <c r="V150" s="2" t="s">
        <v>1988</v>
      </c>
      <c r="W150" s="2" t="s">
        <v>54</v>
      </c>
      <c r="X150" s="2" t="s">
        <v>113</v>
      </c>
      <c r="Y150" s="2" t="s">
        <v>1599</v>
      </c>
      <c r="Z150" s="2" t="s">
        <v>1599</v>
      </c>
      <c r="AC150" s="2" t="s">
        <v>1599</v>
      </c>
      <c r="AE150" s="2" t="s">
        <v>1599</v>
      </c>
      <c r="AF150" s="12" t="s">
        <v>113</v>
      </c>
      <c r="AG150" s="12">
        <v>228</v>
      </c>
      <c r="AH150" s="12">
        <v>50</v>
      </c>
      <c r="AI150" s="12">
        <f>VLOOKUP(AH150,Tableau5[[ID_Section]:[departement]],10,TRUE)</f>
        <v>17</v>
      </c>
      <c r="AJ150" s="12" t="s">
        <v>104</v>
      </c>
      <c r="AK150" s="33">
        <v>43235</v>
      </c>
      <c r="AL150" s="12">
        <v>10</v>
      </c>
      <c r="AM150" s="12">
        <v>8</v>
      </c>
      <c r="AN150" s="12" t="s">
        <v>50</v>
      </c>
      <c r="AO150" s="12" t="str">
        <f>AN150</f>
        <v>Utilitaire</v>
      </c>
      <c r="AP150" s="12">
        <v>1</v>
      </c>
      <c r="AT150" s="12">
        <v>1</v>
      </c>
      <c r="AU150" s="12">
        <v>9</v>
      </c>
      <c r="AZ150" s="12" t="str">
        <f>CONCATENATE(AH150,"-",AK150,"-",AN150)</f>
        <v>50-43235-Utilitaire</v>
      </c>
      <c r="BA150" s="12">
        <v>1</v>
      </c>
      <c r="BB150" s="12">
        <v>1</v>
      </c>
      <c r="BC150" s="12" t="s">
        <v>61</v>
      </c>
      <c r="BD150" s="12">
        <v>148</v>
      </c>
      <c r="BE150" s="12" t="s">
        <v>69</v>
      </c>
      <c r="BF150" s="12">
        <v>11556</v>
      </c>
      <c r="BG150" s="12">
        <v>40</v>
      </c>
      <c r="BI150" s="2"/>
    </row>
    <row r="151" spans="1:61" x14ac:dyDescent="0.2">
      <c r="A151" s="2" t="s">
        <v>1612</v>
      </c>
      <c r="B151" s="2" t="s">
        <v>568</v>
      </c>
      <c r="D151" s="2">
        <v>50</v>
      </c>
      <c r="E151" s="11">
        <v>43235</v>
      </c>
      <c r="F151" s="2">
        <v>43235</v>
      </c>
      <c r="G151" s="2" t="s">
        <v>104</v>
      </c>
      <c r="K151" s="2">
        <v>10</v>
      </c>
      <c r="O151" s="2" t="s">
        <v>50</v>
      </c>
      <c r="P151" s="52" t="s">
        <v>50</v>
      </c>
      <c r="R151" s="2">
        <v>1</v>
      </c>
      <c r="S151" s="52" t="s">
        <v>1599</v>
      </c>
      <c r="V151" s="2" t="s">
        <v>1988</v>
      </c>
      <c r="W151" s="2" t="s">
        <v>1599</v>
      </c>
      <c r="X151" s="2" t="s">
        <v>1599</v>
      </c>
      <c r="Y151" s="2" t="s">
        <v>1599</v>
      </c>
      <c r="Z151" s="2" t="s">
        <v>1599</v>
      </c>
      <c r="AC151" s="2" t="s">
        <v>1599</v>
      </c>
      <c r="AE151" s="2" t="s">
        <v>1599</v>
      </c>
      <c r="AF151" s="12" t="s">
        <v>103</v>
      </c>
      <c r="AG151" s="12">
        <v>229</v>
      </c>
      <c r="AH151" s="12">
        <v>50</v>
      </c>
      <c r="AI151" s="12">
        <f>VLOOKUP(AH151,Tableau5[[ID_Section]:[departement]],10,TRUE)</f>
        <v>17</v>
      </c>
      <c r="AJ151" s="12" t="s">
        <v>104</v>
      </c>
      <c r="AK151" s="33">
        <v>43235</v>
      </c>
      <c r="AL151" s="12">
        <v>10</v>
      </c>
      <c r="AM151" s="12">
        <v>8</v>
      </c>
      <c r="AN151" s="12" t="s">
        <v>50</v>
      </c>
      <c r="AO151" s="12" t="str">
        <f>AN151</f>
        <v>Utilitaire</v>
      </c>
      <c r="AP151" s="12">
        <v>1</v>
      </c>
      <c r="AT151" s="12">
        <v>1</v>
      </c>
      <c r="AZ151" s="12" t="str">
        <f>CONCATENATE(AH151,"-",AK151,"-",AN151)</f>
        <v>50-43235-Utilitaire</v>
      </c>
      <c r="BA151" s="12">
        <v>1</v>
      </c>
      <c r="BB151" s="12">
        <v>1</v>
      </c>
      <c r="BC151" s="12" t="s">
        <v>61</v>
      </c>
      <c r="BD151" s="12">
        <v>148</v>
      </c>
      <c r="BE151" s="12" t="s">
        <v>69</v>
      </c>
      <c r="BF151" s="12">
        <v>11556</v>
      </c>
      <c r="BG151" s="12">
        <v>40</v>
      </c>
      <c r="BI151" s="2"/>
    </row>
    <row r="152" spans="1:61" x14ac:dyDescent="0.2">
      <c r="A152" s="2" t="s">
        <v>1612</v>
      </c>
      <c r="B152" s="2" t="s">
        <v>568</v>
      </c>
      <c r="D152" s="2">
        <v>50</v>
      </c>
      <c r="E152" s="11">
        <v>43235</v>
      </c>
      <c r="F152" s="2">
        <v>43235</v>
      </c>
      <c r="G152" s="2" t="s">
        <v>104</v>
      </c>
      <c r="K152" s="2">
        <v>10</v>
      </c>
      <c r="O152" s="2" t="s">
        <v>55</v>
      </c>
      <c r="P152" s="52" t="s">
        <v>55</v>
      </c>
      <c r="R152" s="2">
        <v>2</v>
      </c>
      <c r="S152" s="52" t="s">
        <v>1599</v>
      </c>
      <c r="V152" s="2" t="s">
        <v>1989</v>
      </c>
      <c r="W152" s="2" t="s">
        <v>1599</v>
      </c>
      <c r="X152" s="2" t="s">
        <v>1599</v>
      </c>
      <c r="Y152" s="2" t="s">
        <v>1599</v>
      </c>
      <c r="Z152" s="2" t="s">
        <v>1599</v>
      </c>
      <c r="AC152" s="2" t="s">
        <v>1599</v>
      </c>
      <c r="AE152" s="2" t="s">
        <v>1599</v>
      </c>
      <c r="AF152" s="12" t="s">
        <v>103</v>
      </c>
      <c r="AG152" s="12">
        <v>230</v>
      </c>
      <c r="AH152" s="12">
        <v>50</v>
      </c>
      <c r="AI152" s="12">
        <f>VLOOKUP(AH152,Tableau5[[ID_Section]:[departement]],10,TRUE)</f>
        <v>17</v>
      </c>
      <c r="AJ152" s="12" t="s">
        <v>104</v>
      </c>
      <c r="AK152" s="33">
        <v>43235</v>
      </c>
      <c r="AL152" s="12">
        <v>10</v>
      </c>
      <c r="AM152" s="12">
        <v>5</v>
      </c>
      <c r="AN152" s="12" t="s">
        <v>55</v>
      </c>
      <c r="AO152" s="12" t="str">
        <f>AN152</f>
        <v>Sportif</v>
      </c>
      <c r="AP152" s="12">
        <v>2</v>
      </c>
      <c r="AT152" s="12">
        <v>2</v>
      </c>
      <c r="AZ152" s="12" t="str">
        <f>CONCATENATE(AH152,"-",AK152,"-",AN152)</f>
        <v>50-43235-Sportif</v>
      </c>
      <c r="BA152" s="12">
        <v>1</v>
      </c>
      <c r="BB152" s="12">
        <v>1</v>
      </c>
      <c r="BC152" s="12" t="s">
        <v>61</v>
      </c>
      <c r="BD152" s="12">
        <v>148</v>
      </c>
      <c r="BE152" s="12" t="s">
        <v>69</v>
      </c>
      <c r="BF152" s="12">
        <v>11556</v>
      </c>
      <c r="BG152" s="12">
        <v>40</v>
      </c>
      <c r="BI152" s="2"/>
    </row>
    <row r="153" spans="1:61" x14ac:dyDescent="0.2">
      <c r="A153" s="2" t="s">
        <v>1612</v>
      </c>
      <c r="B153" s="2" t="s">
        <v>568</v>
      </c>
      <c r="D153" s="2">
        <v>50</v>
      </c>
      <c r="E153" s="11">
        <v>43235</v>
      </c>
      <c r="F153" s="2">
        <v>43235</v>
      </c>
      <c r="G153" s="2" t="s">
        <v>104</v>
      </c>
      <c r="K153" s="2">
        <v>10</v>
      </c>
      <c r="O153" s="2" t="s">
        <v>49</v>
      </c>
      <c r="R153" s="2">
        <v>1</v>
      </c>
      <c r="S153" s="52" t="s">
        <v>1599</v>
      </c>
      <c r="V153" s="2" t="s">
        <v>1989</v>
      </c>
      <c r="W153" s="2" t="s">
        <v>1599</v>
      </c>
      <c r="X153" s="2" t="s">
        <v>1599</v>
      </c>
      <c r="Y153" s="2" t="s">
        <v>1599</v>
      </c>
      <c r="Z153" s="2" t="s">
        <v>1599</v>
      </c>
      <c r="AC153" s="2" t="s">
        <v>1599</v>
      </c>
      <c r="AE153" s="2" t="s">
        <v>1599</v>
      </c>
      <c r="AF153" s="12" t="s">
        <v>103</v>
      </c>
      <c r="AG153" s="12">
        <v>231</v>
      </c>
      <c r="AH153" s="12">
        <v>50</v>
      </c>
      <c r="AI153" s="12">
        <f>VLOOKUP(AH153,Tableau5[[ID_Section]:[departement]],10,TRUE)</f>
        <v>17</v>
      </c>
      <c r="AJ153" s="12" t="s">
        <v>104</v>
      </c>
      <c r="AK153" s="33">
        <v>43235</v>
      </c>
      <c r="AL153" s="12">
        <v>10</v>
      </c>
      <c r="AM153" s="12">
        <v>1</v>
      </c>
      <c r="AN153" s="12" t="s">
        <v>49</v>
      </c>
      <c r="AP153" s="12">
        <v>1</v>
      </c>
      <c r="AT153" s="12">
        <v>2</v>
      </c>
      <c r="BA153" s="12">
        <v>2</v>
      </c>
      <c r="BB153" s="12">
        <v>1</v>
      </c>
      <c r="BC153" s="12" t="s">
        <v>61</v>
      </c>
      <c r="BD153" s="12">
        <v>148</v>
      </c>
      <c r="BE153" s="12" t="s">
        <v>69</v>
      </c>
      <c r="BF153" s="12">
        <v>11556</v>
      </c>
      <c r="BG153" s="12">
        <v>40</v>
      </c>
      <c r="BI153" s="2"/>
    </row>
    <row r="154" spans="1:61" x14ac:dyDescent="0.2">
      <c r="A154" s="2" t="s">
        <v>1612</v>
      </c>
      <c r="B154" s="2" t="s">
        <v>568</v>
      </c>
      <c r="D154" s="2">
        <v>50</v>
      </c>
      <c r="E154" s="11">
        <v>43235</v>
      </c>
      <c r="F154" s="2">
        <v>43235</v>
      </c>
      <c r="G154" s="2" t="s">
        <v>104</v>
      </c>
      <c r="K154" s="2">
        <v>10</v>
      </c>
      <c r="O154" s="2" t="s">
        <v>55</v>
      </c>
      <c r="P154" s="52" t="s">
        <v>55</v>
      </c>
      <c r="R154" s="2">
        <v>1</v>
      </c>
      <c r="S154" s="52" t="s">
        <v>1599</v>
      </c>
      <c r="V154" s="2" t="s">
        <v>1989</v>
      </c>
      <c r="W154" s="2" t="s">
        <v>1599</v>
      </c>
      <c r="X154" s="2" t="s">
        <v>1599</v>
      </c>
      <c r="Y154" s="2" t="s">
        <v>1599</v>
      </c>
      <c r="Z154" s="2" t="s">
        <v>1599</v>
      </c>
      <c r="AC154" s="2" t="s">
        <v>1599</v>
      </c>
      <c r="AE154" s="2" t="s">
        <v>1599</v>
      </c>
      <c r="AF154" s="12" t="s">
        <v>103</v>
      </c>
      <c r="AG154" s="12">
        <v>232</v>
      </c>
      <c r="AH154" s="12">
        <v>50</v>
      </c>
      <c r="AI154" s="12">
        <f>VLOOKUP(AH154,Tableau5[[ID_Section]:[departement]],10,TRUE)</f>
        <v>17</v>
      </c>
      <c r="AJ154" s="12" t="s">
        <v>104</v>
      </c>
      <c r="AK154" s="33">
        <v>43235</v>
      </c>
      <c r="AL154" s="12">
        <v>10</v>
      </c>
      <c r="AM154" s="12">
        <v>5</v>
      </c>
      <c r="AN154" s="12" t="s">
        <v>55</v>
      </c>
      <c r="AO154" s="12" t="str">
        <f>AN154</f>
        <v>Sportif</v>
      </c>
      <c r="AP154" s="12">
        <v>1</v>
      </c>
      <c r="AT154" s="12">
        <v>2</v>
      </c>
      <c r="AZ154" s="12" t="str">
        <f>CONCATENATE(AH154,"-",AK154,"-",AN154)</f>
        <v>50-43235-Sportif</v>
      </c>
      <c r="BA154" s="12">
        <v>1</v>
      </c>
      <c r="BB154" s="12">
        <v>1</v>
      </c>
      <c r="BC154" s="12" t="s">
        <v>61</v>
      </c>
      <c r="BD154" s="12">
        <v>148</v>
      </c>
      <c r="BE154" s="12" t="s">
        <v>69</v>
      </c>
      <c r="BF154" s="12">
        <v>11556</v>
      </c>
      <c r="BG154" s="12">
        <v>40</v>
      </c>
      <c r="BI154" s="2"/>
    </row>
    <row r="155" spans="1:61" x14ac:dyDescent="0.2">
      <c r="A155" s="2" t="s">
        <v>1612</v>
      </c>
      <c r="B155" s="2" t="s">
        <v>568</v>
      </c>
      <c r="D155" s="2">
        <v>50</v>
      </c>
      <c r="E155" s="11">
        <v>43235</v>
      </c>
      <c r="F155" s="2">
        <v>43235</v>
      </c>
      <c r="G155" s="2" t="s">
        <v>104</v>
      </c>
      <c r="K155" s="2">
        <v>10</v>
      </c>
      <c r="O155" s="2" t="s">
        <v>50</v>
      </c>
      <c r="P155" s="52" t="s">
        <v>50</v>
      </c>
      <c r="R155" s="2">
        <v>1</v>
      </c>
      <c r="S155" s="52">
        <v>1</v>
      </c>
      <c r="V155" s="2" t="s">
        <v>1989</v>
      </c>
      <c r="W155" s="2" t="s">
        <v>54</v>
      </c>
      <c r="X155" s="2" t="s">
        <v>114</v>
      </c>
      <c r="Y155" s="2" t="s">
        <v>1599</v>
      </c>
      <c r="Z155" s="2" t="s">
        <v>1599</v>
      </c>
      <c r="AC155" s="2" t="s">
        <v>1599</v>
      </c>
      <c r="AE155" s="2" t="s">
        <v>1599</v>
      </c>
      <c r="AF155" s="12" t="s">
        <v>114</v>
      </c>
      <c r="AG155" s="12">
        <v>233</v>
      </c>
      <c r="AH155" s="12">
        <v>50</v>
      </c>
      <c r="AI155" s="12">
        <f>VLOOKUP(AH155,Tableau5[[ID_Section]:[departement]],10,TRUE)</f>
        <v>17</v>
      </c>
      <c r="AJ155" s="12" t="s">
        <v>104</v>
      </c>
      <c r="AK155" s="33">
        <v>43235</v>
      </c>
      <c r="AL155" s="12">
        <v>10</v>
      </c>
      <c r="AM155" s="12">
        <v>8</v>
      </c>
      <c r="AN155" s="12" t="s">
        <v>50</v>
      </c>
      <c r="AO155" s="12" t="str">
        <f>AN155</f>
        <v>Utilitaire</v>
      </c>
      <c r="AP155" s="12">
        <v>1</v>
      </c>
      <c r="AT155" s="12">
        <v>2</v>
      </c>
      <c r="AU155" s="12">
        <v>10</v>
      </c>
      <c r="AZ155" s="12" t="str">
        <f>CONCATENATE(AH155,"-",AK155,"-",AN155)</f>
        <v>50-43235-Utilitaire</v>
      </c>
      <c r="BA155" s="12">
        <v>1</v>
      </c>
      <c r="BB155" s="12">
        <v>1</v>
      </c>
      <c r="BC155" s="12" t="s">
        <v>61</v>
      </c>
      <c r="BD155" s="12">
        <v>148</v>
      </c>
      <c r="BE155" s="12" t="s">
        <v>69</v>
      </c>
      <c r="BF155" s="12">
        <v>11556</v>
      </c>
      <c r="BG155" s="12">
        <v>40</v>
      </c>
      <c r="BI155" s="2"/>
    </row>
    <row r="156" spans="1:61" x14ac:dyDescent="0.2">
      <c r="A156" s="2" t="s">
        <v>1612</v>
      </c>
      <c r="B156" s="2" t="s">
        <v>568</v>
      </c>
      <c r="D156" s="2">
        <v>50</v>
      </c>
      <c r="E156" s="11">
        <v>43235</v>
      </c>
      <c r="F156" s="2">
        <v>43235</v>
      </c>
      <c r="G156" s="2" t="s">
        <v>104</v>
      </c>
      <c r="K156" s="2">
        <v>10</v>
      </c>
      <c r="O156" s="2" t="s">
        <v>53</v>
      </c>
      <c r="P156" s="52" t="s">
        <v>53</v>
      </c>
      <c r="R156" s="2">
        <v>2</v>
      </c>
      <c r="S156" s="52" t="s">
        <v>1599</v>
      </c>
      <c r="V156" s="2" t="s">
        <v>1988</v>
      </c>
      <c r="W156" s="2" t="s">
        <v>1599</v>
      </c>
      <c r="X156" s="2" t="s">
        <v>1599</v>
      </c>
      <c r="Y156" s="2" t="s">
        <v>1981</v>
      </c>
      <c r="Z156" s="2">
        <v>56000</v>
      </c>
      <c r="AC156" s="2" t="s">
        <v>1983</v>
      </c>
      <c r="AE156" s="2" t="s">
        <v>54</v>
      </c>
      <c r="AF156" s="12" t="s">
        <v>103</v>
      </c>
      <c r="AG156" s="12">
        <v>234</v>
      </c>
      <c r="AH156" s="12">
        <v>50</v>
      </c>
      <c r="AI156" s="12">
        <f>VLOOKUP(AH156,Tableau5[[ID_Section]:[departement]],10,TRUE)</f>
        <v>17</v>
      </c>
      <c r="AJ156" s="12" t="s">
        <v>104</v>
      </c>
      <c r="AK156" s="33">
        <v>43235</v>
      </c>
      <c r="AL156" s="12">
        <v>10</v>
      </c>
      <c r="AM156" s="12">
        <v>9</v>
      </c>
      <c r="AN156" s="12" t="s">
        <v>53</v>
      </c>
      <c r="AO156" s="12" t="s">
        <v>53</v>
      </c>
      <c r="AP156" s="12">
        <v>2</v>
      </c>
      <c r="AT156" s="12">
        <v>1</v>
      </c>
      <c r="AV156" s="12">
        <v>56000</v>
      </c>
      <c r="AW156" s="12" t="s">
        <v>54</v>
      </c>
      <c r="AX156" s="12">
        <v>1</v>
      </c>
      <c r="AY156" s="12">
        <v>2</v>
      </c>
      <c r="AZ156" s="12" t="str">
        <f>CONCATENATE(AH156,"-",AK156,"-","Loisir")</f>
        <v>50-43235-Loisir</v>
      </c>
      <c r="BA156" s="12">
        <v>1</v>
      </c>
      <c r="BB156" s="12">
        <v>1</v>
      </c>
      <c r="BC156" s="12" t="s">
        <v>61</v>
      </c>
      <c r="BD156" s="12">
        <v>148</v>
      </c>
      <c r="BE156" s="12" t="s">
        <v>69</v>
      </c>
      <c r="BF156" s="12">
        <v>11556</v>
      </c>
      <c r="BG156" s="12">
        <v>40</v>
      </c>
      <c r="BI156" s="2"/>
    </row>
    <row r="157" spans="1:61" x14ac:dyDescent="0.2">
      <c r="A157" s="2" t="s">
        <v>1612</v>
      </c>
      <c r="B157" s="2" t="s">
        <v>568</v>
      </c>
      <c r="D157" s="2">
        <v>50</v>
      </c>
      <c r="E157" s="11">
        <v>43235</v>
      </c>
      <c r="F157" s="2">
        <v>43235</v>
      </c>
      <c r="G157" s="2" t="s">
        <v>104</v>
      </c>
      <c r="K157" s="2">
        <v>10</v>
      </c>
      <c r="O157" s="2" t="s">
        <v>49</v>
      </c>
      <c r="R157" s="2">
        <v>2</v>
      </c>
      <c r="S157" s="52" t="s">
        <v>1599</v>
      </c>
      <c r="V157" s="2" t="s">
        <v>1989</v>
      </c>
      <c r="W157" s="2" t="s">
        <v>1599</v>
      </c>
      <c r="X157" s="2" t="s">
        <v>1599</v>
      </c>
      <c r="Y157" s="2" t="s">
        <v>1599</v>
      </c>
      <c r="Z157" s="2" t="s">
        <v>1599</v>
      </c>
      <c r="AC157" s="2" t="s">
        <v>1599</v>
      </c>
      <c r="AE157" s="2" t="s">
        <v>1599</v>
      </c>
      <c r="AF157" s="12" t="s">
        <v>103</v>
      </c>
      <c r="AG157" s="12">
        <v>235</v>
      </c>
      <c r="AH157" s="12">
        <v>50</v>
      </c>
      <c r="AI157" s="12">
        <f>VLOOKUP(AH157,Tableau5[[ID_Section]:[departement]],10,TRUE)</f>
        <v>17</v>
      </c>
      <c r="AJ157" s="12" t="s">
        <v>104</v>
      </c>
      <c r="AK157" s="33">
        <v>43235</v>
      </c>
      <c r="AL157" s="12">
        <v>10</v>
      </c>
      <c r="AM157" s="12">
        <v>1</v>
      </c>
      <c r="AN157" s="12" t="s">
        <v>49</v>
      </c>
      <c r="AP157" s="12">
        <v>2</v>
      </c>
      <c r="AT157" s="12">
        <v>2</v>
      </c>
      <c r="BA157" s="12">
        <v>2</v>
      </c>
      <c r="BB157" s="12">
        <v>1</v>
      </c>
      <c r="BC157" s="12" t="s">
        <v>61</v>
      </c>
      <c r="BD157" s="12">
        <v>148</v>
      </c>
      <c r="BE157" s="12" t="s">
        <v>69</v>
      </c>
      <c r="BF157" s="12">
        <v>11556</v>
      </c>
      <c r="BG157" s="12">
        <v>40</v>
      </c>
      <c r="BI157" s="2"/>
    </row>
    <row r="158" spans="1:61" x14ac:dyDescent="0.2">
      <c r="A158" s="2" t="s">
        <v>1612</v>
      </c>
      <c r="B158" s="2" t="s">
        <v>568</v>
      </c>
      <c r="D158" s="2">
        <v>50</v>
      </c>
      <c r="E158" s="11">
        <v>43235</v>
      </c>
      <c r="F158" s="2">
        <v>43235</v>
      </c>
      <c r="G158" s="2" t="s">
        <v>104</v>
      </c>
      <c r="K158" s="2">
        <v>10</v>
      </c>
      <c r="O158" s="2" t="s">
        <v>49</v>
      </c>
      <c r="R158" s="2">
        <v>2</v>
      </c>
      <c r="S158" s="52" t="s">
        <v>1599</v>
      </c>
      <c r="V158" s="2" t="s">
        <v>1989</v>
      </c>
      <c r="W158" s="2" t="s">
        <v>1599</v>
      </c>
      <c r="X158" s="2" t="s">
        <v>1599</v>
      </c>
      <c r="Y158" s="2" t="s">
        <v>1599</v>
      </c>
      <c r="Z158" s="2" t="s">
        <v>1599</v>
      </c>
      <c r="AC158" s="2" t="s">
        <v>1599</v>
      </c>
      <c r="AE158" s="2" t="s">
        <v>1599</v>
      </c>
      <c r="AF158" s="12" t="s">
        <v>103</v>
      </c>
      <c r="AG158" s="12">
        <v>236</v>
      </c>
      <c r="AH158" s="12">
        <v>50</v>
      </c>
      <c r="AI158" s="12">
        <f>VLOOKUP(AH158,Tableau5[[ID_Section]:[departement]],10,TRUE)</f>
        <v>17</v>
      </c>
      <c r="AJ158" s="12" t="s">
        <v>104</v>
      </c>
      <c r="AK158" s="33">
        <v>43235</v>
      </c>
      <c r="AL158" s="12">
        <v>10</v>
      </c>
      <c r="AM158" s="12">
        <v>1</v>
      </c>
      <c r="AN158" s="12" t="s">
        <v>49</v>
      </c>
      <c r="AP158" s="12">
        <v>2</v>
      </c>
      <c r="AT158" s="12">
        <v>2</v>
      </c>
      <c r="BA158" s="12">
        <v>2</v>
      </c>
      <c r="BB158" s="12">
        <v>1</v>
      </c>
      <c r="BC158" s="12" t="s">
        <v>61</v>
      </c>
      <c r="BD158" s="12">
        <v>148</v>
      </c>
      <c r="BE158" s="12" t="s">
        <v>69</v>
      </c>
      <c r="BF158" s="12">
        <v>11556</v>
      </c>
      <c r="BG158" s="12">
        <v>40</v>
      </c>
      <c r="BI158" s="2"/>
    </row>
    <row r="159" spans="1:61" x14ac:dyDescent="0.2">
      <c r="A159" s="2" t="s">
        <v>1612</v>
      </c>
      <c r="B159" s="2" t="s">
        <v>568</v>
      </c>
      <c r="D159" s="2">
        <v>50</v>
      </c>
      <c r="E159" s="11">
        <v>43235</v>
      </c>
      <c r="F159" s="2">
        <v>43235</v>
      </c>
      <c r="G159" s="2" t="s">
        <v>104</v>
      </c>
      <c r="K159" s="2">
        <v>10</v>
      </c>
      <c r="O159" s="2" t="s">
        <v>53</v>
      </c>
      <c r="P159" s="52" t="s">
        <v>53</v>
      </c>
      <c r="R159" s="2">
        <v>1</v>
      </c>
      <c r="S159" s="52">
        <v>1</v>
      </c>
      <c r="V159" s="2" t="s">
        <v>1988</v>
      </c>
      <c r="W159" s="2" t="s">
        <v>54</v>
      </c>
      <c r="X159" s="2" t="s">
        <v>115</v>
      </c>
      <c r="Y159" s="2" t="s">
        <v>1599</v>
      </c>
      <c r="Z159" s="2" t="s">
        <v>1599</v>
      </c>
      <c r="AC159" s="2" t="s">
        <v>1599</v>
      </c>
      <c r="AE159" s="2" t="s">
        <v>1599</v>
      </c>
      <c r="AF159" s="12" t="s">
        <v>115</v>
      </c>
      <c r="AG159" s="12">
        <v>237</v>
      </c>
      <c r="AH159" s="12">
        <v>50</v>
      </c>
      <c r="AI159" s="12">
        <f>VLOOKUP(AH159,Tableau5[[ID_Section]:[departement]],10,TRUE)</f>
        <v>17</v>
      </c>
      <c r="AJ159" s="12" t="s">
        <v>104</v>
      </c>
      <c r="AK159" s="33">
        <v>43235</v>
      </c>
      <c r="AL159" s="12">
        <v>10</v>
      </c>
      <c r="AM159" s="12">
        <v>9</v>
      </c>
      <c r="AN159" s="12" t="s">
        <v>53</v>
      </c>
      <c r="AO159" s="12" t="s">
        <v>53</v>
      </c>
      <c r="AP159" s="12">
        <v>1</v>
      </c>
      <c r="AT159" s="12">
        <v>1</v>
      </c>
      <c r="AU159" s="12">
        <v>11</v>
      </c>
      <c r="AZ159" s="12" t="str">
        <f>CONCATENATE(AH159,"-",AK159,"-","Loisir")</f>
        <v>50-43235-Loisir</v>
      </c>
      <c r="BA159" s="12">
        <v>1</v>
      </c>
      <c r="BB159" s="12">
        <v>1</v>
      </c>
      <c r="BC159" s="12" t="s">
        <v>61</v>
      </c>
      <c r="BD159" s="12">
        <v>148</v>
      </c>
      <c r="BE159" s="12" t="s">
        <v>69</v>
      </c>
      <c r="BF159" s="12">
        <v>11556</v>
      </c>
      <c r="BG159" s="12">
        <v>40</v>
      </c>
      <c r="BI159" s="2"/>
    </row>
    <row r="160" spans="1:61" x14ac:dyDescent="0.2">
      <c r="A160" s="2" t="s">
        <v>1612</v>
      </c>
      <c r="B160" s="2" t="s">
        <v>568</v>
      </c>
      <c r="D160" s="2">
        <v>50</v>
      </c>
      <c r="E160" s="11">
        <v>43235</v>
      </c>
      <c r="F160" s="2">
        <v>43235</v>
      </c>
      <c r="G160" s="2" t="s">
        <v>104</v>
      </c>
      <c r="K160" s="2">
        <v>10</v>
      </c>
      <c r="O160" s="2" t="s">
        <v>53</v>
      </c>
      <c r="P160" s="52" t="s">
        <v>53</v>
      </c>
      <c r="R160" s="2">
        <v>1</v>
      </c>
      <c r="S160" s="52" t="s">
        <v>1599</v>
      </c>
      <c r="V160" s="2" t="s">
        <v>1988</v>
      </c>
      <c r="W160" s="2" t="s">
        <v>1599</v>
      </c>
      <c r="X160" s="2" t="s">
        <v>1599</v>
      </c>
      <c r="Y160" s="2" t="s">
        <v>1599</v>
      </c>
      <c r="Z160" s="2" t="s">
        <v>1599</v>
      </c>
      <c r="AC160" s="2" t="s">
        <v>1599</v>
      </c>
      <c r="AE160" s="2" t="s">
        <v>1599</v>
      </c>
      <c r="AF160" s="12" t="s">
        <v>103</v>
      </c>
      <c r="AG160" s="12">
        <v>238</v>
      </c>
      <c r="AH160" s="12">
        <v>50</v>
      </c>
      <c r="AI160" s="12">
        <f>VLOOKUP(AH160,Tableau5[[ID_Section]:[departement]],10,TRUE)</f>
        <v>17</v>
      </c>
      <c r="AJ160" s="12" t="s">
        <v>104</v>
      </c>
      <c r="AK160" s="33">
        <v>43235</v>
      </c>
      <c r="AL160" s="12">
        <v>10</v>
      </c>
      <c r="AM160" s="12">
        <v>9</v>
      </c>
      <c r="AN160" s="12" t="s">
        <v>53</v>
      </c>
      <c r="AO160" s="12" t="s">
        <v>53</v>
      </c>
      <c r="AP160" s="12">
        <v>1</v>
      </c>
      <c r="AT160" s="12">
        <v>1</v>
      </c>
      <c r="AZ160" s="12" t="str">
        <f>CONCATENATE(AH160,"-",AK160,"-","Loisir")</f>
        <v>50-43235-Loisir</v>
      </c>
      <c r="BA160" s="12">
        <v>1</v>
      </c>
      <c r="BB160" s="12">
        <v>1</v>
      </c>
      <c r="BC160" s="12" t="s">
        <v>61</v>
      </c>
      <c r="BD160" s="12">
        <v>148</v>
      </c>
      <c r="BE160" s="12" t="s">
        <v>69</v>
      </c>
      <c r="BF160" s="12">
        <v>11556</v>
      </c>
      <c r="BG160" s="12">
        <v>40</v>
      </c>
      <c r="BI160" s="2"/>
    </row>
    <row r="161" spans="1:61" x14ac:dyDescent="0.2">
      <c r="A161" s="2" t="s">
        <v>1612</v>
      </c>
      <c r="B161" s="2" t="s">
        <v>568</v>
      </c>
      <c r="D161" s="2">
        <v>50</v>
      </c>
      <c r="E161" s="11">
        <v>43235</v>
      </c>
      <c r="F161" s="2">
        <v>43235</v>
      </c>
      <c r="G161" s="2" t="s">
        <v>104</v>
      </c>
      <c r="K161" s="2">
        <v>10</v>
      </c>
      <c r="O161" s="2" t="s">
        <v>49</v>
      </c>
      <c r="R161" s="2">
        <v>2</v>
      </c>
      <c r="S161" s="52" t="s">
        <v>1599</v>
      </c>
      <c r="V161" s="2" t="s">
        <v>1989</v>
      </c>
      <c r="W161" s="2" t="s">
        <v>1599</v>
      </c>
      <c r="X161" s="2" t="s">
        <v>1599</v>
      </c>
      <c r="Y161" s="2" t="s">
        <v>1599</v>
      </c>
      <c r="Z161" s="2" t="s">
        <v>1599</v>
      </c>
      <c r="AC161" s="2" t="s">
        <v>1599</v>
      </c>
      <c r="AE161" s="2" t="s">
        <v>1599</v>
      </c>
      <c r="AF161" s="12" t="s">
        <v>103</v>
      </c>
      <c r="AG161" s="12">
        <v>239</v>
      </c>
      <c r="AH161" s="12">
        <v>50</v>
      </c>
      <c r="AI161" s="12">
        <f>VLOOKUP(AH161,Tableau5[[ID_Section]:[departement]],10,TRUE)</f>
        <v>17</v>
      </c>
      <c r="AJ161" s="12" t="s">
        <v>104</v>
      </c>
      <c r="AK161" s="33">
        <v>43235</v>
      </c>
      <c r="AL161" s="12">
        <v>10</v>
      </c>
      <c r="AM161" s="12">
        <v>1</v>
      </c>
      <c r="AN161" s="12" t="s">
        <v>49</v>
      </c>
      <c r="AP161" s="12">
        <v>2</v>
      </c>
      <c r="AT161" s="12">
        <v>2</v>
      </c>
      <c r="BA161" s="12">
        <v>2</v>
      </c>
      <c r="BB161" s="12">
        <v>1</v>
      </c>
      <c r="BC161" s="12" t="s">
        <v>61</v>
      </c>
      <c r="BD161" s="12">
        <v>148</v>
      </c>
      <c r="BE161" s="12" t="s">
        <v>69</v>
      </c>
      <c r="BF161" s="12">
        <v>11556</v>
      </c>
      <c r="BG161" s="12">
        <v>40</v>
      </c>
      <c r="BI161" s="2"/>
    </row>
    <row r="162" spans="1:61" x14ac:dyDescent="0.2">
      <c r="A162" s="2" t="s">
        <v>1612</v>
      </c>
      <c r="B162" s="2" t="s">
        <v>568</v>
      </c>
      <c r="D162" s="2">
        <v>50</v>
      </c>
      <c r="E162" s="11">
        <v>43235</v>
      </c>
      <c r="F162" s="2">
        <v>43235</v>
      </c>
      <c r="G162" s="2" t="s">
        <v>104</v>
      </c>
      <c r="K162" s="2">
        <v>10</v>
      </c>
      <c r="O162" s="2" t="s">
        <v>46</v>
      </c>
      <c r="R162" s="2">
        <v>1</v>
      </c>
      <c r="S162" s="52" t="s">
        <v>1599</v>
      </c>
      <c r="V162" s="2" t="s">
        <v>1988</v>
      </c>
      <c r="W162" s="2" t="s">
        <v>1599</v>
      </c>
      <c r="X162" s="2" t="s">
        <v>1599</v>
      </c>
      <c r="Y162" s="2" t="s">
        <v>1599</v>
      </c>
      <c r="Z162" s="2" t="s">
        <v>1599</v>
      </c>
      <c r="AC162" s="2" t="s">
        <v>1599</v>
      </c>
      <c r="AE162" s="2" t="s">
        <v>1599</v>
      </c>
      <c r="AF162" s="12" t="s">
        <v>103</v>
      </c>
      <c r="AG162" s="12">
        <v>240</v>
      </c>
      <c r="AH162" s="12">
        <v>50</v>
      </c>
      <c r="AI162" s="12">
        <f>VLOOKUP(AH162,Tableau5[[ID_Section]:[departement]],10,TRUE)</f>
        <v>17</v>
      </c>
      <c r="AJ162" s="12" t="s">
        <v>104</v>
      </c>
      <c r="AK162" s="33">
        <v>43235</v>
      </c>
      <c r="AL162" s="12">
        <v>10</v>
      </c>
      <c r="AM162" s="12">
        <v>2</v>
      </c>
      <c r="AN162" s="12" t="s">
        <v>46</v>
      </c>
      <c r="AP162" s="12">
        <v>1</v>
      </c>
      <c r="AT162" s="12">
        <v>1</v>
      </c>
      <c r="BA162" s="12">
        <v>2</v>
      </c>
      <c r="BB162" s="12">
        <v>1</v>
      </c>
      <c r="BC162" s="12" t="s">
        <v>61</v>
      </c>
      <c r="BD162" s="12">
        <v>148</v>
      </c>
      <c r="BE162" s="12" t="s">
        <v>69</v>
      </c>
      <c r="BF162" s="12">
        <v>11556</v>
      </c>
      <c r="BG162" s="12">
        <v>40</v>
      </c>
      <c r="BI162" s="2"/>
    </row>
    <row r="163" spans="1:61" x14ac:dyDescent="0.2">
      <c r="A163" s="2" t="s">
        <v>1612</v>
      </c>
      <c r="B163" s="2" t="s">
        <v>568</v>
      </c>
      <c r="D163" s="2">
        <v>50</v>
      </c>
      <c r="E163" s="11">
        <v>43235</v>
      </c>
      <c r="F163" s="2">
        <v>43235</v>
      </c>
      <c r="G163" s="2" t="s">
        <v>104</v>
      </c>
      <c r="K163" s="2">
        <v>10</v>
      </c>
      <c r="O163" s="2" t="s">
        <v>55</v>
      </c>
      <c r="P163" s="52" t="s">
        <v>55</v>
      </c>
      <c r="R163" s="2">
        <v>2</v>
      </c>
      <c r="S163" s="52" t="s">
        <v>1599</v>
      </c>
      <c r="V163" s="2" t="s">
        <v>1988</v>
      </c>
      <c r="W163" s="2" t="s">
        <v>1599</v>
      </c>
      <c r="X163" s="2" t="s">
        <v>1599</v>
      </c>
      <c r="Y163" s="2" t="s">
        <v>1599</v>
      </c>
      <c r="Z163" s="2" t="s">
        <v>1599</v>
      </c>
      <c r="AC163" s="2" t="s">
        <v>1599</v>
      </c>
      <c r="AE163" s="2" t="s">
        <v>1599</v>
      </c>
      <c r="AF163" s="12" t="s">
        <v>103</v>
      </c>
      <c r="AG163" s="12">
        <v>241</v>
      </c>
      <c r="AH163" s="12">
        <v>50</v>
      </c>
      <c r="AI163" s="12">
        <f>VLOOKUP(AH163,Tableau5[[ID_Section]:[departement]],10,TRUE)</f>
        <v>17</v>
      </c>
      <c r="AJ163" s="12" t="s">
        <v>104</v>
      </c>
      <c r="AK163" s="33">
        <v>43235</v>
      </c>
      <c r="AL163" s="12">
        <v>10</v>
      </c>
      <c r="AM163" s="12">
        <v>5</v>
      </c>
      <c r="AN163" s="12" t="s">
        <v>55</v>
      </c>
      <c r="AO163" s="12" t="str">
        <f>AN163</f>
        <v>Sportif</v>
      </c>
      <c r="AP163" s="12">
        <v>2</v>
      </c>
      <c r="AT163" s="12">
        <v>1</v>
      </c>
      <c r="AZ163" s="12" t="str">
        <f>CONCATENATE(AH163,"-",AK163,"-",AN163)</f>
        <v>50-43235-Sportif</v>
      </c>
      <c r="BA163" s="12">
        <v>1</v>
      </c>
      <c r="BB163" s="12">
        <v>1</v>
      </c>
      <c r="BC163" s="12" t="s">
        <v>61</v>
      </c>
      <c r="BD163" s="12">
        <v>148</v>
      </c>
      <c r="BE163" s="12" t="s">
        <v>69</v>
      </c>
      <c r="BF163" s="12">
        <v>11556</v>
      </c>
      <c r="BG163" s="12">
        <v>40</v>
      </c>
      <c r="BI163" s="2"/>
    </row>
    <row r="164" spans="1:61" x14ac:dyDescent="0.2">
      <c r="A164" s="2" t="s">
        <v>1612</v>
      </c>
      <c r="B164" s="2" t="s">
        <v>568</v>
      </c>
      <c r="D164" s="2">
        <v>50</v>
      </c>
      <c r="E164" s="11">
        <v>43235</v>
      </c>
      <c r="F164" s="2">
        <v>43235</v>
      </c>
      <c r="G164" s="2" t="s">
        <v>104</v>
      </c>
      <c r="K164" s="2">
        <v>10</v>
      </c>
      <c r="O164" s="2" t="s">
        <v>55</v>
      </c>
      <c r="P164" s="52" t="s">
        <v>55</v>
      </c>
      <c r="R164" s="2">
        <v>2</v>
      </c>
      <c r="S164" s="52" t="s">
        <v>1599</v>
      </c>
      <c r="V164" s="2" t="s">
        <v>1988</v>
      </c>
      <c r="W164" s="2" t="s">
        <v>1599</v>
      </c>
      <c r="X164" s="2" t="s">
        <v>1599</v>
      </c>
      <c r="Y164" s="2" t="s">
        <v>1599</v>
      </c>
      <c r="Z164" s="2" t="s">
        <v>1599</v>
      </c>
      <c r="AC164" s="2" t="s">
        <v>1599</v>
      </c>
      <c r="AE164" s="2" t="s">
        <v>1599</v>
      </c>
      <c r="AF164" s="12" t="s">
        <v>103</v>
      </c>
      <c r="AG164" s="12">
        <v>242</v>
      </c>
      <c r="AH164" s="12">
        <v>50</v>
      </c>
      <c r="AI164" s="12">
        <f>VLOOKUP(AH164,Tableau5[[ID_Section]:[departement]],10,TRUE)</f>
        <v>17</v>
      </c>
      <c r="AJ164" s="12" t="s">
        <v>104</v>
      </c>
      <c r="AK164" s="33">
        <v>43235</v>
      </c>
      <c r="AL164" s="12">
        <v>10</v>
      </c>
      <c r="AM164" s="12">
        <v>5</v>
      </c>
      <c r="AN164" s="12" t="s">
        <v>55</v>
      </c>
      <c r="AO164" s="12" t="str">
        <f>AN164</f>
        <v>Sportif</v>
      </c>
      <c r="AP164" s="12">
        <v>2</v>
      </c>
      <c r="AT164" s="12">
        <v>1</v>
      </c>
      <c r="AZ164" s="12" t="str">
        <f>CONCATENATE(AH164,"-",AK164,"-",AN164)</f>
        <v>50-43235-Sportif</v>
      </c>
      <c r="BA164" s="12">
        <v>1</v>
      </c>
      <c r="BB164" s="12">
        <v>1</v>
      </c>
      <c r="BC164" s="12" t="s">
        <v>61</v>
      </c>
      <c r="BD164" s="12">
        <v>148</v>
      </c>
      <c r="BE164" s="12" t="s">
        <v>69</v>
      </c>
      <c r="BF164" s="12">
        <v>11556</v>
      </c>
      <c r="BG164" s="12">
        <v>40</v>
      </c>
      <c r="BI164" s="2"/>
    </row>
    <row r="165" spans="1:61" x14ac:dyDescent="0.2">
      <c r="A165" s="2" t="s">
        <v>1612</v>
      </c>
      <c r="B165" s="2" t="s">
        <v>568</v>
      </c>
      <c r="D165" s="2">
        <v>50</v>
      </c>
      <c r="E165" s="11">
        <v>43235</v>
      </c>
      <c r="F165" s="2">
        <v>43235</v>
      </c>
      <c r="G165" s="2" t="s">
        <v>104</v>
      </c>
      <c r="K165" s="2">
        <v>10</v>
      </c>
      <c r="O165" s="2" t="s">
        <v>46</v>
      </c>
      <c r="R165" s="2">
        <v>2</v>
      </c>
      <c r="S165" s="52" t="s">
        <v>1599</v>
      </c>
      <c r="V165" s="2" t="s">
        <v>1988</v>
      </c>
      <c r="W165" s="2" t="s">
        <v>1599</v>
      </c>
      <c r="X165" s="2" t="s">
        <v>1599</v>
      </c>
      <c r="Y165" s="2" t="s">
        <v>1599</v>
      </c>
      <c r="Z165" s="2" t="s">
        <v>1599</v>
      </c>
      <c r="AC165" s="2" t="s">
        <v>1599</v>
      </c>
      <c r="AE165" s="2" t="s">
        <v>1599</v>
      </c>
      <c r="AF165" s="12" t="s">
        <v>103</v>
      </c>
      <c r="AG165" s="12">
        <v>243</v>
      </c>
      <c r="AH165" s="12">
        <v>50</v>
      </c>
      <c r="AI165" s="12">
        <f>VLOOKUP(AH165,Tableau5[[ID_Section]:[departement]],10,TRUE)</f>
        <v>17</v>
      </c>
      <c r="AJ165" s="12" t="s">
        <v>104</v>
      </c>
      <c r="AK165" s="33">
        <v>43235</v>
      </c>
      <c r="AL165" s="12">
        <v>10</v>
      </c>
      <c r="AM165" s="12">
        <v>2</v>
      </c>
      <c r="AN165" s="12" t="s">
        <v>46</v>
      </c>
      <c r="AP165" s="12">
        <v>2</v>
      </c>
      <c r="AT165" s="12">
        <v>1</v>
      </c>
      <c r="BA165" s="12">
        <v>2</v>
      </c>
      <c r="BB165" s="12">
        <v>1</v>
      </c>
      <c r="BC165" s="12" t="s">
        <v>61</v>
      </c>
      <c r="BD165" s="12">
        <v>148</v>
      </c>
      <c r="BE165" s="12" t="s">
        <v>69</v>
      </c>
      <c r="BF165" s="12">
        <v>11556</v>
      </c>
      <c r="BG165" s="12">
        <v>40</v>
      </c>
      <c r="BI165" s="2"/>
    </row>
    <row r="166" spans="1:61" x14ac:dyDescent="0.2">
      <c r="A166" s="2" t="s">
        <v>1612</v>
      </c>
      <c r="B166" s="2" t="s">
        <v>568</v>
      </c>
      <c r="D166" s="2">
        <v>50</v>
      </c>
      <c r="E166" s="11">
        <v>43235</v>
      </c>
      <c r="F166" s="2">
        <v>43235</v>
      </c>
      <c r="G166" s="2" t="s">
        <v>104</v>
      </c>
      <c r="K166" s="2">
        <v>10</v>
      </c>
      <c r="O166" s="2" t="s">
        <v>53</v>
      </c>
      <c r="P166" s="52" t="s">
        <v>53</v>
      </c>
      <c r="R166" s="2">
        <v>1</v>
      </c>
      <c r="S166" s="52">
        <v>1</v>
      </c>
      <c r="V166" s="2" t="s">
        <v>1988</v>
      </c>
      <c r="W166" s="2" t="s">
        <v>54</v>
      </c>
      <c r="X166" s="2" t="s">
        <v>116</v>
      </c>
      <c r="Y166" s="2" t="s">
        <v>1599</v>
      </c>
      <c r="Z166" s="2" t="s">
        <v>1599</v>
      </c>
      <c r="AC166" s="2" t="s">
        <v>1599</v>
      </c>
      <c r="AE166" s="2" t="s">
        <v>1599</v>
      </c>
      <c r="AF166" s="12" t="s">
        <v>116</v>
      </c>
      <c r="AG166" s="12">
        <v>244</v>
      </c>
      <c r="AH166" s="12">
        <v>50</v>
      </c>
      <c r="AI166" s="12">
        <f>VLOOKUP(AH166,Tableau5[[ID_Section]:[departement]],10,TRUE)</f>
        <v>17</v>
      </c>
      <c r="AJ166" s="12" t="s">
        <v>104</v>
      </c>
      <c r="AK166" s="33">
        <v>43235</v>
      </c>
      <c r="AL166" s="12">
        <v>10</v>
      </c>
      <c r="AM166" s="12">
        <v>9</v>
      </c>
      <c r="AN166" s="12" t="s">
        <v>53</v>
      </c>
      <c r="AO166" s="12" t="s">
        <v>53</v>
      </c>
      <c r="AP166" s="12">
        <v>1</v>
      </c>
      <c r="AT166" s="12">
        <v>1</v>
      </c>
      <c r="AU166" s="12">
        <v>12</v>
      </c>
      <c r="AZ166" s="12" t="str">
        <f>CONCATENATE(AH166,"-",AK166,"-","Loisir")</f>
        <v>50-43235-Loisir</v>
      </c>
      <c r="BA166" s="12">
        <v>1</v>
      </c>
      <c r="BB166" s="12">
        <v>1</v>
      </c>
      <c r="BC166" s="12" t="s">
        <v>61</v>
      </c>
      <c r="BD166" s="12">
        <v>148</v>
      </c>
      <c r="BE166" s="12" t="s">
        <v>69</v>
      </c>
      <c r="BF166" s="12">
        <v>11556</v>
      </c>
      <c r="BG166" s="12">
        <v>40</v>
      </c>
      <c r="BH166" s="12" t="s">
        <v>48</v>
      </c>
      <c r="BI166" s="2"/>
    </row>
    <row r="167" spans="1:61" x14ac:dyDescent="0.2">
      <c r="A167" s="2" t="s">
        <v>1612</v>
      </c>
      <c r="B167" s="2" t="s">
        <v>568</v>
      </c>
      <c r="D167" s="2">
        <v>50</v>
      </c>
      <c r="E167" s="11">
        <v>43235</v>
      </c>
      <c r="F167" s="2">
        <v>43235</v>
      </c>
      <c r="G167" s="2" t="s">
        <v>104</v>
      </c>
      <c r="K167" s="2">
        <v>11</v>
      </c>
      <c r="O167" s="2" t="s">
        <v>46</v>
      </c>
      <c r="R167" s="2">
        <v>1</v>
      </c>
      <c r="S167" s="52" t="s">
        <v>1599</v>
      </c>
      <c r="V167" s="2" t="s">
        <v>1989</v>
      </c>
      <c r="W167" s="2" t="s">
        <v>1599</v>
      </c>
      <c r="X167" s="2" t="s">
        <v>1599</v>
      </c>
      <c r="Y167" s="2" t="s">
        <v>1599</v>
      </c>
      <c r="Z167" s="2" t="s">
        <v>1599</v>
      </c>
      <c r="AC167" s="2" t="s">
        <v>1599</v>
      </c>
      <c r="AE167" s="2" t="s">
        <v>1599</v>
      </c>
      <c r="AF167" s="12" t="s">
        <v>103</v>
      </c>
      <c r="AG167" s="12">
        <v>245</v>
      </c>
      <c r="AH167" s="12">
        <v>50</v>
      </c>
      <c r="AI167" s="12">
        <f>VLOOKUP(AH167,Tableau5[[ID_Section]:[departement]],10,TRUE)</f>
        <v>17</v>
      </c>
      <c r="AJ167" s="12" t="s">
        <v>104</v>
      </c>
      <c r="AK167" s="33">
        <v>43235</v>
      </c>
      <c r="AL167" s="12">
        <v>11</v>
      </c>
      <c r="AM167" s="12">
        <v>2</v>
      </c>
      <c r="AN167" s="12" t="s">
        <v>46</v>
      </c>
      <c r="AP167" s="12">
        <v>1</v>
      </c>
      <c r="AT167" s="12">
        <v>2</v>
      </c>
      <c r="BA167" s="12">
        <v>2</v>
      </c>
      <c r="BB167" s="12">
        <v>1</v>
      </c>
      <c r="BC167" s="12" t="s">
        <v>61</v>
      </c>
      <c r="BD167" s="12">
        <v>148</v>
      </c>
      <c r="BE167" s="12" t="s">
        <v>78</v>
      </c>
      <c r="BF167" s="12">
        <v>11557</v>
      </c>
      <c r="BG167" s="12">
        <v>28</v>
      </c>
      <c r="BI167" s="2"/>
    </row>
    <row r="168" spans="1:61" x14ac:dyDescent="0.2">
      <c r="A168" s="2" t="s">
        <v>1612</v>
      </c>
      <c r="B168" s="2" t="s">
        <v>568</v>
      </c>
      <c r="D168" s="2">
        <v>50</v>
      </c>
      <c r="E168" s="11">
        <v>43235</v>
      </c>
      <c r="F168" s="2">
        <v>43235</v>
      </c>
      <c r="G168" s="2" t="s">
        <v>104</v>
      </c>
      <c r="K168" s="2">
        <v>11</v>
      </c>
      <c r="O168" s="2" t="s">
        <v>49</v>
      </c>
      <c r="R168" s="2">
        <v>1</v>
      </c>
      <c r="S168" s="52" t="s">
        <v>1599</v>
      </c>
      <c r="V168" s="2" t="s">
        <v>1988</v>
      </c>
      <c r="W168" s="2" t="s">
        <v>1599</v>
      </c>
      <c r="X168" s="2" t="s">
        <v>1599</v>
      </c>
      <c r="Y168" s="2" t="s">
        <v>1599</v>
      </c>
      <c r="Z168" s="2" t="s">
        <v>1599</v>
      </c>
      <c r="AC168" s="2" t="s">
        <v>1599</v>
      </c>
      <c r="AE168" s="2" t="s">
        <v>1599</v>
      </c>
      <c r="AF168" s="12" t="s">
        <v>103</v>
      </c>
      <c r="AG168" s="12">
        <v>246</v>
      </c>
      <c r="AH168" s="12">
        <v>50</v>
      </c>
      <c r="AI168" s="12">
        <f>VLOOKUP(AH168,Tableau5[[ID_Section]:[departement]],10,TRUE)</f>
        <v>17</v>
      </c>
      <c r="AJ168" s="12" t="s">
        <v>104</v>
      </c>
      <c r="AK168" s="33">
        <v>43235</v>
      </c>
      <c r="AL168" s="12">
        <v>11</v>
      </c>
      <c r="AM168" s="12">
        <v>1</v>
      </c>
      <c r="AN168" s="12" t="s">
        <v>49</v>
      </c>
      <c r="AP168" s="12">
        <v>1</v>
      </c>
      <c r="AT168" s="12">
        <v>1</v>
      </c>
      <c r="BA168" s="12">
        <v>2</v>
      </c>
      <c r="BB168" s="12">
        <v>1</v>
      </c>
      <c r="BC168" s="12" t="s">
        <v>61</v>
      </c>
      <c r="BD168" s="12">
        <v>148</v>
      </c>
      <c r="BE168" s="12" t="s">
        <v>78</v>
      </c>
      <c r="BF168" s="12">
        <v>11557</v>
      </c>
      <c r="BG168" s="12">
        <v>28</v>
      </c>
      <c r="BI168" s="2"/>
    </row>
    <row r="169" spans="1:61" x14ac:dyDescent="0.2">
      <c r="A169" s="2" t="s">
        <v>1612</v>
      </c>
      <c r="B169" s="2" t="s">
        <v>568</v>
      </c>
      <c r="D169" s="2">
        <v>50</v>
      </c>
      <c r="E169" s="11">
        <v>43235</v>
      </c>
      <c r="F169" s="2">
        <v>43235</v>
      </c>
      <c r="G169" s="2" t="s">
        <v>104</v>
      </c>
      <c r="K169" s="2">
        <v>11</v>
      </c>
      <c r="M169" s="2">
        <v>1</v>
      </c>
      <c r="O169" s="2" t="s">
        <v>55</v>
      </c>
      <c r="P169" s="52" t="s">
        <v>55</v>
      </c>
      <c r="R169" s="2">
        <v>1</v>
      </c>
      <c r="S169" s="52">
        <v>1</v>
      </c>
      <c r="V169" s="2" t="s">
        <v>1989</v>
      </c>
      <c r="W169" s="2" t="s">
        <v>54</v>
      </c>
      <c r="X169" s="2" t="s">
        <v>117</v>
      </c>
      <c r="Y169" s="2" t="s">
        <v>1599</v>
      </c>
      <c r="Z169" s="2" t="s">
        <v>1599</v>
      </c>
      <c r="AC169" s="2" t="s">
        <v>1599</v>
      </c>
      <c r="AE169" s="2" t="s">
        <v>1599</v>
      </c>
      <c r="AF169" s="12" t="s">
        <v>117</v>
      </c>
      <c r="AG169" s="12">
        <v>247</v>
      </c>
      <c r="AH169" s="12">
        <v>50</v>
      </c>
      <c r="AI169" s="12">
        <f>VLOOKUP(AH169,Tableau5[[ID_Section]:[departement]],10,TRUE)</f>
        <v>17</v>
      </c>
      <c r="AJ169" s="12" t="s">
        <v>104</v>
      </c>
      <c r="AK169" s="33">
        <v>43235</v>
      </c>
      <c r="AL169" s="12">
        <v>11</v>
      </c>
      <c r="AM169" s="12">
        <v>5</v>
      </c>
      <c r="AN169" s="12" t="s">
        <v>55</v>
      </c>
      <c r="AO169" s="12" t="str">
        <f>AN169</f>
        <v>Sportif</v>
      </c>
      <c r="AP169" s="12">
        <v>1</v>
      </c>
      <c r="AR169" s="12">
        <v>1</v>
      </c>
      <c r="AT169" s="12">
        <v>2</v>
      </c>
      <c r="AU169" s="12">
        <v>13</v>
      </c>
      <c r="AZ169" s="12" t="str">
        <f>CONCATENATE(AH169,"-",AK169,"-",AN169)</f>
        <v>50-43235-Sportif</v>
      </c>
      <c r="BA169" s="12">
        <v>1</v>
      </c>
      <c r="BB169" s="12">
        <v>1</v>
      </c>
      <c r="BC169" s="12" t="s">
        <v>61</v>
      </c>
      <c r="BD169" s="12">
        <v>148</v>
      </c>
      <c r="BE169" s="12" t="s">
        <v>78</v>
      </c>
      <c r="BF169" s="12">
        <v>11557</v>
      </c>
      <c r="BG169" s="12">
        <v>28</v>
      </c>
      <c r="BI169" s="2"/>
    </row>
    <row r="170" spans="1:61" x14ac:dyDescent="0.2">
      <c r="A170" s="2" t="s">
        <v>1612</v>
      </c>
      <c r="B170" s="2" t="s">
        <v>568</v>
      </c>
      <c r="D170" s="2">
        <v>50</v>
      </c>
      <c r="E170" s="11">
        <v>43235</v>
      </c>
      <c r="F170" s="2">
        <v>43235</v>
      </c>
      <c r="G170" s="2" t="s">
        <v>104</v>
      </c>
      <c r="K170" s="2">
        <v>11</v>
      </c>
      <c r="O170" s="2" t="s">
        <v>49</v>
      </c>
      <c r="R170" s="2">
        <v>1</v>
      </c>
      <c r="S170" s="52" t="s">
        <v>1599</v>
      </c>
      <c r="V170" s="2" t="s">
        <v>1988</v>
      </c>
      <c r="W170" s="2" t="s">
        <v>1599</v>
      </c>
      <c r="X170" s="2" t="s">
        <v>1599</v>
      </c>
      <c r="Y170" s="2" t="s">
        <v>1599</v>
      </c>
      <c r="Z170" s="2" t="s">
        <v>1599</v>
      </c>
      <c r="AC170" s="2" t="s">
        <v>1599</v>
      </c>
      <c r="AE170" s="2" t="s">
        <v>1599</v>
      </c>
      <c r="AF170" s="12" t="s">
        <v>103</v>
      </c>
      <c r="AG170" s="12">
        <v>248</v>
      </c>
      <c r="AH170" s="12">
        <v>50</v>
      </c>
      <c r="AI170" s="12">
        <f>VLOOKUP(AH170,Tableau5[[ID_Section]:[departement]],10,TRUE)</f>
        <v>17</v>
      </c>
      <c r="AJ170" s="12" t="s">
        <v>104</v>
      </c>
      <c r="AK170" s="33">
        <v>43235</v>
      </c>
      <c r="AL170" s="12">
        <v>11</v>
      </c>
      <c r="AM170" s="12">
        <v>1</v>
      </c>
      <c r="AN170" s="12" t="s">
        <v>49</v>
      </c>
      <c r="AP170" s="12">
        <v>1</v>
      </c>
      <c r="AT170" s="12">
        <v>1</v>
      </c>
      <c r="BA170" s="12">
        <v>2</v>
      </c>
      <c r="BB170" s="12">
        <v>1</v>
      </c>
      <c r="BC170" s="12" t="s">
        <v>61</v>
      </c>
      <c r="BD170" s="12">
        <v>148</v>
      </c>
      <c r="BE170" s="12" t="s">
        <v>78</v>
      </c>
      <c r="BF170" s="12">
        <v>11557</v>
      </c>
      <c r="BG170" s="12">
        <v>28</v>
      </c>
      <c r="BI170" s="2"/>
    </row>
    <row r="171" spans="1:61" x14ac:dyDescent="0.2">
      <c r="A171" s="2" t="s">
        <v>1612</v>
      </c>
      <c r="B171" s="2" t="s">
        <v>568</v>
      </c>
      <c r="D171" s="2">
        <v>50</v>
      </c>
      <c r="E171" s="11">
        <v>43235</v>
      </c>
      <c r="F171" s="2">
        <v>43235</v>
      </c>
      <c r="G171" s="2" t="s">
        <v>104</v>
      </c>
      <c r="K171" s="2">
        <v>11</v>
      </c>
      <c r="O171" s="2" t="s">
        <v>49</v>
      </c>
      <c r="R171" s="2">
        <v>2</v>
      </c>
      <c r="S171" s="52" t="s">
        <v>1599</v>
      </c>
      <c r="V171" s="2" t="s">
        <v>1989</v>
      </c>
      <c r="W171" s="2" t="s">
        <v>1599</v>
      </c>
      <c r="X171" s="2" t="s">
        <v>1599</v>
      </c>
      <c r="Y171" s="2" t="s">
        <v>1599</v>
      </c>
      <c r="Z171" s="2" t="s">
        <v>1599</v>
      </c>
      <c r="AC171" s="2" t="s">
        <v>1599</v>
      </c>
      <c r="AE171" s="2" t="s">
        <v>1599</v>
      </c>
      <c r="AF171" s="12" t="s">
        <v>103</v>
      </c>
      <c r="AG171" s="12">
        <v>249</v>
      </c>
      <c r="AH171" s="12">
        <v>50</v>
      </c>
      <c r="AI171" s="12">
        <f>VLOOKUP(AH171,Tableau5[[ID_Section]:[departement]],10,TRUE)</f>
        <v>17</v>
      </c>
      <c r="AJ171" s="12" t="s">
        <v>104</v>
      </c>
      <c r="AK171" s="33">
        <v>43235</v>
      </c>
      <c r="AL171" s="12">
        <v>11</v>
      </c>
      <c r="AM171" s="12">
        <v>1</v>
      </c>
      <c r="AN171" s="12" t="s">
        <v>49</v>
      </c>
      <c r="AP171" s="12">
        <v>2</v>
      </c>
      <c r="AT171" s="12">
        <v>2</v>
      </c>
      <c r="BA171" s="12">
        <v>2</v>
      </c>
      <c r="BB171" s="12">
        <v>1</v>
      </c>
      <c r="BC171" s="12" t="s">
        <v>61</v>
      </c>
      <c r="BD171" s="12">
        <v>148</v>
      </c>
      <c r="BE171" s="12" t="s">
        <v>78</v>
      </c>
      <c r="BF171" s="12">
        <v>11557</v>
      </c>
      <c r="BG171" s="12">
        <v>28</v>
      </c>
      <c r="BI171" s="2"/>
    </row>
    <row r="172" spans="1:61" x14ac:dyDescent="0.2">
      <c r="A172" s="2" t="s">
        <v>1612</v>
      </c>
      <c r="B172" s="2" t="s">
        <v>568</v>
      </c>
      <c r="D172" s="2">
        <v>50</v>
      </c>
      <c r="E172" s="11">
        <v>43235</v>
      </c>
      <c r="F172" s="2">
        <v>43235</v>
      </c>
      <c r="G172" s="2" t="s">
        <v>104</v>
      </c>
      <c r="K172" s="2">
        <v>11</v>
      </c>
      <c r="O172" s="2" t="s">
        <v>49</v>
      </c>
      <c r="R172" s="2">
        <v>1</v>
      </c>
      <c r="S172" s="52" t="s">
        <v>1599</v>
      </c>
      <c r="V172" s="2" t="s">
        <v>1989</v>
      </c>
      <c r="W172" s="2" t="s">
        <v>1599</v>
      </c>
      <c r="X172" s="2" t="s">
        <v>1599</v>
      </c>
      <c r="Y172" s="2" t="s">
        <v>1599</v>
      </c>
      <c r="Z172" s="2" t="s">
        <v>1599</v>
      </c>
      <c r="AC172" s="2" t="s">
        <v>1599</v>
      </c>
      <c r="AE172" s="2" t="s">
        <v>1599</v>
      </c>
      <c r="AF172" s="12" t="s">
        <v>103</v>
      </c>
      <c r="AG172" s="12">
        <v>250</v>
      </c>
      <c r="AH172" s="12">
        <v>50</v>
      </c>
      <c r="AI172" s="12">
        <f>VLOOKUP(AH172,Tableau5[[ID_Section]:[departement]],10,TRUE)</f>
        <v>17</v>
      </c>
      <c r="AJ172" s="12" t="s">
        <v>104</v>
      </c>
      <c r="AK172" s="33">
        <v>43235</v>
      </c>
      <c r="AL172" s="12">
        <v>11</v>
      </c>
      <c r="AM172" s="12">
        <v>1</v>
      </c>
      <c r="AN172" s="12" t="s">
        <v>49</v>
      </c>
      <c r="AP172" s="12">
        <v>1</v>
      </c>
      <c r="AT172" s="12">
        <v>2</v>
      </c>
      <c r="BA172" s="12">
        <v>2</v>
      </c>
      <c r="BB172" s="12">
        <v>1</v>
      </c>
      <c r="BC172" s="12" t="s">
        <v>61</v>
      </c>
      <c r="BD172" s="12">
        <v>148</v>
      </c>
      <c r="BE172" s="12" t="s">
        <v>78</v>
      </c>
      <c r="BF172" s="12">
        <v>11557</v>
      </c>
      <c r="BG172" s="12">
        <v>28</v>
      </c>
      <c r="BI172" s="2"/>
    </row>
    <row r="173" spans="1:61" x14ac:dyDescent="0.2">
      <c r="A173" s="2" t="s">
        <v>1612</v>
      </c>
      <c r="B173" s="2" t="s">
        <v>568</v>
      </c>
      <c r="D173" s="2">
        <v>50</v>
      </c>
      <c r="E173" s="11">
        <v>43235</v>
      </c>
      <c r="F173" s="2">
        <v>43235</v>
      </c>
      <c r="G173" s="2" t="s">
        <v>104</v>
      </c>
      <c r="K173" s="2">
        <v>11</v>
      </c>
      <c r="O173" s="2" t="s">
        <v>46</v>
      </c>
      <c r="R173" s="2">
        <v>3</v>
      </c>
      <c r="S173" s="52" t="s">
        <v>1599</v>
      </c>
      <c r="V173" s="2" t="s">
        <v>1988</v>
      </c>
      <c r="W173" s="2" t="s">
        <v>1599</v>
      </c>
      <c r="X173" s="2" t="s">
        <v>1599</v>
      </c>
      <c r="Y173" s="2" t="s">
        <v>1599</v>
      </c>
      <c r="Z173" s="2" t="s">
        <v>1599</v>
      </c>
      <c r="AC173" s="2" t="s">
        <v>1599</v>
      </c>
      <c r="AE173" s="2" t="s">
        <v>1599</v>
      </c>
      <c r="AF173" s="12" t="s">
        <v>103</v>
      </c>
      <c r="AG173" s="12">
        <v>251</v>
      </c>
      <c r="AH173" s="12">
        <v>50</v>
      </c>
      <c r="AI173" s="12">
        <f>VLOOKUP(AH173,Tableau5[[ID_Section]:[departement]],10,TRUE)</f>
        <v>17</v>
      </c>
      <c r="AJ173" s="12" t="s">
        <v>104</v>
      </c>
      <c r="AK173" s="33">
        <v>43235</v>
      </c>
      <c r="AL173" s="12">
        <v>11</v>
      </c>
      <c r="AM173" s="12">
        <v>2</v>
      </c>
      <c r="AN173" s="12" t="s">
        <v>46</v>
      </c>
      <c r="AP173" s="12">
        <v>3</v>
      </c>
      <c r="AT173" s="12">
        <v>1</v>
      </c>
      <c r="BA173" s="12">
        <v>2</v>
      </c>
      <c r="BB173" s="12">
        <v>1</v>
      </c>
      <c r="BC173" s="12" t="s">
        <v>61</v>
      </c>
      <c r="BD173" s="12">
        <v>148</v>
      </c>
      <c r="BE173" s="12" t="s">
        <v>78</v>
      </c>
      <c r="BF173" s="12">
        <v>11557</v>
      </c>
      <c r="BG173" s="12">
        <v>28</v>
      </c>
      <c r="BI173" s="2"/>
    </row>
    <row r="174" spans="1:61" x14ac:dyDescent="0.2">
      <c r="A174" s="2" t="s">
        <v>1612</v>
      </c>
      <c r="B174" s="2" t="s">
        <v>568</v>
      </c>
      <c r="D174" s="2">
        <v>50</v>
      </c>
      <c r="E174" s="11">
        <v>43235</v>
      </c>
      <c r="F174" s="2">
        <v>43235</v>
      </c>
      <c r="G174" s="2" t="s">
        <v>104</v>
      </c>
      <c r="K174" s="2">
        <v>11</v>
      </c>
      <c r="O174" s="2" t="s">
        <v>49</v>
      </c>
      <c r="R174" s="2">
        <v>3</v>
      </c>
      <c r="S174" s="52" t="s">
        <v>1599</v>
      </c>
      <c r="V174" s="2" t="s">
        <v>1988</v>
      </c>
      <c r="W174" s="2" t="s">
        <v>1599</v>
      </c>
      <c r="X174" s="2" t="s">
        <v>1599</v>
      </c>
      <c r="Y174" s="2" t="s">
        <v>1599</v>
      </c>
      <c r="Z174" s="2" t="s">
        <v>1599</v>
      </c>
      <c r="AC174" s="2" t="s">
        <v>1599</v>
      </c>
      <c r="AE174" s="2" t="s">
        <v>1599</v>
      </c>
      <c r="AF174" s="12" t="s">
        <v>103</v>
      </c>
      <c r="AG174" s="12">
        <v>252</v>
      </c>
      <c r="AH174" s="12">
        <v>50</v>
      </c>
      <c r="AI174" s="12">
        <f>VLOOKUP(AH174,Tableau5[[ID_Section]:[departement]],10,TRUE)</f>
        <v>17</v>
      </c>
      <c r="AJ174" s="12" t="s">
        <v>104</v>
      </c>
      <c r="AK174" s="33">
        <v>43235</v>
      </c>
      <c r="AL174" s="12">
        <v>11</v>
      </c>
      <c r="AM174" s="12">
        <v>1</v>
      </c>
      <c r="AN174" s="12" t="s">
        <v>49</v>
      </c>
      <c r="AP174" s="12">
        <v>3</v>
      </c>
      <c r="AT174" s="12">
        <v>1</v>
      </c>
      <c r="BA174" s="12">
        <v>2</v>
      </c>
      <c r="BB174" s="12">
        <v>1</v>
      </c>
      <c r="BC174" s="12" t="s">
        <v>61</v>
      </c>
      <c r="BD174" s="12">
        <v>148</v>
      </c>
      <c r="BE174" s="12" t="s">
        <v>78</v>
      </c>
      <c r="BF174" s="12">
        <v>11557</v>
      </c>
      <c r="BG174" s="12">
        <v>28</v>
      </c>
      <c r="BI174" s="2"/>
    </row>
    <row r="175" spans="1:61" x14ac:dyDescent="0.2">
      <c r="A175" s="2" t="s">
        <v>1612</v>
      </c>
      <c r="B175" s="2" t="s">
        <v>568</v>
      </c>
      <c r="D175" s="2">
        <v>50</v>
      </c>
      <c r="E175" s="11">
        <v>43235</v>
      </c>
      <c r="F175" s="2">
        <v>43235</v>
      </c>
      <c r="G175" s="2" t="s">
        <v>104</v>
      </c>
      <c r="K175" s="2">
        <v>11</v>
      </c>
      <c r="O175" s="2" t="s">
        <v>50</v>
      </c>
      <c r="P175" s="52" t="s">
        <v>50</v>
      </c>
      <c r="R175" s="2">
        <v>1</v>
      </c>
      <c r="S175" s="52" t="s">
        <v>1599</v>
      </c>
      <c r="V175" s="2" t="s">
        <v>1989</v>
      </c>
      <c r="W175" s="2" t="s">
        <v>1599</v>
      </c>
      <c r="X175" s="2" t="s">
        <v>1599</v>
      </c>
      <c r="Y175" s="2" t="s">
        <v>1981</v>
      </c>
      <c r="Z175" s="2">
        <v>17000</v>
      </c>
      <c r="AC175" s="2" t="s">
        <v>1982</v>
      </c>
      <c r="AE175" s="2" t="s">
        <v>51</v>
      </c>
      <c r="AF175" s="12" t="s">
        <v>103</v>
      </c>
      <c r="AG175" s="12">
        <v>253</v>
      </c>
      <c r="AH175" s="12">
        <v>50</v>
      </c>
      <c r="AI175" s="12">
        <f>VLOOKUP(AH175,Tableau5[[ID_Section]:[departement]],10,TRUE)</f>
        <v>17</v>
      </c>
      <c r="AJ175" s="12" t="s">
        <v>104</v>
      </c>
      <c r="AK175" s="33">
        <v>43235</v>
      </c>
      <c r="AL175" s="12">
        <v>11</v>
      </c>
      <c r="AM175" s="12">
        <v>8</v>
      </c>
      <c r="AN175" s="12" t="s">
        <v>50</v>
      </c>
      <c r="AO175" s="12" t="str">
        <f>AN175</f>
        <v>Utilitaire</v>
      </c>
      <c r="AP175" s="12">
        <v>1</v>
      </c>
      <c r="AT175" s="12">
        <v>2</v>
      </c>
      <c r="AV175" s="12">
        <v>17000</v>
      </c>
      <c r="AW175" s="12" t="s">
        <v>51</v>
      </c>
      <c r="AX175" s="12">
        <v>2</v>
      </c>
      <c r="AY175" s="12">
        <v>2</v>
      </c>
      <c r="AZ175" s="12" t="str">
        <f>CONCATENATE(AH175,"-",AK175,"-",AN175)</f>
        <v>50-43235-Utilitaire</v>
      </c>
      <c r="BA175" s="12">
        <v>1</v>
      </c>
      <c r="BB175" s="12">
        <v>1</v>
      </c>
      <c r="BC175" s="12" t="s">
        <v>61</v>
      </c>
      <c r="BD175" s="12">
        <v>148</v>
      </c>
      <c r="BE175" s="12" t="s">
        <v>78</v>
      </c>
      <c r="BF175" s="12">
        <v>11557</v>
      </c>
      <c r="BG175" s="12">
        <v>28</v>
      </c>
      <c r="BI175" s="2"/>
    </row>
    <row r="176" spans="1:61" x14ac:dyDescent="0.2">
      <c r="A176" s="2" t="s">
        <v>1612</v>
      </c>
      <c r="B176" s="2" t="s">
        <v>568</v>
      </c>
      <c r="D176" s="2">
        <v>50</v>
      </c>
      <c r="E176" s="11">
        <v>43235</v>
      </c>
      <c r="F176" s="2">
        <v>43235</v>
      </c>
      <c r="G176" s="2" t="s">
        <v>104</v>
      </c>
      <c r="K176" s="2">
        <v>11</v>
      </c>
      <c r="O176" s="2" t="s">
        <v>46</v>
      </c>
      <c r="R176" s="2">
        <v>1</v>
      </c>
      <c r="S176" s="52" t="s">
        <v>1599</v>
      </c>
      <c r="V176" s="2" t="s">
        <v>1988</v>
      </c>
      <c r="W176" s="2" t="s">
        <v>1599</v>
      </c>
      <c r="X176" s="2" t="s">
        <v>1599</v>
      </c>
      <c r="Y176" s="2" t="s">
        <v>1599</v>
      </c>
      <c r="Z176" s="2" t="s">
        <v>1599</v>
      </c>
      <c r="AC176" s="2" t="s">
        <v>1599</v>
      </c>
      <c r="AE176" s="2" t="s">
        <v>1599</v>
      </c>
      <c r="AF176" s="12" t="s">
        <v>103</v>
      </c>
      <c r="AG176" s="12">
        <v>254</v>
      </c>
      <c r="AH176" s="12">
        <v>50</v>
      </c>
      <c r="AI176" s="12">
        <f>VLOOKUP(AH176,Tableau5[[ID_Section]:[departement]],10,TRUE)</f>
        <v>17</v>
      </c>
      <c r="AJ176" s="12" t="s">
        <v>104</v>
      </c>
      <c r="AK176" s="33">
        <v>43235</v>
      </c>
      <c r="AL176" s="12">
        <v>11</v>
      </c>
      <c r="AM176" s="12">
        <v>2</v>
      </c>
      <c r="AN176" s="12" t="s">
        <v>46</v>
      </c>
      <c r="AP176" s="12">
        <v>1</v>
      </c>
      <c r="AT176" s="12">
        <v>1</v>
      </c>
      <c r="BA176" s="12">
        <v>2</v>
      </c>
      <c r="BB176" s="12">
        <v>1</v>
      </c>
      <c r="BC176" s="12" t="s">
        <v>61</v>
      </c>
      <c r="BD176" s="12">
        <v>148</v>
      </c>
      <c r="BE176" s="12" t="s">
        <v>78</v>
      </c>
      <c r="BF176" s="12">
        <v>11557</v>
      </c>
      <c r="BG176" s="12">
        <v>28</v>
      </c>
      <c r="BI176" s="2"/>
    </row>
    <row r="177" spans="1:61" x14ac:dyDescent="0.2">
      <c r="A177" s="2" t="s">
        <v>1612</v>
      </c>
      <c r="B177" s="2" t="s">
        <v>568</v>
      </c>
      <c r="D177" s="2">
        <v>50</v>
      </c>
      <c r="E177" s="11">
        <v>43235</v>
      </c>
      <c r="F177" s="2">
        <v>43235</v>
      </c>
      <c r="G177" s="2" t="s">
        <v>104</v>
      </c>
      <c r="K177" s="2">
        <v>11</v>
      </c>
      <c r="O177" s="2" t="s">
        <v>46</v>
      </c>
      <c r="R177" s="2">
        <v>1</v>
      </c>
      <c r="S177" s="52" t="s">
        <v>1599</v>
      </c>
      <c r="V177" s="2" t="s">
        <v>1989</v>
      </c>
      <c r="W177" s="2" t="s">
        <v>1599</v>
      </c>
      <c r="X177" s="2" t="s">
        <v>1599</v>
      </c>
      <c r="Y177" s="2" t="s">
        <v>1599</v>
      </c>
      <c r="Z177" s="2" t="s">
        <v>1599</v>
      </c>
      <c r="AC177" s="2" t="s">
        <v>1599</v>
      </c>
      <c r="AE177" s="2" t="s">
        <v>1599</v>
      </c>
      <c r="AF177" s="12" t="s">
        <v>103</v>
      </c>
      <c r="AG177" s="12">
        <v>255</v>
      </c>
      <c r="AH177" s="12">
        <v>50</v>
      </c>
      <c r="AI177" s="12">
        <f>VLOOKUP(AH177,Tableau5[[ID_Section]:[departement]],10,TRUE)</f>
        <v>17</v>
      </c>
      <c r="AJ177" s="12" t="s">
        <v>104</v>
      </c>
      <c r="AK177" s="33">
        <v>43235</v>
      </c>
      <c r="AL177" s="12">
        <v>11</v>
      </c>
      <c r="AM177" s="12">
        <v>2</v>
      </c>
      <c r="AN177" s="12" t="s">
        <v>46</v>
      </c>
      <c r="AP177" s="12">
        <v>1</v>
      </c>
      <c r="AT177" s="12">
        <v>2</v>
      </c>
      <c r="BA177" s="12">
        <v>2</v>
      </c>
      <c r="BB177" s="12">
        <v>1</v>
      </c>
      <c r="BC177" s="12" t="s">
        <v>61</v>
      </c>
      <c r="BD177" s="12">
        <v>148</v>
      </c>
      <c r="BE177" s="12" t="s">
        <v>78</v>
      </c>
      <c r="BF177" s="12">
        <v>11557</v>
      </c>
      <c r="BG177" s="12">
        <v>28</v>
      </c>
      <c r="BI177" s="2"/>
    </row>
    <row r="178" spans="1:61" x14ac:dyDescent="0.2">
      <c r="A178" s="2" t="s">
        <v>1612</v>
      </c>
      <c r="B178" s="2" t="s">
        <v>568</v>
      </c>
      <c r="D178" s="2">
        <v>50</v>
      </c>
      <c r="E178" s="11">
        <v>43235</v>
      </c>
      <c r="F178" s="2">
        <v>43235</v>
      </c>
      <c r="G178" s="2" t="s">
        <v>104</v>
      </c>
      <c r="K178" s="2">
        <v>11</v>
      </c>
      <c r="O178" s="2" t="s">
        <v>46</v>
      </c>
      <c r="R178" s="2">
        <v>1</v>
      </c>
      <c r="S178" s="52" t="s">
        <v>1599</v>
      </c>
      <c r="V178" s="2" t="s">
        <v>1989</v>
      </c>
      <c r="W178" s="2" t="s">
        <v>1599</v>
      </c>
      <c r="X178" s="2" t="s">
        <v>1599</v>
      </c>
      <c r="Y178" s="2" t="s">
        <v>1599</v>
      </c>
      <c r="Z178" s="2" t="s">
        <v>1599</v>
      </c>
      <c r="AC178" s="2" t="s">
        <v>1599</v>
      </c>
      <c r="AE178" s="2" t="s">
        <v>1599</v>
      </c>
      <c r="AF178" s="12" t="s">
        <v>103</v>
      </c>
      <c r="AG178" s="12">
        <v>256</v>
      </c>
      <c r="AH178" s="12">
        <v>50</v>
      </c>
      <c r="AI178" s="12">
        <f>VLOOKUP(AH178,Tableau5[[ID_Section]:[departement]],10,TRUE)</f>
        <v>17</v>
      </c>
      <c r="AJ178" s="12" t="s">
        <v>104</v>
      </c>
      <c r="AK178" s="33">
        <v>43235</v>
      </c>
      <c r="AL178" s="12">
        <v>11</v>
      </c>
      <c r="AM178" s="12">
        <v>2</v>
      </c>
      <c r="AN178" s="12" t="s">
        <v>46</v>
      </c>
      <c r="AP178" s="12">
        <v>1</v>
      </c>
      <c r="AT178" s="12">
        <v>2</v>
      </c>
      <c r="BA178" s="12">
        <v>2</v>
      </c>
      <c r="BB178" s="12">
        <v>1</v>
      </c>
      <c r="BC178" s="12" t="s">
        <v>61</v>
      </c>
      <c r="BD178" s="12">
        <v>148</v>
      </c>
      <c r="BE178" s="12" t="s">
        <v>78</v>
      </c>
      <c r="BF178" s="12">
        <v>11557</v>
      </c>
      <c r="BG178" s="12">
        <v>28</v>
      </c>
      <c r="BI178" s="2"/>
    </row>
    <row r="179" spans="1:61" x14ac:dyDescent="0.2">
      <c r="A179" s="2" t="s">
        <v>1612</v>
      </c>
      <c r="B179" s="2" t="s">
        <v>568</v>
      </c>
      <c r="D179" s="2">
        <v>50</v>
      </c>
      <c r="E179" s="11">
        <v>43235</v>
      </c>
      <c r="F179" s="2">
        <v>43235</v>
      </c>
      <c r="G179" s="2" t="s">
        <v>104</v>
      </c>
      <c r="K179" s="2">
        <v>11</v>
      </c>
      <c r="O179" s="2" t="s">
        <v>55</v>
      </c>
      <c r="P179" s="52" t="s">
        <v>55</v>
      </c>
      <c r="R179" s="2">
        <v>2</v>
      </c>
      <c r="S179" s="52" t="s">
        <v>1599</v>
      </c>
      <c r="V179" s="2" t="s">
        <v>1988</v>
      </c>
      <c r="W179" s="2" t="s">
        <v>1599</v>
      </c>
      <c r="X179" s="2" t="s">
        <v>1599</v>
      </c>
      <c r="Y179" s="2" t="s">
        <v>1981</v>
      </c>
      <c r="Z179" s="2">
        <v>79000</v>
      </c>
      <c r="AC179" s="2" t="s">
        <v>1983</v>
      </c>
      <c r="AE179" s="2" t="s">
        <v>54</v>
      </c>
      <c r="AF179" s="12" t="s">
        <v>103</v>
      </c>
      <c r="AG179" s="12">
        <v>257</v>
      </c>
      <c r="AH179" s="12">
        <v>50</v>
      </c>
      <c r="AI179" s="12">
        <f>VLOOKUP(AH179,Tableau5[[ID_Section]:[departement]],10,TRUE)</f>
        <v>17</v>
      </c>
      <c r="AJ179" s="12" t="s">
        <v>104</v>
      </c>
      <c r="AK179" s="33">
        <v>43235</v>
      </c>
      <c r="AL179" s="12">
        <v>11</v>
      </c>
      <c r="AM179" s="12">
        <v>5</v>
      </c>
      <c r="AN179" s="12" t="s">
        <v>55</v>
      </c>
      <c r="AO179" s="12" t="str">
        <f>AN179</f>
        <v>Sportif</v>
      </c>
      <c r="AP179" s="12">
        <v>2</v>
      </c>
      <c r="AT179" s="12">
        <v>1</v>
      </c>
      <c r="AV179" s="12">
        <v>79000</v>
      </c>
      <c r="AW179" s="12" t="s">
        <v>54</v>
      </c>
      <c r="AX179" s="12">
        <v>1</v>
      </c>
      <c r="AY179" s="12">
        <v>2</v>
      </c>
      <c r="AZ179" s="12" t="str">
        <f>CONCATENATE(AH179,"-",AK179,"-",AN179)</f>
        <v>50-43235-Sportif</v>
      </c>
      <c r="BA179" s="12">
        <v>1</v>
      </c>
      <c r="BB179" s="12">
        <v>1</v>
      </c>
      <c r="BC179" s="12" t="s">
        <v>61</v>
      </c>
      <c r="BD179" s="12">
        <v>148</v>
      </c>
      <c r="BE179" s="12" t="s">
        <v>78</v>
      </c>
      <c r="BF179" s="12">
        <v>11557</v>
      </c>
      <c r="BG179" s="12">
        <v>28</v>
      </c>
      <c r="BI179" s="2"/>
    </row>
    <row r="180" spans="1:61" x14ac:dyDescent="0.2">
      <c r="A180" s="2" t="s">
        <v>1612</v>
      </c>
      <c r="B180" s="2" t="s">
        <v>568</v>
      </c>
      <c r="D180" s="2">
        <v>50</v>
      </c>
      <c r="E180" s="11">
        <v>43235</v>
      </c>
      <c r="F180" s="2">
        <v>43235</v>
      </c>
      <c r="G180" s="2" t="s">
        <v>104</v>
      </c>
      <c r="K180" s="2">
        <v>11</v>
      </c>
      <c r="O180" s="2" t="s">
        <v>49</v>
      </c>
      <c r="R180" s="2">
        <v>1</v>
      </c>
      <c r="S180" s="52" t="s">
        <v>1599</v>
      </c>
      <c r="V180" s="2" t="s">
        <v>1988</v>
      </c>
      <c r="W180" s="2" t="s">
        <v>1599</v>
      </c>
      <c r="X180" s="2" t="s">
        <v>1599</v>
      </c>
      <c r="Y180" s="2" t="s">
        <v>1599</v>
      </c>
      <c r="Z180" s="2" t="s">
        <v>1599</v>
      </c>
      <c r="AC180" s="2" t="s">
        <v>1599</v>
      </c>
      <c r="AE180" s="2" t="s">
        <v>1599</v>
      </c>
      <c r="AF180" s="12" t="s">
        <v>103</v>
      </c>
      <c r="AG180" s="12">
        <v>258</v>
      </c>
      <c r="AH180" s="12">
        <v>50</v>
      </c>
      <c r="AI180" s="12">
        <f>VLOOKUP(AH180,Tableau5[[ID_Section]:[departement]],10,TRUE)</f>
        <v>17</v>
      </c>
      <c r="AJ180" s="12" t="s">
        <v>104</v>
      </c>
      <c r="AK180" s="33">
        <v>43235</v>
      </c>
      <c r="AL180" s="12">
        <v>11</v>
      </c>
      <c r="AM180" s="12">
        <v>1</v>
      </c>
      <c r="AN180" s="12" t="s">
        <v>49</v>
      </c>
      <c r="AP180" s="12">
        <v>1</v>
      </c>
      <c r="AT180" s="12">
        <v>1</v>
      </c>
      <c r="BA180" s="12">
        <v>2</v>
      </c>
      <c r="BB180" s="12">
        <v>1</v>
      </c>
      <c r="BC180" s="12" t="s">
        <v>61</v>
      </c>
      <c r="BD180" s="12">
        <v>148</v>
      </c>
      <c r="BE180" s="12" t="s">
        <v>78</v>
      </c>
      <c r="BF180" s="12">
        <v>11557</v>
      </c>
      <c r="BG180" s="12">
        <v>28</v>
      </c>
      <c r="BI180" s="2"/>
    </row>
    <row r="181" spans="1:61" x14ac:dyDescent="0.2">
      <c r="A181" s="2" t="s">
        <v>1612</v>
      </c>
      <c r="B181" s="2" t="s">
        <v>568</v>
      </c>
      <c r="D181" s="2">
        <v>50</v>
      </c>
      <c r="E181" s="11">
        <v>43235</v>
      </c>
      <c r="F181" s="2">
        <v>43235</v>
      </c>
      <c r="G181" s="2" t="s">
        <v>104</v>
      </c>
      <c r="K181" s="2">
        <v>11</v>
      </c>
      <c r="O181" s="2" t="s">
        <v>49</v>
      </c>
      <c r="R181" s="2">
        <v>1</v>
      </c>
      <c r="S181" s="52" t="s">
        <v>1599</v>
      </c>
      <c r="V181" s="2" t="s">
        <v>1989</v>
      </c>
      <c r="W181" s="2" t="s">
        <v>1599</v>
      </c>
      <c r="X181" s="2" t="s">
        <v>1599</v>
      </c>
      <c r="Y181" s="2" t="s">
        <v>1599</v>
      </c>
      <c r="Z181" s="2" t="s">
        <v>1599</v>
      </c>
      <c r="AC181" s="2" t="s">
        <v>1599</v>
      </c>
      <c r="AE181" s="2" t="s">
        <v>1599</v>
      </c>
      <c r="AF181" s="12" t="s">
        <v>103</v>
      </c>
      <c r="AG181" s="12">
        <v>259</v>
      </c>
      <c r="AH181" s="12">
        <v>50</v>
      </c>
      <c r="AI181" s="12">
        <f>VLOOKUP(AH181,Tableau5[[ID_Section]:[departement]],10,TRUE)</f>
        <v>17</v>
      </c>
      <c r="AJ181" s="12" t="s">
        <v>104</v>
      </c>
      <c r="AK181" s="33">
        <v>43235</v>
      </c>
      <c r="AL181" s="12">
        <v>11</v>
      </c>
      <c r="AM181" s="12">
        <v>1</v>
      </c>
      <c r="AN181" s="12" t="s">
        <v>49</v>
      </c>
      <c r="AP181" s="12">
        <v>1</v>
      </c>
      <c r="AT181" s="12">
        <v>2</v>
      </c>
      <c r="BA181" s="12">
        <v>2</v>
      </c>
      <c r="BB181" s="12">
        <v>1</v>
      </c>
      <c r="BC181" s="12" t="s">
        <v>61</v>
      </c>
      <c r="BD181" s="12">
        <v>148</v>
      </c>
      <c r="BE181" s="12" t="s">
        <v>78</v>
      </c>
      <c r="BF181" s="12">
        <v>11557</v>
      </c>
      <c r="BG181" s="12">
        <v>28</v>
      </c>
      <c r="BI181" s="2"/>
    </row>
    <row r="182" spans="1:61" x14ac:dyDescent="0.2">
      <c r="A182" s="2" t="s">
        <v>1612</v>
      </c>
      <c r="B182" s="2" t="s">
        <v>568</v>
      </c>
      <c r="D182" s="2">
        <v>50</v>
      </c>
      <c r="E182" s="11">
        <v>43235</v>
      </c>
      <c r="F182" s="2">
        <v>43235</v>
      </c>
      <c r="G182" s="2" t="s">
        <v>104</v>
      </c>
      <c r="K182" s="2">
        <v>11</v>
      </c>
      <c r="O182" s="2" t="s">
        <v>49</v>
      </c>
      <c r="R182" s="2">
        <v>2</v>
      </c>
      <c r="S182" s="52" t="s">
        <v>1599</v>
      </c>
      <c r="V182" s="2" t="s">
        <v>1989</v>
      </c>
      <c r="W182" s="2" t="s">
        <v>1599</v>
      </c>
      <c r="X182" s="2" t="s">
        <v>1599</v>
      </c>
      <c r="Y182" s="2" t="s">
        <v>1599</v>
      </c>
      <c r="Z182" s="2" t="s">
        <v>1599</v>
      </c>
      <c r="AC182" s="2" t="s">
        <v>1599</v>
      </c>
      <c r="AE182" s="2" t="s">
        <v>1599</v>
      </c>
      <c r="AF182" s="12" t="s">
        <v>103</v>
      </c>
      <c r="AG182" s="12">
        <v>260</v>
      </c>
      <c r="AH182" s="12">
        <v>50</v>
      </c>
      <c r="AI182" s="12">
        <f>VLOOKUP(AH182,Tableau5[[ID_Section]:[departement]],10,TRUE)</f>
        <v>17</v>
      </c>
      <c r="AJ182" s="12" t="s">
        <v>104</v>
      </c>
      <c r="AK182" s="33">
        <v>43235</v>
      </c>
      <c r="AL182" s="12">
        <v>11</v>
      </c>
      <c r="AM182" s="12">
        <v>1</v>
      </c>
      <c r="AN182" s="12" t="s">
        <v>49</v>
      </c>
      <c r="AP182" s="12">
        <v>2</v>
      </c>
      <c r="AT182" s="12">
        <v>2</v>
      </c>
      <c r="BA182" s="12">
        <v>2</v>
      </c>
      <c r="BB182" s="12">
        <v>1</v>
      </c>
      <c r="BC182" s="12" t="s">
        <v>61</v>
      </c>
      <c r="BD182" s="12">
        <v>148</v>
      </c>
      <c r="BE182" s="12" t="s">
        <v>78</v>
      </c>
      <c r="BF182" s="12">
        <v>11557</v>
      </c>
      <c r="BG182" s="12">
        <v>28</v>
      </c>
      <c r="BI182" s="2"/>
    </row>
    <row r="183" spans="1:61" x14ac:dyDescent="0.2">
      <c r="A183" s="2" t="s">
        <v>1612</v>
      </c>
      <c r="B183" s="2" t="s">
        <v>568</v>
      </c>
      <c r="D183" s="2">
        <v>50</v>
      </c>
      <c r="E183" s="11">
        <v>43235</v>
      </c>
      <c r="F183" s="2">
        <v>43235</v>
      </c>
      <c r="G183" s="2" t="s">
        <v>104</v>
      </c>
      <c r="K183" s="2">
        <v>11</v>
      </c>
      <c r="O183" s="2" t="s">
        <v>55</v>
      </c>
      <c r="P183" s="52" t="s">
        <v>55</v>
      </c>
      <c r="R183" s="2">
        <v>1</v>
      </c>
      <c r="S183" s="52" t="s">
        <v>1599</v>
      </c>
      <c r="V183" s="2" t="s">
        <v>1989</v>
      </c>
      <c r="W183" s="2" t="s">
        <v>1599</v>
      </c>
      <c r="X183" s="2" t="s">
        <v>1599</v>
      </c>
      <c r="Y183" s="2" t="s">
        <v>1599</v>
      </c>
      <c r="Z183" s="2" t="s">
        <v>1599</v>
      </c>
      <c r="AC183" s="2" t="s">
        <v>1599</v>
      </c>
      <c r="AE183" s="2" t="s">
        <v>1599</v>
      </c>
      <c r="AF183" s="12" t="s">
        <v>103</v>
      </c>
      <c r="AG183" s="12">
        <v>261</v>
      </c>
      <c r="AH183" s="12">
        <v>50</v>
      </c>
      <c r="AI183" s="12">
        <f>VLOOKUP(AH183,Tableau5[[ID_Section]:[departement]],10,TRUE)</f>
        <v>17</v>
      </c>
      <c r="AJ183" s="12" t="s">
        <v>104</v>
      </c>
      <c r="AK183" s="33">
        <v>43235</v>
      </c>
      <c r="AL183" s="12">
        <v>11</v>
      </c>
      <c r="AM183" s="12">
        <v>5</v>
      </c>
      <c r="AN183" s="12" t="s">
        <v>55</v>
      </c>
      <c r="AO183" s="12" t="str">
        <f>AN183</f>
        <v>Sportif</v>
      </c>
      <c r="AP183" s="12">
        <v>1</v>
      </c>
      <c r="AT183" s="12">
        <v>2</v>
      </c>
      <c r="AZ183" s="12" t="str">
        <f>CONCATENATE(AH183,"-",AK183,"-",AN183)</f>
        <v>50-43235-Sportif</v>
      </c>
      <c r="BA183" s="12">
        <v>1</v>
      </c>
      <c r="BB183" s="12">
        <v>1</v>
      </c>
      <c r="BC183" s="12" t="s">
        <v>61</v>
      </c>
      <c r="BD183" s="12">
        <v>148</v>
      </c>
      <c r="BE183" s="12" t="s">
        <v>78</v>
      </c>
      <c r="BF183" s="12">
        <v>11557</v>
      </c>
      <c r="BG183" s="12">
        <v>28</v>
      </c>
      <c r="BI183" s="2"/>
    </row>
    <row r="184" spans="1:61" x14ac:dyDescent="0.2">
      <c r="A184" s="2" t="s">
        <v>1612</v>
      </c>
      <c r="B184" s="2" t="s">
        <v>568</v>
      </c>
      <c r="D184" s="2">
        <v>50</v>
      </c>
      <c r="E184" s="11">
        <v>43235</v>
      </c>
      <c r="F184" s="2">
        <v>43235</v>
      </c>
      <c r="G184" s="2" t="s">
        <v>104</v>
      </c>
      <c r="K184" s="2">
        <v>11</v>
      </c>
      <c r="O184" s="2" t="s">
        <v>49</v>
      </c>
      <c r="R184" s="2">
        <v>1</v>
      </c>
      <c r="S184" s="52" t="s">
        <v>1599</v>
      </c>
      <c r="V184" s="2" t="s">
        <v>1988</v>
      </c>
      <c r="W184" s="2" t="s">
        <v>1599</v>
      </c>
      <c r="X184" s="2" t="s">
        <v>1599</v>
      </c>
      <c r="Y184" s="2" t="s">
        <v>1599</v>
      </c>
      <c r="Z184" s="2" t="s">
        <v>1599</v>
      </c>
      <c r="AC184" s="2" t="s">
        <v>1599</v>
      </c>
      <c r="AE184" s="2" t="s">
        <v>1599</v>
      </c>
      <c r="AF184" s="12" t="s">
        <v>103</v>
      </c>
      <c r="AG184" s="12">
        <v>262</v>
      </c>
      <c r="AH184" s="12">
        <v>50</v>
      </c>
      <c r="AI184" s="12">
        <f>VLOOKUP(AH184,Tableau5[[ID_Section]:[departement]],10,TRUE)</f>
        <v>17</v>
      </c>
      <c r="AJ184" s="12" t="s">
        <v>104</v>
      </c>
      <c r="AK184" s="33">
        <v>43235</v>
      </c>
      <c r="AL184" s="12">
        <v>11</v>
      </c>
      <c r="AM184" s="12">
        <v>1</v>
      </c>
      <c r="AN184" s="12" t="s">
        <v>49</v>
      </c>
      <c r="AP184" s="12">
        <v>1</v>
      </c>
      <c r="AT184" s="12">
        <v>1</v>
      </c>
      <c r="BA184" s="12">
        <v>2</v>
      </c>
      <c r="BB184" s="12">
        <v>1</v>
      </c>
      <c r="BC184" s="12" t="s">
        <v>61</v>
      </c>
      <c r="BD184" s="12">
        <v>148</v>
      </c>
      <c r="BE184" s="12" t="s">
        <v>78</v>
      </c>
      <c r="BF184" s="12">
        <v>11557</v>
      </c>
      <c r="BG184" s="12">
        <v>28</v>
      </c>
      <c r="BI184" s="2"/>
    </row>
    <row r="185" spans="1:61" x14ac:dyDescent="0.2">
      <c r="A185" s="2" t="s">
        <v>1612</v>
      </c>
      <c r="B185" s="2" t="s">
        <v>568</v>
      </c>
      <c r="D185" s="2">
        <v>50</v>
      </c>
      <c r="E185" s="11">
        <v>43235</v>
      </c>
      <c r="F185" s="2">
        <v>43235</v>
      </c>
      <c r="G185" s="2" t="s">
        <v>104</v>
      </c>
      <c r="K185" s="2">
        <v>11</v>
      </c>
      <c r="M185" s="2">
        <v>1</v>
      </c>
      <c r="O185" s="2" t="s">
        <v>52</v>
      </c>
      <c r="P185" s="52" t="s">
        <v>52</v>
      </c>
      <c r="R185" s="2">
        <v>1</v>
      </c>
      <c r="S185" s="52">
        <v>1</v>
      </c>
      <c r="V185" s="2" t="s">
        <v>1989</v>
      </c>
      <c r="W185" s="2" t="s">
        <v>54</v>
      </c>
      <c r="X185" s="2" t="s">
        <v>118</v>
      </c>
      <c r="Y185" s="2" t="s">
        <v>1599</v>
      </c>
      <c r="Z185" s="2" t="s">
        <v>1599</v>
      </c>
      <c r="AC185" s="2" t="s">
        <v>1599</v>
      </c>
      <c r="AE185" s="2" t="s">
        <v>1599</v>
      </c>
      <c r="AF185" s="12" t="s">
        <v>118</v>
      </c>
      <c r="AG185" s="12">
        <v>263</v>
      </c>
      <c r="AH185" s="12">
        <v>50</v>
      </c>
      <c r="AI185" s="12">
        <f>VLOOKUP(AH185,Tableau5[[ID_Section]:[departement]],10,TRUE)</f>
        <v>17</v>
      </c>
      <c r="AJ185" s="12" t="s">
        <v>104</v>
      </c>
      <c r="AK185" s="33">
        <v>43235</v>
      </c>
      <c r="AL185" s="12">
        <v>11</v>
      </c>
      <c r="AM185" s="12">
        <v>6</v>
      </c>
      <c r="AN185" s="12" t="s">
        <v>52</v>
      </c>
      <c r="AO185" s="12" t="str">
        <f>AN185</f>
        <v>Itinérant</v>
      </c>
      <c r="AP185" s="12">
        <v>1</v>
      </c>
      <c r="AR185" s="12">
        <v>1</v>
      </c>
      <c r="AT185" s="12">
        <v>2</v>
      </c>
      <c r="AU185" s="12">
        <v>14</v>
      </c>
      <c r="AZ185" s="12" t="str">
        <f>CONCATENATE(AH185,"-",AK185,"-",AN185)</f>
        <v>50-43235-Itinérant</v>
      </c>
      <c r="BA185" s="12">
        <v>1</v>
      </c>
      <c r="BB185" s="12">
        <v>1</v>
      </c>
      <c r="BC185" s="12" t="s">
        <v>61</v>
      </c>
      <c r="BD185" s="12">
        <v>148</v>
      </c>
      <c r="BE185" s="12" t="s">
        <v>78</v>
      </c>
      <c r="BF185" s="12">
        <v>11557</v>
      </c>
      <c r="BG185" s="12">
        <v>28</v>
      </c>
      <c r="BI185" s="2"/>
    </row>
    <row r="186" spans="1:61" x14ac:dyDescent="0.2">
      <c r="A186" s="2" t="s">
        <v>1612</v>
      </c>
      <c r="B186" s="2" t="s">
        <v>568</v>
      </c>
      <c r="D186" s="2">
        <v>50</v>
      </c>
      <c r="E186" s="11">
        <v>43235</v>
      </c>
      <c r="F186" s="2">
        <v>43235</v>
      </c>
      <c r="G186" s="2" t="s">
        <v>104</v>
      </c>
      <c r="K186" s="2">
        <v>11</v>
      </c>
      <c r="O186" s="2" t="s">
        <v>49</v>
      </c>
      <c r="R186" s="2">
        <v>1</v>
      </c>
      <c r="S186" s="52" t="s">
        <v>1599</v>
      </c>
      <c r="V186" s="2" t="s">
        <v>1989</v>
      </c>
      <c r="W186" s="2" t="s">
        <v>1599</v>
      </c>
      <c r="X186" s="2" t="s">
        <v>1599</v>
      </c>
      <c r="Y186" s="2" t="s">
        <v>1599</v>
      </c>
      <c r="Z186" s="2" t="s">
        <v>1599</v>
      </c>
      <c r="AC186" s="2" t="s">
        <v>1599</v>
      </c>
      <c r="AE186" s="2" t="s">
        <v>1599</v>
      </c>
      <c r="AF186" s="12" t="s">
        <v>103</v>
      </c>
      <c r="AG186" s="12">
        <v>264</v>
      </c>
      <c r="AH186" s="12">
        <v>50</v>
      </c>
      <c r="AI186" s="12">
        <f>VLOOKUP(AH186,Tableau5[[ID_Section]:[departement]],10,TRUE)</f>
        <v>17</v>
      </c>
      <c r="AJ186" s="12" t="s">
        <v>104</v>
      </c>
      <c r="AK186" s="33">
        <v>43235</v>
      </c>
      <c r="AL186" s="12">
        <v>11</v>
      </c>
      <c r="AM186" s="12">
        <v>1</v>
      </c>
      <c r="AN186" s="12" t="s">
        <v>49</v>
      </c>
      <c r="AP186" s="12">
        <v>1</v>
      </c>
      <c r="AT186" s="12">
        <v>2</v>
      </c>
      <c r="BA186" s="12">
        <v>2</v>
      </c>
      <c r="BB186" s="12">
        <v>1</v>
      </c>
      <c r="BC186" s="12" t="s">
        <v>61</v>
      </c>
      <c r="BD186" s="12">
        <v>148</v>
      </c>
      <c r="BE186" s="12" t="s">
        <v>78</v>
      </c>
      <c r="BF186" s="12">
        <v>11557</v>
      </c>
      <c r="BG186" s="12">
        <v>28</v>
      </c>
      <c r="BI186" s="2"/>
    </row>
    <row r="187" spans="1:61" x14ac:dyDescent="0.2">
      <c r="A187" s="2" t="s">
        <v>1612</v>
      </c>
      <c r="B187" s="2" t="s">
        <v>568</v>
      </c>
      <c r="D187" s="2">
        <v>50</v>
      </c>
      <c r="E187" s="11">
        <v>43235</v>
      </c>
      <c r="F187" s="2">
        <v>43235</v>
      </c>
      <c r="G187" s="2" t="s">
        <v>104</v>
      </c>
      <c r="K187" s="2">
        <v>11</v>
      </c>
      <c r="O187" s="2" t="s">
        <v>46</v>
      </c>
      <c r="R187" s="2">
        <v>1</v>
      </c>
      <c r="S187" s="52" t="s">
        <v>1599</v>
      </c>
      <c r="V187" s="2" t="s">
        <v>1989</v>
      </c>
      <c r="W187" s="2" t="s">
        <v>1599</v>
      </c>
      <c r="X187" s="2" t="s">
        <v>1599</v>
      </c>
      <c r="Y187" s="2" t="s">
        <v>1599</v>
      </c>
      <c r="Z187" s="2" t="s">
        <v>1599</v>
      </c>
      <c r="AC187" s="2" t="s">
        <v>1599</v>
      </c>
      <c r="AE187" s="2" t="s">
        <v>1599</v>
      </c>
      <c r="AF187" s="12" t="s">
        <v>103</v>
      </c>
      <c r="AG187" s="12">
        <v>265</v>
      </c>
      <c r="AH187" s="12">
        <v>50</v>
      </c>
      <c r="AI187" s="12">
        <f>VLOOKUP(AH187,Tableau5[[ID_Section]:[departement]],10,TRUE)</f>
        <v>17</v>
      </c>
      <c r="AJ187" s="12" t="s">
        <v>104</v>
      </c>
      <c r="AK187" s="33">
        <v>43235</v>
      </c>
      <c r="AL187" s="12">
        <v>11</v>
      </c>
      <c r="AM187" s="12">
        <v>2</v>
      </c>
      <c r="AN187" s="12" t="s">
        <v>46</v>
      </c>
      <c r="AP187" s="12">
        <v>1</v>
      </c>
      <c r="AT187" s="12">
        <v>2</v>
      </c>
      <c r="BA187" s="12">
        <v>2</v>
      </c>
      <c r="BB187" s="12">
        <v>1</v>
      </c>
      <c r="BC187" s="12" t="s">
        <v>61</v>
      </c>
      <c r="BD187" s="12">
        <v>148</v>
      </c>
      <c r="BE187" s="12" t="s">
        <v>78</v>
      </c>
      <c r="BF187" s="12">
        <v>11557</v>
      </c>
      <c r="BG187" s="12">
        <v>28</v>
      </c>
      <c r="BI187" s="2"/>
    </row>
    <row r="188" spans="1:61" x14ac:dyDescent="0.2">
      <c r="A188" s="2" t="s">
        <v>1612</v>
      </c>
      <c r="B188" s="2" t="s">
        <v>568</v>
      </c>
      <c r="D188" s="2">
        <v>50</v>
      </c>
      <c r="E188" s="11">
        <v>43235</v>
      </c>
      <c r="F188" s="2">
        <v>43235</v>
      </c>
      <c r="G188" s="2" t="s">
        <v>104</v>
      </c>
      <c r="K188" s="2">
        <v>11</v>
      </c>
      <c r="O188" s="2" t="s">
        <v>50</v>
      </c>
      <c r="P188" s="52" t="s">
        <v>50</v>
      </c>
      <c r="R188" s="2">
        <v>1</v>
      </c>
      <c r="S188" s="52">
        <v>1</v>
      </c>
      <c r="V188" s="2" t="s">
        <v>1988</v>
      </c>
      <c r="W188" s="2" t="s">
        <v>54</v>
      </c>
      <c r="X188" s="2" t="s">
        <v>119</v>
      </c>
      <c r="Y188" s="2" t="s">
        <v>1599</v>
      </c>
      <c r="Z188" s="2" t="s">
        <v>1599</v>
      </c>
      <c r="AC188" s="2" t="s">
        <v>1599</v>
      </c>
      <c r="AE188" s="2" t="s">
        <v>1599</v>
      </c>
      <c r="AF188" s="12" t="s">
        <v>119</v>
      </c>
      <c r="AG188" s="12">
        <v>266</v>
      </c>
      <c r="AH188" s="12">
        <v>50</v>
      </c>
      <c r="AI188" s="12">
        <f>VLOOKUP(AH188,Tableau5[[ID_Section]:[departement]],10,TRUE)</f>
        <v>17</v>
      </c>
      <c r="AJ188" s="12" t="s">
        <v>104</v>
      </c>
      <c r="AK188" s="33">
        <v>43235</v>
      </c>
      <c r="AL188" s="12">
        <v>11</v>
      </c>
      <c r="AM188" s="12">
        <v>8</v>
      </c>
      <c r="AN188" s="12" t="s">
        <v>50</v>
      </c>
      <c r="AO188" s="12" t="str">
        <f>AN188</f>
        <v>Utilitaire</v>
      </c>
      <c r="AP188" s="12">
        <v>1</v>
      </c>
      <c r="AT188" s="12">
        <v>1</v>
      </c>
      <c r="AU188" s="12">
        <v>15</v>
      </c>
      <c r="AZ188" s="12" t="str">
        <f>CONCATENATE(AH188,"-",AK188,"-",AN188)</f>
        <v>50-43235-Utilitaire</v>
      </c>
      <c r="BA188" s="12">
        <v>1</v>
      </c>
      <c r="BB188" s="12">
        <v>1</v>
      </c>
      <c r="BC188" s="12" t="s">
        <v>61</v>
      </c>
      <c r="BD188" s="12">
        <v>148</v>
      </c>
      <c r="BE188" s="12" t="s">
        <v>78</v>
      </c>
      <c r="BF188" s="12">
        <v>11557</v>
      </c>
      <c r="BG188" s="12">
        <v>28</v>
      </c>
      <c r="BI188" s="2"/>
    </row>
    <row r="189" spans="1:61" x14ac:dyDescent="0.2">
      <c r="A189" s="2" t="s">
        <v>1612</v>
      </c>
      <c r="B189" s="2" t="s">
        <v>568</v>
      </c>
      <c r="D189" s="2">
        <v>50</v>
      </c>
      <c r="E189" s="11">
        <v>43235</v>
      </c>
      <c r="F189" s="2">
        <v>43235</v>
      </c>
      <c r="G189" s="2" t="s">
        <v>104</v>
      </c>
      <c r="K189" s="2">
        <v>11</v>
      </c>
      <c r="O189" s="2" t="s">
        <v>49</v>
      </c>
      <c r="R189" s="2">
        <v>5</v>
      </c>
      <c r="S189" s="52" t="s">
        <v>1599</v>
      </c>
      <c r="V189" s="2" t="s">
        <v>1989</v>
      </c>
      <c r="W189" s="2" t="s">
        <v>1599</v>
      </c>
      <c r="X189" s="2" t="s">
        <v>1599</v>
      </c>
      <c r="Y189" s="2" t="s">
        <v>1599</v>
      </c>
      <c r="Z189" s="2" t="s">
        <v>1599</v>
      </c>
      <c r="AC189" s="2" t="s">
        <v>1599</v>
      </c>
      <c r="AE189" s="2" t="s">
        <v>1599</v>
      </c>
      <c r="AF189" s="12" t="s">
        <v>103</v>
      </c>
      <c r="AG189" s="12">
        <v>267</v>
      </c>
      <c r="AH189" s="12">
        <v>50</v>
      </c>
      <c r="AI189" s="12">
        <f>VLOOKUP(AH189,Tableau5[[ID_Section]:[departement]],10,TRUE)</f>
        <v>17</v>
      </c>
      <c r="AJ189" s="12" t="s">
        <v>104</v>
      </c>
      <c r="AK189" s="33">
        <v>43235</v>
      </c>
      <c r="AL189" s="12">
        <v>11</v>
      </c>
      <c r="AM189" s="12">
        <v>1</v>
      </c>
      <c r="AN189" s="12" t="s">
        <v>49</v>
      </c>
      <c r="AP189" s="12">
        <v>5</v>
      </c>
      <c r="AT189" s="12">
        <v>2</v>
      </c>
      <c r="BA189" s="12">
        <v>2</v>
      </c>
      <c r="BB189" s="12">
        <v>1</v>
      </c>
      <c r="BC189" s="12" t="s">
        <v>61</v>
      </c>
      <c r="BD189" s="12">
        <v>148</v>
      </c>
      <c r="BE189" s="12" t="s">
        <v>78</v>
      </c>
      <c r="BF189" s="12">
        <v>11557</v>
      </c>
      <c r="BG189" s="12">
        <v>28</v>
      </c>
      <c r="BI189" s="2"/>
    </row>
    <row r="190" spans="1:61" x14ac:dyDescent="0.2">
      <c r="A190" s="2" t="s">
        <v>1612</v>
      </c>
      <c r="B190" s="2" t="s">
        <v>568</v>
      </c>
      <c r="D190" s="2">
        <v>50</v>
      </c>
      <c r="E190" s="11">
        <v>43235</v>
      </c>
      <c r="F190" s="2">
        <v>43235</v>
      </c>
      <c r="G190" s="2" t="s">
        <v>104</v>
      </c>
      <c r="K190" s="2">
        <v>11</v>
      </c>
      <c r="O190" s="2" t="s">
        <v>46</v>
      </c>
      <c r="R190" s="2">
        <v>1</v>
      </c>
      <c r="S190" s="52" t="s">
        <v>1599</v>
      </c>
      <c r="V190" s="2" t="s">
        <v>1988</v>
      </c>
      <c r="W190" s="2" t="s">
        <v>1599</v>
      </c>
      <c r="X190" s="2" t="s">
        <v>1599</v>
      </c>
      <c r="Y190" s="2" t="s">
        <v>1599</v>
      </c>
      <c r="Z190" s="2" t="s">
        <v>1599</v>
      </c>
      <c r="AC190" s="2" t="s">
        <v>1599</v>
      </c>
      <c r="AE190" s="2" t="s">
        <v>1599</v>
      </c>
      <c r="AF190" s="12" t="s">
        <v>103</v>
      </c>
      <c r="AG190" s="12">
        <v>268</v>
      </c>
      <c r="AH190" s="12">
        <v>50</v>
      </c>
      <c r="AI190" s="12">
        <f>VLOOKUP(AH190,Tableau5[[ID_Section]:[departement]],10,TRUE)</f>
        <v>17</v>
      </c>
      <c r="AJ190" s="12" t="s">
        <v>104</v>
      </c>
      <c r="AK190" s="33">
        <v>43235</v>
      </c>
      <c r="AL190" s="12">
        <v>11</v>
      </c>
      <c r="AM190" s="12">
        <v>2</v>
      </c>
      <c r="AN190" s="12" t="s">
        <v>46</v>
      </c>
      <c r="AP190" s="12">
        <v>1</v>
      </c>
      <c r="AT190" s="12">
        <v>1</v>
      </c>
      <c r="BA190" s="12">
        <v>2</v>
      </c>
      <c r="BB190" s="12">
        <v>1</v>
      </c>
      <c r="BC190" s="12" t="s">
        <v>61</v>
      </c>
      <c r="BD190" s="12">
        <v>148</v>
      </c>
      <c r="BE190" s="12" t="s">
        <v>78</v>
      </c>
      <c r="BF190" s="12">
        <v>11557</v>
      </c>
      <c r="BG190" s="12">
        <v>28</v>
      </c>
      <c r="BI190" s="2"/>
    </row>
    <row r="191" spans="1:61" x14ac:dyDescent="0.2">
      <c r="A191" s="2" t="s">
        <v>1612</v>
      </c>
      <c r="B191" s="2" t="s">
        <v>568</v>
      </c>
      <c r="D191" s="2">
        <v>50</v>
      </c>
      <c r="E191" s="11">
        <v>43235</v>
      </c>
      <c r="F191" s="2">
        <v>43235</v>
      </c>
      <c r="G191" s="2" t="s">
        <v>104</v>
      </c>
      <c r="K191" s="2">
        <v>11</v>
      </c>
      <c r="O191" s="2" t="s">
        <v>49</v>
      </c>
      <c r="R191" s="2">
        <v>3</v>
      </c>
      <c r="S191" s="52" t="s">
        <v>1599</v>
      </c>
      <c r="V191" s="2" t="s">
        <v>1988</v>
      </c>
      <c r="W191" s="2" t="s">
        <v>1599</v>
      </c>
      <c r="X191" s="2" t="s">
        <v>1599</v>
      </c>
      <c r="Y191" s="2" t="s">
        <v>1599</v>
      </c>
      <c r="Z191" s="2" t="s">
        <v>1599</v>
      </c>
      <c r="AC191" s="2" t="s">
        <v>1599</v>
      </c>
      <c r="AE191" s="2" t="s">
        <v>1599</v>
      </c>
      <c r="AF191" s="12" t="s">
        <v>103</v>
      </c>
      <c r="AG191" s="12">
        <v>269</v>
      </c>
      <c r="AH191" s="12">
        <v>50</v>
      </c>
      <c r="AI191" s="12">
        <f>VLOOKUP(AH191,Tableau5[[ID_Section]:[departement]],10,TRUE)</f>
        <v>17</v>
      </c>
      <c r="AJ191" s="12" t="s">
        <v>104</v>
      </c>
      <c r="AK191" s="33">
        <v>43235</v>
      </c>
      <c r="AL191" s="12">
        <v>11</v>
      </c>
      <c r="AM191" s="12">
        <v>1</v>
      </c>
      <c r="AN191" s="12" t="s">
        <v>49</v>
      </c>
      <c r="AP191" s="12">
        <v>3</v>
      </c>
      <c r="AT191" s="12">
        <v>1</v>
      </c>
      <c r="BA191" s="12">
        <v>2</v>
      </c>
      <c r="BB191" s="12">
        <v>1</v>
      </c>
      <c r="BC191" s="12" t="s">
        <v>61</v>
      </c>
      <c r="BD191" s="12">
        <v>148</v>
      </c>
      <c r="BE191" s="12" t="s">
        <v>78</v>
      </c>
      <c r="BF191" s="12">
        <v>11557</v>
      </c>
      <c r="BG191" s="12">
        <v>28</v>
      </c>
      <c r="BI191" s="2"/>
    </row>
    <row r="192" spans="1:61" x14ac:dyDescent="0.2">
      <c r="A192" s="2" t="s">
        <v>1612</v>
      </c>
      <c r="B192" s="2" t="s">
        <v>568</v>
      </c>
      <c r="D192" s="2">
        <v>50</v>
      </c>
      <c r="E192" s="11">
        <v>43235</v>
      </c>
      <c r="F192" s="2">
        <v>43235</v>
      </c>
      <c r="G192" s="2" t="s">
        <v>104</v>
      </c>
      <c r="K192" s="2">
        <v>11</v>
      </c>
      <c r="O192" s="2" t="s">
        <v>55</v>
      </c>
      <c r="P192" s="52" t="s">
        <v>55</v>
      </c>
      <c r="R192" s="2">
        <v>4</v>
      </c>
      <c r="S192" s="52" t="s">
        <v>1599</v>
      </c>
      <c r="V192" s="2" t="s">
        <v>1988</v>
      </c>
      <c r="W192" s="2" t="s">
        <v>1599</v>
      </c>
      <c r="X192" s="2" t="s">
        <v>1599</v>
      </c>
      <c r="Y192" s="2" t="s">
        <v>1599</v>
      </c>
      <c r="Z192" s="2" t="s">
        <v>1599</v>
      </c>
      <c r="AC192" s="2" t="s">
        <v>1599</v>
      </c>
      <c r="AE192" s="2" t="s">
        <v>1599</v>
      </c>
      <c r="AF192" s="12" t="s">
        <v>103</v>
      </c>
      <c r="AG192" s="12">
        <v>270</v>
      </c>
      <c r="AH192" s="12">
        <v>50</v>
      </c>
      <c r="AI192" s="12">
        <f>VLOOKUP(AH192,Tableau5[[ID_Section]:[departement]],10,TRUE)</f>
        <v>17</v>
      </c>
      <c r="AJ192" s="12" t="s">
        <v>104</v>
      </c>
      <c r="AK192" s="33">
        <v>43235</v>
      </c>
      <c r="AL192" s="12">
        <v>11</v>
      </c>
      <c r="AM192" s="12">
        <v>5</v>
      </c>
      <c r="AN192" s="12" t="s">
        <v>55</v>
      </c>
      <c r="AO192" s="12" t="str">
        <f>AN192</f>
        <v>Sportif</v>
      </c>
      <c r="AP192" s="12">
        <v>4</v>
      </c>
      <c r="AT192" s="12">
        <v>1</v>
      </c>
      <c r="AZ192" s="12" t="str">
        <f>CONCATENATE(AH192,"-",AK192,"-",AN192)</f>
        <v>50-43235-Sportif</v>
      </c>
      <c r="BA192" s="12">
        <v>1</v>
      </c>
      <c r="BB192" s="12">
        <v>1</v>
      </c>
      <c r="BC192" s="12" t="s">
        <v>61</v>
      </c>
      <c r="BD192" s="12">
        <v>148</v>
      </c>
      <c r="BE192" s="12" t="s">
        <v>78</v>
      </c>
      <c r="BF192" s="12">
        <v>11557</v>
      </c>
      <c r="BG192" s="12">
        <v>28</v>
      </c>
      <c r="BI192" s="2"/>
    </row>
    <row r="193" spans="1:61" x14ac:dyDescent="0.2">
      <c r="A193" s="2" t="s">
        <v>1612</v>
      </c>
      <c r="B193" s="2" t="s">
        <v>568</v>
      </c>
      <c r="D193" s="2">
        <v>50</v>
      </c>
      <c r="E193" s="11">
        <v>43235</v>
      </c>
      <c r="F193" s="2">
        <v>43235</v>
      </c>
      <c r="G193" s="2" t="s">
        <v>104</v>
      </c>
      <c r="K193" s="2">
        <v>11</v>
      </c>
      <c r="O193" s="2" t="s">
        <v>55</v>
      </c>
      <c r="P193" s="52" t="s">
        <v>55</v>
      </c>
      <c r="R193" s="2">
        <v>1</v>
      </c>
      <c r="S193" s="52" t="s">
        <v>1599</v>
      </c>
      <c r="V193" s="2" t="s">
        <v>1989</v>
      </c>
      <c r="W193" s="2" t="s">
        <v>1599</v>
      </c>
      <c r="X193" s="2" t="s">
        <v>1599</v>
      </c>
      <c r="Y193" s="2" t="s">
        <v>1599</v>
      </c>
      <c r="Z193" s="2" t="s">
        <v>1599</v>
      </c>
      <c r="AC193" s="2" t="s">
        <v>1599</v>
      </c>
      <c r="AE193" s="2" t="s">
        <v>1599</v>
      </c>
      <c r="AF193" s="12" t="s">
        <v>103</v>
      </c>
      <c r="AG193" s="12">
        <v>271</v>
      </c>
      <c r="AH193" s="12">
        <v>50</v>
      </c>
      <c r="AI193" s="12">
        <f>VLOOKUP(AH193,Tableau5[[ID_Section]:[departement]],10,TRUE)</f>
        <v>17</v>
      </c>
      <c r="AJ193" s="12" t="s">
        <v>104</v>
      </c>
      <c r="AK193" s="33">
        <v>43235</v>
      </c>
      <c r="AL193" s="12">
        <v>11</v>
      </c>
      <c r="AM193" s="12">
        <v>5</v>
      </c>
      <c r="AN193" s="12" t="s">
        <v>55</v>
      </c>
      <c r="AO193" s="12" t="str">
        <f>AN193</f>
        <v>Sportif</v>
      </c>
      <c r="AP193" s="12">
        <v>1</v>
      </c>
      <c r="AT193" s="12">
        <v>2</v>
      </c>
      <c r="AZ193" s="12" t="str">
        <f>CONCATENATE(AH193,"-",AK193,"-",AN193)</f>
        <v>50-43235-Sportif</v>
      </c>
      <c r="BA193" s="12">
        <v>1</v>
      </c>
      <c r="BB193" s="12">
        <v>1</v>
      </c>
      <c r="BC193" s="12" t="s">
        <v>61</v>
      </c>
      <c r="BD193" s="12">
        <v>148</v>
      </c>
      <c r="BE193" s="12" t="s">
        <v>78</v>
      </c>
      <c r="BF193" s="12">
        <v>11557</v>
      </c>
      <c r="BG193" s="12">
        <v>28</v>
      </c>
      <c r="BI193" s="2"/>
    </row>
    <row r="194" spans="1:61" x14ac:dyDescent="0.2">
      <c r="A194" s="2" t="s">
        <v>1612</v>
      </c>
      <c r="B194" s="2" t="s">
        <v>568</v>
      </c>
      <c r="D194" s="2">
        <v>50</v>
      </c>
      <c r="E194" s="11">
        <v>43235</v>
      </c>
      <c r="F194" s="2">
        <v>43235</v>
      </c>
      <c r="G194" s="2" t="s">
        <v>104</v>
      </c>
      <c r="K194" s="2">
        <v>11</v>
      </c>
      <c r="O194" s="2" t="s">
        <v>49</v>
      </c>
      <c r="R194" s="2">
        <v>1</v>
      </c>
      <c r="S194" s="52" t="s">
        <v>1599</v>
      </c>
      <c r="V194" s="2" t="s">
        <v>1989</v>
      </c>
      <c r="W194" s="2" t="s">
        <v>1599</v>
      </c>
      <c r="X194" s="2" t="s">
        <v>1599</v>
      </c>
      <c r="Y194" s="2" t="s">
        <v>1599</v>
      </c>
      <c r="Z194" s="2" t="s">
        <v>1599</v>
      </c>
      <c r="AC194" s="2" t="s">
        <v>1599</v>
      </c>
      <c r="AE194" s="2" t="s">
        <v>1599</v>
      </c>
      <c r="AF194" s="12" t="s">
        <v>103</v>
      </c>
      <c r="AG194" s="12">
        <v>272</v>
      </c>
      <c r="AH194" s="12">
        <v>50</v>
      </c>
      <c r="AI194" s="12">
        <f>VLOOKUP(AH194,Tableau5[[ID_Section]:[departement]],10,TRUE)</f>
        <v>17</v>
      </c>
      <c r="AJ194" s="12" t="s">
        <v>104</v>
      </c>
      <c r="AK194" s="33">
        <v>43235</v>
      </c>
      <c r="AL194" s="12">
        <v>11</v>
      </c>
      <c r="AM194" s="12">
        <v>1</v>
      </c>
      <c r="AN194" s="12" t="s">
        <v>49</v>
      </c>
      <c r="AP194" s="12">
        <v>1</v>
      </c>
      <c r="AT194" s="12">
        <v>2</v>
      </c>
      <c r="BA194" s="12">
        <v>2</v>
      </c>
      <c r="BB194" s="12">
        <v>1</v>
      </c>
      <c r="BC194" s="12" t="s">
        <v>61</v>
      </c>
      <c r="BD194" s="12">
        <v>148</v>
      </c>
      <c r="BE194" s="12" t="s">
        <v>78</v>
      </c>
      <c r="BF194" s="12">
        <v>11557</v>
      </c>
      <c r="BG194" s="12">
        <v>28</v>
      </c>
      <c r="BI194" s="2"/>
    </row>
    <row r="195" spans="1:61" x14ac:dyDescent="0.2">
      <c r="A195" s="2" t="s">
        <v>1612</v>
      </c>
      <c r="B195" s="2" t="s">
        <v>568</v>
      </c>
      <c r="D195" s="2">
        <v>50</v>
      </c>
      <c r="E195" s="11">
        <v>43235</v>
      </c>
      <c r="F195" s="2">
        <v>43235</v>
      </c>
      <c r="G195" s="2" t="s">
        <v>104</v>
      </c>
      <c r="K195" s="2">
        <v>11</v>
      </c>
      <c r="O195" s="2" t="s">
        <v>49</v>
      </c>
      <c r="R195" s="2">
        <v>2</v>
      </c>
      <c r="S195" s="52" t="s">
        <v>1599</v>
      </c>
      <c r="V195" s="2" t="s">
        <v>1988</v>
      </c>
      <c r="W195" s="2" t="s">
        <v>1599</v>
      </c>
      <c r="X195" s="2" t="s">
        <v>1599</v>
      </c>
      <c r="Y195" s="2" t="s">
        <v>1599</v>
      </c>
      <c r="Z195" s="2" t="s">
        <v>1599</v>
      </c>
      <c r="AC195" s="2" t="s">
        <v>1599</v>
      </c>
      <c r="AE195" s="2" t="s">
        <v>1599</v>
      </c>
      <c r="AF195" s="12" t="s">
        <v>103</v>
      </c>
      <c r="AG195" s="12">
        <v>273</v>
      </c>
      <c r="AH195" s="12">
        <v>50</v>
      </c>
      <c r="AI195" s="12">
        <f>VLOOKUP(AH195,Tableau5[[ID_Section]:[departement]],10,TRUE)</f>
        <v>17</v>
      </c>
      <c r="AJ195" s="12" t="s">
        <v>104</v>
      </c>
      <c r="AK195" s="33">
        <v>43235</v>
      </c>
      <c r="AL195" s="12">
        <v>11</v>
      </c>
      <c r="AM195" s="12">
        <v>1</v>
      </c>
      <c r="AN195" s="12" t="s">
        <v>49</v>
      </c>
      <c r="AP195" s="12">
        <v>2</v>
      </c>
      <c r="AT195" s="12">
        <v>1</v>
      </c>
      <c r="BA195" s="12">
        <v>2</v>
      </c>
      <c r="BB195" s="12">
        <v>1</v>
      </c>
      <c r="BC195" s="12" t="s">
        <v>61</v>
      </c>
      <c r="BD195" s="12">
        <v>148</v>
      </c>
      <c r="BE195" s="12" t="s">
        <v>78</v>
      </c>
      <c r="BF195" s="12">
        <v>11557</v>
      </c>
      <c r="BG195" s="12">
        <v>28</v>
      </c>
      <c r="BI195" s="2"/>
    </row>
    <row r="196" spans="1:61" x14ac:dyDescent="0.2">
      <c r="A196" s="2" t="s">
        <v>1612</v>
      </c>
      <c r="B196" s="2" t="s">
        <v>568</v>
      </c>
      <c r="D196" s="2">
        <v>50</v>
      </c>
      <c r="E196" s="11">
        <v>43235</v>
      </c>
      <c r="F196" s="2">
        <v>43235</v>
      </c>
      <c r="G196" s="2" t="s">
        <v>104</v>
      </c>
      <c r="K196" s="2">
        <v>11</v>
      </c>
      <c r="O196" s="2" t="s">
        <v>50</v>
      </c>
      <c r="P196" s="52" t="s">
        <v>50</v>
      </c>
      <c r="R196" s="2">
        <v>1</v>
      </c>
      <c r="S196" s="52">
        <v>1</v>
      </c>
      <c r="V196" s="2" t="s">
        <v>1989</v>
      </c>
      <c r="W196" s="2" t="s">
        <v>54</v>
      </c>
      <c r="X196" s="2" t="s">
        <v>120</v>
      </c>
      <c r="Y196" s="2" t="s">
        <v>1599</v>
      </c>
      <c r="Z196" s="2" t="s">
        <v>1599</v>
      </c>
      <c r="AC196" s="2" t="s">
        <v>1599</v>
      </c>
      <c r="AE196" s="2" t="s">
        <v>1599</v>
      </c>
      <c r="AF196" s="12" t="s">
        <v>120</v>
      </c>
      <c r="AG196" s="12">
        <v>274</v>
      </c>
      <c r="AH196" s="12">
        <v>50</v>
      </c>
      <c r="AI196" s="12">
        <f>VLOOKUP(AH196,Tableau5[[ID_Section]:[departement]],10,TRUE)</f>
        <v>17</v>
      </c>
      <c r="AJ196" s="12" t="s">
        <v>104</v>
      </c>
      <c r="AK196" s="33">
        <v>43235</v>
      </c>
      <c r="AL196" s="12">
        <v>11</v>
      </c>
      <c r="AM196" s="12">
        <v>8</v>
      </c>
      <c r="AN196" s="12" t="s">
        <v>50</v>
      </c>
      <c r="AO196" s="12" t="str">
        <f>AN196</f>
        <v>Utilitaire</v>
      </c>
      <c r="AP196" s="12">
        <v>1</v>
      </c>
      <c r="AT196" s="12">
        <v>2</v>
      </c>
      <c r="AU196" s="12">
        <v>16</v>
      </c>
      <c r="AZ196" s="12" t="str">
        <f>CONCATENATE(AH196,"-",AK196,"-",AN196)</f>
        <v>50-43235-Utilitaire</v>
      </c>
      <c r="BA196" s="12">
        <v>1</v>
      </c>
      <c r="BB196" s="12">
        <v>1</v>
      </c>
      <c r="BC196" s="12" t="s">
        <v>61</v>
      </c>
      <c r="BD196" s="12">
        <v>148</v>
      </c>
      <c r="BE196" s="12" t="s">
        <v>78</v>
      </c>
      <c r="BF196" s="12">
        <v>11557</v>
      </c>
      <c r="BG196" s="12">
        <v>28</v>
      </c>
      <c r="BI196" s="2"/>
    </row>
    <row r="197" spans="1:61" x14ac:dyDescent="0.2">
      <c r="A197" s="2" t="s">
        <v>1612</v>
      </c>
      <c r="B197" s="2" t="s">
        <v>568</v>
      </c>
      <c r="D197" s="2">
        <v>50</v>
      </c>
      <c r="E197" s="11">
        <v>43235</v>
      </c>
      <c r="F197" s="2">
        <v>43235</v>
      </c>
      <c r="G197" s="2" t="s">
        <v>104</v>
      </c>
      <c r="K197" s="2">
        <v>11</v>
      </c>
      <c r="O197" s="2" t="s">
        <v>50</v>
      </c>
      <c r="P197" s="52" t="s">
        <v>50</v>
      </c>
      <c r="R197" s="2">
        <v>1</v>
      </c>
      <c r="S197" s="52" t="s">
        <v>1599</v>
      </c>
      <c r="V197" s="2" t="s">
        <v>1989</v>
      </c>
      <c r="W197" s="2" t="s">
        <v>1599</v>
      </c>
      <c r="X197" s="2" t="s">
        <v>1599</v>
      </c>
      <c r="Y197" s="2" t="s">
        <v>1599</v>
      </c>
      <c r="Z197" s="2" t="s">
        <v>1599</v>
      </c>
      <c r="AC197" s="2" t="s">
        <v>1599</v>
      </c>
      <c r="AE197" s="2" t="s">
        <v>1599</v>
      </c>
      <c r="AF197" s="12" t="s">
        <v>103</v>
      </c>
      <c r="AG197" s="12">
        <v>275</v>
      </c>
      <c r="AH197" s="12">
        <v>50</v>
      </c>
      <c r="AI197" s="12">
        <f>VLOOKUP(AH197,Tableau5[[ID_Section]:[departement]],10,TRUE)</f>
        <v>17</v>
      </c>
      <c r="AJ197" s="12" t="s">
        <v>104</v>
      </c>
      <c r="AK197" s="33">
        <v>43235</v>
      </c>
      <c r="AL197" s="12">
        <v>11</v>
      </c>
      <c r="AM197" s="12">
        <v>8</v>
      </c>
      <c r="AN197" s="12" t="s">
        <v>50</v>
      </c>
      <c r="AO197" s="12" t="str">
        <f>AN197</f>
        <v>Utilitaire</v>
      </c>
      <c r="AP197" s="12">
        <v>1</v>
      </c>
      <c r="AT197" s="12">
        <v>2</v>
      </c>
      <c r="AZ197" s="12" t="str">
        <f>CONCATENATE(AH197,"-",AK197,"-",AN197)</f>
        <v>50-43235-Utilitaire</v>
      </c>
      <c r="BA197" s="12">
        <v>1</v>
      </c>
      <c r="BB197" s="12">
        <v>1</v>
      </c>
      <c r="BC197" s="12" t="s">
        <v>61</v>
      </c>
      <c r="BD197" s="12">
        <v>148</v>
      </c>
      <c r="BE197" s="12" t="s">
        <v>78</v>
      </c>
      <c r="BF197" s="12">
        <v>11557</v>
      </c>
      <c r="BG197" s="12">
        <v>28</v>
      </c>
      <c r="BI197" s="2"/>
    </row>
    <row r="198" spans="1:61" x14ac:dyDescent="0.2">
      <c r="A198" s="2" t="s">
        <v>1612</v>
      </c>
      <c r="B198" s="2" t="s">
        <v>568</v>
      </c>
      <c r="D198" s="2">
        <v>50</v>
      </c>
      <c r="E198" s="11">
        <v>43235</v>
      </c>
      <c r="F198" s="2">
        <v>43235</v>
      </c>
      <c r="G198" s="2" t="s">
        <v>104</v>
      </c>
      <c r="K198" s="2">
        <v>11</v>
      </c>
      <c r="O198" s="2" t="s">
        <v>49</v>
      </c>
      <c r="R198" s="2">
        <v>1</v>
      </c>
      <c r="S198" s="52" t="s">
        <v>1599</v>
      </c>
      <c r="V198" s="2" t="s">
        <v>1988</v>
      </c>
      <c r="W198" s="2" t="s">
        <v>1599</v>
      </c>
      <c r="X198" s="2" t="s">
        <v>1599</v>
      </c>
      <c r="Y198" s="2" t="s">
        <v>1599</v>
      </c>
      <c r="Z198" s="2" t="s">
        <v>1599</v>
      </c>
      <c r="AC198" s="2" t="s">
        <v>1599</v>
      </c>
      <c r="AE198" s="2" t="s">
        <v>1599</v>
      </c>
      <c r="AF198" s="12" t="s">
        <v>103</v>
      </c>
      <c r="AG198" s="12">
        <v>276</v>
      </c>
      <c r="AH198" s="12">
        <v>50</v>
      </c>
      <c r="AI198" s="12">
        <f>VLOOKUP(AH198,Tableau5[[ID_Section]:[departement]],10,TRUE)</f>
        <v>17</v>
      </c>
      <c r="AJ198" s="12" t="s">
        <v>104</v>
      </c>
      <c r="AK198" s="33">
        <v>43235</v>
      </c>
      <c r="AL198" s="12">
        <v>11</v>
      </c>
      <c r="AM198" s="12">
        <v>1</v>
      </c>
      <c r="AN198" s="12" t="s">
        <v>49</v>
      </c>
      <c r="AP198" s="12">
        <v>1</v>
      </c>
      <c r="AT198" s="12">
        <v>1</v>
      </c>
      <c r="BA198" s="12">
        <v>2</v>
      </c>
      <c r="BB198" s="12">
        <v>1</v>
      </c>
      <c r="BC198" s="12" t="s">
        <v>61</v>
      </c>
      <c r="BD198" s="12">
        <v>148</v>
      </c>
      <c r="BE198" s="12" t="s">
        <v>78</v>
      </c>
      <c r="BF198" s="12">
        <v>11557</v>
      </c>
      <c r="BG198" s="12">
        <v>28</v>
      </c>
      <c r="BI198" s="2"/>
    </row>
    <row r="199" spans="1:61" x14ac:dyDescent="0.2">
      <c r="A199" s="2" t="s">
        <v>1612</v>
      </c>
      <c r="B199" s="2" t="s">
        <v>568</v>
      </c>
      <c r="D199" s="2">
        <v>50</v>
      </c>
      <c r="E199" s="11">
        <v>43235</v>
      </c>
      <c r="F199" s="2">
        <v>43235</v>
      </c>
      <c r="G199" s="2" t="s">
        <v>104</v>
      </c>
      <c r="K199" s="2">
        <v>11</v>
      </c>
      <c r="O199" s="2" t="s">
        <v>46</v>
      </c>
      <c r="R199" s="2">
        <v>2</v>
      </c>
      <c r="S199" s="52" t="s">
        <v>1599</v>
      </c>
      <c r="V199" s="2" t="s">
        <v>1988</v>
      </c>
      <c r="W199" s="2" t="s">
        <v>1599</v>
      </c>
      <c r="X199" s="2" t="s">
        <v>1599</v>
      </c>
      <c r="Y199" s="2" t="s">
        <v>1599</v>
      </c>
      <c r="Z199" s="2" t="s">
        <v>1599</v>
      </c>
      <c r="AC199" s="2" t="s">
        <v>1599</v>
      </c>
      <c r="AE199" s="2" t="s">
        <v>1599</v>
      </c>
      <c r="AF199" s="12" t="s">
        <v>103</v>
      </c>
      <c r="AG199" s="12">
        <v>277</v>
      </c>
      <c r="AH199" s="12">
        <v>50</v>
      </c>
      <c r="AI199" s="12">
        <f>VLOOKUP(AH199,Tableau5[[ID_Section]:[departement]],10,TRUE)</f>
        <v>17</v>
      </c>
      <c r="AJ199" s="12" t="s">
        <v>104</v>
      </c>
      <c r="AK199" s="33">
        <v>43235</v>
      </c>
      <c r="AL199" s="12">
        <v>11</v>
      </c>
      <c r="AM199" s="12">
        <v>2</v>
      </c>
      <c r="AN199" s="12" t="s">
        <v>46</v>
      </c>
      <c r="AP199" s="12">
        <v>2</v>
      </c>
      <c r="AT199" s="12">
        <v>1</v>
      </c>
      <c r="BA199" s="12">
        <v>2</v>
      </c>
      <c r="BB199" s="12">
        <v>1</v>
      </c>
      <c r="BC199" s="12" t="s">
        <v>61</v>
      </c>
      <c r="BD199" s="12">
        <v>148</v>
      </c>
      <c r="BE199" s="12" t="s">
        <v>78</v>
      </c>
      <c r="BF199" s="12">
        <v>11557</v>
      </c>
      <c r="BG199" s="12">
        <v>28</v>
      </c>
      <c r="BI199" s="2"/>
    </row>
    <row r="200" spans="1:61" x14ac:dyDescent="0.2">
      <c r="A200" s="2" t="s">
        <v>1612</v>
      </c>
      <c r="B200" s="2" t="s">
        <v>568</v>
      </c>
      <c r="D200" s="2">
        <v>50</v>
      </c>
      <c r="E200" s="11">
        <v>43235</v>
      </c>
      <c r="F200" s="2">
        <v>43235</v>
      </c>
      <c r="G200" s="2" t="s">
        <v>104</v>
      </c>
      <c r="K200" s="2">
        <v>11</v>
      </c>
      <c r="O200" s="2" t="s">
        <v>53</v>
      </c>
      <c r="P200" s="52" t="s">
        <v>53</v>
      </c>
      <c r="R200" s="2">
        <v>1</v>
      </c>
      <c r="S200" s="52">
        <v>1</v>
      </c>
      <c r="V200" s="2" t="s">
        <v>1988</v>
      </c>
      <c r="W200" s="2" t="s">
        <v>54</v>
      </c>
      <c r="X200" s="2" t="s">
        <v>121</v>
      </c>
      <c r="Y200" s="2" t="s">
        <v>1599</v>
      </c>
      <c r="Z200" s="2" t="s">
        <v>1599</v>
      </c>
      <c r="AC200" s="2" t="s">
        <v>1599</v>
      </c>
      <c r="AE200" s="2" t="s">
        <v>1599</v>
      </c>
      <c r="AF200" s="12" t="s">
        <v>121</v>
      </c>
      <c r="AG200" s="12">
        <v>278</v>
      </c>
      <c r="AH200" s="12">
        <v>50</v>
      </c>
      <c r="AI200" s="12">
        <f>VLOOKUP(AH200,Tableau5[[ID_Section]:[departement]],10,TRUE)</f>
        <v>17</v>
      </c>
      <c r="AJ200" s="12" t="s">
        <v>104</v>
      </c>
      <c r="AK200" s="33">
        <v>43235</v>
      </c>
      <c r="AL200" s="12">
        <v>11</v>
      </c>
      <c r="AM200" s="12">
        <v>9</v>
      </c>
      <c r="AN200" s="12" t="s">
        <v>53</v>
      </c>
      <c r="AO200" s="12" t="s">
        <v>53</v>
      </c>
      <c r="AP200" s="12">
        <v>1</v>
      </c>
      <c r="AT200" s="12">
        <v>1</v>
      </c>
      <c r="AU200" s="12">
        <v>17</v>
      </c>
      <c r="AZ200" s="12" t="str">
        <f>CONCATENATE(AH200,"-",AK200,"-","Loisir")</f>
        <v>50-43235-Loisir</v>
      </c>
      <c r="BA200" s="12">
        <v>1</v>
      </c>
      <c r="BB200" s="12">
        <v>1</v>
      </c>
      <c r="BC200" s="12" t="s">
        <v>61</v>
      </c>
      <c r="BD200" s="12">
        <v>148</v>
      </c>
      <c r="BE200" s="12" t="s">
        <v>78</v>
      </c>
      <c r="BF200" s="12">
        <v>11557</v>
      </c>
      <c r="BG200" s="12">
        <v>28</v>
      </c>
      <c r="BI200" s="2"/>
    </row>
    <row r="201" spans="1:61" x14ac:dyDescent="0.2">
      <c r="A201" s="2" t="s">
        <v>1612</v>
      </c>
      <c r="B201" s="2" t="s">
        <v>568</v>
      </c>
      <c r="D201" s="2">
        <v>50</v>
      </c>
      <c r="E201" s="11">
        <v>43235</v>
      </c>
      <c r="F201" s="2">
        <v>43235</v>
      </c>
      <c r="G201" s="2" t="s">
        <v>104</v>
      </c>
      <c r="K201" s="2">
        <v>11</v>
      </c>
      <c r="O201" s="2" t="s">
        <v>53</v>
      </c>
      <c r="P201" s="52" t="s">
        <v>53</v>
      </c>
      <c r="R201" s="2">
        <v>1</v>
      </c>
      <c r="S201" s="52">
        <v>1</v>
      </c>
      <c r="V201" s="2" t="s">
        <v>1988</v>
      </c>
      <c r="W201" s="2" t="s">
        <v>54</v>
      </c>
      <c r="X201" s="2" t="s">
        <v>122</v>
      </c>
      <c r="Y201" s="2" t="s">
        <v>1599</v>
      </c>
      <c r="Z201" s="2" t="s">
        <v>1599</v>
      </c>
      <c r="AC201" s="2" t="s">
        <v>1599</v>
      </c>
      <c r="AE201" s="2" t="s">
        <v>1599</v>
      </c>
      <c r="AF201" s="12" t="s">
        <v>122</v>
      </c>
      <c r="AG201" s="12">
        <v>279</v>
      </c>
      <c r="AH201" s="12">
        <v>50</v>
      </c>
      <c r="AI201" s="12">
        <f>VLOOKUP(AH201,Tableau5[[ID_Section]:[departement]],10,TRUE)</f>
        <v>17</v>
      </c>
      <c r="AJ201" s="12" t="s">
        <v>104</v>
      </c>
      <c r="AK201" s="33">
        <v>43235</v>
      </c>
      <c r="AL201" s="12">
        <v>11</v>
      </c>
      <c r="AM201" s="12">
        <v>9</v>
      </c>
      <c r="AN201" s="12" t="s">
        <v>53</v>
      </c>
      <c r="AO201" s="12" t="s">
        <v>53</v>
      </c>
      <c r="AP201" s="12">
        <v>1</v>
      </c>
      <c r="AT201" s="12">
        <v>1</v>
      </c>
      <c r="AU201" s="12">
        <v>18</v>
      </c>
      <c r="AZ201" s="12" t="str">
        <f>CONCATENATE(AH201,"-",AK201,"-","Loisir")</f>
        <v>50-43235-Loisir</v>
      </c>
      <c r="BA201" s="12">
        <v>1</v>
      </c>
      <c r="BB201" s="12">
        <v>1</v>
      </c>
      <c r="BC201" s="12" t="s">
        <v>61</v>
      </c>
      <c r="BD201" s="12">
        <v>148</v>
      </c>
      <c r="BE201" s="12" t="s">
        <v>78</v>
      </c>
      <c r="BF201" s="12">
        <v>11557</v>
      </c>
      <c r="BG201" s="12">
        <v>28</v>
      </c>
      <c r="BI201" s="2"/>
    </row>
    <row r="202" spans="1:61" x14ac:dyDescent="0.2">
      <c r="A202" s="2" t="s">
        <v>1612</v>
      </c>
      <c r="B202" s="2" t="s">
        <v>568</v>
      </c>
      <c r="D202" s="2">
        <v>50</v>
      </c>
      <c r="E202" s="11">
        <v>43235</v>
      </c>
      <c r="F202" s="2">
        <v>43235</v>
      </c>
      <c r="G202" s="2" t="s">
        <v>104</v>
      </c>
      <c r="K202" s="2">
        <v>11</v>
      </c>
      <c r="O202" s="2" t="s">
        <v>49</v>
      </c>
      <c r="R202" s="2">
        <v>1</v>
      </c>
      <c r="S202" s="52" t="s">
        <v>1599</v>
      </c>
      <c r="V202" s="2" t="s">
        <v>1989</v>
      </c>
      <c r="W202" s="2" t="s">
        <v>1599</v>
      </c>
      <c r="X202" s="2" t="s">
        <v>1599</v>
      </c>
      <c r="Y202" s="2" t="s">
        <v>1599</v>
      </c>
      <c r="Z202" s="2" t="s">
        <v>1599</v>
      </c>
      <c r="AC202" s="2" t="s">
        <v>1599</v>
      </c>
      <c r="AE202" s="2" t="s">
        <v>1599</v>
      </c>
      <c r="AF202" s="12" t="s">
        <v>103</v>
      </c>
      <c r="AG202" s="12">
        <v>280</v>
      </c>
      <c r="AH202" s="12">
        <v>50</v>
      </c>
      <c r="AI202" s="12">
        <f>VLOOKUP(AH202,Tableau5[[ID_Section]:[departement]],10,TRUE)</f>
        <v>17</v>
      </c>
      <c r="AJ202" s="12" t="s">
        <v>104</v>
      </c>
      <c r="AK202" s="33">
        <v>43235</v>
      </c>
      <c r="AL202" s="12">
        <v>11</v>
      </c>
      <c r="AM202" s="12">
        <v>1</v>
      </c>
      <c r="AN202" s="12" t="s">
        <v>49</v>
      </c>
      <c r="AP202" s="12">
        <v>1</v>
      </c>
      <c r="AT202" s="12">
        <v>2</v>
      </c>
      <c r="BA202" s="12">
        <v>2</v>
      </c>
      <c r="BB202" s="12">
        <v>1</v>
      </c>
      <c r="BC202" s="12" t="s">
        <v>61</v>
      </c>
      <c r="BD202" s="12">
        <v>148</v>
      </c>
      <c r="BE202" s="12" t="s">
        <v>78</v>
      </c>
      <c r="BF202" s="12">
        <v>11557</v>
      </c>
      <c r="BG202" s="12">
        <v>28</v>
      </c>
      <c r="BH202" s="12" t="s">
        <v>48</v>
      </c>
      <c r="BI202" s="2"/>
    </row>
    <row r="203" spans="1:61" x14ac:dyDescent="0.2">
      <c r="A203" s="2" t="s">
        <v>1612</v>
      </c>
      <c r="B203" s="2" t="s">
        <v>568</v>
      </c>
      <c r="D203" s="2">
        <v>50</v>
      </c>
      <c r="E203" s="11">
        <v>43235</v>
      </c>
      <c r="F203" s="2">
        <v>43235</v>
      </c>
      <c r="G203" s="2" t="s">
        <v>104</v>
      </c>
      <c r="K203" s="2">
        <v>12</v>
      </c>
      <c r="O203" s="2" t="s">
        <v>49</v>
      </c>
      <c r="R203" s="2">
        <v>4</v>
      </c>
      <c r="S203" s="52" t="s">
        <v>1599</v>
      </c>
      <c r="V203" s="2" t="s">
        <v>1988</v>
      </c>
      <c r="W203" s="2" t="s">
        <v>1599</v>
      </c>
      <c r="X203" s="2" t="s">
        <v>1599</v>
      </c>
      <c r="Y203" s="2" t="s">
        <v>1599</v>
      </c>
      <c r="Z203" s="2" t="s">
        <v>1599</v>
      </c>
      <c r="AC203" s="2" t="s">
        <v>1599</v>
      </c>
      <c r="AE203" s="2" t="s">
        <v>1599</v>
      </c>
      <c r="AF203" s="12" t="s">
        <v>103</v>
      </c>
      <c r="AG203" s="12">
        <v>281</v>
      </c>
      <c r="AH203" s="12">
        <v>50</v>
      </c>
      <c r="AI203" s="12">
        <f>VLOOKUP(AH203,Tableau5[[ID_Section]:[departement]],10,TRUE)</f>
        <v>17</v>
      </c>
      <c r="AJ203" s="12" t="s">
        <v>104</v>
      </c>
      <c r="AK203" s="33">
        <v>43235</v>
      </c>
      <c r="AL203" s="12">
        <v>12</v>
      </c>
      <c r="AM203" s="12">
        <v>1</v>
      </c>
      <c r="AN203" s="12" t="s">
        <v>49</v>
      </c>
      <c r="AP203" s="12">
        <v>4</v>
      </c>
      <c r="AT203" s="12">
        <v>1</v>
      </c>
      <c r="BA203" s="12">
        <v>2</v>
      </c>
      <c r="BB203" s="12">
        <v>1</v>
      </c>
      <c r="BC203" s="12" t="s">
        <v>61</v>
      </c>
      <c r="BD203" s="12">
        <v>148</v>
      </c>
      <c r="BE203" s="12" t="s">
        <v>87</v>
      </c>
      <c r="BF203" s="12">
        <v>11558</v>
      </c>
      <c r="BG203" s="12">
        <v>18</v>
      </c>
      <c r="BI203" s="2"/>
    </row>
    <row r="204" spans="1:61" x14ac:dyDescent="0.2">
      <c r="A204" s="2" t="s">
        <v>1612</v>
      </c>
      <c r="B204" s="2" t="s">
        <v>568</v>
      </c>
      <c r="D204" s="2">
        <v>50</v>
      </c>
      <c r="E204" s="11">
        <v>43235</v>
      </c>
      <c r="F204" s="2">
        <v>43235</v>
      </c>
      <c r="G204" s="2" t="s">
        <v>104</v>
      </c>
      <c r="K204" s="2">
        <v>12</v>
      </c>
      <c r="O204" s="2" t="s">
        <v>50</v>
      </c>
      <c r="P204" s="52" t="s">
        <v>50</v>
      </c>
      <c r="R204" s="2">
        <v>1</v>
      </c>
      <c r="S204" s="52" t="s">
        <v>1599</v>
      </c>
      <c r="V204" s="2" t="s">
        <v>1989</v>
      </c>
      <c r="W204" s="2" t="s">
        <v>1599</v>
      </c>
      <c r="X204" s="2" t="s">
        <v>1599</v>
      </c>
      <c r="Y204" s="2" t="s">
        <v>1599</v>
      </c>
      <c r="Z204" s="2" t="s">
        <v>1599</v>
      </c>
      <c r="AC204" s="2" t="s">
        <v>1599</v>
      </c>
      <c r="AE204" s="2" t="s">
        <v>1599</v>
      </c>
      <c r="AF204" s="12" t="s">
        <v>103</v>
      </c>
      <c r="AG204" s="12">
        <v>282</v>
      </c>
      <c r="AH204" s="12">
        <v>50</v>
      </c>
      <c r="AI204" s="12">
        <f>VLOOKUP(AH204,Tableau5[[ID_Section]:[departement]],10,TRUE)</f>
        <v>17</v>
      </c>
      <c r="AJ204" s="12" t="s">
        <v>104</v>
      </c>
      <c r="AK204" s="33">
        <v>43235</v>
      </c>
      <c r="AL204" s="12">
        <v>12</v>
      </c>
      <c r="AM204" s="12">
        <v>8</v>
      </c>
      <c r="AN204" s="12" t="s">
        <v>50</v>
      </c>
      <c r="AO204" s="12" t="str">
        <f>AN204</f>
        <v>Utilitaire</v>
      </c>
      <c r="AP204" s="12">
        <v>1</v>
      </c>
      <c r="AT204" s="12">
        <v>2</v>
      </c>
      <c r="AZ204" s="12" t="str">
        <f>CONCATENATE(AH204,"-",AK204,"-",AN204)</f>
        <v>50-43235-Utilitaire</v>
      </c>
      <c r="BA204" s="12">
        <v>1</v>
      </c>
      <c r="BB204" s="12">
        <v>1</v>
      </c>
      <c r="BC204" s="12" t="s">
        <v>61</v>
      </c>
      <c r="BD204" s="12">
        <v>148</v>
      </c>
      <c r="BE204" s="12" t="s">
        <v>87</v>
      </c>
      <c r="BF204" s="12">
        <v>11558</v>
      </c>
      <c r="BG204" s="12">
        <v>18</v>
      </c>
      <c r="BI204" s="2"/>
    </row>
    <row r="205" spans="1:61" x14ac:dyDescent="0.2">
      <c r="A205" s="2" t="s">
        <v>1612</v>
      </c>
      <c r="B205" s="2" t="s">
        <v>568</v>
      </c>
      <c r="D205" s="2">
        <v>50</v>
      </c>
      <c r="E205" s="11">
        <v>43235</v>
      </c>
      <c r="F205" s="2">
        <v>43235</v>
      </c>
      <c r="G205" s="2" t="s">
        <v>104</v>
      </c>
      <c r="K205" s="2">
        <v>12</v>
      </c>
      <c r="O205" s="2" t="s">
        <v>50</v>
      </c>
      <c r="P205" s="52" t="s">
        <v>50</v>
      </c>
      <c r="R205" s="2">
        <v>1</v>
      </c>
      <c r="S205" s="52">
        <v>1</v>
      </c>
      <c r="V205" s="2" t="s">
        <v>1989</v>
      </c>
      <c r="W205" s="2" t="s">
        <v>54</v>
      </c>
      <c r="X205" s="2" t="s">
        <v>123</v>
      </c>
      <c r="Y205" s="2" t="s">
        <v>1599</v>
      </c>
      <c r="Z205" s="2" t="s">
        <v>1599</v>
      </c>
      <c r="AC205" s="2" t="s">
        <v>1599</v>
      </c>
      <c r="AE205" s="2" t="s">
        <v>1599</v>
      </c>
      <c r="AF205" s="12" t="s">
        <v>123</v>
      </c>
      <c r="AG205" s="12">
        <v>283</v>
      </c>
      <c r="AH205" s="12">
        <v>50</v>
      </c>
      <c r="AI205" s="12">
        <f>VLOOKUP(AH205,Tableau5[[ID_Section]:[departement]],10,TRUE)</f>
        <v>17</v>
      </c>
      <c r="AJ205" s="12" t="s">
        <v>104</v>
      </c>
      <c r="AK205" s="33">
        <v>43235</v>
      </c>
      <c r="AL205" s="12">
        <v>12</v>
      </c>
      <c r="AM205" s="12">
        <v>8</v>
      </c>
      <c r="AN205" s="12" t="s">
        <v>50</v>
      </c>
      <c r="AO205" s="12" t="str">
        <f>AN205</f>
        <v>Utilitaire</v>
      </c>
      <c r="AP205" s="12">
        <v>1</v>
      </c>
      <c r="AT205" s="12">
        <v>2</v>
      </c>
      <c r="AU205" s="12">
        <v>19</v>
      </c>
      <c r="AZ205" s="12" t="str">
        <f>CONCATENATE(AH205,"-",AK205,"-",AN205)</f>
        <v>50-43235-Utilitaire</v>
      </c>
      <c r="BA205" s="12">
        <v>1</v>
      </c>
      <c r="BB205" s="12">
        <v>1</v>
      </c>
      <c r="BC205" s="12" t="s">
        <v>61</v>
      </c>
      <c r="BD205" s="12">
        <v>148</v>
      </c>
      <c r="BE205" s="12" t="s">
        <v>87</v>
      </c>
      <c r="BF205" s="12">
        <v>11558</v>
      </c>
      <c r="BG205" s="12">
        <v>18</v>
      </c>
      <c r="BI205" s="2"/>
    </row>
    <row r="206" spans="1:61" x14ac:dyDescent="0.2">
      <c r="A206" s="2" t="s">
        <v>1612</v>
      </c>
      <c r="B206" s="2" t="s">
        <v>568</v>
      </c>
      <c r="D206" s="2">
        <v>50</v>
      </c>
      <c r="E206" s="11">
        <v>43235</v>
      </c>
      <c r="F206" s="2">
        <v>43235</v>
      </c>
      <c r="G206" s="2" t="s">
        <v>104</v>
      </c>
      <c r="K206" s="2">
        <v>12</v>
      </c>
      <c r="O206" s="2" t="s">
        <v>55</v>
      </c>
      <c r="P206" s="52" t="s">
        <v>55</v>
      </c>
      <c r="R206" s="2">
        <v>1</v>
      </c>
      <c r="S206" s="52">
        <v>1</v>
      </c>
      <c r="V206" s="2" t="s">
        <v>1988</v>
      </c>
      <c r="W206" s="2" t="s">
        <v>54</v>
      </c>
      <c r="X206" s="2" t="s">
        <v>124</v>
      </c>
      <c r="Y206" s="2" t="s">
        <v>1599</v>
      </c>
      <c r="Z206" s="2" t="s">
        <v>1599</v>
      </c>
      <c r="AC206" s="2" t="s">
        <v>1599</v>
      </c>
      <c r="AE206" s="2" t="s">
        <v>1599</v>
      </c>
      <c r="AF206" s="12" t="s">
        <v>124</v>
      </c>
      <c r="AG206" s="12">
        <v>284</v>
      </c>
      <c r="AH206" s="12">
        <v>50</v>
      </c>
      <c r="AI206" s="12">
        <f>VLOOKUP(AH206,Tableau5[[ID_Section]:[departement]],10,TRUE)</f>
        <v>17</v>
      </c>
      <c r="AJ206" s="12" t="s">
        <v>104</v>
      </c>
      <c r="AK206" s="33">
        <v>43235</v>
      </c>
      <c r="AL206" s="12">
        <v>12</v>
      </c>
      <c r="AM206" s="12">
        <v>5</v>
      </c>
      <c r="AN206" s="12" t="s">
        <v>55</v>
      </c>
      <c r="AO206" s="12" t="str">
        <f>AN206</f>
        <v>Sportif</v>
      </c>
      <c r="AP206" s="12">
        <v>1</v>
      </c>
      <c r="AT206" s="12">
        <v>1</v>
      </c>
      <c r="AU206" s="12">
        <v>20</v>
      </c>
      <c r="AZ206" s="12" t="str">
        <f>CONCATENATE(AH206,"-",AK206,"-",AN206)</f>
        <v>50-43235-Sportif</v>
      </c>
      <c r="BA206" s="12">
        <v>1</v>
      </c>
      <c r="BB206" s="12">
        <v>1</v>
      </c>
      <c r="BC206" s="12" t="s">
        <v>61</v>
      </c>
      <c r="BD206" s="12">
        <v>148</v>
      </c>
      <c r="BE206" s="12" t="s">
        <v>87</v>
      </c>
      <c r="BF206" s="12">
        <v>11558</v>
      </c>
      <c r="BG206" s="12">
        <v>18</v>
      </c>
      <c r="BI206" s="2"/>
    </row>
    <row r="207" spans="1:61" x14ac:dyDescent="0.2">
      <c r="A207" s="2" t="s">
        <v>1612</v>
      </c>
      <c r="B207" s="2" t="s">
        <v>568</v>
      </c>
      <c r="D207" s="2">
        <v>50</v>
      </c>
      <c r="E207" s="11">
        <v>43235</v>
      </c>
      <c r="F207" s="2">
        <v>43235</v>
      </c>
      <c r="G207" s="2" t="s">
        <v>104</v>
      </c>
      <c r="K207" s="2">
        <v>12</v>
      </c>
      <c r="O207" s="2" t="s">
        <v>49</v>
      </c>
      <c r="R207" s="2">
        <v>1</v>
      </c>
      <c r="S207" s="52" t="s">
        <v>1599</v>
      </c>
      <c r="V207" s="2" t="s">
        <v>1988</v>
      </c>
      <c r="W207" s="2" t="s">
        <v>1599</v>
      </c>
      <c r="X207" s="2" t="s">
        <v>1599</v>
      </c>
      <c r="Y207" s="2" t="s">
        <v>1599</v>
      </c>
      <c r="Z207" s="2" t="s">
        <v>1599</v>
      </c>
      <c r="AC207" s="2" t="s">
        <v>1599</v>
      </c>
      <c r="AE207" s="2" t="s">
        <v>1599</v>
      </c>
      <c r="AF207" s="12" t="s">
        <v>103</v>
      </c>
      <c r="AG207" s="12">
        <v>285</v>
      </c>
      <c r="AH207" s="12">
        <v>50</v>
      </c>
      <c r="AI207" s="12">
        <f>VLOOKUP(AH207,Tableau5[[ID_Section]:[departement]],10,TRUE)</f>
        <v>17</v>
      </c>
      <c r="AJ207" s="12" t="s">
        <v>104</v>
      </c>
      <c r="AK207" s="33">
        <v>43235</v>
      </c>
      <c r="AL207" s="12">
        <v>12</v>
      </c>
      <c r="AM207" s="12">
        <v>1</v>
      </c>
      <c r="AN207" s="12" t="s">
        <v>49</v>
      </c>
      <c r="AP207" s="12">
        <v>1</v>
      </c>
      <c r="AT207" s="12">
        <v>1</v>
      </c>
      <c r="BA207" s="12">
        <v>2</v>
      </c>
      <c r="BB207" s="12">
        <v>1</v>
      </c>
      <c r="BC207" s="12" t="s">
        <v>61</v>
      </c>
      <c r="BD207" s="12">
        <v>148</v>
      </c>
      <c r="BE207" s="12" t="s">
        <v>87</v>
      </c>
      <c r="BF207" s="12">
        <v>11558</v>
      </c>
      <c r="BG207" s="12">
        <v>18</v>
      </c>
      <c r="BI207" s="2"/>
    </row>
    <row r="208" spans="1:61" x14ac:dyDescent="0.2">
      <c r="A208" s="2" t="s">
        <v>1612</v>
      </c>
      <c r="B208" s="2" t="s">
        <v>568</v>
      </c>
      <c r="D208" s="2">
        <v>50</v>
      </c>
      <c r="E208" s="11">
        <v>43235</v>
      </c>
      <c r="F208" s="2">
        <v>43235</v>
      </c>
      <c r="G208" s="2" t="s">
        <v>104</v>
      </c>
      <c r="K208" s="2">
        <v>12</v>
      </c>
      <c r="O208" s="2" t="s">
        <v>49</v>
      </c>
      <c r="R208" s="2">
        <v>1</v>
      </c>
      <c r="S208" s="52" t="s">
        <v>1599</v>
      </c>
      <c r="V208" s="2" t="s">
        <v>1988</v>
      </c>
      <c r="W208" s="2" t="s">
        <v>1599</v>
      </c>
      <c r="X208" s="2" t="s">
        <v>1599</v>
      </c>
      <c r="Y208" s="2" t="s">
        <v>1599</v>
      </c>
      <c r="Z208" s="2" t="s">
        <v>1599</v>
      </c>
      <c r="AC208" s="2" t="s">
        <v>1599</v>
      </c>
      <c r="AE208" s="2" t="s">
        <v>1599</v>
      </c>
      <c r="AF208" s="12" t="s">
        <v>103</v>
      </c>
      <c r="AG208" s="12">
        <v>286</v>
      </c>
      <c r="AH208" s="12">
        <v>50</v>
      </c>
      <c r="AI208" s="12">
        <f>VLOOKUP(AH208,Tableau5[[ID_Section]:[departement]],10,TRUE)</f>
        <v>17</v>
      </c>
      <c r="AJ208" s="12" t="s">
        <v>104</v>
      </c>
      <c r="AK208" s="33">
        <v>43235</v>
      </c>
      <c r="AL208" s="12">
        <v>12</v>
      </c>
      <c r="AM208" s="12">
        <v>1</v>
      </c>
      <c r="AN208" s="12" t="s">
        <v>49</v>
      </c>
      <c r="AP208" s="12">
        <v>1</v>
      </c>
      <c r="AT208" s="12">
        <v>1</v>
      </c>
      <c r="BA208" s="12">
        <v>2</v>
      </c>
      <c r="BB208" s="12">
        <v>1</v>
      </c>
      <c r="BC208" s="12" t="s">
        <v>61</v>
      </c>
      <c r="BD208" s="12">
        <v>148</v>
      </c>
      <c r="BE208" s="12" t="s">
        <v>87</v>
      </c>
      <c r="BF208" s="12">
        <v>11558</v>
      </c>
      <c r="BG208" s="12">
        <v>18</v>
      </c>
      <c r="BI208" s="2"/>
    </row>
    <row r="209" spans="1:61" x14ac:dyDescent="0.2">
      <c r="A209" s="2" t="s">
        <v>1612</v>
      </c>
      <c r="B209" s="2" t="s">
        <v>568</v>
      </c>
      <c r="D209" s="2">
        <v>50</v>
      </c>
      <c r="E209" s="11">
        <v>43235</v>
      </c>
      <c r="F209" s="2">
        <v>43235</v>
      </c>
      <c r="G209" s="2" t="s">
        <v>104</v>
      </c>
      <c r="K209" s="2">
        <v>12</v>
      </c>
      <c r="O209" s="2" t="s">
        <v>46</v>
      </c>
      <c r="R209" s="2">
        <v>1</v>
      </c>
      <c r="S209" s="52" t="s">
        <v>1599</v>
      </c>
      <c r="V209" s="2" t="s">
        <v>1989</v>
      </c>
      <c r="W209" s="2" t="s">
        <v>1599</v>
      </c>
      <c r="X209" s="2" t="s">
        <v>1599</v>
      </c>
      <c r="Y209" s="2" t="s">
        <v>1599</v>
      </c>
      <c r="Z209" s="2" t="s">
        <v>1599</v>
      </c>
      <c r="AC209" s="2" t="s">
        <v>1599</v>
      </c>
      <c r="AE209" s="2" t="s">
        <v>1599</v>
      </c>
      <c r="AF209" s="12" t="s">
        <v>103</v>
      </c>
      <c r="AG209" s="12">
        <v>287</v>
      </c>
      <c r="AH209" s="12">
        <v>50</v>
      </c>
      <c r="AI209" s="12">
        <f>VLOOKUP(AH209,Tableau5[[ID_Section]:[departement]],10,TRUE)</f>
        <v>17</v>
      </c>
      <c r="AJ209" s="12" t="s">
        <v>104</v>
      </c>
      <c r="AK209" s="33">
        <v>43235</v>
      </c>
      <c r="AL209" s="12">
        <v>12</v>
      </c>
      <c r="AM209" s="12">
        <v>2</v>
      </c>
      <c r="AN209" s="12" t="s">
        <v>46</v>
      </c>
      <c r="AP209" s="12">
        <v>1</v>
      </c>
      <c r="AT209" s="12">
        <v>2</v>
      </c>
      <c r="BA209" s="12">
        <v>2</v>
      </c>
      <c r="BB209" s="12">
        <v>1</v>
      </c>
      <c r="BC209" s="12" t="s">
        <v>61</v>
      </c>
      <c r="BD209" s="12">
        <v>148</v>
      </c>
      <c r="BE209" s="12" t="s">
        <v>87</v>
      </c>
      <c r="BF209" s="12">
        <v>11558</v>
      </c>
      <c r="BG209" s="12">
        <v>18</v>
      </c>
      <c r="BI209" s="2"/>
    </row>
    <row r="210" spans="1:61" x14ac:dyDescent="0.2">
      <c r="A210" s="2" t="s">
        <v>1612</v>
      </c>
      <c r="B210" s="2" t="s">
        <v>568</v>
      </c>
      <c r="D210" s="2">
        <v>50</v>
      </c>
      <c r="E210" s="11">
        <v>43235</v>
      </c>
      <c r="F210" s="2">
        <v>43235</v>
      </c>
      <c r="G210" s="2" t="s">
        <v>104</v>
      </c>
      <c r="K210" s="2">
        <v>12</v>
      </c>
      <c r="O210" s="2" t="s">
        <v>53</v>
      </c>
      <c r="P210" s="52" t="s">
        <v>53</v>
      </c>
      <c r="R210" s="2">
        <v>1</v>
      </c>
      <c r="S210" s="52">
        <v>1</v>
      </c>
      <c r="V210" s="2" t="s">
        <v>1989</v>
      </c>
      <c r="W210" s="2" t="s">
        <v>54</v>
      </c>
      <c r="X210" s="2" t="s">
        <v>125</v>
      </c>
      <c r="Y210" s="2" t="s">
        <v>1599</v>
      </c>
      <c r="Z210" s="2" t="s">
        <v>1599</v>
      </c>
      <c r="AC210" s="2" t="s">
        <v>1599</v>
      </c>
      <c r="AE210" s="2" t="s">
        <v>1599</v>
      </c>
      <c r="AF210" s="12" t="s">
        <v>125</v>
      </c>
      <c r="AG210" s="12">
        <v>288</v>
      </c>
      <c r="AH210" s="12">
        <v>50</v>
      </c>
      <c r="AI210" s="12">
        <f>VLOOKUP(AH210,Tableau5[[ID_Section]:[departement]],10,TRUE)</f>
        <v>17</v>
      </c>
      <c r="AJ210" s="12" t="s">
        <v>104</v>
      </c>
      <c r="AK210" s="33">
        <v>43235</v>
      </c>
      <c r="AL210" s="12">
        <v>12</v>
      </c>
      <c r="AM210" s="12">
        <v>9</v>
      </c>
      <c r="AN210" s="12" t="s">
        <v>53</v>
      </c>
      <c r="AO210" s="12" t="s">
        <v>53</v>
      </c>
      <c r="AP210" s="12">
        <v>1</v>
      </c>
      <c r="AT210" s="12">
        <v>2</v>
      </c>
      <c r="AU210" s="12">
        <v>21</v>
      </c>
      <c r="AZ210" s="12" t="str">
        <f>CONCATENATE(AH210,"-",AK210,"-","Loisir")</f>
        <v>50-43235-Loisir</v>
      </c>
      <c r="BA210" s="12">
        <v>1</v>
      </c>
      <c r="BB210" s="12">
        <v>1</v>
      </c>
      <c r="BC210" s="12" t="s">
        <v>61</v>
      </c>
      <c r="BD210" s="12">
        <v>148</v>
      </c>
      <c r="BE210" s="12" t="s">
        <v>87</v>
      </c>
      <c r="BF210" s="12">
        <v>11558</v>
      </c>
      <c r="BG210" s="12">
        <v>18</v>
      </c>
      <c r="BI210" s="2"/>
    </row>
    <row r="211" spans="1:61" x14ac:dyDescent="0.2">
      <c r="A211" s="2" t="s">
        <v>1612</v>
      </c>
      <c r="B211" s="2" t="s">
        <v>568</v>
      </c>
      <c r="D211" s="2">
        <v>50</v>
      </c>
      <c r="E211" s="11">
        <v>43235</v>
      </c>
      <c r="F211" s="2">
        <v>43235</v>
      </c>
      <c r="G211" s="2" t="s">
        <v>104</v>
      </c>
      <c r="K211" s="2">
        <v>12</v>
      </c>
      <c r="O211" s="2" t="s">
        <v>55</v>
      </c>
      <c r="P211" s="52" t="s">
        <v>55</v>
      </c>
      <c r="R211" s="2">
        <v>1</v>
      </c>
      <c r="S211" s="52" t="s">
        <v>1599</v>
      </c>
      <c r="V211" s="2" t="s">
        <v>1989</v>
      </c>
      <c r="W211" s="2" t="s">
        <v>1599</v>
      </c>
      <c r="X211" s="2" t="s">
        <v>1599</v>
      </c>
      <c r="Y211" s="2" t="s">
        <v>1981</v>
      </c>
      <c r="Z211" s="2">
        <v>17140</v>
      </c>
      <c r="AC211" s="2" t="s">
        <v>1982</v>
      </c>
      <c r="AE211" s="2" t="s">
        <v>51</v>
      </c>
      <c r="AF211" s="12" t="s">
        <v>103</v>
      </c>
      <c r="AG211" s="12">
        <v>289</v>
      </c>
      <c r="AH211" s="12">
        <v>50</v>
      </c>
      <c r="AI211" s="12">
        <f>VLOOKUP(AH211,Tableau5[[ID_Section]:[departement]],10,TRUE)</f>
        <v>17</v>
      </c>
      <c r="AJ211" s="12" t="s">
        <v>104</v>
      </c>
      <c r="AK211" s="33">
        <v>43235</v>
      </c>
      <c r="AL211" s="12">
        <v>12</v>
      </c>
      <c r="AM211" s="12">
        <v>5</v>
      </c>
      <c r="AN211" s="12" t="s">
        <v>55</v>
      </c>
      <c r="AO211" s="12" t="str">
        <f>AN211</f>
        <v>Sportif</v>
      </c>
      <c r="AP211" s="12">
        <v>1</v>
      </c>
      <c r="AT211" s="12">
        <v>2</v>
      </c>
      <c r="AV211" s="12">
        <v>17140</v>
      </c>
      <c r="AW211" s="12" t="s">
        <v>51</v>
      </c>
      <c r="AX211" s="12">
        <v>2</v>
      </c>
      <c r="AY211" s="12">
        <v>2</v>
      </c>
      <c r="AZ211" s="12" t="str">
        <f>CONCATENATE(AH211,"-",AK211,"-",AN211)</f>
        <v>50-43235-Sportif</v>
      </c>
      <c r="BA211" s="12">
        <v>1</v>
      </c>
      <c r="BB211" s="12">
        <v>1</v>
      </c>
      <c r="BC211" s="12" t="s">
        <v>61</v>
      </c>
      <c r="BD211" s="12">
        <v>148</v>
      </c>
      <c r="BE211" s="12" t="s">
        <v>87</v>
      </c>
      <c r="BF211" s="12">
        <v>11558</v>
      </c>
      <c r="BG211" s="12">
        <v>18</v>
      </c>
      <c r="BI211" s="2"/>
    </row>
    <row r="212" spans="1:61" x14ac:dyDescent="0.2">
      <c r="A212" s="2" t="s">
        <v>1612</v>
      </c>
      <c r="B212" s="2" t="s">
        <v>568</v>
      </c>
      <c r="D212" s="2">
        <v>50</v>
      </c>
      <c r="E212" s="11">
        <v>43235</v>
      </c>
      <c r="F212" s="2">
        <v>43235</v>
      </c>
      <c r="G212" s="2" t="s">
        <v>104</v>
      </c>
      <c r="K212" s="2">
        <v>12</v>
      </c>
      <c r="O212" s="2" t="s">
        <v>52</v>
      </c>
      <c r="P212" s="52" t="s">
        <v>52</v>
      </c>
      <c r="R212" s="2">
        <v>1</v>
      </c>
      <c r="S212" s="52">
        <v>1</v>
      </c>
      <c r="V212" s="2" t="s">
        <v>1989</v>
      </c>
      <c r="W212" s="2" t="s">
        <v>54</v>
      </c>
      <c r="X212" s="2" t="s">
        <v>126</v>
      </c>
      <c r="Y212" s="2" t="s">
        <v>1599</v>
      </c>
      <c r="Z212" s="2" t="s">
        <v>1599</v>
      </c>
      <c r="AC212" s="2" t="s">
        <v>1599</v>
      </c>
      <c r="AE212" s="2" t="s">
        <v>1599</v>
      </c>
      <c r="AF212" s="12" t="s">
        <v>126</v>
      </c>
      <c r="AG212" s="12">
        <v>290</v>
      </c>
      <c r="AH212" s="12">
        <v>50</v>
      </c>
      <c r="AI212" s="12">
        <f>VLOOKUP(AH212,Tableau5[[ID_Section]:[departement]],10,TRUE)</f>
        <v>17</v>
      </c>
      <c r="AJ212" s="12" t="s">
        <v>104</v>
      </c>
      <c r="AK212" s="33">
        <v>43235</v>
      </c>
      <c r="AL212" s="12">
        <v>12</v>
      </c>
      <c r="AM212" s="12">
        <v>6</v>
      </c>
      <c r="AN212" s="12" t="s">
        <v>52</v>
      </c>
      <c r="AO212" s="12" t="str">
        <f>AN212</f>
        <v>Itinérant</v>
      </c>
      <c r="AP212" s="12">
        <v>1</v>
      </c>
      <c r="AT212" s="12">
        <v>2</v>
      </c>
      <c r="AU212" s="12">
        <v>22</v>
      </c>
      <c r="AZ212" s="12" t="str">
        <f>CONCATENATE(AH212,"-",AK212,"-",AN212)</f>
        <v>50-43235-Itinérant</v>
      </c>
      <c r="BA212" s="12">
        <v>1</v>
      </c>
      <c r="BB212" s="12">
        <v>1</v>
      </c>
      <c r="BC212" s="12" t="s">
        <v>61</v>
      </c>
      <c r="BD212" s="12">
        <v>148</v>
      </c>
      <c r="BE212" s="12" t="s">
        <v>87</v>
      </c>
      <c r="BF212" s="12">
        <v>11558</v>
      </c>
      <c r="BG212" s="12">
        <v>18</v>
      </c>
      <c r="BI212" s="2"/>
    </row>
    <row r="213" spans="1:61" x14ac:dyDescent="0.2">
      <c r="A213" s="2" t="s">
        <v>1612</v>
      </c>
      <c r="B213" s="2" t="s">
        <v>568</v>
      </c>
      <c r="D213" s="2">
        <v>50</v>
      </c>
      <c r="E213" s="11">
        <v>43235</v>
      </c>
      <c r="F213" s="2">
        <v>43235</v>
      </c>
      <c r="G213" s="2" t="s">
        <v>104</v>
      </c>
      <c r="K213" s="2">
        <v>12</v>
      </c>
      <c r="O213" s="2" t="s">
        <v>52</v>
      </c>
      <c r="P213" s="52" t="s">
        <v>52</v>
      </c>
      <c r="R213" s="2">
        <v>1</v>
      </c>
      <c r="S213" s="52" t="s">
        <v>1599</v>
      </c>
      <c r="V213" s="2" t="s">
        <v>1989</v>
      </c>
      <c r="W213" s="2" t="s">
        <v>1599</v>
      </c>
      <c r="X213" s="2" t="s">
        <v>1599</v>
      </c>
      <c r="Y213" s="2" t="s">
        <v>1599</v>
      </c>
      <c r="Z213" s="2" t="s">
        <v>1599</v>
      </c>
      <c r="AC213" s="2" t="s">
        <v>1599</v>
      </c>
      <c r="AE213" s="2" t="s">
        <v>1599</v>
      </c>
      <c r="AF213" s="12" t="s">
        <v>103</v>
      </c>
      <c r="AG213" s="12">
        <v>291</v>
      </c>
      <c r="AH213" s="12">
        <v>50</v>
      </c>
      <c r="AI213" s="12">
        <f>VLOOKUP(AH213,Tableau5[[ID_Section]:[departement]],10,TRUE)</f>
        <v>17</v>
      </c>
      <c r="AJ213" s="12" t="s">
        <v>104</v>
      </c>
      <c r="AK213" s="33">
        <v>43235</v>
      </c>
      <c r="AL213" s="12">
        <v>12</v>
      </c>
      <c r="AM213" s="12">
        <v>6</v>
      </c>
      <c r="AN213" s="12" t="s">
        <v>52</v>
      </c>
      <c r="AO213" s="12" t="str">
        <f>AN213</f>
        <v>Itinérant</v>
      </c>
      <c r="AP213" s="12">
        <v>1</v>
      </c>
      <c r="AT213" s="12">
        <v>2</v>
      </c>
      <c r="AZ213" s="12" t="str">
        <f>CONCATENATE(AH213,"-",AK213,"-",AN213)</f>
        <v>50-43235-Itinérant</v>
      </c>
      <c r="BA213" s="12">
        <v>1</v>
      </c>
      <c r="BB213" s="12">
        <v>1</v>
      </c>
      <c r="BC213" s="12" t="s">
        <v>61</v>
      </c>
      <c r="BD213" s="12">
        <v>148</v>
      </c>
      <c r="BE213" s="12" t="s">
        <v>87</v>
      </c>
      <c r="BF213" s="12">
        <v>11558</v>
      </c>
      <c r="BG213" s="12">
        <v>18</v>
      </c>
      <c r="BI213" s="2"/>
    </row>
    <row r="214" spans="1:61" x14ac:dyDescent="0.2">
      <c r="A214" s="2" t="s">
        <v>1612</v>
      </c>
      <c r="B214" s="2" t="s">
        <v>568</v>
      </c>
      <c r="D214" s="2">
        <v>50</v>
      </c>
      <c r="E214" s="11">
        <v>43235</v>
      </c>
      <c r="F214" s="2">
        <v>43235</v>
      </c>
      <c r="G214" s="2" t="s">
        <v>104</v>
      </c>
      <c r="K214" s="2">
        <v>12</v>
      </c>
      <c r="O214" s="2" t="s">
        <v>46</v>
      </c>
      <c r="R214" s="2">
        <v>1</v>
      </c>
      <c r="S214" s="52" t="s">
        <v>1599</v>
      </c>
      <c r="V214" s="2" t="s">
        <v>1988</v>
      </c>
      <c r="W214" s="2" t="s">
        <v>1599</v>
      </c>
      <c r="X214" s="2" t="s">
        <v>1599</v>
      </c>
      <c r="Y214" s="2" t="s">
        <v>1599</v>
      </c>
      <c r="Z214" s="2" t="s">
        <v>1599</v>
      </c>
      <c r="AC214" s="2" t="s">
        <v>1599</v>
      </c>
      <c r="AE214" s="2" t="s">
        <v>1599</v>
      </c>
      <c r="AF214" s="12" t="s">
        <v>103</v>
      </c>
      <c r="AG214" s="12">
        <v>292</v>
      </c>
      <c r="AH214" s="12">
        <v>50</v>
      </c>
      <c r="AI214" s="12">
        <f>VLOOKUP(AH214,Tableau5[[ID_Section]:[departement]],10,TRUE)</f>
        <v>17</v>
      </c>
      <c r="AJ214" s="12" t="s">
        <v>104</v>
      </c>
      <c r="AK214" s="33">
        <v>43235</v>
      </c>
      <c r="AL214" s="12">
        <v>12</v>
      </c>
      <c r="AM214" s="12">
        <v>2</v>
      </c>
      <c r="AN214" s="12" t="s">
        <v>46</v>
      </c>
      <c r="AP214" s="12">
        <v>1</v>
      </c>
      <c r="AT214" s="12">
        <v>1</v>
      </c>
      <c r="BA214" s="12">
        <v>2</v>
      </c>
      <c r="BB214" s="12">
        <v>1</v>
      </c>
      <c r="BC214" s="12" t="s">
        <v>61</v>
      </c>
      <c r="BD214" s="12">
        <v>148</v>
      </c>
      <c r="BE214" s="12" t="s">
        <v>87</v>
      </c>
      <c r="BF214" s="12">
        <v>11558</v>
      </c>
      <c r="BG214" s="12">
        <v>18</v>
      </c>
      <c r="BI214" s="2"/>
    </row>
    <row r="215" spans="1:61" x14ac:dyDescent="0.2">
      <c r="A215" s="2" t="s">
        <v>1612</v>
      </c>
      <c r="B215" s="2" t="s">
        <v>568</v>
      </c>
      <c r="D215" s="2">
        <v>50</v>
      </c>
      <c r="E215" s="11">
        <v>43235</v>
      </c>
      <c r="F215" s="2">
        <v>43235</v>
      </c>
      <c r="G215" s="2" t="s">
        <v>104</v>
      </c>
      <c r="K215" s="2">
        <v>12</v>
      </c>
      <c r="O215" s="2" t="s">
        <v>49</v>
      </c>
      <c r="R215" s="2">
        <v>1</v>
      </c>
      <c r="S215" s="52" t="s">
        <v>1599</v>
      </c>
      <c r="V215" s="2" t="s">
        <v>1988</v>
      </c>
      <c r="W215" s="2" t="s">
        <v>1599</v>
      </c>
      <c r="X215" s="2" t="s">
        <v>1599</v>
      </c>
      <c r="Y215" s="2" t="s">
        <v>1599</v>
      </c>
      <c r="Z215" s="2" t="s">
        <v>1599</v>
      </c>
      <c r="AC215" s="2" t="s">
        <v>1599</v>
      </c>
      <c r="AE215" s="2" t="s">
        <v>1599</v>
      </c>
      <c r="AF215" s="12" t="s">
        <v>103</v>
      </c>
      <c r="AG215" s="12">
        <v>293</v>
      </c>
      <c r="AH215" s="12">
        <v>50</v>
      </c>
      <c r="AI215" s="12">
        <f>VLOOKUP(AH215,Tableau5[[ID_Section]:[departement]],10,TRUE)</f>
        <v>17</v>
      </c>
      <c r="AJ215" s="12" t="s">
        <v>104</v>
      </c>
      <c r="AK215" s="33">
        <v>43235</v>
      </c>
      <c r="AL215" s="12">
        <v>12</v>
      </c>
      <c r="AM215" s="12">
        <v>1</v>
      </c>
      <c r="AN215" s="12" t="s">
        <v>49</v>
      </c>
      <c r="AP215" s="12">
        <v>1</v>
      </c>
      <c r="AT215" s="12">
        <v>1</v>
      </c>
      <c r="BA215" s="12">
        <v>2</v>
      </c>
      <c r="BB215" s="12">
        <v>1</v>
      </c>
      <c r="BC215" s="12" t="s">
        <v>61</v>
      </c>
      <c r="BD215" s="12">
        <v>148</v>
      </c>
      <c r="BE215" s="12" t="s">
        <v>87</v>
      </c>
      <c r="BF215" s="12">
        <v>11558</v>
      </c>
      <c r="BG215" s="12">
        <v>18</v>
      </c>
      <c r="BI215" s="2"/>
    </row>
    <row r="216" spans="1:61" x14ac:dyDescent="0.2">
      <c r="A216" s="2" t="s">
        <v>1612</v>
      </c>
      <c r="B216" s="2" t="s">
        <v>568</v>
      </c>
      <c r="D216" s="2">
        <v>50</v>
      </c>
      <c r="E216" s="11">
        <v>43235</v>
      </c>
      <c r="F216" s="2">
        <v>43235</v>
      </c>
      <c r="G216" s="2" t="s">
        <v>104</v>
      </c>
      <c r="K216" s="2">
        <v>12</v>
      </c>
      <c r="O216" s="2" t="s">
        <v>49</v>
      </c>
      <c r="R216" s="2">
        <v>1</v>
      </c>
      <c r="S216" s="52" t="s">
        <v>1599</v>
      </c>
      <c r="V216" s="2" t="s">
        <v>1988</v>
      </c>
      <c r="W216" s="2" t="s">
        <v>1599</v>
      </c>
      <c r="X216" s="2" t="s">
        <v>1599</v>
      </c>
      <c r="Y216" s="2" t="s">
        <v>1599</v>
      </c>
      <c r="Z216" s="2" t="s">
        <v>1599</v>
      </c>
      <c r="AC216" s="2" t="s">
        <v>1599</v>
      </c>
      <c r="AE216" s="2" t="s">
        <v>1599</v>
      </c>
      <c r="AF216" s="12" t="s">
        <v>103</v>
      </c>
      <c r="AG216" s="12">
        <v>294</v>
      </c>
      <c r="AH216" s="12">
        <v>50</v>
      </c>
      <c r="AI216" s="12">
        <f>VLOOKUP(AH216,Tableau5[[ID_Section]:[departement]],10,TRUE)</f>
        <v>17</v>
      </c>
      <c r="AJ216" s="12" t="s">
        <v>104</v>
      </c>
      <c r="AK216" s="33">
        <v>43235</v>
      </c>
      <c r="AL216" s="12">
        <v>12</v>
      </c>
      <c r="AM216" s="12">
        <v>1</v>
      </c>
      <c r="AN216" s="12" t="s">
        <v>49</v>
      </c>
      <c r="AP216" s="12">
        <v>1</v>
      </c>
      <c r="AT216" s="12">
        <v>1</v>
      </c>
      <c r="BA216" s="12">
        <v>2</v>
      </c>
      <c r="BB216" s="12">
        <v>1</v>
      </c>
      <c r="BC216" s="12" t="s">
        <v>61</v>
      </c>
      <c r="BD216" s="12">
        <v>148</v>
      </c>
      <c r="BE216" s="12" t="s">
        <v>87</v>
      </c>
      <c r="BF216" s="12">
        <v>11558</v>
      </c>
      <c r="BG216" s="12">
        <v>18</v>
      </c>
      <c r="BI216" s="2"/>
    </row>
    <row r="217" spans="1:61" x14ac:dyDescent="0.2">
      <c r="A217" s="2" t="s">
        <v>1612</v>
      </c>
      <c r="B217" s="2" t="s">
        <v>568</v>
      </c>
      <c r="D217" s="2">
        <v>50</v>
      </c>
      <c r="E217" s="11">
        <v>43235</v>
      </c>
      <c r="F217" s="2">
        <v>43235</v>
      </c>
      <c r="G217" s="2" t="s">
        <v>104</v>
      </c>
      <c r="K217" s="2">
        <v>12</v>
      </c>
      <c r="O217" s="2" t="s">
        <v>46</v>
      </c>
      <c r="R217" s="2">
        <v>2</v>
      </c>
      <c r="S217" s="52" t="s">
        <v>1599</v>
      </c>
      <c r="V217" s="2" t="s">
        <v>1988</v>
      </c>
      <c r="W217" s="2" t="s">
        <v>1599</v>
      </c>
      <c r="X217" s="2" t="s">
        <v>1599</v>
      </c>
      <c r="Y217" s="2" t="s">
        <v>1599</v>
      </c>
      <c r="Z217" s="2" t="s">
        <v>1599</v>
      </c>
      <c r="AC217" s="2" t="s">
        <v>1599</v>
      </c>
      <c r="AE217" s="2" t="s">
        <v>1599</v>
      </c>
      <c r="AF217" s="12" t="s">
        <v>103</v>
      </c>
      <c r="AG217" s="12">
        <v>295</v>
      </c>
      <c r="AH217" s="12">
        <v>50</v>
      </c>
      <c r="AI217" s="12">
        <f>VLOOKUP(AH217,Tableau5[[ID_Section]:[departement]],10,TRUE)</f>
        <v>17</v>
      </c>
      <c r="AJ217" s="12" t="s">
        <v>104</v>
      </c>
      <c r="AK217" s="33">
        <v>43235</v>
      </c>
      <c r="AL217" s="12">
        <v>12</v>
      </c>
      <c r="AM217" s="12">
        <v>2</v>
      </c>
      <c r="AN217" s="12" t="s">
        <v>46</v>
      </c>
      <c r="AP217" s="12">
        <v>2</v>
      </c>
      <c r="AT217" s="12">
        <v>1</v>
      </c>
      <c r="BA217" s="12">
        <v>2</v>
      </c>
      <c r="BB217" s="12">
        <v>1</v>
      </c>
      <c r="BC217" s="12" t="s">
        <v>61</v>
      </c>
      <c r="BD217" s="12">
        <v>148</v>
      </c>
      <c r="BE217" s="12" t="s">
        <v>87</v>
      </c>
      <c r="BF217" s="12">
        <v>11558</v>
      </c>
      <c r="BG217" s="12">
        <v>18</v>
      </c>
      <c r="BI217" s="2"/>
    </row>
    <row r="218" spans="1:61" x14ac:dyDescent="0.2">
      <c r="A218" s="2" t="s">
        <v>1612</v>
      </c>
      <c r="B218" s="2" t="s">
        <v>568</v>
      </c>
      <c r="D218" s="2">
        <v>50</v>
      </c>
      <c r="E218" s="11">
        <v>43235</v>
      </c>
      <c r="F218" s="2">
        <v>43235</v>
      </c>
      <c r="G218" s="2" t="s">
        <v>104</v>
      </c>
      <c r="K218" s="2">
        <v>12</v>
      </c>
      <c r="O218" s="2" t="s">
        <v>49</v>
      </c>
      <c r="R218" s="2">
        <v>1</v>
      </c>
      <c r="S218" s="52" t="s">
        <v>1599</v>
      </c>
      <c r="V218" s="2" t="s">
        <v>1989</v>
      </c>
      <c r="W218" s="2" t="s">
        <v>1599</v>
      </c>
      <c r="X218" s="2" t="s">
        <v>1599</v>
      </c>
      <c r="Y218" s="2" t="s">
        <v>1599</v>
      </c>
      <c r="Z218" s="2" t="s">
        <v>1599</v>
      </c>
      <c r="AC218" s="2" t="s">
        <v>1599</v>
      </c>
      <c r="AE218" s="2" t="s">
        <v>1599</v>
      </c>
      <c r="AF218" s="12" t="s">
        <v>103</v>
      </c>
      <c r="AG218" s="12">
        <v>296</v>
      </c>
      <c r="AH218" s="12">
        <v>50</v>
      </c>
      <c r="AI218" s="12">
        <f>VLOOKUP(AH218,Tableau5[[ID_Section]:[departement]],10,TRUE)</f>
        <v>17</v>
      </c>
      <c r="AJ218" s="12" t="s">
        <v>104</v>
      </c>
      <c r="AK218" s="33">
        <v>43235</v>
      </c>
      <c r="AL218" s="12">
        <v>12</v>
      </c>
      <c r="AM218" s="12">
        <v>1</v>
      </c>
      <c r="AN218" s="12" t="s">
        <v>49</v>
      </c>
      <c r="AP218" s="12">
        <v>1</v>
      </c>
      <c r="AT218" s="12">
        <v>2</v>
      </c>
      <c r="BA218" s="12">
        <v>2</v>
      </c>
      <c r="BB218" s="12">
        <v>1</v>
      </c>
      <c r="BC218" s="12" t="s">
        <v>61</v>
      </c>
      <c r="BD218" s="12">
        <v>148</v>
      </c>
      <c r="BE218" s="12" t="s">
        <v>87</v>
      </c>
      <c r="BF218" s="12">
        <v>11558</v>
      </c>
      <c r="BG218" s="12">
        <v>18</v>
      </c>
      <c r="BI218" s="2"/>
    </row>
    <row r="219" spans="1:61" x14ac:dyDescent="0.2">
      <c r="A219" s="2" t="s">
        <v>1612</v>
      </c>
      <c r="B219" s="2" t="s">
        <v>568</v>
      </c>
      <c r="D219" s="2">
        <v>50</v>
      </c>
      <c r="E219" s="11">
        <v>43235</v>
      </c>
      <c r="F219" s="2">
        <v>43235</v>
      </c>
      <c r="G219" s="2" t="s">
        <v>104</v>
      </c>
      <c r="K219" s="2">
        <v>12</v>
      </c>
      <c r="O219" s="2" t="s">
        <v>49</v>
      </c>
      <c r="R219" s="2">
        <v>1</v>
      </c>
      <c r="S219" s="52" t="s">
        <v>1599</v>
      </c>
      <c r="V219" s="2" t="s">
        <v>1989</v>
      </c>
      <c r="W219" s="2" t="s">
        <v>1599</v>
      </c>
      <c r="X219" s="2" t="s">
        <v>1599</v>
      </c>
      <c r="Y219" s="2" t="s">
        <v>1599</v>
      </c>
      <c r="Z219" s="2" t="s">
        <v>1599</v>
      </c>
      <c r="AC219" s="2" t="s">
        <v>1599</v>
      </c>
      <c r="AE219" s="2" t="s">
        <v>1599</v>
      </c>
      <c r="AF219" s="12" t="s">
        <v>103</v>
      </c>
      <c r="AG219" s="12">
        <v>297</v>
      </c>
      <c r="AH219" s="12">
        <v>50</v>
      </c>
      <c r="AI219" s="12">
        <f>VLOOKUP(AH219,Tableau5[[ID_Section]:[departement]],10,TRUE)</f>
        <v>17</v>
      </c>
      <c r="AJ219" s="12" t="s">
        <v>104</v>
      </c>
      <c r="AK219" s="33">
        <v>43235</v>
      </c>
      <c r="AL219" s="12">
        <v>12</v>
      </c>
      <c r="AM219" s="12">
        <v>1</v>
      </c>
      <c r="AN219" s="12" t="s">
        <v>49</v>
      </c>
      <c r="AP219" s="12">
        <v>1</v>
      </c>
      <c r="AT219" s="12">
        <v>2</v>
      </c>
      <c r="BA219" s="12">
        <v>2</v>
      </c>
      <c r="BB219" s="12">
        <v>1</v>
      </c>
      <c r="BC219" s="12" t="s">
        <v>61</v>
      </c>
      <c r="BD219" s="12">
        <v>148</v>
      </c>
      <c r="BE219" s="12" t="s">
        <v>87</v>
      </c>
      <c r="BF219" s="12">
        <v>11558</v>
      </c>
      <c r="BG219" s="12">
        <v>18</v>
      </c>
      <c r="BI219" s="2"/>
    </row>
    <row r="220" spans="1:61" x14ac:dyDescent="0.2">
      <c r="A220" s="2" t="s">
        <v>1612</v>
      </c>
      <c r="B220" s="2" t="s">
        <v>568</v>
      </c>
      <c r="D220" s="2">
        <v>50</v>
      </c>
      <c r="E220" s="11">
        <v>43235</v>
      </c>
      <c r="F220" s="2">
        <v>43235</v>
      </c>
      <c r="G220" s="2" t="s">
        <v>104</v>
      </c>
      <c r="K220" s="2">
        <v>12</v>
      </c>
      <c r="O220" s="2" t="s">
        <v>46</v>
      </c>
      <c r="R220" s="2">
        <v>1</v>
      </c>
      <c r="S220" s="52" t="s">
        <v>1599</v>
      </c>
      <c r="V220" s="2" t="s">
        <v>1989</v>
      </c>
      <c r="W220" s="2" t="s">
        <v>1599</v>
      </c>
      <c r="X220" s="2" t="s">
        <v>1599</v>
      </c>
      <c r="Y220" s="2" t="s">
        <v>1599</v>
      </c>
      <c r="Z220" s="2" t="s">
        <v>1599</v>
      </c>
      <c r="AC220" s="2" t="s">
        <v>1599</v>
      </c>
      <c r="AE220" s="2" t="s">
        <v>1599</v>
      </c>
      <c r="AF220" s="12" t="s">
        <v>103</v>
      </c>
      <c r="AG220" s="12">
        <v>298</v>
      </c>
      <c r="AH220" s="12">
        <v>50</v>
      </c>
      <c r="AI220" s="12">
        <f>VLOOKUP(AH220,Tableau5[[ID_Section]:[departement]],10,TRUE)</f>
        <v>17</v>
      </c>
      <c r="AJ220" s="12" t="s">
        <v>104</v>
      </c>
      <c r="AK220" s="33">
        <v>43235</v>
      </c>
      <c r="AL220" s="12">
        <v>12</v>
      </c>
      <c r="AM220" s="12">
        <v>2</v>
      </c>
      <c r="AN220" s="12" t="s">
        <v>46</v>
      </c>
      <c r="AP220" s="12">
        <v>1</v>
      </c>
      <c r="AT220" s="12">
        <v>2</v>
      </c>
      <c r="BA220" s="12">
        <v>2</v>
      </c>
      <c r="BB220" s="12">
        <v>1</v>
      </c>
      <c r="BC220" s="12" t="s">
        <v>61</v>
      </c>
      <c r="BD220" s="12">
        <v>148</v>
      </c>
      <c r="BE220" s="12" t="s">
        <v>87</v>
      </c>
      <c r="BF220" s="12">
        <v>11558</v>
      </c>
      <c r="BG220" s="12">
        <v>18</v>
      </c>
      <c r="BI220" s="2"/>
    </row>
    <row r="221" spans="1:61" x14ac:dyDescent="0.2">
      <c r="A221" s="2" t="s">
        <v>1612</v>
      </c>
      <c r="B221" s="2" t="s">
        <v>568</v>
      </c>
      <c r="D221" s="2">
        <v>50</v>
      </c>
      <c r="E221" s="11">
        <v>43235</v>
      </c>
      <c r="F221" s="2">
        <v>43235</v>
      </c>
      <c r="G221" s="2" t="s">
        <v>104</v>
      </c>
      <c r="K221" s="2">
        <v>12</v>
      </c>
      <c r="O221" s="2" t="s">
        <v>49</v>
      </c>
      <c r="R221" s="2">
        <v>2</v>
      </c>
      <c r="S221" s="52" t="s">
        <v>1599</v>
      </c>
      <c r="V221" s="2" t="s">
        <v>1989</v>
      </c>
      <c r="W221" s="2" t="s">
        <v>1599</v>
      </c>
      <c r="X221" s="2" t="s">
        <v>1599</v>
      </c>
      <c r="Y221" s="2" t="s">
        <v>1599</v>
      </c>
      <c r="Z221" s="2" t="s">
        <v>1599</v>
      </c>
      <c r="AC221" s="2" t="s">
        <v>1599</v>
      </c>
      <c r="AE221" s="2" t="s">
        <v>1599</v>
      </c>
      <c r="AF221" s="12" t="s">
        <v>103</v>
      </c>
      <c r="AG221" s="12">
        <v>299</v>
      </c>
      <c r="AH221" s="12">
        <v>50</v>
      </c>
      <c r="AI221" s="12">
        <f>VLOOKUP(AH221,Tableau5[[ID_Section]:[departement]],10,TRUE)</f>
        <v>17</v>
      </c>
      <c r="AJ221" s="12" t="s">
        <v>104</v>
      </c>
      <c r="AK221" s="33">
        <v>43235</v>
      </c>
      <c r="AL221" s="12">
        <v>12</v>
      </c>
      <c r="AM221" s="12">
        <v>1</v>
      </c>
      <c r="AN221" s="12" t="s">
        <v>49</v>
      </c>
      <c r="AP221" s="12">
        <v>2</v>
      </c>
      <c r="AT221" s="12">
        <v>2</v>
      </c>
      <c r="BA221" s="12">
        <v>2</v>
      </c>
      <c r="BB221" s="12">
        <v>1</v>
      </c>
      <c r="BC221" s="12" t="s">
        <v>61</v>
      </c>
      <c r="BD221" s="12">
        <v>148</v>
      </c>
      <c r="BE221" s="12" t="s">
        <v>87</v>
      </c>
      <c r="BF221" s="12">
        <v>11558</v>
      </c>
      <c r="BG221" s="12">
        <v>18</v>
      </c>
      <c r="BI221" s="2"/>
    </row>
    <row r="222" spans="1:61" x14ac:dyDescent="0.2">
      <c r="A222" s="2" t="s">
        <v>1612</v>
      </c>
      <c r="B222" s="2" t="s">
        <v>568</v>
      </c>
      <c r="D222" s="2">
        <v>50</v>
      </c>
      <c r="E222" s="11">
        <v>43235</v>
      </c>
      <c r="F222" s="2">
        <v>43235</v>
      </c>
      <c r="G222" s="2" t="s">
        <v>104</v>
      </c>
      <c r="K222" s="2">
        <v>12</v>
      </c>
      <c r="O222" s="2" t="s">
        <v>46</v>
      </c>
      <c r="R222" s="2">
        <v>1</v>
      </c>
      <c r="S222" s="52" t="s">
        <v>1599</v>
      </c>
      <c r="V222" s="2" t="s">
        <v>1989</v>
      </c>
      <c r="W222" s="2" t="s">
        <v>1599</v>
      </c>
      <c r="X222" s="2" t="s">
        <v>1599</v>
      </c>
      <c r="Y222" s="2" t="s">
        <v>1599</v>
      </c>
      <c r="Z222" s="2" t="s">
        <v>1599</v>
      </c>
      <c r="AC222" s="2" t="s">
        <v>1599</v>
      </c>
      <c r="AE222" s="2" t="s">
        <v>1599</v>
      </c>
      <c r="AF222" s="12" t="s">
        <v>103</v>
      </c>
      <c r="AG222" s="12">
        <v>300</v>
      </c>
      <c r="AH222" s="12">
        <v>50</v>
      </c>
      <c r="AI222" s="12">
        <f>VLOOKUP(AH222,Tableau5[[ID_Section]:[departement]],10,TRUE)</f>
        <v>17</v>
      </c>
      <c r="AJ222" s="12" t="s">
        <v>104</v>
      </c>
      <c r="AK222" s="33">
        <v>43235</v>
      </c>
      <c r="AL222" s="12">
        <v>12</v>
      </c>
      <c r="AM222" s="12">
        <v>2</v>
      </c>
      <c r="AN222" s="12" t="s">
        <v>46</v>
      </c>
      <c r="AP222" s="12">
        <v>1</v>
      </c>
      <c r="AT222" s="12">
        <v>2</v>
      </c>
      <c r="BA222" s="12">
        <v>2</v>
      </c>
      <c r="BB222" s="12">
        <v>1</v>
      </c>
      <c r="BC222" s="12" t="s">
        <v>61</v>
      </c>
      <c r="BD222" s="12">
        <v>148</v>
      </c>
      <c r="BE222" s="12" t="s">
        <v>87</v>
      </c>
      <c r="BF222" s="12">
        <v>11558</v>
      </c>
      <c r="BG222" s="12">
        <v>18</v>
      </c>
      <c r="BI222" s="2"/>
    </row>
    <row r="223" spans="1:61" x14ac:dyDescent="0.2">
      <c r="A223" s="2" t="s">
        <v>1612</v>
      </c>
      <c r="B223" s="2" t="s">
        <v>568</v>
      </c>
      <c r="D223" s="2">
        <v>50</v>
      </c>
      <c r="E223" s="11">
        <v>43235</v>
      </c>
      <c r="F223" s="2">
        <v>43235</v>
      </c>
      <c r="G223" s="2" t="s">
        <v>104</v>
      </c>
      <c r="K223" s="2">
        <v>12</v>
      </c>
      <c r="O223" s="2" t="s">
        <v>49</v>
      </c>
      <c r="R223" s="2">
        <v>1</v>
      </c>
      <c r="S223" s="52" t="s">
        <v>1599</v>
      </c>
      <c r="V223" s="2" t="s">
        <v>1988</v>
      </c>
      <c r="W223" s="2" t="s">
        <v>1599</v>
      </c>
      <c r="X223" s="2" t="s">
        <v>1599</v>
      </c>
      <c r="Y223" s="2" t="s">
        <v>1599</v>
      </c>
      <c r="Z223" s="2" t="s">
        <v>1599</v>
      </c>
      <c r="AC223" s="2" t="s">
        <v>1599</v>
      </c>
      <c r="AE223" s="2" t="s">
        <v>1599</v>
      </c>
      <c r="AF223" s="12" t="s">
        <v>103</v>
      </c>
      <c r="AG223" s="12">
        <v>301</v>
      </c>
      <c r="AH223" s="12">
        <v>50</v>
      </c>
      <c r="AI223" s="12">
        <f>VLOOKUP(AH223,Tableau5[[ID_Section]:[departement]],10,TRUE)</f>
        <v>17</v>
      </c>
      <c r="AJ223" s="12" t="s">
        <v>104</v>
      </c>
      <c r="AK223" s="33">
        <v>43235</v>
      </c>
      <c r="AL223" s="12">
        <v>12</v>
      </c>
      <c r="AM223" s="12">
        <v>1</v>
      </c>
      <c r="AN223" s="12" t="s">
        <v>49</v>
      </c>
      <c r="AP223" s="12">
        <v>1</v>
      </c>
      <c r="AT223" s="12">
        <v>1</v>
      </c>
      <c r="BA223" s="12">
        <v>2</v>
      </c>
      <c r="BB223" s="12">
        <v>1</v>
      </c>
      <c r="BC223" s="12" t="s">
        <v>61</v>
      </c>
      <c r="BD223" s="12">
        <v>148</v>
      </c>
      <c r="BE223" s="12" t="s">
        <v>87</v>
      </c>
      <c r="BF223" s="12">
        <v>11558</v>
      </c>
      <c r="BG223" s="12">
        <v>18</v>
      </c>
      <c r="BI223" s="2"/>
    </row>
    <row r="224" spans="1:61" x14ac:dyDescent="0.2">
      <c r="A224" s="2" t="s">
        <v>1612</v>
      </c>
      <c r="B224" s="2" t="s">
        <v>568</v>
      </c>
      <c r="D224" s="2">
        <v>50</v>
      </c>
      <c r="E224" s="11">
        <v>43235</v>
      </c>
      <c r="F224" s="2">
        <v>43235</v>
      </c>
      <c r="G224" s="2" t="s">
        <v>104</v>
      </c>
      <c r="K224" s="2">
        <v>12</v>
      </c>
      <c r="O224" s="2" t="s">
        <v>52</v>
      </c>
      <c r="P224" s="52" t="s">
        <v>52</v>
      </c>
      <c r="R224" s="2">
        <v>1</v>
      </c>
      <c r="S224" s="52">
        <v>1</v>
      </c>
      <c r="V224" s="2" t="s">
        <v>1989</v>
      </c>
      <c r="W224" s="2" t="s">
        <v>54</v>
      </c>
      <c r="X224" s="2" t="s">
        <v>127</v>
      </c>
      <c r="Y224" s="2" t="s">
        <v>1599</v>
      </c>
      <c r="Z224" s="2" t="s">
        <v>1599</v>
      </c>
      <c r="AC224" s="2" t="s">
        <v>1599</v>
      </c>
      <c r="AE224" s="2" t="s">
        <v>1599</v>
      </c>
      <c r="AF224" s="12" t="s">
        <v>127</v>
      </c>
      <c r="AG224" s="12">
        <v>302</v>
      </c>
      <c r="AH224" s="12">
        <v>50</v>
      </c>
      <c r="AI224" s="12">
        <f>VLOOKUP(AH224,Tableau5[[ID_Section]:[departement]],10,TRUE)</f>
        <v>17</v>
      </c>
      <c r="AJ224" s="12" t="s">
        <v>104</v>
      </c>
      <c r="AK224" s="33">
        <v>43235</v>
      </c>
      <c r="AL224" s="12">
        <v>12</v>
      </c>
      <c r="AM224" s="12">
        <v>6</v>
      </c>
      <c r="AN224" s="12" t="s">
        <v>52</v>
      </c>
      <c r="AO224" s="12" t="str">
        <f>AN224</f>
        <v>Itinérant</v>
      </c>
      <c r="AP224" s="12">
        <v>1</v>
      </c>
      <c r="AT224" s="12">
        <v>2</v>
      </c>
      <c r="AU224" s="12">
        <v>23</v>
      </c>
      <c r="AZ224" s="12" t="str">
        <f>CONCATENATE(AH224,"-",AK224,"-",AN224)</f>
        <v>50-43235-Itinérant</v>
      </c>
      <c r="BA224" s="12">
        <v>1</v>
      </c>
      <c r="BB224" s="12">
        <v>1</v>
      </c>
      <c r="BC224" s="12" t="s">
        <v>61</v>
      </c>
      <c r="BD224" s="12">
        <v>148</v>
      </c>
      <c r="BE224" s="12" t="s">
        <v>87</v>
      </c>
      <c r="BF224" s="12">
        <v>11558</v>
      </c>
      <c r="BG224" s="12">
        <v>18</v>
      </c>
      <c r="BI224" s="2"/>
    </row>
    <row r="225" spans="1:61" x14ac:dyDescent="0.2">
      <c r="A225" s="2" t="s">
        <v>1612</v>
      </c>
      <c r="B225" s="2" t="s">
        <v>568</v>
      </c>
      <c r="D225" s="2">
        <v>50</v>
      </c>
      <c r="E225" s="11">
        <v>43235</v>
      </c>
      <c r="F225" s="2">
        <v>43235</v>
      </c>
      <c r="G225" s="2" t="s">
        <v>104</v>
      </c>
      <c r="K225" s="2">
        <v>12</v>
      </c>
      <c r="O225" s="2" t="s">
        <v>53</v>
      </c>
      <c r="P225" s="52" t="s">
        <v>53</v>
      </c>
      <c r="R225" s="2">
        <v>1</v>
      </c>
      <c r="S225" s="52">
        <v>1</v>
      </c>
      <c r="V225" s="2" t="s">
        <v>1989</v>
      </c>
      <c r="W225" s="2" t="s">
        <v>54</v>
      </c>
      <c r="X225" s="2" t="s">
        <v>128</v>
      </c>
      <c r="Y225" s="2" t="s">
        <v>1599</v>
      </c>
      <c r="Z225" s="2" t="s">
        <v>1599</v>
      </c>
      <c r="AC225" s="2" t="s">
        <v>1599</v>
      </c>
      <c r="AE225" s="2" t="s">
        <v>1599</v>
      </c>
      <c r="AF225" s="12" t="s">
        <v>128</v>
      </c>
      <c r="AG225" s="12">
        <v>303</v>
      </c>
      <c r="AH225" s="12">
        <v>50</v>
      </c>
      <c r="AI225" s="12">
        <f>VLOOKUP(AH225,Tableau5[[ID_Section]:[departement]],10,TRUE)</f>
        <v>17</v>
      </c>
      <c r="AJ225" s="12" t="s">
        <v>104</v>
      </c>
      <c r="AK225" s="33">
        <v>43235</v>
      </c>
      <c r="AL225" s="12">
        <v>12</v>
      </c>
      <c r="AM225" s="12">
        <v>9</v>
      </c>
      <c r="AN225" s="12" t="s">
        <v>53</v>
      </c>
      <c r="AO225" s="12" t="s">
        <v>53</v>
      </c>
      <c r="AP225" s="12">
        <v>1</v>
      </c>
      <c r="AT225" s="12">
        <v>2</v>
      </c>
      <c r="AU225" s="12">
        <v>24</v>
      </c>
      <c r="AZ225" s="12" t="str">
        <f>CONCATENATE(AH225,"-",AK225,"-","Loisir")</f>
        <v>50-43235-Loisir</v>
      </c>
      <c r="BA225" s="12">
        <v>1</v>
      </c>
      <c r="BB225" s="12">
        <v>1</v>
      </c>
      <c r="BC225" s="12" t="s">
        <v>61</v>
      </c>
      <c r="BD225" s="12">
        <v>148</v>
      </c>
      <c r="BE225" s="12" t="s">
        <v>87</v>
      </c>
      <c r="BF225" s="12">
        <v>11558</v>
      </c>
      <c r="BG225" s="12">
        <v>18</v>
      </c>
      <c r="BI225" s="2"/>
    </row>
    <row r="226" spans="1:61" x14ac:dyDescent="0.2">
      <c r="A226" s="2" t="s">
        <v>1612</v>
      </c>
      <c r="B226" s="2" t="s">
        <v>568</v>
      </c>
      <c r="D226" s="2">
        <v>50</v>
      </c>
      <c r="E226" s="11">
        <v>43235</v>
      </c>
      <c r="F226" s="2">
        <v>43235</v>
      </c>
      <c r="G226" s="2" t="s">
        <v>104</v>
      </c>
      <c r="K226" s="2">
        <v>12</v>
      </c>
      <c r="O226" s="2" t="s">
        <v>53</v>
      </c>
      <c r="P226" s="52" t="s">
        <v>53</v>
      </c>
      <c r="R226" s="2">
        <v>1</v>
      </c>
      <c r="S226" s="52">
        <v>1</v>
      </c>
      <c r="V226" s="2" t="s">
        <v>1988</v>
      </c>
      <c r="W226" s="2" t="s">
        <v>54</v>
      </c>
      <c r="X226" s="2" t="s">
        <v>129</v>
      </c>
      <c r="Y226" s="2" t="s">
        <v>1599</v>
      </c>
      <c r="Z226" s="2" t="s">
        <v>1599</v>
      </c>
      <c r="AC226" s="2" t="s">
        <v>1599</v>
      </c>
      <c r="AE226" s="2" t="s">
        <v>1599</v>
      </c>
      <c r="AF226" s="12" t="s">
        <v>129</v>
      </c>
      <c r="AG226" s="12">
        <v>304</v>
      </c>
      <c r="AH226" s="12">
        <v>50</v>
      </c>
      <c r="AI226" s="12">
        <f>VLOOKUP(AH226,Tableau5[[ID_Section]:[departement]],10,TRUE)</f>
        <v>17</v>
      </c>
      <c r="AJ226" s="12" t="s">
        <v>104</v>
      </c>
      <c r="AK226" s="33">
        <v>43235</v>
      </c>
      <c r="AL226" s="12">
        <v>12</v>
      </c>
      <c r="AM226" s="12">
        <v>9</v>
      </c>
      <c r="AN226" s="12" t="s">
        <v>53</v>
      </c>
      <c r="AO226" s="12" t="s">
        <v>53</v>
      </c>
      <c r="AP226" s="12">
        <v>1</v>
      </c>
      <c r="AT226" s="12">
        <v>1</v>
      </c>
      <c r="AU226" s="12">
        <v>25</v>
      </c>
      <c r="AZ226" s="12" t="str">
        <f>CONCATENATE(AH226,"-",AK226,"-","Loisir")</f>
        <v>50-43235-Loisir</v>
      </c>
      <c r="BA226" s="12">
        <v>1</v>
      </c>
      <c r="BB226" s="12">
        <v>1</v>
      </c>
      <c r="BC226" s="12" t="s">
        <v>61</v>
      </c>
      <c r="BD226" s="12">
        <v>148</v>
      </c>
      <c r="BE226" s="12" t="s">
        <v>87</v>
      </c>
      <c r="BF226" s="12">
        <v>11558</v>
      </c>
      <c r="BG226" s="12">
        <v>18</v>
      </c>
      <c r="BI226" s="2"/>
    </row>
    <row r="227" spans="1:61" x14ac:dyDescent="0.2">
      <c r="A227" s="2" t="s">
        <v>1612</v>
      </c>
      <c r="B227" s="2" t="s">
        <v>568</v>
      </c>
      <c r="D227" s="2">
        <v>50</v>
      </c>
      <c r="E227" s="11">
        <v>43235</v>
      </c>
      <c r="F227" s="2">
        <v>43235</v>
      </c>
      <c r="G227" s="2" t="s">
        <v>104</v>
      </c>
      <c r="K227" s="2">
        <v>12</v>
      </c>
      <c r="O227" s="2" t="s">
        <v>53</v>
      </c>
      <c r="P227" s="52" t="s">
        <v>53</v>
      </c>
      <c r="R227" s="2">
        <v>1</v>
      </c>
      <c r="S227" s="52" t="s">
        <v>1599</v>
      </c>
      <c r="V227" s="2" t="s">
        <v>1988</v>
      </c>
      <c r="W227" s="2" t="s">
        <v>1599</v>
      </c>
      <c r="X227" s="2" t="s">
        <v>1599</v>
      </c>
      <c r="Y227" s="2" t="s">
        <v>1599</v>
      </c>
      <c r="Z227" s="2" t="s">
        <v>1599</v>
      </c>
      <c r="AC227" s="2" t="s">
        <v>1599</v>
      </c>
      <c r="AE227" s="2" t="s">
        <v>1599</v>
      </c>
      <c r="AF227" s="12" t="s">
        <v>103</v>
      </c>
      <c r="AG227" s="12">
        <v>305</v>
      </c>
      <c r="AH227" s="12">
        <v>50</v>
      </c>
      <c r="AI227" s="12">
        <f>VLOOKUP(AH227,Tableau5[[ID_Section]:[departement]],10,TRUE)</f>
        <v>17</v>
      </c>
      <c r="AJ227" s="12" t="s">
        <v>104</v>
      </c>
      <c r="AK227" s="33">
        <v>43235</v>
      </c>
      <c r="AL227" s="12">
        <v>12</v>
      </c>
      <c r="AM227" s="12">
        <v>9</v>
      </c>
      <c r="AN227" s="12" t="s">
        <v>53</v>
      </c>
      <c r="AO227" s="12" t="s">
        <v>53</v>
      </c>
      <c r="AP227" s="12">
        <v>1</v>
      </c>
      <c r="AT227" s="12">
        <v>1</v>
      </c>
      <c r="AZ227" s="12" t="str">
        <f>CONCATENATE(AH227,"-",AK227,"-","Loisir")</f>
        <v>50-43235-Loisir</v>
      </c>
      <c r="BA227" s="12">
        <v>1</v>
      </c>
      <c r="BB227" s="12">
        <v>1</v>
      </c>
      <c r="BC227" s="12" t="s">
        <v>61</v>
      </c>
      <c r="BD227" s="12">
        <v>148</v>
      </c>
      <c r="BE227" s="12" t="s">
        <v>87</v>
      </c>
      <c r="BF227" s="12">
        <v>11558</v>
      </c>
      <c r="BG227" s="12">
        <v>18</v>
      </c>
      <c r="BI227" s="2"/>
    </row>
    <row r="228" spans="1:61" x14ac:dyDescent="0.2">
      <c r="A228" s="2" t="s">
        <v>1612</v>
      </c>
      <c r="B228" s="2" t="s">
        <v>568</v>
      </c>
      <c r="D228" s="2">
        <v>50</v>
      </c>
      <c r="E228" s="11">
        <v>43235</v>
      </c>
      <c r="F228" s="2">
        <v>43235</v>
      </c>
      <c r="G228" s="2" t="s">
        <v>104</v>
      </c>
      <c r="K228" s="2">
        <v>12</v>
      </c>
      <c r="O228" s="2" t="s">
        <v>46</v>
      </c>
      <c r="R228" s="2">
        <v>2</v>
      </c>
      <c r="S228" s="52" t="s">
        <v>1599</v>
      </c>
      <c r="V228" s="2" t="s">
        <v>1989</v>
      </c>
      <c r="W228" s="2" t="s">
        <v>1599</v>
      </c>
      <c r="X228" s="2" t="s">
        <v>1599</v>
      </c>
      <c r="Y228" s="2" t="s">
        <v>1599</v>
      </c>
      <c r="Z228" s="2" t="s">
        <v>1599</v>
      </c>
      <c r="AC228" s="2" t="s">
        <v>1599</v>
      </c>
      <c r="AE228" s="2" t="s">
        <v>1599</v>
      </c>
      <c r="AF228" s="12" t="s">
        <v>103</v>
      </c>
      <c r="AG228" s="12">
        <v>306</v>
      </c>
      <c r="AH228" s="12">
        <v>50</v>
      </c>
      <c r="AI228" s="12">
        <f>VLOOKUP(AH228,Tableau5[[ID_Section]:[departement]],10,TRUE)</f>
        <v>17</v>
      </c>
      <c r="AJ228" s="12" t="s">
        <v>104</v>
      </c>
      <c r="AK228" s="33">
        <v>43235</v>
      </c>
      <c r="AL228" s="12">
        <v>12</v>
      </c>
      <c r="AM228" s="12">
        <v>2</v>
      </c>
      <c r="AN228" s="12" t="s">
        <v>46</v>
      </c>
      <c r="AP228" s="12">
        <v>2</v>
      </c>
      <c r="AT228" s="12">
        <v>2</v>
      </c>
      <c r="BA228" s="12">
        <v>2</v>
      </c>
      <c r="BB228" s="12">
        <v>1</v>
      </c>
      <c r="BC228" s="12" t="s">
        <v>61</v>
      </c>
      <c r="BD228" s="12">
        <v>148</v>
      </c>
      <c r="BE228" s="12" t="s">
        <v>87</v>
      </c>
      <c r="BF228" s="12">
        <v>11558</v>
      </c>
      <c r="BG228" s="12">
        <v>18</v>
      </c>
      <c r="BI228" s="2"/>
    </row>
    <row r="229" spans="1:61" x14ac:dyDescent="0.2">
      <c r="A229" s="2" t="s">
        <v>1612</v>
      </c>
      <c r="B229" s="2" t="s">
        <v>568</v>
      </c>
      <c r="D229" s="2">
        <v>50</v>
      </c>
      <c r="E229" s="11">
        <v>43235</v>
      </c>
      <c r="F229" s="2">
        <v>43235</v>
      </c>
      <c r="G229" s="2" t="s">
        <v>104</v>
      </c>
      <c r="K229" s="2">
        <v>12</v>
      </c>
      <c r="O229" s="2" t="s">
        <v>46</v>
      </c>
      <c r="R229" s="2">
        <v>1</v>
      </c>
      <c r="S229" s="52" t="s">
        <v>1599</v>
      </c>
      <c r="V229" s="2" t="s">
        <v>1988</v>
      </c>
      <c r="W229" s="2" t="s">
        <v>1599</v>
      </c>
      <c r="X229" s="2" t="s">
        <v>1599</v>
      </c>
      <c r="Y229" s="2" t="s">
        <v>1599</v>
      </c>
      <c r="Z229" s="2" t="s">
        <v>1599</v>
      </c>
      <c r="AC229" s="2" t="s">
        <v>1599</v>
      </c>
      <c r="AE229" s="2" t="s">
        <v>1599</v>
      </c>
      <c r="AF229" s="12" t="s">
        <v>103</v>
      </c>
      <c r="AG229" s="12">
        <v>307</v>
      </c>
      <c r="AH229" s="12">
        <v>50</v>
      </c>
      <c r="AI229" s="12">
        <f>VLOOKUP(AH229,Tableau5[[ID_Section]:[departement]],10,TRUE)</f>
        <v>17</v>
      </c>
      <c r="AJ229" s="12" t="s">
        <v>104</v>
      </c>
      <c r="AK229" s="33">
        <v>43235</v>
      </c>
      <c r="AL229" s="12">
        <v>12</v>
      </c>
      <c r="AM229" s="12">
        <v>2</v>
      </c>
      <c r="AN229" s="12" t="s">
        <v>46</v>
      </c>
      <c r="AP229" s="12">
        <v>1</v>
      </c>
      <c r="AT229" s="12">
        <v>1</v>
      </c>
      <c r="BA229" s="12">
        <v>2</v>
      </c>
      <c r="BB229" s="12">
        <v>1</v>
      </c>
      <c r="BC229" s="12" t="s">
        <v>61</v>
      </c>
      <c r="BD229" s="12">
        <v>148</v>
      </c>
      <c r="BE229" s="12" t="s">
        <v>87</v>
      </c>
      <c r="BF229" s="12">
        <v>11558</v>
      </c>
      <c r="BG229" s="12">
        <v>18</v>
      </c>
      <c r="BI229" s="2"/>
    </row>
    <row r="230" spans="1:61" x14ac:dyDescent="0.2">
      <c r="A230" s="2" t="s">
        <v>1612</v>
      </c>
      <c r="B230" s="2" t="s">
        <v>568</v>
      </c>
      <c r="D230" s="2">
        <v>50</v>
      </c>
      <c r="E230" s="11">
        <v>43235</v>
      </c>
      <c r="F230" s="2">
        <v>43235</v>
      </c>
      <c r="G230" s="2" t="s">
        <v>104</v>
      </c>
      <c r="K230" s="2">
        <v>12</v>
      </c>
      <c r="O230" s="2" t="s">
        <v>46</v>
      </c>
      <c r="R230" s="2">
        <v>1</v>
      </c>
      <c r="S230" s="52" t="s">
        <v>1599</v>
      </c>
      <c r="V230" s="2" t="s">
        <v>1989</v>
      </c>
      <c r="W230" s="2" t="s">
        <v>1599</v>
      </c>
      <c r="X230" s="2" t="s">
        <v>1599</v>
      </c>
      <c r="Y230" s="2" t="s">
        <v>1599</v>
      </c>
      <c r="Z230" s="2" t="s">
        <v>1599</v>
      </c>
      <c r="AC230" s="2" t="s">
        <v>1599</v>
      </c>
      <c r="AE230" s="2" t="s">
        <v>1599</v>
      </c>
      <c r="AF230" s="12" t="s">
        <v>103</v>
      </c>
      <c r="AG230" s="12">
        <v>308</v>
      </c>
      <c r="AH230" s="12">
        <v>50</v>
      </c>
      <c r="AI230" s="12">
        <f>VLOOKUP(AH230,Tableau5[[ID_Section]:[departement]],10,TRUE)</f>
        <v>17</v>
      </c>
      <c r="AJ230" s="12" t="s">
        <v>104</v>
      </c>
      <c r="AK230" s="33">
        <v>43235</v>
      </c>
      <c r="AL230" s="12">
        <v>12</v>
      </c>
      <c r="AM230" s="12">
        <v>2</v>
      </c>
      <c r="AN230" s="12" t="s">
        <v>46</v>
      </c>
      <c r="AP230" s="12">
        <v>1</v>
      </c>
      <c r="AT230" s="12">
        <v>2</v>
      </c>
      <c r="BA230" s="12">
        <v>2</v>
      </c>
      <c r="BB230" s="12">
        <v>1</v>
      </c>
      <c r="BC230" s="12" t="s">
        <v>61</v>
      </c>
      <c r="BD230" s="12">
        <v>148</v>
      </c>
      <c r="BE230" s="12" t="s">
        <v>87</v>
      </c>
      <c r="BF230" s="12">
        <v>11558</v>
      </c>
      <c r="BG230" s="12">
        <v>18</v>
      </c>
      <c r="BH230" s="12" t="s">
        <v>48</v>
      </c>
      <c r="BI230" s="2"/>
    </row>
    <row r="231" spans="1:61" x14ac:dyDescent="0.2">
      <c r="A231" s="2" t="s">
        <v>1612</v>
      </c>
      <c r="B231" s="2" t="s">
        <v>568</v>
      </c>
      <c r="D231" s="2">
        <v>50</v>
      </c>
      <c r="E231" s="11">
        <v>43235</v>
      </c>
      <c r="F231" s="2">
        <v>43235</v>
      </c>
      <c r="G231" s="2" t="s">
        <v>104</v>
      </c>
      <c r="K231" s="2">
        <v>14</v>
      </c>
      <c r="O231" s="2" t="s">
        <v>46</v>
      </c>
      <c r="R231" s="2">
        <v>1</v>
      </c>
      <c r="S231" s="52" t="s">
        <v>1599</v>
      </c>
      <c r="V231" s="2" t="s">
        <v>1989</v>
      </c>
      <c r="W231" s="2" t="s">
        <v>1599</v>
      </c>
      <c r="X231" s="2" t="s">
        <v>1599</v>
      </c>
      <c r="Y231" s="2" t="s">
        <v>1599</v>
      </c>
      <c r="Z231" s="2" t="s">
        <v>1599</v>
      </c>
      <c r="AC231" s="2" t="s">
        <v>1599</v>
      </c>
      <c r="AE231" s="2" t="s">
        <v>1599</v>
      </c>
      <c r="AF231" s="12" t="s">
        <v>103</v>
      </c>
      <c r="AG231" s="12">
        <v>309</v>
      </c>
      <c r="AH231" s="12">
        <v>50</v>
      </c>
      <c r="AI231" s="12">
        <f>VLOOKUP(AH231,Tableau5[[ID_Section]:[departement]],10,TRUE)</f>
        <v>17</v>
      </c>
      <c r="AJ231" s="12" t="s">
        <v>104</v>
      </c>
      <c r="AK231" s="33">
        <v>43235</v>
      </c>
      <c r="AL231" s="12">
        <v>14</v>
      </c>
      <c r="AM231" s="12">
        <v>2</v>
      </c>
      <c r="AN231" s="12" t="s">
        <v>46</v>
      </c>
      <c r="AP231" s="12">
        <v>1</v>
      </c>
      <c r="AT231" s="12">
        <v>2</v>
      </c>
      <c r="BA231" s="12">
        <v>2</v>
      </c>
      <c r="BB231" s="12">
        <v>2</v>
      </c>
      <c r="BC231" s="12" t="s">
        <v>61</v>
      </c>
      <c r="BD231" s="12">
        <v>148</v>
      </c>
      <c r="BE231" s="12" t="s">
        <v>96</v>
      </c>
      <c r="BF231" s="12">
        <v>11560</v>
      </c>
      <c r="BG231" s="12">
        <v>19</v>
      </c>
      <c r="BI231" s="2"/>
    </row>
    <row r="232" spans="1:61" x14ac:dyDescent="0.2">
      <c r="A232" s="2" t="s">
        <v>1612</v>
      </c>
      <c r="B232" s="2" t="s">
        <v>568</v>
      </c>
      <c r="D232" s="2">
        <v>50</v>
      </c>
      <c r="E232" s="11">
        <v>43235</v>
      </c>
      <c r="F232" s="2">
        <v>43235</v>
      </c>
      <c r="G232" s="2" t="s">
        <v>104</v>
      </c>
      <c r="K232" s="2">
        <v>14</v>
      </c>
      <c r="O232" s="2" t="s">
        <v>46</v>
      </c>
      <c r="R232" s="2">
        <v>1</v>
      </c>
      <c r="S232" s="52" t="s">
        <v>1599</v>
      </c>
      <c r="V232" s="2" t="s">
        <v>1988</v>
      </c>
      <c r="W232" s="2" t="s">
        <v>1599</v>
      </c>
      <c r="X232" s="2" t="s">
        <v>1599</v>
      </c>
      <c r="Y232" s="2" t="s">
        <v>1599</v>
      </c>
      <c r="Z232" s="2" t="s">
        <v>1599</v>
      </c>
      <c r="AC232" s="2" t="s">
        <v>1599</v>
      </c>
      <c r="AE232" s="2" t="s">
        <v>1599</v>
      </c>
      <c r="AF232" s="12" t="s">
        <v>103</v>
      </c>
      <c r="AG232" s="12">
        <v>310</v>
      </c>
      <c r="AH232" s="12">
        <v>50</v>
      </c>
      <c r="AI232" s="12">
        <f>VLOOKUP(AH232,Tableau5[[ID_Section]:[departement]],10,TRUE)</f>
        <v>17</v>
      </c>
      <c r="AJ232" s="12" t="s">
        <v>104</v>
      </c>
      <c r="AK232" s="33">
        <v>43235</v>
      </c>
      <c r="AL232" s="12">
        <v>14</v>
      </c>
      <c r="AM232" s="12">
        <v>2</v>
      </c>
      <c r="AN232" s="12" t="s">
        <v>46</v>
      </c>
      <c r="AP232" s="12">
        <v>1</v>
      </c>
      <c r="AT232" s="12">
        <v>1</v>
      </c>
      <c r="BA232" s="12">
        <v>2</v>
      </c>
      <c r="BB232" s="12">
        <v>2</v>
      </c>
      <c r="BC232" s="12" t="s">
        <v>61</v>
      </c>
      <c r="BD232" s="12">
        <v>148</v>
      </c>
      <c r="BE232" s="12" t="s">
        <v>96</v>
      </c>
      <c r="BF232" s="12">
        <v>11560</v>
      </c>
      <c r="BG232" s="12">
        <v>19</v>
      </c>
      <c r="BI232" s="2"/>
    </row>
    <row r="233" spans="1:61" x14ac:dyDescent="0.2">
      <c r="A233" s="2" t="s">
        <v>1612</v>
      </c>
      <c r="B233" s="2" t="s">
        <v>568</v>
      </c>
      <c r="D233" s="2">
        <v>50</v>
      </c>
      <c r="E233" s="11">
        <v>43235</v>
      </c>
      <c r="F233" s="2">
        <v>43235</v>
      </c>
      <c r="G233" s="2" t="s">
        <v>104</v>
      </c>
      <c r="K233" s="2">
        <v>14</v>
      </c>
      <c r="O233" s="2" t="s">
        <v>55</v>
      </c>
      <c r="P233" s="52" t="s">
        <v>55</v>
      </c>
      <c r="R233" s="2">
        <v>1</v>
      </c>
      <c r="S233" s="52" t="s">
        <v>1599</v>
      </c>
      <c r="V233" s="2" t="s">
        <v>1988</v>
      </c>
      <c r="W233" s="2" t="s">
        <v>1599</v>
      </c>
      <c r="X233" s="2" t="s">
        <v>1599</v>
      </c>
      <c r="Y233" s="2" t="s">
        <v>1599</v>
      </c>
      <c r="Z233" s="2" t="s">
        <v>1599</v>
      </c>
      <c r="AC233" s="2" t="s">
        <v>1599</v>
      </c>
      <c r="AE233" s="2" t="s">
        <v>1599</v>
      </c>
      <c r="AF233" s="12" t="s">
        <v>103</v>
      </c>
      <c r="AG233" s="12">
        <v>311</v>
      </c>
      <c r="AH233" s="12">
        <v>50</v>
      </c>
      <c r="AI233" s="12">
        <f>VLOOKUP(AH233,Tableau5[[ID_Section]:[departement]],10,TRUE)</f>
        <v>17</v>
      </c>
      <c r="AJ233" s="12" t="s">
        <v>104</v>
      </c>
      <c r="AK233" s="33">
        <v>43235</v>
      </c>
      <c r="AL233" s="12">
        <v>14</v>
      </c>
      <c r="AM233" s="12">
        <v>5</v>
      </c>
      <c r="AN233" s="12" t="s">
        <v>55</v>
      </c>
      <c r="AO233" s="12" t="str">
        <f>AN233</f>
        <v>Sportif</v>
      </c>
      <c r="AP233" s="12">
        <v>1</v>
      </c>
      <c r="AT233" s="12">
        <v>1</v>
      </c>
      <c r="AZ233" s="12" t="str">
        <f>CONCATENATE(AH233,"-",AK233,"-",AN233)</f>
        <v>50-43235-Sportif</v>
      </c>
      <c r="BA233" s="12">
        <v>1</v>
      </c>
      <c r="BB233" s="12">
        <v>2</v>
      </c>
      <c r="BC233" s="12" t="s">
        <v>61</v>
      </c>
      <c r="BD233" s="12">
        <v>148</v>
      </c>
      <c r="BE233" s="12" t="s">
        <v>96</v>
      </c>
      <c r="BF233" s="12">
        <v>11560</v>
      </c>
      <c r="BG233" s="12">
        <v>19</v>
      </c>
      <c r="BI233" s="2"/>
    </row>
    <row r="234" spans="1:61" x14ac:dyDescent="0.2">
      <c r="A234" s="2" t="s">
        <v>1612</v>
      </c>
      <c r="B234" s="2" t="s">
        <v>568</v>
      </c>
      <c r="D234" s="2">
        <v>50</v>
      </c>
      <c r="E234" s="11">
        <v>43235</v>
      </c>
      <c r="F234" s="2">
        <v>43235</v>
      </c>
      <c r="G234" s="2" t="s">
        <v>104</v>
      </c>
      <c r="K234" s="2">
        <v>14</v>
      </c>
      <c r="O234" s="2" t="s">
        <v>50</v>
      </c>
      <c r="P234" s="52" t="s">
        <v>50</v>
      </c>
      <c r="R234" s="2">
        <v>1</v>
      </c>
      <c r="S234" s="52">
        <v>1</v>
      </c>
      <c r="V234" s="2" t="s">
        <v>1989</v>
      </c>
      <c r="W234" s="2" t="s">
        <v>54</v>
      </c>
      <c r="X234" s="2" t="s">
        <v>130</v>
      </c>
      <c r="Y234" s="2" t="s">
        <v>1599</v>
      </c>
      <c r="Z234" s="2" t="s">
        <v>1599</v>
      </c>
      <c r="AC234" s="2" t="s">
        <v>1599</v>
      </c>
      <c r="AE234" s="2" t="s">
        <v>1599</v>
      </c>
      <c r="AF234" s="12" t="s">
        <v>130</v>
      </c>
      <c r="AG234" s="12">
        <v>312</v>
      </c>
      <c r="AH234" s="12">
        <v>50</v>
      </c>
      <c r="AI234" s="12">
        <f>VLOOKUP(AH234,Tableau5[[ID_Section]:[departement]],10,TRUE)</f>
        <v>17</v>
      </c>
      <c r="AJ234" s="12" t="s">
        <v>104</v>
      </c>
      <c r="AK234" s="33">
        <v>43235</v>
      </c>
      <c r="AL234" s="12">
        <v>14</v>
      </c>
      <c r="AM234" s="12">
        <v>8</v>
      </c>
      <c r="AN234" s="12" t="s">
        <v>50</v>
      </c>
      <c r="AO234" s="12" t="str">
        <f>AN234</f>
        <v>Utilitaire</v>
      </c>
      <c r="AP234" s="12">
        <v>1</v>
      </c>
      <c r="AT234" s="12">
        <v>2</v>
      </c>
      <c r="AU234" s="12">
        <v>26</v>
      </c>
      <c r="AZ234" s="12" t="str">
        <f>CONCATENATE(AH234,"-",AK234,"-",AN234)</f>
        <v>50-43235-Utilitaire</v>
      </c>
      <c r="BA234" s="12">
        <v>1</v>
      </c>
      <c r="BB234" s="12">
        <v>2</v>
      </c>
      <c r="BC234" s="12" t="s">
        <v>61</v>
      </c>
      <c r="BD234" s="12">
        <v>148</v>
      </c>
      <c r="BE234" s="12" t="s">
        <v>96</v>
      </c>
      <c r="BF234" s="12">
        <v>11560</v>
      </c>
      <c r="BG234" s="12">
        <v>19</v>
      </c>
      <c r="BI234" s="2"/>
    </row>
    <row r="235" spans="1:61" x14ac:dyDescent="0.2">
      <c r="A235" s="2" t="s">
        <v>1612</v>
      </c>
      <c r="B235" s="2" t="s">
        <v>568</v>
      </c>
      <c r="D235" s="2">
        <v>50</v>
      </c>
      <c r="E235" s="11">
        <v>43235</v>
      </c>
      <c r="F235" s="2">
        <v>43235</v>
      </c>
      <c r="G235" s="2" t="s">
        <v>104</v>
      </c>
      <c r="K235" s="2">
        <v>14</v>
      </c>
      <c r="O235" s="2" t="s">
        <v>55</v>
      </c>
      <c r="P235" s="52" t="s">
        <v>55</v>
      </c>
      <c r="R235" s="2">
        <v>1</v>
      </c>
      <c r="S235" s="52">
        <v>1</v>
      </c>
      <c r="V235" s="2" t="s">
        <v>1989</v>
      </c>
      <c r="W235" s="2" t="s">
        <v>54</v>
      </c>
      <c r="X235" s="2" t="s">
        <v>131</v>
      </c>
      <c r="Y235" s="2" t="s">
        <v>1599</v>
      </c>
      <c r="Z235" s="2" t="s">
        <v>1599</v>
      </c>
      <c r="AC235" s="2" t="s">
        <v>1599</v>
      </c>
      <c r="AE235" s="2" t="s">
        <v>1599</v>
      </c>
      <c r="AF235" s="12" t="s">
        <v>131</v>
      </c>
      <c r="AG235" s="12">
        <v>313</v>
      </c>
      <c r="AH235" s="12">
        <v>50</v>
      </c>
      <c r="AI235" s="12">
        <f>VLOOKUP(AH235,Tableau5[[ID_Section]:[departement]],10,TRUE)</f>
        <v>17</v>
      </c>
      <c r="AJ235" s="12" t="s">
        <v>104</v>
      </c>
      <c r="AK235" s="33">
        <v>43235</v>
      </c>
      <c r="AL235" s="12">
        <v>14</v>
      </c>
      <c r="AM235" s="12">
        <v>5</v>
      </c>
      <c r="AN235" s="12" t="s">
        <v>55</v>
      </c>
      <c r="AO235" s="12" t="str">
        <f>AN235</f>
        <v>Sportif</v>
      </c>
      <c r="AP235" s="12">
        <v>1</v>
      </c>
      <c r="AT235" s="12">
        <v>2</v>
      </c>
      <c r="AU235" s="12">
        <v>27</v>
      </c>
      <c r="AZ235" s="12" t="str">
        <f>CONCATENATE(AH235,"-",AK235,"-",AN235)</f>
        <v>50-43235-Sportif</v>
      </c>
      <c r="BA235" s="12">
        <v>1</v>
      </c>
      <c r="BB235" s="12">
        <v>2</v>
      </c>
      <c r="BC235" s="12" t="s">
        <v>61</v>
      </c>
      <c r="BD235" s="12">
        <v>148</v>
      </c>
      <c r="BE235" s="12" t="s">
        <v>96</v>
      </c>
      <c r="BF235" s="12">
        <v>11560</v>
      </c>
      <c r="BG235" s="12">
        <v>19</v>
      </c>
      <c r="BI235" s="2"/>
    </row>
    <row r="236" spans="1:61" x14ac:dyDescent="0.2">
      <c r="A236" s="2" t="s">
        <v>1612</v>
      </c>
      <c r="B236" s="2" t="s">
        <v>568</v>
      </c>
      <c r="D236" s="2">
        <v>50</v>
      </c>
      <c r="E236" s="11">
        <v>43235</v>
      </c>
      <c r="F236" s="2">
        <v>43235</v>
      </c>
      <c r="G236" s="2" t="s">
        <v>104</v>
      </c>
      <c r="K236" s="2">
        <v>14</v>
      </c>
      <c r="O236" s="2" t="s">
        <v>55</v>
      </c>
      <c r="P236" s="52" t="s">
        <v>55</v>
      </c>
      <c r="R236" s="2">
        <v>1</v>
      </c>
      <c r="S236" s="52" t="s">
        <v>1599</v>
      </c>
      <c r="V236" s="2" t="s">
        <v>1989</v>
      </c>
      <c r="W236" s="2" t="s">
        <v>1599</v>
      </c>
      <c r="X236" s="2" t="s">
        <v>1599</v>
      </c>
      <c r="Y236" s="2" t="s">
        <v>1599</v>
      </c>
      <c r="Z236" s="2" t="s">
        <v>1599</v>
      </c>
      <c r="AC236" s="2" t="s">
        <v>1599</v>
      </c>
      <c r="AE236" s="2" t="s">
        <v>1599</v>
      </c>
      <c r="AF236" s="12" t="s">
        <v>103</v>
      </c>
      <c r="AG236" s="12">
        <v>314</v>
      </c>
      <c r="AH236" s="12">
        <v>50</v>
      </c>
      <c r="AI236" s="12">
        <f>VLOOKUP(AH236,Tableau5[[ID_Section]:[departement]],10,TRUE)</f>
        <v>17</v>
      </c>
      <c r="AJ236" s="12" t="s">
        <v>104</v>
      </c>
      <c r="AK236" s="33">
        <v>43235</v>
      </c>
      <c r="AL236" s="12">
        <v>14</v>
      </c>
      <c r="AM236" s="12">
        <v>5</v>
      </c>
      <c r="AN236" s="12" t="s">
        <v>55</v>
      </c>
      <c r="AO236" s="12" t="str">
        <f>AN236</f>
        <v>Sportif</v>
      </c>
      <c r="AP236" s="12">
        <v>1</v>
      </c>
      <c r="AT236" s="12">
        <v>2</v>
      </c>
      <c r="AZ236" s="12" t="str">
        <f>CONCATENATE(AH236,"-",AK236,"-",AN236)</f>
        <v>50-43235-Sportif</v>
      </c>
      <c r="BA236" s="12">
        <v>1</v>
      </c>
      <c r="BB236" s="12">
        <v>2</v>
      </c>
      <c r="BC236" s="12" t="s">
        <v>61</v>
      </c>
      <c r="BD236" s="12">
        <v>148</v>
      </c>
      <c r="BE236" s="12" t="s">
        <v>96</v>
      </c>
      <c r="BF236" s="12">
        <v>11560</v>
      </c>
      <c r="BG236" s="12">
        <v>19</v>
      </c>
      <c r="BI236" s="2"/>
    </row>
    <row r="237" spans="1:61" x14ac:dyDescent="0.2">
      <c r="A237" s="2" t="s">
        <v>1612</v>
      </c>
      <c r="B237" s="2" t="s">
        <v>568</v>
      </c>
      <c r="D237" s="2">
        <v>50</v>
      </c>
      <c r="E237" s="11">
        <v>43235</v>
      </c>
      <c r="F237" s="2">
        <v>43235</v>
      </c>
      <c r="G237" s="2" t="s">
        <v>104</v>
      </c>
      <c r="K237" s="2">
        <v>14</v>
      </c>
      <c r="O237" s="2" t="s">
        <v>49</v>
      </c>
      <c r="R237" s="2">
        <v>3</v>
      </c>
      <c r="S237" s="52" t="s">
        <v>1599</v>
      </c>
      <c r="V237" s="2" t="s">
        <v>1988</v>
      </c>
      <c r="W237" s="2" t="s">
        <v>1599</v>
      </c>
      <c r="X237" s="2" t="s">
        <v>1599</v>
      </c>
      <c r="Y237" s="2" t="s">
        <v>1599</v>
      </c>
      <c r="Z237" s="2" t="s">
        <v>1599</v>
      </c>
      <c r="AC237" s="2" t="s">
        <v>1599</v>
      </c>
      <c r="AE237" s="2" t="s">
        <v>1599</v>
      </c>
      <c r="AF237" s="12" t="s">
        <v>103</v>
      </c>
      <c r="AG237" s="12">
        <v>315</v>
      </c>
      <c r="AH237" s="12">
        <v>50</v>
      </c>
      <c r="AI237" s="12">
        <f>VLOOKUP(AH237,Tableau5[[ID_Section]:[departement]],10,TRUE)</f>
        <v>17</v>
      </c>
      <c r="AJ237" s="12" t="s">
        <v>104</v>
      </c>
      <c r="AK237" s="33">
        <v>43235</v>
      </c>
      <c r="AL237" s="12">
        <v>14</v>
      </c>
      <c r="AM237" s="12">
        <v>1</v>
      </c>
      <c r="AN237" s="12" t="s">
        <v>49</v>
      </c>
      <c r="AP237" s="12">
        <v>3</v>
      </c>
      <c r="AT237" s="12">
        <v>1</v>
      </c>
      <c r="BA237" s="12">
        <v>2</v>
      </c>
      <c r="BB237" s="12">
        <v>2</v>
      </c>
      <c r="BC237" s="12" t="s">
        <v>61</v>
      </c>
      <c r="BD237" s="12">
        <v>148</v>
      </c>
      <c r="BE237" s="12" t="s">
        <v>96</v>
      </c>
      <c r="BF237" s="12">
        <v>11560</v>
      </c>
      <c r="BG237" s="12">
        <v>19</v>
      </c>
      <c r="BI237" s="2"/>
    </row>
    <row r="238" spans="1:61" x14ac:dyDescent="0.2">
      <c r="A238" s="2" t="s">
        <v>1612</v>
      </c>
      <c r="B238" s="2" t="s">
        <v>568</v>
      </c>
      <c r="D238" s="2">
        <v>50</v>
      </c>
      <c r="E238" s="11">
        <v>43235</v>
      </c>
      <c r="F238" s="2">
        <v>43235</v>
      </c>
      <c r="G238" s="2" t="s">
        <v>104</v>
      </c>
      <c r="K238" s="2">
        <v>14</v>
      </c>
      <c r="O238" s="2" t="s">
        <v>50</v>
      </c>
      <c r="P238" s="52" t="s">
        <v>50</v>
      </c>
      <c r="R238" s="2">
        <v>1</v>
      </c>
      <c r="S238" s="52">
        <v>1</v>
      </c>
      <c r="V238" s="2" t="s">
        <v>1989</v>
      </c>
      <c r="W238" s="2" t="s">
        <v>54</v>
      </c>
      <c r="X238" s="2" t="s">
        <v>132</v>
      </c>
      <c r="Y238" s="2" t="s">
        <v>1599</v>
      </c>
      <c r="Z238" s="2" t="s">
        <v>1599</v>
      </c>
      <c r="AC238" s="2" t="s">
        <v>1599</v>
      </c>
      <c r="AE238" s="2" t="s">
        <v>1599</v>
      </c>
      <c r="AF238" s="12" t="s">
        <v>132</v>
      </c>
      <c r="AG238" s="12">
        <v>316</v>
      </c>
      <c r="AH238" s="12">
        <v>50</v>
      </c>
      <c r="AI238" s="12">
        <f>VLOOKUP(AH238,Tableau5[[ID_Section]:[departement]],10,TRUE)</f>
        <v>17</v>
      </c>
      <c r="AJ238" s="12" t="s">
        <v>104</v>
      </c>
      <c r="AK238" s="33">
        <v>43235</v>
      </c>
      <c r="AL238" s="12">
        <v>14</v>
      </c>
      <c r="AM238" s="12">
        <v>8</v>
      </c>
      <c r="AN238" s="12" t="s">
        <v>50</v>
      </c>
      <c r="AO238" s="12" t="str">
        <f>AN238</f>
        <v>Utilitaire</v>
      </c>
      <c r="AP238" s="12">
        <v>1</v>
      </c>
      <c r="AT238" s="12">
        <v>2</v>
      </c>
      <c r="AU238" s="12">
        <v>28</v>
      </c>
      <c r="AZ238" s="12" t="str">
        <f>CONCATENATE(AH238,"-",AK238,"-",AN238)</f>
        <v>50-43235-Utilitaire</v>
      </c>
      <c r="BA238" s="12">
        <v>1</v>
      </c>
      <c r="BB238" s="12">
        <v>2</v>
      </c>
      <c r="BC238" s="12" t="s">
        <v>61</v>
      </c>
      <c r="BD238" s="12">
        <v>148</v>
      </c>
      <c r="BE238" s="12" t="s">
        <v>96</v>
      </c>
      <c r="BF238" s="12">
        <v>11560</v>
      </c>
      <c r="BG238" s="12">
        <v>19</v>
      </c>
      <c r="BI238" s="2"/>
    </row>
    <row r="239" spans="1:61" x14ac:dyDescent="0.2">
      <c r="A239" s="2" t="s">
        <v>1612</v>
      </c>
      <c r="B239" s="2" t="s">
        <v>568</v>
      </c>
      <c r="D239" s="2">
        <v>50</v>
      </c>
      <c r="E239" s="11">
        <v>43235</v>
      </c>
      <c r="F239" s="2">
        <v>43235</v>
      </c>
      <c r="G239" s="2" t="s">
        <v>104</v>
      </c>
      <c r="K239" s="2">
        <v>14</v>
      </c>
      <c r="O239" s="2" t="s">
        <v>50</v>
      </c>
      <c r="P239" s="52" t="s">
        <v>50</v>
      </c>
      <c r="R239" s="2">
        <v>1</v>
      </c>
      <c r="S239" s="52">
        <v>1</v>
      </c>
      <c r="V239" s="2" t="s">
        <v>1989</v>
      </c>
      <c r="W239" s="2" t="s">
        <v>54</v>
      </c>
      <c r="X239" s="2" t="s">
        <v>133</v>
      </c>
      <c r="Y239" s="2" t="s">
        <v>1599</v>
      </c>
      <c r="Z239" s="2" t="s">
        <v>1599</v>
      </c>
      <c r="AC239" s="2" t="s">
        <v>1599</v>
      </c>
      <c r="AE239" s="2" t="s">
        <v>1599</v>
      </c>
      <c r="AF239" s="12" t="s">
        <v>133</v>
      </c>
      <c r="AG239" s="12">
        <v>317</v>
      </c>
      <c r="AH239" s="12">
        <v>50</v>
      </c>
      <c r="AI239" s="12">
        <f>VLOOKUP(AH239,Tableau5[[ID_Section]:[departement]],10,TRUE)</f>
        <v>17</v>
      </c>
      <c r="AJ239" s="12" t="s">
        <v>104</v>
      </c>
      <c r="AK239" s="33">
        <v>43235</v>
      </c>
      <c r="AL239" s="12">
        <v>14</v>
      </c>
      <c r="AM239" s="12">
        <v>8</v>
      </c>
      <c r="AN239" s="12" t="s">
        <v>50</v>
      </c>
      <c r="AO239" s="12" t="str">
        <f>AN239</f>
        <v>Utilitaire</v>
      </c>
      <c r="AP239" s="12">
        <v>1</v>
      </c>
      <c r="AT239" s="12">
        <v>2</v>
      </c>
      <c r="AU239" s="12">
        <v>29</v>
      </c>
      <c r="AZ239" s="12" t="str">
        <f>CONCATENATE(AH239,"-",AK239,"-",AN239)</f>
        <v>50-43235-Utilitaire</v>
      </c>
      <c r="BA239" s="12">
        <v>1</v>
      </c>
      <c r="BB239" s="12">
        <v>2</v>
      </c>
      <c r="BC239" s="12" t="s">
        <v>61</v>
      </c>
      <c r="BD239" s="12">
        <v>148</v>
      </c>
      <c r="BE239" s="12" t="s">
        <v>96</v>
      </c>
      <c r="BF239" s="12">
        <v>11560</v>
      </c>
      <c r="BG239" s="12">
        <v>19</v>
      </c>
      <c r="BI239" s="2"/>
    </row>
    <row r="240" spans="1:61" x14ac:dyDescent="0.2">
      <c r="A240" s="2" t="s">
        <v>1612</v>
      </c>
      <c r="B240" s="2" t="s">
        <v>568</v>
      </c>
      <c r="D240" s="2">
        <v>50</v>
      </c>
      <c r="E240" s="11">
        <v>43235</v>
      </c>
      <c r="F240" s="2">
        <v>43235</v>
      </c>
      <c r="G240" s="2" t="s">
        <v>104</v>
      </c>
      <c r="K240" s="2">
        <v>14</v>
      </c>
      <c r="O240" s="2" t="s">
        <v>49</v>
      </c>
      <c r="R240" s="2">
        <v>2</v>
      </c>
      <c r="S240" s="52" t="s">
        <v>1599</v>
      </c>
      <c r="V240" s="2" t="s">
        <v>1989</v>
      </c>
      <c r="W240" s="2" t="s">
        <v>1599</v>
      </c>
      <c r="X240" s="2" t="s">
        <v>1599</v>
      </c>
      <c r="Y240" s="2" t="s">
        <v>1599</v>
      </c>
      <c r="Z240" s="2" t="s">
        <v>1599</v>
      </c>
      <c r="AC240" s="2" t="s">
        <v>1599</v>
      </c>
      <c r="AE240" s="2" t="s">
        <v>1599</v>
      </c>
      <c r="AF240" s="12" t="s">
        <v>103</v>
      </c>
      <c r="AG240" s="12">
        <v>318</v>
      </c>
      <c r="AH240" s="12">
        <v>50</v>
      </c>
      <c r="AI240" s="12">
        <f>VLOOKUP(AH240,Tableau5[[ID_Section]:[departement]],10,TRUE)</f>
        <v>17</v>
      </c>
      <c r="AJ240" s="12" t="s">
        <v>104</v>
      </c>
      <c r="AK240" s="33">
        <v>43235</v>
      </c>
      <c r="AL240" s="12">
        <v>14</v>
      </c>
      <c r="AM240" s="12">
        <v>1</v>
      </c>
      <c r="AN240" s="12" t="s">
        <v>49</v>
      </c>
      <c r="AP240" s="12">
        <v>2</v>
      </c>
      <c r="AT240" s="12">
        <v>2</v>
      </c>
      <c r="BA240" s="12">
        <v>2</v>
      </c>
      <c r="BB240" s="12">
        <v>2</v>
      </c>
      <c r="BC240" s="12" t="s">
        <v>61</v>
      </c>
      <c r="BD240" s="12">
        <v>148</v>
      </c>
      <c r="BE240" s="12" t="s">
        <v>96</v>
      </c>
      <c r="BF240" s="12">
        <v>11560</v>
      </c>
      <c r="BG240" s="12">
        <v>19</v>
      </c>
      <c r="BI240" s="2"/>
    </row>
    <row r="241" spans="1:61" x14ac:dyDescent="0.2">
      <c r="A241" s="2" t="s">
        <v>1612</v>
      </c>
      <c r="B241" s="2" t="s">
        <v>568</v>
      </c>
      <c r="D241" s="2">
        <v>50</v>
      </c>
      <c r="E241" s="11">
        <v>43235</v>
      </c>
      <c r="F241" s="2">
        <v>43235</v>
      </c>
      <c r="G241" s="2" t="s">
        <v>104</v>
      </c>
      <c r="K241" s="2">
        <v>14</v>
      </c>
      <c r="O241" s="2" t="s">
        <v>49</v>
      </c>
      <c r="R241" s="2">
        <v>1</v>
      </c>
      <c r="S241" s="52" t="s">
        <v>1599</v>
      </c>
      <c r="V241" s="2" t="s">
        <v>1988</v>
      </c>
      <c r="W241" s="2" t="s">
        <v>1599</v>
      </c>
      <c r="X241" s="2" t="s">
        <v>1599</v>
      </c>
      <c r="Y241" s="2" t="s">
        <v>1599</v>
      </c>
      <c r="Z241" s="2" t="s">
        <v>1599</v>
      </c>
      <c r="AC241" s="2" t="s">
        <v>1599</v>
      </c>
      <c r="AE241" s="2" t="s">
        <v>1599</v>
      </c>
      <c r="AF241" s="12" t="s">
        <v>103</v>
      </c>
      <c r="AG241" s="12">
        <v>319</v>
      </c>
      <c r="AH241" s="12">
        <v>50</v>
      </c>
      <c r="AI241" s="12">
        <f>VLOOKUP(AH241,Tableau5[[ID_Section]:[departement]],10,TRUE)</f>
        <v>17</v>
      </c>
      <c r="AJ241" s="12" t="s">
        <v>104</v>
      </c>
      <c r="AK241" s="33">
        <v>43235</v>
      </c>
      <c r="AL241" s="12">
        <v>14</v>
      </c>
      <c r="AM241" s="12">
        <v>1</v>
      </c>
      <c r="AN241" s="12" t="s">
        <v>49</v>
      </c>
      <c r="AP241" s="12">
        <v>1</v>
      </c>
      <c r="AT241" s="12">
        <v>1</v>
      </c>
      <c r="BA241" s="12">
        <v>2</v>
      </c>
      <c r="BB241" s="12">
        <v>2</v>
      </c>
      <c r="BC241" s="12" t="s">
        <v>61</v>
      </c>
      <c r="BD241" s="12">
        <v>148</v>
      </c>
      <c r="BE241" s="12" t="s">
        <v>96</v>
      </c>
      <c r="BF241" s="12">
        <v>11560</v>
      </c>
      <c r="BG241" s="12">
        <v>19</v>
      </c>
      <c r="BI241" s="2"/>
    </row>
    <row r="242" spans="1:61" x14ac:dyDescent="0.2">
      <c r="A242" s="2" t="s">
        <v>1612</v>
      </c>
      <c r="B242" s="2" t="s">
        <v>568</v>
      </c>
      <c r="D242" s="2">
        <v>50</v>
      </c>
      <c r="E242" s="11">
        <v>43235</v>
      </c>
      <c r="F242" s="2">
        <v>43235</v>
      </c>
      <c r="G242" s="2" t="s">
        <v>104</v>
      </c>
      <c r="K242" s="2">
        <v>14</v>
      </c>
      <c r="O242" s="2" t="s">
        <v>49</v>
      </c>
      <c r="R242" s="2">
        <v>3</v>
      </c>
      <c r="S242" s="52" t="s">
        <v>1599</v>
      </c>
      <c r="V242" s="2" t="s">
        <v>1988</v>
      </c>
      <c r="W242" s="2" t="s">
        <v>1599</v>
      </c>
      <c r="X242" s="2" t="s">
        <v>1599</v>
      </c>
      <c r="Y242" s="2" t="s">
        <v>1599</v>
      </c>
      <c r="Z242" s="2" t="s">
        <v>1599</v>
      </c>
      <c r="AC242" s="2" t="s">
        <v>1599</v>
      </c>
      <c r="AE242" s="2" t="s">
        <v>1599</v>
      </c>
      <c r="AF242" s="12" t="s">
        <v>103</v>
      </c>
      <c r="AG242" s="12">
        <v>320</v>
      </c>
      <c r="AH242" s="12">
        <v>50</v>
      </c>
      <c r="AI242" s="12">
        <f>VLOOKUP(AH242,Tableau5[[ID_Section]:[departement]],10,TRUE)</f>
        <v>17</v>
      </c>
      <c r="AJ242" s="12" t="s">
        <v>104</v>
      </c>
      <c r="AK242" s="33">
        <v>43235</v>
      </c>
      <c r="AL242" s="12">
        <v>14</v>
      </c>
      <c r="AM242" s="12">
        <v>1</v>
      </c>
      <c r="AN242" s="12" t="s">
        <v>49</v>
      </c>
      <c r="AP242" s="12">
        <v>3</v>
      </c>
      <c r="AT242" s="12">
        <v>1</v>
      </c>
      <c r="BA242" s="12">
        <v>2</v>
      </c>
      <c r="BB242" s="12">
        <v>2</v>
      </c>
      <c r="BC242" s="12" t="s">
        <v>61</v>
      </c>
      <c r="BD242" s="12">
        <v>148</v>
      </c>
      <c r="BE242" s="12" t="s">
        <v>96</v>
      </c>
      <c r="BF242" s="12">
        <v>11560</v>
      </c>
      <c r="BG242" s="12">
        <v>19</v>
      </c>
      <c r="BI242" s="2"/>
    </row>
    <row r="243" spans="1:61" x14ac:dyDescent="0.2">
      <c r="A243" s="2" t="s">
        <v>1612</v>
      </c>
      <c r="B243" s="2" t="s">
        <v>568</v>
      </c>
      <c r="D243" s="2">
        <v>50</v>
      </c>
      <c r="E243" s="11">
        <v>43235</v>
      </c>
      <c r="F243" s="2">
        <v>43235</v>
      </c>
      <c r="G243" s="2" t="s">
        <v>104</v>
      </c>
      <c r="K243" s="2">
        <v>14</v>
      </c>
      <c r="O243" s="2" t="s">
        <v>53</v>
      </c>
      <c r="P243" s="52" t="s">
        <v>53</v>
      </c>
      <c r="R243" s="2">
        <v>1</v>
      </c>
      <c r="S243" s="52">
        <v>1</v>
      </c>
      <c r="V243" s="2" t="s">
        <v>1988</v>
      </c>
      <c r="W243" s="2" t="s">
        <v>54</v>
      </c>
      <c r="X243" s="2" t="s">
        <v>134</v>
      </c>
      <c r="Y243" s="2" t="s">
        <v>1599</v>
      </c>
      <c r="Z243" s="2" t="s">
        <v>1599</v>
      </c>
      <c r="AC243" s="2" t="s">
        <v>1599</v>
      </c>
      <c r="AE243" s="2" t="s">
        <v>1599</v>
      </c>
      <c r="AF243" s="12" t="s">
        <v>134</v>
      </c>
      <c r="AG243" s="12">
        <v>321</v>
      </c>
      <c r="AH243" s="12">
        <v>50</v>
      </c>
      <c r="AI243" s="12">
        <f>VLOOKUP(AH243,Tableau5[[ID_Section]:[departement]],10,TRUE)</f>
        <v>17</v>
      </c>
      <c r="AJ243" s="12" t="s">
        <v>104</v>
      </c>
      <c r="AK243" s="33">
        <v>43235</v>
      </c>
      <c r="AL243" s="12">
        <v>14</v>
      </c>
      <c r="AM243" s="12">
        <v>9</v>
      </c>
      <c r="AN243" s="12" t="s">
        <v>53</v>
      </c>
      <c r="AO243" s="12" t="s">
        <v>53</v>
      </c>
      <c r="AP243" s="12">
        <v>1</v>
      </c>
      <c r="AT243" s="12">
        <v>1</v>
      </c>
      <c r="AU243" s="12">
        <v>30</v>
      </c>
      <c r="AZ243" s="12" t="str">
        <f>CONCATENATE(AH243,"-",AK243,"-","Loisir")</f>
        <v>50-43235-Loisir</v>
      </c>
      <c r="BA243" s="12">
        <v>1</v>
      </c>
      <c r="BB243" s="12">
        <v>2</v>
      </c>
      <c r="BC243" s="12" t="s">
        <v>61</v>
      </c>
      <c r="BD243" s="12">
        <v>148</v>
      </c>
      <c r="BE243" s="12" t="s">
        <v>96</v>
      </c>
      <c r="BF243" s="12">
        <v>11560</v>
      </c>
      <c r="BG243" s="12">
        <v>19</v>
      </c>
      <c r="BI243" s="2"/>
    </row>
    <row r="244" spans="1:61" x14ac:dyDescent="0.2">
      <c r="A244" s="2" t="s">
        <v>1612</v>
      </c>
      <c r="B244" s="2" t="s">
        <v>568</v>
      </c>
      <c r="D244" s="2">
        <v>50</v>
      </c>
      <c r="E244" s="11">
        <v>43235</v>
      </c>
      <c r="F244" s="2">
        <v>43235</v>
      </c>
      <c r="G244" s="2" t="s">
        <v>104</v>
      </c>
      <c r="K244" s="2">
        <v>14</v>
      </c>
      <c r="O244" s="2" t="s">
        <v>53</v>
      </c>
      <c r="P244" s="52" t="s">
        <v>53</v>
      </c>
      <c r="R244" s="2">
        <v>1</v>
      </c>
      <c r="S244" s="52">
        <v>1</v>
      </c>
      <c r="V244" s="2" t="s">
        <v>1988</v>
      </c>
      <c r="W244" s="2" t="s">
        <v>54</v>
      </c>
      <c r="X244" s="2" t="s">
        <v>135</v>
      </c>
      <c r="Y244" s="2" t="s">
        <v>1599</v>
      </c>
      <c r="Z244" s="2" t="s">
        <v>1599</v>
      </c>
      <c r="AC244" s="2" t="s">
        <v>1599</v>
      </c>
      <c r="AE244" s="2" t="s">
        <v>1599</v>
      </c>
      <c r="AF244" s="12" t="s">
        <v>135</v>
      </c>
      <c r="AG244" s="12">
        <v>322</v>
      </c>
      <c r="AH244" s="12">
        <v>50</v>
      </c>
      <c r="AI244" s="12">
        <f>VLOOKUP(AH244,Tableau5[[ID_Section]:[departement]],10,TRUE)</f>
        <v>17</v>
      </c>
      <c r="AJ244" s="12" t="s">
        <v>104</v>
      </c>
      <c r="AK244" s="33">
        <v>43235</v>
      </c>
      <c r="AL244" s="12">
        <v>14</v>
      </c>
      <c r="AM244" s="12">
        <v>9</v>
      </c>
      <c r="AN244" s="12" t="s">
        <v>53</v>
      </c>
      <c r="AO244" s="12" t="s">
        <v>53</v>
      </c>
      <c r="AP244" s="12">
        <v>1</v>
      </c>
      <c r="AT244" s="12">
        <v>1</v>
      </c>
      <c r="AU244" s="12">
        <v>31</v>
      </c>
      <c r="AZ244" s="12" t="str">
        <f>CONCATENATE(AH244,"-",AK244,"-","Loisir")</f>
        <v>50-43235-Loisir</v>
      </c>
      <c r="BA244" s="12">
        <v>1</v>
      </c>
      <c r="BB244" s="12">
        <v>2</v>
      </c>
      <c r="BC244" s="12" t="s">
        <v>61</v>
      </c>
      <c r="BD244" s="12">
        <v>148</v>
      </c>
      <c r="BE244" s="12" t="s">
        <v>96</v>
      </c>
      <c r="BF244" s="12">
        <v>11560</v>
      </c>
      <c r="BG244" s="12">
        <v>19</v>
      </c>
      <c r="BI244" s="2"/>
    </row>
    <row r="245" spans="1:61" x14ac:dyDescent="0.2">
      <c r="A245" s="2" t="s">
        <v>1612</v>
      </c>
      <c r="B245" s="2" t="s">
        <v>568</v>
      </c>
      <c r="D245" s="2">
        <v>50</v>
      </c>
      <c r="E245" s="11">
        <v>43235</v>
      </c>
      <c r="F245" s="2">
        <v>43235</v>
      </c>
      <c r="G245" s="2" t="s">
        <v>104</v>
      </c>
      <c r="K245" s="2">
        <v>14</v>
      </c>
      <c r="O245" s="2" t="s">
        <v>53</v>
      </c>
      <c r="P245" s="52" t="s">
        <v>53</v>
      </c>
      <c r="R245" s="2">
        <v>1</v>
      </c>
      <c r="S245" s="52">
        <v>1</v>
      </c>
      <c r="V245" s="2" t="s">
        <v>1988</v>
      </c>
      <c r="W245" s="2" t="s">
        <v>54</v>
      </c>
      <c r="X245" s="2" t="s">
        <v>136</v>
      </c>
      <c r="Y245" s="2" t="s">
        <v>1599</v>
      </c>
      <c r="Z245" s="2" t="s">
        <v>1599</v>
      </c>
      <c r="AC245" s="2" t="s">
        <v>1599</v>
      </c>
      <c r="AE245" s="2" t="s">
        <v>1599</v>
      </c>
      <c r="AF245" s="12" t="s">
        <v>136</v>
      </c>
      <c r="AG245" s="12">
        <v>323</v>
      </c>
      <c r="AH245" s="12">
        <v>50</v>
      </c>
      <c r="AI245" s="12">
        <f>VLOOKUP(AH245,Tableau5[[ID_Section]:[departement]],10,TRUE)</f>
        <v>17</v>
      </c>
      <c r="AJ245" s="12" t="s">
        <v>104</v>
      </c>
      <c r="AK245" s="33">
        <v>43235</v>
      </c>
      <c r="AL245" s="12">
        <v>14</v>
      </c>
      <c r="AM245" s="12">
        <v>9</v>
      </c>
      <c r="AN245" s="12" t="s">
        <v>53</v>
      </c>
      <c r="AO245" s="12" t="s">
        <v>53</v>
      </c>
      <c r="AP245" s="12">
        <v>1</v>
      </c>
      <c r="AT245" s="12">
        <v>1</v>
      </c>
      <c r="AU245" s="12">
        <v>32</v>
      </c>
      <c r="AZ245" s="12" t="str">
        <f>CONCATENATE(AH245,"-",AK245,"-","Loisir")</f>
        <v>50-43235-Loisir</v>
      </c>
      <c r="BA245" s="12">
        <v>1</v>
      </c>
      <c r="BB245" s="12">
        <v>2</v>
      </c>
      <c r="BC245" s="12" t="s">
        <v>61</v>
      </c>
      <c r="BD245" s="12">
        <v>148</v>
      </c>
      <c r="BE245" s="12" t="s">
        <v>96</v>
      </c>
      <c r="BF245" s="12">
        <v>11560</v>
      </c>
      <c r="BG245" s="12">
        <v>19</v>
      </c>
      <c r="BI245" s="2"/>
    </row>
    <row r="246" spans="1:61" x14ac:dyDescent="0.2">
      <c r="A246" s="2" t="s">
        <v>1612</v>
      </c>
      <c r="B246" s="2" t="s">
        <v>568</v>
      </c>
      <c r="D246" s="2">
        <v>50</v>
      </c>
      <c r="E246" s="11">
        <v>43235</v>
      </c>
      <c r="F246" s="2">
        <v>43235</v>
      </c>
      <c r="G246" s="2" t="s">
        <v>104</v>
      </c>
      <c r="K246" s="2">
        <v>14</v>
      </c>
      <c r="O246" s="2" t="s">
        <v>53</v>
      </c>
      <c r="P246" s="52" t="s">
        <v>53</v>
      </c>
      <c r="R246" s="2">
        <v>1</v>
      </c>
      <c r="S246" s="52">
        <v>1</v>
      </c>
      <c r="V246" s="2" t="s">
        <v>1989</v>
      </c>
      <c r="W246" s="2" t="s">
        <v>54</v>
      </c>
      <c r="X246" s="2" t="s">
        <v>137</v>
      </c>
      <c r="Y246" s="2" t="s">
        <v>1599</v>
      </c>
      <c r="Z246" s="2" t="s">
        <v>1599</v>
      </c>
      <c r="AC246" s="2" t="s">
        <v>1599</v>
      </c>
      <c r="AE246" s="2" t="s">
        <v>1599</v>
      </c>
      <c r="AF246" s="12" t="s">
        <v>137</v>
      </c>
      <c r="AG246" s="12">
        <v>324</v>
      </c>
      <c r="AH246" s="12">
        <v>50</v>
      </c>
      <c r="AI246" s="12">
        <f>VLOOKUP(AH246,Tableau5[[ID_Section]:[departement]],10,TRUE)</f>
        <v>17</v>
      </c>
      <c r="AJ246" s="12" t="s">
        <v>104</v>
      </c>
      <c r="AK246" s="33">
        <v>43235</v>
      </c>
      <c r="AL246" s="12">
        <v>14</v>
      </c>
      <c r="AM246" s="12">
        <v>9</v>
      </c>
      <c r="AN246" s="12" t="s">
        <v>53</v>
      </c>
      <c r="AO246" s="12" t="s">
        <v>53</v>
      </c>
      <c r="AP246" s="12">
        <v>1</v>
      </c>
      <c r="AT246" s="12">
        <v>2</v>
      </c>
      <c r="AU246" s="12">
        <v>33</v>
      </c>
      <c r="AZ246" s="12" t="str">
        <f>CONCATENATE(AH246,"-",AK246,"-","Loisir")</f>
        <v>50-43235-Loisir</v>
      </c>
      <c r="BA246" s="12">
        <v>1</v>
      </c>
      <c r="BB246" s="12">
        <v>2</v>
      </c>
      <c r="BC246" s="12" t="s">
        <v>61</v>
      </c>
      <c r="BD246" s="12">
        <v>148</v>
      </c>
      <c r="BE246" s="12" t="s">
        <v>96</v>
      </c>
      <c r="BF246" s="12">
        <v>11560</v>
      </c>
      <c r="BG246" s="12">
        <v>19</v>
      </c>
      <c r="BI246" s="2"/>
    </row>
    <row r="247" spans="1:61" x14ac:dyDescent="0.2">
      <c r="A247" s="2" t="s">
        <v>1612</v>
      </c>
      <c r="B247" s="2" t="s">
        <v>568</v>
      </c>
      <c r="D247" s="2">
        <v>50</v>
      </c>
      <c r="E247" s="11">
        <v>43235</v>
      </c>
      <c r="F247" s="2">
        <v>43235</v>
      </c>
      <c r="G247" s="2" t="s">
        <v>104</v>
      </c>
      <c r="K247" s="2">
        <v>14</v>
      </c>
      <c r="O247" s="2" t="s">
        <v>53</v>
      </c>
      <c r="P247" s="52" t="s">
        <v>53</v>
      </c>
      <c r="R247" s="2">
        <v>1</v>
      </c>
      <c r="S247" s="52" t="s">
        <v>1599</v>
      </c>
      <c r="V247" s="2" t="s">
        <v>1989</v>
      </c>
      <c r="W247" s="2" t="s">
        <v>1599</v>
      </c>
      <c r="X247" s="2" t="s">
        <v>1599</v>
      </c>
      <c r="Y247" s="2" t="s">
        <v>1599</v>
      </c>
      <c r="Z247" s="2" t="s">
        <v>1599</v>
      </c>
      <c r="AC247" s="2" t="s">
        <v>1599</v>
      </c>
      <c r="AE247" s="2" t="s">
        <v>1599</v>
      </c>
      <c r="AF247" s="12" t="s">
        <v>103</v>
      </c>
      <c r="AG247" s="12">
        <v>325</v>
      </c>
      <c r="AH247" s="12">
        <v>50</v>
      </c>
      <c r="AI247" s="12">
        <f>VLOOKUP(AH247,Tableau5[[ID_Section]:[departement]],10,TRUE)</f>
        <v>17</v>
      </c>
      <c r="AJ247" s="12" t="s">
        <v>104</v>
      </c>
      <c r="AK247" s="33">
        <v>43235</v>
      </c>
      <c r="AL247" s="12">
        <v>14</v>
      </c>
      <c r="AM247" s="12">
        <v>9</v>
      </c>
      <c r="AN247" s="12" t="s">
        <v>53</v>
      </c>
      <c r="AO247" s="12" t="s">
        <v>53</v>
      </c>
      <c r="AP247" s="12">
        <v>1</v>
      </c>
      <c r="AT247" s="12">
        <v>2</v>
      </c>
      <c r="AZ247" s="12" t="str">
        <f>CONCATENATE(AH247,"-",AK247,"-","Loisir")</f>
        <v>50-43235-Loisir</v>
      </c>
      <c r="BA247" s="12">
        <v>1</v>
      </c>
      <c r="BB247" s="12">
        <v>2</v>
      </c>
      <c r="BC247" s="12" t="s">
        <v>61</v>
      </c>
      <c r="BD247" s="12">
        <v>148</v>
      </c>
      <c r="BE247" s="12" t="s">
        <v>96</v>
      </c>
      <c r="BF247" s="12">
        <v>11560</v>
      </c>
      <c r="BG247" s="12">
        <v>19</v>
      </c>
      <c r="BH247" s="12" t="s">
        <v>48</v>
      </c>
      <c r="BI247" s="2"/>
    </row>
    <row r="248" spans="1:61" x14ac:dyDescent="0.2">
      <c r="A248" s="2" t="s">
        <v>1612</v>
      </c>
      <c r="B248" s="2" t="s">
        <v>568</v>
      </c>
      <c r="D248" s="2">
        <v>50</v>
      </c>
      <c r="E248" s="11">
        <v>43235</v>
      </c>
      <c r="F248" s="2">
        <v>43235</v>
      </c>
      <c r="G248" s="2" t="s">
        <v>104</v>
      </c>
      <c r="K248" s="2">
        <v>15</v>
      </c>
      <c r="O248" s="2" t="s">
        <v>49</v>
      </c>
      <c r="R248" s="2">
        <v>2</v>
      </c>
      <c r="S248" s="52" t="s">
        <v>1599</v>
      </c>
      <c r="V248" s="2" t="s">
        <v>1988</v>
      </c>
      <c r="W248" s="2" t="s">
        <v>1599</v>
      </c>
      <c r="X248" s="2" t="s">
        <v>1599</v>
      </c>
      <c r="Y248" s="2" t="s">
        <v>1599</v>
      </c>
      <c r="Z248" s="2" t="s">
        <v>1599</v>
      </c>
      <c r="AC248" s="2" t="s">
        <v>1599</v>
      </c>
      <c r="AE248" s="2" t="s">
        <v>1599</v>
      </c>
      <c r="AF248" s="12" t="s">
        <v>103</v>
      </c>
      <c r="AG248" s="12">
        <v>326</v>
      </c>
      <c r="AH248" s="12">
        <v>50</v>
      </c>
      <c r="AI248" s="12">
        <f>VLOOKUP(AH248,Tableau5[[ID_Section]:[departement]],10,TRUE)</f>
        <v>17</v>
      </c>
      <c r="AJ248" s="12" t="s">
        <v>104</v>
      </c>
      <c r="AK248" s="33">
        <v>43235</v>
      </c>
      <c r="AL248" s="12">
        <v>15</v>
      </c>
      <c r="AM248" s="12">
        <v>1</v>
      </c>
      <c r="AN248" s="12" t="s">
        <v>49</v>
      </c>
      <c r="AP248" s="12">
        <v>2</v>
      </c>
      <c r="AT248" s="12">
        <v>1</v>
      </c>
      <c r="BA248" s="12">
        <v>2</v>
      </c>
      <c r="BB248" s="12">
        <v>2</v>
      </c>
      <c r="BC248" s="12" t="s">
        <v>61</v>
      </c>
      <c r="BD248" s="12">
        <v>148</v>
      </c>
      <c r="BE248" s="12" t="s">
        <v>102</v>
      </c>
      <c r="BF248" s="12">
        <v>11561</v>
      </c>
      <c r="BG248" s="12">
        <v>42</v>
      </c>
      <c r="BI248" s="2"/>
    </row>
    <row r="249" spans="1:61" x14ac:dyDescent="0.2">
      <c r="A249" s="2" t="s">
        <v>1612</v>
      </c>
      <c r="B249" s="2" t="s">
        <v>568</v>
      </c>
      <c r="D249" s="2">
        <v>50</v>
      </c>
      <c r="E249" s="11">
        <v>43235</v>
      </c>
      <c r="F249" s="2">
        <v>43235</v>
      </c>
      <c r="G249" s="2" t="s">
        <v>104</v>
      </c>
      <c r="K249" s="2">
        <v>15</v>
      </c>
      <c r="M249" s="2">
        <v>1</v>
      </c>
      <c r="O249" s="2" t="s">
        <v>53</v>
      </c>
      <c r="P249" s="52" t="s">
        <v>53</v>
      </c>
      <c r="R249" s="2">
        <v>1</v>
      </c>
      <c r="S249" s="52">
        <v>1</v>
      </c>
      <c r="V249" s="2" t="s">
        <v>1989</v>
      </c>
      <c r="W249" s="2" t="s">
        <v>54</v>
      </c>
      <c r="X249" s="2" t="s">
        <v>138</v>
      </c>
      <c r="Y249" s="2" t="s">
        <v>1599</v>
      </c>
      <c r="Z249" s="2" t="s">
        <v>1599</v>
      </c>
      <c r="AC249" s="2" t="s">
        <v>1599</v>
      </c>
      <c r="AE249" s="2" t="s">
        <v>1599</v>
      </c>
      <c r="AF249" s="12" t="s">
        <v>138</v>
      </c>
      <c r="AG249" s="12">
        <v>327</v>
      </c>
      <c r="AH249" s="12">
        <v>50</v>
      </c>
      <c r="AI249" s="12">
        <f>VLOOKUP(AH249,Tableau5[[ID_Section]:[departement]],10,TRUE)</f>
        <v>17</v>
      </c>
      <c r="AJ249" s="12" t="s">
        <v>104</v>
      </c>
      <c r="AK249" s="33">
        <v>43235</v>
      </c>
      <c r="AL249" s="12">
        <v>15</v>
      </c>
      <c r="AM249" s="12">
        <v>9</v>
      </c>
      <c r="AN249" s="12" t="s">
        <v>53</v>
      </c>
      <c r="AO249" s="12" t="s">
        <v>53</v>
      </c>
      <c r="AP249" s="12">
        <v>1</v>
      </c>
      <c r="AR249" s="12">
        <v>1</v>
      </c>
      <c r="AT249" s="12">
        <v>2</v>
      </c>
      <c r="AU249" s="12">
        <v>34</v>
      </c>
      <c r="AZ249" s="12" t="str">
        <f>CONCATENATE(AH249,"-",AK249,"-","Loisir")</f>
        <v>50-43235-Loisir</v>
      </c>
      <c r="BA249" s="12">
        <v>1</v>
      </c>
      <c r="BB249" s="12">
        <v>2</v>
      </c>
      <c r="BC249" s="12" t="s">
        <v>61</v>
      </c>
      <c r="BD249" s="12">
        <v>148</v>
      </c>
      <c r="BE249" s="12" t="s">
        <v>102</v>
      </c>
      <c r="BF249" s="12">
        <v>11561</v>
      </c>
      <c r="BG249" s="12">
        <v>42</v>
      </c>
      <c r="BI249" s="2"/>
    </row>
    <row r="250" spans="1:61" x14ac:dyDescent="0.2">
      <c r="A250" s="2" t="s">
        <v>1612</v>
      </c>
      <c r="B250" s="2" t="s">
        <v>568</v>
      </c>
      <c r="D250" s="2">
        <v>50</v>
      </c>
      <c r="E250" s="11">
        <v>43235</v>
      </c>
      <c r="F250" s="2">
        <v>43235</v>
      </c>
      <c r="G250" s="2" t="s">
        <v>104</v>
      </c>
      <c r="K250" s="2">
        <v>15</v>
      </c>
      <c r="O250" s="2" t="s">
        <v>53</v>
      </c>
      <c r="P250" s="52" t="s">
        <v>53</v>
      </c>
      <c r="R250" s="2">
        <v>1</v>
      </c>
      <c r="S250" s="52" t="s">
        <v>1599</v>
      </c>
      <c r="V250" s="2" t="s">
        <v>1989</v>
      </c>
      <c r="W250" s="2" t="s">
        <v>1599</v>
      </c>
      <c r="X250" s="2" t="s">
        <v>1599</v>
      </c>
      <c r="Y250" s="2" t="s">
        <v>1599</v>
      </c>
      <c r="Z250" s="2" t="s">
        <v>1599</v>
      </c>
      <c r="AC250" s="2" t="s">
        <v>1599</v>
      </c>
      <c r="AE250" s="2" t="s">
        <v>1599</v>
      </c>
      <c r="AF250" s="12" t="s">
        <v>103</v>
      </c>
      <c r="AG250" s="12">
        <v>328</v>
      </c>
      <c r="AH250" s="12">
        <v>50</v>
      </c>
      <c r="AI250" s="12">
        <f>VLOOKUP(AH250,Tableau5[[ID_Section]:[departement]],10,TRUE)</f>
        <v>17</v>
      </c>
      <c r="AJ250" s="12" t="s">
        <v>104</v>
      </c>
      <c r="AK250" s="33">
        <v>43235</v>
      </c>
      <c r="AL250" s="12">
        <v>15</v>
      </c>
      <c r="AM250" s="12">
        <v>9</v>
      </c>
      <c r="AN250" s="12" t="s">
        <v>53</v>
      </c>
      <c r="AO250" s="12" t="s">
        <v>53</v>
      </c>
      <c r="AP250" s="12">
        <v>1</v>
      </c>
      <c r="AT250" s="12">
        <v>2</v>
      </c>
      <c r="AZ250" s="12" t="str">
        <f>CONCATENATE(AH250,"-",AK250,"-","Loisir")</f>
        <v>50-43235-Loisir</v>
      </c>
      <c r="BA250" s="12">
        <v>1</v>
      </c>
      <c r="BB250" s="12">
        <v>2</v>
      </c>
      <c r="BC250" s="12" t="s">
        <v>61</v>
      </c>
      <c r="BD250" s="12">
        <v>148</v>
      </c>
      <c r="BE250" s="12" t="s">
        <v>102</v>
      </c>
      <c r="BF250" s="12">
        <v>11561</v>
      </c>
      <c r="BG250" s="12">
        <v>42</v>
      </c>
      <c r="BI250" s="2"/>
    </row>
    <row r="251" spans="1:61" x14ac:dyDescent="0.2">
      <c r="A251" s="2" t="s">
        <v>1612</v>
      </c>
      <c r="B251" s="2" t="s">
        <v>568</v>
      </c>
      <c r="D251" s="2">
        <v>50</v>
      </c>
      <c r="E251" s="11">
        <v>43235</v>
      </c>
      <c r="F251" s="2">
        <v>43235</v>
      </c>
      <c r="G251" s="2" t="s">
        <v>104</v>
      </c>
      <c r="K251" s="2">
        <v>15</v>
      </c>
      <c r="O251" s="2" t="s">
        <v>53</v>
      </c>
      <c r="P251" s="52" t="s">
        <v>53</v>
      </c>
      <c r="R251" s="2">
        <v>3</v>
      </c>
      <c r="S251" s="52" t="s">
        <v>1599</v>
      </c>
      <c r="V251" s="2" t="s">
        <v>1989</v>
      </c>
      <c r="W251" s="2" t="s">
        <v>1599</v>
      </c>
      <c r="X251" s="2" t="s">
        <v>1599</v>
      </c>
      <c r="Y251" s="2" t="s">
        <v>1599</v>
      </c>
      <c r="Z251" s="2" t="s">
        <v>1599</v>
      </c>
      <c r="AC251" s="2" t="s">
        <v>1599</v>
      </c>
      <c r="AE251" s="2" t="s">
        <v>1599</v>
      </c>
      <c r="AF251" s="12" t="s">
        <v>103</v>
      </c>
      <c r="AG251" s="12">
        <v>329</v>
      </c>
      <c r="AH251" s="12">
        <v>50</v>
      </c>
      <c r="AI251" s="12">
        <f>VLOOKUP(AH251,Tableau5[[ID_Section]:[departement]],10,TRUE)</f>
        <v>17</v>
      </c>
      <c r="AJ251" s="12" t="s">
        <v>104</v>
      </c>
      <c r="AK251" s="33">
        <v>43235</v>
      </c>
      <c r="AL251" s="12">
        <v>15</v>
      </c>
      <c r="AM251" s="12">
        <v>7</v>
      </c>
      <c r="AN251" s="12" t="s">
        <v>53</v>
      </c>
      <c r="AO251" s="12" t="s">
        <v>53</v>
      </c>
      <c r="AP251" s="12">
        <v>3</v>
      </c>
      <c r="AT251" s="12">
        <v>2</v>
      </c>
      <c r="AZ251" s="12" t="str">
        <f>CONCATENATE(AH251,"-",AK251,"-","Loisir")</f>
        <v>50-43235-Loisir</v>
      </c>
      <c r="BA251" s="12">
        <v>1</v>
      </c>
      <c r="BB251" s="12">
        <v>2</v>
      </c>
      <c r="BC251" s="12" t="s">
        <v>61</v>
      </c>
      <c r="BD251" s="12">
        <v>148</v>
      </c>
      <c r="BE251" s="12" t="s">
        <v>102</v>
      </c>
      <c r="BF251" s="12">
        <v>11561</v>
      </c>
      <c r="BG251" s="12">
        <v>42</v>
      </c>
      <c r="BI251" s="2"/>
    </row>
    <row r="252" spans="1:61" x14ac:dyDescent="0.2">
      <c r="A252" s="2" t="s">
        <v>1612</v>
      </c>
      <c r="B252" s="2" t="s">
        <v>568</v>
      </c>
      <c r="D252" s="2">
        <v>50</v>
      </c>
      <c r="E252" s="11">
        <v>43235</v>
      </c>
      <c r="F252" s="2">
        <v>43235</v>
      </c>
      <c r="G252" s="2" t="s">
        <v>104</v>
      </c>
      <c r="K252" s="2">
        <v>15</v>
      </c>
      <c r="O252" s="2" t="s">
        <v>50</v>
      </c>
      <c r="P252" s="52" t="s">
        <v>50</v>
      </c>
      <c r="R252" s="2">
        <v>1</v>
      </c>
      <c r="S252" s="52" t="s">
        <v>1599</v>
      </c>
      <c r="V252" s="2" t="s">
        <v>1989</v>
      </c>
      <c r="W252" s="2" t="s">
        <v>1599</v>
      </c>
      <c r="X252" s="2" t="s">
        <v>1599</v>
      </c>
      <c r="Y252" s="2" t="s">
        <v>1981</v>
      </c>
      <c r="Z252" s="2">
        <v>17480</v>
      </c>
      <c r="AC252" s="2" t="s">
        <v>1982</v>
      </c>
      <c r="AE252" s="2" t="s">
        <v>51</v>
      </c>
      <c r="AF252" s="12" t="s">
        <v>103</v>
      </c>
      <c r="AG252" s="12">
        <v>330</v>
      </c>
      <c r="AH252" s="12">
        <v>50</v>
      </c>
      <c r="AI252" s="12">
        <f>VLOOKUP(AH252,Tableau5[[ID_Section]:[departement]],10,TRUE)</f>
        <v>17</v>
      </c>
      <c r="AJ252" s="12" t="s">
        <v>104</v>
      </c>
      <c r="AK252" s="33">
        <v>43235</v>
      </c>
      <c r="AL252" s="12">
        <v>15</v>
      </c>
      <c r="AM252" s="12">
        <v>8</v>
      </c>
      <c r="AN252" s="12" t="s">
        <v>50</v>
      </c>
      <c r="AO252" s="12" t="str">
        <f>AN252</f>
        <v>Utilitaire</v>
      </c>
      <c r="AP252" s="12">
        <v>1</v>
      </c>
      <c r="AT252" s="12">
        <v>2</v>
      </c>
      <c r="AV252" s="12">
        <v>17480</v>
      </c>
      <c r="AW252" s="12" t="s">
        <v>51</v>
      </c>
      <c r="AX252" s="12">
        <v>2</v>
      </c>
      <c r="AY252" s="12">
        <v>2</v>
      </c>
      <c r="AZ252" s="12" t="str">
        <f>CONCATENATE(AH252,"-",AK252,"-",AN252)</f>
        <v>50-43235-Utilitaire</v>
      </c>
      <c r="BA252" s="12">
        <v>1</v>
      </c>
      <c r="BB252" s="12">
        <v>2</v>
      </c>
      <c r="BC252" s="12" t="s">
        <v>61</v>
      </c>
      <c r="BD252" s="12">
        <v>148</v>
      </c>
      <c r="BE252" s="12" t="s">
        <v>102</v>
      </c>
      <c r="BF252" s="12">
        <v>11561</v>
      </c>
      <c r="BG252" s="12">
        <v>42</v>
      </c>
      <c r="BI252" s="2"/>
    </row>
    <row r="253" spans="1:61" x14ac:dyDescent="0.2">
      <c r="A253" s="2" t="s">
        <v>1612</v>
      </c>
      <c r="B253" s="2" t="s">
        <v>568</v>
      </c>
      <c r="D253" s="2">
        <v>50</v>
      </c>
      <c r="E253" s="11">
        <v>43235</v>
      </c>
      <c r="F253" s="2">
        <v>43235</v>
      </c>
      <c r="G253" s="2" t="s">
        <v>104</v>
      </c>
      <c r="K253" s="2">
        <v>15</v>
      </c>
      <c r="O253" s="2" t="s">
        <v>49</v>
      </c>
      <c r="R253" s="2">
        <v>2</v>
      </c>
      <c r="S253" s="52" t="s">
        <v>1599</v>
      </c>
      <c r="V253" s="2" t="s">
        <v>1988</v>
      </c>
      <c r="W253" s="2" t="s">
        <v>1599</v>
      </c>
      <c r="X253" s="2" t="s">
        <v>1599</v>
      </c>
      <c r="Y253" s="2" t="s">
        <v>1599</v>
      </c>
      <c r="Z253" s="2" t="s">
        <v>1599</v>
      </c>
      <c r="AC253" s="2" t="s">
        <v>1599</v>
      </c>
      <c r="AE253" s="2" t="s">
        <v>1599</v>
      </c>
      <c r="AF253" s="12" t="s">
        <v>103</v>
      </c>
      <c r="AG253" s="12">
        <v>331</v>
      </c>
      <c r="AH253" s="12">
        <v>50</v>
      </c>
      <c r="AI253" s="12">
        <f>VLOOKUP(AH253,Tableau5[[ID_Section]:[departement]],10,TRUE)</f>
        <v>17</v>
      </c>
      <c r="AJ253" s="12" t="s">
        <v>104</v>
      </c>
      <c r="AK253" s="33">
        <v>43235</v>
      </c>
      <c r="AL253" s="12">
        <v>15</v>
      </c>
      <c r="AM253" s="12">
        <v>1</v>
      </c>
      <c r="AN253" s="12" t="s">
        <v>49</v>
      </c>
      <c r="AP253" s="12">
        <v>2</v>
      </c>
      <c r="AT253" s="12">
        <v>1</v>
      </c>
      <c r="BA253" s="12">
        <v>2</v>
      </c>
      <c r="BB253" s="12">
        <v>2</v>
      </c>
      <c r="BC253" s="12" t="s">
        <v>61</v>
      </c>
      <c r="BD253" s="12">
        <v>148</v>
      </c>
      <c r="BE253" s="12" t="s">
        <v>102</v>
      </c>
      <c r="BF253" s="12">
        <v>11561</v>
      </c>
      <c r="BG253" s="12">
        <v>42</v>
      </c>
      <c r="BI253" s="2"/>
    </row>
    <row r="254" spans="1:61" x14ac:dyDescent="0.2">
      <c r="A254" s="2" t="s">
        <v>1612</v>
      </c>
      <c r="B254" s="2" t="s">
        <v>568</v>
      </c>
      <c r="D254" s="2">
        <v>50</v>
      </c>
      <c r="E254" s="11">
        <v>43235</v>
      </c>
      <c r="F254" s="2">
        <v>43235</v>
      </c>
      <c r="G254" s="2" t="s">
        <v>104</v>
      </c>
      <c r="K254" s="2">
        <v>15</v>
      </c>
      <c r="O254" s="2" t="s">
        <v>49</v>
      </c>
      <c r="R254" s="2">
        <v>1</v>
      </c>
      <c r="S254" s="52" t="s">
        <v>1599</v>
      </c>
      <c r="V254" s="2" t="s">
        <v>1988</v>
      </c>
      <c r="W254" s="2" t="s">
        <v>1599</v>
      </c>
      <c r="X254" s="2" t="s">
        <v>1599</v>
      </c>
      <c r="Y254" s="2" t="s">
        <v>1599</v>
      </c>
      <c r="Z254" s="2" t="s">
        <v>1599</v>
      </c>
      <c r="AC254" s="2" t="s">
        <v>1599</v>
      </c>
      <c r="AE254" s="2" t="s">
        <v>1599</v>
      </c>
      <c r="AF254" s="12" t="s">
        <v>103</v>
      </c>
      <c r="AG254" s="12">
        <v>332</v>
      </c>
      <c r="AH254" s="12">
        <v>50</v>
      </c>
      <c r="AI254" s="12">
        <f>VLOOKUP(AH254,Tableau5[[ID_Section]:[departement]],10,TRUE)</f>
        <v>17</v>
      </c>
      <c r="AJ254" s="12" t="s">
        <v>104</v>
      </c>
      <c r="AK254" s="33">
        <v>43235</v>
      </c>
      <c r="AL254" s="12">
        <v>15</v>
      </c>
      <c r="AM254" s="12">
        <v>1</v>
      </c>
      <c r="AN254" s="12" t="s">
        <v>49</v>
      </c>
      <c r="AP254" s="12">
        <v>1</v>
      </c>
      <c r="AT254" s="12">
        <v>1</v>
      </c>
      <c r="BA254" s="12">
        <v>2</v>
      </c>
      <c r="BB254" s="12">
        <v>2</v>
      </c>
      <c r="BC254" s="12" t="s">
        <v>61</v>
      </c>
      <c r="BD254" s="12">
        <v>148</v>
      </c>
      <c r="BE254" s="12" t="s">
        <v>102</v>
      </c>
      <c r="BF254" s="12">
        <v>11561</v>
      </c>
      <c r="BG254" s="12">
        <v>42</v>
      </c>
      <c r="BI254" s="2"/>
    </row>
    <row r="255" spans="1:61" x14ac:dyDescent="0.2">
      <c r="A255" s="2" t="s">
        <v>1612</v>
      </c>
      <c r="B255" s="2" t="s">
        <v>568</v>
      </c>
      <c r="D255" s="2">
        <v>50</v>
      </c>
      <c r="E255" s="11">
        <v>43235</v>
      </c>
      <c r="F255" s="2">
        <v>43235</v>
      </c>
      <c r="G255" s="2" t="s">
        <v>104</v>
      </c>
      <c r="K255" s="2">
        <v>15</v>
      </c>
      <c r="O255" s="2" t="s">
        <v>49</v>
      </c>
      <c r="R255" s="2">
        <v>4</v>
      </c>
      <c r="S255" s="52" t="s">
        <v>1599</v>
      </c>
      <c r="V255" s="2" t="s">
        <v>1988</v>
      </c>
      <c r="W255" s="2" t="s">
        <v>1599</v>
      </c>
      <c r="X255" s="2" t="s">
        <v>1599</v>
      </c>
      <c r="Y255" s="2" t="s">
        <v>1599</v>
      </c>
      <c r="Z255" s="2" t="s">
        <v>1599</v>
      </c>
      <c r="AC255" s="2" t="s">
        <v>1599</v>
      </c>
      <c r="AE255" s="2" t="s">
        <v>1599</v>
      </c>
      <c r="AF255" s="12" t="s">
        <v>103</v>
      </c>
      <c r="AG255" s="12">
        <v>333</v>
      </c>
      <c r="AH255" s="12">
        <v>50</v>
      </c>
      <c r="AI255" s="12">
        <f>VLOOKUP(AH255,Tableau5[[ID_Section]:[departement]],10,TRUE)</f>
        <v>17</v>
      </c>
      <c r="AJ255" s="12" t="s">
        <v>104</v>
      </c>
      <c r="AK255" s="33">
        <v>43235</v>
      </c>
      <c r="AL255" s="12">
        <v>15</v>
      </c>
      <c r="AM255" s="12">
        <v>1</v>
      </c>
      <c r="AN255" s="12" t="s">
        <v>49</v>
      </c>
      <c r="AP255" s="12">
        <v>4</v>
      </c>
      <c r="AT255" s="12">
        <v>1</v>
      </c>
      <c r="BA255" s="12">
        <v>2</v>
      </c>
      <c r="BB255" s="12">
        <v>2</v>
      </c>
      <c r="BC255" s="12" t="s">
        <v>61</v>
      </c>
      <c r="BD255" s="12">
        <v>148</v>
      </c>
      <c r="BE255" s="12" t="s">
        <v>102</v>
      </c>
      <c r="BF255" s="12">
        <v>11561</v>
      </c>
      <c r="BG255" s="12">
        <v>42</v>
      </c>
      <c r="BI255" s="2"/>
    </row>
    <row r="256" spans="1:61" x14ac:dyDescent="0.2">
      <c r="A256" s="2" t="s">
        <v>1612</v>
      </c>
      <c r="B256" s="2" t="s">
        <v>568</v>
      </c>
      <c r="D256" s="2">
        <v>50</v>
      </c>
      <c r="E256" s="11">
        <v>43235</v>
      </c>
      <c r="F256" s="2">
        <v>43235</v>
      </c>
      <c r="G256" s="2" t="s">
        <v>104</v>
      </c>
      <c r="K256" s="2">
        <v>15</v>
      </c>
      <c r="O256" s="2" t="s">
        <v>53</v>
      </c>
      <c r="P256" s="52" t="s">
        <v>53</v>
      </c>
      <c r="R256" s="2">
        <v>1</v>
      </c>
      <c r="S256" s="52">
        <v>1</v>
      </c>
      <c r="V256" s="2" t="s">
        <v>1988</v>
      </c>
      <c r="W256" s="2" t="s">
        <v>54</v>
      </c>
      <c r="X256" s="2" t="s">
        <v>139</v>
      </c>
      <c r="Y256" s="2" t="s">
        <v>1599</v>
      </c>
      <c r="Z256" s="2" t="s">
        <v>1599</v>
      </c>
      <c r="AC256" s="2" t="s">
        <v>1599</v>
      </c>
      <c r="AE256" s="2" t="s">
        <v>1599</v>
      </c>
      <c r="AF256" s="12" t="s">
        <v>139</v>
      </c>
      <c r="AG256" s="12">
        <v>334</v>
      </c>
      <c r="AH256" s="12">
        <v>50</v>
      </c>
      <c r="AI256" s="12">
        <f>VLOOKUP(AH256,Tableau5[[ID_Section]:[departement]],10,TRUE)</f>
        <v>17</v>
      </c>
      <c r="AJ256" s="12" t="s">
        <v>104</v>
      </c>
      <c r="AK256" s="33">
        <v>43235</v>
      </c>
      <c r="AL256" s="12">
        <v>15</v>
      </c>
      <c r="AM256" s="12">
        <v>9</v>
      </c>
      <c r="AN256" s="12" t="s">
        <v>53</v>
      </c>
      <c r="AO256" s="12" t="s">
        <v>53</v>
      </c>
      <c r="AP256" s="12">
        <v>1</v>
      </c>
      <c r="AT256" s="12">
        <v>1</v>
      </c>
      <c r="AU256" s="12">
        <v>35</v>
      </c>
      <c r="AZ256" s="12" t="str">
        <f>CONCATENATE(AH256,"-",AK256,"-","Loisir")</f>
        <v>50-43235-Loisir</v>
      </c>
      <c r="BA256" s="12">
        <v>1</v>
      </c>
      <c r="BB256" s="12">
        <v>2</v>
      </c>
      <c r="BC256" s="12" t="s">
        <v>61</v>
      </c>
      <c r="BD256" s="12">
        <v>148</v>
      </c>
      <c r="BE256" s="12" t="s">
        <v>102</v>
      </c>
      <c r="BF256" s="12">
        <v>11561</v>
      </c>
      <c r="BG256" s="12">
        <v>42</v>
      </c>
      <c r="BI256" s="2"/>
    </row>
    <row r="257" spans="1:61" x14ac:dyDescent="0.2">
      <c r="A257" s="2" t="s">
        <v>1612</v>
      </c>
      <c r="B257" s="2" t="s">
        <v>568</v>
      </c>
      <c r="D257" s="2">
        <v>50</v>
      </c>
      <c r="E257" s="11">
        <v>43235</v>
      </c>
      <c r="F257" s="2">
        <v>43235</v>
      </c>
      <c r="G257" s="2" t="s">
        <v>104</v>
      </c>
      <c r="K257" s="2">
        <v>15</v>
      </c>
      <c r="O257" s="2" t="s">
        <v>53</v>
      </c>
      <c r="P257" s="52" t="s">
        <v>53</v>
      </c>
      <c r="R257" s="2">
        <v>1</v>
      </c>
      <c r="S257" s="52" t="s">
        <v>1599</v>
      </c>
      <c r="V257" s="2" t="s">
        <v>1988</v>
      </c>
      <c r="W257" s="2" t="s">
        <v>1599</v>
      </c>
      <c r="X257" s="2" t="s">
        <v>1599</v>
      </c>
      <c r="Y257" s="2" t="s">
        <v>1599</v>
      </c>
      <c r="Z257" s="2" t="s">
        <v>1599</v>
      </c>
      <c r="AC257" s="2" t="s">
        <v>1599</v>
      </c>
      <c r="AE257" s="2" t="s">
        <v>1599</v>
      </c>
      <c r="AF257" s="12" t="s">
        <v>103</v>
      </c>
      <c r="AG257" s="12">
        <v>335</v>
      </c>
      <c r="AH257" s="12">
        <v>50</v>
      </c>
      <c r="AI257" s="12">
        <f>VLOOKUP(AH257,Tableau5[[ID_Section]:[departement]],10,TRUE)</f>
        <v>17</v>
      </c>
      <c r="AJ257" s="12" t="s">
        <v>104</v>
      </c>
      <c r="AK257" s="33">
        <v>43235</v>
      </c>
      <c r="AL257" s="12">
        <v>15</v>
      </c>
      <c r="AM257" s="12">
        <v>9</v>
      </c>
      <c r="AN257" s="12" t="s">
        <v>53</v>
      </c>
      <c r="AO257" s="12" t="s">
        <v>53</v>
      </c>
      <c r="AP257" s="12">
        <v>1</v>
      </c>
      <c r="AT257" s="12">
        <v>1</v>
      </c>
      <c r="AZ257" s="12" t="str">
        <f>CONCATENATE(AH257,"-",AK257,"-","Loisir")</f>
        <v>50-43235-Loisir</v>
      </c>
      <c r="BA257" s="12">
        <v>1</v>
      </c>
      <c r="BB257" s="12">
        <v>2</v>
      </c>
      <c r="BC257" s="12" t="s">
        <v>61</v>
      </c>
      <c r="BD257" s="12">
        <v>148</v>
      </c>
      <c r="BE257" s="12" t="s">
        <v>102</v>
      </c>
      <c r="BF257" s="12">
        <v>11561</v>
      </c>
      <c r="BG257" s="12">
        <v>42</v>
      </c>
      <c r="BI257" s="2"/>
    </row>
    <row r="258" spans="1:61" x14ac:dyDescent="0.2">
      <c r="A258" s="2" t="s">
        <v>1612</v>
      </c>
      <c r="B258" s="2" t="s">
        <v>568</v>
      </c>
      <c r="D258" s="2">
        <v>50</v>
      </c>
      <c r="E258" s="11">
        <v>43235</v>
      </c>
      <c r="F258" s="2">
        <v>43235</v>
      </c>
      <c r="G258" s="2" t="s">
        <v>104</v>
      </c>
      <c r="K258" s="2">
        <v>15</v>
      </c>
      <c r="O258" s="2" t="s">
        <v>55</v>
      </c>
      <c r="P258" s="52" t="s">
        <v>55</v>
      </c>
      <c r="R258" s="2">
        <v>1</v>
      </c>
      <c r="S258" s="52" t="s">
        <v>1599</v>
      </c>
      <c r="V258" s="2" t="s">
        <v>1988</v>
      </c>
      <c r="W258" s="2" t="s">
        <v>1599</v>
      </c>
      <c r="X258" s="2" t="s">
        <v>1599</v>
      </c>
      <c r="Y258" s="2" t="s">
        <v>1599</v>
      </c>
      <c r="Z258" s="2" t="s">
        <v>1599</v>
      </c>
      <c r="AC258" s="2" t="s">
        <v>1599</v>
      </c>
      <c r="AE258" s="2" t="s">
        <v>1599</v>
      </c>
      <c r="AF258" s="12" t="s">
        <v>103</v>
      </c>
      <c r="AG258" s="12">
        <v>336</v>
      </c>
      <c r="AH258" s="12">
        <v>50</v>
      </c>
      <c r="AI258" s="12">
        <f>VLOOKUP(AH258,Tableau5[[ID_Section]:[departement]],10,TRUE)</f>
        <v>17</v>
      </c>
      <c r="AJ258" s="12" t="s">
        <v>104</v>
      </c>
      <c r="AK258" s="33">
        <v>43235</v>
      </c>
      <c r="AL258" s="12">
        <v>15</v>
      </c>
      <c r="AM258" s="12">
        <v>5</v>
      </c>
      <c r="AN258" s="12" t="s">
        <v>55</v>
      </c>
      <c r="AO258" s="12" t="str">
        <f>AN258</f>
        <v>Sportif</v>
      </c>
      <c r="AP258" s="12">
        <v>1</v>
      </c>
      <c r="AT258" s="12">
        <v>1</v>
      </c>
      <c r="AZ258" s="12" t="str">
        <f>CONCATENATE(AH258,"-",AK258,"-",AN258)</f>
        <v>50-43235-Sportif</v>
      </c>
      <c r="BA258" s="12">
        <v>1</v>
      </c>
      <c r="BB258" s="12">
        <v>2</v>
      </c>
      <c r="BC258" s="12" t="s">
        <v>61</v>
      </c>
      <c r="BD258" s="12">
        <v>148</v>
      </c>
      <c r="BE258" s="12" t="s">
        <v>102</v>
      </c>
      <c r="BF258" s="12">
        <v>11561</v>
      </c>
      <c r="BG258" s="12">
        <v>42</v>
      </c>
      <c r="BI258" s="2"/>
    </row>
    <row r="259" spans="1:61" x14ac:dyDescent="0.2">
      <c r="A259" s="2" t="s">
        <v>1612</v>
      </c>
      <c r="B259" s="2" t="s">
        <v>568</v>
      </c>
      <c r="D259" s="2">
        <v>50</v>
      </c>
      <c r="E259" s="11">
        <v>43235</v>
      </c>
      <c r="F259" s="2">
        <v>43235</v>
      </c>
      <c r="G259" s="2" t="s">
        <v>104</v>
      </c>
      <c r="K259" s="2">
        <v>15</v>
      </c>
      <c r="O259" s="2" t="s">
        <v>46</v>
      </c>
      <c r="R259" s="2">
        <v>1</v>
      </c>
      <c r="S259" s="52" t="s">
        <v>1599</v>
      </c>
      <c r="V259" s="2" t="s">
        <v>1989</v>
      </c>
      <c r="W259" s="2" t="s">
        <v>1599</v>
      </c>
      <c r="X259" s="2" t="s">
        <v>1599</v>
      </c>
      <c r="Y259" s="2" t="s">
        <v>1599</v>
      </c>
      <c r="Z259" s="2" t="s">
        <v>1599</v>
      </c>
      <c r="AC259" s="2" t="s">
        <v>1599</v>
      </c>
      <c r="AE259" s="2" t="s">
        <v>1599</v>
      </c>
      <c r="AF259" s="12" t="s">
        <v>103</v>
      </c>
      <c r="AG259" s="12">
        <v>337</v>
      </c>
      <c r="AH259" s="12">
        <v>50</v>
      </c>
      <c r="AI259" s="12">
        <f>VLOOKUP(AH259,Tableau5[[ID_Section]:[departement]],10,TRUE)</f>
        <v>17</v>
      </c>
      <c r="AJ259" s="12" t="s">
        <v>104</v>
      </c>
      <c r="AK259" s="33">
        <v>43235</v>
      </c>
      <c r="AL259" s="12">
        <v>15</v>
      </c>
      <c r="AM259" s="12">
        <v>2</v>
      </c>
      <c r="AN259" s="12" t="s">
        <v>46</v>
      </c>
      <c r="AP259" s="12">
        <v>1</v>
      </c>
      <c r="AT259" s="12">
        <v>2</v>
      </c>
      <c r="BA259" s="12">
        <v>2</v>
      </c>
      <c r="BB259" s="12">
        <v>2</v>
      </c>
      <c r="BC259" s="12" t="s">
        <v>61</v>
      </c>
      <c r="BD259" s="12">
        <v>148</v>
      </c>
      <c r="BE259" s="12" t="s">
        <v>102</v>
      </c>
      <c r="BF259" s="12">
        <v>11561</v>
      </c>
      <c r="BG259" s="12">
        <v>42</v>
      </c>
      <c r="BI259" s="2"/>
    </row>
    <row r="260" spans="1:61" x14ac:dyDescent="0.2">
      <c r="A260" s="2" t="s">
        <v>1612</v>
      </c>
      <c r="B260" s="2" t="s">
        <v>568</v>
      </c>
      <c r="D260" s="2">
        <v>50</v>
      </c>
      <c r="E260" s="11">
        <v>43235</v>
      </c>
      <c r="F260" s="2">
        <v>43235</v>
      </c>
      <c r="G260" s="2" t="s">
        <v>104</v>
      </c>
      <c r="K260" s="2">
        <v>15</v>
      </c>
      <c r="O260" s="2" t="s">
        <v>55</v>
      </c>
      <c r="P260" s="52" t="s">
        <v>55</v>
      </c>
      <c r="R260" s="2">
        <v>1</v>
      </c>
      <c r="S260" s="52">
        <v>1</v>
      </c>
      <c r="V260" s="2" t="s">
        <v>1988</v>
      </c>
      <c r="W260" s="2" t="s">
        <v>54</v>
      </c>
      <c r="X260" s="2" t="s">
        <v>140</v>
      </c>
      <c r="Y260" s="2" t="s">
        <v>1599</v>
      </c>
      <c r="Z260" s="2" t="s">
        <v>1599</v>
      </c>
      <c r="AC260" s="2" t="s">
        <v>1599</v>
      </c>
      <c r="AE260" s="2" t="s">
        <v>1599</v>
      </c>
      <c r="AF260" s="12" t="s">
        <v>140</v>
      </c>
      <c r="AG260" s="12">
        <v>338</v>
      </c>
      <c r="AH260" s="12">
        <v>50</v>
      </c>
      <c r="AI260" s="12">
        <f>VLOOKUP(AH260,Tableau5[[ID_Section]:[departement]],10,TRUE)</f>
        <v>17</v>
      </c>
      <c r="AJ260" s="12" t="s">
        <v>104</v>
      </c>
      <c r="AK260" s="33">
        <v>43235</v>
      </c>
      <c r="AL260" s="12">
        <v>15</v>
      </c>
      <c r="AM260" s="12">
        <v>5</v>
      </c>
      <c r="AN260" s="12" t="s">
        <v>55</v>
      </c>
      <c r="AO260" s="12" t="str">
        <f>AN260</f>
        <v>Sportif</v>
      </c>
      <c r="AP260" s="12">
        <v>1</v>
      </c>
      <c r="AT260" s="12">
        <v>1</v>
      </c>
      <c r="AU260" s="12">
        <v>36</v>
      </c>
      <c r="AZ260" s="12" t="str">
        <f>CONCATENATE(AH260,"-",AK260,"-",AN260)</f>
        <v>50-43235-Sportif</v>
      </c>
      <c r="BA260" s="12">
        <v>1</v>
      </c>
      <c r="BB260" s="12">
        <v>2</v>
      </c>
      <c r="BC260" s="12" t="s">
        <v>61</v>
      </c>
      <c r="BD260" s="12">
        <v>148</v>
      </c>
      <c r="BE260" s="12" t="s">
        <v>102</v>
      </c>
      <c r="BF260" s="12">
        <v>11561</v>
      </c>
      <c r="BG260" s="12">
        <v>42</v>
      </c>
      <c r="BI260" s="2"/>
    </row>
    <row r="261" spans="1:61" x14ac:dyDescent="0.2">
      <c r="A261" s="2" t="s">
        <v>1612</v>
      </c>
      <c r="B261" s="2" t="s">
        <v>568</v>
      </c>
      <c r="D261" s="2">
        <v>50</v>
      </c>
      <c r="E261" s="11">
        <v>43235</v>
      </c>
      <c r="F261" s="2">
        <v>43235</v>
      </c>
      <c r="G261" s="2" t="s">
        <v>104</v>
      </c>
      <c r="K261" s="2">
        <v>15</v>
      </c>
      <c r="O261" s="2" t="s">
        <v>50</v>
      </c>
      <c r="P261" s="52" t="s">
        <v>50</v>
      </c>
      <c r="R261" s="2">
        <v>1</v>
      </c>
      <c r="S261" s="52" t="s">
        <v>1599</v>
      </c>
      <c r="V261" s="2" t="s">
        <v>1989</v>
      </c>
      <c r="W261" s="2" t="s">
        <v>1599</v>
      </c>
      <c r="X261" s="2" t="s">
        <v>1599</v>
      </c>
      <c r="Y261" s="2" t="s">
        <v>1981</v>
      </c>
      <c r="Z261" s="2">
        <v>17000</v>
      </c>
      <c r="AC261" s="2" t="s">
        <v>1982</v>
      </c>
      <c r="AE261" s="2" t="s">
        <v>51</v>
      </c>
      <c r="AF261" s="12" t="s">
        <v>103</v>
      </c>
      <c r="AG261" s="12">
        <v>339</v>
      </c>
      <c r="AH261" s="12">
        <v>50</v>
      </c>
      <c r="AI261" s="12">
        <f>VLOOKUP(AH261,Tableau5[[ID_Section]:[departement]],10,TRUE)</f>
        <v>17</v>
      </c>
      <c r="AJ261" s="12" t="s">
        <v>104</v>
      </c>
      <c r="AK261" s="33">
        <v>43235</v>
      </c>
      <c r="AL261" s="12">
        <v>15</v>
      </c>
      <c r="AM261" s="12">
        <v>8</v>
      </c>
      <c r="AN261" s="12" t="s">
        <v>50</v>
      </c>
      <c r="AO261" s="12" t="str">
        <f>AN261</f>
        <v>Utilitaire</v>
      </c>
      <c r="AP261" s="12">
        <v>1</v>
      </c>
      <c r="AT261" s="12">
        <v>2</v>
      </c>
      <c r="AV261" s="12">
        <v>17000</v>
      </c>
      <c r="AW261" s="12" t="s">
        <v>51</v>
      </c>
      <c r="AX261" s="12">
        <v>2</v>
      </c>
      <c r="AY261" s="12">
        <v>2</v>
      </c>
      <c r="AZ261" s="12" t="str">
        <f>CONCATENATE(AH261,"-",AK261,"-",AN261)</f>
        <v>50-43235-Utilitaire</v>
      </c>
      <c r="BA261" s="12">
        <v>1</v>
      </c>
      <c r="BB261" s="12">
        <v>2</v>
      </c>
      <c r="BC261" s="12" t="s">
        <v>61</v>
      </c>
      <c r="BD261" s="12">
        <v>148</v>
      </c>
      <c r="BE261" s="12" t="s">
        <v>102</v>
      </c>
      <c r="BF261" s="12">
        <v>11561</v>
      </c>
      <c r="BG261" s="12">
        <v>42</v>
      </c>
      <c r="BI261" s="2"/>
    </row>
    <row r="262" spans="1:61" x14ac:dyDescent="0.2">
      <c r="A262" s="2" t="s">
        <v>1612</v>
      </c>
      <c r="B262" s="2" t="s">
        <v>568</v>
      </c>
      <c r="D262" s="2">
        <v>50</v>
      </c>
      <c r="E262" s="11">
        <v>43235</v>
      </c>
      <c r="F262" s="2">
        <v>43235</v>
      </c>
      <c r="G262" s="2" t="s">
        <v>104</v>
      </c>
      <c r="K262" s="2">
        <v>15</v>
      </c>
      <c r="O262" s="2" t="s">
        <v>49</v>
      </c>
      <c r="R262" s="2">
        <v>1</v>
      </c>
      <c r="S262" s="52" t="s">
        <v>1599</v>
      </c>
      <c r="V262" s="2" t="s">
        <v>1988</v>
      </c>
      <c r="W262" s="2" t="s">
        <v>1599</v>
      </c>
      <c r="X262" s="2" t="s">
        <v>1599</v>
      </c>
      <c r="Y262" s="2" t="s">
        <v>1599</v>
      </c>
      <c r="Z262" s="2" t="s">
        <v>1599</v>
      </c>
      <c r="AC262" s="2" t="s">
        <v>1599</v>
      </c>
      <c r="AE262" s="2" t="s">
        <v>1599</v>
      </c>
      <c r="AF262" s="12" t="s">
        <v>103</v>
      </c>
      <c r="AG262" s="12">
        <v>340</v>
      </c>
      <c r="AH262" s="12">
        <v>50</v>
      </c>
      <c r="AI262" s="12">
        <f>VLOOKUP(AH262,Tableau5[[ID_Section]:[departement]],10,TRUE)</f>
        <v>17</v>
      </c>
      <c r="AJ262" s="12" t="s">
        <v>104</v>
      </c>
      <c r="AK262" s="33">
        <v>43235</v>
      </c>
      <c r="AL262" s="12">
        <v>15</v>
      </c>
      <c r="AM262" s="12">
        <v>1</v>
      </c>
      <c r="AN262" s="12" t="s">
        <v>49</v>
      </c>
      <c r="AP262" s="12">
        <v>1</v>
      </c>
      <c r="AT262" s="12">
        <v>1</v>
      </c>
      <c r="BA262" s="12">
        <v>2</v>
      </c>
      <c r="BB262" s="12">
        <v>2</v>
      </c>
      <c r="BC262" s="12" t="s">
        <v>61</v>
      </c>
      <c r="BD262" s="12">
        <v>148</v>
      </c>
      <c r="BE262" s="12" t="s">
        <v>102</v>
      </c>
      <c r="BF262" s="12">
        <v>11561</v>
      </c>
      <c r="BG262" s="12">
        <v>42</v>
      </c>
      <c r="BI262" s="2"/>
    </row>
    <row r="263" spans="1:61" x14ac:dyDescent="0.2">
      <c r="A263" s="2" t="s">
        <v>1612</v>
      </c>
      <c r="B263" s="2" t="s">
        <v>568</v>
      </c>
      <c r="D263" s="2">
        <v>50</v>
      </c>
      <c r="E263" s="11">
        <v>43235</v>
      </c>
      <c r="F263" s="2">
        <v>43235</v>
      </c>
      <c r="G263" s="2" t="s">
        <v>104</v>
      </c>
      <c r="K263" s="2">
        <v>15</v>
      </c>
      <c r="O263" s="2" t="s">
        <v>49</v>
      </c>
      <c r="R263" s="2">
        <v>2</v>
      </c>
      <c r="S263" s="52" t="s">
        <v>1599</v>
      </c>
      <c r="V263" s="2" t="s">
        <v>1989</v>
      </c>
      <c r="W263" s="2" t="s">
        <v>1599</v>
      </c>
      <c r="X263" s="2" t="s">
        <v>1599</v>
      </c>
      <c r="Y263" s="2" t="s">
        <v>1599</v>
      </c>
      <c r="Z263" s="2" t="s">
        <v>1599</v>
      </c>
      <c r="AC263" s="2" t="s">
        <v>1599</v>
      </c>
      <c r="AE263" s="2" t="s">
        <v>1599</v>
      </c>
      <c r="AF263" s="12" t="s">
        <v>103</v>
      </c>
      <c r="AG263" s="12">
        <v>341</v>
      </c>
      <c r="AH263" s="12">
        <v>50</v>
      </c>
      <c r="AI263" s="12">
        <f>VLOOKUP(AH263,Tableau5[[ID_Section]:[departement]],10,TRUE)</f>
        <v>17</v>
      </c>
      <c r="AJ263" s="12" t="s">
        <v>104</v>
      </c>
      <c r="AK263" s="33">
        <v>43235</v>
      </c>
      <c r="AL263" s="12">
        <v>15</v>
      </c>
      <c r="AM263" s="12">
        <v>1</v>
      </c>
      <c r="AN263" s="12" t="s">
        <v>49</v>
      </c>
      <c r="AP263" s="12">
        <v>2</v>
      </c>
      <c r="AT263" s="12">
        <v>2</v>
      </c>
      <c r="BA263" s="12">
        <v>2</v>
      </c>
      <c r="BB263" s="12">
        <v>2</v>
      </c>
      <c r="BC263" s="12" t="s">
        <v>61</v>
      </c>
      <c r="BD263" s="12">
        <v>148</v>
      </c>
      <c r="BE263" s="12" t="s">
        <v>102</v>
      </c>
      <c r="BF263" s="12">
        <v>11561</v>
      </c>
      <c r="BG263" s="12">
        <v>42</v>
      </c>
      <c r="BI263" s="2"/>
    </row>
    <row r="264" spans="1:61" x14ac:dyDescent="0.2">
      <c r="A264" s="2" t="s">
        <v>1612</v>
      </c>
      <c r="B264" s="2" t="s">
        <v>568</v>
      </c>
      <c r="D264" s="2">
        <v>50</v>
      </c>
      <c r="E264" s="11">
        <v>43235</v>
      </c>
      <c r="F264" s="2">
        <v>43235</v>
      </c>
      <c r="G264" s="2" t="s">
        <v>104</v>
      </c>
      <c r="K264" s="2">
        <v>15</v>
      </c>
      <c r="O264" s="2" t="s">
        <v>49</v>
      </c>
      <c r="R264" s="2">
        <v>1</v>
      </c>
      <c r="S264" s="52" t="s">
        <v>1599</v>
      </c>
      <c r="V264" s="2" t="s">
        <v>1988</v>
      </c>
      <c r="W264" s="2" t="s">
        <v>1599</v>
      </c>
      <c r="X264" s="2" t="s">
        <v>1599</v>
      </c>
      <c r="Y264" s="2" t="s">
        <v>1599</v>
      </c>
      <c r="Z264" s="2" t="s">
        <v>1599</v>
      </c>
      <c r="AC264" s="2" t="s">
        <v>1599</v>
      </c>
      <c r="AE264" s="2" t="s">
        <v>1599</v>
      </c>
      <c r="AF264" s="12" t="s">
        <v>103</v>
      </c>
      <c r="AG264" s="12">
        <v>342</v>
      </c>
      <c r="AH264" s="12">
        <v>50</v>
      </c>
      <c r="AI264" s="12">
        <f>VLOOKUP(AH264,Tableau5[[ID_Section]:[departement]],10,TRUE)</f>
        <v>17</v>
      </c>
      <c r="AJ264" s="12" t="s">
        <v>104</v>
      </c>
      <c r="AK264" s="33">
        <v>43235</v>
      </c>
      <c r="AL264" s="12">
        <v>15</v>
      </c>
      <c r="AM264" s="12">
        <v>1</v>
      </c>
      <c r="AN264" s="12" t="s">
        <v>49</v>
      </c>
      <c r="AP264" s="12">
        <v>1</v>
      </c>
      <c r="AT264" s="12">
        <v>1</v>
      </c>
      <c r="BA264" s="12">
        <v>2</v>
      </c>
      <c r="BB264" s="12">
        <v>2</v>
      </c>
      <c r="BC264" s="12" t="s">
        <v>61</v>
      </c>
      <c r="BD264" s="12">
        <v>148</v>
      </c>
      <c r="BE264" s="12" t="s">
        <v>102</v>
      </c>
      <c r="BF264" s="12">
        <v>11561</v>
      </c>
      <c r="BG264" s="12">
        <v>42</v>
      </c>
      <c r="BI264" s="2"/>
    </row>
    <row r="265" spans="1:61" x14ac:dyDescent="0.2">
      <c r="A265" s="2" t="s">
        <v>1612</v>
      </c>
      <c r="B265" s="2" t="s">
        <v>568</v>
      </c>
      <c r="D265" s="2">
        <v>50</v>
      </c>
      <c r="E265" s="11">
        <v>43235</v>
      </c>
      <c r="F265" s="2">
        <v>43235</v>
      </c>
      <c r="G265" s="2" t="s">
        <v>104</v>
      </c>
      <c r="K265" s="2">
        <v>15</v>
      </c>
      <c r="O265" s="2" t="s">
        <v>49</v>
      </c>
      <c r="R265" s="2">
        <v>1</v>
      </c>
      <c r="S265" s="52" t="s">
        <v>1599</v>
      </c>
      <c r="V265" s="2" t="s">
        <v>1988</v>
      </c>
      <c r="W265" s="2" t="s">
        <v>1599</v>
      </c>
      <c r="X265" s="2" t="s">
        <v>1599</v>
      </c>
      <c r="Y265" s="2" t="s">
        <v>1599</v>
      </c>
      <c r="Z265" s="2" t="s">
        <v>1599</v>
      </c>
      <c r="AC265" s="2" t="s">
        <v>1599</v>
      </c>
      <c r="AE265" s="2" t="s">
        <v>1599</v>
      </c>
      <c r="AF265" s="12" t="s">
        <v>103</v>
      </c>
      <c r="AG265" s="12">
        <v>343</v>
      </c>
      <c r="AH265" s="12">
        <v>50</v>
      </c>
      <c r="AI265" s="12">
        <f>VLOOKUP(AH265,Tableau5[[ID_Section]:[departement]],10,TRUE)</f>
        <v>17</v>
      </c>
      <c r="AJ265" s="12" t="s">
        <v>104</v>
      </c>
      <c r="AK265" s="33">
        <v>43235</v>
      </c>
      <c r="AL265" s="12">
        <v>15</v>
      </c>
      <c r="AM265" s="12">
        <v>1</v>
      </c>
      <c r="AN265" s="12" t="s">
        <v>49</v>
      </c>
      <c r="AP265" s="12">
        <v>1</v>
      </c>
      <c r="AT265" s="12">
        <v>1</v>
      </c>
      <c r="BA265" s="12">
        <v>2</v>
      </c>
      <c r="BB265" s="12">
        <v>2</v>
      </c>
      <c r="BC265" s="12" t="s">
        <v>61</v>
      </c>
      <c r="BD265" s="12">
        <v>148</v>
      </c>
      <c r="BE265" s="12" t="s">
        <v>102</v>
      </c>
      <c r="BF265" s="12">
        <v>11561</v>
      </c>
      <c r="BG265" s="12">
        <v>42</v>
      </c>
      <c r="BI265" s="2"/>
    </row>
    <row r="266" spans="1:61" x14ac:dyDescent="0.2">
      <c r="A266" s="2" t="s">
        <v>1612</v>
      </c>
      <c r="B266" s="2" t="s">
        <v>568</v>
      </c>
      <c r="D266" s="2">
        <v>50</v>
      </c>
      <c r="E266" s="11">
        <v>43235</v>
      </c>
      <c r="F266" s="2">
        <v>43235</v>
      </c>
      <c r="G266" s="2" t="s">
        <v>104</v>
      </c>
      <c r="K266" s="2">
        <v>15</v>
      </c>
      <c r="O266" s="2" t="s">
        <v>49</v>
      </c>
      <c r="R266" s="2">
        <v>2</v>
      </c>
      <c r="S266" s="52" t="s">
        <v>1599</v>
      </c>
      <c r="V266" s="2" t="s">
        <v>1989</v>
      </c>
      <c r="W266" s="2" t="s">
        <v>1599</v>
      </c>
      <c r="X266" s="2" t="s">
        <v>1599</v>
      </c>
      <c r="Y266" s="2" t="s">
        <v>1599</v>
      </c>
      <c r="Z266" s="2" t="s">
        <v>1599</v>
      </c>
      <c r="AC266" s="2" t="s">
        <v>1599</v>
      </c>
      <c r="AE266" s="2" t="s">
        <v>1599</v>
      </c>
      <c r="AF266" s="12" t="s">
        <v>103</v>
      </c>
      <c r="AG266" s="12">
        <v>344</v>
      </c>
      <c r="AH266" s="12">
        <v>50</v>
      </c>
      <c r="AI266" s="12">
        <f>VLOOKUP(AH266,Tableau5[[ID_Section]:[departement]],10,TRUE)</f>
        <v>17</v>
      </c>
      <c r="AJ266" s="12" t="s">
        <v>104</v>
      </c>
      <c r="AK266" s="33">
        <v>43235</v>
      </c>
      <c r="AL266" s="12">
        <v>15</v>
      </c>
      <c r="AM266" s="12">
        <v>1</v>
      </c>
      <c r="AN266" s="12" t="s">
        <v>49</v>
      </c>
      <c r="AP266" s="12">
        <v>2</v>
      </c>
      <c r="AT266" s="12">
        <v>2</v>
      </c>
      <c r="BA266" s="12">
        <v>2</v>
      </c>
      <c r="BB266" s="12">
        <v>2</v>
      </c>
      <c r="BC266" s="12" t="s">
        <v>61</v>
      </c>
      <c r="BD266" s="12">
        <v>148</v>
      </c>
      <c r="BE266" s="12" t="s">
        <v>102</v>
      </c>
      <c r="BF266" s="12">
        <v>11561</v>
      </c>
      <c r="BG266" s="12">
        <v>42</v>
      </c>
      <c r="BI266" s="2"/>
    </row>
    <row r="267" spans="1:61" x14ac:dyDescent="0.2">
      <c r="A267" s="2" t="s">
        <v>1612</v>
      </c>
      <c r="B267" s="2" t="s">
        <v>568</v>
      </c>
      <c r="D267" s="2">
        <v>50</v>
      </c>
      <c r="E267" s="11">
        <v>43235</v>
      </c>
      <c r="F267" s="2">
        <v>43235</v>
      </c>
      <c r="G267" s="2" t="s">
        <v>104</v>
      </c>
      <c r="K267" s="2">
        <v>15</v>
      </c>
      <c r="O267" s="2" t="s">
        <v>52</v>
      </c>
      <c r="P267" s="52" t="s">
        <v>52</v>
      </c>
      <c r="R267" s="2">
        <v>1</v>
      </c>
      <c r="S267" s="52">
        <v>1</v>
      </c>
      <c r="V267" s="2" t="s">
        <v>1989</v>
      </c>
      <c r="W267" s="2" t="s">
        <v>54</v>
      </c>
      <c r="X267" s="2" t="s">
        <v>141</v>
      </c>
      <c r="Y267" s="2" t="s">
        <v>1599</v>
      </c>
      <c r="Z267" s="2" t="s">
        <v>1599</v>
      </c>
      <c r="AC267" s="2" t="s">
        <v>1599</v>
      </c>
      <c r="AE267" s="2" t="s">
        <v>1599</v>
      </c>
      <c r="AF267" s="12" t="s">
        <v>141</v>
      </c>
      <c r="AG267" s="12">
        <v>345</v>
      </c>
      <c r="AH267" s="12">
        <v>50</v>
      </c>
      <c r="AI267" s="12">
        <f>VLOOKUP(AH267,Tableau5[[ID_Section]:[departement]],10,TRUE)</f>
        <v>17</v>
      </c>
      <c r="AJ267" s="12" t="s">
        <v>104</v>
      </c>
      <c r="AK267" s="33">
        <v>43235</v>
      </c>
      <c r="AL267" s="12">
        <v>15</v>
      </c>
      <c r="AM267" s="12">
        <v>6</v>
      </c>
      <c r="AN267" s="12" t="s">
        <v>52</v>
      </c>
      <c r="AO267" s="12" t="str">
        <f>AN267</f>
        <v>Itinérant</v>
      </c>
      <c r="AP267" s="12">
        <v>1</v>
      </c>
      <c r="AT267" s="12">
        <v>2</v>
      </c>
      <c r="AU267" s="12">
        <v>37</v>
      </c>
      <c r="AZ267" s="12" t="str">
        <f>CONCATENATE(AH267,"-",AK267,"-",AN267)</f>
        <v>50-43235-Itinérant</v>
      </c>
      <c r="BA267" s="12">
        <v>1</v>
      </c>
      <c r="BB267" s="12">
        <v>2</v>
      </c>
      <c r="BC267" s="12" t="s">
        <v>61</v>
      </c>
      <c r="BD267" s="12">
        <v>148</v>
      </c>
      <c r="BE267" s="12" t="s">
        <v>102</v>
      </c>
      <c r="BF267" s="12">
        <v>11561</v>
      </c>
      <c r="BG267" s="12">
        <v>42</v>
      </c>
      <c r="BI267" s="2"/>
    </row>
    <row r="268" spans="1:61" x14ac:dyDescent="0.2">
      <c r="A268" s="2" t="s">
        <v>1612</v>
      </c>
      <c r="B268" s="2" t="s">
        <v>568</v>
      </c>
      <c r="D268" s="2">
        <v>50</v>
      </c>
      <c r="E268" s="11">
        <v>43235</v>
      </c>
      <c r="F268" s="2">
        <v>43235</v>
      </c>
      <c r="G268" s="2" t="s">
        <v>104</v>
      </c>
      <c r="K268" s="2">
        <v>15</v>
      </c>
      <c r="O268" s="2" t="s">
        <v>46</v>
      </c>
      <c r="R268" s="2">
        <v>1</v>
      </c>
      <c r="S268" s="52" t="s">
        <v>1599</v>
      </c>
      <c r="V268" s="2" t="s">
        <v>1989</v>
      </c>
      <c r="W268" s="2" t="s">
        <v>1599</v>
      </c>
      <c r="X268" s="2" t="s">
        <v>1599</v>
      </c>
      <c r="Y268" s="2" t="s">
        <v>1599</v>
      </c>
      <c r="Z268" s="2" t="s">
        <v>1599</v>
      </c>
      <c r="AC268" s="2" t="s">
        <v>1599</v>
      </c>
      <c r="AE268" s="2" t="s">
        <v>1599</v>
      </c>
      <c r="AF268" s="12" t="s">
        <v>103</v>
      </c>
      <c r="AG268" s="12">
        <v>346</v>
      </c>
      <c r="AH268" s="12">
        <v>50</v>
      </c>
      <c r="AI268" s="12">
        <f>VLOOKUP(AH268,Tableau5[[ID_Section]:[departement]],10,TRUE)</f>
        <v>17</v>
      </c>
      <c r="AJ268" s="12" t="s">
        <v>104</v>
      </c>
      <c r="AK268" s="33">
        <v>43235</v>
      </c>
      <c r="AL268" s="12">
        <v>15</v>
      </c>
      <c r="AM268" s="12">
        <v>2</v>
      </c>
      <c r="AN268" s="12" t="s">
        <v>46</v>
      </c>
      <c r="AP268" s="12">
        <v>1</v>
      </c>
      <c r="AT268" s="12">
        <v>2</v>
      </c>
      <c r="BA268" s="12">
        <v>2</v>
      </c>
      <c r="BB268" s="12">
        <v>2</v>
      </c>
      <c r="BC268" s="12" t="s">
        <v>61</v>
      </c>
      <c r="BD268" s="12">
        <v>148</v>
      </c>
      <c r="BE268" s="12" t="s">
        <v>102</v>
      </c>
      <c r="BF268" s="12">
        <v>11561</v>
      </c>
      <c r="BG268" s="12">
        <v>42</v>
      </c>
      <c r="BI268" s="2"/>
    </row>
    <row r="269" spans="1:61" x14ac:dyDescent="0.2">
      <c r="A269" s="2" t="s">
        <v>1612</v>
      </c>
      <c r="B269" s="2" t="s">
        <v>568</v>
      </c>
      <c r="D269" s="2">
        <v>50</v>
      </c>
      <c r="E269" s="11">
        <v>43235</v>
      </c>
      <c r="F269" s="2">
        <v>43235</v>
      </c>
      <c r="G269" s="2" t="s">
        <v>104</v>
      </c>
      <c r="K269" s="2">
        <v>15</v>
      </c>
      <c r="O269" s="2" t="s">
        <v>52</v>
      </c>
      <c r="P269" s="52" t="s">
        <v>52</v>
      </c>
      <c r="R269" s="2">
        <v>1</v>
      </c>
      <c r="S269" s="52" t="s">
        <v>1599</v>
      </c>
      <c r="V269" s="2" t="s">
        <v>1988</v>
      </c>
      <c r="W269" s="2" t="s">
        <v>1599</v>
      </c>
      <c r="X269" s="2" t="s">
        <v>1599</v>
      </c>
      <c r="Y269" s="2" t="s">
        <v>1599</v>
      </c>
      <c r="Z269" s="2" t="s">
        <v>1599</v>
      </c>
      <c r="AC269" s="2" t="s">
        <v>1599</v>
      </c>
      <c r="AE269" s="2" t="s">
        <v>1599</v>
      </c>
      <c r="AF269" s="12" t="s">
        <v>103</v>
      </c>
      <c r="AG269" s="12">
        <v>347</v>
      </c>
      <c r="AH269" s="12">
        <v>50</v>
      </c>
      <c r="AI269" s="12">
        <f>VLOOKUP(AH269,Tableau5[[ID_Section]:[departement]],10,TRUE)</f>
        <v>17</v>
      </c>
      <c r="AJ269" s="12" t="s">
        <v>104</v>
      </c>
      <c r="AK269" s="33">
        <v>43235</v>
      </c>
      <c r="AL269" s="12">
        <v>15</v>
      </c>
      <c r="AM269" s="12">
        <v>6</v>
      </c>
      <c r="AN269" s="12" t="s">
        <v>52</v>
      </c>
      <c r="AO269" s="12" t="str">
        <f>AN269</f>
        <v>Itinérant</v>
      </c>
      <c r="AP269" s="12">
        <v>1</v>
      </c>
      <c r="AT269" s="12">
        <v>1</v>
      </c>
      <c r="AZ269" s="12" t="str">
        <f>CONCATENATE(AH269,"-",AK269,"-",AN269)</f>
        <v>50-43235-Itinérant</v>
      </c>
      <c r="BA269" s="12">
        <v>1</v>
      </c>
      <c r="BB269" s="12">
        <v>2</v>
      </c>
      <c r="BC269" s="12" t="s">
        <v>61</v>
      </c>
      <c r="BD269" s="12">
        <v>148</v>
      </c>
      <c r="BE269" s="12" t="s">
        <v>102</v>
      </c>
      <c r="BF269" s="12">
        <v>11561</v>
      </c>
      <c r="BG269" s="12">
        <v>42</v>
      </c>
      <c r="BI269" s="2"/>
    </row>
    <row r="270" spans="1:61" x14ac:dyDescent="0.2">
      <c r="A270" s="2" t="s">
        <v>1612</v>
      </c>
      <c r="B270" s="2" t="s">
        <v>568</v>
      </c>
      <c r="D270" s="2">
        <v>50</v>
      </c>
      <c r="E270" s="11">
        <v>43235</v>
      </c>
      <c r="F270" s="2">
        <v>43235</v>
      </c>
      <c r="G270" s="2" t="s">
        <v>104</v>
      </c>
      <c r="K270" s="2">
        <v>15</v>
      </c>
      <c r="M270" s="2">
        <v>1</v>
      </c>
      <c r="O270" s="2" t="s">
        <v>55</v>
      </c>
      <c r="P270" s="52" t="s">
        <v>55</v>
      </c>
      <c r="R270" s="2">
        <v>1</v>
      </c>
      <c r="S270" s="52">
        <v>1</v>
      </c>
      <c r="V270" s="2" t="s">
        <v>1989</v>
      </c>
      <c r="W270" s="2" t="s">
        <v>54</v>
      </c>
      <c r="X270" s="2" t="s">
        <v>142</v>
      </c>
      <c r="Y270" s="2" t="s">
        <v>1599</v>
      </c>
      <c r="Z270" s="2" t="s">
        <v>1599</v>
      </c>
      <c r="AC270" s="2" t="s">
        <v>1599</v>
      </c>
      <c r="AE270" s="2" t="s">
        <v>1599</v>
      </c>
      <c r="AF270" s="12" t="s">
        <v>142</v>
      </c>
      <c r="AG270" s="12">
        <v>348</v>
      </c>
      <c r="AH270" s="12">
        <v>50</v>
      </c>
      <c r="AI270" s="12">
        <f>VLOOKUP(AH270,Tableau5[[ID_Section]:[departement]],10,TRUE)</f>
        <v>17</v>
      </c>
      <c r="AJ270" s="12" t="s">
        <v>104</v>
      </c>
      <c r="AK270" s="33">
        <v>43235</v>
      </c>
      <c r="AL270" s="12">
        <v>15</v>
      </c>
      <c r="AM270" s="12">
        <v>5</v>
      </c>
      <c r="AN270" s="12" t="s">
        <v>55</v>
      </c>
      <c r="AO270" s="12" t="str">
        <f>AN270</f>
        <v>Sportif</v>
      </c>
      <c r="AP270" s="12">
        <v>1</v>
      </c>
      <c r="AR270" s="12">
        <v>1</v>
      </c>
      <c r="AT270" s="12">
        <v>2</v>
      </c>
      <c r="AU270" s="12">
        <v>38</v>
      </c>
      <c r="AZ270" s="12" t="str">
        <f>CONCATENATE(AH270,"-",AK270,"-",AN270)</f>
        <v>50-43235-Sportif</v>
      </c>
      <c r="BA270" s="12">
        <v>1</v>
      </c>
      <c r="BB270" s="12">
        <v>2</v>
      </c>
      <c r="BC270" s="12" t="s">
        <v>61</v>
      </c>
      <c r="BD270" s="12">
        <v>148</v>
      </c>
      <c r="BE270" s="12" t="s">
        <v>102</v>
      </c>
      <c r="BF270" s="12">
        <v>11561</v>
      </c>
      <c r="BG270" s="12">
        <v>42</v>
      </c>
      <c r="BI270" s="2"/>
    </row>
    <row r="271" spans="1:61" x14ac:dyDescent="0.2">
      <c r="A271" s="2" t="s">
        <v>1612</v>
      </c>
      <c r="B271" s="2" t="s">
        <v>568</v>
      </c>
      <c r="D271" s="2">
        <v>50</v>
      </c>
      <c r="E271" s="11">
        <v>43235</v>
      </c>
      <c r="F271" s="2">
        <v>43235</v>
      </c>
      <c r="G271" s="2" t="s">
        <v>104</v>
      </c>
      <c r="K271" s="2">
        <v>15</v>
      </c>
      <c r="O271" s="2" t="s">
        <v>50</v>
      </c>
      <c r="P271" s="52" t="s">
        <v>50</v>
      </c>
      <c r="R271" s="2">
        <v>1</v>
      </c>
      <c r="S271" s="52">
        <v>1</v>
      </c>
      <c r="V271" s="2" t="s">
        <v>1989</v>
      </c>
      <c r="W271" s="2" t="s">
        <v>54</v>
      </c>
      <c r="X271" s="2" t="s">
        <v>143</v>
      </c>
      <c r="Y271" s="2" t="s">
        <v>1599</v>
      </c>
      <c r="Z271" s="2" t="s">
        <v>1599</v>
      </c>
      <c r="AC271" s="2" t="s">
        <v>1599</v>
      </c>
      <c r="AE271" s="2" t="s">
        <v>1599</v>
      </c>
      <c r="AF271" s="12" t="s">
        <v>143</v>
      </c>
      <c r="AG271" s="12">
        <v>349</v>
      </c>
      <c r="AH271" s="12">
        <v>50</v>
      </c>
      <c r="AI271" s="12">
        <f>VLOOKUP(AH271,Tableau5[[ID_Section]:[departement]],10,TRUE)</f>
        <v>17</v>
      </c>
      <c r="AJ271" s="12" t="s">
        <v>104</v>
      </c>
      <c r="AK271" s="33">
        <v>43235</v>
      </c>
      <c r="AL271" s="12">
        <v>15</v>
      </c>
      <c r="AM271" s="12">
        <v>8</v>
      </c>
      <c r="AN271" s="12" t="s">
        <v>50</v>
      </c>
      <c r="AO271" s="12" t="str">
        <f>AN271</f>
        <v>Utilitaire</v>
      </c>
      <c r="AP271" s="12">
        <v>1</v>
      </c>
      <c r="AT271" s="12">
        <v>2</v>
      </c>
      <c r="AU271" s="12">
        <v>39</v>
      </c>
      <c r="AZ271" s="12" t="str">
        <f>CONCATENATE(AH271,"-",AK271,"-",AN271)</f>
        <v>50-43235-Utilitaire</v>
      </c>
      <c r="BA271" s="12">
        <v>1</v>
      </c>
      <c r="BB271" s="12">
        <v>2</v>
      </c>
      <c r="BC271" s="12" t="s">
        <v>61</v>
      </c>
      <c r="BD271" s="12">
        <v>148</v>
      </c>
      <c r="BE271" s="12" t="s">
        <v>102</v>
      </c>
      <c r="BF271" s="12">
        <v>11561</v>
      </c>
      <c r="BG271" s="12">
        <v>42</v>
      </c>
      <c r="BI271" s="2"/>
    </row>
    <row r="272" spans="1:61" x14ac:dyDescent="0.2">
      <c r="A272" s="2" t="s">
        <v>1612</v>
      </c>
      <c r="B272" s="2" t="s">
        <v>568</v>
      </c>
      <c r="D272" s="2">
        <v>50</v>
      </c>
      <c r="E272" s="11">
        <v>43235</v>
      </c>
      <c r="F272" s="2">
        <v>43235</v>
      </c>
      <c r="G272" s="2" t="s">
        <v>104</v>
      </c>
      <c r="K272" s="2">
        <v>15</v>
      </c>
      <c r="O272" s="2" t="s">
        <v>50</v>
      </c>
      <c r="P272" s="52" t="s">
        <v>50</v>
      </c>
      <c r="R272" s="2">
        <v>2</v>
      </c>
      <c r="S272" s="52" t="s">
        <v>1599</v>
      </c>
      <c r="V272" s="2" t="s">
        <v>1989</v>
      </c>
      <c r="W272" s="2" t="s">
        <v>1599</v>
      </c>
      <c r="X272" s="2" t="s">
        <v>1599</v>
      </c>
      <c r="Y272" s="2" t="s">
        <v>1599</v>
      </c>
      <c r="Z272" s="2" t="s">
        <v>1599</v>
      </c>
      <c r="AC272" s="2" t="s">
        <v>1599</v>
      </c>
      <c r="AE272" s="2" t="s">
        <v>1599</v>
      </c>
      <c r="AF272" s="12" t="s">
        <v>103</v>
      </c>
      <c r="AG272" s="12">
        <v>350</v>
      </c>
      <c r="AH272" s="12">
        <v>50</v>
      </c>
      <c r="AI272" s="12">
        <f>VLOOKUP(AH272,Tableau5[[ID_Section]:[departement]],10,TRUE)</f>
        <v>17</v>
      </c>
      <c r="AJ272" s="12" t="s">
        <v>104</v>
      </c>
      <c r="AK272" s="33">
        <v>43235</v>
      </c>
      <c r="AL272" s="12">
        <v>15</v>
      </c>
      <c r="AM272" s="12">
        <v>8</v>
      </c>
      <c r="AN272" s="12" t="s">
        <v>50</v>
      </c>
      <c r="AO272" s="12" t="str">
        <f>AN272</f>
        <v>Utilitaire</v>
      </c>
      <c r="AP272" s="12">
        <v>2</v>
      </c>
      <c r="AT272" s="12">
        <v>2</v>
      </c>
      <c r="AZ272" s="12" t="str">
        <f>CONCATENATE(AH272,"-",AK272,"-",AN272)</f>
        <v>50-43235-Utilitaire</v>
      </c>
      <c r="BA272" s="12">
        <v>1</v>
      </c>
      <c r="BB272" s="12">
        <v>2</v>
      </c>
      <c r="BC272" s="12" t="s">
        <v>61</v>
      </c>
      <c r="BD272" s="12">
        <v>148</v>
      </c>
      <c r="BE272" s="12" t="s">
        <v>102</v>
      </c>
      <c r="BF272" s="12">
        <v>11561</v>
      </c>
      <c r="BG272" s="12">
        <v>42</v>
      </c>
      <c r="BI272" s="2"/>
    </row>
    <row r="273" spans="1:61" x14ac:dyDescent="0.2">
      <c r="A273" s="2" t="s">
        <v>1612</v>
      </c>
      <c r="B273" s="2" t="s">
        <v>568</v>
      </c>
      <c r="D273" s="2">
        <v>50</v>
      </c>
      <c r="E273" s="11">
        <v>43235</v>
      </c>
      <c r="F273" s="2">
        <v>43235</v>
      </c>
      <c r="G273" s="2" t="s">
        <v>104</v>
      </c>
      <c r="K273" s="2">
        <v>15</v>
      </c>
      <c r="O273" s="2" t="s">
        <v>52</v>
      </c>
      <c r="P273" s="52" t="s">
        <v>52</v>
      </c>
      <c r="R273" s="2">
        <v>2</v>
      </c>
      <c r="S273" s="52" t="s">
        <v>1599</v>
      </c>
      <c r="V273" s="2" t="s">
        <v>1989</v>
      </c>
      <c r="W273" s="2" t="s">
        <v>1599</v>
      </c>
      <c r="X273" s="2" t="s">
        <v>1599</v>
      </c>
      <c r="Y273" s="2" t="s">
        <v>1599</v>
      </c>
      <c r="Z273" s="2" t="s">
        <v>1599</v>
      </c>
      <c r="AC273" s="2" t="s">
        <v>1599</v>
      </c>
      <c r="AE273" s="2" t="s">
        <v>1599</v>
      </c>
      <c r="AF273" s="12" t="s">
        <v>103</v>
      </c>
      <c r="AG273" s="12">
        <v>351</v>
      </c>
      <c r="AH273" s="12">
        <v>50</v>
      </c>
      <c r="AI273" s="12">
        <f>VLOOKUP(AH273,Tableau5[[ID_Section]:[departement]],10,TRUE)</f>
        <v>17</v>
      </c>
      <c r="AJ273" s="12" t="s">
        <v>104</v>
      </c>
      <c r="AK273" s="33">
        <v>43235</v>
      </c>
      <c r="AL273" s="12">
        <v>15</v>
      </c>
      <c r="AM273" s="12">
        <v>6</v>
      </c>
      <c r="AN273" s="12" t="s">
        <v>52</v>
      </c>
      <c r="AO273" s="12" t="str">
        <f>AN273</f>
        <v>Itinérant</v>
      </c>
      <c r="AP273" s="12">
        <v>2</v>
      </c>
      <c r="AT273" s="12">
        <v>2</v>
      </c>
      <c r="AZ273" s="12" t="str">
        <f>CONCATENATE(AH273,"-",AK273,"-",AN273)</f>
        <v>50-43235-Itinérant</v>
      </c>
      <c r="BA273" s="12">
        <v>1</v>
      </c>
      <c r="BB273" s="12">
        <v>2</v>
      </c>
      <c r="BC273" s="12" t="s">
        <v>61</v>
      </c>
      <c r="BD273" s="12">
        <v>148</v>
      </c>
      <c r="BE273" s="12" t="s">
        <v>102</v>
      </c>
      <c r="BF273" s="12">
        <v>11561</v>
      </c>
      <c r="BG273" s="12">
        <v>42</v>
      </c>
      <c r="BI273" s="2"/>
    </row>
    <row r="274" spans="1:61" x14ac:dyDescent="0.2">
      <c r="A274" s="2" t="s">
        <v>1612</v>
      </c>
      <c r="B274" s="2" t="s">
        <v>568</v>
      </c>
      <c r="D274" s="2">
        <v>50</v>
      </c>
      <c r="E274" s="11">
        <v>43235</v>
      </c>
      <c r="F274" s="2">
        <v>43235</v>
      </c>
      <c r="G274" s="2" t="s">
        <v>104</v>
      </c>
      <c r="K274" s="2">
        <v>15</v>
      </c>
      <c r="O274" s="2" t="s">
        <v>49</v>
      </c>
      <c r="R274" s="2">
        <v>1</v>
      </c>
      <c r="S274" s="52" t="s">
        <v>1599</v>
      </c>
      <c r="V274" s="2" t="s">
        <v>1989</v>
      </c>
      <c r="W274" s="2" t="s">
        <v>1599</v>
      </c>
      <c r="X274" s="2" t="s">
        <v>1599</v>
      </c>
      <c r="Y274" s="2" t="s">
        <v>1599</v>
      </c>
      <c r="Z274" s="2" t="s">
        <v>1599</v>
      </c>
      <c r="AC274" s="2" t="s">
        <v>1599</v>
      </c>
      <c r="AE274" s="2" t="s">
        <v>1599</v>
      </c>
      <c r="AF274" s="12" t="s">
        <v>103</v>
      </c>
      <c r="AG274" s="12">
        <v>352</v>
      </c>
      <c r="AH274" s="12">
        <v>50</v>
      </c>
      <c r="AI274" s="12">
        <f>VLOOKUP(AH274,Tableau5[[ID_Section]:[departement]],10,TRUE)</f>
        <v>17</v>
      </c>
      <c r="AJ274" s="12" t="s">
        <v>104</v>
      </c>
      <c r="AK274" s="33">
        <v>43235</v>
      </c>
      <c r="AL274" s="12">
        <v>15</v>
      </c>
      <c r="AM274" s="12">
        <v>1</v>
      </c>
      <c r="AN274" s="12" t="s">
        <v>49</v>
      </c>
      <c r="AP274" s="12">
        <v>1</v>
      </c>
      <c r="AT274" s="12">
        <v>2</v>
      </c>
      <c r="BA274" s="12">
        <v>2</v>
      </c>
      <c r="BB274" s="12">
        <v>2</v>
      </c>
      <c r="BC274" s="12" t="s">
        <v>61</v>
      </c>
      <c r="BD274" s="12">
        <v>148</v>
      </c>
      <c r="BE274" s="12" t="s">
        <v>102</v>
      </c>
      <c r="BF274" s="12">
        <v>11561</v>
      </c>
      <c r="BG274" s="12">
        <v>42</v>
      </c>
      <c r="BI274" s="2"/>
    </row>
    <row r="275" spans="1:61" x14ac:dyDescent="0.2">
      <c r="A275" s="2" t="s">
        <v>1612</v>
      </c>
      <c r="B275" s="2" t="s">
        <v>568</v>
      </c>
      <c r="D275" s="2">
        <v>50</v>
      </c>
      <c r="E275" s="11">
        <v>43235</v>
      </c>
      <c r="F275" s="2">
        <v>43235</v>
      </c>
      <c r="G275" s="2" t="s">
        <v>104</v>
      </c>
      <c r="K275" s="2">
        <v>15</v>
      </c>
      <c r="O275" s="2" t="s">
        <v>49</v>
      </c>
      <c r="R275" s="2">
        <v>2</v>
      </c>
      <c r="S275" s="52" t="s">
        <v>1599</v>
      </c>
      <c r="V275" s="2" t="s">
        <v>1988</v>
      </c>
      <c r="W275" s="2" t="s">
        <v>1599</v>
      </c>
      <c r="X275" s="2" t="s">
        <v>1599</v>
      </c>
      <c r="Y275" s="2" t="s">
        <v>1599</v>
      </c>
      <c r="Z275" s="2" t="s">
        <v>1599</v>
      </c>
      <c r="AC275" s="2" t="s">
        <v>1599</v>
      </c>
      <c r="AE275" s="2" t="s">
        <v>1599</v>
      </c>
      <c r="AF275" s="12" t="s">
        <v>103</v>
      </c>
      <c r="AG275" s="12">
        <v>353</v>
      </c>
      <c r="AH275" s="12">
        <v>50</v>
      </c>
      <c r="AI275" s="12">
        <f>VLOOKUP(AH275,Tableau5[[ID_Section]:[departement]],10,TRUE)</f>
        <v>17</v>
      </c>
      <c r="AJ275" s="12" t="s">
        <v>104</v>
      </c>
      <c r="AK275" s="33">
        <v>43235</v>
      </c>
      <c r="AL275" s="12">
        <v>15</v>
      </c>
      <c r="AM275" s="12">
        <v>1</v>
      </c>
      <c r="AN275" s="12" t="s">
        <v>49</v>
      </c>
      <c r="AP275" s="12">
        <v>2</v>
      </c>
      <c r="AT275" s="12">
        <v>1</v>
      </c>
      <c r="BA275" s="12">
        <v>2</v>
      </c>
      <c r="BB275" s="12">
        <v>2</v>
      </c>
      <c r="BC275" s="12" t="s">
        <v>61</v>
      </c>
      <c r="BD275" s="12">
        <v>148</v>
      </c>
      <c r="BE275" s="12" t="s">
        <v>102</v>
      </c>
      <c r="BF275" s="12">
        <v>11561</v>
      </c>
      <c r="BG275" s="12">
        <v>42</v>
      </c>
      <c r="BI275" s="2"/>
    </row>
    <row r="276" spans="1:61" x14ac:dyDescent="0.2">
      <c r="A276" s="2" t="s">
        <v>1612</v>
      </c>
      <c r="B276" s="2" t="s">
        <v>568</v>
      </c>
      <c r="D276" s="2">
        <v>50</v>
      </c>
      <c r="E276" s="11">
        <v>43235</v>
      </c>
      <c r="F276" s="2">
        <v>43235</v>
      </c>
      <c r="G276" s="2" t="s">
        <v>104</v>
      </c>
      <c r="K276" s="2">
        <v>15</v>
      </c>
      <c r="O276" s="2" t="s">
        <v>144</v>
      </c>
      <c r="R276" s="2">
        <v>2</v>
      </c>
      <c r="S276" s="52" t="s">
        <v>1599</v>
      </c>
      <c r="V276" s="2" t="s">
        <v>1989</v>
      </c>
      <c r="W276" s="2" t="s">
        <v>1599</v>
      </c>
      <c r="X276" s="2" t="s">
        <v>1599</v>
      </c>
      <c r="Y276" s="2" t="s">
        <v>1599</v>
      </c>
      <c r="Z276" s="2" t="s">
        <v>1599</v>
      </c>
      <c r="AC276" s="2" t="s">
        <v>1599</v>
      </c>
      <c r="AE276" s="2" t="s">
        <v>1599</v>
      </c>
      <c r="AF276" s="12" t="s">
        <v>103</v>
      </c>
      <c r="AG276" s="12">
        <v>354</v>
      </c>
      <c r="AH276" s="12">
        <v>50</v>
      </c>
      <c r="AI276" s="12">
        <f>VLOOKUP(AH276,Tableau5[[ID_Section]:[departement]],10,TRUE)</f>
        <v>17</v>
      </c>
      <c r="AJ276" s="12" t="s">
        <v>104</v>
      </c>
      <c r="AK276" s="33">
        <v>43235</v>
      </c>
      <c r="AL276" s="12">
        <v>15</v>
      </c>
      <c r="AM276" s="12">
        <v>3</v>
      </c>
      <c r="AN276" s="12" t="s">
        <v>144</v>
      </c>
      <c r="AP276" s="12">
        <v>2</v>
      </c>
      <c r="AT276" s="12">
        <v>2</v>
      </c>
      <c r="BA276" s="12">
        <v>2</v>
      </c>
      <c r="BB276" s="12">
        <v>2</v>
      </c>
      <c r="BC276" s="12" t="s">
        <v>61</v>
      </c>
      <c r="BD276" s="12">
        <v>148</v>
      </c>
      <c r="BE276" s="12" t="s">
        <v>102</v>
      </c>
      <c r="BF276" s="12">
        <v>11561</v>
      </c>
      <c r="BG276" s="12">
        <v>42</v>
      </c>
      <c r="BI276" s="2"/>
    </row>
    <row r="277" spans="1:61" x14ac:dyDescent="0.2">
      <c r="A277" s="2" t="s">
        <v>1612</v>
      </c>
      <c r="B277" s="2" t="s">
        <v>568</v>
      </c>
      <c r="D277" s="2">
        <v>50</v>
      </c>
      <c r="E277" s="11">
        <v>43235</v>
      </c>
      <c r="F277" s="2">
        <v>43235</v>
      </c>
      <c r="G277" s="2" t="s">
        <v>104</v>
      </c>
      <c r="K277" s="2">
        <v>15</v>
      </c>
      <c r="O277" s="2" t="s">
        <v>49</v>
      </c>
      <c r="R277" s="2">
        <v>4</v>
      </c>
      <c r="S277" s="52" t="s">
        <v>1599</v>
      </c>
      <c r="V277" s="2" t="s">
        <v>1988</v>
      </c>
      <c r="W277" s="2" t="s">
        <v>1599</v>
      </c>
      <c r="X277" s="2" t="s">
        <v>1599</v>
      </c>
      <c r="Y277" s="2" t="s">
        <v>1599</v>
      </c>
      <c r="Z277" s="2" t="s">
        <v>1599</v>
      </c>
      <c r="AC277" s="2" t="s">
        <v>1599</v>
      </c>
      <c r="AE277" s="2" t="s">
        <v>1599</v>
      </c>
      <c r="AF277" s="12" t="s">
        <v>103</v>
      </c>
      <c r="AG277" s="12">
        <v>355</v>
      </c>
      <c r="AH277" s="12">
        <v>50</v>
      </c>
      <c r="AI277" s="12">
        <f>VLOOKUP(AH277,Tableau5[[ID_Section]:[departement]],10,TRUE)</f>
        <v>17</v>
      </c>
      <c r="AJ277" s="12" t="s">
        <v>104</v>
      </c>
      <c r="AK277" s="33">
        <v>43235</v>
      </c>
      <c r="AL277" s="12">
        <v>15</v>
      </c>
      <c r="AM277" s="12">
        <v>1</v>
      </c>
      <c r="AN277" s="12" t="s">
        <v>49</v>
      </c>
      <c r="AP277" s="12">
        <v>4</v>
      </c>
      <c r="AT277" s="12">
        <v>1</v>
      </c>
      <c r="BA277" s="12">
        <v>2</v>
      </c>
      <c r="BB277" s="12">
        <v>2</v>
      </c>
      <c r="BC277" s="12" t="s">
        <v>61</v>
      </c>
      <c r="BD277" s="12">
        <v>148</v>
      </c>
      <c r="BE277" s="12" t="s">
        <v>102</v>
      </c>
      <c r="BF277" s="12">
        <v>11561</v>
      </c>
      <c r="BG277" s="12">
        <v>42</v>
      </c>
      <c r="BI277" s="2"/>
    </row>
    <row r="278" spans="1:61" x14ac:dyDescent="0.2">
      <c r="A278" s="2" t="s">
        <v>1612</v>
      </c>
      <c r="B278" s="2" t="s">
        <v>568</v>
      </c>
      <c r="D278" s="2">
        <v>50</v>
      </c>
      <c r="E278" s="11">
        <v>43235</v>
      </c>
      <c r="F278" s="2">
        <v>43235</v>
      </c>
      <c r="G278" s="2" t="s">
        <v>104</v>
      </c>
      <c r="K278" s="2">
        <v>15</v>
      </c>
      <c r="O278" s="2" t="s">
        <v>46</v>
      </c>
      <c r="R278" s="2">
        <v>2</v>
      </c>
      <c r="S278" s="52" t="s">
        <v>1599</v>
      </c>
      <c r="V278" s="2" t="s">
        <v>1988</v>
      </c>
      <c r="W278" s="2" t="s">
        <v>1599</v>
      </c>
      <c r="X278" s="2" t="s">
        <v>1599</v>
      </c>
      <c r="Y278" s="2" t="s">
        <v>1599</v>
      </c>
      <c r="Z278" s="2" t="s">
        <v>1599</v>
      </c>
      <c r="AC278" s="2" t="s">
        <v>1599</v>
      </c>
      <c r="AE278" s="2" t="s">
        <v>1599</v>
      </c>
      <c r="AF278" s="12" t="s">
        <v>103</v>
      </c>
      <c r="AG278" s="12">
        <v>356</v>
      </c>
      <c r="AH278" s="12">
        <v>50</v>
      </c>
      <c r="AI278" s="12">
        <f>VLOOKUP(AH278,Tableau5[[ID_Section]:[departement]],10,TRUE)</f>
        <v>17</v>
      </c>
      <c r="AJ278" s="12" t="s">
        <v>104</v>
      </c>
      <c r="AK278" s="33">
        <v>43235</v>
      </c>
      <c r="AL278" s="12">
        <v>15</v>
      </c>
      <c r="AM278" s="12">
        <v>2</v>
      </c>
      <c r="AN278" s="12" t="s">
        <v>46</v>
      </c>
      <c r="AP278" s="12">
        <v>2</v>
      </c>
      <c r="AT278" s="12">
        <v>1</v>
      </c>
      <c r="BA278" s="12">
        <v>2</v>
      </c>
      <c r="BB278" s="12">
        <v>2</v>
      </c>
      <c r="BC278" s="12" t="s">
        <v>61</v>
      </c>
      <c r="BD278" s="12">
        <v>148</v>
      </c>
      <c r="BE278" s="12" t="s">
        <v>102</v>
      </c>
      <c r="BF278" s="12">
        <v>11561</v>
      </c>
      <c r="BG278" s="12">
        <v>42</v>
      </c>
      <c r="BH278" s="12" t="s">
        <v>48</v>
      </c>
      <c r="BI278" s="2"/>
    </row>
    <row r="279" spans="1:61" x14ac:dyDescent="0.2">
      <c r="A279" s="2" t="s">
        <v>1612</v>
      </c>
      <c r="B279" s="2" t="s">
        <v>568</v>
      </c>
      <c r="D279" s="2">
        <v>50</v>
      </c>
      <c r="E279" s="11">
        <v>43235</v>
      </c>
      <c r="F279" s="2">
        <v>43235</v>
      </c>
      <c r="G279" s="2" t="s">
        <v>104</v>
      </c>
      <c r="K279" s="2">
        <v>16</v>
      </c>
      <c r="O279" s="2" t="s">
        <v>46</v>
      </c>
      <c r="R279" s="2">
        <v>1</v>
      </c>
      <c r="S279" s="52" t="s">
        <v>1599</v>
      </c>
      <c r="V279" s="2" t="s">
        <v>1988</v>
      </c>
      <c r="W279" s="2" t="s">
        <v>1599</v>
      </c>
      <c r="X279" s="2" t="s">
        <v>1599</v>
      </c>
      <c r="Y279" s="2" t="s">
        <v>1599</v>
      </c>
      <c r="Z279" s="2" t="s">
        <v>1599</v>
      </c>
      <c r="AC279" s="2" t="s">
        <v>1599</v>
      </c>
      <c r="AE279" s="2" t="s">
        <v>1599</v>
      </c>
      <c r="AF279" s="12" t="s">
        <v>103</v>
      </c>
      <c r="AG279" s="12">
        <v>357</v>
      </c>
      <c r="AH279" s="12">
        <v>50</v>
      </c>
      <c r="AI279" s="12">
        <f>VLOOKUP(AH279,Tableau5[[ID_Section]:[departement]],10,TRUE)</f>
        <v>17</v>
      </c>
      <c r="AJ279" s="12" t="s">
        <v>104</v>
      </c>
      <c r="AK279" s="33">
        <v>43235</v>
      </c>
      <c r="AL279" s="12">
        <v>16</v>
      </c>
      <c r="AM279" s="12">
        <v>2</v>
      </c>
      <c r="AN279" s="12" t="s">
        <v>46</v>
      </c>
      <c r="AP279" s="12">
        <v>1</v>
      </c>
      <c r="AT279" s="12">
        <v>1</v>
      </c>
      <c r="BA279" s="12">
        <v>2</v>
      </c>
      <c r="BB279" s="12">
        <v>2</v>
      </c>
      <c r="BC279" s="12" t="s">
        <v>61</v>
      </c>
      <c r="BD279" s="12">
        <v>148</v>
      </c>
      <c r="BE279" s="12" t="s">
        <v>145</v>
      </c>
      <c r="BF279" s="12">
        <v>11562</v>
      </c>
      <c r="BG279" s="12">
        <v>15</v>
      </c>
      <c r="BI279" s="2"/>
    </row>
    <row r="280" spans="1:61" x14ac:dyDescent="0.2">
      <c r="A280" s="2" t="s">
        <v>1612</v>
      </c>
      <c r="B280" s="2" t="s">
        <v>568</v>
      </c>
      <c r="D280" s="2">
        <v>50</v>
      </c>
      <c r="E280" s="11">
        <v>43235</v>
      </c>
      <c r="F280" s="2">
        <v>43235</v>
      </c>
      <c r="G280" s="2" t="s">
        <v>104</v>
      </c>
      <c r="K280" s="2">
        <v>16</v>
      </c>
      <c r="O280" s="2" t="s">
        <v>46</v>
      </c>
      <c r="R280" s="2">
        <v>3</v>
      </c>
      <c r="S280" s="52" t="s">
        <v>1599</v>
      </c>
      <c r="V280" s="2" t="s">
        <v>1988</v>
      </c>
      <c r="W280" s="2" t="s">
        <v>1599</v>
      </c>
      <c r="X280" s="2" t="s">
        <v>1599</v>
      </c>
      <c r="Y280" s="2" t="s">
        <v>1599</v>
      </c>
      <c r="Z280" s="2" t="s">
        <v>1599</v>
      </c>
      <c r="AC280" s="2" t="s">
        <v>1599</v>
      </c>
      <c r="AE280" s="2" t="s">
        <v>1599</v>
      </c>
      <c r="AF280" s="12" t="s">
        <v>103</v>
      </c>
      <c r="AG280" s="12">
        <v>358</v>
      </c>
      <c r="AH280" s="12">
        <v>50</v>
      </c>
      <c r="AI280" s="12">
        <f>VLOOKUP(AH280,Tableau5[[ID_Section]:[departement]],10,TRUE)</f>
        <v>17</v>
      </c>
      <c r="AJ280" s="12" t="s">
        <v>104</v>
      </c>
      <c r="AK280" s="33">
        <v>43235</v>
      </c>
      <c r="AL280" s="12">
        <v>16</v>
      </c>
      <c r="AM280" s="12">
        <v>2</v>
      </c>
      <c r="AN280" s="12" t="s">
        <v>46</v>
      </c>
      <c r="AP280" s="12">
        <v>3</v>
      </c>
      <c r="AT280" s="12">
        <v>1</v>
      </c>
      <c r="BA280" s="12">
        <v>2</v>
      </c>
      <c r="BB280" s="12">
        <v>2</v>
      </c>
      <c r="BC280" s="12" t="s">
        <v>61</v>
      </c>
      <c r="BD280" s="12">
        <v>148</v>
      </c>
      <c r="BE280" s="12" t="s">
        <v>145</v>
      </c>
      <c r="BF280" s="12">
        <v>11562</v>
      </c>
      <c r="BG280" s="12">
        <v>15</v>
      </c>
      <c r="BI280" s="2"/>
    </row>
    <row r="281" spans="1:61" x14ac:dyDescent="0.2">
      <c r="A281" s="2" t="s">
        <v>1612</v>
      </c>
      <c r="B281" s="2" t="s">
        <v>568</v>
      </c>
      <c r="D281" s="2">
        <v>50</v>
      </c>
      <c r="E281" s="11">
        <v>43235</v>
      </c>
      <c r="F281" s="2">
        <v>43235</v>
      </c>
      <c r="G281" s="2" t="s">
        <v>104</v>
      </c>
      <c r="K281" s="2">
        <v>16</v>
      </c>
      <c r="O281" s="2" t="s">
        <v>46</v>
      </c>
      <c r="R281" s="2">
        <v>2</v>
      </c>
      <c r="S281" s="52" t="s">
        <v>1599</v>
      </c>
      <c r="V281" s="2" t="s">
        <v>1989</v>
      </c>
      <c r="W281" s="2" t="s">
        <v>1599</v>
      </c>
      <c r="X281" s="2" t="s">
        <v>1599</v>
      </c>
      <c r="Y281" s="2" t="s">
        <v>1599</v>
      </c>
      <c r="Z281" s="2" t="s">
        <v>1599</v>
      </c>
      <c r="AC281" s="2" t="s">
        <v>1599</v>
      </c>
      <c r="AE281" s="2" t="s">
        <v>1599</v>
      </c>
      <c r="AF281" s="12" t="s">
        <v>103</v>
      </c>
      <c r="AG281" s="12">
        <v>359</v>
      </c>
      <c r="AH281" s="12">
        <v>50</v>
      </c>
      <c r="AI281" s="12">
        <f>VLOOKUP(AH281,Tableau5[[ID_Section]:[departement]],10,TRUE)</f>
        <v>17</v>
      </c>
      <c r="AJ281" s="12" t="s">
        <v>104</v>
      </c>
      <c r="AK281" s="33">
        <v>43235</v>
      </c>
      <c r="AL281" s="12">
        <v>16</v>
      </c>
      <c r="AM281" s="12">
        <v>2</v>
      </c>
      <c r="AN281" s="12" t="s">
        <v>46</v>
      </c>
      <c r="AP281" s="12">
        <v>2</v>
      </c>
      <c r="AT281" s="12">
        <v>2</v>
      </c>
      <c r="BA281" s="12">
        <v>2</v>
      </c>
      <c r="BB281" s="12">
        <v>2</v>
      </c>
      <c r="BC281" s="12" t="s">
        <v>61</v>
      </c>
      <c r="BD281" s="12">
        <v>148</v>
      </c>
      <c r="BE281" s="12" t="s">
        <v>145</v>
      </c>
      <c r="BF281" s="12">
        <v>11562</v>
      </c>
      <c r="BG281" s="12">
        <v>15</v>
      </c>
      <c r="BI281" s="2"/>
    </row>
    <row r="282" spans="1:61" x14ac:dyDescent="0.2">
      <c r="A282" s="2" t="s">
        <v>1612</v>
      </c>
      <c r="B282" s="2" t="s">
        <v>568</v>
      </c>
      <c r="D282" s="2">
        <v>50</v>
      </c>
      <c r="E282" s="11">
        <v>43235</v>
      </c>
      <c r="F282" s="2">
        <v>43235</v>
      </c>
      <c r="G282" s="2" t="s">
        <v>104</v>
      </c>
      <c r="K282" s="2">
        <v>16</v>
      </c>
      <c r="O282" s="2" t="s">
        <v>49</v>
      </c>
      <c r="R282" s="2">
        <v>2</v>
      </c>
      <c r="S282" s="52" t="s">
        <v>1599</v>
      </c>
      <c r="V282" s="2" t="s">
        <v>1989</v>
      </c>
      <c r="W282" s="2" t="s">
        <v>1599</v>
      </c>
      <c r="X282" s="2" t="s">
        <v>1599</v>
      </c>
      <c r="Y282" s="2" t="s">
        <v>1599</v>
      </c>
      <c r="Z282" s="2" t="s">
        <v>1599</v>
      </c>
      <c r="AC282" s="2" t="s">
        <v>1599</v>
      </c>
      <c r="AE282" s="2" t="s">
        <v>1599</v>
      </c>
      <c r="AF282" s="12" t="s">
        <v>103</v>
      </c>
      <c r="AG282" s="12">
        <v>360</v>
      </c>
      <c r="AH282" s="12">
        <v>50</v>
      </c>
      <c r="AI282" s="12">
        <f>VLOOKUP(AH282,Tableau5[[ID_Section]:[departement]],10,TRUE)</f>
        <v>17</v>
      </c>
      <c r="AJ282" s="12" t="s">
        <v>104</v>
      </c>
      <c r="AK282" s="33">
        <v>43235</v>
      </c>
      <c r="AL282" s="12">
        <v>16</v>
      </c>
      <c r="AM282" s="12">
        <v>1</v>
      </c>
      <c r="AN282" s="12" t="s">
        <v>49</v>
      </c>
      <c r="AP282" s="12">
        <v>2</v>
      </c>
      <c r="AT282" s="12">
        <v>2</v>
      </c>
      <c r="BA282" s="12">
        <v>2</v>
      </c>
      <c r="BB282" s="12">
        <v>2</v>
      </c>
      <c r="BC282" s="12" t="s">
        <v>61</v>
      </c>
      <c r="BD282" s="12">
        <v>148</v>
      </c>
      <c r="BE282" s="12" t="s">
        <v>145</v>
      </c>
      <c r="BF282" s="12">
        <v>11562</v>
      </c>
      <c r="BG282" s="12">
        <v>15</v>
      </c>
      <c r="BI282" s="2"/>
    </row>
    <row r="283" spans="1:61" x14ac:dyDescent="0.2">
      <c r="A283" s="2" t="s">
        <v>1612</v>
      </c>
      <c r="B283" s="2" t="s">
        <v>568</v>
      </c>
      <c r="D283" s="2">
        <v>50</v>
      </c>
      <c r="E283" s="11">
        <v>43235</v>
      </c>
      <c r="F283" s="2">
        <v>43235</v>
      </c>
      <c r="G283" s="2" t="s">
        <v>104</v>
      </c>
      <c r="K283" s="2">
        <v>16</v>
      </c>
      <c r="O283" s="2" t="s">
        <v>46</v>
      </c>
      <c r="R283" s="2">
        <v>1</v>
      </c>
      <c r="S283" s="52" t="s">
        <v>1599</v>
      </c>
      <c r="V283" s="2" t="s">
        <v>1989</v>
      </c>
      <c r="W283" s="2" t="s">
        <v>1599</v>
      </c>
      <c r="X283" s="2" t="s">
        <v>1599</v>
      </c>
      <c r="Y283" s="2" t="s">
        <v>1599</v>
      </c>
      <c r="Z283" s="2" t="s">
        <v>1599</v>
      </c>
      <c r="AC283" s="2" t="s">
        <v>1599</v>
      </c>
      <c r="AE283" s="2" t="s">
        <v>1599</v>
      </c>
      <c r="AF283" s="12" t="s">
        <v>103</v>
      </c>
      <c r="AG283" s="12">
        <v>361</v>
      </c>
      <c r="AH283" s="12">
        <v>50</v>
      </c>
      <c r="AI283" s="12">
        <f>VLOOKUP(AH283,Tableau5[[ID_Section]:[departement]],10,TRUE)</f>
        <v>17</v>
      </c>
      <c r="AJ283" s="12" t="s">
        <v>104</v>
      </c>
      <c r="AK283" s="33">
        <v>43235</v>
      </c>
      <c r="AL283" s="12">
        <v>16</v>
      </c>
      <c r="AM283" s="12">
        <v>2</v>
      </c>
      <c r="AN283" s="12" t="s">
        <v>46</v>
      </c>
      <c r="AP283" s="12">
        <v>1</v>
      </c>
      <c r="AT283" s="12">
        <v>2</v>
      </c>
      <c r="BA283" s="12">
        <v>2</v>
      </c>
      <c r="BB283" s="12">
        <v>2</v>
      </c>
      <c r="BC283" s="12" t="s">
        <v>61</v>
      </c>
      <c r="BD283" s="12">
        <v>148</v>
      </c>
      <c r="BE283" s="12" t="s">
        <v>145</v>
      </c>
      <c r="BF283" s="12">
        <v>11562</v>
      </c>
      <c r="BG283" s="12">
        <v>15</v>
      </c>
      <c r="BI283" s="2"/>
    </row>
    <row r="284" spans="1:61" x14ac:dyDescent="0.2">
      <c r="A284" s="2" t="s">
        <v>1612</v>
      </c>
      <c r="B284" s="2" t="s">
        <v>568</v>
      </c>
      <c r="D284" s="2">
        <v>50</v>
      </c>
      <c r="E284" s="11">
        <v>43235</v>
      </c>
      <c r="F284" s="2">
        <v>43235</v>
      </c>
      <c r="G284" s="2" t="s">
        <v>104</v>
      </c>
      <c r="K284" s="2">
        <v>16</v>
      </c>
      <c r="O284" s="2" t="s">
        <v>49</v>
      </c>
      <c r="R284" s="2">
        <v>2</v>
      </c>
      <c r="S284" s="52" t="s">
        <v>1599</v>
      </c>
      <c r="V284" s="2" t="s">
        <v>1988</v>
      </c>
      <c r="W284" s="2" t="s">
        <v>1599</v>
      </c>
      <c r="X284" s="2" t="s">
        <v>1599</v>
      </c>
      <c r="Y284" s="2" t="s">
        <v>1599</v>
      </c>
      <c r="Z284" s="2" t="s">
        <v>1599</v>
      </c>
      <c r="AC284" s="2" t="s">
        <v>1599</v>
      </c>
      <c r="AE284" s="2" t="s">
        <v>1599</v>
      </c>
      <c r="AF284" s="12" t="s">
        <v>103</v>
      </c>
      <c r="AG284" s="12">
        <v>362</v>
      </c>
      <c r="AH284" s="12">
        <v>50</v>
      </c>
      <c r="AI284" s="12">
        <f>VLOOKUP(AH284,Tableau5[[ID_Section]:[departement]],10,TRUE)</f>
        <v>17</v>
      </c>
      <c r="AJ284" s="12" t="s">
        <v>104</v>
      </c>
      <c r="AK284" s="33">
        <v>43235</v>
      </c>
      <c r="AL284" s="12">
        <v>16</v>
      </c>
      <c r="AM284" s="12">
        <v>1</v>
      </c>
      <c r="AN284" s="12" t="s">
        <v>49</v>
      </c>
      <c r="AP284" s="12">
        <v>2</v>
      </c>
      <c r="AT284" s="12">
        <v>1</v>
      </c>
      <c r="BA284" s="12">
        <v>2</v>
      </c>
      <c r="BB284" s="12">
        <v>2</v>
      </c>
      <c r="BC284" s="12" t="s">
        <v>61</v>
      </c>
      <c r="BD284" s="12">
        <v>148</v>
      </c>
      <c r="BE284" s="12" t="s">
        <v>145</v>
      </c>
      <c r="BF284" s="12">
        <v>11562</v>
      </c>
      <c r="BG284" s="12">
        <v>15</v>
      </c>
      <c r="BI284" s="2"/>
    </row>
    <row r="285" spans="1:61" x14ac:dyDescent="0.2">
      <c r="A285" s="2" t="s">
        <v>1612</v>
      </c>
      <c r="B285" s="2" t="s">
        <v>568</v>
      </c>
      <c r="D285" s="2">
        <v>50</v>
      </c>
      <c r="E285" s="11">
        <v>43235</v>
      </c>
      <c r="F285" s="2">
        <v>43235</v>
      </c>
      <c r="G285" s="2" t="s">
        <v>104</v>
      </c>
      <c r="K285" s="2">
        <v>16</v>
      </c>
      <c r="O285" s="2" t="s">
        <v>55</v>
      </c>
      <c r="P285" s="52" t="s">
        <v>55</v>
      </c>
      <c r="R285" s="2">
        <v>1</v>
      </c>
      <c r="S285" s="52" t="s">
        <v>1599</v>
      </c>
      <c r="V285" s="2" t="s">
        <v>1988</v>
      </c>
      <c r="W285" s="2" t="s">
        <v>1599</v>
      </c>
      <c r="X285" s="2" t="s">
        <v>1599</v>
      </c>
      <c r="Y285" s="2" t="s">
        <v>1599</v>
      </c>
      <c r="Z285" s="2" t="s">
        <v>1599</v>
      </c>
      <c r="AC285" s="2" t="s">
        <v>1599</v>
      </c>
      <c r="AE285" s="2" t="s">
        <v>1599</v>
      </c>
      <c r="AF285" s="12" t="s">
        <v>103</v>
      </c>
      <c r="AG285" s="12">
        <v>363</v>
      </c>
      <c r="AH285" s="12">
        <v>50</v>
      </c>
      <c r="AI285" s="12">
        <f>VLOOKUP(AH285,Tableau5[[ID_Section]:[departement]],10,TRUE)</f>
        <v>17</v>
      </c>
      <c r="AJ285" s="12" t="s">
        <v>104</v>
      </c>
      <c r="AK285" s="33">
        <v>43235</v>
      </c>
      <c r="AL285" s="12">
        <v>16</v>
      </c>
      <c r="AM285" s="12">
        <v>5</v>
      </c>
      <c r="AN285" s="12" t="s">
        <v>55</v>
      </c>
      <c r="AO285" s="12" t="str">
        <f>AN285</f>
        <v>Sportif</v>
      </c>
      <c r="AP285" s="12">
        <v>1</v>
      </c>
      <c r="AT285" s="12">
        <v>1</v>
      </c>
      <c r="AZ285" s="12" t="str">
        <f>CONCATENATE(AH285,"-",AK285,"-",AN285)</f>
        <v>50-43235-Sportif</v>
      </c>
      <c r="BA285" s="12">
        <v>1</v>
      </c>
      <c r="BB285" s="12">
        <v>2</v>
      </c>
      <c r="BC285" s="12" t="s">
        <v>61</v>
      </c>
      <c r="BD285" s="12">
        <v>148</v>
      </c>
      <c r="BE285" s="12" t="s">
        <v>145</v>
      </c>
      <c r="BF285" s="12">
        <v>11562</v>
      </c>
      <c r="BG285" s="12">
        <v>15</v>
      </c>
      <c r="BI285" s="2"/>
    </row>
    <row r="286" spans="1:61" x14ac:dyDescent="0.2">
      <c r="A286" s="2" t="s">
        <v>1612</v>
      </c>
      <c r="B286" s="2" t="s">
        <v>568</v>
      </c>
      <c r="D286" s="2">
        <v>50</v>
      </c>
      <c r="E286" s="11">
        <v>43235</v>
      </c>
      <c r="F286" s="2">
        <v>43235</v>
      </c>
      <c r="G286" s="2" t="s">
        <v>104</v>
      </c>
      <c r="K286" s="2">
        <v>16</v>
      </c>
      <c r="O286" s="2" t="s">
        <v>53</v>
      </c>
      <c r="P286" s="52" t="s">
        <v>53</v>
      </c>
      <c r="R286" s="2">
        <v>1</v>
      </c>
      <c r="S286" s="52">
        <v>1</v>
      </c>
      <c r="V286" s="2" t="s">
        <v>1989</v>
      </c>
      <c r="W286" s="2" t="s">
        <v>54</v>
      </c>
      <c r="X286" s="2" t="s">
        <v>146</v>
      </c>
      <c r="Y286" s="2" t="s">
        <v>1599</v>
      </c>
      <c r="Z286" s="2" t="s">
        <v>1599</v>
      </c>
      <c r="AC286" s="2" t="s">
        <v>1599</v>
      </c>
      <c r="AE286" s="2" t="s">
        <v>1599</v>
      </c>
      <c r="AF286" s="12" t="s">
        <v>146</v>
      </c>
      <c r="AG286" s="12">
        <v>364</v>
      </c>
      <c r="AH286" s="12">
        <v>50</v>
      </c>
      <c r="AI286" s="12">
        <f>VLOOKUP(AH286,Tableau5[[ID_Section]:[departement]],10,TRUE)</f>
        <v>17</v>
      </c>
      <c r="AJ286" s="12" t="s">
        <v>104</v>
      </c>
      <c r="AK286" s="33">
        <v>43235</v>
      </c>
      <c r="AL286" s="12">
        <v>16</v>
      </c>
      <c r="AM286" s="12">
        <v>9</v>
      </c>
      <c r="AN286" s="12" t="s">
        <v>53</v>
      </c>
      <c r="AO286" s="12" t="s">
        <v>53</v>
      </c>
      <c r="AP286" s="12">
        <v>1</v>
      </c>
      <c r="AT286" s="12">
        <v>2</v>
      </c>
      <c r="AU286" s="12">
        <v>40</v>
      </c>
      <c r="AZ286" s="12" t="str">
        <f>CONCATENATE(AH286,"-",AK286,"-","Loisir")</f>
        <v>50-43235-Loisir</v>
      </c>
      <c r="BA286" s="12">
        <v>1</v>
      </c>
      <c r="BB286" s="12">
        <v>2</v>
      </c>
      <c r="BC286" s="12" t="s">
        <v>61</v>
      </c>
      <c r="BD286" s="12">
        <v>148</v>
      </c>
      <c r="BE286" s="12" t="s">
        <v>145</v>
      </c>
      <c r="BF286" s="12">
        <v>11562</v>
      </c>
      <c r="BG286" s="12">
        <v>15</v>
      </c>
      <c r="BI286" s="2"/>
    </row>
    <row r="287" spans="1:61" x14ac:dyDescent="0.2">
      <c r="A287" s="2" t="s">
        <v>1612</v>
      </c>
      <c r="B287" s="2" t="s">
        <v>568</v>
      </c>
      <c r="D287" s="2">
        <v>50</v>
      </c>
      <c r="E287" s="11">
        <v>43235</v>
      </c>
      <c r="F287" s="2">
        <v>43235</v>
      </c>
      <c r="G287" s="2" t="s">
        <v>104</v>
      </c>
      <c r="K287" s="2">
        <v>16</v>
      </c>
      <c r="O287" s="2" t="s">
        <v>53</v>
      </c>
      <c r="P287" s="52" t="s">
        <v>53</v>
      </c>
      <c r="R287" s="2">
        <v>1</v>
      </c>
      <c r="S287" s="52" t="s">
        <v>1599</v>
      </c>
      <c r="V287" s="2" t="s">
        <v>1989</v>
      </c>
      <c r="W287" s="2" t="s">
        <v>1599</v>
      </c>
      <c r="X287" s="2" t="s">
        <v>1599</v>
      </c>
      <c r="Y287" s="2" t="s">
        <v>1599</v>
      </c>
      <c r="Z287" s="2" t="s">
        <v>1599</v>
      </c>
      <c r="AC287" s="2" t="s">
        <v>1599</v>
      </c>
      <c r="AE287" s="2" t="s">
        <v>1599</v>
      </c>
      <c r="AF287" s="12" t="s">
        <v>103</v>
      </c>
      <c r="AG287" s="12">
        <v>365</v>
      </c>
      <c r="AH287" s="12">
        <v>50</v>
      </c>
      <c r="AI287" s="12">
        <f>VLOOKUP(AH287,Tableau5[[ID_Section]:[departement]],10,TRUE)</f>
        <v>17</v>
      </c>
      <c r="AJ287" s="12" t="s">
        <v>104</v>
      </c>
      <c r="AK287" s="33">
        <v>43235</v>
      </c>
      <c r="AL287" s="12">
        <v>16</v>
      </c>
      <c r="AM287" s="12">
        <v>9</v>
      </c>
      <c r="AN287" s="12" t="s">
        <v>53</v>
      </c>
      <c r="AO287" s="12" t="s">
        <v>53</v>
      </c>
      <c r="AP287" s="12">
        <v>1</v>
      </c>
      <c r="AT287" s="12">
        <v>2</v>
      </c>
      <c r="AZ287" s="12" t="str">
        <f>CONCATENATE(AH287,"-",AK287,"-","Loisir")</f>
        <v>50-43235-Loisir</v>
      </c>
      <c r="BA287" s="12">
        <v>1</v>
      </c>
      <c r="BB287" s="12">
        <v>2</v>
      </c>
      <c r="BC287" s="12" t="s">
        <v>61</v>
      </c>
      <c r="BD287" s="12">
        <v>148</v>
      </c>
      <c r="BE287" s="12" t="s">
        <v>145</v>
      </c>
      <c r="BF287" s="12">
        <v>11562</v>
      </c>
      <c r="BG287" s="12">
        <v>15</v>
      </c>
      <c r="BI287" s="2"/>
    </row>
    <row r="288" spans="1:61" x14ac:dyDescent="0.2">
      <c r="A288" s="2" t="s">
        <v>1612</v>
      </c>
      <c r="B288" s="2" t="s">
        <v>568</v>
      </c>
      <c r="D288" s="2">
        <v>50</v>
      </c>
      <c r="E288" s="11">
        <v>43235</v>
      </c>
      <c r="F288" s="2">
        <v>43235</v>
      </c>
      <c r="G288" s="2" t="s">
        <v>104</v>
      </c>
      <c r="K288" s="2">
        <v>16</v>
      </c>
      <c r="O288" s="2" t="s">
        <v>49</v>
      </c>
      <c r="R288" s="2">
        <v>2</v>
      </c>
      <c r="S288" s="52" t="s">
        <v>1599</v>
      </c>
      <c r="V288" s="2" t="s">
        <v>1989</v>
      </c>
      <c r="W288" s="2" t="s">
        <v>1599</v>
      </c>
      <c r="X288" s="2" t="s">
        <v>1599</v>
      </c>
      <c r="Y288" s="2" t="s">
        <v>1599</v>
      </c>
      <c r="Z288" s="2" t="s">
        <v>1599</v>
      </c>
      <c r="AC288" s="2" t="s">
        <v>1599</v>
      </c>
      <c r="AE288" s="2" t="s">
        <v>1599</v>
      </c>
      <c r="AF288" s="12" t="s">
        <v>103</v>
      </c>
      <c r="AG288" s="12">
        <v>366</v>
      </c>
      <c r="AH288" s="12">
        <v>50</v>
      </c>
      <c r="AI288" s="12">
        <f>VLOOKUP(AH288,Tableau5[[ID_Section]:[departement]],10,TRUE)</f>
        <v>17</v>
      </c>
      <c r="AJ288" s="12" t="s">
        <v>104</v>
      </c>
      <c r="AK288" s="33">
        <v>43235</v>
      </c>
      <c r="AL288" s="12">
        <v>16</v>
      </c>
      <c r="AM288" s="12">
        <v>1</v>
      </c>
      <c r="AN288" s="12" t="s">
        <v>49</v>
      </c>
      <c r="AP288" s="12">
        <v>2</v>
      </c>
      <c r="AT288" s="12">
        <v>2</v>
      </c>
      <c r="BA288" s="12">
        <v>2</v>
      </c>
      <c r="BB288" s="12">
        <v>2</v>
      </c>
      <c r="BC288" s="12" t="s">
        <v>61</v>
      </c>
      <c r="BD288" s="12">
        <v>148</v>
      </c>
      <c r="BE288" s="12" t="s">
        <v>145</v>
      </c>
      <c r="BF288" s="12">
        <v>11562</v>
      </c>
      <c r="BG288" s="12">
        <v>15</v>
      </c>
      <c r="BI288" s="2"/>
    </row>
    <row r="289" spans="1:61" x14ac:dyDescent="0.2">
      <c r="A289" s="2" t="s">
        <v>1612</v>
      </c>
      <c r="B289" s="2" t="s">
        <v>568</v>
      </c>
      <c r="D289" s="2">
        <v>50</v>
      </c>
      <c r="E289" s="11">
        <v>43235</v>
      </c>
      <c r="F289" s="2">
        <v>43235</v>
      </c>
      <c r="G289" s="2" t="s">
        <v>104</v>
      </c>
      <c r="K289" s="2">
        <v>16</v>
      </c>
      <c r="O289" s="2" t="s">
        <v>55</v>
      </c>
      <c r="P289" s="52" t="s">
        <v>55</v>
      </c>
      <c r="R289" s="2">
        <v>1</v>
      </c>
      <c r="S289" s="52">
        <v>1</v>
      </c>
      <c r="V289" s="2" t="s">
        <v>1989</v>
      </c>
      <c r="W289" s="2" t="s">
        <v>54</v>
      </c>
      <c r="X289" s="2" t="s">
        <v>147</v>
      </c>
      <c r="Y289" s="2" t="s">
        <v>1599</v>
      </c>
      <c r="Z289" s="2" t="s">
        <v>1599</v>
      </c>
      <c r="AC289" s="2" t="s">
        <v>1599</v>
      </c>
      <c r="AE289" s="2" t="s">
        <v>1599</v>
      </c>
      <c r="AF289" s="12" t="s">
        <v>147</v>
      </c>
      <c r="AG289" s="12">
        <v>367</v>
      </c>
      <c r="AH289" s="12">
        <v>50</v>
      </c>
      <c r="AI289" s="12">
        <f>VLOOKUP(AH289,Tableau5[[ID_Section]:[departement]],10,TRUE)</f>
        <v>17</v>
      </c>
      <c r="AJ289" s="12" t="s">
        <v>104</v>
      </c>
      <c r="AK289" s="33">
        <v>43235</v>
      </c>
      <c r="AL289" s="12">
        <v>16</v>
      </c>
      <c r="AM289" s="12">
        <v>5</v>
      </c>
      <c r="AN289" s="12" t="s">
        <v>55</v>
      </c>
      <c r="AO289" s="12" t="str">
        <f>AN289</f>
        <v>Sportif</v>
      </c>
      <c r="AP289" s="12">
        <v>1</v>
      </c>
      <c r="AT289" s="12">
        <v>2</v>
      </c>
      <c r="AU289" s="12">
        <v>41</v>
      </c>
      <c r="AZ289" s="12" t="str">
        <f>CONCATENATE(AH289,"-",AK289,"-",AN289)</f>
        <v>50-43235-Sportif</v>
      </c>
      <c r="BA289" s="12">
        <v>1</v>
      </c>
      <c r="BB289" s="12">
        <v>2</v>
      </c>
      <c r="BC289" s="12" t="s">
        <v>61</v>
      </c>
      <c r="BD289" s="12">
        <v>148</v>
      </c>
      <c r="BE289" s="12" t="s">
        <v>145</v>
      </c>
      <c r="BF289" s="12">
        <v>11562</v>
      </c>
      <c r="BG289" s="12">
        <v>15</v>
      </c>
      <c r="BI289" s="2"/>
    </row>
    <row r="290" spans="1:61" x14ac:dyDescent="0.2">
      <c r="A290" s="2" t="s">
        <v>1612</v>
      </c>
      <c r="B290" s="2" t="s">
        <v>568</v>
      </c>
      <c r="D290" s="2">
        <v>50</v>
      </c>
      <c r="E290" s="11">
        <v>43235</v>
      </c>
      <c r="F290" s="2">
        <v>43235</v>
      </c>
      <c r="G290" s="2" t="s">
        <v>104</v>
      </c>
      <c r="K290" s="2">
        <v>16</v>
      </c>
      <c r="O290" s="2" t="s">
        <v>49</v>
      </c>
      <c r="R290" s="2">
        <v>1</v>
      </c>
      <c r="S290" s="52" t="s">
        <v>1599</v>
      </c>
      <c r="V290" s="2" t="s">
        <v>1988</v>
      </c>
      <c r="W290" s="2" t="s">
        <v>1599</v>
      </c>
      <c r="X290" s="2" t="s">
        <v>1599</v>
      </c>
      <c r="Y290" s="2" t="s">
        <v>1599</v>
      </c>
      <c r="Z290" s="2" t="s">
        <v>1599</v>
      </c>
      <c r="AC290" s="2" t="s">
        <v>1599</v>
      </c>
      <c r="AE290" s="2" t="s">
        <v>1599</v>
      </c>
      <c r="AF290" s="12" t="s">
        <v>103</v>
      </c>
      <c r="AG290" s="12">
        <v>368</v>
      </c>
      <c r="AH290" s="12">
        <v>50</v>
      </c>
      <c r="AI290" s="12">
        <f>VLOOKUP(AH290,Tableau5[[ID_Section]:[departement]],10,TRUE)</f>
        <v>17</v>
      </c>
      <c r="AJ290" s="12" t="s">
        <v>104</v>
      </c>
      <c r="AK290" s="33">
        <v>43235</v>
      </c>
      <c r="AL290" s="12">
        <v>16</v>
      </c>
      <c r="AM290" s="12">
        <v>1</v>
      </c>
      <c r="AN290" s="12" t="s">
        <v>49</v>
      </c>
      <c r="AP290" s="12">
        <v>1</v>
      </c>
      <c r="AT290" s="12">
        <v>1</v>
      </c>
      <c r="BA290" s="12">
        <v>2</v>
      </c>
      <c r="BB290" s="12">
        <v>2</v>
      </c>
      <c r="BC290" s="12" t="s">
        <v>61</v>
      </c>
      <c r="BD290" s="12">
        <v>148</v>
      </c>
      <c r="BE290" s="12" t="s">
        <v>145</v>
      </c>
      <c r="BF290" s="12">
        <v>11562</v>
      </c>
      <c r="BG290" s="12">
        <v>15</v>
      </c>
      <c r="BI290" s="2"/>
    </row>
    <row r="291" spans="1:61" x14ac:dyDescent="0.2">
      <c r="A291" s="2" t="s">
        <v>1612</v>
      </c>
      <c r="B291" s="2" t="s">
        <v>568</v>
      </c>
      <c r="D291" s="2">
        <v>50</v>
      </c>
      <c r="E291" s="11">
        <v>43235</v>
      </c>
      <c r="F291" s="2">
        <v>43235</v>
      </c>
      <c r="G291" s="2" t="s">
        <v>104</v>
      </c>
      <c r="K291" s="2">
        <v>16</v>
      </c>
      <c r="O291" s="2" t="s">
        <v>52</v>
      </c>
      <c r="P291" s="52" t="s">
        <v>52</v>
      </c>
      <c r="R291" s="2">
        <v>1</v>
      </c>
      <c r="S291" s="52" t="s">
        <v>1599</v>
      </c>
      <c r="V291" s="2" t="s">
        <v>1988</v>
      </c>
      <c r="W291" s="2" t="s">
        <v>1599</v>
      </c>
      <c r="X291" s="2" t="s">
        <v>1599</v>
      </c>
      <c r="Y291" s="2" t="s">
        <v>1599</v>
      </c>
      <c r="Z291" s="2" t="s">
        <v>1599</v>
      </c>
      <c r="AC291" s="2" t="s">
        <v>1599</v>
      </c>
      <c r="AE291" s="2" t="s">
        <v>1599</v>
      </c>
      <c r="AF291" s="12" t="s">
        <v>103</v>
      </c>
      <c r="AG291" s="12">
        <v>369</v>
      </c>
      <c r="AH291" s="12">
        <v>50</v>
      </c>
      <c r="AI291" s="12">
        <f>VLOOKUP(AH291,Tableau5[[ID_Section]:[departement]],10,TRUE)</f>
        <v>17</v>
      </c>
      <c r="AJ291" s="12" t="s">
        <v>104</v>
      </c>
      <c r="AK291" s="33">
        <v>43235</v>
      </c>
      <c r="AL291" s="12">
        <v>16</v>
      </c>
      <c r="AM291" s="12">
        <v>6</v>
      </c>
      <c r="AN291" s="12" t="s">
        <v>52</v>
      </c>
      <c r="AO291" s="12" t="str">
        <f>AN291</f>
        <v>Itinérant</v>
      </c>
      <c r="AP291" s="12">
        <v>1</v>
      </c>
      <c r="AT291" s="12">
        <v>1</v>
      </c>
      <c r="AZ291" s="12" t="str">
        <f>CONCATENATE(AH291,"-",AK291,"-",AN291)</f>
        <v>50-43235-Itinérant</v>
      </c>
      <c r="BA291" s="12">
        <v>1</v>
      </c>
      <c r="BB291" s="12">
        <v>2</v>
      </c>
      <c r="BC291" s="12" t="s">
        <v>61</v>
      </c>
      <c r="BD291" s="12">
        <v>148</v>
      </c>
      <c r="BE291" s="12" t="s">
        <v>145</v>
      </c>
      <c r="BF291" s="12">
        <v>11562</v>
      </c>
      <c r="BG291" s="12">
        <v>15</v>
      </c>
      <c r="BI291" s="2"/>
    </row>
    <row r="292" spans="1:61" x14ac:dyDescent="0.2">
      <c r="A292" s="2" t="s">
        <v>1612</v>
      </c>
      <c r="B292" s="2" t="s">
        <v>568</v>
      </c>
      <c r="D292" s="2">
        <v>50</v>
      </c>
      <c r="E292" s="11">
        <v>43235</v>
      </c>
      <c r="F292" s="2">
        <v>43235</v>
      </c>
      <c r="G292" s="2" t="s">
        <v>104</v>
      </c>
      <c r="K292" s="2">
        <v>16</v>
      </c>
      <c r="O292" s="2" t="s">
        <v>46</v>
      </c>
      <c r="R292" s="2">
        <v>1</v>
      </c>
      <c r="S292" s="52" t="s">
        <v>1599</v>
      </c>
      <c r="V292" s="2" t="s">
        <v>1988</v>
      </c>
      <c r="W292" s="2" t="s">
        <v>1599</v>
      </c>
      <c r="X292" s="2" t="s">
        <v>1599</v>
      </c>
      <c r="Y292" s="2" t="s">
        <v>1599</v>
      </c>
      <c r="Z292" s="2" t="s">
        <v>1599</v>
      </c>
      <c r="AC292" s="2" t="s">
        <v>1599</v>
      </c>
      <c r="AE292" s="2" t="s">
        <v>1599</v>
      </c>
      <c r="AF292" s="12" t="s">
        <v>103</v>
      </c>
      <c r="AG292" s="12">
        <v>370</v>
      </c>
      <c r="AH292" s="12">
        <v>50</v>
      </c>
      <c r="AI292" s="12">
        <f>VLOOKUP(AH292,Tableau5[[ID_Section]:[departement]],10,TRUE)</f>
        <v>17</v>
      </c>
      <c r="AJ292" s="12" t="s">
        <v>104</v>
      </c>
      <c r="AK292" s="33">
        <v>43235</v>
      </c>
      <c r="AL292" s="12">
        <v>16</v>
      </c>
      <c r="AM292" s="12">
        <v>2</v>
      </c>
      <c r="AN292" s="12" t="s">
        <v>46</v>
      </c>
      <c r="AP292" s="12">
        <v>1</v>
      </c>
      <c r="AT292" s="12">
        <v>1</v>
      </c>
      <c r="BA292" s="12">
        <v>2</v>
      </c>
      <c r="BB292" s="12">
        <v>2</v>
      </c>
      <c r="BC292" s="12" t="s">
        <v>61</v>
      </c>
      <c r="BD292" s="12">
        <v>148</v>
      </c>
      <c r="BE292" s="12" t="s">
        <v>145</v>
      </c>
      <c r="BF292" s="12">
        <v>11562</v>
      </c>
      <c r="BG292" s="12">
        <v>15</v>
      </c>
      <c r="BI292" s="2"/>
    </row>
    <row r="293" spans="1:61" x14ac:dyDescent="0.2">
      <c r="A293" s="2" t="s">
        <v>1612</v>
      </c>
      <c r="B293" s="2" t="s">
        <v>568</v>
      </c>
      <c r="D293" s="2">
        <v>50</v>
      </c>
      <c r="E293" s="11">
        <v>43235</v>
      </c>
      <c r="F293" s="2">
        <v>43235</v>
      </c>
      <c r="G293" s="2" t="s">
        <v>104</v>
      </c>
      <c r="K293" s="2">
        <v>16</v>
      </c>
      <c r="O293" s="2" t="s">
        <v>49</v>
      </c>
      <c r="R293" s="2">
        <v>1</v>
      </c>
      <c r="S293" s="52" t="s">
        <v>1599</v>
      </c>
      <c r="V293" s="2" t="s">
        <v>1989</v>
      </c>
      <c r="W293" s="2" t="s">
        <v>1599</v>
      </c>
      <c r="X293" s="2" t="s">
        <v>1599</v>
      </c>
      <c r="Y293" s="2" t="s">
        <v>1599</v>
      </c>
      <c r="Z293" s="2" t="s">
        <v>1599</v>
      </c>
      <c r="AC293" s="2" t="s">
        <v>1599</v>
      </c>
      <c r="AE293" s="2" t="s">
        <v>1599</v>
      </c>
      <c r="AF293" s="12" t="s">
        <v>103</v>
      </c>
      <c r="AG293" s="12">
        <v>371</v>
      </c>
      <c r="AH293" s="12">
        <v>50</v>
      </c>
      <c r="AI293" s="12">
        <f>VLOOKUP(AH293,Tableau5[[ID_Section]:[departement]],10,TRUE)</f>
        <v>17</v>
      </c>
      <c r="AJ293" s="12" t="s">
        <v>104</v>
      </c>
      <c r="AK293" s="33">
        <v>43235</v>
      </c>
      <c r="AL293" s="12">
        <v>16</v>
      </c>
      <c r="AM293" s="12">
        <v>1</v>
      </c>
      <c r="AN293" s="12" t="s">
        <v>49</v>
      </c>
      <c r="AP293" s="12">
        <v>1</v>
      </c>
      <c r="AT293" s="12">
        <v>2</v>
      </c>
      <c r="BA293" s="12">
        <v>2</v>
      </c>
      <c r="BB293" s="12">
        <v>2</v>
      </c>
      <c r="BC293" s="12" t="s">
        <v>61</v>
      </c>
      <c r="BD293" s="12">
        <v>148</v>
      </c>
      <c r="BE293" s="12" t="s">
        <v>145</v>
      </c>
      <c r="BF293" s="12">
        <v>11562</v>
      </c>
      <c r="BG293" s="12">
        <v>15</v>
      </c>
      <c r="BI293" s="2"/>
    </row>
    <row r="294" spans="1:61" x14ac:dyDescent="0.2">
      <c r="A294" s="2" t="s">
        <v>1612</v>
      </c>
      <c r="B294" s="2" t="s">
        <v>568</v>
      </c>
      <c r="D294" s="2">
        <v>50</v>
      </c>
      <c r="E294" s="11">
        <v>43235</v>
      </c>
      <c r="F294" s="2">
        <v>43235</v>
      </c>
      <c r="G294" s="2" t="s">
        <v>104</v>
      </c>
      <c r="K294" s="2">
        <v>16</v>
      </c>
      <c r="L294" s="2">
        <v>1</v>
      </c>
      <c r="O294" s="2" t="s">
        <v>49</v>
      </c>
      <c r="R294" s="2">
        <v>1</v>
      </c>
      <c r="S294" s="52" t="s">
        <v>1599</v>
      </c>
      <c r="V294" s="2" t="s">
        <v>1988</v>
      </c>
      <c r="W294" s="2" t="s">
        <v>1599</v>
      </c>
      <c r="X294" s="2" t="s">
        <v>1599</v>
      </c>
      <c r="Y294" s="2" t="s">
        <v>1599</v>
      </c>
      <c r="Z294" s="2" t="s">
        <v>1599</v>
      </c>
      <c r="AC294" s="2" t="s">
        <v>1599</v>
      </c>
      <c r="AE294" s="2" t="s">
        <v>1599</v>
      </c>
      <c r="AF294" s="12" t="s">
        <v>103</v>
      </c>
      <c r="AG294" s="12">
        <v>372</v>
      </c>
      <c r="AH294" s="12">
        <v>50</v>
      </c>
      <c r="AI294" s="12">
        <f>VLOOKUP(AH294,Tableau5[[ID_Section]:[departement]],10,TRUE)</f>
        <v>17</v>
      </c>
      <c r="AJ294" s="12" t="s">
        <v>104</v>
      </c>
      <c r="AK294" s="33">
        <v>43235</v>
      </c>
      <c r="AL294" s="12">
        <v>16</v>
      </c>
      <c r="AM294" s="12">
        <v>1</v>
      </c>
      <c r="AN294" s="12" t="s">
        <v>49</v>
      </c>
      <c r="AP294" s="12">
        <v>1</v>
      </c>
      <c r="AQ294" s="12">
        <v>1</v>
      </c>
      <c r="AT294" s="12">
        <v>1</v>
      </c>
      <c r="BA294" s="12">
        <v>2</v>
      </c>
      <c r="BB294" s="12">
        <v>2</v>
      </c>
      <c r="BC294" s="12" t="s">
        <v>61</v>
      </c>
      <c r="BD294" s="12">
        <v>148</v>
      </c>
      <c r="BE294" s="12" t="s">
        <v>145</v>
      </c>
      <c r="BF294" s="12">
        <v>11562</v>
      </c>
      <c r="BG294" s="12">
        <v>15</v>
      </c>
      <c r="BI294" s="2"/>
    </row>
    <row r="295" spans="1:61" x14ac:dyDescent="0.2">
      <c r="A295" s="2" t="s">
        <v>1612</v>
      </c>
      <c r="B295" s="2" t="s">
        <v>568</v>
      </c>
      <c r="D295" s="2">
        <v>50</v>
      </c>
      <c r="E295" s="11">
        <v>43235</v>
      </c>
      <c r="F295" s="2">
        <v>43235</v>
      </c>
      <c r="G295" s="2" t="s">
        <v>104</v>
      </c>
      <c r="K295" s="2">
        <v>16</v>
      </c>
      <c r="O295" s="2" t="s">
        <v>79</v>
      </c>
      <c r="P295" s="52" t="s">
        <v>53</v>
      </c>
      <c r="R295" s="2">
        <v>1</v>
      </c>
      <c r="S295" s="52" t="s">
        <v>1599</v>
      </c>
      <c r="V295" s="2" t="s">
        <v>1988</v>
      </c>
      <c r="W295" s="2" t="s">
        <v>1599</v>
      </c>
      <c r="X295" s="2" t="s">
        <v>1599</v>
      </c>
      <c r="Y295" s="2" t="s">
        <v>1599</v>
      </c>
      <c r="Z295" s="2" t="s">
        <v>1599</v>
      </c>
      <c r="AC295" s="2" t="s">
        <v>1599</v>
      </c>
      <c r="AE295" s="2" t="s">
        <v>1599</v>
      </c>
      <c r="AF295" s="12" t="s">
        <v>103</v>
      </c>
      <c r="AG295" s="12">
        <v>373</v>
      </c>
      <c r="AH295" s="12">
        <v>50</v>
      </c>
      <c r="AI295" s="12">
        <f>VLOOKUP(AH295,Tableau5[[ID_Section]:[departement]],10,TRUE)</f>
        <v>17</v>
      </c>
      <c r="AJ295" s="12" t="s">
        <v>104</v>
      </c>
      <c r="AK295" s="33">
        <v>43235</v>
      </c>
      <c r="AL295" s="12">
        <v>16</v>
      </c>
      <c r="AM295" s="12">
        <v>11</v>
      </c>
      <c r="AN295" s="12" t="s">
        <v>79</v>
      </c>
      <c r="AO295" s="12" t="s">
        <v>53</v>
      </c>
      <c r="AP295" s="12">
        <v>1</v>
      </c>
      <c r="AT295" s="12">
        <v>1</v>
      </c>
      <c r="AZ295" s="12" t="str">
        <f>CONCATENATE(AH295,"-",AK295,"-","Loisir")</f>
        <v>50-43235-Loisir</v>
      </c>
      <c r="BA295" s="12">
        <v>1</v>
      </c>
      <c r="BB295" s="12">
        <v>2</v>
      </c>
      <c r="BC295" s="12" t="s">
        <v>61</v>
      </c>
      <c r="BD295" s="12">
        <v>148</v>
      </c>
      <c r="BE295" s="12" t="s">
        <v>145</v>
      </c>
      <c r="BF295" s="12">
        <v>11562</v>
      </c>
      <c r="BG295" s="12">
        <v>15</v>
      </c>
      <c r="BI295" s="2"/>
    </row>
    <row r="296" spans="1:61" x14ac:dyDescent="0.2">
      <c r="A296" s="2" t="s">
        <v>1612</v>
      </c>
      <c r="B296" s="2" t="s">
        <v>568</v>
      </c>
      <c r="D296" s="2">
        <v>50</v>
      </c>
      <c r="E296" s="11">
        <v>43235</v>
      </c>
      <c r="F296" s="2">
        <v>43235</v>
      </c>
      <c r="G296" s="2" t="s">
        <v>104</v>
      </c>
      <c r="K296" s="2">
        <v>16</v>
      </c>
      <c r="O296" s="2" t="s">
        <v>50</v>
      </c>
      <c r="P296" s="52" t="s">
        <v>50</v>
      </c>
      <c r="R296" s="2">
        <v>1</v>
      </c>
      <c r="S296" s="52" t="s">
        <v>1599</v>
      </c>
      <c r="V296" s="2" t="s">
        <v>1988</v>
      </c>
      <c r="W296" s="2" t="s">
        <v>1599</v>
      </c>
      <c r="X296" s="2" t="s">
        <v>1599</v>
      </c>
      <c r="Y296" s="2" t="s">
        <v>1981</v>
      </c>
      <c r="Z296" s="2">
        <v>17000</v>
      </c>
      <c r="AC296" s="2" t="s">
        <v>1982</v>
      </c>
      <c r="AE296" s="2" t="s">
        <v>51</v>
      </c>
      <c r="AF296" s="12" t="s">
        <v>103</v>
      </c>
      <c r="AG296" s="12">
        <v>374</v>
      </c>
      <c r="AH296" s="12">
        <v>50</v>
      </c>
      <c r="AI296" s="12">
        <f>VLOOKUP(AH296,Tableau5[[ID_Section]:[departement]],10,TRUE)</f>
        <v>17</v>
      </c>
      <c r="AJ296" s="12" t="s">
        <v>104</v>
      </c>
      <c r="AK296" s="33">
        <v>43235</v>
      </c>
      <c r="AL296" s="12">
        <v>16</v>
      </c>
      <c r="AM296" s="12">
        <v>8</v>
      </c>
      <c r="AN296" s="12" t="s">
        <v>50</v>
      </c>
      <c r="AO296" s="12" t="str">
        <f>AN296</f>
        <v>Utilitaire</v>
      </c>
      <c r="AP296" s="12">
        <v>1</v>
      </c>
      <c r="AT296" s="12">
        <v>1</v>
      </c>
      <c r="AV296" s="12">
        <v>17000</v>
      </c>
      <c r="AW296" s="12" t="s">
        <v>51</v>
      </c>
      <c r="AX296" s="12">
        <v>2</v>
      </c>
      <c r="AY296" s="12">
        <v>2</v>
      </c>
      <c r="AZ296" s="12" t="str">
        <f>CONCATENATE(AH296,"-",AK296,"-",AN296)</f>
        <v>50-43235-Utilitaire</v>
      </c>
      <c r="BA296" s="12">
        <v>1</v>
      </c>
      <c r="BB296" s="12">
        <v>2</v>
      </c>
      <c r="BC296" s="12" t="s">
        <v>61</v>
      </c>
      <c r="BD296" s="12">
        <v>148</v>
      </c>
      <c r="BE296" s="12" t="s">
        <v>145</v>
      </c>
      <c r="BF296" s="12">
        <v>11562</v>
      </c>
      <c r="BG296" s="12">
        <v>15</v>
      </c>
      <c r="BI296" s="2"/>
    </row>
    <row r="297" spans="1:61" x14ac:dyDescent="0.2">
      <c r="A297" s="2" t="s">
        <v>1612</v>
      </c>
      <c r="B297" s="2" t="s">
        <v>568</v>
      </c>
      <c r="D297" s="2">
        <v>50</v>
      </c>
      <c r="E297" s="11">
        <v>43235</v>
      </c>
      <c r="F297" s="2">
        <v>43235</v>
      </c>
      <c r="G297" s="2" t="s">
        <v>104</v>
      </c>
      <c r="K297" s="2">
        <v>16</v>
      </c>
      <c r="O297" s="2" t="s">
        <v>50</v>
      </c>
      <c r="P297" s="52" t="s">
        <v>50</v>
      </c>
      <c r="R297" s="2">
        <v>1</v>
      </c>
      <c r="S297" s="52" t="s">
        <v>1599</v>
      </c>
      <c r="V297" s="2" t="s">
        <v>1988</v>
      </c>
      <c r="W297" s="2" t="s">
        <v>1599</v>
      </c>
      <c r="X297" s="2" t="s">
        <v>1599</v>
      </c>
      <c r="Y297" s="2" t="s">
        <v>1599</v>
      </c>
      <c r="Z297" s="2" t="s">
        <v>1599</v>
      </c>
      <c r="AC297" s="2" t="s">
        <v>1599</v>
      </c>
      <c r="AE297" s="2" t="s">
        <v>1599</v>
      </c>
      <c r="AF297" s="12" t="s">
        <v>103</v>
      </c>
      <c r="AG297" s="12">
        <v>375</v>
      </c>
      <c r="AH297" s="12">
        <v>50</v>
      </c>
      <c r="AI297" s="12">
        <f>VLOOKUP(AH297,Tableau5[[ID_Section]:[departement]],10,TRUE)</f>
        <v>17</v>
      </c>
      <c r="AJ297" s="12" t="s">
        <v>104</v>
      </c>
      <c r="AK297" s="33">
        <v>43235</v>
      </c>
      <c r="AL297" s="12">
        <v>16</v>
      </c>
      <c r="AM297" s="12">
        <v>8</v>
      </c>
      <c r="AN297" s="12" t="s">
        <v>50</v>
      </c>
      <c r="AO297" s="12" t="str">
        <f>AN297</f>
        <v>Utilitaire</v>
      </c>
      <c r="AP297" s="12">
        <v>1</v>
      </c>
      <c r="AT297" s="12">
        <v>1</v>
      </c>
      <c r="AZ297" s="12" t="str">
        <f>CONCATENATE(AH297,"-",AK297,"-",AN297)</f>
        <v>50-43235-Utilitaire</v>
      </c>
      <c r="BA297" s="12">
        <v>1</v>
      </c>
      <c r="BB297" s="12">
        <v>2</v>
      </c>
      <c r="BC297" s="12" t="s">
        <v>61</v>
      </c>
      <c r="BD297" s="12">
        <v>148</v>
      </c>
      <c r="BE297" s="12" t="s">
        <v>145</v>
      </c>
      <c r="BF297" s="12">
        <v>11562</v>
      </c>
      <c r="BG297" s="12">
        <v>15</v>
      </c>
      <c r="BI297" s="2"/>
    </row>
    <row r="298" spans="1:61" x14ac:dyDescent="0.2">
      <c r="A298" s="2" t="s">
        <v>1612</v>
      </c>
      <c r="B298" s="2" t="s">
        <v>568</v>
      </c>
      <c r="D298" s="2">
        <v>50</v>
      </c>
      <c r="E298" s="11">
        <v>43235</v>
      </c>
      <c r="F298" s="2">
        <v>43235</v>
      </c>
      <c r="G298" s="2" t="s">
        <v>104</v>
      </c>
      <c r="K298" s="2">
        <v>16</v>
      </c>
      <c r="O298" s="2" t="s">
        <v>53</v>
      </c>
      <c r="P298" s="52" t="s">
        <v>53</v>
      </c>
      <c r="R298" s="2">
        <v>1</v>
      </c>
      <c r="S298" s="52">
        <v>1</v>
      </c>
      <c r="V298" s="2" t="s">
        <v>1988</v>
      </c>
      <c r="W298" s="2" t="s">
        <v>54</v>
      </c>
      <c r="X298" s="2" t="s">
        <v>148</v>
      </c>
      <c r="Y298" s="2" t="s">
        <v>1599</v>
      </c>
      <c r="Z298" s="2" t="s">
        <v>1599</v>
      </c>
      <c r="AC298" s="2" t="s">
        <v>1599</v>
      </c>
      <c r="AE298" s="2" t="s">
        <v>1599</v>
      </c>
      <c r="AF298" s="12" t="s">
        <v>148</v>
      </c>
      <c r="AG298" s="12">
        <v>376</v>
      </c>
      <c r="AH298" s="12">
        <v>50</v>
      </c>
      <c r="AI298" s="12">
        <f>VLOOKUP(AH298,Tableau5[[ID_Section]:[departement]],10,TRUE)</f>
        <v>17</v>
      </c>
      <c r="AJ298" s="12" t="s">
        <v>104</v>
      </c>
      <c r="AK298" s="33">
        <v>43235</v>
      </c>
      <c r="AL298" s="12">
        <v>16</v>
      </c>
      <c r="AM298" s="12">
        <v>9</v>
      </c>
      <c r="AN298" s="12" t="s">
        <v>53</v>
      </c>
      <c r="AO298" s="12" t="s">
        <v>53</v>
      </c>
      <c r="AP298" s="12">
        <v>1</v>
      </c>
      <c r="AT298" s="12">
        <v>1</v>
      </c>
      <c r="AU298" s="12">
        <v>42</v>
      </c>
      <c r="AZ298" s="12" t="str">
        <f t="shared" ref="AZ298:AZ303" si="0">CONCATENATE(AH298,"-",AK298,"-","Loisir")</f>
        <v>50-43235-Loisir</v>
      </c>
      <c r="BA298" s="12">
        <v>1</v>
      </c>
      <c r="BB298" s="12">
        <v>2</v>
      </c>
      <c r="BC298" s="12" t="s">
        <v>61</v>
      </c>
      <c r="BD298" s="12">
        <v>148</v>
      </c>
      <c r="BE298" s="12" t="s">
        <v>145</v>
      </c>
      <c r="BF298" s="12">
        <v>11562</v>
      </c>
      <c r="BG298" s="12">
        <v>15</v>
      </c>
      <c r="BI298" s="2"/>
    </row>
    <row r="299" spans="1:61" x14ac:dyDescent="0.2">
      <c r="A299" s="2" t="s">
        <v>1612</v>
      </c>
      <c r="B299" s="2" t="s">
        <v>568</v>
      </c>
      <c r="D299" s="2">
        <v>50</v>
      </c>
      <c r="E299" s="11">
        <v>43235</v>
      </c>
      <c r="F299" s="2">
        <v>43235</v>
      </c>
      <c r="G299" s="2" t="s">
        <v>104</v>
      </c>
      <c r="K299" s="2">
        <v>16</v>
      </c>
      <c r="O299" s="2" t="s">
        <v>53</v>
      </c>
      <c r="P299" s="52" t="s">
        <v>53</v>
      </c>
      <c r="R299" s="2">
        <v>1</v>
      </c>
      <c r="S299" s="52">
        <v>1</v>
      </c>
      <c r="V299" s="2" t="s">
        <v>1988</v>
      </c>
      <c r="W299" s="2" t="s">
        <v>54</v>
      </c>
      <c r="X299" s="2" t="s">
        <v>149</v>
      </c>
      <c r="Y299" s="2" t="s">
        <v>1599</v>
      </c>
      <c r="Z299" s="2" t="s">
        <v>1599</v>
      </c>
      <c r="AC299" s="2" t="s">
        <v>1599</v>
      </c>
      <c r="AE299" s="2" t="s">
        <v>1599</v>
      </c>
      <c r="AF299" s="12" t="s">
        <v>149</v>
      </c>
      <c r="AG299" s="12">
        <v>377</v>
      </c>
      <c r="AH299" s="12">
        <v>50</v>
      </c>
      <c r="AI299" s="12">
        <f>VLOOKUP(AH299,Tableau5[[ID_Section]:[departement]],10,TRUE)</f>
        <v>17</v>
      </c>
      <c r="AJ299" s="12" t="s">
        <v>104</v>
      </c>
      <c r="AK299" s="33">
        <v>43235</v>
      </c>
      <c r="AL299" s="12">
        <v>16</v>
      </c>
      <c r="AM299" s="12">
        <v>9</v>
      </c>
      <c r="AN299" s="12" t="s">
        <v>53</v>
      </c>
      <c r="AO299" s="12" t="s">
        <v>53</v>
      </c>
      <c r="AP299" s="12">
        <v>1</v>
      </c>
      <c r="AT299" s="12">
        <v>1</v>
      </c>
      <c r="AU299" s="12">
        <v>43</v>
      </c>
      <c r="AZ299" s="12" t="str">
        <f t="shared" si="0"/>
        <v>50-43235-Loisir</v>
      </c>
      <c r="BA299" s="12">
        <v>1</v>
      </c>
      <c r="BB299" s="12">
        <v>2</v>
      </c>
      <c r="BC299" s="12" t="s">
        <v>61</v>
      </c>
      <c r="BD299" s="12">
        <v>148</v>
      </c>
      <c r="BE299" s="12" t="s">
        <v>145</v>
      </c>
      <c r="BF299" s="12">
        <v>11562</v>
      </c>
      <c r="BG299" s="12">
        <v>15</v>
      </c>
      <c r="BI299" s="2"/>
    </row>
    <row r="300" spans="1:61" x14ac:dyDescent="0.2">
      <c r="A300" s="2" t="s">
        <v>1612</v>
      </c>
      <c r="B300" s="2" t="s">
        <v>568</v>
      </c>
      <c r="D300" s="2">
        <v>50</v>
      </c>
      <c r="E300" s="11">
        <v>43235</v>
      </c>
      <c r="F300" s="2">
        <v>43235</v>
      </c>
      <c r="G300" s="2" t="s">
        <v>104</v>
      </c>
      <c r="K300" s="2">
        <v>16</v>
      </c>
      <c r="M300" s="2">
        <v>1</v>
      </c>
      <c r="O300" s="2" t="s">
        <v>53</v>
      </c>
      <c r="P300" s="52" t="s">
        <v>53</v>
      </c>
      <c r="R300" s="2">
        <v>1</v>
      </c>
      <c r="S300" s="52">
        <v>1</v>
      </c>
      <c r="V300" s="2" t="s">
        <v>1988</v>
      </c>
      <c r="W300" s="2" t="s">
        <v>54</v>
      </c>
      <c r="X300" s="2" t="s">
        <v>150</v>
      </c>
      <c r="Y300" s="2" t="s">
        <v>1599</v>
      </c>
      <c r="Z300" s="2" t="s">
        <v>1599</v>
      </c>
      <c r="AC300" s="2" t="s">
        <v>1599</v>
      </c>
      <c r="AE300" s="2" t="s">
        <v>1599</v>
      </c>
      <c r="AF300" s="12" t="s">
        <v>150</v>
      </c>
      <c r="AG300" s="12">
        <v>378</v>
      </c>
      <c r="AH300" s="12">
        <v>50</v>
      </c>
      <c r="AI300" s="12">
        <f>VLOOKUP(AH300,Tableau5[[ID_Section]:[departement]],10,TRUE)</f>
        <v>17</v>
      </c>
      <c r="AJ300" s="12" t="s">
        <v>104</v>
      </c>
      <c r="AK300" s="33">
        <v>43235</v>
      </c>
      <c r="AL300" s="12">
        <v>16</v>
      </c>
      <c r="AM300" s="12">
        <v>9</v>
      </c>
      <c r="AN300" s="12" t="s">
        <v>53</v>
      </c>
      <c r="AO300" s="12" t="s">
        <v>53</v>
      </c>
      <c r="AP300" s="12">
        <v>1</v>
      </c>
      <c r="AR300" s="12">
        <v>1</v>
      </c>
      <c r="AT300" s="12">
        <v>1</v>
      </c>
      <c r="AU300" s="12">
        <v>44</v>
      </c>
      <c r="AZ300" s="12" t="str">
        <f t="shared" si="0"/>
        <v>50-43235-Loisir</v>
      </c>
      <c r="BA300" s="12">
        <v>1</v>
      </c>
      <c r="BB300" s="12">
        <v>2</v>
      </c>
      <c r="BC300" s="12" t="s">
        <v>61</v>
      </c>
      <c r="BD300" s="12">
        <v>148</v>
      </c>
      <c r="BE300" s="12" t="s">
        <v>145</v>
      </c>
      <c r="BF300" s="12">
        <v>11562</v>
      </c>
      <c r="BG300" s="12">
        <v>15</v>
      </c>
      <c r="BI300" s="2"/>
    </row>
    <row r="301" spans="1:61" x14ac:dyDescent="0.2">
      <c r="A301" s="2" t="s">
        <v>1612</v>
      </c>
      <c r="B301" s="2" t="s">
        <v>568</v>
      </c>
      <c r="D301" s="2">
        <v>50</v>
      </c>
      <c r="E301" s="11">
        <v>43235</v>
      </c>
      <c r="F301" s="2">
        <v>43235</v>
      </c>
      <c r="G301" s="2" t="s">
        <v>104</v>
      </c>
      <c r="K301" s="2">
        <v>16</v>
      </c>
      <c r="M301" s="2">
        <v>1</v>
      </c>
      <c r="O301" s="2" t="s">
        <v>53</v>
      </c>
      <c r="P301" s="52" t="s">
        <v>53</v>
      </c>
      <c r="R301" s="2">
        <v>1</v>
      </c>
      <c r="S301" s="52" t="s">
        <v>1599</v>
      </c>
      <c r="V301" s="2" t="s">
        <v>1989</v>
      </c>
      <c r="W301" s="2" t="s">
        <v>1599</v>
      </c>
      <c r="X301" s="2" t="s">
        <v>1599</v>
      </c>
      <c r="Y301" s="2" t="s">
        <v>1599</v>
      </c>
      <c r="Z301" s="2" t="s">
        <v>1599</v>
      </c>
      <c r="AC301" s="2" t="s">
        <v>1599</v>
      </c>
      <c r="AE301" s="2" t="s">
        <v>1599</v>
      </c>
      <c r="AF301" s="12" t="s">
        <v>103</v>
      </c>
      <c r="AG301" s="12">
        <v>379</v>
      </c>
      <c r="AH301" s="12">
        <v>50</v>
      </c>
      <c r="AI301" s="12">
        <f>VLOOKUP(AH301,Tableau5[[ID_Section]:[departement]],10,TRUE)</f>
        <v>17</v>
      </c>
      <c r="AJ301" s="12" t="s">
        <v>104</v>
      </c>
      <c r="AK301" s="33">
        <v>43235</v>
      </c>
      <c r="AL301" s="12">
        <v>16</v>
      </c>
      <c r="AM301" s="12">
        <v>9</v>
      </c>
      <c r="AN301" s="12" t="s">
        <v>53</v>
      </c>
      <c r="AO301" s="12" t="s">
        <v>53</v>
      </c>
      <c r="AP301" s="12">
        <v>1</v>
      </c>
      <c r="AR301" s="12">
        <v>1</v>
      </c>
      <c r="AT301" s="12">
        <v>2</v>
      </c>
      <c r="AZ301" s="12" t="str">
        <f t="shared" si="0"/>
        <v>50-43235-Loisir</v>
      </c>
      <c r="BA301" s="12">
        <v>1</v>
      </c>
      <c r="BB301" s="12">
        <v>2</v>
      </c>
      <c r="BC301" s="12" t="s">
        <v>61</v>
      </c>
      <c r="BD301" s="12">
        <v>148</v>
      </c>
      <c r="BE301" s="12" t="s">
        <v>145</v>
      </c>
      <c r="BF301" s="12">
        <v>11562</v>
      </c>
      <c r="BG301" s="12">
        <v>15</v>
      </c>
      <c r="BI301" s="2"/>
    </row>
    <row r="302" spans="1:61" x14ac:dyDescent="0.2">
      <c r="A302" s="2" t="s">
        <v>1612</v>
      </c>
      <c r="B302" s="2" t="s">
        <v>568</v>
      </c>
      <c r="D302" s="2">
        <v>50</v>
      </c>
      <c r="E302" s="11">
        <v>43235</v>
      </c>
      <c r="F302" s="2">
        <v>43235</v>
      </c>
      <c r="G302" s="2" t="s">
        <v>104</v>
      </c>
      <c r="K302" s="2">
        <v>16</v>
      </c>
      <c r="O302" s="2" t="s">
        <v>53</v>
      </c>
      <c r="P302" s="52" t="s">
        <v>53</v>
      </c>
      <c r="R302" s="2">
        <v>2</v>
      </c>
      <c r="S302" s="52" t="s">
        <v>1599</v>
      </c>
      <c r="V302" s="2" t="s">
        <v>1988</v>
      </c>
      <c r="W302" s="2" t="s">
        <v>1599</v>
      </c>
      <c r="X302" s="2" t="s">
        <v>1599</v>
      </c>
      <c r="Y302" s="2" t="s">
        <v>1599</v>
      </c>
      <c r="Z302" s="2" t="s">
        <v>1599</v>
      </c>
      <c r="AC302" s="2" t="s">
        <v>1599</v>
      </c>
      <c r="AE302" s="2" t="s">
        <v>1599</v>
      </c>
      <c r="AF302" s="12" t="s">
        <v>103</v>
      </c>
      <c r="AG302" s="12">
        <v>380</v>
      </c>
      <c r="AH302" s="12">
        <v>50</v>
      </c>
      <c r="AI302" s="12">
        <f>VLOOKUP(AH302,Tableau5[[ID_Section]:[departement]],10,TRUE)</f>
        <v>17</v>
      </c>
      <c r="AJ302" s="12" t="s">
        <v>104</v>
      </c>
      <c r="AK302" s="33">
        <v>43235</v>
      </c>
      <c r="AL302" s="12">
        <v>16</v>
      </c>
      <c r="AM302" s="12">
        <v>9</v>
      </c>
      <c r="AN302" s="12" t="s">
        <v>53</v>
      </c>
      <c r="AO302" s="12" t="s">
        <v>53</v>
      </c>
      <c r="AP302" s="12">
        <v>2</v>
      </c>
      <c r="AT302" s="12">
        <v>1</v>
      </c>
      <c r="AZ302" s="12" t="str">
        <f t="shared" si="0"/>
        <v>50-43235-Loisir</v>
      </c>
      <c r="BA302" s="12">
        <v>1</v>
      </c>
      <c r="BB302" s="12">
        <v>2</v>
      </c>
      <c r="BC302" s="12" t="s">
        <v>61</v>
      </c>
      <c r="BD302" s="12">
        <v>148</v>
      </c>
      <c r="BE302" s="12" t="s">
        <v>145</v>
      </c>
      <c r="BF302" s="12">
        <v>11562</v>
      </c>
      <c r="BG302" s="12">
        <v>15</v>
      </c>
      <c r="BI302" s="2"/>
    </row>
    <row r="303" spans="1:61" x14ac:dyDescent="0.2">
      <c r="A303" s="2" t="s">
        <v>1612</v>
      </c>
      <c r="B303" s="2" t="s">
        <v>568</v>
      </c>
      <c r="D303" s="2">
        <v>50</v>
      </c>
      <c r="E303" s="11">
        <v>43235</v>
      </c>
      <c r="F303" s="2">
        <v>43235</v>
      </c>
      <c r="G303" s="2" t="s">
        <v>104</v>
      </c>
      <c r="K303" s="2">
        <v>16</v>
      </c>
      <c r="O303" s="2" t="s">
        <v>53</v>
      </c>
      <c r="P303" s="52" t="s">
        <v>53</v>
      </c>
      <c r="R303" s="2">
        <v>2</v>
      </c>
      <c r="S303" s="52" t="s">
        <v>1599</v>
      </c>
      <c r="V303" s="2" t="s">
        <v>1988</v>
      </c>
      <c r="W303" s="2" t="s">
        <v>1599</v>
      </c>
      <c r="X303" s="2" t="s">
        <v>1599</v>
      </c>
      <c r="Y303" s="2" t="s">
        <v>1599</v>
      </c>
      <c r="Z303" s="2" t="s">
        <v>1599</v>
      </c>
      <c r="AC303" s="2" t="s">
        <v>1599</v>
      </c>
      <c r="AE303" s="2" t="s">
        <v>1599</v>
      </c>
      <c r="AF303" s="12" t="s">
        <v>103</v>
      </c>
      <c r="AG303" s="12">
        <v>381</v>
      </c>
      <c r="AH303" s="12">
        <v>50</v>
      </c>
      <c r="AI303" s="12">
        <f>VLOOKUP(AH303,Tableau5[[ID_Section]:[departement]],10,TRUE)</f>
        <v>17</v>
      </c>
      <c r="AJ303" s="12" t="s">
        <v>104</v>
      </c>
      <c r="AK303" s="33">
        <v>43235</v>
      </c>
      <c r="AL303" s="12">
        <v>16</v>
      </c>
      <c r="AM303" s="12">
        <v>9</v>
      </c>
      <c r="AN303" s="12" t="s">
        <v>53</v>
      </c>
      <c r="AO303" s="12" t="s">
        <v>53</v>
      </c>
      <c r="AP303" s="12">
        <v>2</v>
      </c>
      <c r="AT303" s="12">
        <v>1</v>
      </c>
      <c r="AZ303" s="12" t="str">
        <f t="shared" si="0"/>
        <v>50-43235-Loisir</v>
      </c>
      <c r="BA303" s="12">
        <v>1</v>
      </c>
      <c r="BB303" s="12">
        <v>2</v>
      </c>
      <c r="BC303" s="12" t="s">
        <v>61</v>
      </c>
      <c r="BD303" s="12">
        <v>148</v>
      </c>
      <c r="BE303" s="12" t="s">
        <v>145</v>
      </c>
      <c r="BF303" s="12">
        <v>11562</v>
      </c>
      <c r="BG303" s="12">
        <v>15</v>
      </c>
      <c r="BI303" s="2"/>
    </row>
    <row r="304" spans="1:61" x14ac:dyDescent="0.2">
      <c r="A304" s="2" t="s">
        <v>1612</v>
      </c>
      <c r="B304" s="2" t="s">
        <v>568</v>
      </c>
      <c r="D304" s="2">
        <v>50</v>
      </c>
      <c r="E304" s="11">
        <v>43235</v>
      </c>
      <c r="F304" s="2">
        <v>43235</v>
      </c>
      <c r="G304" s="2" t="s">
        <v>104</v>
      </c>
      <c r="K304" s="2">
        <v>16</v>
      </c>
      <c r="O304" s="2" t="s">
        <v>49</v>
      </c>
      <c r="R304" s="2">
        <v>1</v>
      </c>
      <c r="S304" s="52" t="s">
        <v>1599</v>
      </c>
      <c r="V304" s="2" t="s">
        <v>1988</v>
      </c>
      <c r="W304" s="2" t="s">
        <v>1599</v>
      </c>
      <c r="X304" s="2" t="s">
        <v>1599</v>
      </c>
      <c r="Y304" s="2" t="s">
        <v>1599</v>
      </c>
      <c r="Z304" s="2" t="s">
        <v>1599</v>
      </c>
      <c r="AC304" s="2" t="s">
        <v>1599</v>
      </c>
      <c r="AE304" s="2" t="s">
        <v>1599</v>
      </c>
      <c r="AF304" s="12" t="s">
        <v>103</v>
      </c>
      <c r="AG304" s="12">
        <v>382</v>
      </c>
      <c r="AH304" s="12">
        <v>50</v>
      </c>
      <c r="AI304" s="12">
        <f>VLOOKUP(AH304,Tableau5[[ID_Section]:[departement]],10,TRUE)</f>
        <v>17</v>
      </c>
      <c r="AJ304" s="12" t="s">
        <v>104</v>
      </c>
      <c r="AK304" s="33">
        <v>43235</v>
      </c>
      <c r="AL304" s="12">
        <v>16</v>
      </c>
      <c r="AM304" s="12">
        <v>1</v>
      </c>
      <c r="AN304" s="12" t="s">
        <v>49</v>
      </c>
      <c r="AP304" s="12">
        <v>1</v>
      </c>
      <c r="AT304" s="12">
        <v>1</v>
      </c>
      <c r="BA304" s="12">
        <v>2</v>
      </c>
      <c r="BB304" s="12">
        <v>2</v>
      </c>
      <c r="BC304" s="12" t="s">
        <v>61</v>
      </c>
      <c r="BD304" s="12">
        <v>148</v>
      </c>
      <c r="BE304" s="12" t="s">
        <v>145</v>
      </c>
      <c r="BF304" s="12">
        <v>11562</v>
      </c>
      <c r="BG304" s="12">
        <v>15</v>
      </c>
      <c r="BI304" s="2"/>
    </row>
    <row r="305" spans="1:61" x14ac:dyDescent="0.2">
      <c r="A305" s="2" t="s">
        <v>1612</v>
      </c>
      <c r="B305" s="2" t="s">
        <v>568</v>
      </c>
      <c r="D305" s="2">
        <v>50</v>
      </c>
      <c r="E305" s="11">
        <v>43235</v>
      </c>
      <c r="F305" s="2">
        <v>43235</v>
      </c>
      <c r="G305" s="2" t="s">
        <v>104</v>
      </c>
      <c r="K305" s="2">
        <v>16</v>
      </c>
      <c r="O305" s="2" t="s">
        <v>46</v>
      </c>
      <c r="R305" s="2">
        <v>1</v>
      </c>
      <c r="S305" s="52" t="s">
        <v>1599</v>
      </c>
      <c r="V305" s="2" t="s">
        <v>1989</v>
      </c>
      <c r="W305" s="2" t="s">
        <v>1599</v>
      </c>
      <c r="X305" s="2" t="s">
        <v>1599</v>
      </c>
      <c r="Y305" s="2" t="s">
        <v>1599</v>
      </c>
      <c r="Z305" s="2" t="s">
        <v>1599</v>
      </c>
      <c r="AC305" s="2" t="s">
        <v>1599</v>
      </c>
      <c r="AE305" s="2" t="s">
        <v>1599</v>
      </c>
      <c r="AF305" s="12" t="s">
        <v>103</v>
      </c>
      <c r="AG305" s="12">
        <v>383</v>
      </c>
      <c r="AH305" s="12">
        <v>50</v>
      </c>
      <c r="AI305" s="12">
        <f>VLOOKUP(AH305,Tableau5[[ID_Section]:[departement]],10,TRUE)</f>
        <v>17</v>
      </c>
      <c r="AJ305" s="12" t="s">
        <v>104</v>
      </c>
      <c r="AK305" s="33">
        <v>43235</v>
      </c>
      <c r="AL305" s="12">
        <v>16</v>
      </c>
      <c r="AM305" s="12">
        <v>2</v>
      </c>
      <c r="AN305" s="12" t="s">
        <v>46</v>
      </c>
      <c r="AP305" s="12">
        <v>1</v>
      </c>
      <c r="AT305" s="12">
        <v>2</v>
      </c>
      <c r="BA305" s="12">
        <v>2</v>
      </c>
      <c r="BB305" s="12">
        <v>2</v>
      </c>
      <c r="BC305" s="12" t="s">
        <v>61</v>
      </c>
      <c r="BD305" s="12">
        <v>148</v>
      </c>
      <c r="BE305" s="12" t="s">
        <v>145</v>
      </c>
      <c r="BF305" s="12">
        <v>11562</v>
      </c>
      <c r="BG305" s="12">
        <v>15</v>
      </c>
      <c r="BI305" s="2"/>
    </row>
    <row r="306" spans="1:61" x14ac:dyDescent="0.2">
      <c r="A306" s="2" t="s">
        <v>1612</v>
      </c>
      <c r="B306" s="2" t="s">
        <v>568</v>
      </c>
      <c r="D306" s="2">
        <v>50</v>
      </c>
      <c r="E306" s="11">
        <v>43235</v>
      </c>
      <c r="F306" s="2">
        <v>43235</v>
      </c>
      <c r="G306" s="2" t="s">
        <v>104</v>
      </c>
      <c r="K306" s="2">
        <v>16</v>
      </c>
      <c r="O306" s="2" t="s">
        <v>46</v>
      </c>
      <c r="R306" s="2">
        <v>1</v>
      </c>
      <c r="S306" s="52" t="s">
        <v>1599</v>
      </c>
      <c r="V306" s="2" t="s">
        <v>1989</v>
      </c>
      <c r="W306" s="2" t="s">
        <v>1599</v>
      </c>
      <c r="X306" s="2" t="s">
        <v>1599</v>
      </c>
      <c r="Y306" s="2" t="s">
        <v>1599</v>
      </c>
      <c r="Z306" s="2" t="s">
        <v>1599</v>
      </c>
      <c r="AC306" s="2" t="s">
        <v>1599</v>
      </c>
      <c r="AE306" s="2" t="s">
        <v>1599</v>
      </c>
      <c r="AF306" s="12" t="s">
        <v>103</v>
      </c>
      <c r="AG306" s="12">
        <v>384</v>
      </c>
      <c r="AH306" s="12">
        <v>50</v>
      </c>
      <c r="AI306" s="12">
        <f>VLOOKUP(AH306,Tableau5[[ID_Section]:[departement]],10,TRUE)</f>
        <v>17</v>
      </c>
      <c r="AJ306" s="12" t="s">
        <v>104</v>
      </c>
      <c r="AK306" s="33">
        <v>43235</v>
      </c>
      <c r="AL306" s="12">
        <v>16</v>
      </c>
      <c r="AM306" s="12">
        <v>2</v>
      </c>
      <c r="AN306" s="12" t="s">
        <v>46</v>
      </c>
      <c r="AP306" s="12">
        <v>1</v>
      </c>
      <c r="AT306" s="12">
        <v>2</v>
      </c>
      <c r="BA306" s="12">
        <v>2</v>
      </c>
      <c r="BB306" s="12">
        <v>2</v>
      </c>
      <c r="BC306" s="12" t="s">
        <v>61</v>
      </c>
      <c r="BD306" s="12">
        <v>148</v>
      </c>
      <c r="BE306" s="12" t="s">
        <v>145</v>
      </c>
      <c r="BF306" s="12">
        <v>11562</v>
      </c>
      <c r="BG306" s="12">
        <v>15</v>
      </c>
      <c r="BI306" s="2"/>
    </row>
    <row r="307" spans="1:61" x14ac:dyDescent="0.2">
      <c r="A307" s="2" t="s">
        <v>1612</v>
      </c>
      <c r="B307" s="2" t="s">
        <v>568</v>
      </c>
      <c r="D307" s="2">
        <v>50</v>
      </c>
      <c r="E307" s="11">
        <v>43235</v>
      </c>
      <c r="F307" s="2">
        <v>43235</v>
      </c>
      <c r="G307" s="2" t="s">
        <v>104</v>
      </c>
      <c r="K307" s="2">
        <v>16</v>
      </c>
      <c r="O307" s="2" t="s">
        <v>46</v>
      </c>
      <c r="R307" s="2">
        <v>1</v>
      </c>
      <c r="S307" s="52" t="s">
        <v>1599</v>
      </c>
      <c r="V307" s="2" t="s">
        <v>1988</v>
      </c>
      <c r="W307" s="2" t="s">
        <v>1599</v>
      </c>
      <c r="X307" s="2" t="s">
        <v>1599</v>
      </c>
      <c r="Y307" s="2" t="s">
        <v>1599</v>
      </c>
      <c r="Z307" s="2" t="s">
        <v>1599</v>
      </c>
      <c r="AC307" s="2" t="s">
        <v>1599</v>
      </c>
      <c r="AE307" s="2" t="s">
        <v>1599</v>
      </c>
      <c r="AF307" s="12" t="s">
        <v>103</v>
      </c>
      <c r="AG307" s="12">
        <v>385</v>
      </c>
      <c r="AH307" s="12">
        <v>50</v>
      </c>
      <c r="AI307" s="12">
        <f>VLOOKUP(AH307,Tableau5[[ID_Section]:[departement]],10,TRUE)</f>
        <v>17</v>
      </c>
      <c r="AJ307" s="12" t="s">
        <v>104</v>
      </c>
      <c r="AK307" s="33">
        <v>43235</v>
      </c>
      <c r="AL307" s="12">
        <v>16</v>
      </c>
      <c r="AM307" s="12">
        <v>2</v>
      </c>
      <c r="AN307" s="12" t="s">
        <v>46</v>
      </c>
      <c r="AP307" s="12">
        <v>1</v>
      </c>
      <c r="AT307" s="12">
        <v>1</v>
      </c>
      <c r="BA307" s="12">
        <v>2</v>
      </c>
      <c r="BB307" s="12">
        <v>2</v>
      </c>
      <c r="BC307" s="12" t="s">
        <v>61</v>
      </c>
      <c r="BD307" s="12">
        <v>148</v>
      </c>
      <c r="BE307" s="12" t="s">
        <v>145</v>
      </c>
      <c r="BF307" s="12">
        <v>11562</v>
      </c>
      <c r="BG307" s="12">
        <v>15</v>
      </c>
      <c r="BI307" s="2"/>
    </row>
    <row r="308" spans="1:61" x14ac:dyDescent="0.2">
      <c r="A308" s="2" t="s">
        <v>1612</v>
      </c>
      <c r="B308" s="2" t="s">
        <v>568</v>
      </c>
      <c r="D308" s="2">
        <v>50</v>
      </c>
      <c r="E308" s="11">
        <v>43235</v>
      </c>
      <c r="F308" s="2">
        <v>43235</v>
      </c>
      <c r="G308" s="2" t="s">
        <v>104</v>
      </c>
      <c r="K308" s="2">
        <v>16</v>
      </c>
      <c r="O308" s="2" t="s">
        <v>46</v>
      </c>
      <c r="R308" s="2">
        <v>1</v>
      </c>
      <c r="S308" s="52" t="s">
        <v>1599</v>
      </c>
      <c r="V308" s="2" t="s">
        <v>1989</v>
      </c>
      <c r="W308" s="2" t="s">
        <v>1599</v>
      </c>
      <c r="X308" s="2" t="s">
        <v>1599</v>
      </c>
      <c r="Y308" s="2" t="s">
        <v>1599</v>
      </c>
      <c r="Z308" s="2" t="s">
        <v>1599</v>
      </c>
      <c r="AC308" s="2" t="s">
        <v>1599</v>
      </c>
      <c r="AE308" s="2" t="s">
        <v>1599</v>
      </c>
      <c r="AF308" s="12" t="s">
        <v>103</v>
      </c>
      <c r="AG308" s="12">
        <v>386</v>
      </c>
      <c r="AH308" s="12">
        <v>50</v>
      </c>
      <c r="AI308" s="12">
        <f>VLOOKUP(AH308,Tableau5[[ID_Section]:[departement]],10,TRUE)</f>
        <v>17</v>
      </c>
      <c r="AJ308" s="12" t="s">
        <v>104</v>
      </c>
      <c r="AK308" s="33">
        <v>43235</v>
      </c>
      <c r="AL308" s="12">
        <v>16</v>
      </c>
      <c r="AM308" s="12">
        <v>2</v>
      </c>
      <c r="AN308" s="12" t="s">
        <v>46</v>
      </c>
      <c r="AP308" s="12">
        <v>1</v>
      </c>
      <c r="AT308" s="12">
        <v>2</v>
      </c>
      <c r="BA308" s="12">
        <v>2</v>
      </c>
      <c r="BB308" s="12">
        <v>2</v>
      </c>
      <c r="BC308" s="12" t="s">
        <v>61</v>
      </c>
      <c r="BD308" s="12">
        <v>148</v>
      </c>
      <c r="BE308" s="12" t="s">
        <v>145</v>
      </c>
      <c r="BF308" s="12">
        <v>11562</v>
      </c>
      <c r="BG308" s="12">
        <v>15</v>
      </c>
      <c r="BI308" s="2"/>
    </row>
    <row r="309" spans="1:61" x14ac:dyDescent="0.2">
      <c r="A309" s="2" t="s">
        <v>1612</v>
      </c>
      <c r="B309" s="2" t="s">
        <v>568</v>
      </c>
      <c r="D309" s="2">
        <v>50</v>
      </c>
      <c r="E309" s="11">
        <v>43235</v>
      </c>
      <c r="F309" s="2">
        <v>43235</v>
      </c>
      <c r="G309" s="2" t="s">
        <v>104</v>
      </c>
      <c r="K309" s="2">
        <v>16</v>
      </c>
      <c r="O309" s="2" t="s">
        <v>49</v>
      </c>
      <c r="R309" s="2">
        <v>1</v>
      </c>
      <c r="S309" s="52" t="s">
        <v>1599</v>
      </c>
      <c r="V309" s="2" t="s">
        <v>1989</v>
      </c>
      <c r="W309" s="2" t="s">
        <v>1599</v>
      </c>
      <c r="X309" s="2" t="s">
        <v>1599</v>
      </c>
      <c r="Y309" s="2" t="s">
        <v>1599</v>
      </c>
      <c r="Z309" s="2" t="s">
        <v>1599</v>
      </c>
      <c r="AC309" s="2" t="s">
        <v>1599</v>
      </c>
      <c r="AE309" s="2" t="s">
        <v>1599</v>
      </c>
      <c r="AF309" s="12" t="s">
        <v>103</v>
      </c>
      <c r="AG309" s="12">
        <v>387</v>
      </c>
      <c r="AH309" s="12">
        <v>50</v>
      </c>
      <c r="AI309" s="12">
        <f>VLOOKUP(AH309,Tableau5[[ID_Section]:[departement]],10,TRUE)</f>
        <v>17</v>
      </c>
      <c r="AJ309" s="12" t="s">
        <v>104</v>
      </c>
      <c r="AK309" s="33">
        <v>43235</v>
      </c>
      <c r="AL309" s="12">
        <v>16</v>
      </c>
      <c r="AM309" s="12">
        <v>1</v>
      </c>
      <c r="AN309" s="12" t="s">
        <v>49</v>
      </c>
      <c r="AP309" s="12">
        <v>1</v>
      </c>
      <c r="AT309" s="12">
        <v>2</v>
      </c>
      <c r="BA309" s="12">
        <v>2</v>
      </c>
      <c r="BB309" s="12">
        <v>2</v>
      </c>
      <c r="BC309" s="12" t="s">
        <v>61</v>
      </c>
      <c r="BD309" s="12">
        <v>148</v>
      </c>
      <c r="BE309" s="12" t="s">
        <v>145</v>
      </c>
      <c r="BF309" s="12">
        <v>11562</v>
      </c>
      <c r="BG309" s="12">
        <v>15</v>
      </c>
      <c r="BI309" s="2"/>
    </row>
    <row r="310" spans="1:61" x14ac:dyDescent="0.2">
      <c r="A310" s="2" t="s">
        <v>1612</v>
      </c>
      <c r="B310" s="2" t="s">
        <v>568</v>
      </c>
      <c r="D310" s="2">
        <v>50</v>
      </c>
      <c r="E310" s="11">
        <v>43235</v>
      </c>
      <c r="F310" s="2">
        <v>43235</v>
      </c>
      <c r="G310" s="2" t="s">
        <v>104</v>
      </c>
      <c r="K310" s="2">
        <v>16</v>
      </c>
      <c r="O310" s="2" t="s">
        <v>50</v>
      </c>
      <c r="P310" s="52" t="s">
        <v>50</v>
      </c>
      <c r="R310" s="2">
        <v>1</v>
      </c>
      <c r="S310" s="52">
        <v>1</v>
      </c>
      <c r="V310" s="2" t="s">
        <v>1988</v>
      </c>
      <c r="W310" s="2" t="s">
        <v>54</v>
      </c>
      <c r="X310" s="2" t="s">
        <v>151</v>
      </c>
      <c r="Y310" s="2" t="s">
        <v>1599</v>
      </c>
      <c r="Z310" s="2" t="s">
        <v>1599</v>
      </c>
      <c r="AC310" s="2" t="s">
        <v>1599</v>
      </c>
      <c r="AE310" s="2" t="s">
        <v>1599</v>
      </c>
      <c r="AF310" s="12" t="s">
        <v>151</v>
      </c>
      <c r="AG310" s="12">
        <v>388</v>
      </c>
      <c r="AH310" s="12">
        <v>50</v>
      </c>
      <c r="AI310" s="12">
        <f>VLOOKUP(AH310,Tableau5[[ID_Section]:[departement]],10,TRUE)</f>
        <v>17</v>
      </c>
      <c r="AJ310" s="12" t="s">
        <v>104</v>
      </c>
      <c r="AK310" s="33">
        <v>43235</v>
      </c>
      <c r="AL310" s="12">
        <v>16</v>
      </c>
      <c r="AM310" s="12">
        <v>8</v>
      </c>
      <c r="AN310" s="12" t="s">
        <v>50</v>
      </c>
      <c r="AO310" s="12" t="str">
        <f>AN310</f>
        <v>Utilitaire</v>
      </c>
      <c r="AP310" s="12">
        <v>1</v>
      </c>
      <c r="AT310" s="12">
        <v>1</v>
      </c>
      <c r="AU310" s="12">
        <v>45</v>
      </c>
      <c r="AZ310" s="12" t="str">
        <f>CONCATENATE(AH310,"-",AK310,"-",AN310)</f>
        <v>50-43235-Utilitaire</v>
      </c>
      <c r="BA310" s="12">
        <v>1</v>
      </c>
      <c r="BB310" s="12">
        <v>2</v>
      </c>
      <c r="BC310" s="12" t="s">
        <v>61</v>
      </c>
      <c r="BD310" s="12">
        <v>148</v>
      </c>
      <c r="BE310" s="12" t="s">
        <v>145</v>
      </c>
      <c r="BF310" s="12">
        <v>11562</v>
      </c>
      <c r="BG310" s="12">
        <v>15</v>
      </c>
      <c r="BH310" s="12" t="s">
        <v>48</v>
      </c>
      <c r="BI310" s="2"/>
    </row>
    <row r="311" spans="1:61" x14ac:dyDescent="0.2">
      <c r="A311" s="2" t="s">
        <v>1612</v>
      </c>
      <c r="B311" s="2" t="s">
        <v>568</v>
      </c>
      <c r="D311" s="2">
        <v>50</v>
      </c>
      <c r="E311" s="11">
        <v>43235</v>
      </c>
      <c r="F311" s="2">
        <v>43235</v>
      </c>
      <c r="G311" s="2" t="s">
        <v>104</v>
      </c>
      <c r="K311" s="2">
        <v>17</v>
      </c>
      <c r="O311" s="2" t="s">
        <v>50</v>
      </c>
      <c r="P311" s="52" t="s">
        <v>50</v>
      </c>
      <c r="R311" s="2">
        <v>1</v>
      </c>
      <c r="S311" s="52">
        <v>1</v>
      </c>
      <c r="V311" s="2" t="s">
        <v>1989</v>
      </c>
      <c r="W311" s="2" t="s">
        <v>54</v>
      </c>
      <c r="X311" s="2" t="s">
        <v>152</v>
      </c>
      <c r="Y311" s="2" t="s">
        <v>1599</v>
      </c>
      <c r="Z311" s="2" t="s">
        <v>1599</v>
      </c>
      <c r="AC311" s="2" t="s">
        <v>1599</v>
      </c>
      <c r="AE311" s="2" t="s">
        <v>1599</v>
      </c>
      <c r="AF311" s="12" t="s">
        <v>152</v>
      </c>
      <c r="AG311" s="12">
        <v>389</v>
      </c>
      <c r="AH311" s="12">
        <v>50</v>
      </c>
      <c r="AI311" s="12">
        <f>VLOOKUP(AH311,Tableau5[[ID_Section]:[departement]],10,TRUE)</f>
        <v>17</v>
      </c>
      <c r="AJ311" s="12" t="s">
        <v>104</v>
      </c>
      <c r="AK311" s="33">
        <v>43235</v>
      </c>
      <c r="AL311" s="12">
        <v>17</v>
      </c>
      <c r="AM311" s="12">
        <v>8</v>
      </c>
      <c r="AN311" s="12" t="s">
        <v>50</v>
      </c>
      <c r="AO311" s="12" t="str">
        <f>AN311</f>
        <v>Utilitaire</v>
      </c>
      <c r="AP311" s="12">
        <v>1</v>
      </c>
      <c r="AT311" s="12">
        <v>2</v>
      </c>
      <c r="AU311" s="12">
        <v>46</v>
      </c>
      <c r="AZ311" s="12" t="str">
        <f>CONCATENATE(AH311,"-",AK311,"-",AN311)</f>
        <v>50-43235-Utilitaire</v>
      </c>
      <c r="BA311" s="12">
        <v>1</v>
      </c>
      <c r="BB311" s="12">
        <v>2</v>
      </c>
      <c r="BC311" s="12" t="s">
        <v>61</v>
      </c>
      <c r="BD311" s="12">
        <v>148</v>
      </c>
      <c r="BE311" s="12" t="s">
        <v>153</v>
      </c>
      <c r="BF311" s="12">
        <v>11563</v>
      </c>
      <c r="BG311" s="12">
        <v>20</v>
      </c>
      <c r="BI311" s="2"/>
    </row>
    <row r="312" spans="1:61" x14ac:dyDescent="0.2">
      <c r="A312" s="2" t="s">
        <v>1612</v>
      </c>
      <c r="B312" s="2" t="s">
        <v>568</v>
      </c>
      <c r="D312" s="2">
        <v>50</v>
      </c>
      <c r="E312" s="11">
        <v>43235</v>
      </c>
      <c r="F312" s="2">
        <v>43235</v>
      </c>
      <c r="G312" s="2" t="s">
        <v>104</v>
      </c>
      <c r="K312" s="2">
        <v>17</v>
      </c>
      <c r="O312" s="2" t="s">
        <v>46</v>
      </c>
      <c r="R312" s="2">
        <v>1</v>
      </c>
      <c r="S312" s="52" t="s">
        <v>1599</v>
      </c>
      <c r="V312" s="2" t="s">
        <v>1988</v>
      </c>
      <c r="W312" s="2" t="s">
        <v>1599</v>
      </c>
      <c r="X312" s="2" t="s">
        <v>1599</v>
      </c>
      <c r="Y312" s="2" t="s">
        <v>1599</v>
      </c>
      <c r="Z312" s="2" t="s">
        <v>1599</v>
      </c>
      <c r="AC312" s="2" t="s">
        <v>1599</v>
      </c>
      <c r="AE312" s="2" t="s">
        <v>1599</v>
      </c>
      <c r="AF312" s="12" t="s">
        <v>103</v>
      </c>
      <c r="AG312" s="12">
        <v>390</v>
      </c>
      <c r="AH312" s="12">
        <v>50</v>
      </c>
      <c r="AI312" s="12">
        <f>VLOOKUP(AH312,Tableau5[[ID_Section]:[departement]],10,TRUE)</f>
        <v>17</v>
      </c>
      <c r="AJ312" s="12" t="s">
        <v>104</v>
      </c>
      <c r="AK312" s="33">
        <v>43235</v>
      </c>
      <c r="AL312" s="12">
        <v>17</v>
      </c>
      <c r="AM312" s="12">
        <v>2</v>
      </c>
      <c r="AN312" s="12" t="s">
        <v>46</v>
      </c>
      <c r="AP312" s="12">
        <v>1</v>
      </c>
      <c r="AT312" s="12">
        <v>1</v>
      </c>
      <c r="BA312" s="12">
        <v>2</v>
      </c>
      <c r="BB312" s="12">
        <v>2</v>
      </c>
      <c r="BC312" s="12" t="s">
        <v>61</v>
      </c>
      <c r="BD312" s="12">
        <v>148</v>
      </c>
      <c r="BE312" s="12" t="s">
        <v>153</v>
      </c>
      <c r="BF312" s="12">
        <v>11563</v>
      </c>
      <c r="BG312" s="12">
        <v>20</v>
      </c>
      <c r="BI312" s="2"/>
    </row>
    <row r="313" spans="1:61" x14ac:dyDescent="0.2">
      <c r="A313" s="2" t="s">
        <v>1612</v>
      </c>
      <c r="B313" s="2" t="s">
        <v>568</v>
      </c>
      <c r="D313" s="2">
        <v>50</v>
      </c>
      <c r="E313" s="11">
        <v>43235</v>
      </c>
      <c r="F313" s="2">
        <v>43235</v>
      </c>
      <c r="G313" s="2" t="s">
        <v>104</v>
      </c>
      <c r="K313" s="2">
        <v>17</v>
      </c>
      <c r="O313" s="2" t="s">
        <v>46</v>
      </c>
      <c r="R313" s="2">
        <v>1</v>
      </c>
      <c r="S313" s="52" t="s">
        <v>1599</v>
      </c>
      <c r="V313" s="2" t="s">
        <v>1988</v>
      </c>
      <c r="W313" s="2" t="s">
        <v>1599</v>
      </c>
      <c r="X313" s="2" t="s">
        <v>1599</v>
      </c>
      <c r="Y313" s="2" t="s">
        <v>1599</v>
      </c>
      <c r="Z313" s="2" t="s">
        <v>1599</v>
      </c>
      <c r="AC313" s="2" t="s">
        <v>1599</v>
      </c>
      <c r="AE313" s="2" t="s">
        <v>1599</v>
      </c>
      <c r="AF313" s="12" t="s">
        <v>103</v>
      </c>
      <c r="AG313" s="12">
        <v>391</v>
      </c>
      <c r="AH313" s="12">
        <v>50</v>
      </c>
      <c r="AI313" s="12">
        <f>VLOOKUP(AH313,Tableau5[[ID_Section]:[departement]],10,TRUE)</f>
        <v>17</v>
      </c>
      <c r="AJ313" s="12" t="s">
        <v>104</v>
      </c>
      <c r="AK313" s="33">
        <v>43235</v>
      </c>
      <c r="AL313" s="12">
        <v>17</v>
      </c>
      <c r="AM313" s="12">
        <v>2</v>
      </c>
      <c r="AN313" s="12" t="s">
        <v>46</v>
      </c>
      <c r="AP313" s="12">
        <v>1</v>
      </c>
      <c r="AT313" s="12">
        <v>1</v>
      </c>
      <c r="BA313" s="12">
        <v>2</v>
      </c>
      <c r="BB313" s="12">
        <v>2</v>
      </c>
      <c r="BC313" s="12" t="s">
        <v>61</v>
      </c>
      <c r="BD313" s="12">
        <v>148</v>
      </c>
      <c r="BE313" s="12" t="s">
        <v>153</v>
      </c>
      <c r="BF313" s="12">
        <v>11563</v>
      </c>
      <c r="BG313" s="12">
        <v>20</v>
      </c>
      <c r="BI313" s="2"/>
    </row>
    <row r="314" spans="1:61" x14ac:dyDescent="0.2">
      <c r="A314" s="2" t="s">
        <v>1612</v>
      </c>
      <c r="B314" s="2" t="s">
        <v>568</v>
      </c>
      <c r="D314" s="2">
        <v>50</v>
      </c>
      <c r="E314" s="11">
        <v>43235</v>
      </c>
      <c r="F314" s="2">
        <v>43235</v>
      </c>
      <c r="G314" s="2" t="s">
        <v>104</v>
      </c>
      <c r="K314" s="2">
        <v>17</v>
      </c>
      <c r="O314" s="2" t="s">
        <v>53</v>
      </c>
      <c r="P314" s="52" t="s">
        <v>53</v>
      </c>
      <c r="R314" s="2">
        <v>1</v>
      </c>
      <c r="S314" s="52" t="s">
        <v>1599</v>
      </c>
      <c r="V314" s="2" t="s">
        <v>1989</v>
      </c>
      <c r="W314" s="2" t="s">
        <v>1599</v>
      </c>
      <c r="X314" s="2" t="s">
        <v>1599</v>
      </c>
      <c r="Y314" s="2" t="s">
        <v>1599</v>
      </c>
      <c r="Z314" s="2" t="s">
        <v>1599</v>
      </c>
      <c r="AC314" s="2" t="s">
        <v>1599</v>
      </c>
      <c r="AE314" s="2" t="s">
        <v>1599</v>
      </c>
      <c r="AF314" s="12" t="s">
        <v>103</v>
      </c>
      <c r="AG314" s="12">
        <v>392</v>
      </c>
      <c r="AH314" s="12">
        <v>50</v>
      </c>
      <c r="AI314" s="12">
        <f>VLOOKUP(AH314,Tableau5[[ID_Section]:[departement]],10,TRUE)</f>
        <v>17</v>
      </c>
      <c r="AJ314" s="12" t="s">
        <v>104</v>
      </c>
      <c r="AK314" s="33">
        <v>43235</v>
      </c>
      <c r="AL314" s="12">
        <v>17</v>
      </c>
      <c r="AM314" s="12">
        <v>9</v>
      </c>
      <c r="AN314" s="12" t="s">
        <v>53</v>
      </c>
      <c r="AO314" s="12" t="s">
        <v>53</v>
      </c>
      <c r="AP314" s="12">
        <v>1</v>
      </c>
      <c r="AT314" s="12">
        <v>2</v>
      </c>
      <c r="AZ314" s="12" t="str">
        <f>CONCATENATE(AH314,"-",AK314,"-","Loisir")</f>
        <v>50-43235-Loisir</v>
      </c>
      <c r="BA314" s="12">
        <v>1</v>
      </c>
      <c r="BB314" s="12">
        <v>2</v>
      </c>
      <c r="BC314" s="12" t="s">
        <v>61</v>
      </c>
      <c r="BD314" s="12">
        <v>148</v>
      </c>
      <c r="BE314" s="12" t="s">
        <v>153</v>
      </c>
      <c r="BF314" s="12">
        <v>11563</v>
      </c>
      <c r="BG314" s="12">
        <v>20</v>
      </c>
      <c r="BI314" s="2"/>
    </row>
    <row r="315" spans="1:61" x14ac:dyDescent="0.2">
      <c r="A315" s="2" t="s">
        <v>1612</v>
      </c>
      <c r="B315" s="2" t="s">
        <v>568</v>
      </c>
      <c r="D315" s="2">
        <v>50</v>
      </c>
      <c r="E315" s="11">
        <v>43235</v>
      </c>
      <c r="F315" s="2">
        <v>43235</v>
      </c>
      <c r="G315" s="2" t="s">
        <v>104</v>
      </c>
      <c r="K315" s="2">
        <v>17</v>
      </c>
      <c r="O315" s="2" t="s">
        <v>46</v>
      </c>
      <c r="R315" s="2">
        <v>2</v>
      </c>
      <c r="S315" s="52" t="s">
        <v>1599</v>
      </c>
      <c r="V315" s="2" t="s">
        <v>1988</v>
      </c>
      <c r="W315" s="2" t="s">
        <v>1599</v>
      </c>
      <c r="X315" s="2" t="s">
        <v>1599</v>
      </c>
      <c r="Y315" s="2" t="s">
        <v>1599</v>
      </c>
      <c r="Z315" s="2" t="s">
        <v>1599</v>
      </c>
      <c r="AC315" s="2" t="s">
        <v>1599</v>
      </c>
      <c r="AE315" s="2" t="s">
        <v>1599</v>
      </c>
      <c r="AF315" s="12" t="s">
        <v>103</v>
      </c>
      <c r="AG315" s="12">
        <v>393</v>
      </c>
      <c r="AH315" s="12">
        <v>50</v>
      </c>
      <c r="AI315" s="12">
        <f>VLOOKUP(AH315,Tableau5[[ID_Section]:[departement]],10,TRUE)</f>
        <v>17</v>
      </c>
      <c r="AJ315" s="12" t="s">
        <v>104</v>
      </c>
      <c r="AK315" s="33">
        <v>43235</v>
      </c>
      <c r="AL315" s="12">
        <v>17</v>
      </c>
      <c r="AM315" s="12">
        <v>2</v>
      </c>
      <c r="AN315" s="12" t="s">
        <v>46</v>
      </c>
      <c r="AP315" s="12">
        <v>2</v>
      </c>
      <c r="AT315" s="12">
        <v>1</v>
      </c>
      <c r="BA315" s="12">
        <v>2</v>
      </c>
      <c r="BB315" s="12">
        <v>2</v>
      </c>
      <c r="BC315" s="12" t="s">
        <v>61</v>
      </c>
      <c r="BD315" s="12">
        <v>148</v>
      </c>
      <c r="BE315" s="12" t="s">
        <v>153</v>
      </c>
      <c r="BF315" s="12">
        <v>11563</v>
      </c>
      <c r="BG315" s="12">
        <v>20</v>
      </c>
      <c r="BI315" s="2"/>
    </row>
    <row r="316" spans="1:61" x14ac:dyDescent="0.2">
      <c r="A316" s="2" t="s">
        <v>1612</v>
      </c>
      <c r="B316" s="2" t="s">
        <v>568</v>
      </c>
      <c r="D316" s="2">
        <v>50</v>
      </c>
      <c r="E316" s="11">
        <v>43235</v>
      </c>
      <c r="F316" s="2">
        <v>43235</v>
      </c>
      <c r="G316" s="2" t="s">
        <v>104</v>
      </c>
      <c r="K316" s="2">
        <v>17</v>
      </c>
      <c r="O316" s="2" t="s">
        <v>53</v>
      </c>
      <c r="P316" s="52" t="s">
        <v>53</v>
      </c>
      <c r="R316" s="2">
        <v>1</v>
      </c>
      <c r="S316" s="52" t="s">
        <v>1599</v>
      </c>
      <c r="V316" s="2" t="s">
        <v>1988</v>
      </c>
      <c r="W316" s="2" t="s">
        <v>1599</v>
      </c>
      <c r="X316" s="2" t="s">
        <v>1599</v>
      </c>
      <c r="Y316" s="2" t="s">
        <v>1599</v>
      </c>
      <c r="Z316" s="2" t="s">
        <v>1599</v>
      </c>
      <c r="AC316" s="2" t="s">
        <v>1599</v>
      </c>
      <c r="AE316" s="2" t="s">
        <v>1599</v>
      </c>
      <c r="AF316" s="12" t="s">
        <v>103</v>
      </c>
      <c r="AG316" s="12">
        <v>394</v>
      </c>
      <c r="AH316" s="12">
        <v>50</v>
      </c>
      <c r="AI316" s="12">
        <f>VLOOKUP(AH316,Tableau5[[ID_Section]:[departement]],10,TRUE)</f>
        <v>17</v>
      </c>
      <c r="AJ316" s="12" t="s">
        <v>104</v>
      </c>
      <c r="AK316" s="33">
        <v>43235</v>
      </c>
      <c r="AL316" s="12">
        <v>17</v>
      </c>
      <c r="AM316" s="12">
        <v>9</v>
      </c>
      <c r="AN316" s="12" t="s">
        <v>53</v>
      </c>
      <c r="AO316" s="12" t="s">
        <v>53</v>
      </c>
      <c r="AP316" s="12">
        <v>1</v>
      </c>
      <c r="AT316" s="12">
        <v>1</v>
      </c>
      <c r="AZ316" s="12" t="str">
        <f>CONCATENATE(AH316,"-",AK316,"-","Loisir")</f>
        <v>50-43235-Loisir</v>
      </c>
      <c r="BA316" s="12">
        <v>1</v>
      </c>
      <c r="BB316" s="12">
        <v>2</v>
      </c>
      <c r="BC316" s="12" t="s">
        <v>61</v>
      </c>
      <c r="BD316" s="12">
        <v>148</v>
      </c>
      <c r="BE316" s="12" t="s">
        <v>153</v>
      </c>
      <c r="BF316" s="12">
        <v>11563</v>
      </c>
      <c r="BG316" s="12">
        <v>20</v>
      </c>
      <c r="BI316" s="2"/>
    </row>
    <row r="317" spans="1:61" x14ac:dyDescent="0.2">
      <c r="A317" s="2" t="s">
        <v>1612</v>
      </c>
      <c r="B317" s="2" t="s">
        <v>568</v>
      </c>
      <c r="D317" s="2">
        <v>50</v>
      </c>
      <c r="E317" s="11">
        <v>43235</v>
      </c>
      <c r="F317" s="2">
        <v>43235</v>
      </c>
      <c r="G317" s="2" t="s">
        <v>104</v>
      </c>
      <c r="K317" s="2">
        <v>17</v>
      </c>
      <c r="O317" s="2" t="s">
        <v>53</v>
      </c>
      <c r="P317" s="52" t="s">
        <v>53</v>
      </c>
      <c r="R317" s="2">
        <v>1</v>
      </c>
      <c r="S317" s="52">
        <v>1</v>
      </c>
      <c r="V317" s="2" t="s">
        <v>1989</v>
      </c>
      <c r="W317" s="2" t="s">
        <v>54</v>
      </c>
      <c r="X317" s="2" t="s">
        <v>154</v>
      </c>
      <c r="Y317" s="2" t="s">
        <v>1599</v>
      </c>
      <c r="Z317" s="2" t="s">
        <v>1599</v>
      </c>
      <c r="AC317" s="2" t="s">
        <v>1599</v>
      </c>
      <c r="AE317" s="2" t="s">
        <v>1599</v>
      </c>
      <c r="AF317" s="12" t="s">
        <v>154</v>
      </c>
      <c r="AG317" s="12">
        <v>395</v>
      </c>
      <c r="AH317" s="12">
        <v>50</v>
      </c>
      <c r="AI317" s="12">
        <f>VLOOKUP(AH317,Tableau5[[ID_Section]:[departement]],10,TRUE)</f>
        <v>17</v>
      </c>
      <c r="AJ317" s="12" t="s">
        <v>104</v>
      </c>
      <c r="AK317" s="33">
        <v>43235</v>
      </c>
      <c r="AL317" s="12">
        <v>17</v>
      </c>
      <c r="AM317" s="12">
        <v>9</v>
      </c>
      <c r="AN317" s="12" t="s">
        <v>53</v>
      </c>
      <c r="AO317" s="12" t="s">
        <v>53</v>
      </c>
      <c r="AP317" s="12">
        <v>1</v>
      </c>
      <c r="AT317" s="12">
        <v>2</v>
      </c>
      <c r="AU317" s="12">
        <v>47</v>
      </c>
      <c r="AZ317" s="12" t="str">
        <f>CONCATENATE(AH317,"-",AK317,"-","Loisir")</f>
        <v>50-43235-Loisir</v>
      </c>
      <c r="BA317" s="12">
        <v>1</v>
      </c>
      <c r="BB317" s="12">
        <v>2</v>
      </c>
      <c r="BC317" s="12" t="s">
        <v>61</v>
      </c>
      <c r="BD317" s="12">
        <v>148</v>
      </c>
      <c r="BE317" s="12" t="s">
        <v>153</v>
      </c>
      <c r="BF317" s="12">
        <v>11563</v>
      </c>
      <c r="BG317" s="12">
        <v>20</v>
      </c>
      <c r="BI317" s="2"/>
    </row>
    <row r="318" spans="1:61" x14ac:dyDescent="0.2">
      <c r="A318" s="2" t="s">
        <v>1612</v>
      </c>
      <c r="B318" s="2" t="s">
        <v>568</v>
      </c>
      <c r="D318" s="2">
        <v>50</v>
      </c>
      <c r="E318" s="11">
        <v>43235</v>
      </c>
      <c r="F318" s="2">
        <v>43235</v>
      </c>
      <c r="G318" s="2" t="s">
        <v>104</v>
      </c>
      <c r="K318" s="2">
        <v>17</v>
      </c>
      <c r="L318" s="2">
        <v>2</v>
      </c>
      <c r="O318" s="2" t="s">
        <v>49</v>
      </c>
      <c r="R318" s="2">
        <v>2</v>
      </c>
      <c r="S318" s="52" t="s">
        <v>1599</v>
      </c>
      <c r="V318" s="2" t="s">
        <v>1989</v>
      </c>
      <c r="W318" s="2" t="s">
        <v>1599</v>
      </c>
      <c r="X318" s="2" t="s">
        <v>1599</v>
      </c>
      <c r="Y318" s="2" t="s">
        <v>1599</v>
      </c>
      <c r="Z318" s="2" t="s">
        <v>1599</v>
      </c>
      <c r="AC318" s="2" t="s">
        <v>1599</v>
      </c>
      <c r="AE318" s="2" t="s">
        <v>1599</v>
      </c>
      <c r="AF318" s="12" t="s">
        <v>103</v>
      </c>
      <c r="AG318" s="12">
        <v>396</v>
      </c>
      <c r="AH318" s="12">
        <v>50</v>
      </c>
      <c r="AI318" s="12">
        <f>VLOOKUP(AH318,Tableau5[[ID_Section]:[departement]],10,TRUE)</f>
        <v>17</v>
      </c>
      <c r="AJ318" s="12" t="s">
        <v>104</v>
      </c>
      <c r="AK318" s="33">
        <v>43235</v>
      </c>
      <c r="AL318" s="12">
        <v>17</v>
      </c>
      <c r="AM318" s="12">
        <v>1</v>
      </c>
      <c r="AN318" s="12" t="s">
        <v>49</v>
      </c>
      <c r="AP318" s="12">
        <v>2</v>
      </c>
      <c r="AQ318" s="12">
        <v>2</v>
      </c>
      <c r="AT318" s="12">
        <v>2</v>
      </c>
      <c r="BA318" s="12">
        <v>2</v>
      </c>
      <c r="BB318" s="12">
        <v>2</v>
      </c>
      <c r="BC318" s="12" t="s">
        <v>61</v>
      </c>
      <c r="BD318" s="12">
        <v>148</v>
      </c>
      <c r="BE318" s="12" t="s">
        <v>153</v>
      </c>
      <c r="BF318" s="12">
        <v>11563</v>
      </c>
      <c r="BG318" s="12">
        <v>20</v>
      </c>
      <c r="BI318" s="2"/>
    </row>
    <row r="319" spans="1:61" x14ac:dyDescent="0.2">
      <c r="A319" s="2" t="s">
        <v>1612</v>
      </c>
      <c r="B319" s="2" t="s">
        <v>568</v>
      </c>
      <c r="D319" s="2">
        <v>50</v>
      </c>
      <c r="E319" s="11">
        <v>43235</v>
      </c>
      <c r="F319" s="2">
        <v>43235</v>
      </c>
      <c r="G319" s="2" t="s">
        <v>104</v>
      </c>
      <c r="K319" s="2">
        <v>17</v>
      </c>
      <c r="O319" s="2" t="s">
        <v>49</v>
      </c>
      <c r="R319" s="2">
        <v>1</v>
      </c>
      <c r="S319" s="52" t="s">
        <v>1599</v>
      </c>
      <c r="V319" s="2" t="s">
        <v>1988</v>
      </c>
      <c r="W319" s="2" t="s">
        <v>1599</v>
      </c>
      <c r="X319" s="2" t="s">
        <v>1599</v>
      </c>
      <c r="Y319" s="2" t="s">
        <v>1599</v>
      </c>
      <c r="Z319" s="2" t="s">
        <v>1599</v>
      </c>
      <c r="AC319" s="2" t="s">
        <v>1599</v>
      </c>
      <c r="AE319" s="2" t="s">
        <v>1599</v>
      </c>
      <c r="AF319" s="12" t="s">
        <v>103</v>
      </c>
      <c r="AG319" s="12">
        <v>397</v>
      </c>
      <c r="AH319" s="12">
        <v>50</v>
      </c>
      <c r="AI319" s="12">
        <f>VLOOKUP(AH319,Tableau5[[ID_Section]:[departement]],10,TRUE)</f>
        <v>17</v>
      </c>
      <c r="AJ319" s="12" t="s">
        <v>104</v>
      </c>
      <c r="AK319" s="33">
        <v>43235</v>
      </c>
      <c r="AL319" s="12">
        <v>17</v>
      </c>
      <c r="AM319" s="12">
        <v>1</v>
      </c>
      <c r="AN319" s="12" t="s">
        <v>49</v>
      </c>
      <c r="AP319" s="12">
        <v>1</v>
      </c>
      <c r="AT319" s="12">
        <v>1</v>
      </c>
      <c r="BA319" s="12">
        <v>2</v>
      </c>
      <c r="BB319" s="12">
        <v>2</v>
      </c>
      <c r="BC319" s="12" t="s">
        <v>61</v>
      </c>
      <c r="BD319" s="12">
        <v>148</v>
      </c>
      <c r="BE319" s="12" t="s">
        <v>153</v>
      </c>
      <c r="BF319" s="12">
        <v>11563</v>
      </c>
      <c r="BG319" s="12">
        <v>20</v>
      </c>
      <c r="BI319" s="2"/>
    </row>
    <row r="320" spans="1:61" x14ac:dyDescent="0.2">
      <c r="A320" s="2" t="s">
        <v>1612</v>
      </c>
      <c r="B320" s="2" t="s">
        <v>568</v>
      </c>
      <c r="D320" s="2">
        <v>50</v>
      </c>
      <c r="E320" s="11">
        <v>43235</v>
      </c>
      <c r="F320" s="2">
        <v>43235</v>
      </c>
      <c r="G320" s="2" t="s">
        <v>104</v>
      </c>
      <c r="K320" s="2">
        <v>17</v>
      </c>
      <c r="L320" s="2">
        <v>2</v>
      </c>
      <c r="O320" s="2" t="s">
        <v>49</v>
      </c>
      <c r="R320" s="2">
        <v>2</v>
      </c>
      <c r="S320" s="52" t="s">
        <v>1599</v>
      </c>
      <c r="V320" s="2" t="s">
        <v>1988</v>
      </c>
      <c r="W320" s="2" t="s">
        <v>1599</v>
      </c>
      <c r="X320" s="2" t="s">
        <v>1599</v>
      </c>
      <c r="Y320" s="2" t="s">
        <v>1599</v>
      </c>
      <c r="Z320" s="2" t="s">
        <v>1599</v>
      </c>
      <c r="AC320" s="2" t="s">
        <v>1599</v>
      </c>
      <c r="AE320" s="2" t="s">
        <v>1599</v>
      </c>
      <c r="AF320" s="12" t="s">
        <v>103</v>
      </c>
      <c r="AG320" s="12">
        <v>398</v>
      </c>
      <c r="AH320" s="12">
        <v>50</v>
      </c>
      <c r="AI320" s="12">
        <f>VLOOKUP(AH320,Tableau5[[ID_Section]:[departement]],10,TRUE)</f>
        <v>17</v>
      </c>
      <c r="AJ320" s="12" t="s">
        <v>104</v>
      </c>
      <c r="AK320" s="33">
        <v>43235</v>
      </c>
      <c r="AL320" s="12">
        <v>17</v>
      </c>
      <c r="AM320" s="12">
        <v>1</v>
      </c>
      <c r="AN320" s="12" t="s">
        <v>49</v>
      </c>
      <c r="AP320" s="12">
        <v>2</v>
      </c>
      <c r="AQ320" s="12">
        <v>2</v>
      </c>
      <c r="AT320" s="12">
        <v>1</v>
      </c>
      <c r="BA320" s="12">
        <v>2</v>
      </c>
      <c r="BB320" s="12">
        <v>2</v>
      </c>
      <c r="BC320" s="12" t="s">
        <v>61</v>
      </c>
      <c r="BD320" s="12">
        <v>148</v>
      </c>
      <c r="BE320" s="12" t="s">
        <v>153</v>
      </c>
      <c r="BF320" s="12">
        <v>11563</v>
      </c>
      <c r="BG320" s="12">
        <v>20</v>
      </c>
      <c r="BI320" s="2"/>
    </row>
    <row r="321" spans="1:61" x14ac:dyDescent="0.2">
      <c r="A321" s="2" t="s">
        <v>1612</v>
      </c>
      <c r="B321" s="2" t="s">
        <v>568</v>
      </c>
      <c r="D321" s="2">
        <v>50</v>
      </c>
      <c r="E321" s="11">
        <v>43235</v>
      </c>
      <c r="F321" s="2">
        <v>43235</v>
      </c>
      <c r="G321" s="2" t="s">
        <v>104</v>
      </c>
      <c r="K321" s="2">
        <v>17</v>
      </c>
      <c r="O321" s="2" t="s">
        <v>53</v>
      </c>
      <c r="P321" s="52" t="s">
        <v>53</v>
      </c>
      <c r="R321" s="2">
        <v>1</v>
      </c>
      <c r="S321" s="52" t="s">
        <v>1599</v>
      </c>
      <c r="V321" s="2" t="s">
        <v>1988</v>
      </c>
      <c r="W321" s="2" t="s">
        <v>1599</v>
      </c>
      <c r="X321" s="2" t="s">
        <v>1599</v>
      </c>
      <c r="Y321" s="2" t="s">
        <v>1599</v>
      </c>
      <c r="Z321" s="2" t="s">
        <v>1599</v>
      </c>
      <c r="AC321" s="2" t="s">
        <v>1599</v>
      </c>
      <c r="AE321" s="2" t="s">
        <v>1599</v>
      </c>
      <c r="AF321" s="12" t="s">
        <v>103</v>
      </c>
      <c r="AG321" s="12">
        <v>399</v>
      </c>
      <c r="AH321" s="12">
        <v>50</v>
      </c>
      <c r="AI321" s="12">
        <f>VLOOKUP(AH321,Tableau5[[ID_Section]:[departement]],10,TRUE)</f>
        <v>17</v>
      </c>
      <c r="AJ321" s="12" t="s">
        <v>104</v>
      </c>
      <c r="AK321" s="33">
        <v>43235</v>
      </c>
      <c r="AL321" s="12">
        <v>17</v>
      </c>
      <c r="AM321" s="12">
        <v>9</v>
      </c>
      <c r="AN321" s="12" t="s">
        <v>53</v>
      </c>
      <c r="AO321" s="12" t="s">
        <v>53</v>
      </c>
      <c r="AP321" s="12">
        <v>1</v>
      </c>
      <c r="AT321" s="12">
        <v>1</v>
      </c>
      <c r="AZ321" s="12" t="str">
        <f>CONCATENATE(AH321,"-",AK321,"-","Loisir")</f>
        <v>50-43235-Loisir</v>
      </c>
      <c r="BA321" s="12">
        <v>1</v>
      </c>
      <c r="BB321" s="12">
        <v>2</v>
      </c>
      <c r="BC321" s="12" t="s">
        <v>61</v>
      </c>
      <c r="BD321" s="12">
        <v>148</v>
      </c>
      <c r="BE321" s="12" t="s">
        <v>153</v>
      </c>
      <c r="BF321" s="12">
        <v>11563</v>
      </c>
      <c r="BG321" s="12">
        <v>20</v>
      </c>
      <c r="BI321" s="2"/>
    </row>
    <row r="322" spans="1:61" x14ac:dyDescent="0.2">
      <c r="A322" s="2" t="s">
        <v>1612</v>
      </c>
      <c r="B322" s="2" t="s">
        <v>568</v>
      </c>
      <c r="D322" s="2">
        <v>50</v>
      </c>
      <c r="E322" s="11">
        <v>43235</v>
      </c>
      <c r="F322" s="2">
        <v>43235</v>
      </c>
      <c r="G322" s="2" t="s">
        <v>104</v>
      </c>
      <c r="K322" s="2">
        <v>17</v>
      </c>
      <c r="O322" s="2" t="s">
        <v>50</v>
      </c>
      <c r="P322" s="52" t="s">
        <v>50</v>
      </c>
      <c r="R322" s="2">
        <v>1</v>
      </c>
      <c r="S322" s="52" t="s">
        <v>1599</v>
      </c>
      <c r="V322" s="2" t="s">
        <v>1988</v>
      </c>
      <c r="W322" s="2" t="s">
        <v>1599</v>
      </c>
      <c r="X322" s="2" t="s">
        <v>1599</v>
      </c>
      <c r="Y322" s="2" t="s">
        <v>1599</v>
      </c>
      <c r="Z322" s="2" t="s">
        <v>1599</v>
      </c>
      <c r="AC322" s="2" t="s">
        <v>1599</v>
      </c>
      <c r="AE322" s="2" t="s">
        <v>1599</v>
      </c>
      <c r="AF322" s="12" t="s">
        <v>103</v>
      </c>
      <c r="AG322" s="12">
        <v>400</v>
      </c>
      <c r="AH322" s="12">
        <v>50</v>
      </c>
      <c r="AI322" s="12">
        <f>VLOOKUP(AH322,Tableau5[[ID_Section]:[departement]],10,TRUE)</f>
        <v>17</v>
      </c>
      <c r="AJ322" s="12" t="s">
        <v>104</v>
      </c>
      <c r="AK322" s="33">
        <v>43235</v>
      </c>
      <c r="AL322" s="12">
        <v>17</v>
      </c>
      <c r="AM322" s="12">
        <v>8</v>
      </c>
      <c r="AN322" s="12" t="s">
        <v>50</v>
      </c>
      <c r="AO322" s="12" t="str">
        <f>AN322</f>
        <v>Utilitaire</v>
      </c>
      <c r="AP322" s="12">
        <v>1</v>
      </c>
      <c r="AT322" s="12">
        <v>1</v>
      </c>
      <c r="AZ322" s="12" t="str">
        <f>CONCATENATE(AH322,"-",AK322,"-",AN322)</f>
        <v>50-43235-Utilitaire</v>
      </c>
      <c r="BA322" s="12">
        <v>1</v>
      </c>
      <c r="BB322" s="12">
        <v>2</v>
      </c>
      <c r="BC322" s="12" t="s">
        <v>61</v>
      </c>
      <c r="BD322" s="12">
        <v>148</v>
      </c>
      <c r="BE322" s="12" t="s">
        <v>153</v>
      </c>
      <c r="BF322" s="12">
        <v>11563</v>
      </c>
      <c r="BG322" s="12">
        <v>20</v>
      </c>
      <c r="BI322" s="2"/>
    </row>
    <row r="323" spans="1:61" x14ac:dyDescent="0.2">
      <c r="A323" s="2" t="s">
        <v>1612</v>
      </c>
      <c r="B323" s="2" t="s">
        <v>568</v>
      </c>
      <c r="D323" s="2">
        <v>50</v>
      </c>
      <c r="E323" s="11">
        <v>43235</v>
      </c>
      <c r="F323" s="2">
        <v>43235</v>
      </c>
      <c r="G323" s="2" t="s">
        <v>104</v>
      </c>
      <c r="K323" s="2">
        <v>17</v>
      </c>
      <c r="L323" s="2">
        <v>1</v>
      </c>
      <c r="O323" s="2" t="s">
        <v>49</v>
      </c>
      <c r="R323" s="2">
        <v>1</v>
      </c>
      <c r="S323" s="52" t="s">
        <v>1599</v>
      </c>
      <c r="V323" s="2" t="s">
        <v>1988</v>
      </c>
      <c r="W323" s="2" t="s">
        <v>1599</v>
      </c>
      <c r="X323" s="2" t="s">
        <v>1599</v>
      </c>
      <c r="Y323" s="2" t="s">
        <v>1599</v>
      </c>
      <c r="Z323" s="2" t="s">
        <v>1599</v>
      </c>
      <c r="AC323" s="2" t="s">
        <v>1599</v>
      </c>
      <c r="AE323" s="2" t="s">
        <v>1599</v>
      </c>
      <c r="AF323" s="12" t="s">
        <v>103</v>
      </c>
      <c r="AG323" s="12">
        <v>401</v>
      </c>
      <c r="AH323" s="12">
        <v>50</v>
      </c>
      <c r="AI323" s="12">
        <f>VLOOKUP(AH323,Tableau5[[ID_Section]:[departement]],10,TRUE)</f>
        <v>17</v>
      </c>
      <c r="AJ323" s="12" t="s">
        <v>104</v>
      </c>
      <c r="AK323" s="33">
        <v>43235</v>
      </c>
      <c r="AL323" s="12">
        <v>17</v>
      </c>
      <c r="AM323" s="12">
        <v>1</v>
      </c>
      <c r="AN323" s="12" t="s">
        <v>49</v>
      </c>
      <c r="AP323" s="12">
        <v>1</v>
      </c>
      <c r="AQ323" s="12">
        <v>1</v>
      </c>
      <c r="AT323" s="12">
        <v>1</v>
      </c>
      <c r="BA323" s="12">
        <v>2</v>
      </c>
      <c r="BB323" s="12">
        <v>2</v>
      </c>
      <c r="BC323" s="12" t="s">
        <v>61</v>
      </c>
      <c r="BD323" s="12">
        <v>148</v>
      </c>
      <c r="BE323" s="12" t="s">
        <v>153</v>
      </c>
      <c r="BF323" s="12">
        <v>11563</v>
      </c>
      <c r="BG323" s="12">
        <v>20</v>
      </c>
      <c r="BI323" s="2"/>
    </row>
    <row r="324" spans="1:61" x14ac:dyDescent="0.2">
      <c r="A324" s="2" t="s">
        <v>1612</v>
      </c>
      <c r="B324" s="2" t="s">
        <v>568</v>
      </c>
      <c r="D324" s="2">
        <v>50</v>
      </c>
      <c r="E324" s="11">
        <v>43235</v>
      </c>
      <c r="F324" s="2">
        <v>43235</v>
      </c>
      <c r="G324" s="2" t="s">
        <v>104</v>
      </c>
      <c r="K324" s="2">
        <v>17</v>
      </c>
      <c r="O324" s="2" t="s">
        <v>50</v>
      </c>
      <c r="P324" s="52" t="s">
        <v>50</v>
      </c>
      <c r="R324" s="2">
        <v>1</v>
      </c>
      <c r="S324" s="52">
        <v>1</v>
      </c>
      <c r="V324" s="2" t="s">
        <v>1988</v>
      </c>
      <c r="W324" s="2" t="s">
        <v>54</v>
      </c>
      <c r="X324" s="2" t="s">
        <v>155</v>
      </c>
      <c r="Y324" s="2" t="s">
        <v>1599</v>
      </c>
      <c r="Z324" s="2" t="s">
        <v>1599</v>
      </c>
      <c r="AC324" s="2" t="s">
        <v>1599</v>
      </c>
      <c r="AE324" s="2" t="s">
        <v>1599</v>
      </c>
      <c r="AF324" s="12" t="s">
        <v>155</v>
      </c>
      <c r="AG324" s="12">
        <v>402</v>
      </c>
      <c r="AH324" s="12">
        <v>50</v>
      </c>
      <c r="AI324" s="12">
        <f>VLOOKUP(AH324,Tableau5[[ID_Section]:[departement]],10,TRUE)</f>
        <v>17</v>
      </c>
      <c r="AJ324" s="12" t="s">
        <v>104</v>
      </c>
      <c r="AK324" s="33">
        <v>43235</v>
      </c>
      <c r="AL324" s="12">
        <v>17</v>
      </c>
      <c r="AM324" s="12">
        <v>8</v>
      </c>
      <c r="AN324" s="12" t="s">
        <v>50</v>
      </c>
      <c r="AO324" s="12" t="str">
        <f>AN324</f>
        <v>Utilitaire</v>
      </c>
      <c r="AP324" s="12">
        <v>1</v>
      </c>
      <c r="AT324" s="12">
        <v>1</v>
      </c>
      <c r="AU324" s="12">
        <v>48</v>
      </c>
      <c r="AZ324" s="12" t="str">
        <f>CONCATENATE(AH324,"-",AK324,"-",AN324)</f>
        <v>50-43235-Utilitaire</v>
      </c>
      <c r="BA324" s="12">
        <v>1</v>
      </c>
      <c r="BB324" s="12">
        <v>2</v>
      </c>
      <c r="BC324" s="12" t="s">
        <v>61</v>
      </c>
      <c r="BD324" s="12">
        <v>148</v>
      </c>
      <c r="BE324" s="12" t="s">
        <v>153</v>
      </c>
      <c r="BF324" s="12">
        <v>11563</v>
      </c>
      <c r="BG324" s="12">
        <v>20</v>
      </c>
      <c r="BI324" s="2"/>
    </row>
    <row r="325" spans="1:61" x14ac:dyDescent="0.2">
      <c r="A325" s="2" t="s">
        <v>1612</v>
      </c>
      <c r="B325" s="2" t="s">
        <v>568</v>
      </c>
      <c r="D325" s="2">
        <v>50</v>
      </c>
      <c r="E325" s="11">
        <v>43235</v>
      </c>
      <c r="F325" s="2">
        <v>43235</v>
      </c>
      <c r="G325" s="2" t="s">
        <v>104</v>
      </c>
      <c r="K325" s="2">
        <v>17</v>
      </c>
      <c r="L325" s="2">
        <v>1</v>
      </c>
      <c r="O325" s="2" t="s">
        <v>49</v>
      </c>
      <c r="R325" s="2">
        <v>1</v>
      </c>
      <c r="S325" s="52" t="s">
        <v>1599</v>
      </c>
      <c r="V325" s="2" t="s">
        <v>1989</v>
      </c>
      <c r="W325" s="2" t="s">
        <v>1599</v>
      </c>
      <c r="X325" s="2" t="s">
        <v>1599</v>
      </c>
      <c r="Y325" s="2" t="s">
        <v>1599</v>
      </c>
      <c r="Z325" s="2" t="s">
        <v>1599</v>
      </c>
      <c r="AC325" s="2" t="s">
        <v>1599</v>
      </c>
      <c r="AE325" s="2" t="s">
        <v>1599</v>
      </c>
      <c r="AF325" s="12" t="s">
        <v>103</v>
      </c>
      <c r="AG325" s="12">
        <v>403</v>
      </c>
      <c r="AH325" s="12">
        <v>50</v>
      </c>
      <c r="AI325" s="12">
        <f>VLOOKUP(AH325,Tableau5[[ID_Section]:[departement]],10,TRUE)</f>
        <v>17</v>
      </c>
      <c r="AJ325" s="12" t="s">
        <v>104</v>
      </c>
      <c r="AK325" s="33">
        <v>43235</v>
      </c>
      <c r="AL325" s="12">
        <v>17</v>
      </c>
      <c r="AM325" s="12">
        <v>1</v>
      </c>
      <c r="AN325" s="12" t="s">
        <v>49</v>
      </c>
      <c r="AP325" s="12">
        <v>1</v>
      </c>
      <c r="AQ325" s="12">
        <v>1</v>
      </c>
      <c r="AT325" s="12">
        <v>2</v>
      </c>
      <c r="BA325" s="12">
        <v>2</v>
      </c>
      <c r="BB325" s="12">
        <v>2</v>
      </c>
      <c r="BC325" s="12" t="s">
        <v>61</v>
      </c>
      <c r="BD325" s="12">
        <v>148</v>
      </c>
      <c r="BE325" s="12" t="s">
        <v>153</v>
      </c>
      <c r="BF325" s="12">
        <v>11563</v>
      </c>
      <c r="BG325" s="12">
        <v>20</v>
      </c>
      <c r="BI325" s="2"/>
    </row>
    <row r="326" spans="1:61" x14ac:dyDescent="0.2">
      <c r="A326" s="2" t="s">
        <v>1612</v>
      </c>
      <c r="B326" s="2" t="s">
        <v>568</v>
      </c>
      <c r="D326" s="2">
        <v>50</v>
      </c>
      <c r="E326" s="11">
        <v>43235</v>
      </c>
      <c r="F326" s="2">
        <v>43235</v>
      </c>
      <c r="G326" s="2" t="s">
        <v>104</v>
      </c>
      <c r="K326" s="2">
        <v>17</v>
      </c>
      <c r="O326" s="2" t="s">
        <v>49</v>
      </c>
      <c r="R326" s="2">
        <v>1</v>
      </c>
      <c r="S326" s="52" t="s">
        <v>1599</v>
      </c>
      <c r="V326" s="2" t="s">
        <v>1989</v>
      </c>
      <c r="W326" s="2" t="s">
        <v>1599</v>
      </c>
      <c r="X326" s="2" t="s">
        <v>1599</v>
      </c>
      <c r="Y326" s="2" t="s">
        <v>1599</v>
      </c>
      <c r="Z326" s="2" t="s">
        <v>1599</v>
      </c>
      <c r="AC326" s="2" t="s">
        <v>1599</v>
      </c>
      <c r="AE326" s="2" t="s">
        <v>1599</v>
      </c>
      <c r="AF326" s="12" t="s">
        <v>103</v>
      </c>
      <c r="AG326" s="12">
        <v>404</v>
      </c>
      <c r="AH326" s="12">
        <v>50</v>
      </c>
      <c r="AI326" s="12">
        <f>VLOOKUP(AH326,Tableau5[[ID_Section]:[departement]],10,TRUE)</f>
        <v>17</v>
      </c>
      <c r="AJ326" s="12" t="s">
        <v>104</v>
      </c>
      <c r="AK326" s="33">
        <v>43235</v>
      </c>
      <c r="AL326" s="12">
        <v>17</v>
      </c>
      <c r="AM326" s="12">
        <v>1</v>
      </c>
      <c r="AN326" s="12" t="s">
        <v>49</v>
      </c>
      <c r="AP326" s="12">
        <v>1</v>
      </c>
      <c r="AT326" s="12">
        <v>2</v>
      </c>
      <c r="BA326" s="12">
        <v>2</v>
      </c>
      <c r="BB326" s="12">
        <v>2</v>
      </c>
      <c r="BC326" s="12" t="s">
        <v>61</v>
      </c>
      <c r="BD326" s="12">
        <v>148</v>
      </c>
      <c r="BE326" s="12" t="s">
        <v>153</v>
      </c>
      <c r="BF326" s="12">
        <v>11563</v>
      </c>
      <c r="BG326" s="12">
        <v>20</v>
      </c>
      <c r="BI326" s="2"/>
    </row>
    <row r="327" spans="1:61" x14ac:dyDescent="0.2">
      <c r="A327" s="2" t="s">
        <v>1612</v>
      </c>
      <c r="B327" s="2" t="s">
        <v>568</v>
      </c>
      <c r="D327" s="2">
        <v>50</v>
      </c>
      <c r="E327" s="11">
        <v>43235</v>
      </c>
      <c r="F327" s="2">
        <v>43235</v>
      </c>
      <c r="G327" s="2" t="s">
        <v>104</v>
      </c>
      <c r="K327" s="2">
        <v>17</v>
      </c>
      <c r="L327" s="2">
        <v>1</v>
      </c>
      <c r="O327" s="2" t="s">
        <v>49</v>
      </c>
      <c r="R327" s="2">
        <v>2</v>
      </c>
      <c r="S327" s="52" t="s">
        <v>1599</v>
      </c>
      <c r="V327" s="2" t="s">
        <v>1989</v>
      </c>
      <c r="W327" s="2" t="s">
        <v>1599</v>
      </c>
      <c r="X327" s="2" t="s">
        <v>1599</v>
      </c>
      <c r="Y327" s="2" t="s">
        <v>1599</v>
      </c>
      <c r="Z327" s="2" t="s">
        <v>1599</v>
      </c>
      <c r="AC327" s="2" t="s">
        <v>1599</v>
      </c>
      <c r="AE327" s="2" t="s">
        <v>1599</v>
      </c>
      <c r="AF327" s="12" t="s">
        <v>103</v>
      </c>
      <c r="AG327" s="12">
        <v>405</v>
      </c>
      <c r="AH327" s="12">
        <v>50</v>
      </c>
      <c r="AI327" s="12">
        <f>VLOOKUP(AH327,Tableau5[[ID_Section]:[departement]],10,TRUE)</f>
        <v>17</v>
      </c>
      <c r="AJ327" s="12" t="s">
        <v>104</v>
      </c>
      <c r="AK327" s="33">
        <v>43235</v>
      </c>
      <c r="AL327" s="12">
        <v>17</v>
      </c>
      <c r="AM327" s="12">
        <v>1</v>
      </c>
      <c r="AN327" s="12" t="s">
        <v>49</v>
      </c>
      <c r="AP327" s="12">
        <v>2</v>
      </c>
      <c r="AQ327" s="12">
        <v>1</v>
      </c>
      <c r="AT327" s="12">
        <v>2</v>
      </c>
      <c r="BA327" s="12">
        <v>2</v>
      </c>
      <c r="BB327" s="12">
        <v>2</v>
      </c>
      <c r="BC327" s="12" t="s">
        <v>61</v>
      </c>
      <c r="BD327" s="12">
        <v>148</v>
      </c>
      <c r="BE327" s="12" t="s">
        <v>153</v>
      </c>
      <c r="BF327" s="12">
        <v>11563</v>
      </c>
      <c r="BG327" s="12">
        <v>20</v>
      </c>
      <c r="BI327" s="2"/>
    </row>
    <row r="328" spans="1:61" x14ac:dyDescent="0.2">
      <c r="A328" s="2" t="s">
        <v>1612</v>
      </c>
      <c r="B328" s="2" t="s">
        <v>568</v>
      </c>
      <c r="D328" s="2">
        <v>50</v>
      </c>
      <c r="E328" s="11">
        <v>43235</v>
      </c>
      <c r="F328" s="2">
        <v>43235</v>
      </c>
      <c r="G328" s="2" t="s">
        <v>104</v>
      </c>
      <c r="K328" s="2">
        <v>17</v>
      </c>
      <c r="O328" s="2" t="s">
        <v>50</v>
      </c>
      <c r="P328" s="52" t="s">
        <v>50</v>
      </c>
      <c r="R328" s="2">
        <v>1</v>
      </c>
      <c r="S328" s="52">
        <v>1</v>
      </c>
      <c r="V328" s="2" t="s">
        <v>1989</v>
      </c>
      <c r="W328" s="2" t="s">
        <v>54</v>
      </c>
      <c r="X328" s="2" t="s">
        <v>156</v>
      </c>
      <c r="Y328" s="2" t="s">
        <v>1599</v>
      </c>
      <c r="Z328" s="2" t="s">
        <v>1599</v>
      </c>
      <c r="AC328" s="2" t="s">
        <v>1599</v>
      </c>
      <c r="AE328" s="2" t="s">
        <v>1599</v>
      </c>
      <c r="AF328" s="12" t="s">
        <v>156</v>
      </c>
      <c r="AG328" s="12">
        <v>406</v>
      </c>
      <c r="AH328" s="12">
        <v>50</v>
      </c>
      <c r="AI328" s="12">
        <f>VLOOKUP(AH328,Tableau5[[ID_Section]:[departement]],10,TRUE)</f>
        <v>17</v>
      </c>
      <c r="AJ328" s="12" t="s">
        <v>104</v>
      </c>
      <c r="AK328" s="33">
        <v>43235</v>
      </c>
      <c r="AL328" s="12">
        <v>17</v>
      </c>
      <c r="AM328" s="12">
        <v>8</v>
      </c>
      <c r="AN328" s="12" t="s">
        <v>50</v>
      </c>
      <c r="AO328" s="12" t="str">
        <f>AN328</f>
        <v>Utilitaire</v>
      </c>
      <c r="AP328" s="12">
        <v>1</v>
      </c>
      <c r="AT328" s="12">
        <v>2</v>
      </c>
      <c r="AU328" s="12">
        <v>49</v>
      </c>
      <c r="AZ328" s="12" t="str">
        <f>CONCATENATE(AH328,"-",AK328,"-",AN328)</f>
        <v>50-43235-Utilitaire</v>
      </c>
      <c r="BA328" s="12">
        <v>1</v>
      </c>
      <c r="BB328" s="12">
        <v>2</v>
      </c>
      <c r="BC328" s="12" t="s">
        <v>61</v>
      </c>
      <c r="BD328" s="12">
        <v>148</v>
      </c>
      <c r="BE328" s="12" t="s">
        <v>153</v>
      </c>
      <c r="BF328" s="12">
        <v>11563</v>
      </c>
      <c r="BG328" s="12">
        <v>20</v>
      </c>
      <c r="BI328" s="2"/>
    </row>
    <row r="329" spans="1:61" x14ac:dyDescent="0.2">
      <c r="A329" s="2" t="s">
        <v>1612</v>
      </c>
      <c r="B329" s="2" t="s">
        <v>568</v>
      </c>
      <c r="D329" s="2">
        <v>50</v>
      </c>
      <c r="E329" s="11">
        <v>43235</v>
      </c>
      <c r="F329" s="2">
        <v>43235</v>
      </c>
      <c r="G329" s="2" t="s">
        <v>104</v>
      </c>
      <c r="K329" s="2">
        <v>17</v>
      </c>
      <c r="O329" s="2" t="s">
        <v>50</v>
      </c>
      <c r="P329" s="52" t="s">
        <v>50</v>
      </c>
      <c r="R329" s="2">
        <v>1</v>
      </c>
      <c r="S329" s="52" t="s">
        <v>1599</v>
      </c>
      <c r="V329" s="2" t="s">
        <v>1989</v>
      </c>
      <c r="W329" s="2" t="s">
        <v>1599</v>
      </c>
      <c r="X329" s="2" t="s">
        <v>1599</v>
      </c>
      <c r="Y329" s="2" t="s">
        <v>1599</v>
      </c>
      <c r="Z329" s="2" t="s">
        <v>1599</v>
      </c>
      <c r="AC329" s="2" t="s">
        <v>1599</v>
      </c>
      <c r="AE329" s="2" t="s">
        <v>1599</v>
      </c>
      <c r="AF329" s="12" t="s">
        <v>103</v>
      </c>
      <c r="AG329" s="12">
        <v>407</v>
      </c>
      <c r="AH329" s="12">
        <v>50</v>
      </c>
      <c r="AI329" s="12">
        <f>VLOOKUP(AH329,Tableau5[[ID_Section]:[departement]],10,TRUE)</f>
        <v>17</v>
      </c>
      <c r="AJ329" s="12" t="s">
        <v>104</v>
      </c>
      <c r="AK329" s="33">
        <v>43235</v>
      </c>
      <c r="AL329" s="12">
        <v>17</v>
      </c>
      <c r="AM329" s="12">
        <v>8</v>
      </c>
      <c r="AN329" s="12" t="s">
        <v>50</v>
      </c>
      <c r="AO329" s="12" t="str">
        <f>AN329</f>
        <v>Utilitaire</v>
      </c>
      <c r="AP329" s="12">
        <v>1</v>
      </c>
      <c r="AT329" s="12">
        <v>2</v>
      </c>
      <c r="AZ329" s="12" t="str">
        <f>CONCATENATE(AH329,"-",AK329,"-",AN329)</f>
        <v>50-43235-Utilitaire</v>
      </c>
      <c r="BA329" s="12">
        <v>1</v>
      </c>
      <c r="BB329" s="12">
        <v>2</v>
      </c>
      <c r="BC329" s="12" t="s">
        <v>61</v>
      </c>
      <c r="BD329" s="12">
        <v>148</v>
      </c>
      <c r="BE329" s="12" t="s">
        <v>153</v>
      </c>
      <c r="BF329" s="12">
        <v>11563</v>
      </c>
      <c r="BG329" s="12">
        <v>20</v>
      </c>
      <c r="BH329" s="12" t="s">
        <v>48</v>
      </c>
      <c r="BI329" s="2"/>
    </row>
    <row r="330" spans="1:61" x14ac:dyDescent="0.2">
      <c r="A330" s="2" t="s">
        <v>1612</v>
      </c>
      <c r="B330" s="2" t="s">
        <v>568</v>
      </c>
      <c r="D330" s="2">
        <v>50</v>
      </c>
      <c r="E330" s="11">
        <v>43235</v>
      </c>
      <c r="F330" s="2">
        <v>43235</v>
      </c>
      <c r="G330" s="2" t="s">
        <v>104</v>
      </c>
      <c r="K330" s="2">
        <v>18</v>
      </c>
      <c r="O330" s="2" t="s">
        <v>50</v>
      </c>
      <c r="P330" s="52" t="s">
        <v>50</v>
      </c>
      <c r="R330" s="2">
        <v>1</v>
      </c>
      <c r="S330" s="52">
        <v>1</v>
      </c>
      <c r="V330" s="2" t="s">
        <v>1989</v>
      </c>
      <c r="W330" s="2" t="s">
        <v>54</v>
      </c>
      <c r="X330" s="2" t="s">
        <v>157</v>
      </c>
      <c r="Y330" s="2" t="s">
        <v>1599</v>
      </c>
      <c r="Z330" s="2" t="s">
        <v>1599</v>
      </c>
      <c r="AC330" s="2" t="s">
        <v>1599</v>
      </c>
      <c r="AE330" s="2" t="s">
        <v>1599</v>
      </c>
      <c r="AF330" s="12" t="s">
        <v>157</v>
      </c>
      <c r="AG330" s="12">
        <v>408</v>
      </c>
      <c r="AH330" s="12">
        <v>50</v>
      </c>
      <c r="AI330" s="12">
        <f>VLOOKUP(AH330,Tableau5[[ID_Section]:[departement]],10,TRUE)</f>
        <v>17</v>
      </c>
      <c r="AJ330" s="12" t="s">
        <v>104</v>
      </c>
      <c r="AK330" s="33">
        <v>43235</v>
      </c>
      <c r="AL330" s="12">
        <v>18</v>
      </c>
      <c r="AM330" s="12">
        <v>8</v>
      </c>
      <c r="AN330" s="12" t="s">
        <v>50</v>
      </c>
      <c r="AO330" s="12" t="str">
        <f>AN330</f>
        <v>Utilitaire</v>
      </c>
      <c r="AP330" s="12">
        <v>1</v>
      </c>
      <c r="AT330" s="12">
        <v>2</v>
      </c>
      <c r="AU330" s="12">
        <v>50</v>
      </c>
      <c r="AZ330" s="12" t="str">
        <f>CONCATENATE(AH330,"-",AK330,"-",AN330)</f>
        <v>50-43235-Utilitaire</v>
      </c>
      <c r="BA330" s="12">
        <v>1</v>
      </c>
      <c r="BB330" s="12">
        <v>2</v>
      </c>
      <c r="BC330" s="12" t="s">
        <v>61</v>
      </c>
      <c r="BD330" s="12">
        <v>148</v>
      </c>
      <c r="BE330" s="12" t="s">
        <v>158</v>
      </c>
      <c r="BF330" s="12">
        <v>11564</v>
      </c>
      <c r="BG330" s="12">
        <v>14</v>
      </c>
      <c r="BI330" s="2"/>
    </row>
    <row r="331" spans="1:61" x14ac:dyDescent="0.2">
      <c r="A331" s="2" t="s">
        <v>1612</v>
      </c>
      <c r="B331" s="2" t="s">
        <v>568</v>
      </c>
      <c r="D331" s="2">
        <v>50</v>
      </c>
      <c r="E331" s="11">
        <v>43235</v>
      </c>
      <c r="F331" s="2">
        <v>43235</v>
      </c>
      <c r="G331" s="2" t="s">
        <v>104</v>
      </c>
      <c r="K331" s="2">
        <v>18</v>
      </c>
      <c r="O331" s="2" t="s">
        <v>55</v>
      </c>
      <c r="P331" s="52" t="s">
        <v>55</v>
      </c>
      <c r="R331" s="2">
        <v>1</v>
      </c>
      <c r="S331" s="52">
        <v>1</v>
      </c>
      <c r="V331" s="2" t="s">
        <v>1988</v>
      </c>
      <c r="W331" s="2" t="s">
        <v>54</v>
      </c>
      <c r="X331" s="2" t="s">
        <v>159</v>
      </c>
      <c r="Y331" s="2" t="s">
        <v>1599</v>
      </c>
      <c r="Z331" s="2" t="s">
        <v>1599</v>
      </c>
      <c r="AC331" s="2" t="s">
        <v>1599</v>
      </c>
      <c r="AE331" s="2" t="s">
        <v>1599</v>
      </c>
      <c r="AF331" s="12" t="s">
        <v>159</v>
      </c>
      <c r="AG331" s="12">
        <v>409</v>
      </c>
      <c r="AH331" s="12">
        <v>50</v>
      </c>
      <c r="AI331" s="12">
        <f>VLOOKUP(AH331,Tableau5[[ID_Section]:[departement]],10,TRUE)</f>
        <v>17</v>
      </c>
      <c r="AJ331" s="12" t="s">
        <v>104</v>
      </c>
      <c r="AK331" s="33">
        <v>43235</v>
      </c>
      <c r="AL331" s="12">
        <v>18</v>
      </c>
      <c r="AM331" s="12">
        <v>5</v>
      </c>
      <c r="AN331" s="12" t="s">
        <v>55</v>
      </c>
      <c r="AO331" s="12" t="str">
        <f>AN331</f>
        <v>Sportif</v>
      </c>
      <c r="AP331" s="12">
        <v>1</v>
      </c>
      <c r="AT331" s="12">
        <v>1</v>
      </c>
      <c r="AU331" s="12">
        <v>51</v>
      </c>
      <c r="AZ331" s="12" t="str">
        <f>CONCATENATE(AH331,"-",AK331,"-",AN331)</f>
        <v>50-43235-Sportif</v>
      </c>
      <c r="BA331" s="12">
        <v>1</v>
      </c>
      <c r="BB331" s="12">
        <v>2</v>
      </c>
      <c r="BC331" s="12" t="s">
        <v>61</v>
      </c>
      <c r="BD331" s="12">
        <v>148</v>
      </c>
      <c r="BE331" s="12" t="s">
        <v>158</v>
      </c>
      <c r="BF331" s="12">
        <v>11564</v>
      </c>
      <c r="BG331" s="12">
        <v>14</v>
      </c>
      <c r="BI331" s="2"/>
    </row>
    <row r="332" spans="1:61" x14ac:dyDescent="0.2">
      <c r="A332" s="2" t="s">
        <v>1612</v>
      </c>
      <c r="B332" s="2" t="s">
        <v>568</v>
      </c>
      <c r="D332" s="2">
        <v>50</v>
      </c>
      <c r="E332" s="11">
        <v>43235</v>
      </c>
      <c r="F332" s="2">
        <v>43235</v>
      </c>
      <c r="G332" s="2" t="s">
        <v>104</v>
      </c>
      <c r="K332" s="2">
        <v>18</v>
      </c>
      <c r="O332" s="2" t="s">
        <v>50</v>
      </c>
      <c r="P332" s="52" t="s">
        <v>50</v>
      </c>
      <c r="R332" s="2">
        <v>1</v>
      </c>
      <c r="S332" s="52">
        <v>1</v>
      </c>
      <c r="V332" s="2" t="s">
        <v>1988</v>
      </c>
      <c r="W332" s="2" t="s">
        <v>54</v>
      </c>
      <c r="X332" s="2" t="s">
        <v>160</v>
      </c>
      <c r="Y332" s="2" t="s">
        <v>1599</v>
      </c>
      <c r="Z332" s="2" t="s">
        <v>1599</v>
      </c>
      <c r="AC332" s="2" t="s">
        <v>1599</v>
      </c>
      <c r="AE332" s="2" t="s">
        <v>1599</v>
      </c>
      <c r="AF332" s="12" t="s">
        <v>160</v>
      </c>
      <c r="AG332" s="12">
        <v>410</v>
      </c>
      <c r="AH332" s="12">
        <v>50</v>
      </c>
      <c r="AI332" s="12">
        <f>VLOOKUP(AH332,Tableau5[[ID_Section]:[departement]],10,TRUE)</f>
        <v>17</v>
      </c>
      <c r="AJ332" s="12" t="s">
        <v>104</v>
      </c>
      <c r="AK332" s="33">
        <v>43235</v>
      </c>
      <c r="AL332" s="12">
        <v>18</v>
      </c>
      <c r="AM332" s="12">
        <v>8</v>
      </c>
      <c r="AN332" s="12" t="s">
        <v>50</v>
      </c>
      <c r="AO332" s="12" t="str">
        <f>AN332</f>
        <v>Utilitaire</v>
      </c>
      <c r="AP332" s="12">
        <v>1</v>
      </c>
      <c r="AT332" s="12">
        <v>1</v>
      </c>
      <c r="AU332" s="12">
        <v>52</v>
      </c>
      <c r="AZ332" s="12" t="str">
        <f>CONCATENATE(AH332,"-",AK332,"-",AN332)</f>
        <v>50-43235-Utilitaire</v>
      </c>
      <c r="BA332" s="12">
        <v>1</v>
      </c>
      <c r="BB332" s="12">
        <v>2</v>
      </c>
      <c r="BC332" s="12" t="s">
        <v>61</v>
      </c>
      <c r="BD332" s="12">
        <v>148</v>
      </c>
      <c r="BE332" s="12" t="s">
        <v>158</v>
      </c>
      <c r="BF332" s="12">
        <v>11564</v>
      </c>
      <c r="BG332" s="12">
        <v>14</v>
      </c>
      <c r="BI332" s="2"/>
    </row>
    <row r="333" spans="1:61" x14ac:dyDescent="0.2">
      <c r="A333" s="2" t="s">
        <v>1612</v>
      </c>
      <c r="B333" s="2" t="s">
        <v>568</v>
      </c>
      <c r="D333" s="2">
        <v>50</v>
      </c>
      <c r="E333" s="11">
        <v>43235</v>
      </c>
      <c r="F333" s="2">
        <v>43235</v>
      </c>
      <c r="G333" s="2" t="s">
        <v>104</v>
      </c>
      <c r="K333" s="2">
        <v>18</v>
      </c>
      <c r="O333" s="2" t="s">
        <v>53</v>
      </c>
      <c r="P333" s="52" t="s">
        <v>53</v>
      </c>
      <c r="R333" s="2">
        <v>1</v>
      </c>
      <c r="S333" s="52">
        <v>1</v>
      </c>
      <c r="V333" s="2" t="s">
        <v>1988</v>
      </c>
      <c r="W333" s="2" t="s">
        <v>54</v>
      </c>
      <c r="X333" s="2" t="s">
        <v>161</v>
      </c>
      <c r="Y333" s="2" t="s">
        <v>1599</v>
      </c>
      <c r="Z333" s="2" t="s">
        <v>1599</v>
      </c>
      <c r="AC333" s="2" t="s">
        <v>1599</v>
      </c>
      <c r="AE333" s="2" t="s">
        <v>1599</v>
      </c>
      <c r="AF333" s="12" t="s">
        <v>161</v>
      </c>
      <c r="AG333" s="12">
        <v>411</v>
      </c>
      <c r="AH333" s="12">
        <v>50</v>
      </c>
      <c r="AI333" s="12">
        <f>VLOOKUP(AH333,Tableau5[[ID_Section]:[departement]],10,TRUE)</f>
        <v>17</v>
      </c>
      <c r="AJ333" s="12" t="s">
        <v>104</v>
      </c>
      <c r="AK333" s="33">
        <v>43235</v>
      </c>
      <c r="AL333" s="12">
        <v>18</v>
      </c>
      <c r="AM333" s="12">
        <v>9</v>
      </c>
      <c r="AN333" s="12" t="s">
        <v>53</v>
      </c>
      <c r="AO333" s="12" t="s">
        <v>53</v>
      </c>
      <c r="AP333" s="12">
        <v>1</v>
      </c>
      <c r="AT333" s="12">
        <v>1</v>
      </c>
      <c r="AU333" s="12">
        <v>53</v>
      </c>
      <c r="AZ333" s="12" t="str">
        <f>CONCATENATE(AH333,"-",AK333,"-","Loisir")</f>
        <v>50-43235-Loisir</v>
      </c>
      <c r="BA333" s="12">
        <v>1</v>
      </c>
      <c r="BB333" s="12">
        <v>2</v>
      </c>
      <c r="BC333" s="12" t="s">
        <v>61</v>
      </c>
      <c r="BD333" s="12">
        <v>148</v>
      </c>
      <c r="BE333" s="12" t="s">
        <v>158</v>
      </c>
      <c r="BF333" s="12">
        <v>11564</v>
      </c>
      <c r="BG333" s="12">
        <v>14</v>
      </c>
      <c r="BI333" s="2"/>
    </row>
    <row r="334" spans="1:61" x14ac:dyDescent="0.2">
      <c r="A334" s="2" t="s">
        <v>1612</v>
      </c>
      <c r="B334" s="2" t="s">
        <v>568</v>
      </c>
      <c r="D334" s="2">
        <v>50</v>
      </c>
      <c r="E334" s="11">
        <v>43235</v>
      </c>
      <c r="F334" s="2">
        <v>43235</v>
      </c>
      <c r="G334" s="2" t="s">
        <v>104</v>
      </c>
      <c r="K334" s="2">
        <v>18</v>
      </c>
      <c r="O334" s="2" t="s">
        <v>49</v>
      </c>
      <c r="R334" s="2">
        <v>1</v>
      </c>
      <c r="S334" s="52" t="s">
        <v>1599</v>
      </c>
      <c r="V334" s="2" t="s">
        <v>1989</v>
      </c>
      <c r="W334" s="2" t="s">
        <v>1599</v>
      </c>
      <c r="X334" s="2" t="s">
        <v>1599</v>
      </c>
      <c r="Y334" s="2" t="s">
        <v>1599</v>
      </c>
      <c r="Z334" s="2" t="s">
        <v>1599</v>
      </c>
      <c r="AC334" s="2" t="s">
        <v>1599</v>
      </c>
      <c r="AE334" s="2" t="s">
        <v>1599</v>
      </c>
      <c r="AF334" s="12" t="s">
        <v>103</v>
      </c>
      <c r="AG334" s="12">
        <v>412</v>
      </c>
      <c r="AH334" s="12">
        <v>50</v>
      </c>
      <c r="AI334" s="12">
        <f>VLOOKUP(AH334,Tableau5[[ID_Section]:[departement]],10,TRUE)</f>
        <v>17</v>
      </c>
      <c r="AJ334" s="12" t="s">
        <v>104</v>
      </c>
      <c r="AK334" s="33">
        <v>43235</v>
      </c>
      <c r="AL334" s="12">
        <v>18</v>
      </c>
      <c r="AM334" s="12">
        <v>1</v>
      </c>
      <c r="AN334" s="12" t="s">
        <v>49</v>
      </c>
      <c r="AP334" s="12">
        <v>1</v>
      </c>
      <c r="AT334" s="12">
        <v>2</v>
      </c>
      <c r="BA334" s="12">
        <v>2</v>
      </c>
      <c r="BB334" s="12">
        <v>2</v>
      </c>
      <c r="BC334" s="12" t="s">
        <v>61</v>
      </c>
      <c r="BD334" s="12">
        <v>148</v>
      </c>
      <c r="BE334" s="12" t="s">
        <v>158</v>
      </c>
      <c r="BF334" s="12">
        <v>11564</v>
      </c>
      <c r="BG334" s="12">
        <v>14</v>
      </c>
      <c r="BI334" s="2"/>
    </row>
    <row r="335" spans="1:61" x14ac:dyDescent="0.2">
      <c r="A335" s="2" t="s">
        <v>1612</v>
      </c>
      <c r="B335" s="2" t="s">
        <v>568</v>
      </c>
      <c r="D335" s="2">
        <v>50</v>
      </c>
      <c r="E335" s="11">
        <v>43235</v>
      </c>
      <c r="F335" s="2">
        <v>43235</v>
      </c>
      <c r="G335" s="2" t="s">
        <v>104</v>
      </c>
      <c r="K335" s="2">
        <v>18</v>
      </c>
      <c r="O335" s="2" t="s">
        <v>53</v>
      </c>
      <c r="P335" s="52" t="s">
        <v>53</v>
      </c>
      <c r="R335" s="2">
        <v>1</v>
      </c>
      <c r="S335" s="52">
        <v>1</v>
      </c>
      <c r="V335" s="2" t="s">
        <v>1989</v>
      </c>
      <c r="W335" s="2" t="s">
        <v>54</v>
      </c>
      <c r="X335" s="2" t="s">
        <v>162</v>
      </c>
      <c r="Y335" s="2" t="s">
        <v>1599</v>
      </c>
      <c r="Z335" s="2" t="s">
        <v>1599</v>
      </c>
      <c r="AC335" s="2" t="s">
        <v>1599</v>
      </c>
      <c r="AE335" s="2" t="s">
        <v>1599</v>
      </c>
      <c r="AF335" s="12" t="s">
        <v>162</v>
      </c>
      <c r="AG335" s="12">
        <v>413</v>
      </c>
      <c r="AH335" s="12">
        <v>50</v>
      </c>
      <c r="AI335" s="12">
        <f>VLOOKUP(AH335,Tableau5[[ID_Section]:[departement]],10,TRUE)</f>
        <v>17</v>
      </c>
      <c r="AJ335" s="12" t="s">
        <v>104</v>
      </c>
      <c r="AK335" s="33">
        <v>43235</v>
      </c>
      <c r="AL335" s="12">
        <v>18</v>
      </c>
      <c r="AM335" s="12">
        <v>9</v>
      </c>
      <c r="AN335" s="12" t="s">
        <v>53</v>
      </c>
      <c r="AO335" s="12" t="s">
        <v>53</v>
      </c>
      <c r="AP335" s="12">
        <v>1</v>
      </c>
      <c r="AT335" s="12">
        <v>2</v>
      </c>
      <c r="AU335" s="12">
        <v>54</v>
      </c>
      <c r="AZ335" s="12" t="str">
        <f>CONCATENATE(AH335,"-",AK335,"-","Loisir")</f>
        <v>50-43235-Loisir</v>
      </c>
      <c r="BA335" s="12">
        <v>1</v>
      </c>
      <c r="BB335" s="12">
        <v>2</v>
      </c>
      <c r="BC335" s="12" t="s">
        <v>61</v>
      </c>
      <c r="BD335" s="12">
        <v>148</v>
      </c>
      <c r="BE335" s="12" t="s">
        <v>158</v>
      </c>
      <c r="BF335" s="12">
        <v>11564</v>
      </c>
      <c r="BG335" s="12">
        <v>14</v>
      </c>
      <c r="BI335" s="2"/>
    </row>
    <row r="336" spans="1:61" x14ac:dyDescent="0.2">
      <c r="A336" s="2" t="s">
        <v>1612</v>
      </c>
      <c r="B336" s="2" t="s">
        <v>568</v>
      </c>
      <c r="D336" s="2">
        <v>50</v>
      </c>
      <c r="E336" s="11">
        <v>43235</v>
      </c>
      <c r="F336" s="2">
        <v>43235</v>
      </c>
      <c r="G336" s="2" t="s">
        <v>104</v>
      </c>
      <c r="K336" s="2">
        <v>18</v>
      </c>
      <c r="O336" s="2" t="s">
        <v>53</v>
      </c>
      <c r="P336" s="52" t="s">
        <v>53</v>
      </c>
      <c r="R336" s="2">
        <v>1</v>
      </c>
      <c r="S336" s="52" t="s">
        <v>1599</v>
      </c>
      <c r="V336" s="2" t="s">
        <v>1989</v>
      </c>
      <c r="W336" s="2" t="s">
        <v>1599</v>
      </c>
      <c r="X336" s="2" t="s">
        <v>1599</v>
      </c>
      <c r="Y336" s="2" t="s">
        <v>1599</v>
      </c>
      <c r="Z336" s="2" t="s">
        <v>1599</v>
      </c>
      <c r="AC336" s="2" t="s">
        <v>1599</v>
      </c>
      <c r="AE336" s="2" t="s">
        <v>1599</v>
      </c>
      <c r="AF336" s="12" t="s">
        <v>103</v>
      </c>
      <c r="AG336" s="12">
        <v>414</v>
      </c>
      <c r="AH336" s="12">
        <v>50</v>
      </c>
      <c r="AI336" s="12">
        <f>VLOOKUP(AH336,Tableau5[[ID_Section]:[departement]],10,TRUE)</f>
        <v>17</v>
      </c>
      <c r="AJ336" s="12" t="s">
        <v>104</v>
      </c>
      <c r="AK336" s="33">
        <v>43235</v>
      </c>
      <c r="AL336" s="12">
        <v>18</v>
      </c>
      <c r="AM336" s="12">
        <v>9</v>
      </c>
      <c r="AN336" s="12" t="s">
        <v>53</v>
      </c>
      <c r="AO336" s="12" t="s">
        <v>53</v>
      </c>
      <c r="AP336" s="12">
        <v>1</v>
      </c>
      <c r="AT336" s="12">
        <v>2</v>
      </c>
      <c r="AZ336" s="12" t="str">
        <f>CONCATENATE(AH336,"-",AK336,"-","Loisir")</f>
        <v>50-43235-Loisir</v>
      </c>
      <c r="BA336" s="12">
        <v>1</v>
      </c>
      <c r="BB336" s="12">
        <v>2</v>
      </c>
      <c r="BC336" s="12" t="s">
        <v>61</v>
      </c>
      <c r="BD336" s="12">
        <v>148</v>
      </c>
      <c r="BE336" s="12" t="s">
        <v>158</v>
      </c>
      <c r="BF336" s="12">
        <v>11564</v>
      </c>
      <c r="BG336" s="12">
        <v>14</v>
      </c>
      <c r="BI336" s="2"/>
    </row>
    <row r="337" spans="1:61" x14ac:dyDescent="0.2">
      <c r="A337" s="2" t="s">
        <v>1612</v>
      </c>
      <c r="B337" s="2" t="s">
        <v>568</v>
      </c>
      <c r="D337" s="2">
        <v>50</v>
      </c>
      <c r="E337" s="11">
        <v>43235</v>
      </c>
      <c r="F337" s="2">
        <v>43235</v>
      </c>
      <c r="G337" s="2" t="s">
        <v>104</v>
      </c>
      <c r="K337" s="2">
        <v>18</v>
      </c>
      <c r="O337" s="2" t="s">
        <v>55</v>
      </c>
      <c r="P337" s="52" t="s">
        <v>55</v>
      </c>
      <c r="R337" s="2">
        <v>1</v>
      </c>
      <c r="S337" s="52">
        <v>1</v>
      </c>
      <c r="V337" s="2" t="s">
        <v>1988</v>
      </c>
      <c r="W337" s="2" t="s">
        <v>54</v>
      </c>
      <c r="X337" s="2" t="s">
        <v>163</v>
      </c>
      <c r="Y337" s="2" t="s">
        <v>1599</v>
      </c>
      <c r="Z337" s="2" t="s">
        <v>1599</v>
      </c>
      <c r="AC337" s="2" t="s">
        <v>1599</v>
      </c>
      <c r="AE337" s="2" t="s">
        <v>1599</v>
      </c>
      <c r="AF337" s="12" t="s">
        <v>163</v>
      </c>
      <c r="AG337" s="12">
        <v>415</v>
      </c>
      <c r="AH337" s="12">
        <v>50</v>
      </c>
      <c r="AI337" s="12">
        <f>VLOOKUP(AH337,Tableau5[[ID_Section]:[departement]],10,TRUE)</f>
        <v>17</v>
      </c>
      <c r="AJ337" s="12" t="s">
        <v>104</v>
      </c>
      <c r="AK337" s="33">
        <v>43235</v>
      </c>
      <c r="AL337" s="12">
        <v>18</v>
      </c>
      <c r="AM337" s="12">
        <v>5</v>
      </c>
      <c r="AN337" s="12" t="s">
        <v>55</v>
      </c>
      <c r="AO337" s="12" t="str">
        <f>AN337</f>
        <v>Sportif</v>
      </c>
      <c r="AP337" s="12">
        <v>1</v>
      </c>
      <c r="AT337" s="12">
        <v>1</v>
      </c>
      <c r="AU337" s="12">
        <v>55</v>
      </c>
      <c r="AZ337" s="12" t="str">
        <f>CONCATENATE(AH337,"-",AK337,"-",AN337)</f>
        <v>50-43235-Sportif</v>
      </c>
      <c r="BA337" s="12">
        <v>1</v>
      </c>
      <c r="BB337" s="12">
        <v>2</v>
      </c>
      <c r="BC337" s="12" t="s">
        <v>61</v>
      </c>
      <c r="BD337" s="12">
        <v>148</v>
      </c>
      <c r="BE337" s="12" t="s">
        <v>158</v>
      </c>
      <c r="BF337" s="12">
        <v>11564</v>
      </c>
      <c r="BG337" s="12">
        <v>14</v>
      </c>
      <c r="BH337" s="12" t="s">
        <v>48</v>
      </c>
      <c r="BI337" s="2"/>
    </row>
    <row r="338" spans="1:61" x14ac:dyDescent="0.2">
      <c r="A338" s="2" t="s">
        <v>1612</v>
      </c>
      <c r="B338" s="2" t="s">
        <v>568</v>
      </c>
      <c r="D338" s="2">
        <v>50</v>
      </c>
      <c r="E338" s="11">
        <v>43358</v>
      </c>
      <c r="F338" s="2">
        <v>43358</v>
      </c>
      <c r="G338" s="2">
        <v>141</v>
      </c>
      <c r="K338" s="2">
        <v>9</v>
      </c>
      <c r="O338" s="2" t="s">
        <v>49</v>
      </c>
      <c r="R338" s="2">
        <v>2</v>
      </c>
      <c r="S338" s="52" t="s">
        <v>1599</v>
      </c>
      <c r="V338" s="2" t="s">
        <v>1988</v>
      </c>
      <c r="W338" s="2" t="s">
        <v>1599</v>
      </c>
      <c r="X338" s="2" t="s">
        <v>1599</v>
      </c>
      <c r="Y338" s="2" t="s">
        <v>1599</v>
      </c>
      <c r="Z338" s="2" t="s">
        <v>1599</v>
      </c>
      <c r="AC338" s="2" t="s">
        <v>1599</v>
      </c>
      <c r="AE338" s="2" t="s">
        <v>1599</v>
      </c>
      <c r="AF338" s="12" t="s">
        <v>204</v>
      </c>
      <c r="AG338" s="12">
        <v>11623</v>
      </c>
      <c r="AH338" s="12">
        <v>50</v>
      </c>
      <c r="AI338" s="12">
        <f>VLOOKUP(AH338,Tableau5[[ID_Section]:[departement]],10,TRUE)</f>
        <v>17</v>
      </c>
      <c r="AJ338" s="12">
        <v>141</v>
      </c>
      <c r="AK338" s="33">
        <v>43358</v>
      </c>
      <c r="AL338" s="12">
        <v>9</v>
      </c>
      <c r="AM338" s="12">
        <v>1</v>
      </c>
      <c r="AN338" s="12" t="s">
        <v>49</v>
      </c>
      <c r="AP338" s="12">
        <v>2</v>
      </c>
      <c r="AT338" s="12">
        <v>1</v>
      </c>
      <c r="BA338" s="12">
        <v>2</v>
      </c>
      <c r="BB338" s="12">
        <v>1</v>
      </c>
      <c r="BC338" s="12" t="s">
        <v>61</v>
      </c>
      <c r="BD338" s="12">
        <v>148</v>
      </c>
      <c r="BE338" s="12" t="s">
        <v>191</v>
      </c>
      <c r="BF338" s="12">
        <v>14939</v>
      </c>
      <c r="BG338" s="12">
        <v>38</v>
      </c>
      <c r="BI338" s="2"/>
    </row>
    <row r="339" spans="1:61" x14ac:dyDescent="0.2">
      <c r="A339" s="2" t="s">
        <v>1612</v>
      </c>
      <c r="B339" s="2" t="s">
        <v>568</v>
      </c>
      <c r="D339" s="2">
        <v>50</v>
      </c>
      <c r="E339" s="11">
        <v>43358</v>
      </c>
      <c r="F339" s="2">
        <v>43358</v>
      </c>
      <c r="G339" s="2">
        <v>141</v>
      </c>
      <c r="K339" s="2">
        <v>9</v>
      </c>
      <c r="O339" s="2" t="s">
        <v>46</v>
      </c>
      <c r="R339" s="2">
        <v>1</v>
      </c>
      <c r="S339" s="52" t="s">
        <v>1599</v>
      </c>
      <c r="V339" s="2" t="s">
        <v>1989</v>
      </c>
      <c r="W339" s="2" t="s">
        <v>1599</v>
      </c>
      <c r="X339" s="2" t="s">
        <v>1599</v>
      </c>
      <c r="Y339" s="2" t="s">
        <v>1599</v>
      </c>
      <c r="Z339" s="2" t="s">
        <v>1599</v>
      </c>
      <c r="AC339" s="2" t="s">
        <v>1599</v>
      </c>
      <c r="AE339" s="2" t="s">
        <v>1599</v>
      </c>
      <c r="AF339" s="12" t="s">
        <v>204</v>
      </c>
      <c r="AG339" s="12">
        <v>11624</v>
      </c>
      <c r="AH339" s="12">
        <v>50</v>
      </c>
      <c r="AI339" s="12">
        <f>VLOOKUP(AH339,Tableau5[[ID_Section]:[departement]],10,TRUE)</f>
        <v>17</v>
      </c>
      <c r="AJ339" s="12">
        <v>141</v>
      </c>
      <c r="AK339" s="33">
        <v>43358</v>
      </c>
      <c r="AL339" s="12">
        <v>9</v>
      </c>
      <c r="AM339" s="12">
        <v>2</v>
      </c>
      <c r="AN339" s="12" t="s">
        <v>46</v>
      </c>
      <c r="AP339" s="12">
        <v>1</v>
      </c>
      <c r="AT339" s="12">
        <v>2</v>
      </c>
      <c r="BA339" s="12">
        <v>2</v>
      </c>
      <c r="BB339" s="12">
        <v>1</v>
      </c>
      <c r="BC339" s="12" t="s">
        <v>61</v>
      </c>
      <c r="BD339" s="12">
        <v>148</v>
      </c>
      <c r="BE339" s="12" t="s">
        <v>191</v>
      </c>
      <c r="BF339" s="12">
        <v>14939</v>
      </c>
      <c r="BG339" s="12">
        <v>38</v>
      </c>
      <c r="BI339" s="2"/>
    </row>
    <row r="340" spans="1:61" x14ac:dyDescent="0.2">
      <c r="A340" s="2" t="s">
        <v>1612</v>
      </c>
      <c r="B340" s="2" t="s">
        <v>568</v>
      </c>
      <c r="D340" s="2">
        <v>50</v>
      </c>
      <c r="E340" s="11">
        <v>43358</v>
      </c>
      <c r="F340" s="2">
        <v>43358</v>
      </c>
      <c r="G340" s="2">
        <v>141</v>
      </c>
      <c r="K340" s="2">
        <v>9</v>
      </c>
      <c r="O340" s="2" t="s">
        <v>55</v>
      </c>
      <c r="P340" s="52" t="s">
        <v>55</v>
      </c>
      <c r="R340" s="2">
        <v>3</v>
      </c>
      <c r="S340" s="52" t="s">
        <v>1599</v>
      </c>
      <c r="V340" s="2" t="s">
        <v>1989</v>
      </c>
      <c r="W340" s="2" t="s">
        <v>1599</v>
      </c>
      <c r="X340" s="2" t="s">
        <v>1599</v>
      </c>
      <c r="Y340" s="2" t="s">
        <v>1981</v>
      </c>
      <c r="Z340" s="2" t="s">
        <v>205</v>
      </c>
      <c r="AC340" s="2" t="s">
        <v>1983</v>
      </c>
      <c r="AE340" s="2" t="s">
        <v>54</v>
      </c>
      <c r="AF340" s="12" t="s">
        <v>204</v>
      </c>
      <c r="AG340" s="12">
        <v>11625</v>
      </c>
      <c r="AH340" s="12">
        <v>50</v>
      </c>
      <c r="AI340" s="12">
        <f>VLOOKUP(AH340,Tableau5[[ID_Section]:[departement]],10,TRUE)</f>
        <v>17</v>
      </c>
      <c r="AJ340" s="12">
        <v>141</v>
      </c>
      <c r="AK340" s="33">
        <v>43358</v>
      </c>
      <c r="AL340" s="12">
        <v>9</v>
      </c>
      <c r="AM340" s="12">
        <v>5</v>
      </c>
      <c r="AN340" s="12" t="s">
        <v>55</v>
      </c>
      <c r="AO340" s="12" t="str">
        <f>AN340</f>
        <v>Sportif</v>
      </c>
      <c r="AP340" s="12">
        <v>3</v>
      </c>
      <c r="AT340" s="12">
        <v>2</v>
      </c>
      <c r="AV340" s="12" t="s">
        <v>205</v>
      </c>
      <c r="AW340" s="12" t="s">
        <v>54</v>
      </c>
      <c r="AX340" s="12">
        <v>1</v>
      </c>
      <c r="AY340" s="12">
        <v>1</v>
      </c>
      <c r="AZ340" s="12" t="str">
        <f>CONCATENATE(AH340,"-",AK340,"-",AN340)</f>
        <v>50-43358-Sportif</v>
      </c>
      <c r="BA340" s="12">
        <v>1</v>
      </c>
      <c r="BB340" s="12">
        <v>1</v>
      </c>
      <c r="BC340" s="12" t="s">
        <v>61</v>
      </c>
      <c r="BD340" s="12">
        <v>148</v>
      </c>
      <c r="BE340" s="12" t="s">
        <v>191</v>
      </c>
      <c r="BF340" s="12">
        <v>14939</v>
      </c>
      <c r="BG340" s="12">
        <v>38</v>
      </c>
      <c r="BI340" s="2"/>
    </row>
    <row r="341" spans="1:61" x14ac:dyDescent="0.2">
      <c r="A341" s="2" t="s">
        <v>1612</v>
      </c>
      <c r="B341" s="2" t="s">
        <v>568</v>
      </c>
      <c r="D341" s="2">
        <v>50</v>
      </c>
      <c r="E341" s="11">
        <v>43358</v>
      </c>
      <c r="F341" s="2">
        <v>43358</v>
      </c>
      <c r="G341" s="2">
        <v>141</v>
      </c>
      <c r="K341" s="2">
        <v>9</v>
      </c>
      <c r="O341" s="2" t="s">
        <v>49</v>
      </c>
      <c r="R341" s="2">
        <v>1</v>
      </c>
      <c r="S341" s="52" t="s">
        <v>1599</v>
      </c>
      <c r="V341" s="2" t="s">
        <v>1988</v>
      </c>
      <c r="W341" s="2" t="s">
        <v>1599</v>
      </c>
      <c r="X341" s="2" t="s">
        <v>1599</v>
      </c>
      <c r="Y341" s="2" t="s">
        <v>1599</v>
      </c>
      <c r="Z341" s="2" t="s">
        <v>1599</v>
      </c>
      <c r="AC341" s="2" t="s">
        <v>1599</v>
      </c>
      <c r="AE341" s="2" t="s">
        <v>1599</v>
      </c>
      <c r="AF341" s="12" t="s">
        <v>204</v>
      </c>
      <c r="AG341" s="12">
        <v>11626</v>
      </c>
      <c r="AH341" s="12">
        <v>50</v>
      </c>
      <c r="AI341" s="12">
        <f>VLOOKUP(AH341,Tableau5[[ID_Section]:[departement]],10,TRUE)</f>
        <v>17</v>
      </c>
      <c r="AJ341" s="12">
        <v>141</v>
      </c>
      <c r="AK341" s="33">
        <v>43358</v>
      </c>
      <c r="AL341" s="12">
        <v>9</v>
      </c>
      <c r="AM341" s="12">
        <v>1</v>
      </c>
      <c r="AN341" s="12" t="s">
        <v>49</v>
      </c>
      <c r="AP341" s="12">
        <v>1</v>
      </c>
      <c r="AT341" s="12">
        <v>1</v>
      </c>
      <c r="BA341" s="12">
        <v>2</v>
      </c>
      <c r="BB341" s="12">
        <v>1</v>
      </c>
      <c r="BC341" s="12" t="s">
        <v>61</v>
      </c>
      <c r="BD341" s="12">
        <v>148</v>
      </c>
      <c r="BE341" s="12" t="s">
        <v>191</v>
      </c>
      <c r="BF341" s="12">
        <v>14939</v>
      </c>
      <c r="BG341" s="12">
        <v>38</v>
      </c>
      <c r="BI341" s="2"/>
    </row>
    <row r="342" spans="1:61" x14ac:dyDescent="0.2">
      <c r="A342" s="2" t="s">
        <v>1612</v>
      </c>
      <c r="B342" s="2" t="s">
        <v>568</v>
      </c>
      <c r="D342" s="2">
        <v>50</v>
      </c>
      <c r="E342" s="11">
        <v>43358</v>
      </c>
      <c r="F342" s="2">
        <v>43358</v>
      </c>
      <c r="G342" s="2">
        <v>141</v>
      </c>
      <c r="K342" s="2">
        <v>9</v>
      </c>
      <c r="O342" s="2" t="s">
        <v>46</v>
      </c>
      <c r="R342" s="2">
        <v>1</v>
      </c>
      <c r="S342" s="52" t="s">
        <v>1599</v>
      </c>
      <c r="V342" s="2" t="s">
        <v>1988</v>
      </c>
      <c r="W342" s="2" t="s">
        <v>1599</v>
      </c>
      <c r="X342" s="2" t="s">
        <v>1599</v>
      </c>
      <c r="Y342" s="2" t="s">
        <v>1599</v>
      </c>
      <c r="Z342" s="2" t="s">
        <v>1599</v>
      </c>
      <c r="AC342" s="2" t="s">
        <v>1599</v>
      </c>
      <c r="AE342" s="2" t="s">
        <v>1599</v>
      </c>
      <c r="AF342" s="12" t="s">
        <v>204</v>
      </c>
      <c r="AG342" s="12">
        <v>11627</v>
      </c>
      <c r="AH342" s="12">
        <v>50</v>
      </c>
      <c r="AI342" s="12">
        <f>VLOOKUP(AH342,Tableau5[[ID_Section]:[departement]],10,TRUE)</f>
        <v>17</v>
      </c>
      <c r="AJ342" s="12">
        <v>141</v>
      </c>
      <c r="AK342" s="33">
        <v>43358</v>
      </c>
      <c r="AL342" s="12">
        <v>9</v>
      </c>
      <c r="AM342" s="12">
        <v>2</v>
      </c>
      <c r="AN342" s="12" t="s">
        <v>46</v>
      </c>
      <c r="AP342" s="12">
        <v>1</v>
      </c>
      <c r="AT342" s="12">
        <v>1</v>
      </c>
      <c r="BA342" s="12">
        <v>2</v>
      </c>
      <c r="BB342" s="12">
        <v>1</v>
      </c>
      <c r="BC342" s="12" t="s">
        <v>61</v>
      </c>
      <c r="BD342" s="12">
        <v>148</v>
      </c>
      <c r="BE342" s="12" t="s">
        <v>191</v>
      </c>
      <c r="BF342" s="12">
        <v>14939</v>
      </c>
      <c r="BG342" s="12">
        <v>38</v>
      </c>
      <c r="BI342" s="2"/>
    </row>
    <row r="343" spans="1:61" x14ac:dyDescent="0.2">
      <c r="A343" s="2" t="s">
        <v>1612</v>
      </c>
      <c r="B343" s="2" t="s">
        <v>568</v>
      </c>
      <c r="D343" s="2">
        <v>50</v>
      </c>
      <c r="E343" s="11">
        <v>43358</v>
      </c>
      <c r="F343" s="2">
        <v>43358</v>
      </c>
      <c r="G343" s="2">
        <v>141</v>
      </c>
      <c r="K343" s="2">
        <v>9</v>
      </c>
      <c r="O343" s="2" t="s">
        <v>52</v>
      </c>
      <c r="P343" s="52" t="s">
        <v>52</v>
      </c>
      <c r="R343" s="2">
        <v>2</v>
      </c>
      <c r="S343" s="52" t="s">
        <v>1599</v>
      </c>
      <c r="V343" s="2" t="s">
        <v>1988</v>
      </c>
      <c r="W343" s="2" t="s">
        <v>1599</v>
      </c>
      <c r="X343" s="2" t="s">
        <v>1599</v>
      </c>
      <c r="Y343" s="2" t="s">
        <v>1599</v>
      </c>
      <c r="Z343" s="2" t="s">
        <v>1599</v>
      </c>
      <c r="AC343" s="2" t="s">
        <v>1599</v>
      </c>
      <c r="AE343" s="2" t="s">
        <v>1599</v>
      </c>
      <c r="AF343" s="12" t="s">
        <v>204</v>
      </c>
      <c r="AG343" s="12">
        <v>11628</v>
      </c>
      <c r="AH343" s="12">
        <v>50</v>
      </c>
      <c r="AI343" s="12">
        <f>VLOOKUP(AH343,Tableau5[[ID_Section]:[departement]],10,TRUE)</f>
        <v>17</v>
      </c>
      <c r="AJ343" s="12">
        <v>141</v>
      </c>
      <c r="AK343" s="33">
        <v>43358</v>
      </c>
      <c r="AL343" s="12">
        <v>9</v>
      </c>
      <c r="AM343" s="12">
        <v>6</v>
      </c>
      <c r="AN343" s="12" t="s">
        <v>52</v>
      </c>
      <c r="AO343" s="12" t="str">
        <f>AN343</f>
        <v>Itinérant</v>
      </c>
      <c r="AP343" s="12">
        <v>2</v>
      </c>
      <c r="AT343" s="12">
        <v>1</v>
      </c>
      <c r="AZ343" s="12" t="str">
        <f>CONCATENATE(AH343,"-",AK343,"-",AN343)</f>
        <v>50-43358-Itinérant</v>
      </c>
      <c r="BA343" s="12">
        <v>1</v>
      </c>
      <c r="BB343" s="12">
        <v>1</v>
      </c>
      <c r="BC343" s="12" t="s">
        <v>61</v>
      </c>
      <c r="BD343" s="12">
        <v>148</v>
      </c>
      <c r="BE343" s="12" t="s">
        <v>191</v>
      </c>
      <c r="BF343" s="12">
        <v>14939</v>
      </c>
      <c r="BG343" s="12">
        <v>38</v>
      </c>
      <c r="BI343" s="2"/>
    </row>
    <row r="344" spans="1:61" x14ac:dyDescent="0.2">
      <c r="A344" s="2" t="s">
        <v>1612</v>
      </c>
      <c r="B344" s="2" t="s">
        <v>568</v>
      </c>
      <c r="D344" s="2">
        <v>50</v>
      </c>
      <c r="E344" s="11">
        <v>43358</v>
      </c>
      <c r="F344" s="2">
        <v>43358</v>
      </c>
      <c r="G344" s="2">
        <v>141</v>
      </c>
      <c r="K344" s="2">
        <v>9</v>
      </c>
      <c r="O344" s="2" t="s">
        <v>79</v>
      </c>
      <c r="P344" s="52" t="s">
        <v>53</v>
      </c>
      <c r="R344" s="2">
        <v>2</v>
      </c>
      <c r="S344" s="52" t="s">
        <v>1599</v>
      </c>
      <c r="V344" s="2" t="s">
        <v>1989</v>
      </c>
      <c r="W344" s="2" t="s">
        <v>1599</v>
      </c>
      <c r="X344" s="2" t="s">
        <v>1599</v>
      </c>
      <c r="Y344" s="2" t="s">
        <v>1599</v>
      </c>
      <c r="Z344" s="2" t="s">
        <v>1599</v>
      </c>
      <c r="AC344" s="2" t="s">
        <v>1599</v>
      </c>
      <c r="AE344" s="2" t="s">
        <v>1599</v>
      </c>
      <c r="AF344" s="12" t="s">
        <v>204</v>
      </c>
      <c r="AG344" s="12">
        <v>11629</v>
      </c>
      <c r="AH344" s="12">
        <v>50</v>
      </c>
      <c r="AI344" s="12">
        <f>VLOOKUP(AH344,Tableau5[[ID_Section]:[departement]],10,TRUE)</f>
        <v>17</v>
      </c>
      <c r="AJ344" s="12">
        <v>141</v>
      </c>
      <c r="AK344" s="33">
        <v>43358</v>
      </c>
      <c r="AL344" s="12">
        <v>9</v>
      </c>
      <c r="AM344" s="12">
        <v>11</v>
      </c>
      <c r="AN344" s="12" t="s">
        <v>79</v>
      </c>
      <c r="AO344" s="12" t="s">
        <v>53</v>
      </c>
      <c r="AP344" s="12">
        <v>2</v>
      </c>
      <c r="AT344" s="12">
        <v>2</v>
      </c>
      <c r="AZ344" s="12" t="str">
        <f>CONCATENATE(AH344,"-",AK344,"-","Loisir")</f>
        <v>50-43358-Loisir</v>
      </c>
      <c r="BA344" s="12">
        <v>1</v>
      </c>
      <c r="BB344" s="12">
        <v>1</v>
      </c>
      <c r="BC344" s="12" t="s">
        <v>61</v>
      </c>
      <c r="BD344" s="12">
        <v>148</v>
      </c>
      <c r="BE344" s="12" t="s">
        <v>191</v>
      </c>
      <c r="BF344" s="12">
        <v>14939</v>
      </c>
      <c r="BG344" s="12">
        <v>38</v>
      </c>
      <c r="BI344" s="2"/>
    </row>
    <row r="345" spans="1:61" x14ac:dyDescent="0.2">
      <c r="A345" s="2" t="s">
        <v>1612</v>
      </c>
      <c r="B345" s="2" t="s">
        <v>568</v>
      </c>
      <c r="D345" s="2">
        <v>50</v>
      </c>
      <c r="E345" s="11">
        <v>43358</v>
      </c>
      <c r="F345" s="2">
        <v>43358</v>
      </c>
      <c r="G345" s="2">
        <v>141</v>
      </c>
      <c r="K345" s="2">
        <v>9</v>
      </c>
      <c r="O345" s="2" t="s">
        <v>52</v>
      </c>
      <c r="P345" s="52" t="s">
        <v>52</v>
      </c>
      <c r="R345" s="2">
        <v>1</v>
      </c>
      <c r="S345" s="52">
        <v>1</v>
      </c>
      <c r="V345" s="2" t="s">
        <v>1988</v>
      </c>
      <c r="W345" s="2" t="s">
        <v>54</v>
      </c>
      <c r="X345" s="2" t="s">
        <v>206</v>
      </c>
      <c r="Y345" s="2" t="s">
        <v>1599</v>
      </c>
      <c r="Z345" s="2" t="s">
        <v>1599</v>
      </c>
      <c r="AC345" s="2" t="s">
        <v>1599</v>
      </c>
      <c r="AE345" s="2" t="s">
        <v>1599</v>
      </c>
      <c r="AF345" s="12" t="s">
        <v>206</v>
      </c>
      <c r="AG345" s="12">
        <v>11630</v>
      </c>
      <c r="AH345" s="12">
        <v>50</v>
      </c>
      <c r="AI345" s="12">
        <f>VLOOKUP(AH345,Tableau5[[ID_Section]:[departement]],10,TRUE)</f>
        <v>17</v>
      </c>
      <c r="AJ345" s="12">
        <v>141</v>
      </c>
      <c r="AK345" s="33">
        <v>43358</v>
      </c>
      <c r="AL345" s="12">
        <v>9</v>
      </c>
      <c r="AM345" s="12">
        <v>6</v>
      </c>
      <c r="AN345" s="12" t="s">
        <v>52</v>
      </c>
      <c r="AO345" s="12" t="str">
        <f>AN345</f>
        <v>Itinérant</v>
      </c>
      <c r="AP345" s="12">
        <v>1</v>
      </c>
      <c r="AT345" s="12">
        <v>1</v>
      </c>
      <c r="AU345" s="12">
        <v>1</v>
      </c>
      <c r="AZ345" s="12" t="str">
        <f>CONCATENATE(AH345,"-",AK345,"-",AN345)</f>
        <v>50-43358-Itinérant</v>
      </c>
      <c r="BA345" s="12">
        <v>1</v>
      </c>
      <c r="BB345" s="12">
        <v>1</v>
      </c>
      <c r="BC345" s="12" t="s">
        <v>61</v>
      </c>
      <c r="BD345" s="12">
        <v>148</v>
      </c>
      <c r="BE345" s="12" t="s">
        <v>191</v>
      </c>
      <c r="BF345" s="12">
        <v>14939</v>
      </c>
      <c r="BG345" s="12">
        <v>38</v>
      </c>
      <c r="BI345" s="2"/>
    </row>
    <row r="346" spans="1:61" x14ac:dyDescent="0.2">
      <c r="A346" s="2" t="s">
        <v>1612</v>
      </c>
      <c r="B346" s="2" t="s">
        <v>568</v>
      </c>
      <c r="D346" s="2">
        <v>50</v>
      </c>
      <c r="E346" s="11">
        <v>43358</v>
      </c>
      <c r="F346" s="2">
        <v>43358</v>
      </c>
      <c r="G346" s="2">
        <v>141</v>
      </c>
      <c r="K346" s="2">
        <v>9</v>
      </c>
      <c r="O346" s="2" t="s">
        <v>49</v>
      </c>
      <c r="R346" s="2">
        <v>1</v>
      </c>
      <c r="S346" s="52" t="s">
        <v>1599</v>
      </c>
      <c r="V346" s="2" t="s">
        <v>1988</v>
      </c>
      <c r="W346" s="2" t="s">
        <v>1599</v>
      </c>
      <c r="X346" s="2" t="s">
        <v>1599</v>
      </c>
      <c r="Y346" s="2" t="s">
        <v>1599</v>
      </c>
      <c r="Z346" s="2" t="s">
        <v>1599</v>
      </c>
      <c r="AC346" s="2" t="s">
        <v>1599</v>
      </c>
      <c r="AE346" s="2" t="s">
        <v>1599</v>
      </c>
      <c r="AF346" s="12" t="s">
        <v>204</v>
      </c>
      <c r="AG346" s="12">
        <v>11631</v>
      </c>
      <c r="AH346" s="12">
        <v>50</v>
      </c>
      <c r="AI346" s="12">
        <f>VLOOKUP(AH346,Tableau5[[ID_Section]:[departement]],10,TRUE)</f>
        <v>17</v>
      </c>
      <c r="AJ346" s="12">
        <v>141</v>
      </c>
      <c r="AK346" s="33">
        <v>43358</v>
      </c>
      <c r="AL346" s="12">
        <v>9</v>
      </c>
      <c r="AM346" s="12">
        <v>1</v>
      </c>
      <c r="AN346" s="12" t="s">
        <v>49</v>
      </c>
      <c r="AP346" s="12">
        <v>1</v>
      </c>
      <c r="AT346" s="12">
        <v>1</v>
      </c>
      <c r="BA346" s="12">
        <v>2</v>
      </c>
      <c r="BB346" s="12">
        <v>1</v>
      </c>
      <c r="BC346" s="12" t="s">
        <v>61</v>
      </c>
      <c r="BD346" s="12">
        <v>148</v>
      </c>
      <c r="BE346" s="12" t="s">
        <v>191</v>
      </c>
      <c r="BF346" s="12">
        <v>14939</v>
      </c>
      <c r="BG346" s="12">
        <v>38</v>
      </c>
      <c r="BI346" s="2"/>
    </row>
    <row r="347" spans="1:61" x14ac:dyDescent="0.2">
      <c r="A347" s="2" t="s">
        <v>1612</v>
      </c>
      <c r="B347" s="2" t="s">
        <v>568</v>
      </c>
      <c r="D347" s="2">
        <v>50</v>
      </c>
      <c r="E347" s="11">
        <v>43358</v>
      </c>
      <c r="F347" s="2">
        <v>43358</v>
      </c>
      <c r="G347" s="2">
        <v>141</v>
      </c>
      <c r="K347" s="2">
        <v>9</v>
      </c>
      <c r="O347" s="2" t="s">
        <v>55</v>
      </c>
      <c r="P347" s="52" t="s">
        <v>55</v>
      </c>
      <c r="R347" s="2">
        <v>2</v>
      </c>
      <c r="S347" s="52" t="s">
        <v>1599</v>
      </c>
      <c r="V347" s="2" t="s">
        <v>1988</v>
      </c>
      <c r="W347" s="2" t="s">
        <v>1599</v>
      </c>
      <c r="X347" s="2" t="s">
        <v>1599</v>
      </c>
      <c r="Y347" s="2" t="s">
        <v>1599</v>
      </c>
      <c r="Z347" s="2" t="s">
        <v>1599</v>
      </c>
      <c r="AC347" s="2" t="s">
        <v>1599</v>
      </c>
      <c r="AE347" s="2" t="s">
        <v>1599</v>
      </c>
      <c r="AF347" s="12" t="s">
        <v>204</v>
      </c>
      <c r="AG347" s="12">
        <v>11632</v>
      </c>
      <c r="AH347" s="12">
        <v>50</v>
      </c>
      <c r="AI347" s="12">
        <f>VLOOKUP(AH347,Tableau5[[ID_Section]:[departement]],10,TRUE)</f>
        <v>17</v>
      </c>
      <c r="AJ347" s="12">
        <v>141</v>
      </c>
      <c r="AK347" s="33">
        <v>43358</v>
      </c>
      <c r="AL347" s="12">
        <v>9</v>
      </c>
      <c r="AM347" s="12">
        <v>5</v>
      </c>
      <c r="AN347" s="12" t="s">
        <v>55</v>
      </c>
      <c r="AO347" s="12" t="str">
        <f>AN347</f>
        <v>Sportif</v>
      </c>
      <c r="AP347" s="12">
        <v>2</v>
      </c>
      <c r="AT347" s="12">
        <v>1</v>
      </c>
      <c r="AZ347" s="12" t="str">
        <f>CONCATENATE(AH347,"-",AK347,"-",AN347)</f>
        <v>50-43358-Sportif</v>
      </c>
      <c r="BA347" s="12">
        <v>1</v>
      </c>
      <c r="BB347" s="12">
        <v>1</v>
      </c>
      <c r="BC347" s="12" t="s">
        <v>61</v>
      </c>
      <c r="BD347" s="12">
        <v>148</v>
      </c>
      <c r="BE347" s="12" t="s">
        <v>191</v>
      </c>
      <c r="BF347" s="12">
        <v>14939</v>
      </c>
      <c r="BG347" s="12">
        <v>38</v>
      </c>
      <c r="BI347" s="2"/>
    </row>
    <row r="348" spans="1:61" x14ac:dyDescent="0.2">
      <c r="A348" s="2" t="s">
        <v>1612</v>
      </c>
      <c r="B348" s="2" t="s">
        <v>568</v>
      </c>
      <c r="D348" s="2">
        <v>50</v>
      </c>
      <c r="E348" s="11">
        <v>43358</v>
      </c>
      <c r="F348" s="2">
        <v>43358</v>
      </c>
      <c r="G348" s="2">
        <v>141</v>
      </c>
      <c r="K348" s="2">
        <v>9</v>
      </c>
      <c r="O348" s="2" t="s">
        <v>46</v>
      </c>
      <c r="R348" s="2">
        <v>1</v>
      </c>
      <c r="S348" s="52" t="s">
        <v>1599</v>
      </c>
      <c r="V348" s="2" t="s">
        <v>1988</v>
      </c>
      <c r="W348" s="2" t="s">
        <v>1599</v>
      </c>
      <c r="X348" s="2" t="s">
        <v>1599</v>
      </c>
      <c r="Y348" s="2" t="s">
        <v>1599</v>
      </c>
      <c r="Z348" s="2" t="s">
        <v>1599</v>
      </c>
      <c r="AC348" s="2" t="s">
        <v>1599</v>
      </c>
      <c r="AE348" s="2" t="s">
        <v>1599</v>
      </c>
      <c r="AF348" s="12" t="s">
        <v>204</v>
      </c>
      <c r="AG348" s="12">
        <v>11633</v>
      </c>
      <c r="AH348" s="12">
        <v>50</v>
      </c>
      <c r="AI348" s="12">
        <f>VLOOKUP(AH348,Tableau5[[ID_Section]:[departement]],10,TRUE)</f>
        <v>17</v>
      </c>
      <c r="AJ348" s="12">
        <v>141</v>
      </c>
      <c r="AK348" s="33">
        <v>43358</v>
      </c>
      <c r="AL348" s="12">
        <v>9</v>
      </c>
      <c r="AM348" s="12">
        <v>2</v>
      </c>
      <c r="AN348" s="12" t="s">
        <v>46</v>
      </c>
      <c r="AP348" s="12">
        <v>1</v>
      </c>
      <c r="AT348" s="12">
        <v>1</v>
      </c>
      <c r="BA348" s="12">
        <v>2</v>
      </c>
      <c r="BB348" s="12">
        <v>1</v>
      </c>
      <c r="BC348" s="12" t="s">
        <v>61</v>
      </c>
      <c r="BD348" s="12">
        <v>148</v>
      </c>
      <c r="BE348" s="12" t="s">
        <v>191</v>
      </c>
      <c r="BF348" s="12">
        <v>14939</v>
      </c>
      <c r="BG348" s="12">
        <v>38</v>
      </c>
      <c r="BI348" s="2"/>
    </row>
    <row r="349" spans="1:61" x14ac:dyDescent="0.2">
      <c r="A349" s="2" t="s">
        <v>1612</v>
      </c>
      <c r="B349" s="2" t="s">
        <v>568</v>
      </c>
      <c r="D349" s="2">
        <v>50</v>
      </c>
      <c r="E349" s="11">
        <v>43358</v>
      </c>
      <c r="F349" s="2">
        <v>43358</v>
      </c>
      <c r="G349" s="2">
        <v>141</v>
      </c>
      <c r="K349" s="2">
        <v>9</v>
      </c>
      <c r="O349" s="2" t="s">
        <v>55</v>
      </c>
      <c r="P349" s="52" t="s">
        <v>55</v>
      </c>
      <c r="R349" s="2">
        <v>2</v>
      </c>
      <c r="S349" s="52" t="s">
        <v>1599</v>
      </c>
      <c r="V349" s="2" t="s">
        <v>1988</v>
      </c>
      <c r="W349" s="2" t="s">
        <v>1599</v>
      </c>
      <c r="X349" s="2" t="s">
        <v>1599</v>
      </c>
      <c r="Y349" s="2" t="s">
        <v>1599</v>
      </c>
      <c r="Z349" s="2" t="s">
        <v>1599</v>
      </c>
      <c r="AC349" s="2" t="s">
        <v>1599</v>
      </c>
      <c r="AE349" s="2" t="s">
        <v>1599</v>
      </c>
      <c r="AF349" s="12" t="s">
        <v>204</v>
      </c>
      <c r="AG349" s="12">
        <v>11634</v>
      </c>
      <c r="AH349" s="12">
        <v>50</v>
      </c>
      <c r="AI349" s="12">
        <f>VLOOKUP(AH349,Tableau5[[ID_Section]:[departement]],10,TRUE)</f>
        <v>17</v>
      </c>
      <c r="AJ349" s="12">
        <v>141</v>
      </c>
      <c r="AK349" s="33">
        <v>43358</v>
      </c>
      <c r="AL349" s="12">
        <v>9</v>
      </c>
      <c r="AM349" s="12">
        <v>5</v>
      </c>
      <c r="AN349" s="12" t="s">
        <v>55</v>
      </c>
      <c r="AO349" s="12" t="str">
        <f>AN349</f>
        <v>Sportif</v>
      </c>
      <c r="AP349" s="12">
        <v>2</v>
      </c>
      <c r="AT349" s="12">
        <v>1</v>
      </c>
      <c r="AZ349" s="12" t="str">
        <f>CONCATENATE(AH349,"-",AK349,"-",AN349)</f>
        <v>50-43358-Sportif</v>
      </c>
      <c r="BA349" s="12">
        <v>1</v>
      </c>
      <c r="BB349" s="12">
        <v>1</v>
      </c>
      <c r="BC349" s="12" t="s">
        <v>61</v>
      </c>
      <c r="BD349" s="12">
        <v>148</v>
      </c>
      <c r="BE349" s="12" t="s">
        <v>191</v>
      </c>
      <c r="BF349" s="12">
        <v>14939</v>
      </c>
      <c r="BG349" s="12">
        <v>38</v>
      </c>
      <c r="BI349" s="2"/>
    </row>
    <row r="350" spans="1:61" x14ac:dyDescent="0.2">
      <c r="A350" s="2" t="s">
        <v>1612</v>
      </c>
      <c r="B350" s="2" t="s">
        <v>568</v>
      </c>
      <c r="D350" s="2">
        <v>50</v>
      </c>
      <c r="E350" s="11">
        <v>43358</v>
      </c>
      <c r="F350" s="2">
        <v>43358</v>
      </c>
      <c r="G350" s="2">
        <v>141</v>
      </c>
      <c r="K350" s="2">
        <v>9</v>
      </c>
      <c r="O350" s="2" t="s">
        <v>49</v>
      </c>
      <c r="R350" s="2">
        <v>1</v>
      </c>
      <c r="S350" s="52" t="s">
        <v>1599</v>
      </c>
      <c r="V350" s="2" t="s">
        <v>1989</v>
      </c>
      <c r="W350" s="2" t="s">
        <v>1599</v>
      </c>
      <c r="X350" s="2" t="s">
        <v>1599</v>
      </c>
      <c r="Y350" s="2" t="s">
        <v>1599</v>
      </c>
      <c r="Z350" s="2" t="s">
        <v>1599</v>
      </c>
      <c r="AC350" s="2" t="s">
        <v>1599</v>
      </c>
      <c r="AE350" s="2" t="s">
        <v>1599</v>
      </c>
      <c r="AF350" s="12" t="s">
        <v>204</v>
      </c>
      <c r="AG350" s="12">
        <v>11635</v>
      </c>
      <c r="AH350" s="12">
        <v>50</v>
      </c>
      <c r="AI350" s="12">
        <f>VLOOKUP(AH350,Tableau5[[ID_Section]:[departement]],10,TRUE)</f>
        <v>17</v>
      </c>
      <c r="AJ350" s="12">
        <v>141</v>
      </c>
      <c r="AK350" s="33">
        <v>43358</v>
      </c>
      <c r="AL350" s="12">
        <v>9</v>
      </c>
      <c r="AM350" s="12">
        <v>1</v>
      </c>
      <c r="AN350" s="12" t="s">
        <v>49</v>
      </c>
      <c r="AP350" s="12">
        <v>1</v>
      </c>
      <c r="AT350" s="12">
        <v>2</v>
      </c>
      <c r="BA350" s="12">
        <v>2</v>
      </c>
      <c r="BB350" s="12">
        <v>1</v>
      </c>
      <c r="BC350" s="12" t="s">
        <v>61</v>
      </c>
      <c r="BD350" s="12">
        <v>148</v>
      </c>
      <c r="BE350" s="12" t="s">
        <v>191</v>
      </c>
      <c r="BF350" s="12">
        <v>14939</v>
      </c>
      <c r="BG350" s="12">
        <v>38</v>
      </c>
      <c r="BI350" s="2"/>
    </row>
    <row r="351" spans="1:61" x14ac:dyDescent="0.2">
      <c r="A351" s="2" t="s">
        <v>1612</v>
      </c>
      <c r="B351" s="2" t="s">
        <v>568</v>
      </c>
      <c r="D351" s="2">
        <v>50</v>
      </c>
      <c r="E351" s="11">
        <v>43358</v>
      </c>
      <c r="F351" s="2">
        <v>43358</v>
      </c>
      <c r="G351" s="2">
        <v>141</v>
      </c>
      <c r="K351" s="2">
        <v>9</v>
      </c>
      <c r="O351" s="2" t="s">
        <v>49</v>
      </c>
      <c r="R351" s="2">
        <v>1</v>
      </c>
      <c r="S351" s="52" t="s">
        <v>1599</v>
      </c>
      <c r="V351" s="2" t="s">
        <v>1988</v>
      </c>
      <c r="W351" s="2" t="s">
        <v>1599</v>
      </c>
      <c r="X351" s="2" t="s">
        <v>1599</v>
      </c>
      <c r="Y351" s="2" t="s">
        <v>1599</v>
      </c>
      <c r="Z351" s="2" t="s">
        <v>1599</v>
      </c>
      <c r="AC351" s="2" t="s">
        <v>1599</v>
      </c>
      <c r="AE351" s="2" t="s">
        <v>1599</v>
      </c>
      <c r="AF351" s="12" t="s">
        <v>204</v>
      </c>
      <c r="AG351" s="12">
        <v>11636</v>
      </c>
      <c r="AH351" s="12">
        <v>50</v>
      </c>
      <c r="AI351" s="12">
        <f>VLOOKUP(AH351,Tableau5[[ID_Section]:[departement]],10,TRUE)</f>
        <v>17</v>
      </c>
      <c r="AJ351" s="12">
        <v>141</v>
      </c>
      <c r="AK351" s="33">
        <v>43358</v>
      </c>
      <c r="AL351" s="12">
        <v>9</v>
      </c>
      <c r="AM351" s="12">
        <v>1</v>
      </c>
      <c r="AN351" s="12" t="s">
        <v>49</v>
      </c>
      <c r="AP351" s="12">
        <v>1</v>
      </c>
      <c r="AT351" s="12">
        <v>1</v>
      </c>
      <c r="BA351" s="12">
        <v>2</v>
      </c>
      <c r="BB351" s="12">
        <v>1</v>
      </c>
      <c r="BC351" s="12" t="s">
        <v>61</v>
      </c>
      <c r="BD351" s="12">
        <v>148</v>
      </c>
      <c r="BE351" s="12" t="s">
        <v>191</v>
      </c>
      <c r="BF351" s="12">
        <v>14939</v>
      </c>
      <c r="BG351" s="12">
        <v>38</v>
      </c>
      <c r="BI351" s="2"/>
    </row>
    <row r="352" spans="1:61" x14ac:dyDescent="0.2">
      <c r="A352" s="2" t="s">
        <v>1612</v>
      </c>
      <c r="B352" s="2" t="s">
        <v>568</v>
      </c>
      <c r="D352" s="2">
        <v>50</v>
      </c>
      <c r="E352" s="11">
        <v>43358</v>
      </c>
      <c r="F352" s="2">
        <v>43358</v>
      </c>
      <c r="G352" s="2">
        <v>141</v>
      </c>
      <c r="K352" s="2">
        <v>9</v>
      </c>
      <c r="O352" s="2" t="s">
        <v>49</v>
      </c>
      <c r="R352" s="2">
        <v>2</v>
      </c>
      <c r="S352" s="52" t="s">
        <v>1599</v>
      </c>
      <c r="V352" s="2" t="s">
        <v>1988</v>
      </c>
      <c r="W352" s="2" t="s">
        <v>1599</v>
      </c>
      <c r="X352" s="2" t="s">
        <v>1599</v>
      </c>
      <c r="Y352" s="2" t="s">
        <v>1599</v>
      </c>
      <c r="Z352" s="2" t="s">
        <v>1599</v>
      </c>
      <c r="AC352" s="2" t="s">
        <v>1599</v>
      </c>
      <c r="AE352" s="2" t="s">
        <v>1599</v>
      </c>
      <c r="AF352" s="12" t="s">
        <v>204</v>
      </c>
      <c r="AG352" s="12">
        <v>11637</v>
      </c>
      <c r="AH352" s="12">
        <v>50</v>
      </c>
      <c r="AI352" s="12">
        <f>VLOOKUP(AH352,Tableau5[[ID_Section]:[departement]],10,TRUE)</f>
        <v>17</v>
      </c>
      <c r="AJ352" s="12">
        <v>141</v>
      </c>
      <c r="AK352" s="33">
        <v>43358</v>
      </c>
      <c r="AL352" s="12">
        <v>9</v>
      </c>
      <c r="AM352" s="12">
        <v>1</v>
      </c>
      <c r="AN352" s="12" t="s">
        <v>49</v>
      </c>
      <c r="AP352" s="12">
        <v>2</v>
      </c>
      <c r="AT352" s="12">
        <v>1</v>
      </c>
      <c r="BA352" s="12">
        <v>2</v>
      </c>
      <c r="BB352" s="12">
        <v>1</v>
      </c>
      <c r="BC352" s="12" t="s">
        <v>61</v>
      </c>
      <c r="BD352" s="12">
        <v>148</v>
      </c>
      <c r="BE352" s="12" t="s">
        <v>191</v>
      </c>
      <c r="BF352" s="12">
        <v>14939</v>
      </c>
      <c r="BG352" s="12">
        <v>38</v>
      </c>
      <c r="BI352" s="2"/>
    </row>
    <row r="353" spans="1:61" x14ac:dyDescent="0.2">
      <c r="A353" s="2" t="s">
        <v>1612</v>
      </c>
      <c r="B353" s="2" t="s">
        <v>568</v>
      </c>
      <c r="D353" s="2">
        <v>50</v>
      </c>
      <c r="E353" s="11">
        <v>43358</v>
      </c>
      <c r="F353" s="2">
        <v>43358</v>
      </c>
      <c r="G353" s="2">
        <v>141</v>
      </c>
      <c r="K353" s="2">
        <v>9</v>
      </c>
      <c r="O353" s="2" t="s">
        <v>46</v>
      </c>
      <c r="R353" s="2">
        <v>1</v>
      </c>
      <c r="S353" s="52" t="s">
        <v>1599</v>
      </c>
      <c r="V353" s="2" t="s">
        <v>1988</v>
      </c>
      <c r="W353" s="2" t="s">
        <v>1599</v>
      </c>
      <c r="X353" s="2" t="s">
        <v>1599</v>
      </c>
      <c r="Y353" s="2" t="s">
        <v>1599</v>
      </c>
      <c r="Z353" s="2" t="s">
        <v>1599</v>
      </c>
      <c r="AC353" s="2" t="s">
        <v>1599</v>
      </c>
      <c r="AE353" s="2" t="s">
        <v>1599</v>
      </c>
      <c r="AF353" s="12" t="s">
        <v>204</v>
      </c>
      <c r="AG353" s="12">
        <v>11638</v>
      </c>
      <c r="AH353" s="12">
        <v>50</v>
      </c>
      <c r="AI353" s="12">
        <f>VLOOKUP(AH353,Tableau5[[ID_Section]:[departement]],10,TRUE)</f>
        <v>17</v>
      </c>
      <c r="AJ353" s="12">
        <v>141</v>
      </c>
      <c r="AK353" s="33">
        <v>43358</v>
      </c>
      <c r="AL353" s="12">
        <v>9</v>
      </c>
      <c r="AM353" s="12">
        <v>2</v>
      </c>
      <c r="AN353" s="12" t="s">
        <v>46</v>
      </c>
      <c r="AP353" s="12">
        <v>1</v>
      </c>
      <c r="AT353" s="12">
        <v>1</v>
      </c>
      <c r="BA353" s="12">
        <v>2</v>
      </c>
      <c r="BB353" s="12">
        <v>1</v>
      </c>
      <c r="BC353" s="12" t="s">
        <v>61</v>
      </c>
      <c r="BD353" s="12">
        <v>148</v>
      </c>
      <c r="BE353" s="12" t="s">
        <v>191</v>
      </c>
      <c r="BF353" s="12">
        <v>14939</v>
      </c>
      <c r="BG353" s="12">
        <v>38</v>
      </c>
      <c r="BI353" s="2"/>
    </row>
    <row r="354" spans="1:61" x14ac:dyDescent="0.2">
      <c r="A354" s="2" t="s">
        <v>1612</v>
      </c>
      <c r="B354" s="2" t="s">
        <v>568</v>
      </c>
      <c r="D354" s="2">
        <v>50</v>
      </c>
      <c r="E354" s="11">
        <v>43358</v>
      </c>
      <c r="F354" s="2">
        <v>43358</v>
      </c>
      <c r="G354" s="2">
        <v>141</v>
      </c>
      <c r="K354" s="2">
        <v>9</v>
      </c>
      <c r="O354" s="2" t="s">
        <v>49</v>
      </c>
      <c r="R354" s="2">
        <v>1</v>
      </c>
      <c r="S354" s="52" t="s">
        <v>1599</v>
      </c>
      <c r="V354" s="2" t="s">
        <v>1989</v>
      </c>
      <c r="W354" s="2" t="s">
        <v>1599</v>
      </c>
      <c r="X354" s="2" t="s">
        <v>1599</v>
      </c>
      <c r="Y354" s="2" t="s">
        <v>1599</v>
      </c>
      <c r="Z354" s="2" t="s">
        <v>1599</v>
      </c>
      <c r="AC354" s="2" t="s">
        <v>1599</v>
      </c>
      <c r="AE354" s="2" t="s">
        <v>1599</v>
      </c>
      <c r="AF354" s="12" t="s">
        <v>204</v>
      </c>
      <c r="AG354" s="12">
        <v>11639</v>
      </c>
      <c r="AH354" s="12">
        <v>50</v>
      </c>
      <c r="AI354" s="12">
        <f>VLOOKUP(AH354,Tableau5[[ID_Section]:[departement]],10,TRUE)</f>
        <v>17</v>
      </c>
      <c r="AJ354" s="12">
        <v>141</v>
      </c>
      <c r="AK354" s="33">
        <v>43358</v>
      </c>
      <c r="AL354" s="12">
        <v>9</v>
      </c>
      <c r="AM354" s="12">
        <v>1</v>
      </c>
      <c r="AN354" s="12" t="s">
        <v>49</v>
      </c>
      <c r="AP354" s="12">
        <v>1</v>
      </c>
      <c r="AT354" s="12">
        <v>2</v>
      </c>
      <c r="BA354" s="12">
        <v>2</v>
      </c>
      <c r="BB354" s="12">
        <v>1</v>
      </c>
      <c r="BC354" s="12" t="s">
        <v>61</v>
      </c>
      <c r="BD354" s="12">
        <v>148</v>
      </c>
      <c r="BE354" s="12" t="s">
        <v>191</v>
      </c>
      <c r="BF354" s="12">
        <v>14939</v>
      </c>
      <c r="BG354" s="12">
        <v>38</v>
      </c>
      <c r="BI354" s="2"/>
    </row>
    <row r="355" spans="1:61" x14ac:dyDescent="0.2">
      <c r="A355" s="2" t="s">
        <v>1612</v>
      </c>
      <c r="B355" s="2" t="s">
        <v>568</v>
      </c>
      <c r="D355" s="2">
        <v>50</v>
      </c>
      <c r="E355" s="11">
        <v>43358</v>
      </c>
      <c r="F355" s="2">
        <v>43358</v>
      </c>
      <c r="G355" s="2">
        <v>141</v>
      </c>
      <c r="K355" s="2">
        <v>9</v>
      </c>
      <c r="O355" s="2" t="s">
        <v>46</v>
      </c>
      <c r="R355" s="2">
        <v>1</v>
      </c>
      <c r="S355" s="52" t="s">
        <v>1599</v>
      </c>
      <c r="V355" s="2" t="s">
        <v>1988</v>
      </c>
      <c r="W355" s="2" t="s">
        <v>1599</v>
      </c>
      <c r="X355" s="2" t="s">
        <v>1599</v>
      </c>
      <c r="Y355" s="2" t="s">
        <v>1599</v>
      </c>
      <c r="Z355" s="2" t="s">
        <v>1599</v>
      </c>
      <c r="AC355" s="2" t="s">
        <v>1599</v>
      </c>
      <c r="AE355" s="2" t="s">
        <v>1599</v>
      </c>
      <c r="AF355" s="12" t="s">
        <v>204</v>
      </c>
      <c r="AG355" s="12">
        <v>11640</v>
      </c>
      <c r="AH355" s="12">
        <v>50</v>
      </c>
      <c r="AI355" s="12">
        <f>VLOOKUP(AH355,Tableau5[[ID_Section]:[departement]],10,TRUE)</f>
        <v>17</v>
      </c>
      <c r="AJ355" s="12">
        <v>141</v>
      </c>
      <c r="AK355" s="33">
        <v>43358</v>
      </c>
      <c r="AL355" s="12">
        <v>9</v>
      </c>
      <c r="AM355" s="12">
        <v>2</v>
      </c>
      <c r="AN355" s="12" t="s">
        <v>46</v>
      </c>
      <c r="AP355" s="12">
        <v>1</v>
      </c>
      <c r="AT355" s="12">
        <v>1</v>
      </c>
      <c r="BA355" s="12">
        <v>2</v>
      </c>
      <c r="BB355" s="12">
        <v>1</v>
      </c>
      <c r="BC355" s="12" t="s">
        <v>61</v>
      </c>
      <c r="BD355" s="12">
        <v>148</v>
      </c>
      <c r="BE355" s="12" t="s">
        <v>191</v>
      </c>
      <c r="BF355" s="12">
        <v>14939</v>
      </c>
      <c r="BG355" s="12">
        <v>38</v>
      </c>
      <c r="BI355" s="2"/>
    </row>
    <row r="356" spans="1:61" x14ac:dyDescent="0.2">
      <c r="A356" s="2" t="s">
        <v>1612</v>
      </c>
      <c r="B356" s="2" t="s">
        <v>568</v>
      </c>
      <c r="D356" s="2">
        <v>50</v>
      </c>
      <c r="E356" s="11">
        <v>43358</v>
      </c>
      <c r="F356" s="2">
        <v>43358</v>
      </c>
      <c r="G356" s="2">
        <v>141</v>
      </c>
      <c r="K356" s="2">
        <v>9</v>
      </c>
      <c r="O356" s="2" t="s">
        <v>49</v>
      </c>
      <c r="R356" s="2">
        <v>1</v>
      </c>
      <c r="S356" s="52" t="s">
        <v>1599</v>
      </c>
      <c r="V356" s="2" t="s">
        <v>1988</v>
      </c>
      <c r="W356" s="2" t="s">
        <v>1599</v>
      </c>
      <c r="X356" s="2" t="s">
        <v>1599</v>
      </c>
      <c r="Y356" s="2" t="s">
        <v>1599</v>
      </c>
      <c r="Z356" s="2" t="s">
        <v>1599</v>
      </c>
      <c r="AC356" s="2" t="s">
        <v>1599</v>
      </c>
      <c r="AE356" s="2" t="s">
        <v>1599</v>
      </c>
      <c r="AF356" s="12" t="s">
        <v>204</v>
      </c>
      <c r="AG356" s="12">
        <v>11641</v>
      </c>
      <c r="AH356" s="12">
        <v>50</v>
      </c>
      <c r="AI356" s="12">
        <f>VLOOKUP(AH356,Tableau5[[ID_Section]:[departement]],10,TRUE)</f>
        <v>17</v>
      </c>
      <c r="AJ356" s="12">
        <v>141</v>
      </c>
      <c r="AK356" s="33">
        <v>43358</v>
      </c>
      <c r="AL356" s="12">
        <v>9</v>
      </c>
      <c r="AM356" s="12">
        <v>1</v>
      </c>
      <c r="AN356" s="12" t="s">
        <v>49</v>
      </c>
      <c r="AP356" s="12">
        <v>1</v>
      </c>
      <c r="AT356" s="12">
        <v>1</v>
      </c>
      <c r="BA356" s="12">
        <v>2</v>
      </c>
      <c r="BB356" s="12">
        <v>1</v>
      </c>
      <c r="BC356" s="12" t="s">
        <v>61</v>
      </c>
      <c r="BD356" s="12">
        <v>148</v>
      </c>
      <c r="BE356" s="12" t="s">
        <v>191</v>
      </c>
      <c r="BF356" s="12">
        <v>14939</v>
      </c>
      <c r="BG356" s="12">
        <v>38</v>
      </c>
      <c r="BI356" s="2"/>
    </row>
    <row r="357" spans="1:61" x14ac:dyDescent="0.2">
      <c r="A357" s="2" t="s">
        <v>1612</v>
      </c>
      <c r="B357" s="2" t="s">
        <v>568</v>
      </c>
      <c r="D357" s="2">
        <v>50</v>
      </c>
      <c r="E357" s="11">
        <v>43358</v>
      </c>
      <c r="F357" s="2">
        <v>43358</v>
      </c>
      <c r="G357" s="2">
        <v>141</v>
      </c>
      <c r="K357" s="2">
        <v>9</v>
      </c>
      <c r="O357" s="2" t="s">
        <v>49</v>
      </c>
      <c r="R357" s="2">
        <v>2</v>
      </c>
      <c r="S357" s="52" t="s">
        <v>1599</v>
      </c>
      <c r="V357" s="2" t="s">
        <v>1988</v>
      </c>
      <c r="W357" s="2" t="s">
        <v>1599</v>
      </c>
      <c r="X357" s="2" t="s">
        <v>1599</v>
      </c>
      <c r="Y357" s="2" t="s">
        <v>1599</v>
      </c>
      <c r="Z357" s="2" t="s">
        <v>1599</v>
      </c>
      <c r="AC357" s="2" t="s">
        <v>1599</v>
      </c>
      <c r="AE357" s="2" t="s">
        <v>1599</v>
      </c>
      <c r="AF357" s="12" t="s">
        <v>204</v>
      </c>
      <c r="AG357" s="12">
        <v>11642</v>
      </c>
      <c r="AH357" s="12">
        <v>50</v>
      </c>
      <c r="AI357" s="12">
        <f>VLOOKUP(AH357,Tableau5[[ID_Section]:[departement]],10,TRUE)</f>
        <v>17</v>
      </c>
      <c r="AJ357" s="12">
        <v>141</v>
      </c>
      <c r="AK357" s="33">
        <v>43358</v>
      </c>
      <c r="AL357" s="12">
        <v>9</v>
      </c>
      <c r="AM357" s="12">
        <v>1</v>
      </c>
      <c r="AN357" s="12" t="s">
        <v>49</v>
      </c>
      <c r="AP357" s="12">
        <v>2</v>
      </c>
      <c r="AT357" s="12">
        <v>1</v>
      </c>
      <c r="BA357" s="12">
        <v>2</v>
      </c>
      <c r="BB357" s="12">
        <v>1</v>
      </c>
      <c r="BC357" s="12" t="s">
        <v>61</v>
      </c>
      <c r="BD357" s="12">
        <v>148</v>
      </c>
      <c r="BE357" s="12" t="s">
        <v>191</v>
      </c>
      <c r="BF357" s="12">
        <v>14939</v>
      </c>
      <c r="BG357" s="12">
        <v>38</v>
      </c>
      <c r="BI357" s="2"/>
    </row>
    <row r="358" spans="1:61" x14ac:dyDescent="0.2">
      <c r="A358" s="2" t="s">
        <v>1612</v>
      </c>
      <c r="B358" s="2" t="s">
        <v>568</v>
      </c>
      <c r="D358" s="2">
        <v>50</v>
      </c>
      <c r="E358" s="11">
        <v>43358</v>
      </c>
      <c r="F358" s="2">
        <v>43358</v>
      </c>
      <c r="G358" s="2">
        <v>141</v>
      </c>
      <c r="K358" s="2">
        <v>9</v>
      </c>
      <c r="O358" s="2" t="s">
        <v>49</v>
      </c>
      <c r="R358" s="2">
        <v>1</v>
      </c>
      <c r="S358" s="52" t="s">
        <v>1599</v>
      </c>
      <c r="V358" s="2" t="s">
        <v>1988</v>
      </c>
      <c r="W358" s="2" t="s">
        <v>1599</v>
      </c>
      <c r="X358" s="2" t="s">
        <v>1599</v>
      </c>
      <c r="Y358" s="2" t="s">
        <v>1599</v>
      </c>
      <c r="Z358" s="2" t="s">
        <v>1599</v>
      </c>
      <c r="AC358" s="2" t="s">
        <v>1599</v>
      </c>
      <c r="AE358" s="2" t="s">
        <v>1599</v>
      </c>
      <c r="AF358" s="12" t="s">
        <v>204</v>
      </c>
      <c r="AG358" s="12">
        <v>11643</v>
      </c>
      <c r="AH358" s="12">
        <v>50</v>
      </c>
      <c r="AI358" s="12">
        <f>VLOOKUP(AH358,Tableau5[[ID_Section]:[departement]],10,TRUE)</f>
        <v>17</v>
      </c>
      <c r="AJ358" s="12">
        <v>141</v>
      </c>
      <c r="AK358" s="33">
        <v>43358</v>
      </c>
      <c r="AL358" s="12">
        <v>9</v>
      </c>
      <c r="AM358" s="12">
        <v>1</v>
      </c>
      <c r="AN358" s="12" t="s">
        <v>49</v>
      </c>
      <c r="AP358" s="12">
        <v>1</v>
      </c>
      <c r="AT358" s="12">
        <v>1</v>
      </c>
      <c r="BA358" s="12">
        <v>2</v>
      </c>
      <c r="BB358" s="12">
        <v>1</v>
      </c>
      <c r="BC358" s="12" t="s">
        <v>61</v>
      </c>
      <c r="BD358" s="12">
        <v>148</v>
      </c>
      <c r="BE358" s="12" t="s">
        <v>191</v>
      </c>
      <c r="BF358" s="12">
        <v>14939</v>
      </c>
      <c r="BG358" s="12">
        <v>38</v>
      </c>
      <c r="BI358" s="2"/>
    </row>
    <row r="359" spans="1:61" x14ac:dyDescent="0.2">
      <c r="A359" s="2" t="s">
        <v>1612</v>
      </c>
      <c r="B359" s="2" t="s">
        <v>568</v>
      </c>
      <c r="D359" s="2">
        <v>50</v>
      </c>
      <c r="E359" s="11">
        <v>43358</v>
      </c>
      <c r="F359" s="2">
        <v>43358</v>
      </c>
      <c r="G359" s="2">
        <v>141</v>
      </c>
      <c r="K359" s="2">
        <v>9</v>
      </c>
      <c r="O359" s="2" t="s">
        <v>49</v>
      </c>
      <c r="R359" s="2">
        <v>1</v>
      </c>
      <c r="S359" s="52" t="s">
        <v>1599</v>
      </c>
      <c r="V359" s="2" t="s">
        <v>1989</v>
      </c>
      <c r="W359" s="2" t="s">
        <v>1599</v>
      </c>
      <c r="X359" s="2" t="s">
        <v>1599</v>
      </c>
      <c r="Y359" s="2" t="s">
        <v>1599</v>
      </c>
      <c r="Z359" s="2" t="s">
        <v>1599</v>
      </c>
      <c r="AC359" s="2" t="s">
        <v>1599</v>
      </c>
      <c r="AE359" s="2" t="s">
        <v>1599</v>
      </c>
      <c r="AF359" s="12" t="s">
        <v>204</v>
      </c>
      <c r="AG359" s="12">
        <v>11644</v>
      </c>
      <c r="AH359" s="12">
        <v>50</v>
      </c>
      <c r="AI359" s="12">
        <f>VLOOKUP(AH359,Tableau5[[ID_Section]:[departement]],10,TRUE)</f>
        <v>17</v>
      </c>
      <c r="AJ359" s="12">
        <v>141</v>
      </c>
      <c r="AK359" s="33">
        <v>43358</v>
      </c>
      <c r="AL359" s="12">
        <v>9</v>
      </c>
      <c r="AM359" s="12">
        <v>1</v>
      </c>
      <c r="AN359" s="12" t="s">
        <v>49</v>
      </c>
      <c r="AP359" s="12">
        <v>1</v>
      </c>
      <c r="AT359" s="12">
        <v>2</v>
      </c>
      <c r="BA359" s="12">
        <v>2</v>
      </c>
      <c r="BB359" s="12">
        <v>1</v>
      </c>
      <c r="BC359" s="12" t="s">
        <v>61</v>
      </c>
      <c r="BD359" s="12">
        <v>148</v>
      </c>
      <c r="BE359" s="12" t="s">
        <v>191</v>
      </c>
      <c r="BF359" s="12">
        <v>14939</v>
      </c>
      <c r="BG359" s="12">
        <v>38</v>
      </c>
      <c r="BI359" s="2"/>
    </row>
    <row r="360" spans="1:61" x14ac:dyDescent="0.2">
      <c r="A360" s="2" t="s">
        <v>1612</v>
      </c>
      <c r="B360" s="2" t="s">
        <v>568</v>
      </c>
      <c r="D360" s="2">
        <v>50</v>
      </c>
      <c r="E360" s="11">
        <v>43358</v>
      </c>
      <c r="F360" s="2">
        <v>43358</v>
      </c>
      <c r="G360" s="2">
        <v>141</v>
      </c>
      <c r="K360" s="2">
        <v>9</v>
      </c>
      <c r="O360" s="2" t="s">
        <v>49</v>
      </c>
      <c r="R360" s="2">
        <v>1</v>
      </c>
      <c r="S360" s="52" t="s">
        <v>1599</v>
      </c>
      <c r="V360" s="2" t="s">
        <v>1988</v>
      </c>
      <c r="W360" s="2" t="s">
        <v>1599</v>
      </c>
      <c r="X360" s="2" t="s">
        <v>1599</v>
      </c>
      <c r="Y360" s="2" t="s">
        <v>1599</v>
      </c>
      <c r="Z360" s="2" t="s">
        <v>1599</v>
      </c>
      <c r="AC360" s="2" t="s">
        <v>1599</v>
      </c>
      <c r="AE360" s="2" t="s">
        <v>1599</v>
      </c>
      <c r="AF360" s="12" t="s">
        <v>204</v>
      </c>
      <c r="AG360" s="12">
        <v>11645</v>
      </c>
      <c r="AH360" s="12">
        <v>50</v>
      </c>
      <c r="AI360" s="12">
        <f>VLOOKUP(AH360,Tableau5[[ID_Section]:[departement]],10,TRUE)</f>
        <v>17</v>
      </c>
      <c r="AJ360" s="12">
        <v>141</v>
      </c>
      <c r="AK360" s="33">
        <v>43358</v>
      </c>
      <c r="AL360" s="12">
        <v>9</v>
      </c>
      <c r="AM360" s="12">
        <v>1</v>
      </c>
      <c r="AN360" s="12" t="s">
        <v>49</v>
      </c>
      <c r="AP360" s="12">
        <v>1</v>
      </c>
      <c r="AT360" s="12">
        <v>1</v>
      </c>
      <c r="BA360" s="12">
        <v>2</v>
      </c>
      <c r="BB360" s="12">
        <v>1</v>
      </c>
      <c r="BC360" s="12" t="s">
        <v>61</v>
      </c>
      <c r="BD360" s="12">
        <v>148</v>
      </c>
      <c r="BE360" s="12" t="s">
        <v>191</v>
      </c>
      <c r="BF360" s="12">
        <v>14939</v>
      </c>
      <c r="BG360" s="12">
        <v>38</v>
      </c>
      <c r="BI360" s="2"/>
    </row>
    <row r="361" spans="1:61" x14ac:dyDescent="0.2">
      <c r="A361" s="2" t="s">
        <v>1612</v>
      </c>
      <c r="B361" s="2" t="s">
        <v>568</v>
      </c>
      <c r="D361" s="2">
        <v>50</v>
      </c>
      <c r="E361" s="11">
        <v>43358</v>
      </c>
      <c r="F361" s="2">
        <v>43358</v>
      </c>
      <c r="G361" s="2">
        <v>141</v>
      </c>
      <c r="K361" s="2">
        <v>9</v>
      </c>
      <c r="M361" s="2">
        <v>2</v>
      </c>
      <c r="O361" s="2" t="s">
        <v>53</v>
      </c>
      <c r="P361" s="52" t="s">
        <v>53</v>
      </c>
      <c r="R361" s="2">
        <v>2</v>
      </c>
      <c r="S361" s="52" t="s">
        <v>1599</v>
      </c>
      <c r="V361" s="2" t="s">
        <v>1988</v>
      </c>
      <c r="W361" s="2" t="s">
        <v>1599</v>
      </c>
      <c r="X361" s="2" t="s">
        <v>1599</v>
      </c>
      <c r="Y361" s="2" t="s">
        <v>1981</v>
      </c>
      <c r="Z361" s="2">
        <v>85240</v>
      </c>
      <c r="AC361" s="2" t="s">
        <v>1983</v>
      </c>
      <c r="AE361" s="2" t="s">
        <v>54</v>
      </c>
      <c r="AF361" s="12" t="s">
        <v>204</v>
      </c>
      <c r="AG361" s="12">
        <v>11646</v>
      </c>
      <c r="AH361" s="12">
        <v>50</v>
      </c>
      <c r="AI361" s="12">
        <f>VLOOKUP(AH361,Tableau5[[ID_Section]:[departement]],10,TRUE)</f>
        <v>17</v>
      </c>
      <c r="AJ361" s="12">
        <v>141</v>
      </c>
      <c r="AK361" s="33">
        <v>43358</v>
      </c>
      <c r="AL361" s="12">
        <v>9</v>
      </c>
      <c r="AM361" s="12">
        <v>9</v>
      </c>
      <c r="AN361" s="12" t="s">
        <v>53</v>
      </c>
      <c r="AO361" s="12" t="s">
        <v>53</v>
      </c>
      <c r="AP361" s="12">
        <v>2</v>
      </c>
      <c r="AR361" s="12">
        <v>2</v>
      </c>
      <c r="AT361" s="12">
        <v>1</v>
      </c>
      <c r="AV361" s="12">
        <v>85240</v>
      </c>
      <c r="AW361" s="12" t="s">
        <v>54</v>
      </c>
      <c r="AX361" s="12">
        <v>1</v>
      </c>
      <c r="AY361" s="12">
        <v>2</v>
      </c>
      <c r="AZ361" s="12" t="str">
        <f>CONCATENATE(AH361,"-",AK361,"-","Loisir")</f>
        <v>50-43358-Loisir</v>
      </c>
      <c r="BA361" s="12">
        <v>1</v>
      </c>
      <c r="BB361" s="12">
        <v>1</v>
      </c>
      <c r="BC361" s="12" t="s">
        <v>61</v>
      </c>
      <c r="BD361" s="12">
        <v>148</v>
      </c>
      <c r="BE361" s="12" t="s">
        <v>191</v>
      </c>
      <c r="BF361" s="12">
        <v>14939</v>
      </c>
      <c r="BG361" s="12">
        <v>38</v>
      </c>
      <c r="BH361" s="12" t="s">
        <v>48</v>
      </c>
      <c r="BI361" s="2"/>
    </row>
    <row r="362" spans="1:61" x14ac:dyDescent="0.2">
      <c r="A362" s="2" t="s">
        <v>1612</v>
      </c>
      <c r="B362" s="2" t="s">
        <v>568</v>
      </c>
      <c r="D362" s="2">
        <v>50</v>
      </c>
      <c r="E362" s="11">
        <v>43358</v>
      </c>
      <c r="F362" s="2">
        <v>43358</v>
      </c>
      <c r="G362" s="2">
        <v>141</v>
      </c>
      <c r="K362" s="2">
        <v>10</v>
      </c>
      <c r="O362" s="2" t="s">
        <v>46</v>
      </c>
      <c r="R362" s="2">
        <v>1</v>
      </c>
      <c r="S362" s="52" t="s">
        <v>1599</v>
      </c>
      <c r="V362" s="2" t="s">
        <v>1988</v>
      </c>
      <c r="W362" s="2" t="s">
        <v>1599</v>
      </c>
      <c r="X362" s="2" t="s">
        <v>1599</v>
      </c>
      <c r="Y362" s="2" t="s">
        <v>1599</v>
      </c>
      <c r="Z362" s="2" t="s">
        <v>1599</v>
      </c>
      <c r="AC362" s="2" t="s">
        <v>1599</v>
      </c>
      <c r="AE362" s="2" t="s">
        <v>1599</v>
      </c>
      <c r="AF362" s="12" t="s">
        <v>204</v>
      </c>
      <c r="AG362" s="12">
        <v>11647</v>
      </c>
      <c r="AH362" s="12">
        <v>50</v>
      </c>
      <c r="AI362" s="12">
        <f>VLOOKUP(AH362,Tableau5[[ID_Section]:[departement]],10,TRUE)</f>
        <v>17</v>
      </c>
      <c r="AJ362" s="12">
        <v>141</v>
      </c>
      <c r="AK362" s="33">
        <v>43358</v>
      </c>
      <c r="AL362" s="12">
        <v>10</v>
      </c>
      <c r="AM362" s="12">
        <v>2</v>
      </c>
      <c r="AN362" s="12" t="s">
        <v>46</v>
      </c>
      <c r="AP362" s="12">
        <v>1</v>
      </c>
      <c r="AT362" s="12">
        <v>1</v>
      </c>
      <c r="BA362" s="12">
        <v>2</v>
      </c>
      <c r="BB362" s="12">
        <v>1</v>
      </c>
      <c r="BC362" s="12" t="s">
        <v>61</v>
      </c>
      <c r="BD362" s="12">
        <v>148</v>
      </c>
      <c r="BE362" s="12" t="s">
        <v>192</v>
      </c>
      <c r="BF362" s="12">
        <v>14940</v>
      </c>
      <c r="BG362" s="12">
        <v>87</v>
      </c>
      <c r="BI362" s="2"/>
    </row>
    <row r="363" spans="1:61" x14ac:dyDescent="0.2">
      <c r="A363" s="2" t="s">
        <v>1612</v>
      </c>
      <c r="B363" s="2" t="s">
        <v>568</v>
      </c>
      <c r="D363" s="2">
        <v>50</v>
      </c>
      <c r="E363" s="11">
        <v>43358</v>
      </c>
      <c r="F363" s="2">
        <v>43358</v>
      </c>
      <c r="G363" s="2">
        <v>141</v>
      </c>
      <c r="K363" s="2">
        <v>10</v>
      </c>
      <c r="O363" s="2" t="s">
        <v>55</v>
      </c>
      <c r="P363" s="52" t="s">
        <v>55</v>
      </c>
      <c r="R363" s="2">
        <v>2</v>
      </c>
      <c r="S363" s="52" t="s">
        <v>1599</v>
      </c>
      <c r="V363" s="2" t="s">
        <v>1988</v>
      </c>
      <c r="W363" s="2" t="s">
        <v>1599</v>
      </c>
      <c r="X363" s="2" t="s">
        <v>1599</v>
      </c>
      <c r="Y363" s="2" t="s">
        <v>1599</v>
      </c>
      <c r="Z363" s="2" t="s">
        <v>1599</v>
      </c>
      <c r="AC363" s="2" t="s">
        <v>1599</v>
      </c>
      <c r="AE363" s="2" t="s">
        <v>1599</v>
      </c>
      <c r="AF363" s="12" t="s">
        <v>204</v>
      </c>
      <c r="AG363" s="12">
        <v>11648</v>
      </c>
      <c r="AH363" s="12">
        <v>50</v>
      </c>
      <c r="AI363" s="12">
        <f>VLOOKUP(AH363,Tableau5[[ID_Section]:[departement]],10,TRUE)</f>
        <v>17</v>
      </c>
      <c r="AJ363" s="12">
        <v>141</v>
      </c>
      <c r="AK363" s="33">
        <v>43358</v>
      </c>
      <c r="AL363" s="12">
        <v>10</v>
      </c>
      <c r="AM363" s="12">
        <v>5</v>
      </c>
      <c r="AN363" s="12" t="s">
        <v>55</v>
      </c>
      <c r="AO363" s="12" t="str">
        <f>AN363</f>
        <v>Sportif</v>
      </c>
      <c r="AP363" s="12">
        <v>2</v>
      </c>
      <c r="AT363" s="12">
        <v>1</v>
      </c>
      <c r="AZ363" s="12" t="str">
        <f>CONCATENATE(AH363,"-",AK363,"-",AN363)</f>
        <v>50-43358-Sportif</v>
      </c>
      <c r="BA363" s="12">
        <v>1</v>
      </c>
      <c r="BB363" s="12">
        <v>1</v>
      </c>
      <c r="BC363" s="12" t="s">
        <v>61</v>
      </c>
      <c r="BD363" s="12">
        <v>148</v>
      </c>
      <c r="BE363" s="12" t="s">
        <v>192</v>
      </c>
      <c r="BF363" s="12">
        <v>14940</v>
      </c>
      <c r="BG363" s="12">
        <v>87</v>
      </c>
      <c r="BI363" s="2"/>
    </row>
    <row r="364" spans="1:61" x14ac:dyDescent="0.2">
      <c r="A364" s="2" t="s">
        <v>1612</v>
      </c>
      <c r="B364" s="2" t="s">
        <v>568</v>
      </c>
      <c r="D364" s="2">
        <v>50</v>
      </c>
      <c r="E364" s="11">
        <v>43358</v>
      </c>
      <c r="F364" s="2">
        <v>43358</v>
      </c>
      <c r="G364" s="2">
        <v>141</v>
      </c>
      <c r="K364" s="2">
        <v>10</v>
      </c>
      <c r="O364" s="2" t="s">
        <v>46</v>
      </c>
      <c r="R364" s="2">
        <v>1</v>
      </c>
      <c r="S364" s="52" t="s">
        <v>1599</v>
      </c>
      <c r="V364" s="2" t="s">
        <v>1988</v>
      </c>
      <c r="W364" s="2" t="s">
        <v>1599</v>
      </c>
      <c r="X364" s="2" t="s">
        <v>1599</v>
      </c>
      <c r="Y364" s="2" t="s">
        <v>1599</v>
      </c>
      <c r="Z364" s="2" t="s">
        <v>1599</v>
      </c>
      <c r="AC364" s="2" t="s">
        <v>1599</v>
      </c>
      <c r="AE364" s="2" t="s">
        <v>1599</v>
      </c>
      <c r="AF364" s="12" t="s">
        <v>204</v>
      </c>
      <c r="AG364" s="12">
        <v>11649</v>
      </c>
      <c r="AH364" s="12">
        <v>50</v>
      </c>
      <c r="AI364" s="12">
        <f>VLOOKUP(AH364,Tableau5[[ID_Section]:[departement]],10,TRUE)</f>
        <v>17</v>
      </c>
      <c r="AJ364" s="12">
        <v>141</v>
      </c>
      <c r="AK364" s="33">
        <v>43358</v>
      </c>
      <c r="AL364" s="12">
        <v>10</v>
      </c>
      <c r="AM364" s="12">
        <v>2</v>
      </c>
      <c r="AN364" s="12" t="s">
        <v>46</v>
      </c>
      <c r="AP364" s="12">
        <v>1</v>
      </c>
      <c r="AT364" s="12">
        <v>1</v>
      </c>
      <c r="BA364" s="12">
        <v>2</v>
      </c>
      <c r="BB364" s="12">
        <v>1</v>
      </c>
      <c r="BC364" s="12" t="s">
        <v>61</v>
      </c>
      <c r="BD364" s="12">
        <v>148</v>
      </c>
      <c r="BE364" s="12" t="s">
        <v>192</v>
      </c>
      <c r="BF364" s="12">
        <v>14940</v>
      </c>
      <c r="BG364" s="12">
        <v>87</v>
      </c>
      <c r="BI364" s="2"/>
    </row>
    <row r="365" spans="1:61" x14ac:dyDescent="0.2">
      <c r="A365" s="2" t="s">
        <v>1612</v>
      </c>
      <c r="B365" s="2" t="s">
        <v>568</v>
      </c>
      <c r="D365" s="2">
        <v>50</v>
      </c>
      <c r="E365" s="11">
        <v>43358</v>
      </c>
      <c r="F365" s="2">
        <v>43358</v>
      </c>
      <c r="G365" s="2">
        <v>141</v>
      </c>
      <c r="K365" s="2">
        <v>10</v>
      </c>
      <c r="O365" s="2" t="s">
        <v>55</v>
      </c>
      <c r="P365" s="52" t="s">
        <v>55</v>
      </c>
      <c r="R365" s="2">
        <v>1</v>
      </c>
      <c r="S365" s="52" t="s">
        <v>1599</v>
      </c>
      <c r="V365" s="2" t="s">
        <v>1988</v>
      </c>
      <c r="W365" s="2" t="s">
        <v>1599</v>
      </c>
      <c r="X365" s="2" t="s">
        <v>1599</v>
      </c>
      <c r="Y365" s="2" t="s">
        <v>1599</v>
      </c>
      <c r="Z365" s="2" t="s">
        <v>1599</v>
      </c>
      <c r="AC365" s="2" t="s">
        <v>1599</v>
      </c>
      <c r="AE365" s="2" t="s">
        <v>1599</v>
      </c>
      <c r="AF365" s="12" t="s">
        <v>204</v>
      </c>
      <c r="AG365" s="12">
        <v>11650</v>
      </c>
      <c r="AH365" s="12">
        <v>50</v>
      </c>
      <c r="AI365" s="12">
        <f>VLOOKUP(AH365,Tableau5[[ID_Section]:[departement]],10,TRUE)</f>
        <v>17</v>
      </c>
      <c r="AJ365" s="12">
        <v>141</v>
      </c>
      <c r="AK365" s="33">
        <v>43358</v>
      </c>
      <c r="AL365" s="12">
        <v>10</v>
      </c>
      <c r="AM365" s="12">
        <v>5</v>
      </c>
      <c r="AN365" s="12" t="s">
        <v>55</v>
      </c>
      <c r="AO365" s="12" t="str">
        <f>AN365</f>
        <v>Sportif</v>
      </c>
      <c r="AP365" s="12">
        <v>1</v>
      </c>
      <c r="AT365" s="12">
        <v>1</v>
      </c>
      <c r="AZ365" s="12" t="str">
        <f>CONCATENATE(AH365,"-",AK365,"-",AN365)</f>
        <v>50-43358-Sportif</v>
      </c>
      <c r="BA365" s="12">
        <v>1</v>
      </c>
      <c r="BB365" s="12">
        <v>1</v>
      </c>
      <c r="BC365" s="12" t="s">
        <v>61</v>
      </c>
      <c r="BD365" s="12">
        <v>148</v>
      </c>
      <c r="BE365" s="12" t="s">
        <v>192</v>
      </c>
      <c r="BF365" s="12">
        <v>14940</v>
      </c>
      <c r="BG365" s="12">
        <v>87</v>
      </c>
      <c r="BI365" s="2"/>
    </row>
    <row r="366" spans="1:61" x14ac:dyDescent="0.2">
      <c r="A366" s="2" t="s">
        <v>1612</v>
      </c>
      <c r="B366" s="2" t="s">
        <v>568</v>
      </c>
      <c r="D366" s="2">
        <v>50</v>
      </c>
      <c r="E366" s="11">
        <v>43358</v>
      </c>
      <c r="F366" s="2">
        <v>43358</v>
      </c>
      <c r="G366" s="2">
        <v>141</v>
      </c>
      <c r="K366" s="2">
        <v>10</v>
      </c>
      <c r="O366" s="2" t="s">
        <v>55</v>
      </c>
      <c r="P366" s="52" t="s">
        <v>55</v>
      </c>
      <c r="R366" s="2">
        <v>2</v>
      </c>
      <c r="S366" s="52" t="s">
        <v>1599</v>
      </c>
      <c r="V366" s="2" t="s">
        <v>1988</v>
      </c>
      <c r="W366" s="2" t="s">
        <v>1599</v>
      </c>
      <c r="X366" s="2" t="s">
        <v>1599</v>
      </c>
      <c r="Y366" s="2" t="s">
        <v>1599</v>
      </c>
      <c r="Z366" s="2" t="s">
        <v>1599</v>
      </c>
      <c r="AC366" s="2" t="s">
        <v>1599</v>
      </c>
      <c r="AE366" s="2" t="s">
        <v>1599</v>
      </c>
      <c r="AF366" s="12" t="s">
        <v>204</v>
      </c>
      <c r="AG366" s="12">
        <v>11651</v>
      </c>
      <c r="AH366" s="12">
        <v>50</v>
      </c>
      <c r="AI366" s="12">
        <f>VLOOKUP(AH366,Tableau5[[ID_Section]:[departement]],10,TRUE)</f>
        <v>17</v>
      </c>
      <c r="AJ366" s="12">
        <v>141</v>
      </c>
      <c r="AK366" s="33">
        <v>43358</v>
      </c>
      <c r="AL366" s="12">
        <v>10</v>
      </c>
      <c r="AM366" s="12">
        <v>5</v>
      </c>
      <c r="AN366" s="12" t="s">
        <v>55</v>
      </c>
      <c r="AO366" s="12" t="str">
        <f>AN366</f>
        <v>Sportif</v>
      </c>
      <c r="AP366" s="12">
        <v>2</v>
      </c>
      <c r="AT366" s="12">
        <v>1</v>
      </c>
      <c r="AZ366" s="12" t="str">
        <f>CONCATENATE(AH366,"-",AK366,"-",AN366)</f>
        <v>50-43358-Sportif</v>
      </c>
      <c r="BA366" s="12">
        <v>1</v>
      </c>
      <c r="BB366" s="12">
        <v>1</v>
      </c>
      <c r="BC366" s="12" t="s">
        <v>61</v>
      </c>
      <c r="BD366" s="12">
        <v>148</v>
      </c>
      <c r="BE366" s="12" t="s">
        <v>192</v>
      </c>
      <c r="BF366" s="12">
        <v>14940</v>
      </c>
      <c r="BG366" s="12">
        <v>87</v>
      </c>
      <c r="BI366" s="2"/>
    </row>
    <row r="367" spans="1:61" x14ac:dyDescent="0.2">
      <c r="A367" s="2" t="s">
        <v>1612</v>
      </c>
      <c r="B367" s="2" t="s">
        <v>568</v>
      </c>
      <c r="D367" s="2">
        <v>50</v>
      </c>
      <c r="E367" s="11">
        <v>43358</v>
      </c>
      <c r="F367" s="2">
        <v>43358</v>
      </c>
      <c r="G367" s="2">
        <v>141</v>
      </c>
      <c r="K367" s="2">
        <v>10</v>
      </c>
      <c r="L367" s="2">
        <v>3</v>
      </c>
      <c r="O367" s="2" t="s">
        <v>49</v>
      </c>
      <c r="R367" s="2">
        <v>3</v>
      </c>
      <c r="S367" s="52" t="s">
        <v>1599</v>
      </c>
      <c r="V367" s="2" t="s">
        <v>1988</v>
      </c>
      <c r="W367" s="2" t="s">
        <v>1599</v>
      </c>
      <c r="X367" s="2" t="s">
        <v>1599</v>
      </c>
      <c r="Y367" s="2" t="s">
        <v>1599</v>
      </c>
      <c r="Z367" s="2" t="s">
        <v>1599</v>
      </c>
      <c r="AC367" s="2" t="s">
        <v>1599</v>
      </c>
      <c r="AE367" s="2" t="s">
        <v>1599</v>
      </c>
      <c r="AF367" s="12" t="s">
        <v>204</v>
      </c>
      <c r="AG367" s="12">
        <v>11652</v>
      </c>
      <c r="AH367" s="12">
        <v>50</v>
      </c>
      <c r="AI367" s="12">
        <f>VLOOKUP(AH367,Tableau5[[ID_Section]:[departement]],10,TRUE)</f>
        <v>17</v>
      </c>
      <c r="AJ367" s="12">
        <v>141</v>
      </c>
      <c r="AK367" s="33">
        <v>43358</v>
      </c>
      <c r="AL367" s="12">
        <v>10</v>
      </c>
      <c r="AM367" s="12">
        <v>1</v>
      </c>
      <c r="AN367" s="12" t="s">
        <v>49</v>
      </c>
      <c r="AP367" s="12">
        <v>3</v>
      </c>
      <c r="AQ367" s="12">
        <v>3</v>
      </c>
      <c r="AT367" s="12">
        <v>1</v>
      </c>
      <c r="BA367" s="12">
        <v>2</v>
      </c>
      <c r="BB367" s="12">
        <v>1</v>
      </c>
      <c r="BC367" s="12" t="s">
        <v>61</v>
      </c>
      <c r="BD367" s="12">
        <v>148</v>
      </c>
      <c r="BE367" s="12" t="s">
        <v>192</v>
      </c>
      <c r="BF367" s="12">
        <v>14940</v>
      </c>
      <c r="BG367" s="12">
        <v>87</v>
      </c>
      <c r="BI367" s="2"/>
    </row>
    <row r="368" spans="1:61" x14ac:dyDescent="0.2">
      <c r="A368" s="2" t="s">
        <v>1612</v>
      </c>
      <c r="B368" s="2" t="s">
        <v>568</v>
      </c>
      <c r="D368" s="2">
        <v>50</v>
      </c>
      <c r="E368" s="11">
        <v>43358</v>
      </c>
      <c r="F368" s="2">
        <v>43358</v>
      </c>
      <c r="G368" s="2">
        <v>141</v>
      </c>
      <c r="K368" s="2">
        <v>10</v>
      </c>
      <c r="O368" s="2" t="s">
        <v>55</v>
      </c>
      <c r="P368" s="52" t="s">
        <v>55</v>
      </c>
      <c r="R368" s="2">
        <v>1</v>
      </c>
      <c r="S368" s="52">
        <v>1</v>
      </c>
      <c r="V368" s="2" t="s">
        <v>1989</v>
      </c>
      <c r="W368" s="2" t="s">
        <v>54</v>
      </c>
      <c r="X368" s="2" t="s">
        <v>207</v>
      </c>
      <c r="Y368" s="2" t="s">
        <v>1599</v>
      </c>
      <c r="Z368" s="2" t="s">
        <v>1599</v>
      </c>
      <c r="AC368" s="2" t="s">
        <v>1599</v>
      </c>
      <c r="AE368" s="2" t="s">
        <v>1599</v>
      </c>
      <c r="AF368" s="12" t="s">
        <v>207</v>
      </c>
      <c r="AG368" s="12">
        <v>11653</v>
      </c>
      <c r="AH368" s="12">
        <v>50</v>
      </c>
      <c r="AI368" s="12">
        <f>VLOOKUP(AH368,Tableau5[[ID_Section]:[departement]],10,TRUE)</f>
        <v>17</v>
      </c>
      <c r="AJ368" s="12">
        <v>141</v>
      </c>
      <c r="AK368" s="33">
        <v>43358</v>
      </c>
      <c r="AL368" s="12">
        <v>10</v>
      </c>
      <c r="AM368" s="12">
        <v>5</v>
      </c>
      <c r="AN368" s="12" t="s">
        <v>55</v>
      </c>
      <c r="AO368" s="12" t="str">
        <f>AN368</f>
        <v>Sportif</v>
      </c>
      <c r="AP368" s="12">
        <v>1</v>
      </c>
      <c r="AT368" s="12">
        <v>2</v>
      </c>
      <c r="AU368" s="12">
        <v>2</v>
      </c>
      <c r="AZ368" s="12" t="str">
        <f>CONCATENATE(AH368,"-",AK368,"-",AN368)</f>
        <v>50-43358-Sportif</v>
      </c>
      <c r="BA368" s="12">
        <v>1</v>
      </c>
      <c r="BB368" s="12">
        <v>1</v>
      </c>
      <c r="BC368" s="12" t="s">
        <v>61</v>
      </c>
      <c r="BD368" s="12">
        <v>148</v>
      </c>
      <c r="BE368" s="12" t="s">
        <v>192</v>
      </c>
      <c r="BF368" s="12">
        <v>14940</v>
      </c>
      <c r="BG368" s="12">
        <v>87</v>
      </c>
      <c r="BI368" s="2"/>
    </row>
    <row r="369" spans="1:61" x14ac:dyDescent="0.2">
      <c r="A369" s="2" t="s">
        <v>1612</v>
      </c>
      <c r="B369" s="2" t="s">
        <v>568</v>
      </c>
      <c r="D369" s="2">
        <v>50</v>
      </c>
      <c r="E369" s="11">
        <v>43358</v>
      </c>
      <c r="F369" s="2">
        <v>43358</v>
      </c>
      <c r="G369" s="2">
        <v>141</v>
      </c>
      <c r="K369" s="2">
        <v>10</v>
      </c>
      <c r="O369" s="2" t="s">
        <v>46</v>
      </c>
      <c r="R369" s="2">
        <v>1</v>
      </c>
      <c r="S369" s="52" t="s">
        <v>1599</v>
      </c>
      <c r="V369" s="2" t="s">
        <v>1989</v>
      </c>
      <c r="W369" s="2" t="s">
        <v>1599</v>
      </c>
      <c r="X369" s="2" t="s">
        <v>1599</v>
      </c>
      <c r="Y369" s="2" t="s">
        <v>1599</v>
      </c>
      <c r="Z369" s="2" t="s">
        <v>1599</v>
      </c>
      <c r="AC369" s="2" t="s">
        <v>1599</v>
      </c>
      <c r="AE369" s="2" t="s">
        <v>1599</v>
      </c>
      <c r="AF369" s="12" t="s">
        <v>204</v>
      </c>
      <c r="AG369" s="12">
        <v>11654</v>
      </c>
      <c r="AH369" s="12">
        <v>50</v>
      </c>
      <c r="AI369" s="12">
        <f>VLOOKUP(AH369,Tableau5[[ID_Section]:[departement]],10,TRUE)</f>
        <v>17</v>
      </c>
      <c r="AJ369" s="12">
        <v>141</v>
      </c>
      <c r="AK369" s="33">
        <v>43358</v>
      </c>
      <c r="AL369" s="12">
        <v>10</v>
      </c>
      <c r="AM369" s="12">
        <v>2</v>
      </c>
      <c r="AN369" s="12" t="s">
        <v>46</v>
      </c>
      <c r="AP369" s="12">
        <v>1</v>
      </c>
      <c r="AT369" s="12">
        <v>2</v>
      </c>
      <c r="BA369" s="12">
        <v>2</v>
      </c>
      <c r="BB369" s="12">
        <v>1</v>
      </c>
      <c r="BC369" s="12" t="s">
        <v>61</v>
      </c>
      <c r="BD369" s="12">
        <v>148</v>
      </c>
      <c r="BE369" s="12" t="s">
        <v>192</v>
      </c>
      <c r="BF369" s="12">
        <v>14940</v>
      </c>
      <c r="BG369" s="12">
        <v>87</v>
      </c>
      <c r="BI369" s="2"/>
    </row>
    <row r="370" spans="1:61" x14ac:dyDescent="0.2">
      <c r="A370" s="2" t="s">
        <v>1612</v>
      </c>
      <c r="B370" s="2" t="s">
        <v>568</v>
      </c>
      <c r="D370" s="2">
        <v>50</v>
      </c>
      <c r="E370" s="11">
        <v>43358</v>
      </c>
      <c r="F370" s="2">
        <v>43358</v>
      </c>
      <c r="G370" s="2">
        <v>141</v>
      </c>
      <c r="K370" s="2">
        <v>10</v>
      </c>
      <c r="O370" s="2" t="s">
        <v>46</v>
      </c>
      <c r="R370" s="2">
        <v>1</v>
      </c>
      <c r="S370" s="52" t="s">
        <v>1599</v>
      </c>
      <c r="V370" s="2" t="s">
        <v>1989</v>
      </c>
      <c r="W370" s="2" t="s">
        <v>1599</v>
      </c>
      <c r="X370" s="2" t="s">
        <v>1599</v>
      </c>
      <c r="Y370" s="2" t="s">
        <v>1599</v>
      </c>
      <c r="Z370" s="2" t="s">
        <v>1599</v>
      </c>
      <c r="AC370" s="2" t="s">
        <v>1599</v>
      </c>
      <c r="AE370" s="2" t="s">
        <v>1599</v>
      </c>
      <c r="AF370" s="12" t="s">
        <v>204</v>
      </c>
      <c r="AG370" s="12">
        <v>11655</v>
      </c>
      <c r="AH370" s="12">
        <v>50</v>
      </c>
      <c r="AI370" s="12">
        <f>VLOOKUP(AH370,Tableau5[[ID_Section]:[departement]],10,TRUE)</f>
        <v>17</v>
      </c>
      <c r="AJ370" s="12">
        <v>141</v>
      </c>
      <c r="AK370" s="33">
        <v>43358</v>
      </c>
      <c r="AL370" s="12">
        <v>10</v>
      </c>
      <c r="AM370" s="12">
        <v>2</v>
      </c>
      <c r="AN370" s="12" t="s">
        <v>46</v>
      </c>
      <c r="AP370" s="12">
        <v>1</v>
      </c>
      <c r="AT370" s="12">
        <v>2</v>
      </c>
      <c r="BA370" s="12">
        <v>2</v>
      </c>
      <c r="BB370" s="12">
        <v>1</v>
      </c>
      <c r="BC370" s="12" t="s">
        <v>61</v>
      </c>
      <c r="BD370" s="12">
        <v>148</v>
      </c>
      <c r="BE370" s="12" t="s">
        <v>192</v>
      </c>
      <c r="BF370" s="12">
        <v>14940</v>
      </c>
      <c r="BG370" s="12">
        <v>87</v>
      </c>
      <c r="BI370" s="2"/>
    </row>
    <row r="371" spans="1:61" x14ac:dyDescent="0.2">
      <c r="A371" s="2" t="s">
        <v>1612</v>
      </c>
      <c r="B371" s="2" t="s">
        <v>568</v>
      </c>
      <c r="D371" s="2">
        <v>50</v>
      </c>
      <c r="E371" s="11">
        <v>43358</v>
      </c>
      <c r="F371" s="2">
        <v>43358</v>
      </c>
      <c r="G371" s="2">
        <v>141</v>
      </c>
      <c r="K371" s="2">
        <v>10</v>
      </c>
      <c r="O371" s="2" t="s">
        <v>46</v>
      </c>
      <c r="R371" s="2">
        <v>1</v>
      </c>
      <c r="S371" s="52" t="s">
        <v>1599</v>
      </c>
      <c r="V371" s="2" t="s">
        <v>1988</v>
      </c>
      <c r="W371" s="2" t="s">
        <v>1599</v>
      </c>
      <c r="X371" s="2" t="s">
        <v>1599</v>
      </c>
      <c r="Y371" s="2" t="s">
        <v>1599</v>
      </c>
      <c r="Z371" s="2" t="s">
        <v>1599</v>
      </c>
      <c r="AC371" s="2" t="s">
        <v>1599</v>
      </c>
      <c r="AE371" s="2" t="s">
        <v>1599</v>
      </c>
      <c r="AF371" s="12" t="s">
        <v>204</v>
      </c>
      <c r="AG371" s="12">
        <v>11656</v>
      </c>
      <c r="AH371" s="12">
        <v>50</v>
      </c>
      <c r="AI371" s="12">
        <f>VLOOKUP(AH371,Tableau5[[ID_Section]:[departement]],10,TRUE)</f>
        <v>17</v>
      </c>
      <c r="AJ371" s="12">
        <v>141</v>
      </c>
      <c r="AK371" s="33">
        <v>43358</v>
      </c>
      <c r="AL371" s="12">
        <v>10</v>
      </c>
      <c r="AM371" s="12">
        <v>2</v>
      </c>
      <c r="AN371" s="12" t="s">
        <v>46</v>
      </c>
      <c r="AP371" s="12">
        <v>1</v>
      </c>
      <c r="AT371" s="12">
        <v>1</v>
      </c>
      <c r="BA371" s="12">
        <v>2</v>
      </c>
      <c r="BB371" s="12">
        <v>1</v>
      </c>
      <c r="BC371" s="12" t="s">
        <v>61</v>
      </c>
      <c r="BD371" s="12">
        <v>148</v>
      </c>
      <c r="BE371" s="12" t="s">
        <v>192</v>
      </c>
      <c r="BF371" s="12">
        <v>14940</v>
      </c>
      <c r="BG371" s="12">
        <v>87</v>
      </c>
      <c r="BI371" s="2"/>
    </row>
    <row r="372" spans="1:61" x14ac:dyDescent="0.2">
      <c r="A372" s="2" t="s">
        <v>1612</v>
      </c>
      <c r="B372" s="2" t="s">
        <v>568</v>
      </c>
      <c r="D372" s="2">
        <v>50</v>
      </c>
      <c r="E372" s="11">
        <v>43358</v>
      </c>
      <c r="F372" s="2">
        <v>43358</v>
      </c>
      <c r="G372" s="2">
        <v>141</v>
      </c>
      <c r="K372" s="2">
        <v>10</v>
      </c>
      <c r="O372" s="2" t="s">
        <v>49</v>
      </c>
      <c r="R372" s="2">
        <v>2</v>
      </c>
      <c r="S372" s="52" t="s">
        <v>1599</v>
      </c>
      <c r="V372" s="2" t="s">
        <v>1989</v>
      </c>
      <c r="W372" s="2" t="s">
        <v>1599</v>
      </c>
      <c r="X372" s="2" t="s">
        <v>1599</v>
      </c>
      <c r="Y372" s="2" t="s">
        <v>1599</v>
      </c>
      <c r="Z372" s="2" t="s">
        <v>1599</v>
      </c>
      <c r="AC372" s="2" t="s">
        <v>1599</v>
      </c>
      <c r="AE372" s="2" t="s">
        <v>1599</v>
      </c>
      <c r="AF372" s="12" t="s">
        <v>204</v>
      </c>
      <c r="AG372" s="12">
        <v>11657</v>
      </c>
      <c r="AH372" s="12">
        <v>50</v>
      </c>
      <c r="AI372" s="12">
        <f>VLOOKUP(AH372,Tableau5[[ID_Section]:[departement]],10,TRUE)</f>
        <v>17</v>
      </c>
      <c r="AJ372" s="12">
        <v>141</v>
      </c>
      <c r="AK372" s="33">
        <v>43358</v>
      </c>
      <c r="AL372" s="12">
        <v>10</v>
      </c>
      <c r="AM372" s="12">
        <v>1</v>
      </c>
      <c r="AN372" s="12" t="s">
        <v>49</v>
      </c>
      <c r="AP372" s="12">
        <v>2</v>
      </c>
      <c r="AT372" s="12">
        <v>2</v>
      </c>
      <c r="BA372" s="12">
        <v>2</v>
      </c>
      <c r="BB372" s="12">
        <v>1</v>
      </c>
      <c r="BC372" s="12" t="s">
        <v>61</v>
      </c>
      <c r="BD372" s="12">
        <v>148</v>
      </c>
      <c r="BE372" s="12" t="s">
        <v>192</v>
      </c>
      <c r="BF372" s="12">
        <v>14940</v>
      </c>
      <c r="BG372" s="12">
        <v>87</v>
      </c>
      <c r="BI372" s="2"/>
    </row>
    <row r="373" spans="1:61" x14ac:dyDescent="0.2">
      <c r="A373" s="2" t="s">
        <v>1612</v>
      </c>
      <c r="B373" s="2" t="s">
        <v>568</v>
      </c>
      <c r="D373" s="2">
        <v>50</v>
      </c>
      <c r="E373" s="11">
        <v>43358</v>
      </c>
      <c r="F373" s="2">
        <v>43358</v>
      </c>
      <c r="G373" s="2">
        <v>141</v>
      </c>
      <c r="K373" s="2">
        <v>10</v>
      </c>
      <c r="O373" s="2" t="s">
        <v>55</v>
      </c>
      <c r="P373" s="52" t="s">
        <v>55</v>
      </c>
      <c r="R373" s="2">
        <v>1</v>
      </c>
      <c r="S373" s="52">
        <v>1</v>
      </c>
      <c r="V373" s="2" t="s">
        <v>1988</v>
      </c>
      <c r="W373" s="2" t="s">
        <v>54</v>
      </c>
      <c r="X373" s="2" t="s">
        <v>208</v>
      </c>
      <c r="Y373" s="2" t="s">
        <v>1599</v>
      </c>
      <c r="Z373" s="2" t="s">
        <v>1599</v>
      </c>
      <c r="AC373" s="2" t="s">
        <v>1599</v>
      </c>
      <c r="AE373" s="2" t="s">
        <v>1599</v>
      </c>
      <c r="AF373" s="12" t="s">
        <v>208</v>
      </c>
      <c r="AG373" s="12">
        <v>11658</v>
      </c>
      <c r="AH373" s="12">
        <v>50</v>
      </c>
      <c r="AI373" s="12">
        <f>VLOOKUP(AH373,Tableau5[[ID_Section]:[departement]],10,TRUE)</f>
        <v>17</v>
      </c>
      <c r="AJ373" s="12">
        <v>141</v>
      </c>
      <c r="AK373" s="33">
        <v>43358</v>
      </c>
      <c r="AL373" s="12">
        <v>10</v>
      </c>
      <c r="AM373" s="12">
        <v>5</v>
      </c>
      <c r="AN373" s="12" t="s">
        <v>55</v>
      </c>
      <c r="AO373" s="12" t="str">
        <f>AN373</f>
        <v>Sportif</v>
      </c>
      <c r="AP373" s="12">
        <v>1</v>
      </c>
      <c r="AT373" s="12">
        <v>1</v>
      </c>
      <c r="AU373" s="12">
        <v>3</v>
      </c>
      <c r="AZ373" s="12" t="str">
        <f>CONCATENATE(AH373,"-",AK373,"-",AN373)</f>
        <v>50-43358-Sportif</v>
      </c>
      <c r="BA373" s="12">
        <v>1</v>
      </c>
      <c r="BB373" s="12">
        <v>1</v>
      </c>
      <c r="BC373" s="12" t="s">
        <v>61</v>
      </c>
      <c r="BD373" s="12">
        <v>148</v>
      </c>
      <c r="BE373" s="12" t="s">
        <v>192</v>
      </c>
      <c r="BF373" s="12">
        <v>14940</v>
      </c>
      <c r="BG373" s="12">
        <v>87</v>
      </c>
      <c r="BI373" s="2"/>
    </row>
    <row r="374" spans="1:61" x14ac:dyDescent="0.2">
      <c r="A374" s="2" t="s">
        <v>1612</v>
      </c>
      <c r="B374" s="2" t="s">
        <v>568</v>
      </c>
      <c r="D374" s="2">
        <v>50</v>
      </c>
      <c r="E374" s="11">
        <v>43358</v>
      </c>
      <c r="F374" s="2">
        <v>43358</v>
      </c>
      <c r="G374" s="2">
        <v>141</v>
      </c>
      <c r="K374" s="2">
        <v>10</v>
      </c>
      <c r="O374" s="2" t="s">
        <v>55</v>
      </c>
      <c r="P374" s="52" t="s">
        <v>55</v>
      </c>
      <c r="R374" s="2">
        <v>5</v>
      </c>
      <c r="S374" s="52" t="s">
        <v>1599</v>
      </c>
      <c r="V374" s="2" t="s">
        <v>1988</v>
      </c>
      <c r="W374" s="2" t="s">
        <v>1599</v>
      </c>
      <c r="X374" s="2" t="s">
        <v>1599</v>
      </c>
      <c r="Y374" s="2" t="s">
        <v>1599</v>
      </c>
      <c r="Z374" s="2" t="s">
        <v>1599</v>
      </c>
      <c r="AC374" s="2" t="s">
        <v>1599</v>
      </c>
      <c r="AE374" s="2" t="s">
        <v>1599</v>
      </c>
      <c r="AF374" s="12" t="s">
        <v>204</v>
      </c>
      <c r="AG374" s="12">
        <v>11659</v>
      </c>
      <c r="AH374" s="12">
        <v>50</v>
      </c>
      <c r="AI374" s="12">
        <f>VLOOKUP(AH374,Tableau5[[ID_Section]:[departement]],10,TRUE)</f>
        <v>17</v>
      </c>
      <c r="AJ374" s="12">
        <v>141</v>
      </c>
      <c r="AK374" s="33">
        <v>43358</v>
      </c>
      <c r="AL374" s="12">
        <v>10</v>
      </c>
      <c r="AM374" s="12">
        <v>5</v>
      </c>
      <c r="AN374" s="12" t="s">
        <v>55</v>
      </c>
      <c r="AO374" s="12" t="str">
        <f>AN374</f>
        <v>Sportif</v>
      </c>
      <c r="AP374" s="12">
        <v>5</v>
      </c>
      <c r="AT374" s="12">
        <v>1</v>
      </c>
      <c r="AZ374" s="12" t="str">
        <f>CONCATENATE(AH374,"-",AK374,"-",AN374)</f>
        <v>50-43358-Sportif</v>
      </c>
      <c r="BA374" s="12">
        <v>1</v>
      </c>
      <c r="BB374" s="12">
        <v>1</v>
      </c>
      <c r="BC374" s="12" t="s">
        <v>61</v>
      </c>
      <c r="BD374" s="12">
        <v>148</v>
      </c>
      <c r="BE374" s="12" t="s">
        <v>192</v>
      </c>
      <c r="BF374" s="12">
        <v>14940</v>
      </c>
      <c r="BG374" s="12">
        <v>87</v>
      </c>
      <c r="BI374" s="2"/>
    </row>
    <row r="375" spans="1:61" x14ac:dyDescent="0.2">
      <c r="A375" s="2" t="s">
        <v>1612</v>
      </c>
      <c r="B375" s="2" t="s">
        <v>568</v>
      </c>
      <c r="D375" s="2">
        <v>50</v>
      </c>
      <c r="E375" s="11">
        <v>43358</v>
      </c>
      <c r="F375" s="2">
        <v>43358</v>
      </c>
      <c r="G375" s="2">
        <v>141</v>
      </c>
      <c r="K375" s="2">
        <v>10</v>
      </c>
      <c r="L375" s="2">
        <v>1</v>
      </c>
      <c r="O375" s="2" t="s">
        <v>49</v>
      </c>
      <c r="R375" s="2">
        <v>1</v>
      </c>
      <c r="S375" s="52" t="s">
        <v>1599</v>
      </c>
      <c r="V375" s="2" t="s">
        <v>1989</v>
      </c>
      <c r="W375" s="2" t="s">
        <v>1599</v>
      </c>
      <c r="X375" s="2" t="s">
        <v>1599</v>
      </c>
      <c r="Y375" s="2" t="s">
        <v>1599</v>
      </c>
      <c r="Z375" s="2" t="s">
        <v>1599</v>
      </c>
      <c r="AC375" s="2" t="s">
        <v>1599</v>
      </c>
      <c r="AE375" s="2" t="s">
        <v>1599</v>
      </c>
      <c r="AF375" s="12" t="s">
        <v>204</v>
      </c>
      <c r="AG375" s="12">
        <v>11660</v>
      </c>
      <c r="AH375" s="12">
        <v>50</v>
      </c>
      <c r="AI375" s="12">
        <f>VLOOKUP(AH375,Tableau5[[ID_Section]:[departement]],10,TRUE)</f>
        <v>17</v>
      </c>
      <c r="AJ375" s="12">
        <v>141</v>
      </c>
      <c r="AK375" s="33">
        <v>43358</v>
      </c>
      <c r="AL375" s="12">
        <v>10</v>
      </c>
      <c r="AM375" s="12">
        <v>1</v>
      </c>
      <c r="AN375" s="12" t="s">
        <v>49</v>
      </c>
      <c r="AP375" s="12">
        <v>1</v>
      </c>
      <c r="AQ375" s="12">
        <v>1</v>
      </c>
      <c r="AT375" s="12">
        <v>2</v>
      </c>
      <c r="BA375" s="12">
        <v>2</v>
      </c>
      <c r="BB375" s="12">
        <v>1</v>
      </c>
      <c r="BC375" s="12" t="s">
        <v>61</v>
      </c>
      <c r="BD375" s="12">
        <v>148</v>
      </c>
      <c r="BE375" s="12" t="s">
        <v>192</v>
      </c>
      <c r="BF375" s="12">
        <v>14940</v>
      </c>
      <c r="BG375" s="12">
        <v>87</v>
      </c>
      <c r="BI375" s="2"/>
    </row>
    <row r="376" spans="1:61" x14ac:dyDescent="0.2">
      <c r="A376" s="2" t="s">
        <v>1612</v>
      </c>
      <c r="B376" s="2" t="s">
        <v>568</v>
      </c>
      <c r="D376" s="2">
        <v>50</v>
      </c>
      <c r="E376" s="11">
        <v>43358</v>
      </c>
      <c r="F376" s="2">
        <v>43358</v>
      </c>
      <c r="G376" s="2">
        <v>141</v>
      </c>
      <c r="K376" s="2">
        <v>10</v>
      </c>
      <c r="O376" s="2" t="s">
        <v>49</v>
      </c>
      <c r="R376" s="2">
        <v>5</v>
      </c>
      <c r="S376" s="52" t="s">
        <v>1599</v>
      </c>
      <c r="V376" s="2" t="s">
        <v>1989</v>
      </c>
      <c r="W376" s="2" t="s">
        <v>1599</v>
      </c>
      <c r="X376" s="2" t="s">
        <v>1599</v>
      </c>
      <c r="Y376" s="2" t="s">
        <v>1599</v>
      </c>
      <c r="Z376" s="2" t="s">
        <v>1599</v>
      </c>
      <c r="AC376" s="2" t="s">
        <v>1599</v>
      </c>
      <c r="AE376" s="2" t="s">
        <v>1599</v>
      </c>
      <c r="AF376" s="12" t="s">
        <v>204</v>
      </c>
      <c r="AG376" s="12">
        <v>11661</v>
      </c>
      <c r="AH376" s="12">
        <v>50</v>
      </c>
      <c r="AI376" s="12">
        <f>VLOOKUP(AH376,Tableau5[[ID_Section]:[departement]],10,TRUE)</f>
        <v>17</v>
      </c>
      <c r="AJ376" s="12">
        <v>141</v>
      </c>
      <c r="AK376" s="33">
        <v>43358</v>
      </c>
      <c r="AL376" s="12">
        <v>10</v>
      </c>
      <c r="AM376" s="12">
        <v>1</v>
      </c>
      <c r="AN376" s="12" t="s">
        <v>49</v>
      </c>
      <c r="AP376" s="12">
        <v>5</v>
      </c>
      <c r="AT376" s="12">
        <v>2</v>
      </c>
      <c r="BA376" s="12">
        <v>2</v>
      </c>
      <c r="BB376" s="12">
        <v>1</v>
      </c>
      <c r="BC376" s="12" t="s">
        <v>61</v>
      </c>
      <c r="BD376" s="12">
        <v>148</v>
      </c>
      <c r="BE376" s="12" t="s">
        <v>192</v>
      </c>
      <c r="BF376" s="12">
        <v>14940</v>
      </c>
      <c r="BG376" s="12">
        <v>87</v>
      </c>
      <c r="BI376" s="2"/>
    </row>
    <row r="377" spans="1:61" x14ac:dyDescent="0.2">
      <c r="A377" s="2" t="s">
        <v>1612</v>
      </c>
      <c r="B377" s="2" t="s">
        <v>568</v>
      </c>
      <c r="D377" s="2">
        <v>50</v>
      </c>
      <c r="E377" s="11">
        <v>43358</v>
      </c>
      <c r="F377" s="2">
        <v>43358</v>
      </c>
      <c r="G377" s="2">
        <v>141</v>
      </c>
      <c r="K377" s="2">
        <v>10</v>
      </c>
      <c r="O377" s="2" t="s">
        <v>165</v>
      </c>
      <c r="R377" s="2">
        <v>1</v>
      </c>
      <c r="S377" s="52" t="s">
        <v>1599</v>
      </c>
      <c r="U377" s="2" t="s">
        <v>187</v>
      </c>
      <c r="V377" s="2" t="s">
        <v>1989</v>
      </c>
      <c r="W377" s="2" t="s">
        <v>1599</v>
      </c>
      <c r="X377" s="2" t="s">
        <v>1599</v>
      </c>
      <c r="Y377" s="2" t="s">
        <v>1599</v>
      </c>
      <c r="Z377" s="2" t="s">
        <v>1599</v>
      </c>
      <c r="AC377" s="2" t="s">
        <v>1599</v>
      </c>
      <c r="AE377" s="2" t="s">
        <v>1599</v>
      </c>
      <c r="AF377" s="12" t="s">
        <v>204</v>
      </c>
      <c r="AG377" s="12">
        <v>11662</v>
      </c>
      <c r="AH377" s="12">
        <v>50</v>
      </c>
      <c r="AI377" s="12">
        <f>VLOOKUP(AH377,Tableau5[[ID_Section]:[departement]],10,TRUE)</f>
        <v>17</v>
      </c>
      <c r="AJ377" s="12">
        <v>141</v>
      </c>
      <c r="AK377" s="33">
        <v>43358</v>
      </c>
      <c r="AL377" s="12">
        <v>10</v>
      </c>
      <c r="AM377" s="12">
        <v>4</v>
      </c>
      <c r="AN377" s="12" t="s">
        <v>165</v>
      </c>
      <c r="AP377" s="12">
        <v>1</v>
      </c>
      <c r="AS377" s="12" t="s">
        <v>187</v>
      </c>
      <c r="AT377" s="12">
        <v>2</v>
      </c>
      <c r="BA377" s="12">
        <v>2</v>
      </c>
      <c r="BB377" s="12">
        <v>1</v>
      </c>
      <c r="BC377" s="12" t="s">
        <v>61</v>
      </c>
      <c r="BD377" s="12">
        <v>148</v>
      </c>
      <c r="BE377" s="12" t="s">
        <v>192</v>
      </c>
      <c r="BF377" s="12">
        <v>14940</v>
      </c>
      <c r="BG377" s="12">
        <v>87</v>
      </c>
      <c r="BI377" s="2"/>
    </row>
    <row r="378" spans="1:61" x14ac:dyDescent="0.2">
      <c r="A378" s="2" t="s">
        <v>1612</v>
      </c>
      <c r="B378" s="2" t="s">
        <v>568</v>
      </c>
      <c r="D378" s="2">
        <v>50</v>
      </c>
      <c r="E378" s="11">
        <v>43358</v>
      </c>
      <c r="F378" s="2">
        <v>43358</v>
      </c>
      <c r="G378" s="2">
        <v>141</v>
      </c>
      <c r="K378" s="2">
        <v>10</v>
      </c>
      <c r="O378" s="2" t="s">
        <v>53</v>
      </c>
      <c r="P378" s="52" t="s">
        <v>53</v>
      </c>
      <c r="R378" s="2">
        <v>1</v>
      </c>
      <c r="S378" s="52" t="s">
        <v>1599</v>
      </c>
      <c r="V378" s="2" t="s">
        <v>1989</v>
      </c>
      <c r="W378" s="2" t="s">
        <v>1599</v>
      </c>
      <c r="X378" s="2" t="s">
        <v>1599</v>
      </c>
      <c r="Y378" s="2" t="s">
        <v>1599</v>
      </c>
      <c r="Z378" s="2" t="s">
        <v>1599</v>
      </c>
      <c r="AC378" s="2" t="s">
        <v>1599</v>
      </c>
      <c r="AE378" s="2" t="s">
        <v>1599</v>
      </c>
      <c r="AF378" s="12" t="s">
        <v>204</v>
      </c>
      <c r="AG378" s="12">
        <v>11663</v>
      </c>
      <c r="AH378" s="12">
        <v>50</v>
      </c>
      <c r="AI378" s="12">
        <f>VLOOKUP(AH378,Tableau5[[ID_Section]:[departement]],10,TRUE)</f>
        <v>17</v>
      </c>
      <c r="AJ378" s="12">
        <v>141</v>
      </c>
      <c r="AK378" s="33">
        <v>43358</v>
      </c>
      <c r="AL378" s="12">
        <v>10</v>
      </c>
      <c r="AM378" s="12">
        <v>9</v>
      </c>
      <c r="AN378" s="12" t="s">
        <v>53</v>
      </c>
      <c r="AO378" s="12" t="s">
        <v>53</v>
      </c>
      <c r="AP378" s="12">
        <v>1</v>
      </c>
      <c r="AT378" s="12">
        <v>2</v>
      </c>
      <c r="AZ378" s="12" t="str">
        <f>CONCATENATE(AH378,"-",AK378,"-","Loisir")</f>
        <v>50-43358-Loisir</v>
      </c>
      <c r="BA378" s="12">
        <v>1</v>
      </c>
      <c r="BB378" s="12">
        <v>1</v>
      </c>
      <c r="BC378" s="12" t="s">
        <v>61</v>
      </c>
      <c r="BD378" s="12">
        <v>148</v>
      </c>
      <c r="BE378" s="12" t="s">
        <v>192</v>
      </c>
      <c r="BF378" s="12">
        <v>14940</v>
      </c>
      <c r="BG378" s="12">
        <v>87</v>
      </c>
      <c r="BI378" s="2"/>
    </row>
    <row r="379" spans="1:61" x14ac:dyDescent="0.2">
      <c r="A379" s="2" t="s">
        <v>1612</v>
      </c>
      <c r="B379" s="2" t="s">
        <v>568</v>
      </c>
      <c r="D379" s="2">
        <v>50</v>
      </c>
      <c r="E379" s="11">
        <v>43358</v>
      </c>
      <c r="F379" s="2">
        <v>43358</v>
      </c>
      <c r="G379" s="2">
        <v>141</v>
      </c>
      <c r="K379" s="2">
        <v>10</v>
      </c>
      <c r="O379" s="2" t="s">
        <v>55</v>
      </c>
      <c r="P379" s="52" t="s">
        <v>55</v>
      </c>
      <c r="R379" s="2">
        <v>1</v>
      </c>
      <c r="S379" s="52">
        <v>1</v>
      </c>
      <c r="V379" s="2" t="s">
        <v>1989</v>
      </c>
      <c r="W379" s="2" t="s">
        <v>54</v>
      </c>
      <c r="X379" s="2" t="s">
        <v>209</v>
      </c>
      <c r="Y379" s="2" t="s">
        <v>1599</v>
      </c>
      <c r="Z379" s="2" t="s">
        <v>1599</v>
      </c>
      <c r="AC379" s="2" t="s">
        <v>1599</v>
      </c>
      <c r="AE379" s="2" t="s">
        <v>1599</v>
      </c>
      <c r="AF379" s="12" t="s">
        <v>209</v>
      </c>
      <c r="AG379" s="12">
        <v>11664</v>
      </c>
      <c r="AH379" s="12">
        <v>50</v>
      </c>
      <c r="AI379" s="12">
        <f>VLOOKUP(AH379,Tableau5[[ID_Section]:[departement]],10,TRUE)</f>
        <v>17</v>
      </c>
      <c r="AJ379" s="12">
        <v>141</v>
      </c>
      <c r="AK379" s="33">
        <v>43358</v>
      </c>
      <c r="AL379" s="12">
        <v>10</v>
      </c>
      <c r="AM379" s="12">
        <v>5</v>
      </c>
      <c r="AN379" s="12" t="s">
        <v>55</v>
      </c>
      <c r="AO379" s="12" t="str">
        <f>AN379</f>
        <v>Sportif</v>
      </c>
      <c r="AP379" s="12">
        <v>1</v>
      </c>
      <c r="AT379" s="12">
        <v>2</v>
      </c>
      <c r="AU379" s="12">
        <v>4</v>
      </c>
      <c r="AZ379" s="12" t="str">
        <f>CONCATENATE(AH379,"-",AK379,"-",AN379)</f>
        <v>50-43358-Sportif</v>
      </c>
      <c r="BA379" s="12">
        <v>1</v>
      </c>
      <c r="BB379" s="12">
        <v>1</v>
      </c>
      <c r="BC379" s="12" t="s">
        <v>61</v>
      </c>
      <c r="BD379" s="12">
        <v>148</v>
      </c>
      <c r="BE379" s="12" t="s">
        <v>192</v>
      </c>
      <c r="BF379" s="12">
        <v>14940</v>
      </c>
      <c r="BG379" s="12">
        <v>87</v>
      </c>
      <c r="BI379" s="2"/>
    </row>
    <row r="380" spans="1:61" x14ac:dyDescent="0.2">
      <c r="A380" s="2" t="s">
        <v>1612</v>
      </c>
      <c r="B380" s="2" t="s">
        <v>568</v>
      </c>
      <c r="D380" s="2">
        <v>50</v>
      </c>
      <c r="E380" s="11">
        <v>43358</v>
      </c>
      <c r="F380" s="2">
        <v>43358</v>
      </c>
      <c r="G380" s="2">
        <v>141</v>
      </c>
      <c r="K380" s="2">
        <v>10</v>
      </c>
      <c r="O380" s="2" t="s">
        <v>53</v>
      </c>
      <c r="P380" s="52" t="s">
        <v>53</v>
      </c>
      <c r="R380" s="2">
        <v>1</v>
      </c>
      <c r="S380" s="52">
        <v>1</v>
      </c>
      <c r="V380" s="2" t="s">
        <v>1989</v>
      </c>
      <c r="W380" s="2" t="s">
        <v>54</v>
      </c>
      <c r="X380" s="2" t="s">
        <v>210</v>
      </c>
      <c r="Y380" s="2" t="s">
        <v>1599</v>
      </c>
      <c r="Z380" s="2" t="s">
        <v>1599</v>
      </c>
      <c r="AC380" s="2" t="s">
        <v>1599</v>
      </c>
      <c r="AE380" s="2" t="s">
        <v>1599</v>
      </c>
      <c r="AF380" s="12" t="s">
        <v>210</v>
      </c>
      <c r="AG380" s="12">
        <v>11665</v>
      </c>
      <c r="AH380" s="12">
        <v>50</v>
      </c>
      <c r="AI380" s="12">
        <f>VLOOKUP(AH380,Tableau5[[ID_Section]:[departement]],10,TRUE)</f>
        <v>17</v>
      </c>
      <c r="AJ380" s="12">
        <v>141</v>
      </c>
      <c r="AK380" s="33">
        <v>43358</v>
      </c>
      <c r="AL380" s="12">
        <v>10</v>
      </c>
      <c r="AM380" s="12">
        <v>9</v>
      </c>
      <c r="AN380" s="12" t="s">
        <v>53</v>
      </c>
      <c r="AO380" s="12" t="s">
        <v>53</v>
      </c>
      <c r="AP380" s="12">
        <v>1</v>
      </c>
      <c r="AT380" s="12">
        <v>2</v>
      </c>
      <c r="AU380" s="12">
        <v>5</v>
      </c>
      <c r="AZ380" s="12" t="str">
        <f>CONCATENATE(AH380,"-",AK380,"-","Loisir")</f>
        <v>50-43358-Loisir</v>
      </c>
      <c r="BA380" s="12">
        <v>1</v>
      </c>
      <c r="BB380" s="12">
        <v>1</v>
      </c>
      <c r="BC380" s="12" t="s">
        <v>61</v>
      </c>
      <c r="BD380" s="12">
        <v>148</v>
      </c>
      <c r="BE380" s="12" t="s">
        <v>192</v>
      </c>
      <c r="BF380" s="12">
        <v>14940</v>
      </c>
      <c r="BG380" s="12">
        <v>87</v>
      </c>
      <c r="BI380" s="2"/>
    </row>
    <row r="381" spans="1:61" x14ac:dyDescent="0.2">
      <c r="A381" s="2" t="s">
        <v>1612</v>
      </c>
      <c r="B381" s="2" t="s">
        <v>568</v>
      </c>
      <c r="D381" s="2">
        <v>50</v>
      </c>
      <c r="E381" s="11">
        <v>43358</v>
      </c>
      <c r="F381" s="2">
        <v>43358</v>
      </c>
      <c r="G381" s="2">
        <v>141</v>
      </c>
      <c r="K381" s="2">
        <v>10</v>
      </c>
      <c r="O381" s="2" t="s">
        <v>53</v>
      </c>
      <c r="P381" s="52" t="s">
        <v>53</v>
      </c>
      <c r="R381" s="2">
        <v>3</v>
      </c>
      <c r="S381" s="52" t="s">
        <v>1599</v>
      </c>
      <c r="V381" s="2" t="s">
        <v>1989</v>
      </c>
      <c r="W381" s="2" t="s">
        <v>1599</v>
      </c>
      <c r="X381" s="2" t="s">
        <v>1599</v>
      </c>
      <c r="Y381" s="2" t="s">
        <v>1599</v>
      </c>
      <c r="Z381" s="2" t="s">
        <v>1599</v>
      </c>
      <c r="AC381" s="2" t="s">
        <v>1599</v>
      </c>
      <c r="AE381" s="2" t="s">
        <v>1599</v>
      </c>
      <c r="AF381" s="12" t="s">
        <v>204</v>
      </c>
      <c r="AG381" s="12">
        <v>11666</v>
      </c>
      <c r="AH381" s="12">
        <v>50</v>
      </c>
      <c r="AI381" s="12">
        <f>VLOOKUP(AH381,Tableau5[[ID_Section]:[departement]],10,TRUE)</f>
        <v>17</v>
      </c>
      <c r="AJ381" s="12">
        <v>141</v>
      </c>
      <c r="AK381" s="33">
        <v>43358</v>
      </c>
      <c r="AL381" s="12">
        <v>10</v>
      </c>
      <c r="AM381" s="12">
        <v>9</v>
      </c>
      <c r="AN381" s="12" t="s">
        <v>53</v>
      </c>
      <c r="AO381" s="12" t="s">
        <v>53</v>
      </c>
      <c r="AP381" s="12">
        <v>3</v>
      </c>
      <c r="AT381" s="12">
        <v>2</v>
      </c>
      <c r="AZ381" s="12" t="str">
        <f>CONCATENATE(AH381,"-",AK381,"-","Loisir")</f>
        <v>50-43358-Loisir</v>
      </c>
      <c r="BA381" s="12">
        <v>1</v>
      </c>
      <c r="BB381" s="12">
        <v>1</v>
      </c>
      <c r="BC381" s="12" t="s">
        <v>61</v>
      </c>
      <c r="BD381" s="12">
        <v>148</v>
      </c>
      <c r="BE381" s="12" t="s">
        <v>192</v>
      </c>
      <c r="BF381" s="12">
        <v>14940</v>
      </c>
      <c r="BG381" s="12">
        <v>87</v>
      </c>
      <c r="BI381" s="2"/>
    </row>
    <row r="382" spans="1:61" x14ac:dyDescent="0.2">
      <c r="A382" s="2" t="s">
        <v>1612</v>
      </c>
      <c r="B382" s="2" t="s">
        <v>568</v>
      </c>
      <c r="D382" s="2">
        <v>50</v>
      </c>
      <c r="E382" s="11">
        <v>43358</v>
      </c>
      <c r="F382" s="2">
        <v>43358</v>
      </c>
      <c r="G382" s="2">
        <v>141</v>
      </c>
      <c r="K382" s="2">
        <v>10</v>
      </c>
      <c r="O382" s="2" t="s">
        <v>49</v>
      </c>
      <c r="R382" s="2">
        <v>2</v>
      </c>
      <c r="S382" s="52" t="s">
        <v>1599</v>
      </c>
      <c r="V382" s="2" t="s">
        <v>1989</v>
      </c>
      <c r="W382" s="2" t="s">
        <v>1599</v>
      </c>
      <c r="X382" s="2" t="s">
        <v>1599</v>
      </c>
      <c r="Y382" s="2" t="s">
        <v>1599</v>
      </c>
      <c r="Z382" s="2" t="s">
        <v>1599</v>
      </c>
      <c r="AC382" s="2" t="s">
        <v>1599</v>
      </c>
      <c r="AE382" s="2" t="s">
        <v>1599</v>
      </c>
      <c r="AF382" s="12" t="s">
        <v>204</v>
      </c>
      <c r="AG382" s="12">
        <v>11667</v>
      </c>
      <c r="AH382" s="12">
        <v>50</v>
      </c>
      <c r="AI382" s="12">
        <f>VLOOKUP(AH382,Tableau5[[ID_Section]:[departement]],10,TRUE)</f>
        <v>17</v>
      </c>
      <c r="AJ382" s="12">
        <v>141</v>
      </c>
      <c r="AK382" s="33">
        <v>43358</v>
      </c>
      <c r="AL382" s="12">
        <v>10</v>
      </c>
      <c r="AM382" s="12">
        <v>1</v>
      </c>
      <c r="AN382" s="12" t="s">
        <v>49</v>
      </c>
      <c r="AP382" s="12">
        <v>2</v>
      </c>
      <c r="AT382" s="12">
        <v>2</v>
      </c>
      <c r="BA382" s="12">
        <v>2</v>
      </c>
      <c r="BB382" s="12">
        <v>1</v>
      </c>
      <c r="BC382" s="12" t="s">
        <v>61</v>
      </c>
      <c r="BD382" s="12">
        <v>148</v>
      </c>
      <c r="BE382" s="12" t="s">
        <v>192</v>
      </c>
      <c r="BF382" s="12">
        <v>14940</v>
      </c>
      <c r="BG382" s="12">
        <v>87</v>
      </c>
      <c r="BI382" s="2"/>
    </row>
    <row r="383" spans="1:61" x14ac:dyDescent="0.2">
      <c r="A383" s="2" t="s">
        <v>1612</v>
      </c>
      <c r="B383" s="2" t="s">
        <v>568</v>
      </c>
      <c r="D383" s="2">
        <v>50</v>
      </c>
      <c r="E383" s="11">
        <v>43358</v>
      </c>
      <c r="F383" s="2">
        <v>43358</v>
      </c>
      <c r="G383" s="2">
        <v>141</v>
      </c>
      <c r="K383" s="2">
        <v>10</v>
      </c>
      <c r="O383" s="2" t="s">
        <v>46</v>
      </c>
      <c r="R383" s="2">
        <v>2</v>
      </c>
      <c r="S383" s="52" t="s">
        <v>1599</v>
      </c>
      <c r="V383" s="2" t="s">
        <v>1989</v>
      </c>
      <c r="W383" s="2" t="s">
        <v>1599</v>
      </c>
      <c r="X383" s="2" t="s">
        <v>1599</v>
      </c>
      <c r="Y383" s="2" t="s">
        <v>1599</v>
      </c>
      <c r="Z383" s="2" t="s">
        <v>1599</v>
      </c>
      <c r="AC383" s="2" t="s">
        <v>1599</v>
      </c>
      <c r="AE383" s="2" t="s">
        <v>1599</v>
      </c>
      <c r="AF383" s="12" t="s">
        <v>204</v>
      </c>
      <c r="AG383" s="12">
        <v>11668</v>
      </c>
      <c r="AH383" s="12">
        <v>50</v>
      </c>
      <c r="AI383" s="12">
        <f>VLOOKUP(AH383,Tableau5[[ID_Section]:[departement]],10,TRUE)</f>
        <v>17</v>
      </c>
      <c r="AJ383" s="12">
        <v>141</v>
      </c>
      <c r="AK383" s="33">
        <v>43358</v>
      </c>
      <c r="AL383" s="12">
        <v>10</v>
      </c>
      <c r="AM383" s="12">
        <v>2</v>
      </c>
      <c r="AN383" s="12" t="s">
        <v>46</v>
      </c>
      <c r="AP383" s="12">
        <v>2</v>
      </c>
      <c r="AT383" s="12">
        <v>2</v>
      </c>
      <c r="BA383" s="12">
        <v>2</v>
      </c>
      <c r="BB383" s="12">
        <v>1</v>
      </c>
      <c r="BC383" s="12" t="s">
        <v>61</v>
      </c>
      <c r="BD383" s="12">
        <v>148</v>
      </c>
      <c r="BE383" s="12" t="s">
        <v>192</v>
      </c>
      <c r="BF383" s="12">
        <v>14940</v>
      </c>
      <c r="BG383" s="12">
        <v>87</v>
      </c>
      <c r="BI383" s="2"/>
    </row>
    <row r="384" spans="1:61" x14ac:dyDescent="0.2">
      <c r="A384" s="2" t="s">
        <v>1612</v>
      </c>
      <c r="B384" s="2" t="s">
        <v>568</v>
      </c>
      <c r="D384" s="2">
        <v>50</v>
      </c>
      <c r="E384" s="11">
        <v>43358</v>
      </c>
      <c r="F384" s="2">
        <v>43358</v>
      </c>
      <c r="G384" s="2">
        <v>141</v>
      </c>
      <c r="K384" s="2">
        <v>10</v>
      </c>
      <c r="O384" s="2" t="s">
        <v>49</v>
      </c>
      <c r="R384" s="2">
        <v>2</v>
      </c>
      <c r="S384" s="52" t="s">
        <v>1599</v>
      </c>
      <c r="V384" s="2" t="s">
        <v>1988</v>
      </c>
      <c r="W384" s="2" t="s">
        <v>1599</v>
      </c>
      <c r="X384" s="2" t="s">
        <v>1599</v>
      </c>
      <c r="Y384" s="2" t="s">
        <v>1599</v>
      </c>
      <c r="Z384" s="2" t="s">
        <v>1599</v>
      </c>
      <c r="AC384" s="2" t="s">
        <v>1599</v>
      </c>
      <c r="AE384" s="2" t="s">
        <v>1599</v>
      </c>
      <c r="AF384" s="12" t="s">
        <v>204</v>
      </c>
      <c r="AG384" s="12">
        <v>11669</v>
      </c>
      <c r="AH384" s="12">
        <v>50</v>
      </c>
      <c r="AI384" s="12">
        <f>VLOOKUP(AH384,Tableau5[[ID_Section]:[departement]],10,TRUE)</f>
        <v>17</v>
      </c>
      <c r="AJ384" s="12">
        <v>141</v>
      </c>
      <c r="AK384" s="33">
        <v>43358</v>
      </c>
      <c r="AL384" s="12">
        <v>10</v>
      </c>
      <c r="AM384" s="12">
        <v>1</v>
      </c>
      <c r="AN384" s="12" t="s">
        <v>49</v>
      </c>
      <c r="AP384" s="12">
        <v>2</v>
      </c>
      <c r="AT384" s="12">
        <v>1</v>
      </c>
      <c r="BA384" s="12">
        <v>2</v>
      </c>
      <c r="BB384" s="12">
        <v>1</v>
      </c>
      <c r="BC384" s="12" t="s">
        <v>61</v>
      </c>
      <c r="BD384" s="12">
        <v>148</v>
      </c>
      <c r="BE384" s="12" t="s">
        <v>192</v>
      </c>
      <c r="BF384" s="12">
        <v>14940</v>
      </c>
      <c r="BG384" s="12">
        <v>87</v>
      </c>
      <c r="BI384" s="2"/>
    </row>
    <row r="385" spans="1:61" x14ac:dyDescent="0.2">
      <c r="A385" s="2" t="s">
        <v>1612</v>
      </c>
      <c r="B385" s="2" t="s">
        <v>568</v>
      </c>
      <c r="D385" s="2">
        <v>50</v>
      </c>
      <c r="E385" s="11">
        <v>43358</v>
      </c>
      <c r="F385" s="2">
        <v>43358</v>
      </c>
      <c r="G385" s="2">
        <v>141</v>
      </c>
      <c r="K385" s="2">
        <v>10</v>
      </c>
      <c r="O385" s="2" t="s">
        <v>52</v>
      </c>
      <c r="P385" s="52" t="s">
        <v>52</v>
      </c>
      <c r="R385" s="2">
        <v>1</v>
      </c>
      <c r="S385" s="52">
        <v>1</v>
      </c>
      <c r="V385" s="2" t="s">
        <v>1988</v>
      </c>
      <c r="W385" s="2" t="s">
        <v>54</v>
      </c>
      <c r="X385" s="2" t="s">
        <v>211</v>
      </c>
      <c r="Y385" s="2" t="s">
        <v>1599</v>
      </c>
      <c r="Z385" s="2" t="s">
        <v>1599</v>
      </c>
      <c r="AC385" s="2" t="s">
        <v>1599</v>
      </c>
      <c r="AE385" s="2" t="s">
        <v>1599</v>
      </c>
      <c r="AF385" s="12" t="s">
        <v>211</v>
      </c>
      <c r="AG385" s="12">
        <v>11670</v>
      </c>
      <c r="AH385" s="12">
        <v>50</v>
      </c>
      <c r="AI385" s="12">
        <f>VLOOKUP(AH385,Tableau5[[ID_Section]:[departement]],10,TRUE)</f>
        <v>17</v>
      </c>
      <c r="AJ385" s="12">
        <v>141</v>
      </c>
      <c r="AK385" s="33">
        <v>43358</v>
      </c>
      <c r="AL385" s="12">
        <v>10</v>
      </c>
      <c r="AM385" s="12">
        <v>6</v>
      </c>
      <c r="AN385" s="12" t="s">
        <v>52</v>
      </c>
      <c r="AO385" s="12" t="str">
        <f>AN385</f>
        <v>Itinérant</v>
      </c>
      <c r="AP385" s="12">
        <v>1</v>
      </c>
      <c r="AT385" s="12">
        <v>1</v>
      </c>
      <c r="AU385" s="12">
        <v>6</v>
      </c>
      <c r="AZ385" s="12" t="str">
        <f>CONCATENATE(AH385,"-",AK385,"-",AN385)</f>
        <v>50-43358-Itinérant</v>
      </c>
      <c r="BA385" s="12">
        <v>1</v>
      </c>
      <c r="BB385" s="12">
        <v>1</v>
      </c>
      <c r="BC385" s="12" t="s">
        <v>61</v>
      </c>
      <c r="BD385" s="12">
        <v>148</v>
      </c>
      <c r="BE385" s="12" t="s">
        <v>192</v>
      </c>
      <c r="BF385" s="12">
        <v>14940</v>
      </c>
      <c r="BG385" s="12">
        <v>87</v>
      </c>
      <c r="BI385" s="2"/>
    </row>
    <row r="386" spans="1:61" x14ac:dyDescent="0.2">
      <c r="A386" s="2" t="s">
        <v>1612</v>
      </c>
      <c r="B386" s="2" t="s">
        <v>568</v>
      </c>
      <c r="D386" s="2">
        <v>50</v>
      </c>
      <c r="E386" s="11">
        <v>43358</v>
      </c>
      <c r="F386" s="2">
        <v>43358</v>
      </c>
      <c r="G386" s="2">
        <v>141</v>
      </c>
      <c r="K386" s="2">
        <v>10</v>
      </c>
      <c r="O386" s="2" t="s">
        <v>52</v>
      </c>
      <c r="P386" s="52" t="s">
        <v>52</v>
      </c>
      <c r="R386" s="2">
        <v>5</v>
      </c>
      <c r="S386" s="52" t="s">
        <v>1599</v>
      </c>
      <c r="V386" s="2" t="s">
        <v>1988</v>
      </c>
      <c r="W386" s="2" t="s">
        <v>1599</v>
      </c>
      <c r="X386" s="2" t="s">
        <v>1599</v>
      </c>
      <c r="Y386" s="2" t="s">
        <v>1599</v>
      </c>
      <c r="Z386" s="2" t="s">
        <v>1599</v>
      </c>
      <c r="AC386" s="2" t="s">
        <v>1599</v>
      </c>
      <c r="AE386" s="2" t="s">
        <v>1599</v>
      </c>
      <c r="AF386" s="12" t="s">
        <v>204</v>
      </c>
      <c r="AG386" s="12">
        <v>11671</v>
      </c>
      <c r="AH386" s="12">
        <v>50</v>
      </c>
      <c r="AI386" s="12">
        <f>VLOOKUP(AH386,Tableau5[[ID_Section]:[departement]],10,TRUE)</f>
        <v>17</v>
      </c>
      <c r="AJ386" s="12">
        <v>141</v>
      </c>
      <c r="AK386" s="33">
        <v>43358</v>
      </c>
      <c r="AL386" s="12">
        <v>10</v>
      </c>
      <c r="AM386" s="12">
        <v>6</v>
      </c>
      <c r="AN386" s="12" t="s">
        <v>52</v>
      </c>
      <c r="AO386" s="12" t="str">
        <f>AN386</f>
        <v>Itinérant</v>
      </c>
      <c r="AP386" s="12">
        <v>5</v>
      </c>
      <c r="AT386" s="12">
        <v>1</v>
      </c>
      <c r="AZ386" s="12" t="str">
        <f>CONCATENATE(AH386,"-",AK386,"-",AN386)</f>
        <v>50-43358-Itinérant</v>
      </c>
      <c r="BA386" s="12">
        <v>1</v>
      </c>
      <c r="BB386" s="12">
        <v>1</v>
      </c>
      <c r="BC386" s="12" t="s">
        <v>61</v>
      </c>
      <c r="BD386" s="12">
        <v>148</v>
      </c>
      <c r="BE386" s="12" t="s">
        <v>192</v>
      </c>
      <c r="BF386" s="12">
        <v>14940</v>
      </c>
      <c r="BG386" s="12">
        <v>87</v>
      </c>
      <c r="BI386" s="2"/>
    </row>
    <row r="387" spans="1:61" x14ac:dyDescent="0.2">
      <c r="A387" s="2" t="s">
        <v>1612</v>
      </c>
      <c r="B387" s="2" t="s">
        <v>568</v>
      </c>
      <c r="D387" s="2">
        <v>50</v>
      </c>
      <c r="E387" s="11">
        <v>43358</v>
      </c>
      <c r="F387" s="2">
        <v>43358</v>
      </c>
      <c r="G387" s="2">
        <v>141</v>
      </c>
      <c r="K387" s="2">
        <v>10</v>
      </c>
      <c r="O387" s="2" t="s">
        <v>46</v>
      </c>
      <c r="R387" s="2">
        <v>1</v>
      </c>
      <c r="S387" s="52" t="s">
        <v>1599</v>
      </c>
      <c r="V387" s="2" t="s">
        <v>1989</v>
      </c>
      <c r="W387" s="2" t="s">
        <v>1599</v>
      </c>
      <c r="X387" s="2" t="s">
        <v>1599</v>
      </c>
      <c r="Y387" s="2" t="s">
        <v>1599</v>
      </c>
      <c r="Z387" s="2" t="s">
        <v>1599</v>
      </c>
      <c r="AC387" s="2" t="s">
        <v>1599</v>
      </c>
      <c r="AE387" s="2" t="s">
        <v>1599</v>
      </c>
      <c r="AF387" s="12" t="s">
        <v>204</v>
      </c>
      <c r="AG387" s="12">
        <v>11672</v>
      </c>
      <c r="AH387" s="12">
        <v>50</v>
      </c>
      <c r="AI387" s="12">
        <f>VLOOKUP(AH387,Tableau5[[ID_Section]:[departement]],10,TRUE)</f>
        <v>17</v>
      </c>
      <c r="AJ387" s="12">
        <v>141</v>
      </c>
      <c r="AK387" s="33">
        <v>43358</v>
      </c>
      <c r="AL387" s="12">
        <v>10</v>
      </c>
      <c r="AM387" s="12">
        <v>2</v>
      </c>
      <c r="AN387" s="12" t="s">
        <v>46</v>
      </c>
      <c r="AP387" s="12">
        <v>1</v>
      </c>
      <c r="AT387" s="12">
        <v>2</v>
      </c>
      <c r="BA387" s="12">
        <v>2</v>
      </c>
      <c r="BB387" s="12">
        <v>1</v>
      </c>
      <c r="BC387" s="12" t="s">
        <v>61</v>
      </c>
      <c r="BD387" s="12">
        <v>148</v>
      </c>
      <c r="BE387" s="12" t="s">
        <v>192</v>
      </c>
      <c r="BF387" s="12">
        <v>14940</v>
      </c>
      <c r="BG387" s="12">
        <v>87</v>
      </c>
      <c r="BI387" s="2"/>
    </row>
    <row r="388" spans="1:61" x14ac:dyDescent="0.2">
      <c r="A388" s="2" t="s">
        <v>1612</v>
      </c>
      <c r="B388" s="2" t="s">
        <v>568</v>
      </c>
      <c r="D388" s="2">
        <v>50</v>
      </c>
      <c r="E388" s="11">
        <v>43358</v>
      </c>
      <c r="F388" s="2">
        <v>43358</v>
      </c>
      <c r="G388" s="2">
        <v>141</v>
      </c>
      <c r="K388" s="2">
        <v>10</v>
      </c>
      <c r="O388" s="2" t="s">
        <v>53</v>
      </c>
      <c r="P388" s="52" t="s">
        <v>53</v>
      </c>
      <c r="R388" s="2">
        <v>1</v>
      </c>
      <c r="S388" s="52" t="s">
        <v>1599</v>
      </c>
      <c r="V388" s="2" t="s">
        <v>1989</v>
      </c>
      <c r="W388" s="2" t="s">
        <v>1599</v>
      </c>
      <c r="X388" s="2" t="s">
        <v>1599</v>
      </c>
      <c r="Y388" s="2" t="s">
        <v>1599</v>
      </c>
      <c r="Z388" s="2" t="s">
        <v>1599</v>
      </c>
      <c r="AC388" s="2" t="s">
        <v>1599</v>
      </c>
      <c r="AE388" s="2" t="s">
        <v>1599</v>
      </c>
      <c r="AF388" s="12" t="s">
        <v>204</v>
      </c>
      <c r="AG388" s="12">
        <v>11673</v>
      </c>
      <c r="AH388" s="12">
        <v>50</v>
      </c>
      <c r="AI388" s="12">
        <f>VLOOKUP(AH388,Tableau5[[ID_Section]:[departement]],10,TRUE)</f>
        <v>17</v>
      </c>
      <c r="AJ388" s="12">
        <v>141</v>
      </c>
      <c r="AK388" s="33">
        <v>43358</v>
      </c>
      <c r="AL388" s="12">
        <v>10</v>
      </c>
      <c r="AM388" s="12">
        <v>9</v>
      </c>
      <c r="AN388" s="12" t="s">
        <v>53</v>
      </c>
      <c r="AO388" s="12" t="s">
        <v>53</v>
      </c>
      <c r="AP388" s="12">
        <v>1</v>
      </c>
      <c r="AT388" s="12">
        <v>2</v>
      </c>
      <c r="AZ388" s="12" t="str">
        <f>CONCATENATE(AH388,"-",AK388,"-","Loisir")</f>
        <v>50-43358-Loisir</v>
      </c>
      <c r="BA388" s="12">
        <v>1</v>
      </c>
      <c r="BB388" s="12">
        <v>1</v>
      </c>
      <c r="BC388" s="12" t="s">
        <v>61</v>
      </c>
      <c r="BD388" s="12">
        <v>148</v>
      </c>
      <c r="BE388" s="12" t="s">
        <v>192</v>
      </c>
      <c r="BF388" s="12">
        <v>14940</v>
      </c>
      <c r="BG388" s="12">
        <v>87</v>
      </c>
      <c r="BI388" s="2"/>
    </row>
    <row r="389" spans="1:61" x14ac:dyDescent="0.2">
      <c r="A389" s="2" t="s">
        <v>1612</v>
      </c>
      <c r="B389" s="2" t="s">
        <v>568</v>
      </c>
      <c r="D389" s="2">
        <v>50</v>
      </c>
      <c r="E389" s="11">
        <v>43358</v>
      </c>
      <c r="F389" s="2">
        <v>43358</v>
      </c>
      <c r="G389" s="2">
        <v>141</v>
      </c>
      <c r="K389" s="2">
        <v>10</v>
      </c>
      <c r="O389" s="2" t="s">
        <v>46</v>
      </c>
      <c r="R389" s="2">
        <v>1</v>
      </c>
      <c r="S389" s="52" t="s">
        <v>1599</v>
      </c>
      <c r="V389" s="2" t="s">
        <v>1989</v>
      </c>
      <c r="W389" s="2" t="s">
        <v>1599</v>
      </c>
      <c r="X389" s="2" t="s">
        <v>1599</v>
      </c>
      <c r="Y389" s="2" t="s">
        <v>1599</v>
      </c>
      <c r="Z389" s="2" t="s">
        <v>1599</v>
      </c>
      <c r="AC389" s="2" t="s">
        <v>1599</v>
      </c>
      <c r="AE389" s="2" t="s">
        <v>1599</v>
      </c>
      <c r="AF389" s="12" t="s">
        <v>204</v>
      </c>
      <c r="AG389" s="12">
        <v>11674</v>
      </c>
      <c r="AH389" s="12">
        <v>50</v>
      </c>
      <c r="AI389" s="12">
        <f>VLOOKUP(AH389,Tableau5[[ID_Section]:[departement]],10,TRUE)</f>
        <v>17</v>
      </c>
      <c r="AJ389" s="12">
        <v>141</v>
      </c>
      <c r="AK389" s="33">
        <v>43358</v>
      </c>
      <c r="AL389" s="12">
        <v>10</v>
      </c>
      <c r="AM389" s="12">
        <v>2</v>
      </c>
      <c r="AN389" s="12" t="s">
        <v>46</v>
      </c>
      <c r="AP389" s="12">
        <v>1</v>
      </c>
      <c r="AT389" s="12">
        <v>2</v>
      </c>
      <c r="BA389" s="12">
        <v>2</v>
      </c>
      <c r="BB389" s="12">
        <v>1</v>
      </c>
      <c r="BC389" s="12" t="s">
        <v>61</v>
      </c>
      <c r="BD389" s="12">
        <v>148</v>
      </c>
      <c r="BE389" s="12" t="s">
        <v>192</v>
      </c>
      <c r="BF389" s="12">
        <v>14940</v>
      </c>
      <c r="BG389" s="12">
        <v>87</v>
      </c>
      <c r="BI389" s="2"/>
    </row>
    <row r="390" spans="1:61" x14ac:dyDescent="0.2">
      <c r="A390" s="2" t="s">
        <v>1612</v>
      </c>
      <c r="B390" s="2" t="s">
        <v>568</v>
      </c>
      <c r="D390" s="2">
        <v>50</v>
      </c>
      <c r="E390" s="11">
        <v>43358</v>
      </c>
      <c r="F390" s="2">
        <v>43358</v>
      </c>
      <c r="G390" s="2">
        <v>141</v>
      </c>
      <c r="K390" s="2">
        <v>10</v>
      </c>
      <c r="O390" s="2" t="s">
        <v>55</v>
      </c>
      <c r="P390" s="52" t="s">
        <v>55</v>
      </c>
      <c r="R390" s="2">
        <v>1</v>
      </c>
      <c r="S390" s="52" t="s">
        <v>1599</v>
      </c>
      <c r="V390" s="2" t="s">
        <v>1989</v>
      </c>
      <c r="W390" s="2" t="s">
        <v>1599</v>
      </c>
      <c r="X390" s="2" t="s">
        <v>1599</v>
      </c>
      <c r="Y390" s="2" t="s">
        <v>1599</v>
      </c>
      <c r="Z390" s="2" t="s">
        <v>1599</v>
      </c>
      <c r="AC390" s="2" t="s">
        <v>1599</v>
      </c>
      <c r="AE390" s="2" t="s">
        <v>1599</v>
      </c>
      <c r="AF390" s="12" t="s">
        <v>204</v>
      </c>
      <c r="AG390" s="12">
        <v>11675</v>
      </c>
      <c r="AH390" s="12">
        <v>50</v>
      </c>
      <c r="AI390" s="12">
        <f>VLOOKUP(AH390,Tableau5[[ID_Section]:[departement]],10,TRUE)</f>
        <v>17</v>
      </c>
      <c r="AJ390" s="12">
        <v>141</v>
      </c>
      <c r="AK390" s="33">
        <v>43358</v>
      </c>
      <c r="AL390" s="12">
        <v>10</v>
      </c>
      <c r="AM390" s="12">
        <v>5</v>
      </c>
      <c r="AN390" s="12" t="s">
        <v>55</v>
      </c>
      <c r="AO390" s="12" t="str">
        <f>AN390</f>
        <v>Sportif</v>
      </c>
      <c r="AP390" s="12">
        <v>1</v>
      </c>
      <c r="AT390" s="12">
        <v>2</v>
      </c>
      <c r="AZ390" s="12" t="str">
        <f>CONCATENATE(AH390,"-",AK390,"-",AN390)</f>
        <v>50-43358-Sportif</v>
      </c>
      <c r="BA390" s="12">
        <v>1</v>
      </c>
      <c r="BB390" s="12">
        <v>1</v>
      </c>
      <c r="BC390" s="12" t="s">
        <v>61</v>
      </c>
      <c r="BD390" s="12">
        <v>148</v>
      </c>
      <c r="BE390" s="12" t="s">
        <v>192</v>
      </c>
      <c r="BF390" s="12">
        <v>14940</v>
      </c>
      <c r="BG390" s="12">
        <v>87</v>
      </c>
      <c r="BI390" s="2"/>
    </row>
    <row r="391" spans="1:61" x14ac:dyDescent="0.2">
      <c r="A391" s="2" t="s">
        <v>1612</v>
      </c>
      <c r="B391" s="2" t="s">
        <v>568</v>
      </c>
      <c r="D391" s="2">
        <v>50</v>
      </c>
      <c r="E391" s="11">
        <v>43358</v>
      </c>
      <c r="F391" s="2">
        <v>43358</v>
      </c>
      <c r="G391" s="2">
        <v>141</v>
      </c>
      <c r="K391" s="2">
        <v>10</v>
      </c>
      <c r="O391" s="2" t="s">
        <v>53</v>
      </c>
      <c r="P391" s="52" t="s">
        <v>53</v>
      </c>
      <c r="R391" s="2">
        <v>1</v>
      </c>
      <c r="S391" s="52" t="s">
        <v>1599</v>
      </c>
      <c r="V391" s="2" t="s">
        <v>1989</v>
      </c>
      <c r="W391" s="2" t="s">
        <v>1599</v>
      </c>
      <c r="X391" s="2" t="s">
        <v>1599</v>
      </c>
      <c r="Y391" s="2" t="s">
        <v>1599</v>
      </c>
      <c r="Z391" s="2" t="s">
        <v>1599</v>
      </c>
      <c r="AC391" s="2" t="s">
        <v>1599</v>
      </c>
      <c r="AE391" s="2" t="s">
        <v>1599</v>
      </c>
      <c r="AF391" s="12" t="s">
        <v>204</v>
      </c>
      <c r="AG391" s="12">
        <v>11676</v>
      </c>
      <c r="AH391" s="12">
        <v>50</v>
      </c>
      <c r="AI391" s="12">
        <f>VLOOKUP(AH391,Tableau5[[ID_Section]:[departement]],10,TRUE)</f>
        <v>17</v>
      </c>
      <c r="AJ391" s="12">
        <v>141</v>
      </c>
      <c r="AK391" s="33">
        <v>43358</v>
      </c>
      <c r="AL391" s="12">
        <v>10</v>
      </c>
      <c r="AM391" s="12">
        <v>9</v>
      </c>
      <c r="AN391" s="12" t="s">
        <v>53</v>
      </c>
      <c r="AO391" s="12" t="s">
        <v>53</v>
      </c>
      <c r="AP391" s="12">
        <v>1</v>
      </c>
      <c r="AT391" s="12">
        <v>2</v>
      </c>
      <c r="AZ391" s="12" t="str">
        <f>CONCATENATE(AH391,"-",AK391,"-","Loisir")</f>
        <v>50-43358-Loisir</v>
      </c>
      <c r="BA391" s="12">
        <v>1</v>
      </c>
      <c r="BB391" s="12">
        <v>1</v>
      </c>
      <c r="BC391" s="12" t="s">
        <v>61</v>
      </c>
      <c r="BD391" s="12">
        <v>148</v>
      </c>
      <c r="BE391" s="12" t="s">
        <v>192</v>
      </c>
      <c r="BF391" s="12">
        <v>14940</v>
      </c>
      <c r="BG391" s="12">
        <v>87</v>
      </c>
      <c r="BI391" s="2"/>
    </row>
    <row r="392" spans="1:61" x14ac:dyDescent="0.2">
      <c r="A392" s="2" t="s">
        <v>1612</v>
      </c>
      <c r="B392" s="2" t="s">
        <v>568</v>
      </c>
      <c r="D392" s="2">
        <v>50</v>
      </c>
      <c r="E392" s="11">
        <v>43358</v>
      </c>
      <c r="F392" s="2">
        <v>43358</v>
      </c>
      <c r="G392" s="2">
        <v>141</v>
      </c>
      <c r="K392" s="2">
        <v>10</v>
      </c>
      <c r="O392" s="2" t="s">
        <v>46</v>
      </c>
      <c r="R392" s="2">
        <v>5</v>
      </c>
      <c r="S392" s="52" t="s">
        <v>1599</v>
      </c>
      <c r="V392" s="2" t="s">
        <v>1989</v>
      </c>
      <c r="W392" s="2" t="s">
        <v>1599</v>
      </c>
      <c r="X392" s="2" t="s">
        <v>1599</v>
      </c>
      <c r="Y392" s="2" t="s">
        <v>1599</v>
      </c>
      <c r="Z392" s="2" t="s">
        <v>1599</v>
      </c>
      <c r="AC392" s="2" t="s">
        <v>1599</v>
      </c>
      <c r="AE392" s="2" t="s">
        <v>1599</v>
      </c>
      <c r="AF392" s="12" t="s">
        <v>204</v>
      </c>
      <c r="AG392" s="12">
        <v>11677</v>
      </c>
      <c r="AH392" s="12">
        <v>50</v>
      </c>
      <c r="AI392" s="12">
        <f>VLOOKUP(AH392,Tableau5[[ID_Section]:[departement]],10,TRUE)</f>
        <v>17</v>
      </c>
      <c r="AJ392" s="12">
        <v>141</v>
      </c>
      <c r="AK392" s="33">
        <v>43358</v>
      </c>
      <c r="AL392" s="12">
        <v>10</v>
      </c>
      <c r="AM392" s="12">
        <v>2</v>
      </c>
      <c r="AN392" s="12" t="s">
        <v>46</v>
      </c>
      <c r="AP392" s="12">
        <v>5</v>
      </c>
      <c r="AT392" s="12">
        <v>2</v>
      </c>
      <c r="BA392" s="12">
        <v>2</v>
      </c>
      <c r="BB392" s="12">
        <v>1</v>
      </c>
      <c r="BC392" s="12" t="s">
        <v>61</v>
      </c>
      <c r="BD392" s="12">
        <v>148</v>
      </c>
      <c r="BE392" s="12" t="s">
        <v>192</v>
      </c>
      <c r="BF392" s="12">
        <v>14940</v>
      </c>
      <c r="BG392" s="12">
        <v>87</v>
      </c>
      <c r="BI392" s="2"/>
    </row>
    <row r="393" spans="1:61" x14ac:dyDescent="0.2">
      <c r="A393" s="2" t="s">
        <v>1612</v>
      </c>
      <c r="B393" s="2" t="s">
        <v>568</v>
      </c>
      <c r="D393" s="2">
        <v>50</v>
      </c>
      <c r="E393" s="11">
        <v>43358</v>
      </c>
      <c r="F393" s="2">
        <v>43358</v>
      </c>
      <c r="G393" s="2">
        <v>141</v>
      </c>
      <c r="K393" s="2">
        <v>10</v>
      </c>
      <c r="O393" s="2" t="s">
        <v>49</v>
      </c>
      <c r="R393" s="2">
        <v>3</v>
      </c>
      <c r="S393" s="52" t="s">
        <v>1599</v>
      </c>
      <c r="V393" s="2" t="s">
        <v>1989</v>
      </c>
      <c r="W393" s="2" t="s">
        <v>1599</v>
      </c>
      <c r="X393" s="2" t="s">
        <v>1599</v>
      </c>
      <c r="Y393" s="2" t="s">
        <v>1599</v>
      </c>
      <c r="Z393" s="2" t="s">
        <v>1599</v>
      </c>
      <c r="AC393" s="2" t="s">
        <v>1599</v>
      </c>
      <c r="AE393" s="2" t="s">
        <v>1599</v>
      </c>
      <c r="AF393" s="12" t="s">
        <v>204</v>
      </c>
      <c r="AG393" s="12">
        <v>11678</v>
      </c>
      <c r="AH393" s="12">
        <v>50</v>
      </c>
      <c r="AI393" s="12">
        <f>VLOOKUP(AH393,Tableau5[[ID_Section]:[departement]],10,TRUE)</f>
        <v>17</v>
      </c>
      <c r="AJ393" s="12">
        <v>141</v>
      </c>
      <c r="AK393" s="33">
        <v>43358</v>
      </c>
      <c r="AL393" s="12">
        <v>10</v>
      </c>
      <c r="AM393" s="12">
        <v>1</v>
      </c>
      <c r="AN393" s="12" t="s">
        <v>49</v>
      </c>
      <c r="AP393" s="12">
        <v>3</v>
      </c>
      <c r="AT393" s="12">
        <v>2</v>
      </c>
      <c r="BA393" s="12">
        <v>2</v>
      </c>
      <c r="BB393" s="12">
        <v>1</v>
      </c>
      <c r="BC393" s="12" t="s">
        <v>61</v>
      </c>
      <c r="BD393" s="12">
        <v>148</v>
      </c>
      <c r="BE393" s="12" t="s">
        <v>192</v>
      </c>
      <c r="BF393" s="12">
        <v>14940</v>
      </c>
      <c r="BG393" s="12">
        <v>87</v>
      </c>
      <c r="BI393" s="2"/>
    </row>
    <row r="394" spans="1:61" x14ac:dyDescent="0.2">
      <c r="A394" s="2" t="s">
        <v>1612</v>
      </c>
      <c r="B394" s="2" t="s">
        <v>568</v>
      </c>
      <c r="D394" s="2">
        <v>50</v>
      </c>
      <c r="E394" s="11">
        <v>43358</v>
      </c>
      <c r="F394" s="2">
        <v>43358</v>
      </c>
      <c r="G394" s="2">
        <v>141</v>
      </c>
      <c r="K394" s="2">
        <v>10</v>
      </c>
      <c r="O394" s="2" t="s">
        <v>53</v>
      </c>
      <c r="P394" s="52" t="s">
        <v>53</v>
      </c>
      <c r="R394" s="2">
        <v>1</v>
      </c>
      <c r="S394" s="52" t="s">
        <v>1599</v>
      </c>
      <c r="V394" s="2" t="s">
        <v>1989</v>
      </c>
      <c r="W394" s="2" t="s">
        <v>1599</v>
      </c>
      <c r="X394" s="2" t="s">
        <v>1599</v>
      </c>
      <c r="Y394" s="2" t="s">
        <v>1599</v>
      </c>
      <c r="Z394" s="2" t="s">
        <v>1599</v>
      </c>
      <c r="AC394" s="2" t="s">
        <v>1599</v>
      </c>
      <c r="AE394" s="2" t="s">
        <v>1599</v>
      </c>
      <c r="AF394" s="12" t="s">
        <v>204</v>
      </c>
      <c r="AG394" s="12">
        <v>11679</v>
      </c>
      <c r="AH394" s="12">
        <v>50</v>
      </c>
      <c r="AI394" s="12">
        <f>VLOOKUP(AH394,Tableau5[[ID_Section]:[departement]],10,TRUE)</f>
        <v>17</v>
      </c>
      <c r="AJ394" s="12">
        <v>141</v>
      </c>
      <c r="AK394" s="33">
        <v>43358</v>
      </c>
      <c r="AL394" s="12">
        <v>10</v>
      </c>
      <c r="AM394" s="12">
        <v>9</v>
      </c>
      <c r="AN394" s="12" t="s">
        <v>53</v>
      </c>
      <c r="AO394" s="12" t="s">
        <v>53</v>
      </c>
      <c r="AP394" s="12">
        <v>1</v>
      </c>
      <c r="AT394" s="12">
        <v>2</v>
      </c>
      <c r="AZ394" s="12" t="str">
        <f>CONCATENATE(AH394,"-",AK394,"-","Loisir")</f>
        <v>50-43358-Loisir</v>
      </c>
      <c r="BA394" s="12">
        <v>1</v>
      </c>
      <c r="BB394" s="12">
        <v>1</v>
      </c>
      <c r="BC394" s="12" t="s">
        <v>61</v>
      </c>
      <c r="BD394" s="12">
        <v>148</v>
      </c>
      <c r="BE394" s="12" t="s">
        <v>192</v>
      </c>
      <c r="BF394" s="12">
        <v>14940</v>
      </c>
      <c r="BG394" s="12">
        <v>87</v>
      </c>
      <c r="BI394" s="2"/>
    </row>
    <row r="395" spans="1:61" x14ac:dyDescent="0.2">
      <c r="A395" s="2" t="s">
        <v>1612</v>
      </c>
      <c r="B395" s="2" t="s">
        <v>568</v>
      </c>
      <c r="D395" s="2">
        <v>50</v>
      </c>
      <c r="E395" s="11">
        <v>43358</v>
      </c>
      <c r="F395" s="2">
        <v>43358</v>
      </c>
      <c r="G395" s="2">
        <v>141</v>
      </c>
      <c r="K395" s="2">
        <v>10</v>
      </c>
      <c r="O395" s="2" t="s">
        <v>46</v>
      </c>
      <c r="R395" s="2">
        <v>3</v>
      </c>
      <c r="S395" s="52" t="s">
        <v>1599</v>
      </c>
      <c r="V395" s="2" t="s">
        <v>1988</v>
      </c>
      <c r="W395" s="2" t="s">
        <v>1599</v>
      </c>
      <c r="X395" s="2" t="s">
        <v>1599</v>
      </c>
      <c r="Y395" s="2" t="s">
        <v>1599</v>
      </c>
      <c r="Z395" s="2" t="s">
        <v>1599</v>
      </c>
      <c r="AC395" s="2" t="s">
        <v>1599</v>
      </c>
      <c r="AE395" s="2" t="s">
        <v>1599</v>
      </c>
      <c r="AF395" s="12" t="s">
        <v>204</v>
      </c>
      <c r="AG395" s="12">
        <v>11680</v>
      </c>
      <c r="AH395" s="12">
        <v>50</v>
      </c>
      <c r="AI395" s="12">
        <f>VLOOKUP(AH395,Tableau5[[ID_Section]:[departement]],10,TRUE)</f>
        <v>17</v>
      </c>
      <c r="AJ395" s="12">
        <v>141</v>
      </c>
      <c r="AK395" s="33">
        <v>43358</v>
      </c>
      <c r="AL395" s="12">
        <v>10</v>
      </c>
      <c r="AM395" s="12">
        <v>2</v>
      </c>
      <c r="AN395" s="12" t="s">
        <v>46</v>
      </c>
      <c r="AP395" s="12">
        <v>3</v>
      </c>
      <c r="AT395" s="12">
        <v>1</v>
      </c>
      <c r="BA395" s="12">
        <v>2</v>
      </c>
      <c r="BB395" s="12">
        <v>1</v>
      </c>
      <c r="BC395" s="12" t="s">
        <v>61</v>
      </c>
      <c r="BD395" s="12">
        <v>148</v>
      </c>
      <c r="BE395" s="12" t="s">
        <v>192</v>
      </c>
      <c r="BF395" s="12">
        <v>14940</v>
      </c>
      <c r="BG395" s="12">
        <v>87</v>
      </c>
      <c r="BI395" s="2"/>
    </row>
    <row r="396" spans="1:61" x14ac:dyDescent="0.2">
      <c r="A396" s="2" t="s">
        <v>1612</v>
      </c>
      <c r="B396" s="2" t="s">
        <v>568</v>
      </c>
      <c r="D396" s="2">
        <v>50</v>
      </c>
      <c r="E396" s="11">
        <v>43358</v>
      </c>
      <c r="F396" s="2">
        <v>43358</v>
      </c>
      <c r="G396" s="2">
        <v>141</v>
      </c>
      <c r="K396" s="2">
        <v>10</v>
      </c>
      <c r="O396" s="2" t="s">
        <v>56</v>
      </c>
      <c r="R396" s="2">
        <v>2</v>
      </c>
      <c r="S396" s="52" t="s">
        <v>1599</v>
      </c>
      <c r="U396" s="2" t="s">
        <v>57</v>
      </c>
      <c r="V396" s="2" t="s">
        <v>1988</v>
      </c>
      <c r="W396" s="2" t="s">
        <v>1599</v>
      </c>
      <c r="X396" s="2" t="s">
        <v>1599</v>
      </c>
      <c r="Y396" s="2" t="s">
        <v>1599</v>
      </c>
      <c r="Z396" s="2" t="s">
        <v>1599</v>
      </c>
      <c r="AC396" s="2" t="s">
        <v>1599</v>
      </c>
      <c r="AE396" s="2" t="s">
        <v>1599</v>
      </c>
      <c r="AF396" s="12" t="s">
        <v>204</v>
      </c>
      <c r="AG396" s="12">
        <v>11681</v>
      </c>
      <c r="AH396" s="12">
        <v>50</v>
      </c>
      <c r="AI396" s="12">
        <f>VLOOKUP(AH396,Tableau5[[ID_Section]:[departement]],10,TRUE)</f>
        <v>17</v>
      </c>
      <c r="AJ396" s="12">
        <v>141</v>
      </c>
      <c r="AK396" s="33">
        <v>43358</v>
      </c>
      <c r="AL396" s="12">
        <v>10</v>
      </c>
      <c r="AM396" s="12">
        <v>15</v>
      </c>
      <c r="AN396" s="12" t="s">
        <v>56</v>
      </c>
      <c r="AP396" s="12">
        <v>2</v>
      </c>
      <c r="AS396" s="12" t="s">
        <v>57</v>
      </c>
      <c r="AT396" s="12">
        <v>1</v>
      </c>
      <c r="BA396" s="12">
        <v>2</v>
      </c>
      <c r="BB396" s="12">
        <v>1</v>
      </c>
      <c r="BC396" s="12" t="s">
        <v>61</v>
      </c>
      <c r="BD396" s="12">
        <v>148</v>
      </c>
      <c r="BE396" s="12" t="s">
        <v>192</v>
      </c>
      <c r="BF396" s="12">
        <v>14940</v>
      </c>
      <c r="BG396" s="12">
        <v>87</v>
      </c>
      <c r="BI396" s="2"/>
    </row>
    <row r="397" spans="1:61" x14ac:dyDescent="0.2">
      <c r="A397" s="2" t="s">
        <v>1612</v>
      </c>
      <c r="B397" s="2" t="s">
        <v>568</v>
      </c>
      <c r="D397" s="2">
        <v>50</v>
      </c>
      <c r="E397" s="11">
        <v>43358</v>
      </c>
      <c r="F397" s="2">
        <v>43358</v>
      </c>
      <c r="G397" s="2">
        <v>141</v>
      </c>
      <c r="K397" s="2">
        <v>10</v>
      </c>
      <c r="O397" s="2" t="s">
        <v>55</v>
      </c>
      <c r="P397" s="52" t="s">
        <v>55</v>
      </c>
      <c r="R397" s="2">
        <v>1</v>
      </c>
      <c r="S397" s="52" t="s">
        <v>1599</v>
      </c>
      <c r="V397" s="2" t="s">
        <v>1988</v>
      </c>
      <c r="W397" s="2" t="s">
        <v>1599</v>
      </c>
      <c r="X397" s="2" t="s">
        <v>1599</v>
      </c>
      <c r="Y397" s="2" t="s">
        <v>1599</v>
      </c>
      <c r="Z397" s="2" t="s">
        <v>1599</v>
      </c>
      <c r="AC397" s="2" t="s">
        <v>1599</v>
      </c>
      <c r="AE397" s="2" t="s">
        <v>1599</v>
      </c>
      <c r="AF397" s="12" t="s">
        <v>204</v>
      </c>
      <c r="AG397" s="12">
        <v>11682</v>
      </c>
      <c r="AH397" s="12">
        <v>50</v>
      </c>
      <c r="AI397" s="12">
        <f>VLOOKUP(AH397,Tableau5[[ID_Section]:[departement]],10,TRUE)</f>
        <v>17</v>
      </c>
      <c r="AJ397" s="12">
        <v>141</v>
      </c>
      <c r="AK397" s="33">
        <v>43358</v>
      </c>
      <c r="AL397" s="12">
        <v>10</v>
      </c>
      <c r="AM397" s="12">
        <v>5</v>
      </c>
      <c r="AN397" s="12" t="s">
        <v>55</v>
      </c>
      <c r="AO397" s="12" t="str">
        <f>AN397</f>
        <v>Sportif</v>
      </c>
      <c r="AP397" s="12">
        <v>1</v>
      </c>
      <c r="AT397" s="12">
        <v>1</v>
      </c>
      <c r="AZ397" s="12" t="str">
        <f>CONCATENATE(AH397,"-",AK397,"-",AN397)</f>
        <v>50-43358-Sportif</v>
      </c>
      <c r="BA397" s="12">
        <v>1</v>
      </c>
      <c r="BB397" s="12">
        <v>1</v>
      </c>
      <c r="BC397" s="12" t="s">
        <v>61</v>
      </c>
      <c r="BD397" s="12">
        <v>148</v>
      </c>
      <c r="BE397" s="12" t="s">
        <v>192</v>
      </c>
      <c r="BF397" s="12">
        <v>14940</v>
      </c>
      <c r="BG397" s="12">
        <v>87</v>
      </c>
      <c r="BI397" s="2"/>
    </row>
    <row r="398" spans="1:61" x14ac:dyDescent="0.2">
      <c r="A398" s="2" t="s">
        <v>1612</v>
      </c>
      <c r="B398" s="2" t="s">
        <v>568</v>
      </c>
      <c r="D398" s="2">
        <v>50</v>
      </c>
      <c r="E398" s="11">
        <v>43358</v>
      </c>
      <c r="F398" s="2">
        <v>43358</v>
      </c>
      <c r="G398" s="2">
        <v>141</v>
      </c>
      <c r="K398" s="2">
        <v>10</v>
      </c>
      <c r="O398" s="2" t="s">
        <v>46</v>
      </c>
      <c r="R398" s="2">
        <v>1</v>
      </c>
      <c r="S398" s="52" t="s">
        <v>1599</v>
      </c>
      <c r="V398" s="2" t="s">
        <v>1989</v>
      </c>
      <c r="W398" s="2" t="s">
        <v>1599</v>
      </c>
      <c r="X398" s="2" t="s">
        <v>1599</v>
      </c>
      <c r="Y398" s="2" t="s">
        <v>1599</v>
      </c>
      <c r="Z398" s="2" t="s">
        <v>1599</v>
      </c>
      <c r="AC398" s="2" t="s">
        <v>1599</v>
      </c>
      <c r="AE398" s="2" t="s">
        <v>1599</v>
      </c>
      <c r="AF398" s="12" t="s">
        <v>204</v>
      </c>
      <c r="AG398" s="12">
        <v>11683</v>
      </c>
      <c r="AH398" s="12">
        <v>50</v>
      </c>
      <c r="AI398" s="12">
        <f>VLOOKUP(AH398,Tableau5[[ID_Section]:[departement]],10,TRUE)</f>
        <v>17</v>
      </c>
      <c r="AJ398" s="12">
        <v>141</v>
      </c>
      <c r="AK398" s="33">
        <v>43358</v>
      </c>
      <c r="AL398" s="12">
        <v>10</v>
      </c>
      <c r="AM398" s="12">
        <v>2</v>
      </c>
      <c r="AN398" s="12" t="s">
        <v>46</v>
      </c>
      <c r="AP398" s="12">
        <v>1</v>
      </c>
      <c r="AT398" s="12">
        <v>2</v>
      </c>
      <c r="BA398" s="12">
        <v>2</v>
      </c>
      <c r="BB398" s="12">
        <v>1</v>
      </c>
      <c r="BC398" s="12" t="s">
        <v>61</v>
      </c>
      <c r="BD398" s="12">
        <v>148</v>
      </c>
      <c r="BE398" s="12" t="s">
        <v>192</v>
      </c>
      <c r="BF398" s="12">
        <v>14940</v>
      </c>
      <c r="BG398" s="12">
        <v>87</v>
      </c>
      <c r="BI398" s="2"/>
    </row>
    <row r="399" spans="1:61" x14ac:dyDescent="0.2">
      <c r="A399" s="2" t="s">
        <v>1612</v>
      </c>
      <c r="B399" s="2" t="s">
        <v>568</v>
      </c>
      <c r="D399" s="2">
        <v>50</v>
      </c>
      <c r="E399" s="11">
        <v>43358</v>
      </c>
      <c r="F399" s="2">
        <v>43358</v>
      </c>
      <c r="G399" s="2">
        <v>141</v>
      </c>
      <c r="K399" s="2">
        <v>10</v>
      </c>
      <c r="O399" s="2" t="s">
        <v>49</v>
      </c>
      <c r="R399" s="2">
        <v>4</v>
      </c>
      <c r="S399" s="52" t="s">
        <v>1599</v>
      </c>
      <c r="V399" s="2" t="s">
        <v>1988</v>
      </c>
      <c r="W399" s="2" t="s">
        <v>1599</v>
      </c>
      <c r="X399" s="2" t="s">
        <v>1599</v>
      </c>
      <c r="Y399" s="2" t="s">
        <v>1599</v>
      </c>
      <c r="Z399" s="2" t="s">
        <v>1599</v>
      </c>
      <c r="AC399" s="2" t="s">
        <v>1599</v>
      </c>
      <c r="AE399" s="2" t="s">
        <v>1599</v>
      </c>
      <c r="AF399" s="12" t="s">
        <v>204</v>
      </c>
      <c r="AG399" s="12">
        <v>11684</v>
      </c>
      <c r="AH399" s="12">
        <v>50</v>
      </c>
      <c r="AI399" s="12">
        <f>VLOOKUP(AH399,Tableau5[[ID_Section]:[departement]],10,TRUE)</f>
        <v>17</v>
      </c>
      <c r="AJ399" s="12">
        <v>141</v>
      </c>
      <c r="AK399" s="33">
        <v>43358</v>
      </c>
      <c r="AL399" s="12">
        <v>10</v>
      </c>
      <c r="AM399" s="12">
        <v>1</v>
      </c>
      <c r="AN399" s="12" t="s">
        <v>49</v>
      </c>
      <c r="AP399" s="12">
        <v>4</v>
      </c>
      <c r="AT399" s="12">
        <v>1</v>
      </c>
      <c r="BA399" s="12">
        <v>2</v>
      </c>
      <c r="BB399" s="12">
        <v>1</v>
      </c>
      <c r="BC399" s="12" t="s">
        <v>61</v>
      </c>
      <c r="BD399" s="12">
        <v>148</v>
      </c>
      <c r="BE399" s="12" t="s">
        <v>192</v>
      </c>
      <c r="BF399" s="12">
        <v>14940</v>
      </c>
      <c r="BG399" s="12">
        <v>87</v>
      </c>
      <c r="BI399" s="2"/>
    </row>
    <row r="400" spans="1:61" x14ac:dyDescent="0.2">
      <c r="A400" s="2" t="s">
        <v>1612</v>
      </c>
      <c r="B400" s="2" t="s">
        <v>568</v>
      </c>
      <c r="D400" s="2">
        <v>50</v>
      </c>
      <c r="E400" s="11">
        <v>43358</v>
      </c>
      <c r="F400" s="2">
        <v>43358</v>
      </c>
      <c r="G400" s="2">
        <v>141</v>
      </c>
      <c r="K400" s="2">
        <v>10</v>
      </c>
      <c r="O400" s="2" t="s">
        <v>53</v>
      </c>
      <c r="P400" s="52" t="s">
        <v>53</v>
      </c>
      <c r="R400" s="2">
        <v>2</v>
      </c>
      <c r="S400" s="52" t="s">
        <v>1599</v>
      </c>
      <c r="V400" s="2" t="s">
        <v>1989</v>
      </c>
      <c r="W400" s="2" t="s">
        <v>1599</v>
      </c>
      <c r="X400" s="2" t="s">
        <v>1599</v>
      </c>
      <c r="Y400" s="2" t="s">
        <v>1599</v>
      </c>
      <c r="Z400" s="2" t="s">
        <v>1599</v>
      </c>
      <c r="AC400" s="2" t="s">
        <v>1599</v>
      </c>
      <c r="AE400" s="2" t="s">
        <v>1599</v>
      </c>
      <c r="AF400" s="12" t="s">
        <v>204</v>
      </c>
      <c r="AG400" s="12">
        <v>11685</v>
      </c>
      <c r="AH400" s="12">
        <v>50</v>
      </c>
      <c r="AI400" s="12">
        <f>VLOOKUP(AH400,Tableau5[[ID_Section]:[departement]],10,TRUE)</f>
        <v>17</v>
      </c>
      <c r="AJ400" s="12">
        <v>141</v>
      </c>
      <c r="AK400" s="33">
        <v>43358</v>
      </c>
      <c r="AL400" s="12">
        <v>10</v>
      </c>
      <c r="AM400" s="12">
        <v>9</v>
      </c>
      <c r="AN400" s="12" t="s">
        <v>53</v>
      </c>
      <c r="AO400" s="12" t="s">
        <v>53</v>
      </c>
      <c r="AP400" s="12">
        <v>2</v>
      </c>
      <c r="AT400" s="12">
        <v>2</v>
      </c>
      <c r="AZ400" s="12" t="str">
        <f>CONCATENATE(AH400,"-",AK400,"-","Loisir")</f>
        <v>50-43358-Loisir</v>
      </c>
      <c r="BA400" s="12">
        <v>1</v>
      </c>
      <c r="BB400" s="12">
        <v>1</v>
      </c>
      <c r="BC400" s="12" t="s">
        <v>61</v>
      </c>
      <c r="BD400" s="12">
        <v>148</v>
      </c>
      <c r="BE400" s="12" t="s">
        <v>192</v>
      </c>
      <c r="BF400" s="12">
        <v>14940</v>
      </c>
      <c r="BG400" s="12">
        <v>87</v>
      </c>
      <c r="BI400" s="2"/>
    </row>
    <row r="401" spans="1:61" x14ac:dyDescent="0.2">
      <c r="A401" s="2" t="s">
        <v>1612</v>
      </c>
      <c r="B401" s="2" t="s">
        <v>568</v>
      </c>
      <c r="D401" s="2">
        <v>50</v>
      </c>
      <c r="E401" s="11">
        <v>43358</v>
      </c>
      <c r="F401" s="2">
        <v>43358</v>
      </c>
      <c r="G401" s="2">
        <v>141</v>
      </c>
      <c r="K401" s="2">
        <v>10</v>
      </c>
      <c r="O401" s="2" t="s">
        <v>46</v>
      </c>
      <c r="R401" s="2">
        <v>1</v>
      </c>
      <c r="S401" s="52" t="s">
        <v>1599</v>
      </c>
      <c r="V401" s="2" t="s">
        <v>1989</v>
      </c>
      <c r="W401" s="2" t="s">
        <v>1599</v>
      </c>
      <c r="X401" s="2" t="s">
        <v>1599</v>
      </c>
      <c r="Y401" s="2" t="s">
        <v>1599</v>
      </c>
      <c r="Z401" s="2" t="s">
        <v>1599</v>
      </c>
      <c r="AC401" s="2" t="s">
        <v>1599</v>
      </c>
      <c r="AE401" s="2" t="s">
        <v>1599</v>
      </c>
      <c r="AF401" s="12" t="s">
        <v>204</v>
      </c>
      <c r="AG401" s="12">
        <v>11686</v>
      </c>
      <c r="AH401" s="12">
        <v>50</v>
      </c>
      <c r="AI401" s="12">
        <f>VLOOKUP(AH401,Tableau5[[ID_Section]:[departement]],10,TRUE)</f>
        <v>17</v>
      </c>
      <c r="AJ401" s="12">
        <v>141</v>
      </c>
      <c r="AK401" s="33">
        <v>43358</v>
      </c>
      <c r="AL401" s="12">
        <v>10</v>
      </c>
      <c r="AM401" s="12">
        <v>2</v>
      </c>
      <c r="AN401" s="12" t="s">
        <v>46</v>
      </c>
      <c r="AP401" s="12">
        <v>1</v>
      </c>
      <c r="AT401" s="12">
        <v>2</v>
      </c>
      <c r="BA401" s="12">
        <v>2</v>
      </c>
      <c r="BB401" s="12">
        <v>1</v>
      </c>
      <c r="BC401" s="12" t="s">
        <v>61</v>
      </c>
      <c r="BD401" s="12">
        <v>148</v>
      </c>
      <c r="BE401" s="12" t="s">
        <v>192</v>
      </c>
      <c r="BF401" s="12">
        <v>14940</v>
      </c>
      <c r="BG401" s="12">
        <v>87</v>
      </c>
      <c r="BI401" s="2"/>
    </row>
    <row r="402" spans="1:61" x14ac:dyDescent="0.2">
      <c r="A402" s="2" t="s">
        <v>1612</v>
      </c>
      <c r="B402" s="2" t="s">
        <v>568</v>
      </c>
      <c r="D402" s="2">
        <v>50</v>
      </c>
      <c r="E402" s="11">
        <v>43358</v>
      </c>
      <c r="F402" s="2">
        <v>43358</v>
      </c>
      <c r="G402" s="2">
        <v>141</v>
      </c>
      <c r="K402" s="2">
        <v>10</v>
      </c>
      <c r="O402" s="2" t="s">
        <v>53</v>
      </c>
      <c r="P402" s="52" t="s">
        <v>53</v>
      </c>
      <c r="R402" s="2">
        <v>2</v>
      </c>
      <c r="S402" s="52" t="s">
        <v>1599</v>
      </c>
      <c r="V402" s="2" t="s">
        <v>1988</v>
      </c>
      <c r="W402" s="2" t="s">
        <v>1599</v>
      </c>
      <c r="X402" s="2" t="s">
        <v>1599</v>
      </c>
      <c r="Y402" s="2" t="s">
        <v>1599</v>
      </c>
      <c r="Z402" s="2" t="s">
        <v>1599</v>
      </c>
      <c r="AC402" s="2" t="s">
        <v>1599</v>
      </c>
      <c r="AE402" s="2" t="s">
        <v>1599</v>
      </c>
      <c r="AF402" s="12" t="s">
        <v>204</v>
      </c>
      <c r="AG402" s="12">
        <v>11687</v>
      </c>
      <c r="AH402" s="12">
        <v>50</v>
      </c>
      <c r="AI402" s="12">
        <f>VLOOKUP(AH402,Tableau5[[ID_Section]:[departement]],10,TRUE)</f>
        <v>17</v>
      </c>
      <c r="AJ402" s="12">
        <v>141</v>
      </c>
      <c r="AK402" s="33">
        <v>43358</v>
      </c>
      <c r="AL402" s="12">
        <v>10</v>
      </c>
      <c r="AM402" s="12">
        <v>9</v>
      </c>
      <c r="AN402" s="12" t="s">
        <v>53</v>
      </c>
      <c r="AO402" s="12" t="s">
        <v>53</v>
      </c>
      <c r="AP402" s="12">
        <v>2</v>
      </c>
      <c r="AT402" s="12">
        <v>1</v>
      </c>
      <c r="AZ402" s="12" t="str">
        <f>CONCATENATE(AH402,"-",AK402,"-","Loisir")</f>
        <v>50-43358-Loisir</v>
      </c>
      <c r="BA402" s="12">
        <v>1</v>
      </c>
      <c r="BB402" s="12">
        <v>1</v>
      </c>
      <c r="BC402" s="12" t="s">
        <v>61</v>
      </c>
      <c r="BD402" s="12">
        <v>148</v>
      </c>
      <c r="BE402" s="12" t="s">
        <v>192</v>
      </c>
      <c r="BF402" s="12">
        <v>14940</v>
      </c>
      <c r="BG402" s="12">
        <v>87</v>
      </c>
      <c r="BI402" s="2"/>
    </row>
    <row r="403" spans="1:61" x14ac:dyDescent="0.2">
      <c r="A403" s="2" t="s">
        <v>1612</v>
      </c>
      <c r="B403" s="2" t="s">
        <v>568</v>
      </c>
      <c r="D403" s="2">
        <v>50</v>
      </c>
      <c r="E403" s="11">
        <v>43358</v>
      </c>
      <c r="F403" s="2">
        <v>43358</v>
      </c>
      <c r="G403" s="2">
        <v>141</v>
      </c>
      <c r="K403" s="2">
        <v>10</v>
      </c>
      <c r="O403" s="2" t="s">
        <v>53</v>
      </c>
      <c r="P403" s="52" t="s">
        <v>53</v>
      </c>
      <c r="R403" s="2">
        <v>1</v>
      </c>
      <c r="S403" s="52" t="s">
        <v>1599</v>
      </c>
      <c r="V403" s="2" t="s">
        <v>1989</v>
      </c>
      <c r="W403" s="2" t="s">
        <v>1599</v>
      </c>
      <c r="X403" s="2" t="s">
        <v>1599</v>
      </c>
      <c r="Y403" s="2" t="s">
        <v>1599</v>
      </c>
      <c r="Z403" s="2" t="s">
        <v>1599</v>
      </c>
      <c r="AC403" s="2" t="s">
        <v>1599</v>
      </c>
      <c r="AE403" s="2" t="s">
        <v>1599</v>
      </c>
      <c r="AF403" s="12" t="s">
        <v>204</v>
      </c>
      <c r="AG403" s="12">
        <v>11688</v>
      </c>
      <c r="AH403" s="12">
        <v>50</v>
      </c>
      <c r="AI403" s="12">
        <f>VLOOKUP(AH403,Tableau5[[ID_Section]:[departement]],10,TRUE)</f>
        <v>17</v>
      </c>
      <c r="AJ403" s="12">
        <v>141</v>
      </c>
      <c r="AK403" s="33">
        <v>43358</v>
      </c>
      <c r="AL403" s="12">
        <v>10</v>
      </c>
      <c r="AM403" s="12">
        <v>9</v>
      </c>
      <c r="AN403" s="12" t="s">
        <v>53</v>
      </c>
      <c r="AO403" s="12" t="s">
        <v>53</v>
      </c>
      <c r="AP403" s="12">
        <v>1</v>
      </c>
      <c r="AT403" s="12">
        <v>2</v>
      </c>
      <c r="AZ403" s="12" t="str">
        <f>CONCATENATE(AH403,"-",AK403,"-","Loisir")</f>
        <v>50-43358-Loisir</v>
      </c>
      <c r="BA403" s="12">
        <v>1</v>
      </c>
      <c r="BB403" s="12">
        <v>1</v>
      </c>
      <c r="BC403" s="12" t="s">
        <v>61</v>
      </c>
      <c r="BD403" s="12">
        <v>148</v>
      </c>
      <c r="BE403" s="12" t="s">
        <v>192</v>
      </c>
      <c r="BF403" s="12">
        <v>14940</v>
      </c>
      <c r="BG403" s="12">
        <v>87</v>
      </c>
      <c r="BI403" s="2"/>
    </row>
    <row r="404" spans="1:61" x14ac:dyDescent="0.2">
      <c r="A404" s="2" t="s">
        <v>1612</v>
      </c>
      <c r="B404" s="2" t="s">
        <v>568</v>
      </c>
      <c r="D404" s="2">
        <v>50</v>
      </c>
      <c r="E404" s="11">
        <v>43358</v>
      </c>
      <c r="F404" s="2">
        <v>43358</v>
      </c>
      <c r="G404" s="2">
        <v>141</v>
      </c>
      <c r="K404" s="2">
        <v>10</v>
      </c>
      <c r="O404" s="2" t="s">
        <v>46</v>
      </c>
      <c r="R404" s="2">
        <v>1</v>
      </c>
      <c r="S404" s="52" t="s">
        <v>1599</v>
      </c>
      <c r="V404" s="2" t="s">
        <v>1989</v>
      </c>
      <c r="W404" s="2" t="s">
        <v>1599</v>
      </c>
      <c r="X404" s="2" t="s">
        <v>1599</v>
      </c>
      <c r="Y404" s="2" t="s">
        <v>1599</v>
      </c>
      <c r="Z404" s="2" t="s">
        <v>1599</v>
      </c>
      <c r="AC404" s="2" t="s">
        <v>1599</v>
      </c>
      <c r="AE404" s="2" t="s">
        <v>1599</v>
      </c>
      <c r="AF404" s="12" t="s">
        <v>204</v>
      </c>
      <c r="AG404" s="12">
        <v>11689</v>
      </c>
      <c r="AH404" s="12">
        <v>50</v>
      </c>
      <c r="AI404" s="12">
        <f>VLOOKUP(AH404,Tableau5[[ID_Section]:[departement]],10,TRUE)</f>
        <v>17</v>
      </c>
      <c r="AJ404" s="12">
        <v>141</v>
      </c>
      <c r="AK404" s="33">
        <v>43358</v>
      </c>
      <c r="AL404" s="12">
        <v>10</v>
      </c>
      <c r="AM404" s="12">
        <v>2</v>
      </c>
      <c r="AN404" s="12" t="s">
        <v>46</v>
      </c>
      <c r="AP404" s="12">
        <v>1</v>
      </c>
      <c r="AT404" s="12">
        <v>2</v>
      </c>
      <c r="BA404" s="12">
        <v>2</v>
      </c>
      <c r="BB404" s="12">
        <v>1</v>
      </c>
      <c r="BC404" s="12" t="s">
        <v>61</v>
      </c>
      <c r="BD404" s="12">
        <v>148</v>
      </c>
      <c r="BE404" s="12" t="s">
        <v>192</v>
      </c>
      <c r="BF404" s="12">
        <v>14940</v>
      </c>
      <c r="BG404" s="12">
        <v>87</v>
      </c>
      <c r="BI404" s="2"/>
    </row>
    <row r="405" spans="1:61" x14ac:dyDescent="0.2">
      <c r="A405" s="2" t="s">
        <v>1612</v>
      </c>
      <c r="B405" s="2" t="s">
        <v>568</v>
      </c>
      <c r="D405" s="2">
        <v>50</v>
      </c>
      <c r="E405" s="11">
        <v>43358</v>
      </c>
      <c r="F405" s="2">
        <v>43358</v>
      </c>
      <c r="G405" s="2">
        <v>141</v>
      </c>
      <c r="K405" s="2">
        <v>10</v>
      </c>
      <c r="O405" s="2" t="s">
        <v>46</v>
      </c>
      <c r="R405" s="2">
        <v>1</v>
      </c>
      <c r="S405" s="52" t="s">
        <v>1599</v>
      </c>
      <c r="V405" s="2" t="s">
        <v>1989</v>
      </c>
      <c r="W405" s="2" t="s">
        <v>1599</v>
      </c>
      <c r="X405" s="2" t="s">
        <v>1599</v>
      </c>
      <c r="Y405" s="2" t="s">
        <v>1599</v>
      </c>
      <c r="Z405" s="2" t="s">
        <v>1599</v>
      </c>
      <c r="AC405" s="2" t="s">
        <v>1599</v>
      </c>
      <c r="AE405" s="2" t="s">
        <v>1599</v>
      </c>
      <c r="AF405" s="12" t="s">
        <v>204</v>
      </c>
      <c r="AG405" s="12">
        <v>11690</v>
      </c>
      <c r="AH405" s="12">
        <v>50</v>
      </c>
      <c r="AI405" s="12">
        <f>VLOOKUP(AH405,Tableau5[[ID_Section]:[departement]],10,TRUE)</f>
        <v>17</v>
      </c>
      <c r="AJ405" s="12">
        <v>141</v>
      </c>
      <c r="AK405" s="33">
        <v>43358</v>
      </c>
      <c r="AL405" s="12">
        <v>10</v>
      </c>
      <c r="AM405" s="12">
        <v>2</v>
      </c>
      <c r="AN405" s="12" t="s">
        <v>46</v>
      </c>
      <c r="AP405" s="12">
        <v>1</v>
      </c>
      <c r="AT405" s="12">
        <v>2</v>
      </c>
      <c r="BA405" s="12">
        <v>2</v>
      </c>
      <c r="BB405" s="12">
        <v>1</v>
      </c>
      <c r="BC405" s="12" t="s">
        <v>61</v>
      </c>
      <c r="BD405" s="12">
        <v>148</v>
      </c>
      <c r="BE405" s="12" t="s">
        <v>192</v>
      </c>
      <c r="BF405" s="12">
        <v>14940</v>
      </c>
      <c r="BG405" s="12">
        <v>87</v>
      </c>
      <c r="BI405" s="2"/>
    </row>
    <row r="406" spans="1:61" x14ac:dyDescent="0.2">
      <c r="A406" s="2" t="s">
        <v>1612</v>
      </c>
      <c r="B406" s="2" t="s">
        <v>568</v>
      </c>
      <c r="D406" s="2">
        <v>50</v>
      </c>
      <c r="E406" s="11">
        <v>43358</v>
      </c>
      <c r="F406" s="2">
        <v>43358</v>
      </c>
      <c r="G406" s="2">
        <v>141</v>
      </c>
      <c r="K406" s="2">
        <v>10</v>
      </c>
      <c r="O406" s="2" t="s">
        <v>53</v>
      </c>
      <c r="P406" s="52" t="s">
        <v>53</v>
      </c>
      <c r="R406" s="2">
        <v>1</v>
      </c>
      <c r="S406" s="52">
        <v>1</v>
      </c>
      <c r="V406" s="2" t="s">
        <v>1989</v>
      </c>
      <c r="W406" s="2" t="s">
        <v>54</v>
      </c>
      <c r="X406" s="2" t="s">
        <v>212</v>
      </c>
      <c r="Y406" s="2" t="s">
        <v>1599</v>
      </c>
      <c r="Z406" s="2" t="s">
        <v>1599</v>
      </c>
      <c r="AC406" s="2" t="s">
        <v>1599</v>
      </c>
      <c r="AE406" s="2" t="s">
        <v>1599</v>
      </c>
      <c r="AF406" s="12" t="s">
        <v>212</v>
      </c>
      <c r="AG406" s="12">
        <v>11691</v>
      </c>
      <c r="AH406" s="12">
        <v>50</v>
      </c>
      <c r="AI406" s="12">
        <f>VLOOKUP(AH406,Tableau5[[ID_Section]:[departement]],10,TRUE)</f>
        <v>17</v>
      </c>
      <c r="AJ406" s="12">
        <v>141</v>
      </c>
      <c r="AK406" s="33">
        <v>43358</v>
      </c>
      <c r="AL406" s="12">
        <v>10</v>
      </c>
      <c r="AM406" s="12">
        <v>9</v>
      </c>
      <c r="AN406" s="12" t="s">
        <v>53</v>
      </c>
      <c r="AO406" s="12" t="s">
        <v>53</v>
      </c>
      <c r="AP406" s="12">
        <v>1</v>
      </c>
      <c r="AT406" s="12">
        <v>2</v>
      </c>
      <c r="AU406" s="12">
        <v>7</v>
      </c>
      <c r="AZ406" s="12" t="str">
        <f>CONCATENATE(AH406,"-",AK406,"-","Loisir")</f>
        <v>50-43358-Loisir</v>
      </c>
      <c r="BA406" s="12">
        <v>1</v>
      </c>
      <c r="BB406" s="12">
        <v>1</v>
      </c>
      <c r="BC406" s="12" t="s">
        <v>61</v>
      </c>
      <c r="BD406" s="12">
        <v>148</v>
      </c>
      <c r="BE406" s="12" t="s">
        <v>192</v>
      </c>
      <c r="BF406" s="12">
        <v>14940</v>
      </c>
      <c r="BG406" s="12">
        <v>87</v>
      </c>
      <c r="BI406" s="2"/>
    </row>
    <row r="407" spans="1:61" x14ac:dyDescent="0.2">
      <c r="A407" s="2" t="s">
        <v>1612</v>
      </c>
      <c r="B407" s="2" t="s">
        <v>568</v>
      </c>
      <c r="D407" s="2">
        <v>50</v>
      </c>
      <c r="E407" s="11">
        <v>43358</v>
      </c>
      <c r="F407" s="2">
        <v>43358</v>
      </c>
      <c r="G407" s="2">
        <v>141</v>
      </c>
      <c r="K407" s="2">
        <v>10</v>
      </c>
      <c r="M407" s="2">
        <v>1</v>
      </c>
      <c r="O407" s="2" t="s">
        <v>53</v>
      </c>
      <c r="P407" s="52" t="s">
        <v>53</v>
      </c>
      <c r="R407" s="2">
        <v>1</v>
      </c>
      <c r="S407" s="52">
        <v>1</v>
      </c>
      <c r="V407" s="2" t="s">
        <v>1989</v>
      </c>
      <c r="W407" s="2" t="s">
        <v>54</v>
      </c>
      <c r="X407" s="2" t="s">
        <v>213</v>
      </c>
      <c r="Y407" s="2" t="s">
        <v>1599</v>
      </c>
      <c r="Z407" s="2" t="s">
        <v>1599</v>
      </c>
      <c r="AC407" s="2" t="s">
        <v>1599</v>
      </c>
      <c r="AE407" s="2" t="s">
        <v>1599</v>
      </c>
      <c r="AF407" s="12" t="s">
        <v>213</v>
      </c>
      <c r="AG407" s="12">
        <v>11692</v>
      </c>
      <c r="AH407" s="12">
        <v>50</v>
      </c>
      <c r="AI407" s="12">
        <f>VLOOKUP(AH407,Tableau5[[ID_Section]:[departement]],10,TRUE)</f>
        <v>17</v>
      </c>
      <c r="AJ407" s="12">
        <v>141</v>
      </c>
      <c r="AK407" s="33">
        <v>43358</v>
      </c>
      <c r="AL407" s="12">
        <v>10</v>
      </c>
      <c r="AM407" s="12">
        <v>9</v>
      </c>
      <c r="AN407" s="12" t="s">
        <v>53</v>
      </c>
      <c r="AO407" s="12" t="s">
        <v>53</v>
      </c>
      <c r="AP407" s="12">
        <v>1</v>
      </c>
      <c r="AR407" s="12">
        <v>1</v>
      </c>
      <c r="AT407" s="12">
        <v>2</v>
      </c>
      <c r="AU407" s="12">
        <v>8</v>
      </c>
      <c r="AZ407" s="12" t="str">
        <f>CONCATENATE(AH407,"-",AK407,"-","Loisir")</f>
        <v>50-43358-Loisir</v>
      </c>
      <c r="BA407" s="12">
        <v>1</v>
      </c>
      <c r="BB407" s="12">
        <v>1</v>
      </c>
      <c r="BC407" s="12" t="s">
        <v>61</v>
      </c>
      <c r="BD407" s="12">
        <v>148</v>
      </c>
      <c r="BE407" s="12" t="s">
        <v>192</v>
      </c>
      <c r="BF407" s="12">
        <v>14940</v>
      </c>
      <c r="BG407" s="12">
        <v>87</v>
      </c>
      <c r="BI407" s="2"/>
    </row>
    <row r="408" spans="1:61" x14ac:dyDescent="0.2">
      <c r="A408" s="2" t="s">
        <v>1612</v>
      </c>
      <c r="B408" s="2" t="s">
        <v>568</v>
      </c>
      <c r="D408" s="2">
        <v>50</v>
      </c>
      <c r="E408" s="11">
        <v>43358</v>
      </c>
      <c r="F408" s="2">
        <v>43358</v>
      </c>
      <c r="G408" s="2">
        <v>141</v>
      </c>
      <c r="K408" s="2">
        <v>10</v>
      </c>
      <c r="O408" s="2" t="s">
        <v>53</v>
      </c>
      <c r="P408" s="52" t="s">
        <v>53</v>
      </c>
      <c r="R408" s="2">
        <v>1</v>
      </c>
      <c r="S408" s="52" t="s">
        <v>1599</v>
      </c>
      <c r="V408" s="2" t="s">
        <v>1989</v>
      </c>
      <c r="W408" s="2" t="s">
        <v>1599</v>
      </c>
      <c r="X408" s="2" t="s">
        <v>1599</v>
      </c>
      <c r="Y408" s="2" t="s">
        <v>1599</v>
      </c>
      <c r="Z408" s="2" t="s">
        <v>1599</v>
      </c>
      <c r="AC408" s="2" t="s">
        <v>1599</v>
      </c>
      <c r="AE408" s="2" t="s">
        <v>1599</v>
      </c>
      <c r="AF408" s="12" t="s">
        <v>204</v>
      </c>
      <c r="AG408" s="12">
        <v>11693</v>
      </c>
      <c r="AH408" s="12">
        <v>50</v>
      </c>
      <c r="AI408" s="12">
        <f>VLOOKUP(AH408,Tableau5[[ID_Section]:[departement]],10,TRUE)</f>
        <v>17</v>
      </c>
      <c r="AJ408" s="12">
        <v>141</v>
      </c>
      <c r="AK408" s="33">
        <v>43358</v>
      </c>
      <c r="AL408" s="12">
        <v>10</v>
      </c>
      <c r="AM408" s="12">
        <v>9</v>
      </c>
      <c r="AN408" s="12" t="s">
        <v>53</v>
      </c>
      <c r="AO408" s="12" t="s">
        <v>53</v>
      </c>
      <c r="AP408" s="12">
        <v>1</v>
      </c>
      <c r="AT408" s="12">
        <v>2</v>
      </c>
      <c r="AZ408" s="12" t="str">
        <f>CONCATENATE(AH408,"-",AK408,"-","Loisir")</f>
        <v>50-43358-Loisir</v>
      </c>
      <c r="BA408" s="12">
        <v>1</v>
      </c>
      <c r="BB408" s="12">
        <v>1</v>
      </c>
      <c r="BC408" s="12" t="s">
        <v>61</v>
      </c>
      <c r="BD408" s="12">
        <v>148</v>
      </c>
      <c r="BE408" s="12" t="s">
        <v>192</v>
      </c>
      <c r="BF408" s="12">
        <v>14940</v>
      </c>
      <c r="BG408" s="12">
        <v>87</v>
      </c>
      <c r="BI408" s="2"/>
    </row>
    <row r="409" spans="1:61" x14ac:dyDescent="0.2">
      <c r="A409" s="2" t="s">
        <v>1612</v>
      </c>
      <c r="B409" s="2" t="s">
        <v>568</v>
      </c>
      <c r="D409" s="2">
        <v>50</v>
      </c>
      <c r="E409" s="11">
        <v>43358</v>
      </c>
      <c r="F409" s="2">
        <v>43358</v>
      </c>
      <c r="G409" s="2">
        <v>141</v>
      </c>
      <c r="K409" s="2">
        <v>10</v>
      </c>
      <c r="O409" s="2" t="s">
        <v>53</v>
      </c>
      <c r="P409" s="52" t="s">
        <v>53</v>
      </c>
      <c r="R409" s="2">
        <v>4</v>
      </c>
      <c r="S409" s="52" t="s">
        <v>1599</v>
      </c>
      <c r="V409" s="2" t="s">
        <v>1989</v>
      </c>
      <c r="W409" s="2" t="s">
        <v>1599</v>
      </c>
      <c r="X409" s="2" t="s">
        <v>1599</v>
      </c>
      <c r="Y409" s="2" t="s">
        <v>1599</v>
      </c>
      <c r="Z409" s="2" t="s">
        <v>1599</v>
      </c>
      <c r="AC409" s="2" t="s">
        <v>1599</v>
      </c>
      <c r="AE409" s="2" t="s">
        <v>1599</v>
      </c>
      <c r="AF409" s="12" t="s">
        <v>204</v>
      </c>
      <c r="AG409" s="12">
        <v>11694</v>
      </c>
      <c r="AH409" s="12">
        <v>50</v>
      </c>
      <c r="AI409" s="12">
        <f>VLOOKUP(AH409,Tableau5[[ID_Section]:[departement]],10,TRUE)</f>
        <v>17</v>
      </c>
      <c r="AJ409" s="12">
        <v>141</v>
      </c>
      <c r="AK409" s="33">
        <v>43358</v>
      </c>
      <c r="AL409" s="12">
        <v>10</v>
      </c>
      <c r="AM409" s="12">
        <v>9</v>
      </c>
      <c r="AN409" s="12" t="s">
        <v>53</v>
      </c>
      <c r="AO409" s="12" t="s">
        <v>53</v>
      </c>
      <c r="AP409" s="12">
        <v>4</v>
      </c>
      <c r="AT409" s="12">
        <v>2</v>
      </c>
      <c r="AZ409" s="12" t="str">
        <f>CONCATENATE(AH409,"-",AK409,"-","Loisir")</f>
        <v>50-43358-Loisir</v>
      </c>
      <c r="BA409" s="12">
        <v>1</v>
      </c>
      <c r="BB409" s="12">
        <v>1</v>
      </c>
      <c r="BC409" s="12" t="s">
        <v>61</v>
      </c>
      <c r="BD409" s="12">
        <v>148</v>
      </c>
      <c r="BE409" s="12" t="s">
        <v>192</v>
      </c>
      <c r="BF409" s="12">
        <v>14940</v>
      </c>
      <c r="BG409" s="12">
        <v>87</v>
      </c>
      <c r="BI409" s="2"/>
    </row>
    <row r="410" spans="1:61" x14ac:dyDescent="0.2">
      <c r="A410" s="2" t="s">
        <v>1612</v>
      </c>
      <c r="B410" s="2" t="s">
        <v>568</v>
      </c>
      <c r="D410" s="2">
        <v>50</v>
      </c>
      <c r="E410" s="11">
        <v>43358</v>
      </c>
      <c r="F410" s="2">
        <v>43358</v>
      </c>
      <c r="G410" s="2">
        <v>141</v>
      </c>
      <c r="K410" s="2">
        <v>10</v>
      </c>
      <c r="O410" s="2" t="s">
        <v>49</v>
      </c>
      <c r="R410" s="2">
        <v>4</v>
      </c>
      <c r="S410" s="52" t="s">
        <v>1599</v>
      </c>
      <c r="V410" s="2" t="s">
        <v>1989</v>
      </c>
      <c r="W410" s="2" t="s">
        <v>1599</v>
      </c>
      <c r="X410" s="2" t="s">
        <v>1599</v>
      </c>
      <c r="Y410" s="2" t="s">
        <v>1599</v>
      </c>
      <c r="Z410" s="2" t="s">
        <v>1599</v>
      </c>
      <c r="AC410" s="2" t="s">
        <v>1599</v>
      </c>
      <c r="AE410" s="2" t="s">
        <v>1599</v>
      </c>
      <c r="AF410" s="12" t="s">
        <v>204</v>
      </c>
      <c r="AG410" s="12">
        <v>11695</v>
      </c>
      <c r="AH410" s="12">
        <v>50</v>
      </c>
      <c r="AI410" s="12">
        <f>VLOOKUP(AH410,Tableau5[[ID_Section]:[departement]],10,TRUE)</f>
        <v>17</v>
      </c>
      <c r="AJ410" s="12">
        <v>141</v>
      </c>
      <c r="AK410" s="33">
        <v>43358</v>
      </c>
      <c r="AL410" s="12">
        <v>10</v>
      </c>
      <c r="AM410" s="12">
        <v>1</v>
      </c>
      <c r="AN410" s="12" t="s">
        <v>49</v>
      </c>
      <c r="AP410" s="12">
        <v>4</v>
      </c>
      <c r="AT410" s="12">
        <v>2</v>
      </c>
      <c r="BA410" s="12">
        <v>2</v>
      </c>
      <c r="BB410" s="12">
        <v>1</v>
      </c>
      <c r="BC410" s="12" t="s">
        <v>61</v>
      </c>
      <c r="BD410" s="12">
        <v>148</v>
      </c>
      <c r="BE410" s="12" t="s">
        <v>192</v>
      </c>
      <c r="BF410" s="12">
        <v>14940</v>
      </c>
      <c r="BG410" s="12">
        <v>87</v>
      </c>
      <c r="BI410" s="2"/>
    </row>
    <row r="411" spans="1:61" x14ac:dyDescent="0.2">
      <c r="A411" s="2" t="s">
        <v>1612</v>
      </c>
      <c r="B411" s="2" t="s">
        <v>568</v>
      </c>
      <c r="D411" s="2">
        <v>50</v>
      </c>
      <c r="E411" s="11">
        <v>43358</v>
      </c>
      <c r="F411" s="2">
        <v>43358</v>
      </c>
      <c r="G411" s="2">
        <v>141</v>
      </c>
      <c r="K411" s="2">
        <v>10</v>
      </c>
      <c r="O411" s="2" t="s">
        <v>53</v>
      </c>
      <c r="P411" s="52" t="s">
        <v>53</v>
      </c>
      <c r="R411" s="2">
        <v>1</v>
      </c>
      <c r="S411" s="52">
        <v>1</v>
      </c>
      <c r="V411" s="2" t="s">
        <v>1989</v>
      </c>
      <c r="W411" s="2" t="s">
        <v>54</v>
      </c>
      <c r="X411" s="2" t="s">
        <v>214</v>
      </c>
      <c r="Y411" s="2" t="s">
        <v>1599</v>
      </c>
      <c r="Z411" s="2" t="s">
        <v>1599</v>
      </c>
      <c r="AC411" s="2" t="s">
        <v>1599</v>
      </c>
      <c r="AE411" s="2" t="s">
        <v>1599</v>
      </c>
      <c r="AF411" s="12" t="s">
        <v>214</v>
      </c>
      <c r="AG411" s="12">
        <v>11696</v>
      </c>
      <c r="AH411" s="12">
        <v>50</v>
      </c>
      <c r="AI411" s="12">
        <f>VLOOKUP(AH411,Tableau5[[ID_Section]:[departement]],10,TRUE)</f>
        <v>17</v>
      </c>
      <c r="AJ411" s="12">
        <v>141</v>
      </c>
      <c r="AK411" s="33">
        <v>43358</v>
      </c>
      <c r="AL411" s="12">
        <v>10</v>
      </c>
      <c r="AM411" s="12">
        <v>9</v>
      </c>
      <c r="AN411" s="12" t="s">
        <v>53</v>
      </c>
      <c r="AO411" s="12" t="s">
        <v>53</v>
      </c>
      <c r="AP411" s="12">
        <v>1</v>
      </c>
      <c r="AT411" s="12">
        <v>2</v>
      </c>
      <c r="AU411" s="12">
        <v>9</v>
      </c>
      <c r="AZ411" s="12" t="str">
        <f>CONCATENATE(AH411,"-",AK411,"-","Loisir")</f>
        <v>50-43358-Loisir</v>
      </c>
      <c r="BA411" s="12">
        <v>1</v>
      </c>
      <c r="BB411" s="12">
        <v>1</v>
      </c>
      <c r="BC411" s="12" t="s">
        <v>61</v>
      </c>
      <c r="BD411" s="12">
        <v>148</v>
      </c>
      <c r="BE411" s="12" t="s">
        <v>192</v>
      </c>
      <c r="BF411" s="12">
        <v>14940</v>
      </c>
      <c r="BG411" s="12">
        <v>87</v>
      </c>
      <c r="BI411" s="2"/>
    </row>
    <row r="412" spans="1:61" x14ac:dyDescent="0.2">
      <c r="A412" s="2" t="s">
        <v>1612</v>
      </c>
      <c r="B412" s="2" t="s">
        <v>568</v>
      </c>
      <c r="D412" s="2">
        <v>50</v>
      </c>
      <c r="E412" s="11">
        <v>43358</v>
      </c>
      <c r="F412" s="2">
        <v>43358</v>
      </c>
      <c r="G412" s="2">
        <v>141</v>
      </c>
      <c r="K412" s="2">
        <v>10</v>
      </c>
      <c r="O412" s="2" t="s">
        <v>53</v>
      </c>
      <c r="P412" s="52" t="s">
        <v>53</v>
      </c>
      <c r="R412" s="2">
        <v>1</v>
      </c>
      <c r="S412" s="52" t="s">
        <v>1599</v>
      </c>
      <c r="V412" s="2" t="s">
        <v>1989</v>
      </c>
      <c r="W412" s="2" t="s">
        <v>1599</v>
      </c>
      <c r="X412" s="2" t="s">
        <v>1599</v>
      </c>
      <c r="Y412" s="2" t="s">
        <v>1599</v>
      </c>
      <c r="Z412" s="2" t="s">
        <v>1599</v>
      </c>
      <c r="AC412" s="2" t="s">
        <v>1599</v>
      </c>
      <c r="AE412" s="2" t="s">
        <v>1599</v>
      </c>
      <c r="AF412" s="12" t="s">
        <v>204</v>
      </c>
      <c r="AG412" s="12">
        <v>11697</v>
      </c>
      <c r="AH412" s="12">
        <v>50</v>
      </c>
      <c r="AI412" s="12">
        <f>VLOOKUP(AH412,Tableau5[[ID_Section]:[departement]],10,TRUE)</f>
        <v>17</v>
      </c>
      <c r="AJ412" s="12">
        <v>141</v>
      </c>
      <c r="AK412" s="33">
        <v>43358</v>
      </c>
      <c r="AL412" s="12">
        <v>10</v>
      </c>
      <c r="AM412" s="12">
        <v>9</v>
      </c>
      <c r="AN412" s="12" t="s">
        <v>53</v>
      </c>
      <c r="AO412" s="12" t="s">
        <v>53</v>
      </c>
      <c r="AP412" s="12">
        <v>1</v>
      </c>
      <c r="AT412" s="12">
        <v>2</v>
      </c>
      <c r="AZ412" s="12" t="str">
        <f>CONCATENATE(AH412,"-",AK412,"-","Loisir")</f>
        <v>50-43358-Loisir</v>
      </c>
      <c r="BA412" s="12">
        <v>1</v>
      </c>
      <c r="BB412" s="12">
        <v>1</v>
      </c>
      <c r="BC412" s="12" t="s">
        <v>61</v>
      </c>
      <c r="BD412" s="12">
        <v>148</v>
      </c>
      <c r="BE412" s="12" t="s">
        <v>192</v>
      </c>
      <c r="BF412" s="12">
        <v>14940</v>
      </c>
      <c r="BG412" s="12">
        <v>87</v>
      </c>
      <c r="BI412" s="2"/>
    </row>
    <row r="413" spans="1:61" x14ac:dyDescent="0.2">
      <c r="A413" s="2" t="s">
        <v>1612</v>
      </c>
      <c r="B413" s="2" t="s">
        <v>568</v>
      </c>
      <c r="D413" s="2">
        <v>50</v>
      </c>
      <c r="E413" s="11">
        <v>43358</v>
      </c>
      <c r="F413" s="2">
        <v>43358</v>
      </c>
      <c r="G413" s="2">
        <v>141</v>
      </c>
      <c r="K413" s="2">
        <v>10</v>
      </c>
      <c r="O413" s="2" t="s">
        <v>53</v>
      </c>
      <c r="P413" s="52" t="s">
        <v>53</v>
      </c>
      <c r="R413" s="2">
        <v>6</v>
      </c>
      <c r="S413" s="52" t="s">
        <v>1599</v>
      </c>
      <c r="V413" s="2" t="s">
        <v>1988</v>
      </c>
      <c r="W413" s="2" t="s">
        <v>1599</v>
      </c>
      <c r="X413" s="2" t="s">
        <v>1599</v>
      </c>
      <c r="Y413" s="2" t="s">
        <v>1599</v>
      </c>
      <c r="Z413" s="2" t="s">
        <v>1599</v>
      </c>
      <c r="AC413" s="2" t="s">
        <v>1599</v>
      </c>
      <c r="AE413" s="2" t="s">
        <v>1599</v>
      </c>
      <c r="AF413" s="12" t="s">
        <v>204</v>
      </c>
      <c r="AG413" s="12">
        <v>11698</v>
      </c>
      <c r="AH413" s="12">
        <v>50</v>
      </c>
      <c r="AI413" s="12">
        <f>VLOOKUP(AH413,Tableau5[[ID_Section]:[departement]],10,TRUE)</f>
        <v>17</v>
      </c>
      <c r="AJ413" s="12">
        <v>141</v>
      </c>
      <c r="AK413" s="33">
        <v>43358</v>
      </c>
      <c r="AL413" s="12">
        <v>10</v>
      </c>
      <c r="AM413" s="12">
        <v>9</v>
      </c>
      <c r="AN413" s="12" t="s">
        <v>53</v>
      </c>
      <c r="AO413" s="12" t="s">
        <v>53</v>
      </c>
      <c r="AP413" s="12">
        <v>6</v>
      </c>
      <c r="AT413" s="12">
        <v>1</v>
      </c>
      <c r="AZ413" s="12" t="str">
        <f>CONCATENATE(AH413,"-",AK413,"-","Loisir")</f>
        <v>50-43358-Loisir</v>
      </c>
      <c r="BA413" s="12">
        <v>1</v>
      </c>
      <c r="BB413" s="12">
        <v>1</v>
      </c>
      <c r="BC413" s="12" t="s">
        <v>61</v>
      </c>
      <c r="BD413" s="12">
        <v>148</v>
      </c>
      <c r="BE413" s="12" t="s">
        <v>192</v>
      </c>
      <c r="BF413" s="12">
        <v>14940</v>
      </c>
      <c r="BG413" s="12">
        <v>87</v>
      </c>
      <c r="BI413" s="2"/>
    </row>
    <row r="414" spans="1:61" x14ac:dyDescent="0.2">
      <c r="A414" s="2" t="s">
        <v>1612</v>
      </c>
      <c r="B414" s="2" t="s">
        <v>568</v>
      </c>
      <c r="D414" s="2">
        <v>50</v>
      </c>
      <c r="E414" s="11">
        <v>43358</v>
      </c>
      <c r="F414" s="2">
        <v>43358</v>
      </c>
      <c r="G414" s="2">
        <v>141</v>
      </c>
      <c r="K414" s="2">
        <v>10</v>
      </c>
      <c r="O414" s="2" t="s">
        <v>49</v>
      </c>
      <c r="R414" s="2">
        <v>1</v>
      </c>
      <c r="S414" s="52" t="s">
        <v>1599</v>
      </c>
      <c r="V414" s="2" t="s">
        <v>1989</v>
      </c>
      <c r="W414" s="2" t="s">
        <v>1599</v>
      </c>
      <c r="X414" s="2" t="s">
        <v>1599</v>
      </c>
      <c r="Y414" s="2" t="s">
        <v>1599</v>
      </c>
      <c r="Z414" s="2" t="s">
        <v>1599</v>
      </c>
      <c r="AC414" s="2" t="s">
        <v>1599</v>
      </c>
      <c r="AE414" s="2" t="s">
        <v>1599</v>
      </c>
      <c r="AF414" s="12" t="s">
        <v>204</v>
      </c>
      <c r="AG414" s="12">
        <v>11699</v>
      </c>
      <c r="AH414" s="12">
        <v>50</v>
      </c>
      <c r="AI414" s="12">
        <f>VLOOKUP(AH414,Tableau5[[ID_Section]:[departement]],10,TRUE)</f>
        <v>17</v>
      </c>
      <c r="AJ414" s="12">
        <v>141</v>
      </c>
      <c r="AK414" s="33">
        <v>43358</v>
      </c>
      <c r="AL414" s="12">
        <v>10</v>
      </c>
      <c r="AM414" s="12">
        <v>1</v>
      </c>
      <c r="AN414" s="12" t="s">
        <v>49</v>
      </c>
      <c r="AP414" s="12">
        <v>1</v>
      </c>
      <c r="AT414" s="12">
        <v>2</v>
      </c>
      <c r="BA414" s="12">
        <v>2</v>
      </c>
      <c r="BB414" s="12">
        <v>1</v>
      </c>
      <c r="BC414" s="12" t="s">
        <v>61</v>
      </c>
      <c r="BD414" s="12">
        <v>148</v>
      </c>
      <c r="BE414" s="12" t="s">
        <v>192</v>
      </c>
      <c r="BF414" s="12">
        <v>14940</v>
      </c>
      <c r="BG414" s="12">
        <v>87</v>
      </c>
      <c r="BI414" s="2"/>
    </row>
    <row r="415" spans="1:61" x14ac:dyDescent="0.2">
      <c r="A415" s="2" t="s">
        <v>1612</v>
      </c>
      <c r="B415" s="2" t="s">
        <v>568</v>
      </c>
      <c r="D415" s="2">
        <v>50</v>
      </c>
      <c r="E415" s="11">
        <v>43358</v>
      </c>
      <c r="F415" s="2">
        <v>43358</v>
      </c>
      <c r="G415" s="2">
        <v>141</v>
      </c>
      <c r="K415" s="2">
        <v>10</v>
      </c>
      <c r="O415" s="2" t="s">
        <v>46</v>
      </c>
      <c r="R415" s="2">
        <v>2</v>
      </c>
      <c r="S415" s="52" t="s">
        <v>1599</v>
      </c>
      <c r="V415" s="2" t="s">
        <v>1989</v>
      </c>
      <c r="W415" s="2" t="s">
        <v>1599</v>
      </c>
      <c r="X415" s="2" t="s">
        <v>1599</v>
      </c>
      <c r="Y415" s="2" t="s">
        <v>1599</v>
      </c>
      <c r="Z415" s="2" t="s">
        <v>1599</v>
      </c>
      <c r="AC415" s="2" t="s">
        <v>1599</v>
      </c>
      <c r="AE415" s="2" t="s">
        <v>1599</v>
      </c>
      <c r="AF415" s="12" t="s">
        <v>204</v>
      </c>
      <c r="AG415" s="12">
        <v>11700</v>
      </c>
      <c r="AH415" s="12">
        <v>50</v>
      </c>
      <c r="AI415" s="12">
        <f>VLOOKUP(AH415,Tableau5[[ID_Section]:[departement]],10,TRUE)</f>
        <v>17</v>
      </c>
      <c r="AJ415" s="12">
        <v>141</v>
      </c>
      <c r="AK415" s="33">
        <v>43358</v>
      </c>
      <c r="AL415" s="12">
        <v>10</v>
      </c>
      <c r="AM415" s="12">
        <v>2</v>
      </c>
      <c r="AN415" s="12" t="s">
        <v>46</v>
      </c>
      <c r="AP415" s="12">
        <v>2</v>
      </c>
      <c r="AT415" s="12">
        <v>2</v>
      </c>
      <c r="BA415" s="12">
        <v>2</v>
      </c>
      <c r="BB415" s="12">
        <v>1</v>
      </c>
      <c r="BC415" s="12" t="s">
        <v>61</v>
      </c>
      <c r="BD415" s="12">
        <v>148</v>
      </c>
      <c r="BE415" s="12" t="s">
        <v>192</v>
      </c>
      <c r="BF415" s="12">
        <v>14940</v>
      </c>
      <c r="BG415" s="12">
        <v>87</v>
      </c>
      <c r="BI415" s="2"/>
    </row>
    <row r="416" spans="1:61" x14ac:dyDescent="0.2">
      <c r="A416" s="2" t="s">
        <v>1612</v>
      </c>
      <c r="B416" s="2" t="s">
        <v>568</v>
      </c>
      <c r="D416" s="2">
        <v>50</v>
      </c>
      <c r="E416" s="11">
        <v>43358</v>
      </c>
      <c r="F416" s="2">
        <v>43358</v>
      </c>
      <c r="G416" s="2">
        <v>141</v>
      </c>
      <c r="K416" s="2">
        <v>10</v>
      </c>
      <c r="O416" s="2" t="s">
        <v>50</v>
      </c>
      <c r="P416" s="52" t="s">
        <v>50</v>
      </c>
      <c r="R416" s="2">
        <v>1</v>
      </c>
      <c r="S416" s="52">
        <v>1</v>
      </c>
      <c r="V416" s="2" t="s">
        <v>1989</v>
      </c>
      <c r="W416" s="2" t="s">
        <v>54</v>
      </c>
      <c r="X416" s="2" t="s">
        <v>215</v>
      </c>
      <c r="Y416" s="2" t="s">
        <v>1599</v>
      </c>
      <c r="Z416" s="2" t="s">
        <v>1599</v>
      </c>
      <c r="AC416" s="2" t="s">
        <v>1599</v>
      </c>
      <c r="AE416" s="2" t="s">
        <v>1599</v>
      </c>
      <c r="AF416" s="12" t="s">
        <v>215</v>
      </c>
      <c r="AG416" s="12">
        <v>11701</v>
      </c>
      <c r="AH416" s="12">
        <v>50</v>
      </c>
      <c r="AI416" s="12">
        <f>VLOOKUP(AH416,Tableau5[[ID_Section]:[departement]],10,TRUE)</f>
        <v>17</v>
      </c>
      <c r="AJ416" s="12">
        <v>141</v>
      </c>
      <c r="AK416" s="33">
        <v>43358</v>
      </c>
      <c r="AL416" s="12">
        <v>10</v>
      </c>
      <c r="AM416" s="12">
        <v>8</v>
      </c>
      <c r="AN416" s="12" t="s">
        <v>50</v>
      </c>
      <c r="AO416" s="12" t="str">
        <f>AN416</f>
        <v>Utilitaire</v>
      </c>
      <c r="AP416" s="12">
        <v>1</v>
      </c>
      <c r="AT416" s="12">
        <v>2</v>
      </c>
      <c r="AU416" s="12">
        <v>10</v>
      </c>
      <c r="AZ416" s="12" t="str">
        <f>CONCATENATE(AH416,"-",AK416,"-",AN416)</f>
        <v>50-43358-Utilitaire</v>
      </c>
      <c r="BA416" s="12">
        <v>1</v>
      </c>
      <c r="BB416" s="12">
        <v>1</v>
      </c>
      <c r="BC416" s="12" t="s">
        <v>61</v>
      </c>
      <c r="BD416" s="12">
        <v>148</v>
      </c>
      <c r="BE416" s="12" t="s">
        <v>192</v>
      </c>
      <c r="BF416" s="12">
        <v>14940</v>
      </c>
      <c r="BG416" s="12">
        <v>87</v>
      </c>
      <c r="BI416" s="2"/>
    </row>
    <row r="417" spans="1:61" x14ac:dyDescent="0.2">
      <c r="A417" s="2" t="s">
        <v>1612</v>
      </c>
      <c r="B417" s="2" t="s">
        <v>568</v>
      </c>
      <c r="D417" s="2">
        <v>50</v>
      </c>
      <c r="E417" s="11">
        <v>43358</v>
      </c>
      <c r="F417" s="2">
        <v>43358</v>
      </c>
      <c r="G417" s="2">
        <v>141</v>
      </c>
      <c r="K417" s="2">
        <v>10</v>
      </c>
      <c r="O417" s="2" t="s">
        <v>50</v>
      </c>
      <c r="P417" s="52" t="s">
        <v>50</v>
      </c>
      <c r="R417" s="2">
        <v>1</v>
      </c>
      <c r="S417" s="52" t="s">
        <v>1599</v>
      </c>
      <c r="V417" s="2" t="s">
        <v>1989</v>
      </c>
      <c r="W417" s="2" t="s">
        <v>1599</v>
      </c>
      <c r="X417" s="2" t="s">
        <v>1599</v>
      </c>
      <c r="Y417" s="2" t="s">
        <v>1599</v>
      </c>
      <c r="Z417" s="2" t="s">
        <v>1599</v>
      </c>
      <c r="AC417" s="2" t="s">
        <v>1599</v>
      </c>
      <c r="AE417" s="2" t="s">
        <v>1599</v>
      </c>
      <c r="AF417" s="12" t="s">
        <v>204</v>
      </c>
      <c r="AG417" s="12">
        <v>11702</v>
      </c>
      <c r="AH417" s="12">
        <v>50</v>
      </c>
      <c r="AI417" s="12">
        <f>VLOOKUP(AH417,Tableau5[[ID_Section]:[departement]],10,TRUE)</f>
        <v>17</v>
      </c>
      <c r="AJ417" s="12">
        <v>141</v>
      </c>
      <c r="AK417" s="33">
        <v>43358</v>
      </c>
      <c r="AL417" s="12">
        <v>10</v>
      </c>
      <c r="AM417" s="12">
        <v>8</v>
      </c>
      <c r="AN417" s="12" t="s">
        <v>50</v>
      </c>
      <c r="AO417" s="12" t="str">
        <f>AN417</f>
        <v>Utilitaire</v>
      </c>
      <c r="AP417" s="12">
        <v>1</v>
      </c>
      <c r="AT417" s="12">
        <v>2</v>
      </c>
      <c r="AZ417" s="12" t="str">
        <f>CONCATENATE(AH417,"-",AK417,"-",AN417)</f>
        <v>50-43358-Utilitaire</v>
      </c>
      <c r="BA417" s="12">
        <v>1</v>
      </c>
      <c r="BB417" s="12">
        <v>1</v>
      </c>
      <c r="BC417" s="12" t="s">
        <v>61</v>
      </c>
      <c r="BD417" s="12">
        <v>148</v>
      </c>
      <c r="BE417" s="12" t="s">
        <v>192</v>
      </c>
      <c r="BF417" s="12">
        <v>14940</v>
      </c>
      <c r="BG417" s="12">
        <v>87</v>
      </c>
      <c r="BI417" s="2"/>
    </row>
    <row r="418" spans="1:61" x14ac:dyDescent="0.2">
      <c r="A418" s="2" t="s">
        <v>1612</v>
      </c>
      <c r="B418" s="2" t="s">
        <v>568</v>
      </c>
      <c r="D418" s="2">
        <v>50</v>
      </c>
      <c r="E418" s="11">
        <v>43358</v>
      </c>
      <c r="F418" s="2">
        <v>43358</v>
      </c>
      <c r="G418" s="2">
        <v>141</v>
      </c>
      <c r="K418" s="2">
        <v>10</v>
      </c>
      <c r="O418" s="2" t="s">
        <v>55</v>
      </c>
      <c r="P418" s="52" t="s">
        <v>55</v>
      </c>
      <c r="R418" s="2">
        <v>1</v>
      </c>
      <c r="S418" s="52">
        <v>1</v>
      </c>
      <c r="V418" s="2" t="s">
        <v>1989</v>
      </c>
      <c r="W418" s="2" t="s">
        <v>54</v>
      </c>
      <c r="X418" s="2" t="s">
        <v>216</v>
      </c>
      <c r="Y418" s="2" t="s">
        <v>1599</v>
      </c>
      <c r="Z418" s="2" t="s">
        <v>1599</v>
      </c>
      <c r="AC418" s="2" t="s">
        <v>1599</v>
      </c>
      <c r="AE418" s="2" t="s">
        <v>1599</v>
      </c>
      <c r="AF418" s="12" t="s">
        <v>216</v>
      </c>
      <c r="AG418" s="12">
        <v>11703</v>
      </c>
      <c r="AH418" s="12">
        <v>50</v>
      </c>
      <c r="AI418" s="12">
        <f>VLOOKUP(AH418,Tableau5[[ID_Section]:[departement]],10,TRUE)</f>
        <v>17</v>
      </c>
      <c r="AJ418" s="12">
        <v>141</v>
      </c>
      <c r="AK418" s="33">
        <v>43358</v>
      </c>
      <c r="AL418" s="12">
        <v>10</v>
      </c>
      <c r="AM418" s="12">
        <v>5</v>
      </c>
      <c r="AN418" s="12" t="s">
        <v>55</v>
      </c>
      <c r="AO418" s="12" t="str">
        <f>AN418</f>
        <v>Sportif</v>
      </c>
      <c r="AP418" s="12">
        <v>1</v>
      </c>
      <c r="AT418" s="12">
        <v>2</v>
      </c>
      <c r="AU418" s="12">
        <v>11</v>
      </c>
      <c r="AZ418" s="12" t="str">
        <f>CONCATENATE(AH418,"-",AK418,"-",AN418)</f>
        <v>50-43358-Sportif</v>
      </c>
      <c r="BA418" s="12">
        <v>1</v>
      </c>
      <c r="BB418" s="12">
        <v>1</v>
      </c>
      <c r="BC418" s="12" t="s">
        <v>61</v>
      </c>
      <c r="BD418" s="12">
        <v>148</v>
      </c>
      <c r="BE418" s="12" t="s">
        <v>192</v>
      </c>
      <c r="BF418" s="12">
        <v>14940</v>
      </c>
      <c r="BG418" s="12">
        <v>87</v>
      </c>
      <c r="BI418" s="2"/>
    </row>
    <row r="419" spans="1:61" x14ac:dyDescent="0.2">
      <c r="A419" s="2" t="s">
        <v>1612</v>
      </c>
      <c r="B419" s="2" t="s">
        <v>568</v>
      </c>
      <c r="D419" s="2">
        <v>50</v>
      </c>
      <c r="E419" s="11">
        <v>43358</v>
      </c>
      <c r="F419" s="2">
        <v>43358</v>
      </c>
      <c r="G419" s="2">
        <v>141</v>
      </c>
      <c r="K419" s="2">
        <v>10</v>
      </c>
      <c r="O419" s="2" t="s">
        <v>55</v>
      </c>
      <c r="P419" s="52" t="s">
        <v>55</v>
      </c>
      <c r="R419" s="2">
        <v>1</v>
      </c>
      <c r="S419" s="52" t="s">
        <v>1599</v>
      </c>
      <c r="V419" s="2" t="s">
        <v>1989</v>
      </c>
      <c r="W419" s="2" t="s">
        <v>1599</v>
      </c>
      <c r="X419" s="2" t="s">
        <v>1599</v>
      </c>
      <c r="Y419" s="2" t="s">
        <v>1599</v>
      </c>
      <c r="Z419" s="2" t="s">
        <v>1599</v>
      </c>
      <c r="AC419" s="2" t="s">
        <v>1599</v>
      </c>
      <c r="AE419" s="2" t="s">
        <v>1599</v>
      </c>
      <c r="AF419" s="12" t="s">
        <v>204</v>
      </c>
      <c r="AG419" s="12">
        <v>11704</v>
      </c>
      <c r="AH419" s="12">
        <v>50</v>
      </c>
      <c r="AI419" s="12">
        <f>VLOOKUP(AH419,Tableau5[[ID_Section]:[departement]],10,TRUE)</f>
        <v>17</v>
      </c>
      <c r="AJ419" s="12">
        <v>141</v>
      </c>
      <c r="AK419" s="33">
        <v>43358</v>
      </c>
      <c r="AL419" s="12">
        <v>10</v>
      </c>
      <c r="AM419" s="12">
        <v>5</v>
      </c>
      <c r="AN419" s="12" t="s">
        <v>55</v>
      </c>
      <c r="AO419" s="12" t="str">
        <f>AN419</f>
        <v>Sportif</v>
      </c>
      <c r="AP419" s="12">
        <v>1</v>
      </c>
      <c r="AT419" s="12">
        <v>2</v>
      </c>
      <c r="AZ419" s="12" t="str">
        <f>CONCATENATE(AH419,"-",AK419,"-",AN419)</f>
        <v>50-43358-Sportif</v>
      </c>
      <c r="BA419" s="12">
        <v>1</v>
      </c>
      <c r="BB419" s="12">
        <v>1</v>
      </c>
      <c r="BC419" s="12" t="s">
        <v>61</v>
      </c>
      <c r="BD419" s="12">
        <v>148</v>
      </c>
      <c r="BE419" s="12" t="s">
        <v>192</v>
      </c>
      <c r="BF419" s="12">
        <v>14940</v>
      </c>
      <c r="BG419" s="12">
        <v>87</v>
      </c>
      <c r="BH419" s="12" t="s">
        <v>48</v>
      </c>
      <c r="BI419" s="2"/>
    </row>
    <row r="420" spans="1:61" x14ac:dyDescent="0.2">
      <c r="A420" s="2" t="s">
        <v>1612</v>
      </c>
      <c r="B420" s="2" t="s">
        <v>568</v>
      </c>
      <c r="D420" s="2">
        <v>50</v>
      </c>
      <c r="E420" s="11">
        <v>43358</v>
      </c>
      <c r="F420" s="2">
        <v>43358</v>
      </c>
      <c r="G420" s="2">
        <v>141</v>
      </c>
      <c r="K420" s="2">
        <v>11</v>
      </c>
      <c r="M420" s="2">
        <v>1</v>
      </c>
      <c r="O420" s="2" t="s">
        <v>53</v>
      </c>
      <c r="P420" s="52" t="s">
        <v>53</v>
      </c>
      <c r="R420" s="2">
        <v>1</v>
      </c>
      <c r="S420" s="52">
        <v>1</v>
      </c>
      <c r="V420" s="2" t="s">
        <v>1989</v>
      </c>
      <c r="W420" s="2" t="s">
        <v>54</v>
      </c>
      <c r="X420" s="2" t="s">
        <v>217</v>
      </c>
      <c r="Y420" s="2" t="s">
        <v>1599</v>
      </c>
      <c r="Z420" s="2" t="s">
        <v>1599</v>
      </c>
      <c r="AC420" s="2" t="s">
        <v>1599</v>
      </c>
      <c r="AE420" s="2" t="s">
        <v>1599</v>
      </c>
      <c r="AF420" s="12" t="s">
        <v>217</v>
      </c>
      <c r="AG420" s="12">
        <v>11705</v>
      </c>
      <c r="AH420" s="12">
        <v>50</v>
      </c>
      <c r="AI420" s="12">
        <f>VLOOKUP(AH420,Tableau5[[ID_Section]:[departement]],10,TRUE)</f>
        <v>17</v>
      </c>
      <c r="AJ420" s="12">
        <v>141</v>
      </c>
      <c r="AK420" s="33">
        <v>43358</v>
      </c>
      <c r="AL420" s="12">
        <v>11</v>
      </c>
      <c r="AM420" s="12">
        <v>9</v>
      </c>
      <c r="AN420" s="12" t="s">
        <v>53</v>
      </c>
      <c r="AO420" s="12" t="s">
        <v>53</v>
      </c>
      <c r="AP420" s="12">
        <v>1</v>
      </c>
      <c r="AR420" s="12">
        <v>1</v>
      </c>
      <c r="AT420" s="12">
        <v>2</v>
      </c>
      <c r="AU420" s="12">
        <v>12</v>
      </c>
      <c r="AZ420" s="12" t="str">
        <f>CONCATENATE(AH420,"-",AK420,"-","Loisir")</f>
        <v>50-43358-Loisir</v>
      </c>
      <c r="BA420" s="12">
        <v>1</v>
      </c>
      <c r="BB420" s="12">
        <v>1</v>
      </c>
      <c r="BC420" s="12" t="s">
        <v>61</v>
      </c>
      <c r="BD420" s="12">
        <v>148</v>
      </c>
      <c r="BE420" s="12" t="s">
        <v>193</v>
      </c>
      <c r="BF420" s="12">
        <v>14941</v>
      </c>
      <c r="BG420" s="12">
        <v>104</v>
      </c>
      <c r="BI420" s="2"/>
    </row>
    <row r="421" spans="1:61" x14ac:dyDescent="0.2">
      <c r="A421" s="2" t="s">
        <v>1612</v>
      </c>
      <c r="B421" s="2" t="s">
        <v>568</v>
      </c>
      <c r="D421" s="2">
        <v>50</v>
      </c>
      <c r="E421" s="11">
        <v>43358</v>
      </c>
      <c r="F421" s="2">
        <v>43358</v>
      </c>
      <c r="G421" s="2">
        <v>141</v>
      </c>
      <c r="K421" s="2">
        <v>11</v>
      </c>
      <c r="O421" s="2" t="s">
        <v>53</v>
      </c>
      <c r="P421" s="52" t="s">
        <v>53</v>
      </c>
      <c r="R421" s="2">
        <v>1</v>
      </c>
      <c r="S421" s="52" t="s">
        <v>1599</v>
      </c>
      <c r="V421" s="2" t="s">
        <v>1989</v>
      </c>
      <c r="W421" s="2" t="s">
        <v>1599</v>
      </c>
      <c r="X421" s="2" t="s">
        <v>1599</v>
      </c>
      <c r="Y421" s="2" t="s">
        <v>1599</v>
      </c>
      <c r="Z421" s="2" t="s">
        <v>1599</v>
      </c>
      <c r="AC421" s="2" t="s">
        <v>1599</v>
      </c>
      <c r="AE421" s="2" t="s">
        <v>1599</v>
      </c>
      <c r="AF421" s="12" t="s">
        <v>204</v>
      </c>
      <c r="AG421" s="12">
        <v>11706</v>
      </c>
      <c r="AH421" s="12">
        <v>50</v>
      </c>
      <c r="AI421" s="12">
        <f>VLOOKUP(AH421,Tableau5[[ID_Section]:[departement]],10,TRUE)</f>
        <v>17</v>
      </c>
      <c r="AJ421" s="12">
        <v>141</v>
      </c>
      <c r="AK421" s="33">
        <v>43358</v>
      </c>
      <c r="AL421" s="12">
        <v>11</v>
      </c>
      <c r="AM421" s="12">
        <v>9</v>
      </c>
      <c r="AN421" s="12" t="s">
        <v>53</v>
      </c>
      <c r="AO421" s="12" t="s">
        <v>53</v>
      </c>
      <c r="AP421" s="12">
        <v>1</v>
      </c>
      <c r="AT421" s="12">
        <v>2</v>
      </c>
      <c r="AZ421" s="12" t="str">
        <f>CONCATENATE(AH421,"-",AK421,"-","Loisir")</f>
        <v>50-43358-Loisir</v>
      </c>
      <c r="BA421" s="12">
        <v>1</v>
      </c>
      <c r="BB421" s="12">
        <v>1</v>
      </c>
      <c r="BC421" s="12" t="s">
        <v>61</v>
      </c>
      <c r="BD421" s="12">
        <v>148</v>
      </c>
      <c r="BE421" s="12" t="s">
        <v>193</v>
      </c>
      <c r="BF421" s="12">
        <v>14941</v>
      </c>
      <c r="BG421" s="12">
        <v>104</v>
      </c>
      <c r="BI421" s="2"/>
    </row>
    <row r="422" spans="1:61" x14ac:dyDescent="0.2">
      <c r="A422" s="2" t="s">
        <v>1612</v>
      </c>
      <c r="B422" s="2" t="s">
        <v>568</v>
      </c>
      <c r="D422" s="2">
        <v>50</v>
      </c>
      <c r="E422" s="11">
        <v>43358</v>
      </c>
      <c r="F422" s="2">
        <v>43358</v>
      </c>
      <c r="G422" s="2">
        <v>141</v>
      </c>
      <c r="K422" s="2">
        <v>11</v>
      </c>
      <c r="O422" s="2" t="s">
        <v>49</v>
      </c>
      <c r="R422" s="2">
        <v>2</v>
      </c>
      <c r="S422" s="52" t="s">
        <v>1599</v>
      </c>
      <c r="V422" s="2" t="s">
        <v>1988</v>
      </c>
      <c r="W422" s="2" t="s">
        <v>1599</v>
      </c>
      <c r="X422" s="2" t="s">
        <v>1599</v>
      </c>
      <c r="Y422" s="2" t="s">
        <v>1599</v>
      </c>
      <c r="Z422" s="2" t="s">
        <v>1599</v>
      </c>
      <c r="AC422" s="2" t="s">
        <v>1599</v>
      </c>
      <c r="AE422" s="2" t="s">
        <v>1599</v>
      </c>
      <c r="AF422" s="12" t="s">
        <v>204</v>
      </c>
      <c r="AG422" s="12">
        <v>11707</v>
      </c>
      <c r="AH422" s="12">
        <v>50</v>
      </c>
      <c r="AI422" s="12">
        <f>VLOOKUP(AH422,Tableau5[[ID_Section]:[departement]],10,TRUE)</f>
        <v>17</v>
      </c>
      <c r="AJ422" s="12">
        <v>141</v>
      </c>
      <c r="AK422" s="33">
        <v>43358</v>
      </c>
      <c r="AL422" s="12">
        <v>11</v>
      </c>
      <c r="AM422" s="12">
        <v>1</v>
      </c>
      <c r="AN422" s="12" t="s">
        <v>49</v>
      </c>
      <c r="AP422" s="12">
        <v>2</v>
      </c>
      <c r="AT422" s="12">
        <v>1</v>
      </c>
      <c r="BA422" s="12">
        <v>2</v>
      </c>
      <c r="BB422" s="12">
        <v>1</v>
      </c>
      <c r="BC422" s="12" t="s">
        <v>61</v>
      </c>
      <c r="BD422" s="12">
        <v>148</v>
      </c>
      <c r="BE422" s="12" t="s">
        <v>193</v>
      </c>
      <c r="BF422" s="12">
        <v>14941</v>
      </c>
      <c r="BG422" s="12">
        <v>104</v>
      </c>
      <c r="BI422" s="2"/>
    </row>
    <row r="423" spans="1:61" x14ac:dyDescent="0.2">
      <c r="A423" s="2" t="s">
        <v>1612</v>
      </c>
      <c r="B423" s="2" t="s">
        <v>568</v>
      </c>
      <c r="D423" s="2">
        <v>50</v>
      </c>
      <c r="E423" s="11">
        <v>43358</v>
      </c>
      <c r="F423" s="2">
        <v>43358</v>
      </c>
      <c r="G423" s="2">
        <v>141</v>
      </c>
      <c r="K423" s="2">
        <v>11</v>
      </c>
      <c r="O423" s="2" t="s">
        <v>56</v>
      </c>
      <c r="R423" s="2">
        <v>1</v>
      </c>
      <c r="S423" s="52" t="s">
        <v>1599</v>
      </c>
      <c r="U423" s="2" t="s">
        <v>57</v>
      </c>
      <c r="V423" s="2" t="s">
        <v>1988</v>
      </c>
      <c r="W423" s="2" t="s">
        <v>1599</v>
      </c>
      <c r="X423" s="2" t="s">
        <v>1599</v>
      </c>
      <c r="Y423" s="2" t="s">
        <v>1599</v>
      </c>
      <c r="Z423" s="2" t="s">
        <v>1599</v>
      </c>
      <c r="AC423" s="2" t="s">
        <v>1599</v>
      </c>
      <c r="AE423" s="2" t="s">
        <v>1599</v>
      </c>
      <c r="AF423" s="12" t="s">
        <v>204</v>
      </c>
      <c r="AG423" s="12">
        <v>11708</v>
      </c>
      <c r="AH423" s="12">
        <v>50</v>
      </c>
      <c r="AI423" s="12">
        <f>VLOOKUP(AH423,Tableau5[[ID_Section]:[departement]],10,TRUE)</f>
        <v>17</v>
      </c>
      <c r="AJ423" s="12">
        <v>141</v>
      </c>
      <c r="AK423" s="33">
        <v>43358</v>
      </c>
      <c r="AL423" s="12">
        <v>11</v>
      </c>
      <c r="AM423" s="12">
        <v>15</v>
      </c>
      <c r="AN423" s="12" t="s">
        <v>56</v>
      </c>
      <c r="AP423" s="12">
        <v>1</v>
      </c>
      <c r="AS423" s="12" t="s">
        <v>57</v>
      </c>
      <c r="AT423" s="12">
        <v>1</v>
      </c>
      <c r="BA423" s="12">
        <v>2</v>
      </c>
      <c r="BB423" s="12">
        <v>1</v>
      </c>
      <c r="BC423" s="12" t="s">
        <v>61</v>
      </c>
      <c r="BD423" s="12">
        <v>148</v>
      </c>
      <c r="BE423" s="12" t="s">
        <v>193</v>
      </c>
      <c r="BF423" s="12">
        <v>14941</v>
      </c>
      <c r="BG423" s="12">
        <v>104</v>
      </c>
      <c r="BI423" s="2"/>
    </row>
    <row r="424" spans="1:61" x14ac:dyDescent="0.2">
      <c r="A424" s="2" t="s">
        <v>1612</v>
      </c>
      <c r="B424" s="2" t="s">
        <v>568</v>
      </c>
      <c r="D424" s="2">
        <v>50</v>
      </c>
      <c r="E424" s="11">
        <v>43358</v>
      </c>
      <c r="F424" s="2">
        <v>43358</v>
      </c>
      <c r="G424" s="2">
        <v>141</v>
      </c>
      <c r="K424" s="2">
        <v>11</v>
      </c>
      <c r="O424" s="2" t="s">
        <v>46</v>
      </c>
      <c r="R424" s="2">
        <v>1</v>
      </c>
      <c r="S424" s="52" t="s">
        <v>1599</v>
      </c>
      <c r="V424" s="2" t="s">
        <v>1989</v>
      </c>
      <c r="W424" s="2" t="s">
        <v>1599</v>
      </c>
      <c r="X424" s="2" t="s">
        <v>1599</v>
      </c>
      <c r="Y424" s="2" t="s">
        <v>1599</v>
      </c>
      <c r="Z424" s="2" t="s">
        <v>1599</v>
      </c>
      <c r="AC424" s="2" t="s">
        <v>1599</v>
      </c>
      <c r="AE424" s="2" t="s">
        <v>1599</v>
      </c>
      <c r="AF424" s="12" t="s">
        <v>204</v>
      </c>
      <c r="AG424" s="12">
        <v>11709</v>
      </c>
      <c r="AH424" s="12">
        <v>50</v>
      </c>
      <c r="AI424" s="12">
        <f>VLOOKUP(AH424,Tableau5[[ID_Section]:[departement]],10,TRUE)</f>
        <v>17</v>
      </c>
      <c r="AJ424" s="12">
        <v>141</v>
      </c>
      <c r="AK424" s="33">
        <v>43358</v>
      </c>
      <c r="AL424" s="12">
        <v>11</v>
      </c>
      <c r="AM424" s="12">
        <v>2</v>
      </c>
      <c r="AN424" s="12" t="s">
        <v>46</v>
      </c>
      <c r="AP424" s="12">
        <v>1</v>
      </c>
      <c r="AT424" s="12">
        <v>2</v>
      </c>
      <c r="BA424" s="12">
        <v>2</v>
      </c>
      <c r="BB424" s="12">
        <v>1</v>
      </c>
      <c r="BC424" s="12" t="s">
        <v>61</v>
      </c>
      <c r="BD424" s="12">
        <v>148</v>
      </c>
      <c r="BE424" s="12" t="s">
        <v>193</v>
      </c>
      <c r="BF424" s="12">
        <v>14941</v>
      </c>
      <c r="BG424" s="12">
        <v>104</v>
      </c>
      <c r="BI424" s="2"/>
    </row>
    <row r="425" spans="1:61" x14ac:dyDescent="0.2">
      <c r="A425" s="2" t="s">
        <v>1612</v>
      </c>
      <c r="B425" s="2" t="s">
        <v>568</v>
      </c>
      <c r="D425" s="2">
        <v>50</v>
      </c>
      <c r="E425" s="11">
        <v>43358</v>
      </c>
      <c r="F425" s="2">
        <v>43358</v>
      </c>
      <c r="G425" s="2">
        <v>141</v>
      </c>
      <c r="K425" s="2">
        <v>11</v>
      </c>
      <c r="O425" s="2" t="s">
        <v>56</v>
      </c>
      <c r="R425" s="2">
        <v>1</v>
      </c>
      <c r="S425" s="52" t="s">
        <v>1599</v>
      </c>
      <c r="U425" s="2" t="s">
        <v>57</v>
      </c>
      <c r="V425" s="2" t="s">
        <v>1989</v>
      </c>
      <c r="W425" s="2" t="s">
        <v>1599</v>
      </c>
      <c r="X425" s="2" t="s">
        <v>1599</v>
      </c>
      <c r="Y425" s="2" t="s">
        <v>1599</v>
      </c>
      <c r="Z425" s="2" t="s">
        <v>1599</v>
      </c>
      <c r="AC425" s="2" t="s">
        <v>1599</v>
      </c>
      <c r="AE425" s="2" t="s">
        <v>1599</v>
      </c>
      <c r="AF425" s="12" t="s">
        <v>204</v>
      </c>
      <c r="AG425" s="12">
        <v>11710</v>
      </c>
      <c r="AH425" s="12">
        <v>50</v>
      </c>
      <c r="AI425" s="12">
        <f>VLOOKUP(AH425,Tableau5[[ID_Section]:[departement]],10,TRUE)</f>
        <v>17</v>
      </c>
      <c r="AJ425" s="12">
        <v>141</v>
      </c>
      <c r="AK425" s="33">
        <v>43358</v>
      </c>
      <c r="AL425" s="12">
        <v>11</v>
      </c>
      <c r="AM425" s="12">
        <v>15</v>
      </c>
      <c r="AN425" s="12" t="s">
        <v>56</v>
      </c>
      <c r="AP425" s="12">
        <v>1</v>
      </c>
      <c r="AS425" s="12" t="s">
        <v>57</v>
      </c>
      <c r="AT425" s="12">
        <v>2</v>
      </c>
      <c r="BA425" s="12">
        <v>2</v>
      </c>
      <c r="BB425" s="12">
        <v>1</v>
      </c>
      <c r="BC425" s="12" t="s">
        <v>61</v>
      </c>
      <c r="BD425" s="12">
        <v>148</v>
      </c>
      <c r="BE425" s="12" t="s">
        <v>193</v>
      </c>
      <c r="BF425" s="12">
        <v>14941</v>
      </c>
      <c r="BG425" s="12">
        <v>104</v>
      </c>
      <c r="BI425" s="2"/>
    </row>
    <row r="426" spans="1:61" x14ac:dyDescent="0.2">
      <c r="A426" s="2" t="s">
        <v>1612</v>
      </c>
      <c r="B426" s="2" t="s">
        <v>568</v>
      </c>
      <c r="D426" s="2">
        <v>50</v>
      </c>
      <c r="E426" s="11">
        <v>43358</v>
      </c>
      <c r="F426" s="2">
        <v>43358</v>
      </c>
      <c r="G426" s="2">
        <v>141</v>
      </c>
      <c r="K426" s="2">
        <v>11</v>
      </c>
      <c r="O426" s="2" t="s">
        <v>53</v>
      </c>
      <c r="P426" s="52" t="s">
        <v>53</v>
      </c>
      <c r="R426" s="2">
        <v>1</v>
      </c>
      <c r="S426" s="52">
        <v>1</v>
      </c>
      <c r="V426" s="2" t="s">
        <v>1989</v>
      </c>
      <c r="W426" s="2" t="s">
        <v>54</v>
      </c>
      <c r="X426" s="2" t="s">
        <v>218</v>
      </c>
      <c r="Y426" s="2" t="s">
        <v>1599</v>
      </c>
      <c r="Z426" s="2" t="s">
        <v>1599</v>
      </c>
      <c r="AC426" s="2" t="s">
        <v>1599</v>
      </c>
      <c r="AE426" s="2" t="s">
        <v>1599</v>
      </c>
      <c r="AF426" s="12" t="s">
        <v>218</v>
      </c>
      <c r="AG426" s="12">
        <v>11711</v>
      </c>
      <c r="AH426" s="12">
        <v>50</v>
      </c>
      <c r="AI426" s="12">
        <f>VLOOKUP(AH426,Tableau5[[ID_Section]:[departement]],10,TRUE)</f>
        <v>17</v>
      </c>
      <c r="AJ426" s="12">
        <v>141</v>
      </c>
      <c r="AK426" s="33">
        <v>43358</v>
      </c>
      <c r="AL426" s="12">
        <v>11</v>
      </c>
      <c r="AM426" s="12">
        <v>9</v>
      </c>
      <c r="AN426" s="12" t="s">
        <v>53</v>
      </c>
      <c r="AO426" s="12" t="s">
        <v>53</v>
      </c>
      <c r="AP426" s="12">
        <v>1</v>
      </c>
      <c r="AT426" s="12">
        <v>2</v>
      </c>
      <c r="AU426" s="12">
        <v>13</v>
      </c>
      <c r="AZ426" s="12" t="str">
        <f t="shared" ref="AZ426:AZ432" si="1">CONCATENATE(AH426,"-",AK426,"-","Loisir")</f>
        <v>50-43358-Loisir</v>
      </c>
      <c r="BA426" s="12">
        <v>1</v>
      </c>
      <c r="BB426" s="12">
        <v>1</v>
      </c>
      <c r="BC426" s="12" t="s">
        <v>61</v>
      </c>
      <c r="BD426" s="12">
        <v>148</v>
      </c>
      <c r="BE426" s="12" t="s">
        <v>193</v>
      </c>
      <c r="BF426" s="12">
        <v>14941</v>
      </c>
      <c r="BG426" s="12">
        <v>104</v>
      </c>
      <c r="BI426" s="2"/>
    </row>
    <row r="427" spans="1:61" x14ac:dyDescent="0.2">
      <c r="A427" s="2" t="s">
        <v>1612</v>
      </c>
      <c r="B427" s="2" t="s">
        <v>568</v>
      </c>
      <c r="D427" s="2">
        <v>50</v>
      </c>
      <c r="E427" s="11">
        <v>43358</v>
      </c>
      <c r="F427" s="2">
        <v>43358</v>
      </c>
      <c r="G427" s="2">
        <v>141</v>
      </c>
      <c r="K427" s="2">
        <v>11</v>
      </c>
      <c r="O427" s="2" t="s">
        <v>53</v>
      </c>
      <c r="P427" s="52" t="s">
        <v>53</v>
      </c>
      <c r="R427" s="2">
        <v>1</v>
      </c>
      <c r="S427" s="52" t="s">
        <v>1599</v>
      </c>
      <c r="V427" s="2" t="s">
        <v>1989</v>
      </c>
      <c r="W427" s="2" t="s">
        <v>1599</v>
      </c>
      <c r="X427" s="2" t="s">
        <v>1599</v>
      </c>
      <c r="Y427" s="2" t="s">
        <v>1599</v>
      </c>
      <c r="Z427" s="2" t="s">
        <v>1599</v>
      </c>
      <c r="AC427" s="2" t="s">
        <v>1599</v>
      </c>
      <c r="AE427" s="2" t="s">
        <v>1599</v>
      </c>
      <c r="AF427" s="12" t="s">
        <v>204</v>
      </c>
      <c r="AG427" s="12">
        <v>11712</v>
      </c>
      <c r="AH427" s="12">
        <v>50</v>
      </c>
      <c r="AI427" s="12">
        <f>VLOOKUP(AH427,Tableau5[[ID_Section]:[departement]],10,TRUE)</f>
        <v>17</v>
      </c>
      <c r="AJ427" s="12">
        <v>141</v>
      </c>
      <c r="AK427" s="33">
        <v>43358</v>
      </c>
      <c r="AL427" s="12">
        <v>11</v>
      </c>
      <c r="AM427" s="12">
        <v>9</v>
      </c>
      <c r="AN427" s="12" t="s">
        <v>53</v>
      </c>
      <c r="AO427" s="12" t="s">
        <v>53</v>
      </c>
      <c r="AP427" s="12">
        <v>1</v>
      </c>
      <c r="AT427" s="12">
        <v>2</v>
      </c>
      <c r="AZ427" s="12" t="str">
        <f t="shared" si="1"/>
        <v>50-43358-Loisir</v>
      </c>
      <c r="BA427" s="12">
        <v>1</v>
      </c>
      <c r="BB427" s="12">
        <v>1</v>
      </c>
      <c r="BC427" s="12" t="s">
        <v>61</v>
      </c>
      <c r="BD427" s="12">
        <v>148</v>
      </c>
      <c r="BE427" s="12" t="s">
        <v>193</v>
      </c>
      <c r="BF427" s="12">
        <v>14941</v>
      </c>
      <c r="BG427" s="12">
        <v>104</v>
      </c>
      <c r="BI427" s="2"/>
    </row>
    <row r="428" spans="1:61" x14ac:dyDescent="0.2">
      <c r="A428" s="2" t="s">
        <v>1612</v>
      </c>
      <c r="B428" s="2" t="s">
        <v>568</v>
      </c>
      <c r="D428" s="2">
        <v>50</v>
      </c>
      <c r="E428" s="11">
        <v>43358</v>
      </c>
      <c r="F428" s="2">
        <v>43358</v>
      </c>
      <c r="G428" s="2">
        <v>141</v>
      </c>
      <c r="K428" s="2">
        <v>11</v>
      </c>
      <c r="O428" s="2" t="s">
        <v>53</v>
      </c>
      <c r="P428" s="52" t="s">
        <v>53</v>
      </c>
      <c r="R428" s="2">
        <v>1</v>
      </c>
      <c r="S428" s="52">
        <v>1</v>
      </c>
      <c r="V428" s="2" t="s">
        <v>1989</v>
      </c>
      <c r="W428" s="2" t="s">
        <v>54</v>
      </c>
      <c r="X428" s="2" t="s">
        <v>219</v>
      </c>
      <c r="Y428" s="2" t="s">
        <v>1599</v>
      </c>
      <c r="Z428" s="2" t="s">
        <v>1599</v>
      </c>
      <c r="AC428" s="2" t="s">
        <v>1599</v>
      </c>
      <c r="AE428" s="2" t="s">
        <v>1599</v>
      </c>
      <c r="AF428" s="12" t="s">
        <v>219</v>
      </c>
      <c r="AG428" s="12">
        <v>11713</v>
      </c>
      <c r="AH428" s="12">
        <v>50</v>
      </c>
      <c r="AI428" s="12">
        <f>VLOOKUP(AH428,Tableau5[[ID_Section]:[departement]],10,TRUE)</f>
        <v>17</v>
      </c>
      <c r="AJ428" s="12">
        <v>141</v>
      </c>
      <c r="AK428" s="33">
        <v>43358</v>
      </c>
      <c r="AL428" s="12">
        <v>11</v>
      </c>
      <c r="AM428" s="12">
        <v>9</v>
      </c>
      <c r="AN428" s="12" t="s">
        <v>53</v>
      </c>
      <c r="AO428" s="12" t="s">
        <v>53</v>
      </c>
      <c r="AP428" s="12">
        <v>1</v>
      </c>
      <c r="AT428" s="12">
        <v>2</v>
      </c>
      <c r="AU428" s="12">
        <v>14</v>
      </c>
      <c r="AZ428" s="12" t="str">
        <f t="shared" si="1"/>
        <v>50-43358-Loisir</v>
      </c>
      <c r="BA428" s="12">
        <v>1</v>
      </c>
      <c r="BB428" s="12">
        <v>1</v>
      </c>
      <c r="BC428" s="12" t="s">
        <v>61</v>
      </c>
      <c r="BD428" s="12">
        <v>148</v>
      </c>
      <c r="BE428" s="12" t="s">
        <v>193</v>
      </c>
      <c r="BF428" s="12">
        <v>14941</v>
      </c>
      <c r="BG428" s="12">
        <v>104</v>
      </c>
      <c r="BI428" s="2"/>
    </row>
    <row r="429" spans="1:61" x14ac:dyDescent="0.2">
      <c r="A429" s="2" t="s">
        <v>1612</v>
      </c>
      <c r="B429" s="2" t="s">
        <v>568</v>
      </c>
      <c r="D429" s="2">
        <v>50</v>
      </c>
      <c r="E429" s="11">
        <v>43358</v>
      </c>
      <c r="F429" s="2">
        <v>43358</v>
      </c>
      <c r="G429" s="2">
        <v>141</v>
      </c>
      <c r="K429" s="2">
        <v>11</v>
      </c>
      <c r="O429" s="2" t="s">
        <v>53</v>
      </c>
      <c r="P429" s="52" t="s">
        <v>53</v>
      </c>
      <c r="R429" s="2">
        <v>3</v>
      </c>
      <c r="S429" s="52" t="s">
        <v>1599</v>
      </c>
      <c r="V429" s="2" t="s">
        <v>1989</v>
      </c>
      <c r="W429" s="2" t="s">
        <v>1599</v>
      </c>
      <c r="X429" s="2" t="s">
        <v>1599</v>
      </c>
      <c r="Y429" s="2" t="s">
        <v>1599</v>
      </c>
      <c r="Z429" s="2" t="s">
        <v>1599</v>
      </c>
      <c r="AC429" s="2" t="s">
        <v>1599</v>
      </c>
      <c r="AE429" s="2" t="s">
        <v>1599</v>
      </c>
      <c r="AF429" s="12" t="s">
        <v>204</v>
      </c>
      <c r="AG429" s="12">
        <v>11714</v>
      </c>
      <c r="AH429" s="12">
        <v>50</v>
      </c>
      <c r="AI429" s="12">
        <f>VLOOKUP(AH429,Tableau5[[ID_Section]:[departement]],10,TRUE)</f>
        <v>17</v>
      </c>
      <c r="AJ429" s="12">
        <v>141</v>
      </c>
      <c r="AK429" s="33">
        <v>43358</v>
      </c>
      <c r="AL429" s="12">
        <v>11</v>
      </c>
      <c r="AM429" s="12">
        <v>9</v>
      </c>
      <c r="AN429" s="12" t="s">
        <v>53</v>
      </c>
      <c r="AO429" s="12" t="s">
        <v>53</v>
      </c>
      <c r="AP429" s="12">
        <v>3</v>
      </c>
      <c r="AT429" s="12">
        <v>2</v>
      </c>
      <c r="AZ429" s="12" t="str">
        <f t="shared" si="1"/>
        <v>50-43358-Loisir</v>
      </c>
      <c r="BA429" s="12">
        <v>1</v>
      </c>
      <c r="BB429" s="12">
        <v>1</v>
      </c>
      <c r="BC429" s="12" t="s">
        <v>61</v>
      </c>
      <c r="BD429" s="12">
        <v>148</v>
      </c>
      <c r="BE429" s="12" t="s">
        <v>193</v>
      </c>
      <c r="BF429" s="12">
        <v>14941</v>
      </c>
      <c r="BG429" s="12">
        <v>104</v>
      </c>
      <c r="BI429" s="2"/>
    </row>
    <row r="430" spans="1:61" x14ac:dyDescent="0.2">
      <c r="A430" s="2" t="s">
        <v>1612</v>
      </c>
      <c r="B430" s="2" t="s">
        <v>568</v>
      </c>
      <c r="D430" s="2">
        <v>50</v>
      </c>
      <c r="E430" s="11">
        <v>43358</v>
      </c>
      <c r="F430" s="2">
        <v>43358</v>
      </c>
      <c r="G430" s="2">
        <v>141</v>
      </c>
      <c r="K430" s="2">
        <v>11</v>
      </c>
      <c r="O430" s="2" t="s">
        <v>53</v>
      </c>
      <c r="P430" s="52" t="s">
        <v>53</v>
      </c>
      <c r="R430" s="2">
        <v>1</v>
      </c>
      <c r="S430" s="52">
        <v>1</v>
      </c>
      <c r="V430" s="2" t="s">
        <v>1988</v>
      </c>
      <c r="W430" s="2" t="s">
        <v>54</v>
      </c>
      <c r="X430" s="2" t="s">
        <v>220</v>
      </c>
      <c r="Y430" s="2" t="s">
        <v>1599</v>
      </c>
      <c r="Z430" s="2" t="s">
        <v>1599</v>
      </c>
      <c r="AC430" s="2" t="s">
        <v>1599</v>
      </c>
      <c r="AE430" s="2" t="s">
        <v>1599</v>
      </c>
      <c r="AF430" s="12" t="s">
        <v>220</v>
      </c>
      <c r="AG430" s="12">
        <v>11715</v>
      </c>
      <c r="AH430" s="12">
        <v>50</v>
      </c>
      <c r="AI430" s="12">
        <f>VLOOKUP(AH430,Tableau5[[ID_Section]:[departement]],10,TRUE)</f>
        <v>17</v>
      </c>
      <c r="AJ430" s="12">
        <v>141</v>
      </c>
      <c r="AK430" s="33">
        <v>43358</v>
      </c>
      <c r="AL430" s="12">
        <v>11</v>
      </c>
      <c r="AM430" s="12">
        <v>9</v>
      </c>
      <c r="AN430" s="12" t="s">
        <v>53</v>
      </c>
      <c r="AO430" s="12" t="s">
        <v>53</v>
      </c>
      <c r="AP430" s="12">
        <v>1</v>
      </c>
      <c r="AT430" s="12">
        <v>1</v>
      </c>
      <c r="AU430" s="12">
        <v>15</v>
      </c>
      <c r="AZ430" s="12" t="str">
        <f t="shared" si="1"/>
        <v>50-43358-Loisir</v>
      </c>
      <c r="BA430" s="12">
        <v>1</v>
      </c>
      <c r="BB430" s="12">
        <v>1</v>
      </c>
      <c r="BC430" s="12" t="s">
        <v>61</v>
      </c>
      <c r="BD430" s="12">
        <v>148</v>
      </c>
      <c r="BE430" s="12" t="s">
        <v>193</v>
      </c>
      <c r="BF430" s="12">
        <v>14941</v>
      </c>
      <c r="BG430" s="12">
        <v>104</v>
      </c>
      <c r="BI430" s="2"/>
    </row>
    <row r="431" spans="1:61" x14ac:dyDescent="0.2">
      <c r="A431" s="2" t="s">
        <v>1612</v>
      </c>
      <c r="B431" s="2" t="s">
        <v>568</v>
      </c>
      <c r="D431" s="2">
        <v>50</v>
      </c>
      <c r="E431" s="11">
        <v>43358</v>
      </c>
      <c r="F431" s="2">
        <v>43358</v>
      </c>
      <c r="G431" s="2">
        <v>141</v>
      </c>
      <c r="K431" s="2">
        <v>11</v>
      </c>
      <c r="O431" s="2" t="s">
        <v>53</v>
      </c>
      <c r="P431" s="52" t="s">
        <v>53</v>
      </c>
      <c r="R431" s="2">
        <v>1</v>
      </c>
      <c r="S431" s="52">
        <v>1</v>
      </c>
      <c r="V431" s="2" t="s">
        <v>1988</v>
      </c>
      <c r="W431" s="2" t="s">
        <v>54</v>
      </c>
      <c r="X431" s="2" t="s">
        <v>221</v>
      </c>
      <c r="Y431" s="2" t="s">
        <v>1599</v>
      </c>
      <c r="Z431" s="2" t="s">
        <v>1599</v>
      </c>
      <c r="AC431" s="2" t="s">
        <v>1599</v>
      </c>
      <c r="AE431" s="2" t="s">
        <v>1599</v>
      </c>
      <c r="AF431" s="12" t="s">
        <v>221</v>
      </c>
      <c r="AG431" s="12">
        <v>11716</v>
      </c>
      <c r="AH431" s="12">
        <v>50</v>
      </c>
      <c r="AI431" s="12">
        <f>VLOOKUP(AH431,Tableau5[[ID_Section]:[departement]],10,TRUE)</f>
        <v>17</v>
      </c>
      <c r="AJ431" s="12">
        <v>141</v>
      </c>
      <c r="AK431" s="33">
        <v>43358</v>
      </c>
      <c r="AL431" s="12">
        <v>11</v>
      </c>
      <c r="AM431" s="12">
        <v>9</v>
      </c>
      <c r="AN431" s="12" t="s">
        <v>53</v>
      </c>
      <c r="AO431" s="12" t="s">
        <v>53</v>
      </c>
      <c r="AP431" s="12">
        <v>1</v>
      </c>
      <c r="AT431" s="12">
        <v>1</v>
      </c>
      <c r="AU431" s="12">
        <v>16</v>
      </c>
      <c r="AZ431" s="12" t="str">
        <f t="shared" si="1"/>
        <v>50-43358-Loisir</v>
      </c>
      <c r="BA431" s="12">
        <v>1</v>
      </c>
      <c r="BB431" s="12">
        <v>1</v>
      </c>
      <c r="BC431" s="12" t="s">
        <v>61</v>
      </c>
      <c r="BD431" s="12">
        <v>148</v>
      </c>
      <c r="BE431" s="12" t="s">
        <v>193</v>
      </c>
      <c r="BF431" s="12">
        <v>14941</v>
      </c>
      <c r="BG431" s="12">
        <v>104</v>
      </c>
      <c r="BI431" s="2"/>
    </row>
    <row r="432" spans="1:61" x14ac:dyDescent="0.2">
      <c r="A432" s="2" t="s">
        <v>1612</v>
      </c>
      <c r="B432" s="2" t="s">
        <v>568</v>
      </c>
      <c r="D432" s="2">
        <v>50</v>
      </c>
      <c r="E432" s="11">
        <v>43358</v>
      </c>
      <c r="F432" s="2">
        <v>43358</v>
      </c>
      <c r="G432" s="2">
        <v>141</v>
      </c>
      <c r="K432" s="2">
        <v>11</v>
      </c>
      <c r="O432" s="2" t="s">
        <v>53</v>
      </c>
      <c r="P432" s="52" t="s">
        <v>53</v>
      </c>
      <c r="R432" s="2">
        <v>1</v>
      </c>
      <c r="S432" s="52">
        <v>1</v>
      </c>
      <c r="V432" s="2" t="s">
        <v>1988</v>
      </c>
      <c r="W432" s="2" t="s">
        <v>54</v>
      </c>
      <c r="X432" s="2" t="s">
        <v>222</v>
      </c>
      <c r="Y432" s="2" t="s">
        <v>1599</v>
      </c>
      <c r="Z432" s="2" t="s">
        <v>1599</v>
      </c>
      <c r="AC432" s="2" t="s">
        <v>1599</v>
      </c>
      <c r="AE432" s="2" t="s">
        <v>1599</v>
      </c>
      <c r="AF432" s="12" t="s">
        <v>222</v>
      </c>
      <c r="AG432" s="12">
        <v>11717</v>
      </c>
      <c r="AH432" s="12">
        <v>50</v>
      </c>
      <c r="AI432" s="12">
        <f>VLOOKUP(AH432,Tableau5[[ID_Section]:[departement]],10,TRUE)</f>
        <v>17</v>
      </c>
      <c r="AJ432" s="12">
        <v>141</v>
      </c>
      <c r="AK432" s="33">
        <v>43358</v>
      </c>
      <c r="AL432" s="12">
        <v>11</v>
      </c>
      <c r="AM432" s="12">
        <v>9</v>
      </c>
      <c r="AN432" s="12" t="s">
        <v>53</v>
      </c>
      <c r="AO432" s="12" t="s">
        <v>53</v>
      </c>
      <c r="AP432" s="12">
        <v>1</v>
      </c>
      <c r="AT432" s="12">
        <v>1</v>
      </c>
      <c r="AU432" s="12">
        <v>17</v>
      </c>
      <c r="AZ432" s="12" t="str">
        <f t="shared" si="1"/>
        <v>50-43358-Loisir</v>
      </c>
      <c r="BA432" s="12">
        <v>1</v>
      </c>
      <c r="BB432" s="12">
        <v>1</v>
      </c>
      <c r="BC432" s="12" t="s">
        <v>61</v>
      </c>
      <c r="BD432" s="12">
        <v>148</v>
      </c>
      <c r="BE432" s="12" t="s">
        <v>193</v>
      </c>
      <c r="BF432" s="12">
        <v>14941</v>
      </c>
      <c r="BG432" s="12">
        <v>104</v>
      </c>
      <c r="BI432" s="2"/>
    </row>
    <row r="433" spans="1:61" x14ac:dyDescent="0.2">
      <c r="A433" s="2" t="s">
        <v>1612</v>
      </c>
      <c r="B433" s="2" t="s">
        <v>568</v>
      </c>
      <c r="D433" s="2">
        <v>50</v>
      </c>
      <c r="E433" s="11">
        <v>43358</v>
      </c>
      <c r="F433" s="2">
        <v>43358</v>
      </c>
      <c r="G433" s="2">
        <v>141</v>
      </c>
      <c r="K433" s="2">
        <v>11</v>
      </c>
      <c r="O433" s="2" t="s">
        <v>55</v>
      </c>
      <c r="P433" s="52" t="s">
        <v>55</v>
      </c>
      <c r="R433" s="2">
        <v>1</v>
      </c>
      <c r="S433" s="52">
        <v>1</v>
      </c>
      <c r="V433" s="2" t="s">
        <v>1988</v>
      </c>
      <c r="W433" s="2" t="s">
        <v>54</v>
      </c>
      <c r="X433" s="2" t="s">
        <v>223</v>
      </c>
      <c r="Y433" s="2" t="s">
        <v>1599</v>
      </c>
      <c r="Z433" s="2" t="s">
        <v>1599</v>
      </c>
      <c r="AC433" s="2" t="s">
        <v>1599</v>
      </c>
      <c r="AE433" s="2" t="s">
        <v>1599</v>
      </c>
      <c r="AF433" s="12" t="s">
        <v>223</v>
      </c>
      <c r="AG433" s="12">
        <v>11718</v>
      </c>
      <c r="AH433" s="12">
        <v>50</v>
      </c>
      <c r="AI433" s="12">
        <f>VLOOKUP(AH433,Tableau5[[ID_Section]:[departement]],10,TRUE)</f>
        <v>17</v>
      </c>
      <c r="AJ433" s="12">
        <v>141</v>
      </c>
      <c r="AK433" s="33">
        <v>43358</v>
      </c>
      <c r="AL433" s="12">
        <v>11</v>
      </c>
      <c r="AM433" s="12">
        <v>5</v>
      </c>
      <c r="AN433" s="12" t="s">
        <v>55</v>
      </c>
      <c r="AO433" s="12" t="str">
        <f>AN433</f>
        <v>Sportif</v>
      </c>
      <c r="AP433" s="12">
        <v>1</v>
      </c>
      <c r="AT433" s="12">
        <v>1</v>
      </c>
      <c r="AU433" s="12">
        <v>18</v>
      </c>
      <c r="AZ433" s="12" t="str">
        <f>CONCATENATE(AH433,"-",AK433,"-",AN433)</f>
        <v>50-43358-Sportif</v>
      </c>
      <c r="BA433" s="12">
        <v>1</v>
      </c>
      <c r="BB433" s="12">
        <v>1</v>
      </c>
      <c r="BC433" s="12" t="s">
        <v>61</v>
      </c>
      <c r="BD433" s="12">
        <v>148</v>
      </c>
      <c r="BE433" s="12" t="s">
        <v>193</v>
      </c>
      <c r="BF433" s="12">
        <v>14941</v>
      </c>
      <c r="BG433" s="12">
        <v>104</v>
      </c>
      <c r="BI433" s="2"/>
    </row>
    <row r="434" spans="1:61" x14ac:dyDescent="0.2">
      <c r="A434" s="2" t="s">
        <v>1612</v>
      </c>
      <c r="B434" s="2" t="s">
        <v>568</v>
      </c>
      <c r="D434" s="2">
        <v>50</v>
      </c>
      <c r="E434" s="11">
        <v>43358</v>
      </c>
      <c r="F434" s="2">
        <v>43358</v>
      </c>
      <c r="G434" s="2">
        <v>141</v>
      </c>
      <c r="K434" s="2">
        <v>11</v>
      </c>
      <c r="O434" s="2" t="s">
        <v>53</v>
      </c>
      <c r="P434" s="52" t="s">
        <v>53</v>
      </c>
      <c r="R434" s="2">
        <v>2</v>
      </c>
      <c r="S434" s="52" t="s">
        <v>1599</v>
      </c>
      <c r="V434" s="2" t="s">
        <v>1988</v>
      </c>
      <c r="W434" s="2" t="s">
        <v>1599</v>
      </c>
      <c r="X434" s="2" t="s">
        <v>1599</v>
      </c>
      <c r="Y434" s="2" t="s">
        <v>1599</v>
      </c>
      <c r="Z434" s="2" t="s">
        <v>1599</v>
      </c>
      <c r="AC434" s="2" t="s">
        <v>1599</v>
      </c>
      <c r="AE434" s="2" t="s">
        <v>1599</v>
      </c>
      <c r="AF434" s="12" t="s">
        <v>204</v>
      </c>
      <c r="AG434" s="12">
        <v>11719</v>
      </c>
      <c r="AH434" s="12">
        <v>50</v>
      </c>
      <c r="AI434" s="12">
        <f>VLOOKUP(AH434,Tableau5[[ID_Section]:[departement]],10,TRUE)</f>
        <v>17</v>
      </c>
      <c r="AJ434" s="12">
        <v>141</v>
      </c>
      <c r="AK434" s="33">
        <v>43358</v>
      </c>
      <c r="AL434" s="12">
        <v>11</v>
      </c>
      <c r="AM434" s="12">
        <v>9</v>
      </c>
      <c r="AN434" s="12" t="s">
        <v>53</v>
      </c>
      <c r="AO434" s="12" t="s">
        <v>53</v>
      </c>
      <c r="AP434" s="12">
        <v>2</v>
      </c>
      <c r="AT434" s="12">
        <v>1</v>
      </c>
      <c r="AZ434" s="12" t="str">
        <f>CONCATENATE(AH434,"-",AK434,"-","Loisir")</f>
        <v>50-43358-Loisir</v>
      </c>
      <c r="BA434" s="12">
        <v>1</v>
      </c>
      <c r="BB434" s="12">
        <v>1</v>
      </c>
      <c r="BC434" s="12" t="s">
        <v>61</v>
      </c>
      <c r="BD434" s="12">
        <v>148</v>
      </c>
      <c r="BE434" s="12" t="s">
        <v>193</v>
      </c>
      <c r="BF434" s="12">
        <v>14941</v>
      </c>
      <c r="BG434" s="12">
        <v>104</v>
      </c>
      <c r="BI434" s="2"/>
    </row>
    <row r="435" spans="1:61" x14ac:dyDescent="0.2">
      <c r="A435" s="2" t="s">
        <v>1612</v>
      </c>
      <c r="B435" s="2" t="s">
        <v>568</v>
      </c>
      <c r="D435" s="2">
        <v>50</v>
      </c>
      <c r="E435" s="11">
        <v>43358</v>
      </c>
      <c r="F435" s="2">
        <v>43358</v>
      </c>
      <c r="G435" s="2">
        <v>141</v>
      </c>
      <c r="K435" s="2">
        <v>11</v>
      </c>
      <c r="O435" s="2" t="s">
        <v>49</v>
      </c>
      <c r="R435" s="2">
        <v>1</v>
      </c>
      <c r="S435" s="52" t="s">
        <v>1599</v>
      </c>
      <c r="V435" s="2" t="s">
        <v>1989</v>
      </c>
      <c r="W435" s="2" t="s">
        <v>1599</v>
      </c>
      <c r="X435" s="2" t="s">
        <v>1599</v>
      </c>
      <c r="Y435" s="2" t="s">
        <v>1599</v>
      </c>
      <c r="Z435" s="2" t="s">
        <v>1599</v>
      </c>
      <c r="AC435" s="2" t="s">
        <v>1599</v>
      </c>
      <c r="AE435" s="2" t="s">
        <v>1599</v>
      </c>
      <c r="AF435" s="12" t="s">
        <v>204</v>
      </c>
      <c r="AG435" s="12">
        <v>11720</v>
      </c>
      <c r="AH435" s="12">
        <v>50</v>
      </c>
      <c r="AI435" s="12">
        <f>VLOOKUP(AH435,Tableau5[[ID_Section]:[departement]],10,TRUE)</f>
        <v>17</v>
      </c>
      <c r="AJ435" s="12">
        <v>141</v>
      </c>
      <c r="AK435" s="33">
        <v>43358</v>
      </c>
      <c r="AL435" s="12">
        <v>11</v>
      </c>
      <c r="AM435" s="12">
        <v>1</v>
      </c>
      <c r="AN435" s="12" t="s">
        <v>49</v>
      </c>
      <c r="AP435" s="12">
        <v>1</v>
      </c>
      <c r="AT435" s="12">
        <v>2</v>
      </c>
      <c r="BA435" s="12">
        <v>2</v>
      </c>
      <c r="BB435" s="12">
        <v>1</v>
      </c>
      <c r="BC435" s="12" t="s">
        <v>61</v>
      </c>
      <c r="BD435" s="12">
        <v>148</v>
      </c>
      <c r="BE435" s="12" t="s">
        <v>193</v>
      </c>
      <c r="BF435" s="12">
        <v>14941</v>
      </c>
      <c r="BG435" s="12">
        <v>104</v>
      </c>
      <c r="BI435" s="2"/>
    </row>
    <row r="436" spans="1:61" x14ac:dyDescent="0.2">
      <c r="A436" s="2" t="s">
        <v>1612</v>
      </c>
      <c r="B436" s="2" t="s">
        <v>568</v>
      </c>
      <c r="D436" s="2">
        <v>50</v>
      </c>
      <c r="E436" s="11">
        <v>43358</v>
      </c>
      <c r="F436" s="2">
        <v>43358</v>
      </c>
      <c r="G436" s="2">
        <v>141</v>
      </c>
      <c r="K436" s="2">
        <v>11</v>
      </c>
      <c r="O436" s="2" t="s">
        <v>46</v>
      </c>
      <c r="R436" s="2">
        <v>2</v>
      </c>
      <c r="S436" s="52" t="s">
        <v>1599</v>
      </c>
      <c r="V436" s="2" t="s">
        <v>1988</v>
      </c>
      <c r="W436" s="2" t="s">
        <v>1599</v>
      </c>
      <c r="X436" s="2" t="s">
        <v>1599</v>
      </c>
      <c r="Y436" s="2" t="s">
        <v>1599</v>
      </c>
      <c r="Z436" s="2" t="s">
        <v>1599</v>
      </c>
      <c r="AC436" s="2" t="s">
        <v>1599</v>
      </c>
      <c r="AE436" s="2" t="s">
        <v>1599</v>
      </c>
      <c r="AF436" s="12" t="s">
        <v>204</v>
      </c>
      <c r="AG436" s="12">
        <v>11721</v>
      </c>
      <c r="AH436" s="12">
        <v>50</v>
      </c>
      <c r="AI436" s="12">
        <f>VLOOKUP(AH436,Tableau5[[ID_Section]:[departement]],10,TRUE)</f>
        <v>17</v>
      </c>
      <c r="AJ436" s="12">
        <v>141</v>
      </c>
      <c r="AK436" s="33">
        <v>43358</v>
      </c>
      <c r="AL436" s="12">
        <v>11</v>
      </c>
      <c r="AM436" s="12">
        <v>2</v>
      </c>
      <c r="AN436" s="12" t="s">
        <v>46</v>
      </c>
      <c r="AP436" s="12">
        <v>2</v>
      </c>
      <c r="AT436" s="12">
        <v>1</v>
      </c>
      <c r="BA436" s="12">
        <v>2</v>
      </c>
      <c r="BB436" s="12">
        <v>1</v>
      </c>
      <c r="BC436" s="12" t="s">
        <v>61</v>
      </c>
      <c r="BD436" s="12">
        <v>148</v>
      </c>
      <c r="BE436" s="12" t="s">
        <v>193</v>
      </c>
      <c r="BF436" s="12">
        <v>14941</v>
      </c>
      <c r="BG436" s="12">
        <v>104</v>
      </c>
      <c r="BI436" s="2"/>
    </row>
    <row r="437" spans="1:61" x14ac:dyDescent="0.2">
      <c r="A437" s="2" t="s">
        <v>1612</v>
      </c>
      <c r="B437" s="2" t="s">
        <v>568</v>
      </c>
      <c r="D437" s="2">
        <v>50</v>
      </c>
      <c r="E437" s="11">
        <v>43358</v>
      </c>
      <c r="F437" s="2">
        <v>43358</v>
      </c>
      <c r="G437" s="2">
        <v>141</v>
      </c>
      <c r="K437" s="2">
        <v>11</v>
      </c>
      <c r="O437" s="2" t="s">
        <v>53</v>
      </c>
      <c r="P437" s="52" t="s">
        <v>53</v>
      </c>
      <c r="R437" s="2">
        <v>4</v>
      </c>
      <c r="S437" s="52" t="s">
        <v>1599</v>
      </c>
      <c r="V437" s="2" t="s">
        <v>1989</v>
      </c>
      <c r="W437" s="2" t="s">
        <v>1599</v>
      </c>
      <c r="X437" s="2" t="s">
        <v>1599</v>
      </c>
      <c r="Y437" s="2" t="s">
        <v>1599</v>
      </c>
      <c r="Z437" s="2" t="s">
        <v>1599</v>
      </c>
      <c r="AC437" s="2" t="s">
        <v>1599</v>
      </c>
      <c r="AE437" s="2" t="s">
        <v>1599</v>
      </c>
      <c r="AF437" s="12" t="s">
        <v>204</v>
      </c>
      <c r="AG437" s="12">
        <v>11722</v>
      </c>
      <c r="AH437" s="12">
        <v>50</v>
      </c>
      <c r="AI437" s="12">
        <f>VLOOKUP(AH437,Tableau5[[ID_Section]:[departement]],10,TRUE)</f>
        <v>17</v>
      </c>
      <c r="AJ437" s="12">
        <v>141</v>
      </c>
      <c r="AK437" s="33">
        <v>43358</v>
      </c>
      <c r="AL437" s="12">
        <v>11</v>
      </c>
      <c r="AM437" s="12">
        <v>9</v>
      </c>
      <c r="AN437" s="12" t="s">
        <v>53</v>
      </c>
      <c r="AO437" s="12" t="s">
        <v>53</v>
      </c>
      <c r="AP437" s="12">
        <v>4</v>
      </c>
      <c r="AT437" s="12">
        <v>2</v>
      </c>
      <c r="AZ437" s="12" t="str">
        <f>CONCATENATE(AH437,"-",AK437,"-","Loisir")</f>
        <v>50-43358-Loisir</v>
      </c>
      <c r="BA437" s="12">
        <v>1</v>
      </c>
      <c r="BB437" s="12">
        <v>1</v>
      </c>
      <c r="BC437" s="12" t="s">
        <v>61</v>
      </c>
      <c r="BD437" s="12">
        <v>148</v>
      </c>
      <c r="BE437" s="12" t="s">
        <v>193</v>
      </c>
      <c r="BF437" s="12">
        <v>14941</v>
      </c>
      <c r="BG437" s="12">
        <v>104</v>
      </c>
      <c r="BI437" s="2"/>
    </row>
    <row r="438" spans="1:61" x14ac:dyDescent="0.2">
      <c r="A438" s="2" t="s">
        <v>1612</v>
      </c>
      <c r="B438" s="2" t="s">
        <v>568</v>
      </c>
      <c r="D438" s="2">
        <v>50</v>
      </c>
      <c r="E438" s="11">
        <v>43358</v>
      </c>
      <c r="F438" s="2">
        <v>43358</v>
      </c>
      <c r="G438" s="2">
        <v>141</v>
      </c>
      <c r="K438" s="2">
        <v>11</v>
      </c>
      <c r="O438" s="2" t="s">
        <v>46</v>
      </c>
      <c r="R438" s="2">
        <v>2</v>
      </c>
      <c r="S438" s="52" t="s">
        <v>1599</v>
      </c>
      <c r="V438" s="2" t="s">
        <v>1988</v>
      </c>
      <c r="W438" s="2" t="s">
        <v>1599</v>
      </c>
      <c r="X438" s="2" t="s">
        <v>1599</v>
      </c>
      <c r="Y438" s="2" t="s">
        <v>1599</v>
      </c>
      <c r="Z438" s="2" t="s">
        <v>1599</v>
      </c>
      <c r="AC438" s="2" t="s">
        <v>1599</v>
      </c>
      <c r="AE438" s="2" t="s">
        <v>1599</v>
      </c>
      <c r="AF438" s="12" t="s">
        <v>204</v>
      </c>
      <c r="AG438" s="12">
        <v>11723</v>
      </c>
      <c r="AH438" s="12">
        <v>50</v>
      </c>
      <c r="AI438" s="12">
        <f>VLOOKUP(AH438,Tableau5[[ID_Section]:[departement]],10,TRUE)</f>
        <v>17</v>
      </c>
      <c r="AJ438" s="12">
        <v>141</v>
      </c>
      <c r="AK438" s="33">
        <v>43358</v>
      </c>
      <c r="AL438" s="12">
        <v>11</v>
      </c>
      <c r="AM438" s="12">
        <v>2</v>
      </c>
      <c r="AN438" s="12" t="s">
        <v>46</v>
      </c>
      <c r="AP438" s="12">
        <v>2</v>
      </c>
      <c r="AT438" s="12">
        <v>1</v>
      </c>
      <c r="BA438" s="12">
        <v>2</v>
      </c>
      <c r="BB438" s="12">
        <v>1</v>
      </c>
      <c r="BC438" s="12" t="s">
        <v>61</v>
      </c>
      <c r="BD438" s="12">
        <v>148</v>
      </c>
      <c r="BE438" s="12" t="s">
        <v>193</v>
      </c>
      <c r="BF438" s="12">
        <v>14941</v>
      </c>
      <c r="BG438" s="12">
        <v>104</v>
      </c>
      <c r="BI438" s="2"/>
    </row>
    <row r="439" spans="1:61" x14ac:dyDescent="0.2">
      <c r="A439" s="2" t="s">
        <v>1612</v>
      </c>
      <c r="B439" s="2" t="s">
        <v>568</v>
      </c>
      <c r="D439" s="2">
        <v>50</v>
      </c>
      <c r="E439" s="11">
        <v>43358</v>
      </c>
      <c r="F439" s="2">
        <v>43358</v>
      </c>
      <c r="G439" s="2">
        <v>141</v>
      </c>
      <c r="K439" s="2">
        <v>11</v>
      </c>
      <c r="O439" s="2" t="s">
        <v>46</v>
      </c>
      <c r="R439" s="2">
        <v>1</v>
      </c>
      <c r="S439" s="52" t="s">
        <v>1599</v>
      </c>
      <c r="V439" s="2" t="s">
        <v>1989</v>
      </c>
      <c r="W439" s="2" t="s">
        <v>1599</v>
      </c>
      <c r="X439" s="2" t="s">
        <v>1599</v>
      </c>
      <c r="Y439" s="2" t="s">
        <v>1599</v>
      </c>
      <c r="Z439" s="2" t="s">
        <v>1599</v>
      </c>
      <c r="AC439" s="2" t="s">
        <v>1599</v>
      </c>
      <c r="AE439" s="2" t="s">
        <v>1599</v>
      </c>
      <c r="AF439" s="12" t="s">
        <v>204</v>
      </c>
      <c r="AG439" s="12">
        <v>11724</v>
      </c>
      <c r="AH439" s="12">
        <v>50</v>
      </c>
      <c r="AI439" s="12">
        <f>VLOOKUP(AH439,Tableau5[[ID_Section]:[departement]],10,TRUE)</f>
        <v>17</v>
      </c>
      <c r="AJ439" s="12">
        <v>141</v>
      </c>
      <c r="AK439" s="33">
        <v>43358</v>
      </c>
      <c r="AL439" s="12">
        <v>11</v>
      </c>
      <c r="AM439" s="12">
        <v>2</v>
      </c>
      <c r="AN439" s="12" t="s">
        <v>46</v>
      </c>
      <c r="AP439" s="12">
        <v>1</v>
      </c>
      <c r="AT439" s="12">
        <v>2</v>
      </c>
      <c r="BA439" s="12">
        <v>2</v>
      </c>
      <c r="BB439" s="12">
        <v>1</v>
      </c>
      <c r="BC439" s="12" t="s">
        <v>61</v>
      </c>
      <c r="BD439" s="12">
        <v>148</v>
      </c>
      <c r="BE439" s="12" t="s">
        <v>193</v>
      </c>
      <c r="BF439" s="12">
        <v>14941</v>
      </c>
      <c r="BG439" s="12">
        <v>104</v>
      </c>
      <c r="BI439" s="2"/>
    </row>
    <row r="440" spans="1:61" x14ac:dyDescent="0.2">
      <c r="A440" s="2" t="s">
        <v>1612</v>
      </c>
      <c r="B440" s="2" t="s">
        <v>568</v>
      </c>
      <c r="D440" s="2">
        <v>50</v>
      </c>
      <c r="E440" s="11">
        <v>43358</v>
      </c>
      <c r="F440" s="2">
        <v>43358</v>
      </c>
      <c r="G440" s="2">
        <v>141</v>
      </c>
      <c r="K440" s="2">
        <v>11</v>
      </c>
      <c r="O440" s="2" t="s">
        <v>49</v>
      </c>
      <c r="R440" s="2">
        <v>2</v>
      </c>
      <c r="S440" s="52" t="s">
        <v>1599</v>
      </c>
      <c r="V440" s="2" t="s">
        <v>1988</v>
      </c>
      <c r="W440" s="2" t="s">
        <v>1599</v>
      </c>
      <c r="X440" s="2" t="s">
        <v>1599</v>
      </c>
      <c r="Y440" s="2" t="s">
        <v>1599</v>
      </c>
      <c r="Z440" s="2" t="s">
        <v>1599</v>
      </c>
      <c r="AC440" s="2" t="s">
        <v>1599</v>
      </c>
      <c r="AE440" s="2" t="s">
        <v>1599</v>
      </c>
      <c r="AF440" s="12" t="s">
        <v>204</v>
      </c>
      <c r="AG440" s="12">
        <v>11725</v>
      </c>
      <c r="AH440" s="12">
        <v>50</v>
      </c>
      <c r="AI440" s="12">
        <f>VLOOKUP(AH440,Tableau5[[ID_Section]:[departement]],10,TRUE)</f>
        <v>17</v>
      </c>
      <c r="AJ440" s="12">
        <v>141</v>
      </c>
      <c r="AK440" s="33">
        <v>43358</v>
      </c>
      <c r="AL440" s="12">
        <v>11</v>
      </c>
      <c r="AM440" s="12">
        <v>1</v>
      </c>
      <c r="AN440" s="12" t="s">
        <v>49</v>
      </c>
      <c r="AP440" s="12">
        <v>2</v>
      </c>
      <c r="AT440" s="12">
        <v>1</v>
      </c>
      <c r="BA440" s="12">
        <v>2</v>
      </c>
      <c r="BB440" s="12">
        <v>1</v>
      </c>
      <c r="BC440" s="12" t="s">
        <v>61</v>
      </c>
      <c r="BD440" s="12">
        <v>148</v>
      </c>
      <c r="BE440" s="12" t="s">
        <v>193</v>
      </c>
      <c r="BF440" s="12">
        <v>14941</v>
      </c>
      <c r="BG440" s="12">
        <v>104</v>
      </c>
      <c r="BI440" s="2"/>
    </row>
    <row r="441" spans="1:61" x14ac:dyDescent="0.2">
      <c r="A441" s="2" t="s">
        <v>1612</v>
      </c>
      <c r="B441" s="2" t="s">
        <v>568</v>
      </c>
      <c r="D441" s="2">
        <v>50</v>
      </c>
      <c r="E441" s="11">
        <v>43358</v>
      </c>
      <c r="F441" s="2">
        <v>43358</v>
      </c>
      <c r="G441" s="2">
        <v>141</v>
      </c>
      <c r="K441" s="2">
        <v>11</v>
      </c>
      <c r="O441" s="2" t="s">
        <v>46</v>
      </c>
      <c r="R441" s="2">
        <v>1</v>
      </c>
      <c r="S441" s="52" t="s">
        <v>1599</v>
      </c>
      <c r="V441" s="2" t="s">
        <v>1988</v>
      </c>
      <c r="W441" s="2" t="s">
        <v>1599</v>
      </c>
      <c r="X441" s="2" t="s">
        <v>1599</v>
      </c>
      <c r="Y441" s="2" t="s">
        <v>1599</v>
      </c>
      <c r="Z441" s="2" t="s">
        <v>1599</v>
      </c>
      <c r="AC441" s="2" t="s">
        <v>1599</v>
      </c>
      <c r="AE441" s="2" t="s">
        <v>1599</v>
      </c>
      <c r="AF441" s="12" t="s">
        <v>204</v>
      </c>
      <c r="AG441" s="12">
        <v>11726</v>
      </c>
      <c r="AH441" s="12">
        <v>50</v>
      </c>
      <c r="AI441" s="12">
        <f>VLOOKUP(AH441,Tableau5[[ID_Section]:[departement]],10,TRUE)</f>
        <v>17</v>
      </c>
      <c r="AJ441" s="12">
        <v>141</v>
      </c>
      <c r="AK441" s="33">
        <v>43358</v>
      </c>
      <c r="AL441" s="12">
        <v>11</v>
      </c>
      <c r="AM441" s="12">
        <v>2</v>
      </c>
      <c r="AN441" s="12" t="s">
        <v>46</v>
      </c>
      <c r="AP441" s="12">
        <v>1</v>
      </c>
      <c r="AT441" s="12">
        <v>1</v>
      </c>
      <c r="BA441" s="12">
        <v>2</v>
      </c>
      <c r="BB441" s="12">
        <v>1</v>
      </c>
      <c r="BC441" s="12" t="s">
        <v>61</v>
      </c>
      <c r="BD441" s="12">
        <v>148</v>
      </c>
      <c r="BE441" s="12" t="s">
        <v>193</v>
      </c>
      <c r="BF441" s="12">
        <v>14941</v>
      </c>
      <c r="BG441" s="12">
        <v>104</v>
      </c>
      <c r="BI441" s="2"/>
    </row>
    <row r="442" spans="1:61" x14ac:dyDescent="0.2">
      <c r="A442" s="2" t="s">
        <v>1612</v>
      </c>
      <c r="B442" s="2" t="s">
        <v>568</v>
      </c>
      <c r="D442" s="2">
        <v>50</v>
      </c>
      <c r="E442" s="11">
        <v>43358</v>
      </c>
      <c r="F442" s="2">
        <v>43358</v>
      </c>
      <c r="G442" s="2">
        <v>141</v>
      </c>
      <c r="K442" s="2">
        <v>11</v>
      </c>
      <c r="M442" s="2">
        <v>1</v>
      </c>
      <c r="O442" s="2" t="s">
        <v>55</v>
      </c>
      <c r="P442" s="52" t="s">
        <v>55</v>
      </c>
      <c r="R442" s="2">
        <v>1</v>
      </c>
      <c r="S442" s="52">
        <v>1</v>
      </c>
      <c r="V442" s="2" t="s">
        <v>1989</v>
      </c>
      <c r="W442" s="2" t="s">
        <v>54</v>
      </c>
      <c r="X442" s="2" t="s">
        <v>224</v>
      </c>
      <c r="Y442" s="2" t="s">
        <v>1599</v>
      </c>
      <c r="Z442" s="2" t="s">
        <v>1599</v>
      </c>
      <c r="AC442" s="2" t="s">
        <v>1599</v>
      </c>
      <c r="AE442" s="2" t="s">
        <v>1599</v>
      </c>
      <c r="AF442" s="12" t="s">
        <v>224</v>
      </c>
      <c r="AG442" s="12">
        <v>11727</v>
      </c>
      <c r="AH442" s="12">
        <v>50</v>
      </c>
      <c r="AI442" s="12">
        <f>VLOOKUP(AH442,Tableau5[[ID_Section]:[departement]],10,TRUE)</f>
        <v>17</v>
      </c>
      <c r="AJ442" s="12">
        <v>141</v>
      </c>
      <c r="AK442" s="33">
        <v>43358</v>
      </c>
      <c r="AL442" s="12">
        <v>11</v>
      </c>
      <c r="AM442" s="12">
        <v>5</v>
      </c>
      <c r="AN442" s="12" t="s">
        <v>55</v>
      </c>
      <c r="AO442" s="12" t="str">
        <f>AN442</f>
        <v>Sportif</v>
      </c>
      <c r="AP442" s="12">
        <v>1</v>
      </c>
      <c r="AR442" s="12">
        <v>1</v>
      </c>
      <c r="AT442" s="12">
        <v>2</v>
      </c>
      <c r="AU442" s="12">
        <v>19</v>
      </c>
      <c r="AZ442" s="12" t="str">
        <f>CONCATENATE(AH442,"-",AK442,"-",AN442)</f>
        <v>50-43358-Sportif</v>
      </c>
      <c r="BA442" s="12">
        <v>1</v>
      </c>
      <c r="BB442" s="12">
        <v>1</v>
      </c>
      <c r="BC442" s="12" t="s">
        <v>61</v>
      </c>
      <c r="BD442" s="12">
        <v>148</v>
      </c>
      <c r="BE442" s="12" t="s">
        <v>193</v>
      </c>
      <c r="BF442" s="12">
        <v>14941</v>
      </c>
      <c r="BG442" s="12">
        <v>104</v>
      </c>
      <c r="BI442" s="2"/>
    </row>
    <row r="443" spans="1:61" x14ac:dyDescent="0.2">
      <c r="A443" s="2" t="s">
        <v>1612</v>
      </c>
      <c r="B443" s="2" t="s">
        <v>568</v>
      </c>
      <c r="D443" s="2">
        <v>50</v>
      </c>
      <c r="E443" s="11">
        <v>43358</v>
      </c>
      <c r="F443" s="2">
        <v>43358</v>
      </c>
      <c r="G443" s="2">
        <v>141</v>
      </c>
      <c r="K443" s="2">
        <v>11</v>
      </c>
      <c r="O443" s="2" t="s">
        <v>55</v>
      </c>
      <c r="P443" s="52" t="s">
        <v>55</v>
      </c>
      <c r="R443" s="2">
        <v>1</v>
      </c>
      <c r="S443" s="52" t="s">
        <v>1599</v>
      </c>
      <c r="V443" s="2" t="s">
        <v>1989</v>
      </c>
      <c r="W443" s="2" t="s">
        <v>1599</v>
      </c>
      <c r="X443" s="2" t="s">
        <v>1599</v>
      </c>
      <c r="Y443" s="2" t="s">
        <v>1599</v>
      </c>
      <c r="Z443" s="2" t="s">
        <v>1599</v>
      </c>
      <c r="AC443" s="2" t="s">
        <v>1599</v>
      </c>
      <c r="AE443" s="2" t="s">
        <v>1599</v>
      </c>
      <c r="AF443" s="12" t="s">
        <v>204</v>
      </c>
      <c r="AG443" s="12">
        <v>11728</v>
      </c>
      <c r="AH443" s="12">
        <v>50</v>
      </c>
      <c r="AI443" s="12">
        <f>VLOOKUP(AH443,Tableau5[[ID_Section]:[departement]],10,TRUE)</f>
        <v>17</v>
      </c>
      <c r="AJ443" s="12">
        <v>141</v>
      </c>
      <c r="AK443" s="33">
        <v>43358</v>
      </c>
      <c r="AL443" s="12">
        <v>11</v>
      </c>
      <c r="AM443" s="12">
        <v>5</v>
      </c>
      <c r="AN443" s="12" t="s">
        <v>55</v>
      </c>
      <c r="AO443" s="12" t="str">
        <f>AN443</f>
        <v>Sportif</v>
      </c>
      <c r="AP443" s="12">
        <v>1</v>
      </c>
      <c r="AT443" s="12">
        <v>2</v>
      </c>
      <c r="AZ443" s="12" t="str">
        <f>CONCATENATE(AH443,"-",AK443,"-",AN443)</f>
        <v>50-43358-Sportif</v>
      </c>
      <c r="BA443" s="12">
        <v>1</v>
      </c>
      <c r="BB443" s="12">
        <v>1</v>
      </c>
      <c r="BC443" s="12" t="s">
        <v>61</v>
      </c>
      <c r="BD443" s="12">
        <v>148</v>
      </c>
      <c r="BE443" s="12" t="s">
        <v>193</v>
      </c>
      <c r="BF443" s="12">
        <v>14941</v>
      </c>
      <c r="BG443" s="12">
        <v>104</v>
      </c>
      <c r="BI443" s="2"/>
    </row>
    <row r="444" spans="1:61" x14ac:dyDescent="0.2">
      <c r="A444" s="2" t="s">
        <v>1612</v>
      </c>
      <c r="B444" s="2" t="s">
        <v>568</v>
      </c>
      <c r="D444" s="2">
        <v>50</v>
      </c>
      <c r="E444" s="11">
        <v>43358</v>
      </c>
      <c r="F444" s="2">
        <v>43358</v>
      </c>
      <c r="G444" s="2">
        <v>141</v>
      </c>
      <c r="K444" s="2">
        <v>11</v>
      </c>
      <c r="O444" s="2" t="s">
        <v>46</v>
      </c>
      <c r="R444" s="2">
        <v>2</v>
      </c>
      <c r="S444" s="52" t="s">
        <v>1599</v>
      </c>
      <c r="V444" s="2" t="s">
        <v>1989</v>
      </c>
      <c r="W444" s="2" t="s">
        <v>1599</v>
      </c>
      <c r="X444" s="2" t="s">
        <v>1599</v>
      </c>
      <c r="Y444" s="2" t="s">
        <v>1599</v>
      </c>
      <c r="Z444" s="2" t="s">
        <v>1599</v>
      </c>
      <c r="AC444" s="2" t="s">
        <v>1599</v>
      </c>
      <c r="AE444" s="2" t="s">
        <v>1599</v>
      </c>
      <c r="AF444" s="12" t="s">
        <v>204</v>
      </c>
      <c r="AG444" s="12">
        <v>11729</v>
      </c>
      <c r="AH444" s="12">
        <v>50</v>
      </c>
      <c r="AI444" s="12">
        <f>VLOOKUP(AH444,Tableau5[[ID_Section]:[departement]],10,TRUE)</f>
        <v>17</v>
      </c>
      <c r="AJ444" s="12">
        <v>141</v>
      </c>
      <c r="AK444" s="33">
        <v>43358</v>
      </c>
      <c r="AL444" s="12">
        <v>11</v>
      </c>
      <c r="AM444" s="12">
        <v>2</v>
      </c>
      <c r="AN444" s="12" t="s">
        <v>46</v>
      </c>
      <c r="AP444" s="12">
        <v>2</v>
      </c>
      <c r="AT444" s="12">
        <v>2</v>
      </c>
      <c r="BA444" s="12">
        <v>2</v>
      </c>
      <c r="BB444" s="12">
        <v>1</v>
      </c>
      <c r="BC444" s="12" t="s">
        <v>61</v>
      </c>
      <c r="BD444" s="12">
        <v>148</v>
      </c>
      <c r="BE444" s="12" t="s">
        <v>193</v>
      </c>
      <c r="BF444" s="12">
        <v>14941</v>
      </c>
      <c r="BG444" s="12">
        <v>104</v>
      </c>
      <c r="BI444" s="2"/>
    </row>
    <row r="445" spans="1:61" x14ac:dyDescent="0.2">
      <c r="A445" s="2" t="s">
        <v>1612</v>
      </c>
      <c r="B445" s="2" t="s">
        <v>568</v>
      </c>
      <c r="D445" s="2">
        <v>50</v>
      </c>
      <c r="E445" s="11">
        <v>43358</v>
      </c>
      <c r="F445" s="2">
        <v>43358</v>
      </c>
      <c r="G445" s="2">
        <v>141</v>
      </c>
      <c r="K445" s="2">
        <v>11</v>
      </c>
      <c r="O445" s="2" t="s">
        <v>53</v>
      </c>
      <c r="P445" s="52" t="s">
        <v>53</v>
      </c>
      <c r="R445" s="2">
        <v>1</v>
      </c>
      <c r="S445" s="52" t="s">
        <v>1599</v>
      </c>
      <c r="V445" s="2" t="s">
        <v>1989</v>
      </c>
      <c r="W445" s="2" t="s">
        <v>1599</v>
      </c>
      <c r="X445" s="2" t="s">
        <v>1599</v>
      </c>
      <c r="Y445" s="2" t="s">
        <v>1599</v>
      </c>
      <c r="Z445" s="2" t="s">
        <v>1599</v>
      </c>
      <c r="AC445" s="2" t="s">
        <v>1599</v>
      </c>
      <c r="AE445" s="2" t="s">
        <v>1599</v>
      </c>
      <c r="AF445" s="12" t="s">
        <v>204</v>
      </c>
      <c r="AG445" s="12">
        <v>11730</v>
      </c>
      <c r="AH445" s="12">
        <v>50</v>
      </c>
      <c r="AI445" s="12">
        <f>VLOOKUP(AH445,Tableau5[[ID_Section]:[departement]],10,TRUE)</f>
        <v>17</v>
      </c>
      <c r="AJ445" s="12">
        <v>141</v>
      </c>
      <c r="AK445" s="33">
        <v>43358</v>
      </c>
      <c r="AL445" s="12">
        <v>11</v>
      </c>
      <c r="AM445" s="12">
        <v>9</v>
      </c>
      <c r="AN445" s="12" t="s">
        <v>53</v>
      </c>
      <c r="AO445" s="12" t="s">
        <v>53</v>
      </c>
      <c r="AP445" s="12">
        <v>1</v>
      </c>
      <c r="AT445" s="12">
        <v>2</v>
      </c>
      <c r="AZ445" s="12" t="str">
        <f>CONCATENATE(AH445,"-",AK445,"-","Loisir")</f>
        <v>50-43358-Loisir</v>
      </c>
      <c r="BA445" s="12">
        <v>1</v>
      </c>
      <c r="BB445" s="12">
        <v>1</v>
      </c>
      <c r="BC445" s="12" t="s">
        <v>61</v>
      </c>
      <c r="BD445" s="12">
        <v>148</v>
      </c>
      <c r="BE445" s="12" t="s">
        <v>193</v>
      </c>
      <c r="BF445" s="12">
        <v>14941</v>
      </c>
      <c r="BG445" s="12">
        <v>104</v>
      </c>
      <c r="BI445" s="2"/>
    </row>
    <row r="446" spans="1:61" x14ac:dyDescent="0.2">
      <c r="A446" s="2" t="s">
        <v>1612</v>
      </c>
      <c r="B446" s="2" t="s">
        <v>568</v>
      </c>
      <c r="D446" s="2">
        <v>50</v>
      </c>
      <c r="E446" s="11">
        <v>43358</v>
      </c>
      <c r="F446" s="2">
        <v>43358</v>
      </c>
      <c r="G446" s="2">
        <v>141</v>
      </c>
      <c r="K446" s="2">
        <v>11</v>
      </c>
      <c r="O446" s="2" t="s">
        <v>53</v>
      </c>
      <c r="P446" s="52" t="s">
        <v>53</v>
      </c>
      <c r="R446" s="2">
        <v>9</v>
      </c>
      <c r="S446" s="52" t="s">
        <v>1599</v>
      </c>
      <c r="V446" s="2" t="s">
        <v>1988</v>
      </c>
      <c r="W446" s="2" t="s">
        <v>1599</v>
      </c>
      <c r="X446" s="2" t="s">
        <v>1599</v>
      </c>
      <c r="Y446" s="2" t="s">
        <v>1599</v>
      </c>
      <c r="Z446" s="2" t="s">
        <v>1599</v>
      </c>
      <c r="AC446" s="2" t="s">
        <v>1599</v>
      </c>
      <c r="AE446" s="2" t="s">
        <v>1599</v>
      </c>
      <c r="AF446" s="12" t="s">
        <v>204</v>
      </c>
      <c r="AG446" s="12">
        <v>11731</v>
      </c>
      <c r="AH446" s="12">
        <v>50</v>
      </c>
      <c r="AI446" s="12">
        <f>VLOOKUP(AH446,Tableau5[[ID_Section]:[departement]],10,TRUE)</f>
        <v>17</v>
      </c>
      <c r="AJ446" s="12">
        <v>141</v>
      </c>
      <c r="AK446" s="33">
        <v>43358</v>
      </c>
      <c r="AL446" s="12">
        <v>11</v>
      </c>
      <c r="AM446" s="12">
        <v>9</v>
      </c>
      <c r="AN446" s="12" t="s">
        <v>53</v>
      </c>
      <c r="AO446" s="12" t="s">
        <v>53</v>
      </c>
      <c r="AP446" s="12">
        <v>9</v>
      </c>
      <c r="AT446" s="12">
        <v>1</v>
      </c>
      <c r="AZ446" s="12" t="str">
        <f>CONCATENATE(AH446,"-",AK446,"-","Loisir")</f>
        <v>50-43358-Loisir</v>
      </c>
      <c r="BA446" s="12">
        <v>1</v>
      </c>
      <c r="BB446" s="12">
        <v>1</v>
      </c>
      <c r="BC446" s="12" t="s">
        <v>61</v>
      </c>
      <c r="BD446" s="12">
        <v>148</v>
      </c>
      <c r="BE446" s="12" t="s">
        <v>193</v>
      </c>
      <c r="BF446" s="12">
        <v>14941</v>
      </c>
      <c r="BG446" s="12">
        <v>104</v>
      </c>
      <c r="BI446" s="2"/>
    </row>
    <row r="447" spans="1:61" x14ac:dyDescent="0.2">
      <c r="A447" s="2" t="s">
        <v>1612</v>
      </c>
      <c r="B447" s="2" t="s">
        <v>568</v>
      </c>
      <c r="D447" s="2">
        <v>50</v>
      </c>
      <c r="E447" s="11">
        <v>43358</v>
      </c>
      <c r="F447" s="2">
        <v>43358</v>
      </c>
      <c r="G447" s="2">
        <v>141</v>
      </c>
      <c r="K447" s="2">
        <v>11</v>
      </c>
      <c r="O447" s="2" t="s">
        <v>49</v>
      </c>
      <c r="R447" s="2">
        <v>1</v>
      </c>
      <c r="S447" s="52" t="s">
        <v>1599</v>
      </c>
      <c r="V447" s="2" t="s">
        <v>1988</v>
      </c>
      <c r="W447" s="2" t="s">
        <v>1599</v>
      </c>
      <c r="X447" s="2" t="s">
        <v>1599</v>
      </c>
      <c r="Y447" s="2" t="s">
        <v>1599</v>
      </c>
      <c r="Z447" s="2" t="s">
        <v>1599</v>
      </c>
      <c r="AC447" s="2" t="s">
        <v>1599</v>
      </c>
      <c r="AE447" s="2" t="s">
        <v>1599</v>
      </c>
      <c r="AF447" s="12" t="s">
        <v>204</v>
      </c>
      <c r="AG447" s="12">
        <v>11732</v>
      </c>
      <c r="AH447" s="12">
        <v>50</v>
      </c>
      <c r="AI447" s="12">
        <f>VLOOKUP(AH447,Tableau5[[ID_Section]:[departement]],10,TRUE)</f>
        <v>17</v>
      </c>
      <c r="AJ447" s="12">
        <v>141</v>
      </c>
      <c r="AK447" s="33">
        <v>43358</v>
      </c>
      <c r="AL447" s="12">
        <v>11</v>
      </c>
      <c r="AM447" s="12">
        <v>1</v>
      </c>
      <c r="AN447" s="12" t="s">
        <v>49</v>
      </c>
      <c r="AP447" s="12">
        <v>1</v>
      </c>
      <c r="AT447" s="12">
        <v>1</v>
      </c>
      <c r="BA447" s="12">
        <v>2</v>
      </c>
      <c r="BB447" s="12">
        <v>1</v>
      </c>
      <c r="BC447" s="12" t="s">
        <v>61</v>
      </c>
      <c r="BD447" s="12">
        <v>148</v>
      </c>
      <c r="BE447" s="12" t="s">
        <v>193</v>
      </c>
      <c r="BF447" s="12">
        <v>14941</v>
      </c>
      <c r="BG447" s="12">
        <v>104</v>
      </c>
      <c r="BI447" s="2"/>
    </row>
    <row r="448" spans="1:61" x14ac:dyDescent="0.2">
      <c r="A448" s="2" t="s">
        <v>1612</v>
      </c>
      <c r="B448" s="2" t="s">
        <v>568</v>
      </c>
      <c r="D448" s="2">
        <v>50</v>
      </c>
      <c r="E448" s="11">
        <v>43358</v>
      </c>
      <c r="F448" s="2">
        <v>43358</v>
      </c>
      <c r="G448" s="2">
        <v>141</v>
      </c>
      <c r="K448" s="2">
        <v>11</v>
      </c>
      <c r="O448" s="2" t="s">
        <v>46</v>
      </c>
      <c r="R448" s="2">
        <v>1</v>
      </c>
      <c r="S448" s="52" t="s">
        <v>1599</v>
      </c>
      <c r="V448" s="2" t="s">
        <v>1988</v>
      </c>
      <c r="W448" s="2" t="s">
        <v>1599</v>
      </c>
      <c r="X448" s="2" t="s">
        <v>1599</v>
      </c>
      <c r="Y448" s="2" t="s">
        <v>1599</v>
      </c>
      <c r="Z448" s="2" t="s">
        <v>1599</v>
      </c>
      <c r="AC448" s="2" t="s">
        <v>1599</v>
      </c>
      <c r="AE448" s="2" t="s">
        <v>1599</v>
      </c>
      <c r="AF448" s="12" t="s">
        <v>204</v>
      </c>
      <c r="AG448" s="12">
        <v>11733</v>
      </c>
      <c r="AH448" s="12">
        <v>50</v>
      </c>
      <c r="AI448" s="12">
        <f>VLOOKUP(AH448,Tableau5[[ID_Section]:[departement]],10,TRUE)</f>
        <v>17</v>
      </c>
      <c r="AJ448" s="12">
        <v>141</v>
      </c>
      <c r="AK448" s="33">
        <v>43358</v>
      </c>
      <c r="AL448" s="12">
        <v>11</v>
      </c>
      <c r="AM448" s="12">
        <v>2</v>
      </c>
      <c r="AN448" s="12" t="s">
        <v>46</v>
      </c>
      <c r="AP448" s="12">
        <v>1</v>
      </c>
      <c r="AT448" s="12">
        <v>1</v>
      </c>
      <c r="BA448" s="12">
        <v>2</v>
      </c>
      <c r="BB448" s="12">
        <v>1</v>
      </c>
      <c r="BC448" s="12" t="s">
        <v>61</v>
      </c>
      <c r="BD448" s="12">
        <v>148</v>
      </c>
      <c r="BE448" s="12" t="s">
        <v>193</v>
      </c>
      <c r="BF448" s="12">
        <v>14941</v>
      </c>
      <c r="BG448" s="12">
        <v>104</v>
      </c>
      <c r="BI448" s="2"/>
    </row>
    <row r="449" spans="1:61" x14ac:dyDescent="0.2">
      <c r="A449" s="2" t="s">
        <v>1612</v>
      </c>
      <c r="B449" s="2" t="s">
        <v>568</v>
      </c>
      <c r="D449" s="2">
        <v>50</v>
      </c>
      <c r="E449" s="11">
        <v>43358</v>
      </c>
      <c r="F449" s="2">
        <v>43358</v>
      </c>
      <c r="G449" s="2">
        <v>141</v>
      </c>
      <c r="K449" s="2">
        <v>11</v>
      </c>
      <c r="O449" s="2" t="s">
        <v>49</v>
      </c>
      <c r="R449" s="2">
        <v>1</v>
      </c>
      <c r="S449" s="52" t="s">
        <v>1599</v>
      </c>
      <c r="V449" s="2" t="s">
        <v>1989</v>
      </c>
      <c r="W449" s="2" t="s">
        <v>1599</v>
      </c>
      <c r="X449" s="2" t="s">
        <v>1599</v>
      </c>
      <c r="Y449" s="2" t="s">
        <v>1599</v>
      </c>
      <c r="Z449" s="2" t="s">
        <v>1599</v>
      </c>
      <c r="AC449" s="2" t="s">
        <v>1599</v>
      </c>
      <c r="AE449" s="2" t="s">
        <v>1599</v>
      </c>
      <c r="AF449" s="12" t="s">
        <v>204</v>
      </c>
      <c r="AG449" s="12">
        <v>11734</v>
      </c>
      <c r="AH449" s="12">
        <v>50</v>
      </c>
      <c r="AI449" s="12">
        <f>VLOOKUP(AH449,Tableau5[[ID_Section]:[departement]],10,TRUE)</f>
        <v>17</v>
      </c>
      <c r="AJ449" s="12">
        <v>141</v>
      </c>
      <c r="AK449" s="33">
        <v>43358</v>
      </c>
      <c r="AL449" s="12">
        <v>11</v>
      </c>
      <c r="AM449" s="12">
        <v>1</v>
      </c>
      <c r="AN449" s="12" t="s">
        <v>49</v>
      </c>
      <c r="AP449" s="12">
        <v>1</v>
      </c>
      <c r="AT449" s="12">
        <v>2</v>
      </c>
      <c r="BA449" s="12">
        <v>2</v>
      </c>
      <c r="BB449" s="12">
        <v>1</v>
      </c>
      <c r="BC449" s="12" t="s">
        <v>61</v>
      </c>
      <c r="BD449" s="12">
        <v>148</v>
      </c>
      <c r="BE449" s="12" t="s">
        <v>193</v>
      </c>
      <c r="BF449" s="12">
        <v>14941</v>
      </c>
      <c r="BG449" s="12">
        <v>104</v>
      </c>
      <c r="BI449" s="2"/>
    </row>
    <row r="450" spans="1:61" x14ac:dyDescent="0.2">
      <c r="A450" s="2" t="s">
        <v>1612</v>
      </c>
      <c r="B450" s="2" t="s">
        <v>568</v>
      </c>
      <c r="D450" s="2">
        <v>50</v>
      </c>
      <c r="E450" s="11">
        <v>43358</v>
      </c>
      <c r="F450" s="2">
        <v>43358</v>
      </c>
      <c r="G450" s="2">
        <v>141</v>
      </c>
      <c r="K450" s="2">
        <v>11</v>
      </c>
      <c r="O450" s="2" t="s">
        <v>53</v>
      </c>
      <c r="P450" s="52" t="s">
        <v>53</v>
      </c>
      <c r="R450" s="2">
        <v>1</v>
      </c>
      <c r="S450" s="52" t="s">
        <v>1599</v>
      </c>
      <c r="V450" s="2" t="s">
        <v>1989</v>
      </c>
      <c r="W450" s="2" t="s">
        <v>1599</v>
      </c>
      <c r="X450" s="2" t="s">
        <v>1599</v>
      </c>
      <c r="Y450" s="2" t="s">
        <v>1599</v>
      </c>
      <c r="Z450" s="2" t="s">
        <v>1599</v>
      </c>
      <c r="AC450" s="2" t="s">
        <v>1599</v>
      </c>
      <c r="AE450" s="2" t="s">
        <v>1599</v>
      </c>
      <c r="AF450" s="12" t="s">
        <v>204</v>
      </c>
      <c r="AG450" s="12">
        <v>11735</v>
      </c>
      <c r="AH450" s="12">
        <v>50</v>
      </c>
      <c r="AI450" s="12">
        <f>VLOOKUP(AH450,Tableau5[[ID_Section]:[departement]],10,TRUE)</f>
        <v>17</v>
      </c>
      <c r="AJ450" s="12">
        <v>141</v>
      </c>
      <c r="AK450" s="33">
        <v>43358</v>
      </c>
      <c r="AL450" s="12">
        <v>11</v>
      </c>
      <c r="AM450" s="12">
        <v>9</v>
      </c>
      <c r="AN450" s="12" t="s">
        <v>53</v>
      </c>
      <c r="AO450" s="12" t="s">
        <v>53</v>
      </c>
      <c r="AP450" s="12">
        <v>1</v>
      </c>
      <c r="AT450" s="12">
        <v>2</v>
      </c>
      <c r="AZ450" s="12" t="str">
        <f>CONCATENATE(AH450,"-",AK450,"-","Loisir")</f>
        <v>50-43358-Loisir</v>
      </c>
      <c r="BA450" s="12">
        <v>1</v>
      </c>
      <c r="BB450" s="12">
        <v>1</v>
      </c>
      <c r="BC450" s="12" t="s">
        <v>61</v>
      </c>
      <c r="BD450" s="12">
        <v>148</v>
      </c>
      <c r="BE450" s="12" t="s">
        <v>193</v>
      </c>
      <c r="BF450" s="12">
        <v>14941</v>
      </c>
      <c r="BG450" s="12">
        <v>104</v>
      </c>
      <c r="BI450" s="2"/>
    </row>
    <row r="451" spans="1:61" x14ac:dyDescent="0.2">
      <c r="A451" s="2" t="s">
        <v>1612</v>
      </c>
      <c r="B451" s="2" t="s">
        <v>568</v>
      </c>
      <c r="D451" s="2">
        <v>50</v>
      </c>
      <c r="E451" s="11">
        <v>43358</v>
      </c>
      <c r="F451" s="2">
        <v>43358</v>
      </c>
      <c r="G451" s="2">
        <v>141</v>
      </c>
      <c r="K451" s="2">
        <v>11</v>
      </c>
      <c r="O451" s="2" t="s">
        <v>46</v>
      </c>
      <c r="R451" s="2">
        <v>1</v>
      </c>
      <c r="S451" s="52" t="s">
        <v>1599</v>
      </c>
      <c r="V451" s="2" t="s">
        <v>1988</v>
      </c>
      <c r="W451" s="2" t="s">
        <v>1599</v>
      </c>
      <c r="X451" s="2" t="s">
        <v>1599</v>
      </c>
      <c r="Y451" s="2" t="s">
        <v>1599</v>
      </c>
      <c r="Z451" s="2" t="s">
        <v>1599</v>
      </c>
      <c r="AC451" s="2" t="s">
        <v>1599</v>
      </c>
      <c r="AE451" s="2" t="s">
        <v>1599</v>
      </c>
      <c r="AF451" s="12" t="s">
        <v>204</v>
      </c>
      <c r="AG451" s="12">
        <v>11736</v>
      </c>
      <c r="AH451" s="12">
        <v>50</v>
      </c>
      <c r="AI451" s="12">
        <f>VLOOKUP(AH451,Tableau5[[ID_Section]:[departement]],10,TRUE)</f>
        <v>17</v>
      </c>
      <c r="AJ451" s="12">
        <v>141</v>
      </c>
      <c r="AK451" s="33">
        <v>43358</v>
      </c>
      <c r="AL451" s="12">
        <v>11</v>
      </c>
      <c r="AM451" s="12">
        <v>2</v>
      </c>
      <c r="AN451" s="12" t="s">
        <v>46</v>
      </c>
      <c r="AP451" s="12">
        <v>1</v>
      </c>
      <c r="AT451" s="12">
        <v>1</v>
      </c>
      <c r="BA451" s="12">
        <v>2</v>
      </c>
      <c r="BB451" s="12">
        <v>1</v>
      </c>
      <c r="BC451" s="12" t="s">
        <v>61</v>
      </c>
      <c r="BD451" s="12">
        <v>148</v>
      </c>
      <c r="BE451" s="12" t="s">
        <v>193</v>
      </c>
      <c r="BF451" s="12">
        <v>14941</v>
      </c>
      <c r="BG451" s="12">
        <v>104</v>
      </c>
      <c r="BI451" s="2"/>
    </row>
    <row r="452" spans="1:61" x14ac:dyDescent="0.2">
      <c r="A452" s="2" t="s">
        <v>1612</v>
      </c>
      <c r="B452" s="2" t="s">
        <v>568</v>
      </c>
      <c r="D452" s="2">
        <v>50</v>
      </c>
      <c r="E452" s="11">
        <v>43358</v>
      </c>
      <c r="F452" s="2">
        <v>43358</v>
      </c>
      <c r="G452" s="2">
        <v>141</v>
      </c>
      <c r="K452" s="2">
        <v>11</v>
      </c>
      <c r="O452" s="2" t="s">
        <v>52</v>
      </c>
      <c r="P452" s="52" t="s">
        <v>52</v>
      </c>
      <c r="R452" s="2">
        <v>2</v>
      </c>
      <c r="S452" s="52" t="s">
        <v>1599</v>
      </c>
      <c r="V452" s="2" t="s">
        <v>1988</v>
      </c>
      <c r="W452" s="2" t="s">
        <v>1599</v>
      </c>
      <c r="X452" s="2" t="s">
        <v>1599</v>
      </c>
      <c r="Y452" s="2" t="s">
        <v>1599</v>
      </c>
      <c r="Z452" s="2" t="s">
        <v>1599</v>
      </c>
      <c r="AC452" s="2" t="s">
        <v>1599</v>
      </c>
      <c r="AE452" s="2" t="s">
        <v>1599</v>
      </c>
      <c r="AF452" s="12" t="s">
        <v>204</v>
      </c>
      <c r="AG452" s="12">
        <v>11737</v>
      </c>
      <c r="AH452" s="12">
        <v>50</v>
      </c>
      <c r="AI452" s="12">
        <f>VLOOKUP(AH452,Tableau5[[ID_Section]:[departement]],10,TRUE)</f>
        <v>17</v>
      </c>
      <c r="AJ452" s="12">
        <v>141</v>
      </c>
      <c r="AK452" s="33">
        <v>43358</v>
      </c>
      <c r="AL452" s="12">
        <v>11</v>
      </c>
      <c r="AM452" s="12">
        <v>6</v>
      </c>
      <c r="AN452" s="12" t="s">
        <v>52</v>
      </c>
      <c r="AO452" s="12" t="str">
        <f>AN452</f>
        <v>Itinérant</v>
      </c>
      <c r="AP452" s="12">
        <v>2</v>
      </c>
      <c r="AT452" s="12">
        <v>1</v>
      </c>
      <c r="AZ452" s="12" t="str">
        <f>CONCATENATE(AH452,"-",AK452,"-",AN452)</f>
        <v>50-43358-Itinérant</v>
      </c>
      <c r="BA452" s="12">
        <v>1</v>
      </c>
      <c r="BB452" s="12">
        <v>1</v>
      </c>
      <c r="BC452" s="12" t="s">
        <v>61</v>
      </c>
      <c r="BD452" s="12">
        <v>148</v>
      </c>
      <c r="BE452" s="12" t="s">
        <v>193</v>
      </c>
      <c r="BF452" s="12">
        <v>14941</v>
      </c>
      <c r="BG452" s="12">
        <v>104</v>
      </c>
      <c r="BI452" s="2"/>
    </row>
    <row r="453" spans="1:61" x14ac:dyDescent="0.2">
      <c r="A453" s="2" t="s">
        <v>1612</v>
      </c>
      <c r="B453" s="2" t="s">
        <v>568</v>
      </c>
      <c r="D453" s="2">
        <v>50</v>
      </c>
      <c r="E453" s="11">
        <v>43358</v>
      </c>
      <c r="F453" s="2">
        <v>43358</v>
      </c>
      <c r="G453" s="2">
        <v>141</v>
      </c>
      <c r="K453" s="2">
        <v>11</v>
      </c>
      <c r="O453" s="2" t="s">
        <v>49</v>
      </c>
      <c r="R453" s="2">
        <v>1</v>
      </c>
      <c r="S453" s="52" t="s">
        <v>1599</v>
      </c>
      <c r="V453" s="2" t="s">
        <v>1989</v>
      </c>
      <c r="W453" s="2" t="s">
        <v>1599</v>
      </c>
      <c r="X453" s="2" t="s">
        <v>1599</v>
      </c>
      <c r="Y453" s="2" t="s">
        <v>1599</v>
      </c>
      <c r="Z453" s="2" t="s">
        <v>1599</v>
      </c>
      <c r="AC453" s="2" t="s">
        <v>1599</v>
      </c>
      <c r="AE453" s="2" t="s">
        <v>1599</v>
      </c>
      <c r="AF453" s="12" t="s">
        <v>204</v>
      </c>
      <c r="AG453" s="12">
        <v>11738</v>
      </c>
      <c r="AH453" s="12">
        <v>50</v>
      </c>
      <c r="AI453" s="12">
        <f>VLOOKUP(AH453,Tableau5[[ID_Section]:[departement]],10,TRUE)</f>
        <v>17</v>
      </c>
      <c r="AJ453" s="12">
        <v>141</v>
      </c>
      <c r="AK453" s="33">
        <v>43358</v>
      </c>
      <c r="AL453" s="12">
        <v>11</v>
      </c>
      <c r="AM453" s="12">
        <v>1</v>
      </c>
      <c r="AN453" s="12" t="s">
        <v>49</v>
      </c>
      <c r="AP453" s="12">
        <v>1</v>
      </c>
      <c r="AT453" s="12">
        <v>2</v>
      </c>
      <c r="BA453" s="12">
        <v>2</v>
      </c>
      <c r="BB453" s="12">
        <v>1</v>
      </c>
      <c r="BC453" s="12" t="s">
        <v>61</v>
      </c>
      <c r="BD453" s="12">
        <v>148</v>
      </c>
      <c r="BE453" s="12" t="s">
        <v>193</v>
      </c>
      <c r="BF453" s="12">
        <v>14941</v>
      </c>
      <c r="BG453" s="12">
        <v>104</v>
      </c>
      <c r="BI453" s="2"/>
    </row>
    <row r="454" spans="1:61" x14ac:dyDescent="0.2">
      <c r="A454" s="2" t="s">
        <v>1612</v>
      </c>
      <c r="B454" s="2" t="s">
        <v>568</v>
      </c>
      <c r="D454" s="2">
        <v>50</v>
      </c>
      <c r="E454" s="11">
        <v>43358</v>
      </c>
      <c r="F454" s="2">
        <v>43358</v>
      </c>
      <c r="G454" s="2">
        <v>141</v>
      </c>
      <c r="K454" s="2">
        <v>11</v>
      </c>
      <c r="M454" s="2">
        <v>1</v>
      </c>
      <c r="O454" s="2" t="s">
        <v>52</v>
      </c>
      <c r="P454" s="52" t="s">
        <v>52</v>
      </c>
      <c r="R454" s="2">
        <v>2</v>
      </c>
      <c r="S454" s="52" t="s">
        <v>1599</v>
      </c>
      <c r="V454" s="2" t="s">
        <v>1989</v>
      </c>
      <c r="W454" s="2" t="s">
        <v>1599</v>
      </c>
      <c r="X454" s="2" t="s">
        <v>1599</v>
      </c>
      <c r="Y454" s="2" t="s">
        <v>1599</v>
      </c>
      <c r="Z454" s="2" t="s">
        <v>1599</v>
      </c>
      <c r="AC454" s="2" t="s">
        <v>1599</v>
      </c>
      <c r="AE454" s="2" t="s">
        <v>1599</v>
      </c>
      <c r="AF454" s="12" t="s">
        <v>204</v>
      </c>
      <c r="AG454" s="12">
        <v>11739</v>
      </c>
      <c r="AH454" s="12">
        <v>50</v>
      </c>
      <c r="AI454" s="12">
        <f>VLOOKUP(AH454,Tableau5[[ID_Section]:[departement]],10,TRUE)</f>
        <v>17</v>
      </c>
      <c r="AJ454" s="12">
        <v>141</v>
      </c>
      <c r="AK454" s="33">
        <v>43358</v>
      </c>
      <c r="AL454" s="12">
        <v>11</v>
      </c>
      <c r="AM454" s="12">
        <v>6</v>
      </c>
      <c r="AN454" s="12" t="s">
        <v>52</v>
      </c>
      <c r="AO454" s="12" t="str">
        <f>AN454</f>
        <v>Itinérant</v>
      </c>
      <c r="AP454" s="12">
        <v>2</v>
      </c>
      <c r="AR454" s="12">
        <v>1</v>
      </c>
      <c r="AT454" s="12">
        <v>2</v>
      </c>
      <c r="AZ454" s="12" t="str">
        <f>CONCATENATE(AH454,"-",AK454,"-",AN454)</f>
        <v>50-43358-Itinérant</v>
      </c>
      <c r="BA454" s="12">
        <v>1</v>
      </c>
      <c r="BB454" s="12">
        <v>1</v>
      </c>
      <c r="BC454" s="12" t="s">
        <v>61</v>
      </c>
      <c r="BD454" s="12">
        <v>148</v>
      </c>
      <c r="BE454" s="12" t="s">
        <v>193</v>
      </c>
      <c r="BF454" s="12">
        <v>14941</v>
      </c>
      <c r="BG454" s="12">
        <v>104</v>
      </c>
      <c r="BI454" s="2"/>
    </row>
    <row r="455" spans="1:61" x14ac:dyDescent="0.2">
      <c r="A455" s="2" t="s">
        <v>1612</v>
      </c>
      <c r="B455" s="2" t="s">
        <v>568</v>
      </c>
      <c r="D455" s="2">
        <v>50</v>
      </c>
      <c r="E455" s="11">
        <v>43358</v>
      </c>
      <c r="F455" s="2">
        <v>43358</v>
      </c>
      <c r="G455" s="2">
        <v>141</v>
      </c>
      <c r="K455" s="2">
        <v>11</v>
      </c>
      <c r="O455" s="2" t="s">
        <v>53</v>
      </c>
      <c r="P455" s="52" t="s">
        <v>53</v>
      </c>
      <c r="R455" s="2">
        <v>2</v>
      </c>
      <c r="S455" s="52" t="s">
        <v>1599</v>
      </c>
      <c r="V455" s="2" t="s">
        <v>1989</v>
      </c>
      <c r="W455" s="2" t="s">
        <v>1599</v>
      </c>
      <c r="X455" s="2" t="s">
        <v>1599</v>
      </c>
      <c r="Y455" s="2" t="s">
        <v>1599</v>
      </c>
      <c r="Z455" s="2" t="s">
        <v>1599</v>
      </c>
      <c r="AC455" s="2" t="s">
        <v>1599</v>
      </c>
      <c r="AE455" s="2" t="s">
        <v>1599</v>
      </c>
      <c r="AF455" s="12" t="s">
        <v>204</v>
      </c>
      <c r="AG455" s="12">
        <v>11740</v>
      </c>
      <c r="AH455" s="12">
        <v>50</v>
      </c>
      <c r="AI455" s="12">
        <f>VLOOKUP(AH455,Tableau5[[ID_Section]:[departement]],10,TRUE)</f>
        <v>17</v>
      </c>
      <c r="AJ455" s="12">
        <v>141</v>
      </c>
      <c r="AK455" s="33">
        <v>43358</v>
      </c>
      <c r="AL455" s="12">
        <v>11</v>
      </c>
      <c r="AM455" s="12">
        <v>9</v>
      </c>
      <c r="AN455" s="12" t="s">
        <v>53</v>
      </c>
      <c r="AO455" s="12" t="s">
        <v>53</v>
      </c>
      <c r="AP455" s="12">
        <v>2</v>
      </c>
      <c r="AT455" s="12">
        <v>2</v>
      </c>
      <c r="AZ455" s="12" t="str">
        <f>CONCATENATE(AH455,"-",AK455,"-","Loisir")</f>
        <v>50-43358-Loisir</v>
      </c>
      <c r="BA455" s="12">
        <v>1</v>
      </c>
      <c r="BB455" s="12">
        <v>1</v>
      </c>
      <c r="BC455" s="12" t="s">
        <v>61</v>
      </c>
      <c r="BD455" s="12">
        <v>148</v>
      </c>
      <c r="BE455" s="12" t="s">
        <v>193</v>
      </c>
      <c r="BF455" s="12">
        <v>14941</v>
      </c>
      <c r="BG455" s="12">
        <v>104</v>
      </c>
      <c r="BI455" s="2"/>
    </row>
    <row r="456" spans="1:61" x14ac:dyDescent="0.2">
      <c r="A456" s="2" t="s">
        <v>1612</v>
      </c>
      <c r="B456" s="2" t="s">
        <v>568</v>
      </c>
      <c r="D456" s="2">
        <v>50</v>
      </c>
      <c r="E456" s="11">
        <v>43358</v>
      </c>
      <c r="F456" s="2">
        <v>43358</v>
      </c>
      <c r="G456" s="2">
        <v>141</v>
      </c>
      <c r="K456" s="2">
        <v>11</v>
      </c>
      <c r="O456" s="2" t="s">
        <v>46</v>
      </c>
      <c r="R456" s="2">
        <v>2</v>
      </c>
      <c r="S456" s="52" t="s">
        <v>1599</v>
      </c>
      <c r="V456" s="2" t="s">
        <v>1988</v>
      </c>
      <c r="W456" s="2" t="s">
        <v>1599</v>
      </c>
      <c r="X456" s="2" t="s">
        <v>1599</v>
      </c>
      <c r="Y456" s="2" t="s">
        <v>1599</v>
      </c>
      <c r="Z456" s="2" t="s">
        <v>1599</v>
      </c>
      <c r="AC456" s="2" t="s">
        <v>1599</v>
      </c>
      <c r="AE456" s="2" t="s">
        <v>1599</v>
      </c>
      <c r="AF456" s="12" t="s">
        <v>204</v>
      </c>
      <c r="AG456" s="12">
        <v>11741</v>
      </c>
      <c r="AH456" s="12">
        <v>50</v>
      </c>
      <c r="AI456" s="12">
        <f>VLOOKUP(AH456,Tableau5[[ID_Section]:[departement]],10,TRUE)</f>
        <v>17</v>
      </c>
      <c r="AJ456" s="12">
        <v>141</v>
      </c>
      <c r="AK456" s="33">
        <v>43358</v>
      </c>
      <c r="AL456" s="12">
        <v>11</v>
      </c>
      <c r="AM456" s="12">
        <v>2</v>
      </c>
      <c r="AN456" s="12" t="s">
        <v>46</v>
      </c>
      <c r="AP456" s="12">
        <v>2</v>
      </c>
      <c r="AT456" s="12">
        <v>1</v>
      </c>
      <c r="BA456" s="12">
        <v>2</v>
      </c>
      <c r="BB456" s="12">
        <v>1</v>
      </c>
      <c r="BC456" s="12" t="s">
        <v>61</v>
      </c>
      <c r="BD456" s="12">
        <v>148</v>
      </c>
      <c r="BE456" s="12" t="s">
        <v>193</v>
      </c>
      <c r="BF456" s="12">
        <v>14941</v>
      </c>
      <c r="BG456" s="12">
        <v>104</v>
      </c>
      <c r="BI456" s="2"/>
    </row>
    <row r="457" spans="1:61" x14ac:dyDescent="0.2">
      <c r="A457" s="2" t="s">
        <v>1612</v>
      </c>
      <c r="B457" s="2" t="s">
        <v>568</v>
      </c>
      <c r="D457" s="2">
        <v>50</v>
      </c>
      <c r="E457" s="11">
        <v>43358</v>
      </c>
      <c r="F457" s="2">
        <v>43358</v>
      </c>
      <c r="G457" s="2">
        <v>141</v>
      </c>
      <c r="K457" s="2">
        <v>11</v>
      </c>
      <c r="O457" s="2" t="s">
        <v>53</v>
      </c>
      <c r="P457" s="52" t="s">
        <v>53</v>
      </c>
      <c r="R457" s="2">
        <v>2</v>
      </c>
      <c r="S457" s="52" t="s">
        <v>1599</v>
      </c>
      <c r="V457" s="2" t="s">
        <v>1988</v>
      </c>
      <c r="W457" s="2" t="s">
        <v>1599</v>
      </c>
      <c r="X457" s="2" t="s">
        <v>1599</v>
      </c>
      <c r="Y457" s="2" t="s">
        <v>1599</v>
      </c>
      <c r="Z457" s="2" t="s">
        <v>1599</v>
      </c>
      <c r="AC457" s="2" t="s">
        <v>1599</v>
      </c>
      <c r="AE457" s="2" t="s">
        <v>1599</v>
      </c>
      <c r="AF457" s="12" t="s">
        <v>204</v>
      </c>
      <c r="AG457" s="12">
        <v>11742</v>
      </c>
      <c r="AH457" s="12">
        <v>50</v>
      </c>
      <c r="AI457" s="12">
        <f>VLOOKUP(AH457,Tableau5[[ID_Section]:[departement]],10,TRUE)</f>
        <v>17</v>
      </c>
      <c r="AJ457" s="12">
        <v>141</v>
      </c>
      <c r="AK457" s="33">
        <v>43358</v>
      </c>
      <c r="AL457" s="12">
        <v>11</v>
      </c>
      <c r="AM457" s="12">
        <v>9</v>
      </c>
      <c r="AN457" s="12" t="s">
        <v>53</v>
      </c>
      <c r="AO457" s="12" t="s">
        <v>53</v>
      </c>
      <c r="AP457" s="12">
        <v>2</v>
      </c>
      <c r="AT457" s="12">
        <v>1</v>
      </c>
      <c r="AZ457" s="12" t="str">
        <f>CONCATENATE(AH457,"-",AK457,"-","Loisir")</f>
        <v>50-43358-Loisir</v>
      </c>
      <c r="BA457" s="12">
        <v>1</v>
      </c>
      <c r="BB457" s="12">
        <v>1</v>
      </c>
      <c r="BC457" s="12" t="s">
        <v>61</v>
      </c>
      <c r="BD457" s="12">
        <v>148</v>
      </c>
      <c r="BE457" s="12" t="s">
        <v>193</v>
      </c>
      <c r="BF457" s="12">
        <v>14941</v>
      </c>
      <c r="BG457" s="12">
        <v>104</v>
      </c>
      <c r="BI457" s="2"/>
    </row>
    <row r="458" spans="1:61" x14ac:dyDescent="0.2">
      <c r="A458" s="2" t="s">
        <v>1612</v>
      </c>
      <c r="B458" s="2" t="s">
        <v>568</v>
      </c>
      <c r="D458" s="2">
        <v>50</v>
      </c>
      <c r="E458" s="11">
        <v>43358</v>
      </c>
      <c r="F458" s="2">
        <v>43358</v>
      </c>
      <c r="G458" s="2">
        <v>141</v>
      </c>
      <c r="K458" s="2">
        <v>11</v>
      </c>
      <c r="O458" s="2" t="s">
        <v>53</v>
      </c>
      <c r="P458" s="52" t="s">
        <v>53</v>
      </c>
      <c r="R458" s="2">
        <v>1</v>
      </c>
      <c r="S458" s="52" t="s">
        <v>1599</v>
      </c>
      <c r="V458" s="2" t="s">
        <v>1989</v>
      </c>
      <c r="W458" s="2" t="s">
        <v>1599</v>
      </c>
      <c r="X458" s="2" t="s">
        <v>1599</v>
      </c>
      <c r="Y458" s="2" t="s">
        <v>1599</v>
      </c>
      <c r="Z458" s="2" t="s">
        <v>1599</v>
      </c>
      <c r="AC458" s="2" t="s">
        <v>1599</v>
      </c>
      <c r="AE458" s="2" t="s">
        <v>1599</v>
      </c>
      <c r="AF458" s="12" t="s">
        <v>204</v>
      </c>
      <c r="AG458" s="12">
        <v>11743</v>
      </c>
      <c r="AH458" s="12">
        <v>50</v>
      </c>
      <c r="AI458" s="12">
        <f>VLOOKUP(AH458,Tableau5[[ID_Section]:[departement]],10,TRUE)</f>
        <v>17</v>
      </c>
      <c r="AJ458" s="12">
        <v>141</v>
      </c>
      <c r="AK458" s="33">
        <v>43358</v>
      </c>
      <c r="AL458" s="12">
        <v>11</v>
      </c>
      <c r="AM458" s="12">
        <v>7</v>
      </c>
      <c r="AN458" s="12" t="s">
        <v>53</v>
      </c>
      <c r="AO458" s="12" t="s">
        <v>53</v>
      </c>
      <c r="AP458" s="12">
        <v>1</v>
      </c>
      <c r="AT458" s="12">
        <v>2</v>
      </c>
      <c r="AZ458" s="12" t="str">
        <f>CONCATENATE(AH458,"-",AK458,"-","Loisir")</f>
        <v>50-43358-Loisir</v>
      </c>
      <c r="BA458" s="12">
        <v>1</v>
      </c>
      <c r="BB458" s="12">
        <v>1</v>
      </c>
      <c r="BC458" s="12" t="s">
        <v>61</v>
      </c>
      <c r="BD458" s="12">
        <v>148</v>
      </c>
      <c r="BE458" s="12" t="s">
        <v>193</v>
      </c>
      <c r="BF458" s="12">
        <v>14941</v>
      </c>
      <c r="BG458" s="12">
        <v>104</v>
      </c>
      <c r="BI458" s="2"/>
    </row>
    <row r="459" spans="1:61" x14ac:dyDescent="0.2">
      <c r="A459" s="2" t="s">
        <v>1612</v>
      </c>
      <c r="B459" s="2" t="s">
        <v>568</v>
      </c>
      <c r="D459" s="2">
        <v>50</v>
      </c>
      <c r="E459" s="11">
        <v>43358</v>
      </c>
      <c r="F459" s="2">
        <v>43358</v>
      </c>
      <c r="G459" s="2">
        <v>141</v>
      </c>
      <c r="K459" s="2">
        <v>11</v>
      </c>
      <c r="O459" s="2" t="s">
        <v>53</v>
      </c>
      <c r="P459" s="52" t="s">
        <v>53</v>
      </c>
      <c r="R459" s="2">
        <v>1</v>
      </c>
      <c r="S459" s="52">
        <v>1</v>
      </c>
      <c r="V459" s="2" t="s">
        <v>1989</v>
      </c>
      <c r="W459" s="2" t="s">
        <v>54</v>
      </c>
      <c r="X459" s="2" t="s">
        <v>225</v>
      </c>
      <c r="Y459" s="2" t="s">
        <v>1599</v>
      </c>
      <c r="Z459" s="2" t="s">
        <v>1599</v>
      </c>
      <c r="AC459" s="2" t="s">
        <v>1599</v>
      </c>
      <c r="AE459" s="2" t="s">
        <v>1599</v>
      </c>
      <c r="AF459" s="12" t="s">
        <v>225</v>
      </c>
      <c r="AG459" s="12">
        <v>11744</v>
      </c>
      <c r="AH459" s="12">
        <v>50</v>
      </c>
      <c r="AI459" s="12">
        <f>VLOOKUP(AH459,Tableau5[[ID_Section]:[departement]],10,TRUE)</f>
        <v>17</v>
      </c>
      <c r="AJ459" s="12">
        <v>141</v>
      </c>
      <c r="AK459" s="33">
        <v>43358</v>
      </c>
      <c r="AL459" s="12">
        <v>11</v>
      </c>
      <c r="AM459" s="12">
        <v>9</v>
      </c>
      <c r="AN459" s="12" t="s">
        <v>53</v>
      </c>
      <c r="AO459" s="12" t="s">
        <v>53</v>
      </c>
      <c r="AP459" s="12">
        <v>1</v>
      </c>
      <c r="AT459" s="12">
        <v>2</v>
      </c>
      <c r="AU459" s="12">
        <v>20</v>
      </c>
      <c r="AZ459" s="12" t="str">
        <f>CONCATENATE(AH459,"-",AK459,"-","Loisir")</f>
        <v>50-43358-Loisir</v>
      </c>
      <c r="BA459" s="12">
        <v>1</v>
      </c>
      <c r="BB459" s="12">
        <v>1</v>
      </c>
      <c r="BC459" s="12" t="s">
        <v>61</v>
      </c>
      <c r="BD459" s="12">
        <v>148</v>
      </c>
      <c r="BE459" s="12" t="s">
        <v>193</v>
      </c>
      <c r="BF459" s="12">
        <v>14941</v>
      </c>
      <c r="BG459" s="12">
        <v>104</v>
      </c>
      <c r="BI459" s="2"/>
    </row>
    <row r="460" spans="1:61" x14ac:dyDescent="0.2">
      <c r="A460" s="2" t="s">
        <v>1612</v>
      </c>
      <c r="B460" s="2" t="s">
        <v>568</v>
      </c>
      <c r="D460" s="2">
        <v>50</v>
      </c>
      <c r="E460" s="11">
        <v>43358</v>
      </c>
      <c r="F460" s="2">
        <v>43358</v>
      </c>
      <c r="G460" s="2">
        <v>141</v>
      </c>
      <c r="K460" s="2">
        <v>11</v>
      </c>
      <c r="O460" s="2" t="s">
        <v>53</v>
      </c>
      <c r="P460" s="52" t="s">
        <v>53</v>
      </c>
      <c r="R460" s="2">
        <v>4</v>
      </c>
      <c r="S460" s="52" t="s">
        <v>1599</v>
      </c>
      <c r="V460" s="2" t="s">
        <v>1989</v>
      </c>
      <c r="W460" s="2" t="s">
        <v>1599</v>
      </c>
      <c r="X460" s="2" t="s">
        <v>1599</v>
      </c>
      <c r="Y460" s="2" t="s">
        <v>1599</v>
      </c>
      <c r="Z460" s="2" t="s">
        <v>1599</v>
      </c>
      <c r="AC460" s="2" t="s">
        <v>1599</v>
      </c>
      <c r="AE460" s="2" t="s">
        <v>1599</v>
      </c>
      <c r="AF460" s="12" t="s">
        <v>204</v>
      </c>
      <c r="AG460" s="12">
        <v>11745</v>
      </c>
      <c r="AH460" s="12">
        <v>50</v>
      </c>
      <c r="AI460" s="12">
        <f>VLOOKUP(AH460,Tableau5[[ID_Section]:[departement]],10,TRUE)</f>
        <v>17</v>
      </c>
      <c r="AJ460" s="12">
        <v>141</v>
      </c>
      <c r="AK460" s="33">
        <v>43358</v>
      </c>
      <c r="AL460" s="12">
        <v>11</v>
      </c>
      <c r="AM460" s="12">
        <v>9</v>
      </c>
      <c r="AN460" s="12" t="s">
        <v>53</v>
      </c>
      <c r="AO460" s="12" t="s">
        <v>53</v>
      </c>
      <c r="AP460" s="12">
        <v>4</v>
      </c>
      <c r="AT460" s="12">
        <v>2</v>
      </c>
      <c r="AZ460" s="12" t="str">
        <f>CONCATENATE(AH460,"-",AK460,"-","Loisir")</f>
        <v>50-43358-Loisir</v>
      </c>
      <c r="BA460" s="12">
        <v>1</v>
      </c>
      <c r="BB460" s="12">
        <v>1</v>
      </c>
      <c r="BC460" s="12" t="s">
        <v>61</v>
      </c>
      <c r="BD460" s="12">
        <v>148</v>
      </c>
      <c r="BE460" s="12" t="s">
        <v>193</v>
      </c>
      <c r="BF460" s="12">
        <v>14941</v>
      </c>
      <c r="BG460" s="12">
        <v>104</v>
      </c>
      <c r="BI460" s="2"/>
    </row>
    <row r="461" spans="1:61" x14ac:dyDescent="0.2">
      <c r="A461" s="2" t="s">
        <v>1612</v>
      </c>
      <c r="B461" s="2" t="s">
        <v>568</v>
      </c>
      <c r="D461" s="2">
        <v>50</v>
      </c>
      <c r="E461" s="11">
        <v>43358</v>
      </c>
      <c r="F461" s="2">
        <v>43358</v>
      </c>
      <c r="G461" s="2">
        <v>141</v>
      </c>
      <c r="K461" s="2">
        <v>11</v>
      </c>
      <c r="O461" s="2" t="s">
        <v>46</v>
      </c>
      <c r="R461" s="2">
        <v>1</v>
      </c>
      <c r="S461" s="52" t="s">
        <v>1599</v>
      </c>
      <c r="V461" s="2" t="s">
        <v>1988</v>
      </c>
      <c r="W461" s="2" t="s">
        <v>1599</v>
      </c>
      <c r="X461" s="2" t="s">
        <v>1599</v>
      </c>
      <c r="Y461" s="2" t="s">
        <v>1599</v>
      </c>
      <c r="Z461" s="2" t="s">
        <v>1599</v>
      </c>
      <c r="AC461" s="2" t="s">
        <v>1599</v>
      </c>
      <c r="AE461" s="2" t="s">
        <v>1599</v>
      </c>
      <c r="AF461" s="12" t="s">
        <v>204</v>
      </c>
      <c r="AG461" s="12">
        <v>11746</v>
      </c>
      <c r="AH461" s="12">
        <v>50</v>
      </c>
      <c r="AI461" s="12">
        <f>VLOOKUP(AH461,Tableau5[[ID_Section]:[departement]],10,TRUE)</f>
        <v>17</v>
      </c>
      <c r="AJ461" s="12">
        <v>141</v>
      </c>
      <c r="AK461" s="33">
        <v>43358</v>
      </c>
      <c r="AL461" s="12">
        <v>11</v>
      </c>
      <c r="AM461" s="12">
        <v>2</v>
      </c>
      <c r="AN461" s="12" t="s">
        <v>46</v>
      </c>
      <c r="AP461" s="12">
        <v>1</v>
      </c>
      <c r="AT461" s="12">
        <v>1</v>
      </c>
      <c r="BA461" s="12">
        <v>2</v>
      </c>
      <c r="BB461" s="12">
        <v>1</v>
      </c>
      <c r="BC461" s="12" t="s">
        <v>61</v>
      </c>
      <c r="BD461" s="12">
        <v>148</v>
      </c>
      <c r="BE461" s="12" t="s">
        <v>193</v>
      </c>
      <c r="BF461" s="12">
        <v>14941</v>
      </c>
      <c r="BG461" s="12">
        <v>104</v>
      </c>
      <c r="BI461" s="2"/>
    </row>
    <row r="462" spans="1:61" x14ac:dyDescent="0.2">
      <c r="A462" s="2" t="s">
        <v>1612</v>
      </c>
      <c r="B462" s="2" t="s">
        <v>568</v>
      </c>
      <c r="D462" s="2">
        <v>50</v>
      </c>
      <c r="E462" s="11">
        <v>43358</v>
      </c>
      <c r="F462" s="2">
        <v>43358</v>
      </c>
      <c r="G462" s="2">
        <v>141</v>
      </c>
      <c r="K462" s="2">
        <v>11</v>
      </c>
      <c r="O462" s="2" t="s">
        <v>53</v>
      </c>
      <c r="P462" s="52" t="s">
        <v>53</v>
      </c>
      <c r="R462" s="2">
        <v>1</v>
      </c>
      <c r="S462" s="52" t="s">
        <v>1599</v>
      </c>
      <c r="V462" s="2" t="s">
        <v>1989</v>
      </c>
      <c r="W462" s="2" t="s">
        <v>1599</v>
      </c>
      <c r="X462" s="2" t="s">
        <v>1599</v>
      </c>
      <c r="Y462" s="2" t="s">
        <v>1599</v>
      </c>
      <c r="Z462" s="2" t="s">
        <v>1599</v>
      </c>
      <c r="AC462" s="2" t="s">
        <v>1599</v>
      </c>
      <c r="AE462" s="2" t="s">
        <v>1599</v>
      </c>
      <c r="AF462" s="12" t="s">
        <v>204</v>
      </c>
      <c r="AG462" s="12">
        <v>11747</v>
      </c>
      <c r="AH462" s="12">
        <v>50</v>
      </c>
      <c r="AI462" s="12">
        <f>VLOOKUP(AH462,Tableau5[[ID_Section]:[departement]],10,TRUE)</f>
        <v>17</v>
      </c>
      <c r="AJ462" s="12">
        <v>141</v>
      </c>
      <c r="AK462" s="33">
        <v>43358</v>
      </c>
      <c r="AL462" s="12">
        <v>11</v>
      </c>
      <c r="AM462" s="12">
        <v>7</v>
      </c>
      <c r="AN462" s="12" t="s">
        <v>53</v>
      </c>
      <c r="AO462" s="12" t="s">
        <v>53</v>
      </c>
      <c r="AP462" s="12">
        <v>1</v>
      </c>
      <c r="AT462" s="12">
        <v>2</v>
      </c>
      <c r="AZ462" s="12" t="str">
        <f>CONCATENATE(AH462,"-",AK462,"-","Loisir")</f>
        <v>50-43358-Loisir</v>
      </c>
      <c r="BA462" s="12">
        <v>1</v>
      </c>
      <c r="BB462" s="12">
        <v>1</v>
      </c>
      <c r="BC462" s="12" t="s">
        <v>61</v>
      </c>
      <c r="BD462" s="12">
        <v>148</v>
      </c>
      <c r="BE462" s="12" t="s">
        <v>193</v>
      </c>
      <c r="BF462" s="12">
        <v>14941</v>
      </c>
      <c r="BG462" s="12">
        <v>104</v>
      </c>
      <c r="BI462" s="2"/>
    </row>
    <row r="463" spans="1:61" x14ac:dyDescent="0.2">
      <c r="A463" s="2" t="s">
        <v>1612</v>
      </c>
      <c r="B463" s="2" t="s">
        <v>568</v>
      </c>
      <c r="D463" s="2">
        <v>50</v>
      </c>
      <c r="E463" s="11">
        <v>43358</v>
      </c>
      <c r="F463" s="2">
        <v>43358</v>
      </c>
      <c r="G463" s="2">
        <v>141</v>
      </c>
      <c r="K463" s="2">
        <v>11</v>
      </c>
      <c r="O463" s="2" t="s">
        <v>53</v>
      </c>
      <c r="P463" s="52" t="s">
        <v>53</v>
      </c>
      <c r="R463" s="2">
        <v>1</v>
      </c>
      <c r="S463" s="52">
        <v>1</v>
      </c>
      <c r="V463" s="2" t="s">
        <v>1989</v>
      </c>
      <c r="W463" s="2" t="s">
        <v>54</v>
      </c>
      <c r="X463" s="2" t="s">
        <v>226</v>
      </c>
      <c r="Y463" s="2" t="s">
        <v>1599</v>
      </c>
      <c r="Z463" s="2" t="s">
        <v>1599</v>
      </c>
      <c r="AC463" s="2" t="s">
        <v>1599</v>
      </c>
      <c r="AE463" s="2" t="s">
        <v>1599</v>
      </c>
      <c r="AF463" s="12" t="s">
        <v>226</v>
      </c>
      <c r="AG463" s="12">
        <v>11748</v>
      </c>
      <c r="AH463" s="12">
        <v>50</v>
      </c>
      <c r="AI463" s="12">
        <f>VLOOKUP(AH463,Tableau5[[ID_Section]:[departement]],10,TRUE)</f>
        <v>17</v>
      </c>
      <c r="AJ463" s="12">
        <v>141</v>
      </c>
      <c r="AK463" s="33">
        <v>43358</v>
      </c>
      <c r="AL463" s="12">
        <v>11</v>
      </c>
      <c r="AM463" s="12">
        <v>9</v>
      </c>
      <c r="AN463" s="12" t="s">
        <v>53</v>
      </c>
      <c r="AO463" s="12" t="s">
        <v>53</v>
      </c>
      <c r="AP463" s="12">
        <v>1</v>
      </c>
      <c r="AT463" s="12">
        <v>2</v>
      </c>
      <c r="AU463" s="12">
        <v>21</v>
      </c>
      <c r="AZ463" s="12" t="str">
        <f>CONCATENATE(AH463,"-",AK463,"-","Loisir")</f>
        <v>50-43358-Loisir</v>
      </c>
      <c r="BA463" s="12">
        <v>1</v>
      </c>
      <c r="BB463" s="12">
        <v>1</v>
      </c>
      <c r="BC463" s="12" t="s">
        <v>61</v>
      </c>
      <c r="BD463" s="12">
        <v>148</v>
      </c>
      <c r="BE463" s="12" t="s">
        <v>193</v>
      </c>
      <c r="BF463" s="12">
        <v>14941</v>
      </c>
      <c r="BG463" s="12">
        <v>104</v>
      </c>
      <c r="BI463" s="2"/>
    </row>
    <row r="464" spans="1:61" x14ac:dyDescent="0.2">
      <c r="A464" s="2" t="s">
        <v>1612</v>
      </c>
      <c r="B464" s="2" t="s">
        <v>568</v>
      </c>
      <c r="D464" s="2">
        <v>50</v>
      </c>
      <c r="E464" s="11">
        <v>43358</v>
      </c>
      <c r="F464" s="2">
        <v>43358</v>
      </c>
      <c r="G464" s="2">
        <v>141</v>
      </c>
      <c r="K464" s="2">
        <v>11</v>
      </c>
      <c r="M464" s="2">
        <v>1</v>
      </c>
      <c r="O464" s="2" t="s">
        <v>53</v>
      </c>
      <c r="P464" s="52" t="s">
        <v>53</v>
      </c>
      <c r="R464" s="2">
        <v>1</v>
      </c>
      <c r="S464" s="52">
        <v>1</v>
      </c>
      <c r="V464" s="2" t="s">
        <v>1989</v>
      </c>
      <c r="W464" s="2" t="s">
        <v>54</v>
      </c>
      <c r="X464" s="2" t="s">
        <v>227</v>
      </c>
      <c r="Y464" s="2" t="s">
        <v>1599</v>
      </c>
      <c r="Z464" s="2" t="s">
        <v>1599</v>
      </c>
      <c r="AC464" s="2" t="s">
        <v>1599</v>
      </c>
      <c r="AE464" s="2" t="s">
        <v>1599</v>
      </c>
      <c r="AF464" s="12" t="s">
        <v>227</v>
      </c>
      <c r="AG464" s="12">
        <v>11749</v>
      </c>
      <c r="AH464" s="12">
        <v>50</v>
      </c>
      <c r="AI464" s="12">
        <f>VLOOKUP(AH464,Tableau5[[ID_Section]:[departement]],10,TRUE)</f>
        <v>17</v>
      </c>
      <c r="AJ464" s="12">
        <v>141</v>
      </c>
      <c r="AK464" s="33">
        <v>43358</v>
      </c>
      <c r="AL464" s="12">
        <v>11</v>
      </c>
      <c r="AM464" s="12">
        <v>9</v>
      </c>
      <c r="AN464" s="12" t="s">
        <v>53</v>
      </c>
      <c r="AO464" s="12" t="s">
        <v>53</v>
      </c>
      <c r="AP464" s="12">
        <v>1</v>
      </c>
      <c r="AR464" s="12">
        <v>1</v>
      </c>
      <c r="AT464" s="12">
        <v>2</v>
      </c>
      <c r="AU464" s="12">
        <v>22</v>
      </c>
      <c r="AZ464" s="12" t="str">
        <f>CONCATENATE(AH464,"-",AK464,"-","Loisir")</f>
        <v>50-43358-Loisir</v>
      </c>
      <c r="BA464" s="12">
        <v>1</v>
      </c>
      <c r="BB464" s="12">
        <v>1</v>
      </c>
      <c r="BC464" s="12" t="s">
        <v>61</v>
      </c>
      <c r="BD464" s="12">
        <v>148</v>
      </c>
      <c r="BE464" s="12" t="s">
        <v>193</v>
      </c>
      <c r="BF464" s="12">
        <v>14941</v>
      </c>
      <c r="BG464" s="12">
        <v>104</v>
      </c>
      <c r="BI464" s="2"/>
    </row>
    <row r="465" spans="1:61" x14ac:dyDescent="0.2">
      <c r="A465" s="2" t="s">
        <v>1612</v>
      </c>
      <c r="B465" s="2" t="s">
        <v>568</v>
      </c>
      <c r="D465" s="2">
        <v>50</v>
      </c>
      <c r="E465" s="11">
        <v>43358</v>
      </c>
      <c r="F465" s="2">
        <v>43358</v>
      </c>
      <c r="G465" s="2">
        <v>141</v>
      </c>
      <c r="K465" s="2">
        <v>11</v>
      </c>
      <c r="O465" s="2" t="s">
        <v>53</v>
      </c>
      <c r="P465" s="52" t="s">
        <v>53</v>
      </c>
      <c r="R465" s="2">
        <v>6</v>
      </c>
      <c r="S465" s="52" t="s">
        <v>1599</v>
      </c>
      <c r="V465" s="2" t="s">
        <v>1989</v>
      </c>
      <c r="W465" s="2" t="s">
        <v>1599</v>
      </c>
      <c r="X465" s="2" t="s">
        <v>1599</v>
      </c>
      <c r="Y465" s="2" t="s">
        <v>1599</v>
      </c>
      <c r="Z465" s="2" t="s">
        <v>1599</v>
      </c>
      <c r="AC465" s="2" t="s">
        <v>1599</v>
      </c>
      <c r="AE465" s="2" t="s">
        <v>1599</v>
      </c>
      <c r="AF465" s="12" t="s">
        <v>204</v>
      </c>
      <c r="AG465" s="12">
        <v>11750</v>
      </c>
      <c r="AH465" s="12">
        <v>50</v>
      </c>
      <c r="AI465" s="12">
        <f>VLOOKUP(AH465,Tableau5[[ID_Section]:[departement]],10,TRUE)</f>
        <v>17</v>
      </c>
      <c r="AJ465" s="12">
        <v>141</v>
      </c>
      <c r="AK465" s="33">
        <v>43358</v>
      </c>
      <c r="AL465" s="12">
        <v>11</v>
      </c>
      <c r="AM465" s="12">
        <v>9</v>
      </c>
      <c r="AN465" s="12" t="s">
        <v>53</v>
      </c>
      <c r="AO465" s="12" t="s">
        <v>53</v>
      </c>
      <c r="AP465" s="12">
        <v>6</v>
      </c>
      <c r="AT465" s="12">
        <v>2</v>
      </c>
      <c r="AZ465" s="12" t="str">
        <f>CONCATENATE(AH465,"-",AK465,"-","Loisir")</f>
        <v>50-43358-Loisir</v>
      </c>
      <c r="BA465" s="12">
        <v>1</v>
      </c>
      <c r="BB465" s="12">
        <v>1</v>
      </c>
      <c r="BC465" s="12" t="s">
        <v>61</v>
      </c>
      <c r="BD465" s="12">
        <v>148</v>
      </c>
      <c r="BE465" s="12" t="s">
        <v>193</v>
      </c>
      <c r="BF465" s="12">
        <v>14941</v>
      </c>
      <c r="BG465" s="12">
        <v>104</v>
      </c>
      <c r="BI465" s="2"/>
    </row>
    <row r="466" spans="1:61" x14ac:dyDescent="0.2">
      <c r="A466" s="2" t="s">
        <v>1612</v>
      </c>
      <c r="B466" s="2" t="s">
        <v>568</v>
      </c>
      <c r="D466" s="2">
        <v>50</v>
      </c>
      <c r="E466" s="11">
        <v>43358</v>
      </c>
      <c r="F466" s="2">
        <v>43358</v>
      </c>
      <c r="G466" s="2">
        <v>141</v>
      </c>
      <c r="K466" s="2">
        <v>11</v>
      </c>
      <c r="O466" s="2" t="s">
        <v>53</v>
      </c>
      <c r="P466" s="52" t="s">
        <v>53</v>
      </c>
      <c r="R466" s="2">
        <v>1</v>
      </c>
      <c r="S466" s="52" t="s">
        <v>1599</v>
      </c>
      <c r="V466" s="2" t="s">
        <v>1988</v>
      </c>
      <c r="W466" s="2" t="s">
        <v>1599</v>
      </c>
      <c r="X466" s="2" t="s">
        <v>1599</v>
      </c>
      <c r="Y466" s="2" t="s">
        <v>1599</v>
      </c>
      <c r="Z466" s="2" t="s">
        <v>1599</v>
      </c>
      <c r="AC466" s="2" t="s">
        <v>1599</v>
      </c>
      <c r="AE466" s="2" t="s">
        <v>1599</v>
      </c>
      <c r="AF466" s="12" t="s">
        <v>204</v>
      </c>
      <c r="AG466" s="12">
        <v>11751</v>
      </c>
      <c r="AH466" s="12">
        <v>50</v>
      </c>
      <c r="AI466" s="12">
        <f>VLOOKUP(AH466,Tableau5[[ID_Section]:[departement]],10,TRUE)</f>
        <v>17</v>
      </c>
      <c r="AJ466" s="12">
        <v>141</v>
      </c>
      <c r="AK466" s="33">
        <v>43358</v>
      </c>
      <c r="AL466" s="12">
        <v>11</v>
      </c>
      <c r="AM466" s="12">
        <v>9</v>
      </c>
      <c r="AN466" s="12" t="s">
        <v>53</v>
      </c>
      <c r="AO466" s="12" t="s">
        <v>53</v>
      </c>
      <c r="AP466" s="12">
        <v>1</v>
      </c>
      <c r="AT466" s="12">
        <v>1</v>
      </c>
      <c r="AZ466" s="12" t="str">
        <f>CONCATENATE(AH466,"-",AK466,"-","Loisir")</f>
        <v>50-43358-Loisir</v>
      </c>
      <c r="BA466" s="12">
        <v>1</v>
      </c>
      <c r="BB466" s="12">
        <v>1</v>
      </c>
      <c r="BC466" s="12" t="s">
        <v>61</v>
      </c>
      <c r="BD466" s="12">
        <v>148</v>
      </c>
      <c r="BE466" s="12" t="s">
        <v>193</v>
      </c>
      <c r="BF466" s="12">
        <v>14941</v>
      </c>
      <c r="BG466" s="12">
        <v>104</v>
      </c>
      <c r="BI466" s="2"/>
    </row>
    <row r="467" spans="1:61" x14ac:dyDescent="0.2">
      <c r="A467" s="2" t="s">
        <v>1612</v>
      </c>
      <c r="B467" s="2" t="s">
        <v>568</v>
      </c>
      <c r="D467" s="2">
        <v>50</v>
      </c>
      <c r="E467" s="11">
        <v>43358</v>
      </c>
      <c r="F467" s="2">
        <v>43358</v>
      </c>
      <c r="G467" s="2">
        <v>141</v>
      </c>
      <c r="K467" s="2">
        <v>11</v>
      </c>
      <c r="O467" s="2" t="s">
        <v>55</v>
      </c>
      <c r="P467" s="52" t="s">
        <v>55</v>
      </c>
      <c r="R467" s="2">
        <v>1</v>
      </c>
      <c r="S467" s="52">
        <v>1</v>
      </c>
      <c r="V467" s="2" t="s">
        <v>1989</v>
      </c>
      <c r="W467" s="2" t="s">
        <v>54</v>
      </c>
      <c r="X467" s="2" t="s">
        <v>228</v>
      </c>
      <c r="Y467" s="2" t="s">
        <v>1599</v>
      </c>
      <c r="Z467" s="2" t="s">
        <v>1599</v>
      </c>
      <c r="AC467" s="2" t="s">
        <v>1599</v>
      </c>
      <c r="AE467" s="2" t="s">
        <v>1599</v>
      </c>
      <c r="AF467" s="12" t="s">
        <v>228</v>
      </c>
      <c r="AG467" s="12">
        <v>11752</v>
      </c>
      <c r="AH467" s="12">
        <v>50</v>
      </c>
      <c r="AI467" s="12">
        <f>VLOOKUP(AH467,Tableau5[[ID_Section]:[departement]],10,TRUE)</f>
        <v>17</v>
      </c>
      <c r="AJ467" s="12">
        <v>141</v>
      </c>
      <c r="AK467" s="33">
        <v>43358</v>
      </c>
      <c r="AL467" s="12">
        <v>11</v>
      </c>
      <c r="AM467" s="12">
        <v>5</v>
      </c>
      <c r="AN467" s="12" t="s">
        <v>55</v>
      </c>
      <c r="AO467" s="12" t="str">
        <f>AN467</f>
        <v>Sportif</v>
      </c>
      <c r="AP467" s="12">
        <v>1</v>
      </c>
      <c r="AT467" s="12">
        <v>2</v>
      </c>
      <c r="AU467" s="12">
        <v>23</v>
      </c>
      <c r="AZ467" s="12" t="str">
        <f>CONCATENATE(AH467,"-",AK467,"-",AN467)</f>
        <v>50-43358-Sportif</v>
      </c>
      <c r="BA467" s="12">
        <v>1</v>
      </c>
      <c r="BB467" s="12">
        <v>1</v>
      </c>
      <c r="BC467" s="12" t="s">
        <v>61</v>
      </c>
      <c r="BD467" s="12">
        <v>148</v>
      </c>
      <c r="BE467" s="12" t="s">
        <v>193</v>
      </c>
      <c r="BF467" s="12">
        <v>14941</v>
      </c>
      <c r="BG467" s="12">
        <v>104</v>
      </c>
      <c r="BI467" s="2"/>
    </row>
    <row r="468" spans="1:61" x14ac:dyDescent="0.2">
      <c r="A468" s="2" t="s">
        <v>1612</v>
      </c>
      <c r="B468" s="2" t="s">
        <v>568</v>
      </c>
      <c r="D468" s="2">
        <v>50</v>
      </c>
      <c r="E468" s="11">
        <v>43358</v>
      </c>
      <c r="F468" s="2">
        <v>43358</v>
      </c>
      <c r="G468" s="2">
        <v>141</v>
      </c>
      <c r="K468" s="2">
        <v>11</v>
      </c>
      <c r="O468" s="2" t="s">
        <v>55</v>
      </c>
      <c r="P468" s="52" t="s">
        <v>55</v>
      </c>
      <c r="R468" s="2">
        <v>8</v>
      </c>
      <c r="S468" s="52" t="s">
        <v>1599</v>
      </c>
      <c r="V468" s="2" t="s">
        <v>1989</v>
      </c>
      <c r="W468" s="2" t="s">
        <v>1599</v>
      </c>
      <c r="X468" s="2" t="s">
        <v>1599</v>
      </c>
      <c r="Y468" s="2" t="s">
        <v>1599</v>
      </c>
      <c r="Z468" s="2" t="s">
        <v>1599</v>
      </c>
      <c r="AC468" s="2" t="s">
        <v>1599</v>
      </c>
      <c r="AE468" s="2" t="s">
        <v>1599</v>
      </c>
      <c r="AF468" s="12" t="s">
        <v>204</v>
      </c>
      <c r="AG468" s="12">
        <v>11753</v>
      </c>
      <c r="AH468" s="12">
        <v>50</v>
      </c>
      <c r="AI468" s="12">
        <f>VLOOKUP(AH468,Tableau5[[ID_Section]:[departement]],10,TRUE)</f>
        <v>17</v>
      </c>
      <c r="AJ468" s="12">
        <v>141</v>
      </c>
      <c r="AK468" s="33">
        <v>43358</v>
      </c>
      <c r="AL468" s="12">
        <v>11</v>
      </c>
      <c r="AM468" s="12">
        <v>5</v>
      </c>
      <c r="AN468" s="12" t="s">
        <v>55</v>
      </c>
      <c r="AO468" s="12" t="str">
        <f>AN468</f>
        <v>Sportif</v>
      </c>
      <c r="AP468" s="12">
        <v>8</v>
      </c>
      <c r="AT468" s="12">
        <v>2</v>
      </c>
      <c r="AZ468" s="12" t="str">
        <f>CONCATENATE(AH468,"-",AK468,"-",AN468)</f>
        <v>50-43358-Sportif</v>
      </c>
      <c r="BA468" s="12">
        <v>1</v>
      </c>
      <c r="BB468" s="12">
        <v>1</v>
      </c>
      <c r="BC468" s="12" t="s">
        <v>61</v>
      </c>
      <c r="BD468" s="12">
        <v>148</v>
      </c>
      <c r="BE468" s="12" t="s">
        <v>193</v>
      </c>
      <c r="BF468" s="12">
        <v>14941</v>
      </c>
      <c r="BG468" s="12">
        <v>104</v>
      </c>
      <c r="BI468" s="2"/>
    </row>
    <row r="469" spans="1:61" x14ac:dyDescent="0.2">
      <c r="A469" s="2" t="s">
        <v>1612</v>
      </c>
      <c r="B469" s="2" t="s">
        <v>568</v>
      </c>
      <c r="D469" s="2">
        <v>50</v>
      </c>
      <c r="E469" s="11">
        <v>43358</v>
      </c>
      <c r="F469" s="2">
        <v>43358</v>
      </c>
      <c r="G469" s="2">
        <v>141</v>
      </c>
      <c r="K469" s="2">
        <v>11</v>
      </c>
      <c r="O469" s="2" t="s">
        <v>53</v>
      </c>
      <c r="P469" s="52" t="s">
        <v>53</v>
      </c>
      <c r="R469" s="2">
        <v>1</v>
      </c>
      <c r="S469" s="52" t="s">
        <v>1599</v>
      </c>
      <c r="V469" s="2" t="s">
        <v>1989</v>
      </c>
      <c r="W469" s="2" t="s">
        <v>1599</v>
      </c>
      <c r="X469" s="2" t="s">
        <v>1599</v>
      </c>
      <c r="Y469" s="2" t="s">
        <v>1599</v>
      </c>
      <c r="Z469" s="2" t="s">
        <v>1599</v>
      </c>
      <c r="AC469" s="2" t="s">
        <v>1599</v>
      </c>
      <c r="AE469" s="2" t="s">
        <v>1599</v>
      </c>
      <c r="AF469" s="12" t="s">
        <v>204</v>
      </c>
      <c r="AG469" s="12">
        <v>11754</v>
      </c>
      <c r="AH469" s="12">
        <v>50</v>
      </c>
      <c r="AI469" s="12">
        <f>VLOOKUP(AH469,Tableau5[[ID_Section]:[departement]],10,TRUE)</f>
        <v>17</v>
      </c>
      <c r="AJ469" s="12">
        <v>141</v>
      </c>
      <c r="AK469" s="33">
        <v>43358</v>
      </c>
      <c r="AL469" s="12">
        <v>11</v>
      </c>
      <c r="AM469" s="12">
        <v>9</v>
      </c>
      <c r="AN469" s="12" t="s">
        <v>53</v>
      </c>
      <c r="AO469" s="12" t="s">
        <v>53</v>
      </c>
      <c r="AP469" s="12">
        <v>1</v>
      </c>
      <c r="AT469" s="12">
        <v>2</v>
      </c>
      <c r="AZ469" s="12" t="str">
        <f>CONCATENATE(AH469,"-",AK469,"-","Loisir")</f>
        <v>50-43358-Loisir</v>
      </c>
      <c r="BA469" s="12">
        <v>1</v>
      </c>
      <c r="BB469" s="12">
        <v>1</v>
      </c>
      <c r="BC469" s="12" t="s">
        <v>61</v>
      </c>
      <c r="BD469" s="12">
        <v>148</v>
      </c>
      <c r="BE469" s="12" t="s">
        <v>193</v>
      </c>
      <c r="BF469" s="12">
        <v>14941</v>
      </c>
      <c r="BG469" s="12">
        <v>104</v>
      </c>
      <c r="BI469" s="2"/>
    </row>
    <row r="470" spans="1:61" x14ac:dyDescent="0.2">
      <c r="A470" s="2" t="s">
        <v>1612</v>
      </c>
      <c r="B470" s="2" t="s">
        <v>568</v>
      </c>
      <c r="D470" s="2">
        <v>50</v>
      </c>
      <c r="E470" s="11">
        <v>43358</v>
      </c>
      <c r="F470" s="2">
        <v>43358</v>
      </c>
      <c r="G470" s="2">
        <v>141</v>
      </c>
      <c r="K470" s="2">
        <v>11</v>
      </c>
      <c r="O470" s="2" t="s">
        <v>52</v>
      </c>
      <c r="P470" s="52" t="s">
        <v>52</v>
      </c>
      <c r="R470" s="2">
        <v>1</v>
      </c>
      <c r="S470" s="52">
        <v>1</v>
      </c>
      <c r="V470" s="2" t="s">
        <v>1989</v>
      </c>
      <c r="W470" s="2" t="s">
        <v>54</v>
      </c>
      <c r="X470" s="2" t="s">
        <v>229</v>
      </c>
      <c r="Y470" s="2" t="s">
        <v>1599</v>
      </c>
      <c r="Z470" s="2" t="s">
        <v>1599</v>
      </c>
      <c r="AC470" s="2" t="s">
        <v>1599</v>
      </c>
      <c r="AE470" s="2" t="s">
        <v>1599</v>
      </c>
      <c r="AF470" s="12" t="s">
        <v>229</v>
      </c>
      <c r="AG470" s="12">
        <v>11755</v>
      </c>
      <c r="AH470" s="12">
        <v>50</v>
      </c>
      <c r="AI470" s="12">
        <f>VLOOKUP(AH470,Tableau5[[ID_Section]:[departement]],10,TRUE)</f>
        <v>17</v>
      </c>
      <c r="AJ470" s="12">
        <v>141</v>
      </c>
      <c r="AK470" s="33">
        <v>43358</v>
      </c>
      <c r="AL470" s="12">
        <v>11</v>
      </c>
      <c r="AM470" s="12">
        <v>6</v>
      </c>
      <c r="AN470" s="12" t="s">
        <v>52</v>
      </c>
      <c r="AO470" s="12" t="str">
        <f>AN470</f>
        <v>Itinérant</v>
      </c>
      <c r="AP470" s="12">
        <v>1</v>
      </c>
      <c r="AT470" s="12">
        <v>2</v>
      </c>
      <c r="AU470" s="12">
        <v>24</v>
      </c>
      <c r="AZ470" s="12" t="str">
        <f>CONCATENATE(AH470,"-",AK470,"-",AN470)</f>
        <v>50-43358-Itinérant</v>
      </c>
      <c r="BA470" s="12">
        <v>1</v>
      </c>
      <c r="BB470" s="12">
        <v>1</v>
      </c>
      <c r="BC470" s="12" t="s">
        <v>61</v>
      </c>
      <c r="BD470" s="12">
        <v>148</v>
      </c>
      <c r="BE470" s="12" t="s">
        <v>193</v>
      </c>
      <c r="BF470" s="12">
        <v>14941</v>
      </c>
      <c r="BG470" s="12">
        <v>104</v>
      </c>
      <c r="BI470" s="2"/>
    </row>
    <row r="471" spans="1:61" x14ac:dyDescent="0.2">
      <c r="A471" s="2" t="s">
        <v>1612</v>
      </c>
      <c r="B471" s="2" t="s">
        <v>568</v>
      </c>
      <c r="D471" s="2">
        <v>50</v>
      </c>
      <c r="E471" s="11">
        <v>43358</v>
      </c>
      <c r="F471" s="2">
        <v>43358</v>
      </c>
      <c r="G471" s="2">
        <v>141</v>
      </c>
      <c r="K471" s="2">
        <v>11</v>
      </c>
      <c r="O471" s="2" t="s">
        <v>52</v>
      </c>
      <c r="P471" s="52" t="s">
        <v>52</v>
      </c>
      <c r="R471" s="2">
        <v>5</v>
      </c>
      <c r="S471" s="52" t="s">
        <v>1599</v>
      </c>
      <c r="V471" s="2" t="s">
        <v>1989</v>
      </c>
      <c r="W471" s="2" t="s">
        <v>1599</v>
      </c>
      <c r="X471" s="2" t="s">
        <v>1599</v>
      </c>
      <c r="Y471" s="2" t="s">
        <v>1599</v>
      </c>
      <c r="Z471" s="2" t="s">
        <v>1599</v>
      </c>
      <c r="AC471" s="2" t="s">
        <v>1599</v>
      </c>
      <c r="AE471" s="2" t="s">
        <v>1599</v>
      </c>
      <c r="AF471" s="12" t="s">
        <v>204</v>
      </c>
      <c r="AG471" s="12">
        <v>11756</v>
      </c>
      <c r="AH471" s="12">
        <v>50</v>
      </c>
      <c r="AI471" s="12">
        <f>VLOOKUP(AH471,Tableau5[[ID_Section]:[departement]],10,TRUE)</f>
        <v>17</v>
      </c>
      <c r="AJ471" s="12">
        <v>141</v>
      </c>
      <c r="AK471" s="33">
        <v>43358</v>
      </c>
      <c r="AL471" s="12">
        <v>11</v>
      </c>
      <c r="AM471" s="12">
        <v>6</v>
      </c>
      <c r="AN471" s="12" t="s">
        <v>52</v>
      </c>
      <c r="AO471" s="12" t="str">
        <f>AN471</f>
        <v>Itinérant</v>
      </c>
      <c r="AP471" s="12">
        <v>5</v>
      </c>
      <c r="AT471" s="12">
        <v>2</v>
      </c>
      <c r="AZ471" s="12" t="str">
        <f>CONCATENATE(AH471,"-",AK471,"-",AN471)</f>
        <v>50-43358-Itinérant</v>
      </c>
      <c r="BA471" s="12">
        <v>1</v>
      </c>
      <c r="BB471" s="12">
        <v>1</v>
      </c>
      <c r="BC471" s="12" t="s">
        <v>61</v>
      </c>
      <c r="BD471" s="12">
        <v>148</v>
      </c>
      <c r="BE471" s="12" t="s">
        <v>193</v>
      </c>
      <c r="BF471" s="12">
        <v>14941</v>
      </c>
      <c r="BG471" s="12">
        <v>104</v>
      </c>
      <c r="BI471" s="2"/>
    </row>
    <row r="472" spans="1:61" x14ac:dyDescent="0.2">
      <c r="A472" s="2" t="s">
        <v>1612</v>
      </c>
      <c r="B472" s="2" t="s">
        <v>568</v>
      </c>
      <c r="D472" s="2">
        <v>50</v>
      </c>
      <c r="E472" s="11">
        <v>43358</v>
      </c>
      <c r="F472" s="2">
        <v>43358</v>
      </c>
      <c r="G472" s="2">
        <v>141</v>
      </c>
      <c r="K472" s="2">
        <v>11</v>
      </c>
      <c r="O472" s="2" t="s">
        <v>79</v>
      </c>
      <c r="P472" s="52" t="s">
        <v>53</v>
      </c>
      <c r="R472" s="2">
        <v>1</v>
      </c>
      <c r="S472" s="52" t="s">
        <v>1599</v>
      </c>
      <c r="U472" s="2" t="s">
        <v>230</v>
      </c>
      <c r="V472" s="2" t="s">
        <v>1989</v>
      </c>
      <c r="W472" s="2" t="s">
        <v>1599</v>
      </c>
      <c r="X472" s="2" t="s">
        <v>1599</v>
      </c>
      <c r="Y472" s="2" t="s">
        <v>1599</v>
      </c>
      <c r="Z472" s="2" t="s">
        <v>1599</v>
      </c>
      <c r="AC472" s="2" t="s">
        <v>1599</v>
      </c>
      <c r="AE472" s="2" t="s">
        <v>1599</v>
      </c>
      <c r="AF472" s="12" t="s">
        <v>204</v>
      </c>
      <c r="AG472" s="12">
        <v>11757</v>
      </c>
      <c r="AH472" s="12">
        <v>50</v>
      </c>
      <c r="AI472" s="12">
        <f>VLOOKUP(AH472,Tableau5[[ID_Section]:[departement]],10,TRUE)</f>
        <v>17</v>
      </c>
      <c r="AJ472" s="12">
        <v>141</v>
      </c>
      <c r="AK472" s="33">
        <v>43358</v>
      </c>
      <c r="AL472" s="12">
        <v>11</v>
      </c>
      <c r="AM472" s="12">
        <v>11</v>
      </c>
      <c r="AN472" s="12" t="s">
        <v>79</v>
      </c>
      <c r="AO472" s="12" t="s">
        <v>53</v>
      </c>
      <c r="AP472" s="12">
        <v>1</v>
      </c>
      <c r="AS472" s="12" t="s">
        <v>230</v>
      </c>
      <c r="AT472" s="12">
        <v>2</v>
      </c>
      <c r="AZ472" s="12" t="str">
        <f>CONCATENATE(AH472,"-",AK472,"-","Loisir")</f>
        <v>50-43358-Loisir</v>
      </c>
      <c r="BA472" s="12">
        <v>1</v>
      </c>
      <c r="BB472" s="12">
        <v>1</v>
      </c>
      <c r="BC472" s="12" t="s">
        <v>61</v>
      </c>
      <c r="BD472" s="12">
        <v>148</v>
      </c>
      <c r="BE472" s="12" t="s">
        <v>193</v>
      </c>
      <c r="BF472" s="12">
        <v>14941</v>
      </c>
      <c r="BG472" s="12">
        <v>104</v>
      </c>
      <c r="BI472" s="2"/>
    </row>
    <row r="473" spans="1:61" x14ac:dyDescent="0.2">
      <c r="A473" s="2" t="s">
        <v>1612</v>
      </c>
      <c r="B473" s="2" t="s">
        <v>568</v>
      </c>
      <c r="D473" s="2">
        <v>50</v>
      </c>
      <c r="E473" s="11">
        <v>43358</v>
      </c>
      <c r="F473" s="2">
        <v>43358</v>
      </c>
      <c r="G473" s="2">
        <v>141</v>
      </c>
      <c r="K473" s="2">
        <v>11</v>
      </c>
      <c r="O473" s="2" t="s">
        <v>46</v>
      </c>
      <c r="R473" s="2">
        <v>2</v>
      </c>
      <c r="S473" s="52" t="s">
        <v>1599</v>
      </c>
      <c r="V473" s="2" t="s">
        <v>1989</v>
      </c>
      <c r="W473" s="2" t="s">
        <v>1599</v>
      </c>
      <c r="X473" s="2" t="s">
        <v>1599</v>
      </c>
      <c r="Y473" s="2" t="s">
        <v>1599</v>
      </c>
      <c r="Z473" s="2" t="s">
        <v>1599</v>
      </c>
      <c r="AC473" s="2" t="s">
        <v>1599</v>
      </c>
      <c r="AE473" s="2" t="s">
        <v>1599</v>
      </c>
      <c r="AF473" s="12" t="s">
        <v>204</v>
      </c>
      <c r="AG473" s="12">
        <v>11758</v>
      </c>
      <c r="AH473" s="12">
        <v>50</v>
      </c>
      <c r="AI473" s="12">
        <f>VLOOKUP(AH473,Tableau5[[ID_Section]:[departement]],10,TRUE)</f>
        <v>17</v>
      </c>
      <c r="AJ473" s="12">
        <v>141</v>
      </c>
      <c r="AK473" s="33">
        <v>43358</v>
      </c>
      <c r="AL473" s="12">
        <v>11</v>
      </c>
      <c r="AM473" s="12">
        <v>2</v>
      </c>
      <c r="AN473" s="12" t="s">
        <v>46</v>
      </c>
      <c r="AP473" s="12">
        <v>2</v>
      </c>
      <c r="AT473" s="12">
        <v>2</v>
      </c>
      <c r="BA473" s="12">
        <v>2</v>
      </c>
      <c r="BB473" s="12">
        <v>1</v>
      </c>
      <c r="BC473" s="12" t="s">
        <v>61</v>
      </c>
      <c r="BD473" s="12">
        <v>148</v>
      </c>
      <c r="BE473" s="12" t="s">
        <v>193</v>
      </c>
      <c r="BF473" s="12">
        <v>14941</v>
      </c>
      <c r="BG473" s="12">
        <v>104</v>
      </c>
      <c r="BI473" s="2"/>
    </row>
    <row r="474" spans="1:61" x14ac:dyDescent="0.2">
      <c r="A474" s="2" t="s">
        <v>1612</v>
      </c>
      <c r="B474" s="2" t="s">
        <v>568</v>
      </c>
      <c r="D474" s="2">
        <v>50</v>
      </c>
      <c r="E474" s="11">
        <v>43358</v>
      </c>
      <c r="F474" s="2">
        <v>43358</v>
      </c>
      <c r="G474" s="2">
        <v>141</v>
      </c>
      <c r="K474" s="2">
        <v>11</v>
      </c>
      <c r="O474" s="2" t="s">
        <v>46</v>
      </c>
      <c r="R474" s="2">
        <v>1</v>
      </c>
      <c r="S474" s="52" t="s">
        <v>1599</v>
      </c>
      <c r="V474" s="2" t="s">
        <v>1988</v>
      </c>
      <c r="W474" s="2" t="s">
        <v>1599</v>
      </c>
      <c r="X474" s="2" t="s">
        <v>1599</v>
      </c>
      <c r="Y474" s="2" t="s">
        <v>1599</v>
      </c>
      <c r="Z474" s="2" t="s">
        <v>1599</v>
      </c>
      <c r="AC474" s="2" t="s">
        <v>1599</v>
      </c>
      <c r="AE474" s="2" t="s">
        <v>1599</v>
      </c>
      <c r="AF474" s="12" t="s">
        <v>204</v>
      </c>
      <c r="AG474" s="12">
        <v>11759</v>
      </c>
      <c r="AH474" s="12">
        <v>50</v>
      </c>
      <c r="AI474" s="12">
        <f>VLOOKUP(AH474,Tableau5[[ID_Section]:[departement]],10,TRUE)</f>
        <v>17</v>
      </c>
      <c r="AJ474" s="12">
        <v>141</v>
      </c>
      <c r="AK474" s="33">
        <v>43358</v>
      </c>
      <c r="AL474" s="12">
        <v>11</v>
      </c>
      <c r="AM474" s="12">
        <v>2</v>
      </c>
      <c r="AN474" s="12" t="s">
        <v>46</v>
      </c>
      <c r="AP474" s="12">
        <v>1</v>
      </c>
      <c r="AT474" s="12">
        <v>1</v>
      </c>
      <c r="BA474" s="12">
        <v>2</v>
      </c>
      <c r="BB474" s="12">
        <v>1</v>
      </c>
      <c r="BC474" s="12" t="s">
        <v>61</v>
      </c>
      <c r="BD474" s="12">
        <v>148</v>
      </c>
      <c r="BE474" s="12" t="s">
        <v>193</v>
      </c>
      <c r="BF474" s="12">
        <v>14941</v>
      </c>
      <c r="BG474" s="12">
        <v>104</v>
      </c>
      <c r="BI474" s="2"/>
    </row>
    <row r="475" spans="1:61" x14ac:dyDescent="0.2">
      <c r="A475" s="2" t="s">
        <v>1612</v>
      </c>
      <c r="B475" s="2" t="s">
        <v>568</v>
      </c>
      <c r="D475" s="2">
        <v>50</v>
      </c>
      <c r="E475" s="11">
        <v>43358</v>
      </c>
      <c r="F475" s="2">
        <v>43358</v>
      </c>
      <c r="G475" s="2">
        <v>141</v>
      </c>
      <c r="K475" s="2">
        <v>11</v>
      </c>
      <c r="O475" s="2" t="s">
        <v>46</v>
      </c>
      <c r="R475" s="2">
        <v>1</v>
      </c>
      <c r="S475" s="52" t="s">
        <v>1599</v>
      </c>
      <c r="V475" s="2" t="s">
        <v>1989</v>
      </c>
      <c r="W475" s="2" t="s">
        <v>1599</v>
      </c>
      <c r="X475" s="2" t="s">
        <v>1599</v>
      </c>
      <c r="Y475" s="2" t="s">
        <v>1599</v>
      </c>
      <c r="Z475" s="2" t="s">
        <v>1599</v>
      </c>
      <c r="AC475" s="2" t="s">
        <v>1599</v>
      </c>
      <c r="AE475" s="2" t="s">
        <v>1599</v>
      </c>
      <c r="AF475" s="12" t="s">
        <v>204</v>
      </c>
      <c r="AG475" s="12">
        <v>11760</v>
      </c>
      <c r="AH475" s="12">
        <v>50</v>
      </c>
      <c r="AI475" s="12">
        <f>VLOOKUP(AH475,Tableau5[[ID_Section]:[departement]],10,TRUE)</f>
        <v>17</v>
      </c>
      <c r="AJ475" s="12">
        <v>141</v>
      </c>
      <c r="AK475" s="33">
        <v>43358</v>
      </c>
      <c r="AL475" s="12">
        <v>11</v>
      </c>
      <c r="AM475" s="12">
        <v>2</v>
      </c>
      <c r="AN475" s="12" t="s">
        <v>46</v>
      </c>
      <c r="AP475" s="12">
        <v>1</v>
      </c>
      <c r="AT475" s="12">
        <v>2</v>
      </c>
      <c r="BA475" s="12">
        <v>2</v>
      </c>
      <c r="BB475" s="12">
        <v>1</v>
      </c>
      <c r="BC475" s="12" t="s">
        <v>61</v>
      </c>
      <c r="BD475" s="12">
        <v>148</v>
      </c>
      <c r="BE475" s="12" t="s">
        <v>193</v>
      </c>
      <c r="BF475" s="12">
        <v>14941</v>
      </c>
      <c r="BG475" s="12">
        <v>104</v>
      </c>
      <c r="BI475" s="2"/>
    </row>
    <row r="476" spans="1:61" x14ac:dyDescent="0.2">
      <c r="A476" s="2" t="s">
        <v>1612</v>
      </c>
      <c r="B476" s="2" t="s">
        <v>568</v>
      </c>
      <c r="D476" s="2">
        <v>50</v>
      </c>
      <c r="E476" s="11">
        <v>43358</v>
      </c>
      <c r="F476" s="2">
        <v>43358</v>
      </c>
      <c r="G476" s="2">
        <v>141</v>
      </c>
      <c r="K476" s="2">
        <v>11</v>
      </c>
      <c r="O476" s="2" t="s">
        <v>53</v>
      </c>
      <c r="P476" s="52" t="s">
        <v>53</v>
      </c>
      <c r="R476" s="2">
        <v>2</v>
      </c>
      <c r="S476" s="52" t="s">
        <v>1599</v>
      </c>
      <c r="V476" s="2" t="s">
        <v>1988</v>
      </c>
      <c r="W476" s="2" t="s">
        <v>1599</v>
      </c>
      <c r="X476" s="2" t="s">
        <v>1599</v>
      </c>
      <c r="Y476" s="2" t="s">
        <v>1599</v>
      </c>
      <c r="Z476" s="2" t="s">
        <v>1599</v>
      </c>
      <c r="AC476" s="2" t="s">
        <v>1599</v>
      </c>
      <c r="AE476" s="2" t="s">
        <v>1599</v>
      </c>
      <c r="AF476" s="12" t="s">
        <v>204</v>
      </c>
      <c r="AG476" s="12">
        <v>11761</v>
      </c>
      <c r="AH476" s="12">
        <v>50</v>
      </c>
      <c r="AI476" s="12">
        <f>VLOOKUP(AH476,Tableau5[[ID_Section]:[departement]],10,TRUE)</f>
        <v>17</v>
      </c>
      <c r="AJ476" s="12">
        <v>141</v>
      </c>
      <c r="AK476" s="33">
        <v>43358</v>
      </c>
      <c r="AL476" s="12">
        <v>11</v>
      </c>
      <c r="AM476" s="12">
        <v>9</v>
      </c>
      <c r="AN476" s="12" t="s">
        <v>53</v>
      </c>
      <c r="AO476" s="12" t="s">
        <v>53</v>
      </c>
      <c r="AP476" s="12">
        <v>2</v>
      </c>
      <c r="AT476" s="12">
        <v>1</v>
      </c>
      <c r="AZ476" s="12" t="str">
        <f>CONCATENATE(AH476,"-",AK476,"-","Loisir")</f>
        <v>50-43358-Loisir</v>
      </c>
      <c r="BA476" s="12">
        <v>1</v>
      </c>
      <c r="BB476" s="12">
        <v>1</v>
      </c>
      <c r="BC476" s="12" t="s">
        <v>61</v>
      </c>
      <c r="BD476" s="12">
        <v>148</v>
      </c>
      <c r="BE476" s="12" t="s">
        <v>193</v>
      </c>
      <c r="BF476" s="12">
        <v>14941</v>
      </c>
      <c r="BG476" s="12">
        <v>104</v>
      </c>
      <c r="BI476" s="2"/>
    </row>
    <row r="477" spans="1:61" x14ac:dyDescent="0.2">
      <c r="A477" s="2" t="s">
        <v>1612</v>
      </c>
      <c r="B477" s="2" t="s">
        <v>568</v>
      </c>
      <c r="D477" s="2">
        <v>50</v>
      </c>
      <c r="E477" s="11">
        <v>43358</v>
      </c>
      <c r="F477" s="2">
        <v>43358</v>
      </c>
      <c r="G477" s="2">
        <v>141</v>
      </c>
      <c r="K477" s="2">
        <v>11</v>
      </c>
      <c r="O477" s="2" t="s">
        <v>46</v>
      </c>
      <c r="R477" s="2">
        <v>1</v>
      </c>
      <c r="S477" s="52" t="s">
        <v>1599</v>
      </c>
      <c r="V477" s="2" t="s">
        <v>1988</v>
      </c>
      <c r="W477" s="2" t="s">
        <v>1599</v>
      </c>
      <c r="X477" s="2" t="s">
        <v>1599</v>
      </c>
      <c r="Y477" s="2" t="s">
        <v>1599</v>
      </c>
      <c r="Z477" s="2" t="s">
        <v>1599</v>
      </c>
      <c r="AC477" s="2" t="s">
        <v>1599</v>
      </c>
      <c r="AE477" s="2" t="s">
        <v>1599</v>
      </c>
      <c r="AF477" s="12" t="s">
        <v>204</v>
      </c>
      <c r="AG477" s="12">
        <v>11762</v>
      </c>
      <c r="AH477" s="12">
        <v>50</v>
      </c>
      <c r="AI477" s="12">
        <f>VLOOKUP(AH477,Tableau5[[ID_Section]:[departement]],10,TRUE)</f>
        <v>17</v>
      </c>
      <c r="AJ477" s="12">
        <v>141</v>
      </c>
      <c r="AK477" s="33">
        <v>43358</v>
      </c>
      <c r="AL477" s="12">
        <v>11</v>
      </c>
      <c r="AM477" s="12">
        <v>2</v>
      </c>
      <c r="AN477" s="12" t="s">
        <v>46</v>
      </c>
      <c r="AP477" s="12">
        <v>1</v>
      </c>
      <c r="AT477" s="12">
        <v>1</v>
      </c>
      <c r="BA477" s="12">
        <v>2</v>
      </c>
      <c r="BB477" s="12">
        <v>1</v>
      </c>
      <c r="BC477" s="12" t="s">
        <v>61</v>
      </c>
      <c r="BD477" s="12">
        <v>148</v>
      </c>
      <c r="BE477" s="12" t="s">
        <v>193</v>
      </c>
      <c r="BF477" s="12">
        <v>14941</v>
      </c>
      <c r="BG477" s="12">
        <v>104</v>
      </c>
      <c r="BI477" s="2"/>
    </row>
    <row r="478" spans="1:61" x14ac:dyDescent="0.2">
      <c r="A478" s="2" t="s">
        <v>1612</v>
      </c>
      <c r="B478" s="2" t="s">
        <v>568</v>
      </c>
      <c r="D478" s="2">
        <v>50</v>
      </c>
      <c r="E478" s="11">
        <v>43358</v>
      </c>
      <c r="F478" s="2">
        <v>43358</v>
      </c>
      <c r="G478" s="2">
        <v>141</v>
      </c>
      <c r="K478" s="2">
        <v>11</v>
      </c>
      <c r="O478" s="2" t="s">
        <v>56</v>
      </c>
      <c r="R478" s="2">
        <v>1</v>
      </c>
      <c r="S478" s="52" t="s">
        <v>1599</v>
      </c>
      <c r="U478" s="2" t="s">
        <v>57</v>
      </c>
      <c r="V478" s="2" t="s">
        <v>1988</v>
      </c>
      <c r="W478" s="2" t="s">
        <v>1599</v>
      </c>
      <c r="X478" s="2" t="s">
        <v>1599</v>
      </c>
      <c r="Y478" s="2" t="s">
        <v>1599</v>
      </c>
      <c r="Z478" s="2" t="s">
        <v>1599</v>
      </c>
      <c r="AC478" s="2" t="s">
        <v>1599</v>
      </c>
      <c r="AE478" s="2" t="s">
        <v>1599</v>
      </c>
      <c r="AF478" s="12" t="s">
        <v>204</v>
      </c>
      <c r="AG478" s="12">
        <v>11763</v>
      </c>
      <c r="AH478" s="12">
        <v>50</v>
      </c>
      <c r="AI478" s="12">
        <f>VLOOKUP(AH478,Tableau5[[ID_Section]:[departement]],10,TRUE)</f>
        <v>17</v>
      </c>
      <c r="AJ478" s="12">
        <v>141</v>
      </c>
      <c r="AK478" s="33">
        <v>43358</v>
      </c>
      <c r="AL478" s="12">
        <v>11</v>
      </c>
      <c r="AM478" s="12">
        <v>15</v>
      </c>
      <c r="AN478" s="12" t="s">
        <v>56</v>
      </c>
      <c r="AP478" s="12">
        <v>1</v>
      </c>
      <c r="AS478" s="12" t="s">
        <v>57</v>
      </c>
      <c r="AT478" s="12">
        <v>1</v>
      </c>
      <c r="BA478" s="12">
        <v>2</v>
      </c>
      <c r="BB478" s="12">
        <v>1</v>
      </c>
      <c r="BC478" s="12" t="s">
        <v>61</v>
      </c>
      <c r="BD478" s="12">
        <v>148</v>
      </c>
      <c r="BE478" s="12" t="s">
        <v>193</v>
      </c>
      <c r="BF478" s="12">
        <v>14941</v>
      </c>
      <c r="BG478" s="12">
        <v>104</v>
      </c>
      <c r="BI478" s="2"/>
    </row>
    <row r="479" spans="1:61" x14ac:dyDescent="0.2">
      <c r="A479" s="2" t="s">
        <v>1612</v>
      </c>
      <c r="B479" s="2" t="s">
        <v>568</v>
      </c>
      <c r="D479" s="2">
        <v>50</v>
      </c>
      <c r="E479" s="11">
        <v>43358</v>
      </c>
      <c r="F479" s="2">
        <v>43358</v>
      </c>
      <c r="G479" s="2">
        <v>141</v>
      </c>
      <c r="K479" s="2">
        <v>11</v>
      </c>
      <c r="O479" s="2" t="s">
        <v>53</v>
      </c>
      <c r="P479" s="52" t="s">
        <v>53</v>
      </c>
      <c r="R479" s="2">
        <v>1</v>
      </c>
      <c r="S479" s="52">
        <v>1</v>
      </c>
      <c r="V479" s="2" t="s">
        <v>1988</v>
      </c>
      <c r="W479" s="2" t="s">
        <v>54</v>
      </c>
      <c r="X479" s="2" t="s">
        <v>231</v>
      </c>
      <c r="Y479" s="2" t="s">
        <v>1599</v>
      </c>
      <c r="Z479" s="2" t="s">
        <v>1599</v>
      </c>
      <c r="AC479" s="2" t="s">
        <v>1599</v>
      </c>
      <c r="AE479" s="2" t="s">
        <v>1599</v>
      </c>
      <c r="AF479" s="12" t="s">
        <v>231</v>
      </c>
      <c r="AG479" s="12">
        <v>11764</v>
      </c>
      <c r="AH479" s="12">
        <v>50</v>
      </c>
      <c r="AI479" s="12">
        <f>VLOOKUP(AH479,Tableau5[[ID_Section]:[departement]],10,TRUE)</f>
        <v>17</v>
      </c>
      <c r="AJ479" s="12">
        <v>141</v>
      </c>
      <c r="AK479" s="33">
        <v>43358</v>
      </c>
      <c r="AL479" s="12">
        <v>11</v>
      </c>
      <c r="AM479" s="12">
        <v>9</v>
      </c>
      <c r="AN479" s="12" t="s">
        <v>53</v>
      </c>
      <c r="AO479" s="12" t="s">
        <v>53</v>
      </c>
      <c r="AP479" s="12">
        <v>1</v>
      </c>
      <c r="AT479" s="12">
        <v>1</v>
      </c>
      <c r="AU479" s="12">
        <v>27</v>
      </c>
      <c r="AZ479" s="12" t="str">
        <f>CONCATENATE(AH479,"-",AK479,"-","Loisir")</f>
        <v>50-43358-Loisir</v>
      </c>
      <c r="BA479" s="12">
        <v>1</v>
      </c>
      <c r="BB479" s="12">
        <v>1</v>
      </c>
      <c r="BC479" s="12" t="s">
        <v>61</v>
      </c>
      <c r="BD479" s="12">
        <v>148</v>
      </c>
      <c r="BE479" s="12" t="s">
        <v>193</v>
      </c>
      <c r="BF479" s="12">
        <v>14941</v>
      </c>
      <c r="BG479" s="12">
        <v>104</v>
      </c>
      <c r="BI479" s="2"/>
    </row>
    <row r="480" spans="1:61" x14ac:dyDescent="0.2">
      <c r="A480" s="2" t="s">
        <v>1612</v>
      </c>
      <c r="B480" s="2" t="s">
        <v>568</v>
      </c>
      <c r="D480" s="2">
        <v>50</v>
      </c>
      <c r="E480" s="11">
        <v>43358</v>
      </c>
      <c r="F480" s="2">
        <v>43358</v>
      </c>
      <c r="G480" s="2">
        <v>141</v>
      </c>
      <c r="K480" s="2">
        <v>11</v>
      </c>
      <c r="O480" s="2" t="s">
        <v>53</v>
      </c>
      <c r="P480" s="52" t="s">
        <v>53</v>
      </c>
      <c r="R480" s="2">
        <v>1</v>
      </c>
      <c r="S480" s="52" t="s">
        <v>1599</v>
      </c>
      <c r="V480" s="2" t="s">
        <v>1988</v>
      </c>
      <c r="W480" s="2" t="s">
        <v>1599</v>
      </c>
      <c r="X480" s="2" t="s">
        <v>1599</v>
      </c>
      <c r="Y480" s="2" t="s">
        <v>1599</v>
      </c>
      <c r="Z480" s="2" t="s">
        <v>1599</v>
      </c>
      <c r="AC480" s="2" t="s">
        <v>1599</v>
      </c>
      <c r="AE480" s="2" t="s">
        <v>1599</v>
      </c>
      <c r="AF480" s="12" t="s">
        <v>204</v>
      </c>
      <c r="AG480" s="12">
        <v>11765</v>
      </c>
      <c r="AH480" s="12">
        <v>50</v>
      </c>
      <c r="AI480" s="12">
        <f>VLOOKUP(AH480,Tableau5[[ID_Section]:[departement]],10,TRUE)</f>
        <v>17</v>
      </c>
      <c r="AJ480" s="12">
        <v>141</v>
      </c>
      <c r="AK480" s="33">
        <v>43358</v>
      </c>
      <c r="AL480" s="12">
        <v>11</v>
      </c>
      <c r="AM480" s="12">
        <v>9</v>
      </c>
      <c r="AN480" s="12" t="s">
        <v>53</v>
      </c>
      <c r="AO480" s="12" t="s">
        <v>53</v>
      </c>
      <c r="AP480" s="12">
        <v>1</v>
      </c>
      <c r="AT480" s="12">
        <v>1</v>
      </c>
      <c r="AZ480" s="12" t="str">
        <f>CONCATENATE(AH480,"-",AK480,"-","Loisir")</f>
        <v>50-43358-Loisir</v>
      </c>
      <c r="BA480" s="12">
        <v>1</v>
      </c>
      <c r="BB480" s="12">
        <v>1</v>
      </c>
      <c r="BC480" s="12" t="s">
        <v>61</v>
      </c>
      <c r="BD480" s="12">
        <v>148</v>
      </c>
      <c r="BE480" s="12" t="s">
        <v>193</v>
      </c>
      <c r="BF480" s="12">
        <v>14941</v>
      </c>
      <c r="BG480" s="12">
        <v>104</v>
      </c>
      <c r="BI480" s="2"/>
    </row>
    <row r="481" spans="1:61" x14ac:dyDescent="0.2">
      <c r="A481" s="2" t="s">
        <v>1612</v>
      </c>
      <c r="B481" s="2" t="s">
        <v>568</v>
      </c>
      <c r="D481" s="2">
        <v>50</v>
      </c>
      <c r="E481" s="11">
        <v>43358</v>
      </c>
      <c r="F481" s="2">
        <v>43358</v>
      </c>
      <c r="G481" s="2">
        <v>141</v>
      </c>
      <c r="K481" s="2">
        <v>11</v>
      </c>
      <c r="O481" s="2" t="s">
        <v>49</v>
      </c>
      <c r="R481" s="2">
        <v>2</v>
      </c>
      <c r="S481" s="52" t="s">
        <v>1599</v>
      </c>
      <c r="V481" s="2" t="s">
        <v>1989</v>
      </c>
      <c r="W481" s="2" t="s">
        <v>1599</v>
      </c>
      <c r="X481" s="2" t="s">
        <v>1599</v>
      </c>
      <c r="Y481" s="2" t="s">
        <v>1599</v>
      </c>
      <c r="Z481" s="2" t="s">
        <v>1599</v>
      </c>
      <c r="AC481" s="2" t="s">
        <v>1599</v>
      </c>
      <c r="AE481" s="2" t="s">
        <v>1599</v>
      </c>
      <c r="AF481" s="12" t="s">
        <v>204</v>
      </c>
      <c r="AG481" s="12">
        <v>11766</v>
      </c>
      <c r="AH481" s="12">
        <v>50</v>
      </c>
      <c r="AI481" s="12">
        <f>VLOOKUP(AH481,Tableau5[[ID_Section]:[departement]],10,TRUE)</f>
        <v>17</v>
      </c>
      <c r="AJ481" s="12">
        <v>141</v>
      </c>
      <c r="AK481" s="33">
        <v>43358</v>
      </c>
      <c r="AL481" s="12">
        <v>11</v>
      </c>
      <c r="AM481" s="12">
        <v>1</v>
      </c>
      <c r="AN481" s="12" t="s">
        <v>49</v>
      </c>
      <c r="AP481" s="12">
        <v>2</v>
      </c>
      <c r="AT481" s="12">
        <v>2</v>
      </c>
      <c r="BA481" s="12">
        <v>2</v>
      </c>
      <c r="BB481" s="12">
        <v>1</v>
      </c>
      <c r="BC481" s="12" t="s">
        <v>61</v>
      </c>
      <c r="BD481" s="12">
        <v>148</v>
      </c>
      <c r="BE481" s="12" t="s">
        <v>193</v>
      </c>
      <c r="BF481" s="12">
        <v>14941</v>
      </c>
      <c r="BG481" s="12">
        <v>104</v>
      </c>
      <c r="BI481" s="2"/>
    </row>
    <row r="482" spans="1:61" x14ac:dyDescent="0.2">
      <c r="A482" s="2" t="s">
        <v>1612</v>
      </c>
      <c r="B482" s="2" t="s">
        <v>568</v>
      </c>
      <c r="D482" s="2">
        <v>50</v>
      </c>
      <c r="E482" s="11">
        <v>43358</v>
      </c>
      <c r="F482" s="2">
        <v>43358</v>
      </c>
      <c r="G482" s="2">
        <v>141</v>
      </c>
      <c r="K482" s="2">
        <v>11</v>
      </c>
      <c r="O482" s="2" t="s">
        <v>46</v>
      </c>
      <c r="R482" s="2">
        <v>1</v>
      </c>
      <c r="S482" s="52" t="s">
        <v>1599</v>
      </c>
      <c r="V482" s="2" t="s">
        <v>1989</v>
      </c>
      <c r="W482" s="2" t="s">
        <v>1599</v>
      </c>
      <c r="X482" s="2" t="s">
        <v>1599</v>
      </c>
      <c r="Y482" s="2" t="s">
        <v>1599</v>
      </c>
      <c r="Z482" s="2" t="s">
        <v>1599</v>
      </c>
      <c r="AC482" s="2" t="s">
        <v>1599</v>
      </c>
      <c r="AE482" s="2" t="s">
        <v>1599</v>
      </c>
      <c r="AF482" s="12" t="s">
        <v>204</v>
      </c>
      <c r="AG482" s="12">
        <v>11767</v>
      </c>
      <c r="AH482" s="12">
        <v>50</v>
      </c>
      <c r="AI482" s="12">
        <f>VLOOKUP(AH482,Tableau5[[ID_Section]:[departement]],10,TRUE)</f>
        <v>17</v>
      </c>
      <c r="AJ482" s="12">
        <v>141</v>
      </c>
      <c r="AK482" s="33">
        <v>43358</v>
      </c>
      <c r="AL482" s="12">
        <v>11</v>
      </c>
      <c r="AM482" s="12">
        <v>2</v>
      </c>
      <c r="AN482" s="12" t="s">
        <v>46</v>
      </c>
      <c r="AP482" s="12">
        <v>1</v>
      </c>
      <c r="AT482" s="12">
        <v>2</v>
      </c>
      <c r="BA482" s="12">
        <v>2</v>
      </c>
      <c r="BB482" s="12">
        <v>1</v>
      </c>
      <c r="BC482" s="12" t="s">
        <v>61</v>
      </c>
      <c r="BD482" s="12">
        <v>148</v>
      </c>
      <c r="BE482" s="12" t="s">
        <v>193</v>
      </c>
      <c r="BF482" s="12">
        <v>14941</v>
      </c>
      <c r="BG482" s="12">
        <v>104</v>
      </c>
      <c r="BI482" s="2"/>
    </row>
    <row r="483" spans="1:61" x14ac:dyDescent="0.2">
      <c r="A483" s="2" t="s">
        <v>1612</v>
      </c>
      <c r="B483" s="2" t="s">
        <v>568</v>
      </c>
      <c r="D483" s="2">
        <v>50</v>
      </c>
      <c r="E483" s="11">
        <v>43358</v>
      </c>
      <c r="F483" s="2">
        <v>43358</v>
      </c>
      <c r="G483" s="2">
        <v>141</v>
      </c>
      <c r="K483" s="2">
        <v>11</v>
      </c>
      <c r="O483" s="2" t="s">
        <v>55</v>
      </c>
      <c r="P483" s="52" t="s">
        <v>55</v>
      </c>
      <c r="R483" s="2">
        <v>1</v>
      </c>
      <c r="S483" s="52" t="s">
        <v>1599</v>
      </c>
      <c r="V483" s="2" t="s">
        <v>1989</v>
      </c>
      <c r="W483" s="2" t="s">
        <v>1599</v>
      </c>
      <c r="X483" s="2" t="s">
        <v>1599</v>
      </c>
      <c r="Y483" s="2" t="s">
        <v>1599</v>
      </c>
      <c r="Z483" s="2" t="s">
        <v>1599</v>
      </c>
      <c r="AC483" s="2" t="s">
        <v>1599</v>
      </c>
      <c r="AE483" s="2" t="s">
        <v>1599</v>
      </c>
      <c r="AF483" s="12" t="s">
        <v>204</v>
      </c>
      <c r="AG483" s="12">
        <v>11768</v>
      </c>
      <c r="AH483" s="12">
        <v>50</v>
      </c>
      <c r="AI483" s="12">
        <f>VLOOKUP(AH483,Tableau5[[ID_Section]:[departement]],10,TRUE)</f>
        <v>17</v>
      </c>
      <c r="AJ483" s="12">
        <v>141</v>
      </c>
      <c r="AK483" s="33">
        <v>43358</v>
      </c>
      <c r="AL483" s="12">
        <v>11</v>
      </c>
      <c r="AM483" s="12">
        <v>5</v>
      </c>
      <c r="AN483" s="12" t="s">
        <v>55</v>
      </c>
      <c r="AO483" s="12" t="str">
        <f>AN483</f>
        <v>Sportif</v>
      </c>
      <c r="AP483" s="12">
        <v>1</v>
      </c>
      <c r="AT483" s="12">
        <v>2</v>
      </c>
      <c r="AZ483" s="12" t="str">
        <f>CONCATENATE(AH483,"-",AK483,"-",AN483)</f>
        <v>50-43358-Sportif</v>
      </c>
      <c r="BA483" s="12">
        <v>1</v>
      </c>
      <c r="BB483" s="12">
        <v>1</v>
      </c>
      <c r="BC483" s="12" t="s">
        <v>61</v>
      </c>
      <c r="BD483" s="12">
        <v>148</v>
      </c>
      <c r="BE483" s="12" t="s">
        <v>193</v>
      </c>
      <c r="BF483" s="12">
        <v>14941</v>
      </c>
      <c r="BG483" s="12">
        <v>104</v>
      </c>
      <c r="BI483" s="2"/>
    </row>
    <row r="484" spans="1:61" x14ac:dyDescent="0.2">
      <c r="A484" s="2" t="s">
        <v>1612</v>
      </c>
      <c r="B484" s="2" t="s">
        <v>568</v>
      </c>
      <c r="D484" s="2">
        <v>50</v>
      </c>
      <c r="E484" s="11">
        <v>43358</v>
      </c>
      <c r="F484" s="2">
        <v>43358</v>
      </c>
      <c r="G484" s="2">
        <v>141</v>
      </c>
      <c r="K484" s="2">
        <v>11</v>
      </c>
      <c r="O484" s="2" t="s">
        <v>46</v>
      </c>
      <c r="R484" s="2">
        <v>2</v>
      </c>
      <c r="S484" s="52" t="s">
        <v>1599</v>
      </c>
      <c r="V484" s="2" t="s">
        <v>1988</v>
      </c>
      <c r="W484" s="2" t="s">
        <v>1599</v>
      </c>
      <c r="X484" s="2" t="s">
        <v>1599</v>
      </c>
      <c r="Y484" s="2" t="s">
        <v>1599</v>
      </c>
      <c r="Z484" s="2" t="s">
        <v>1599</v>
      </c>
      <c r="AC484" s="2" t="s">
        <v>1599</v>
      </c>
      <c r="AE484" s="2" t="s">
        <v>1599</v>
      </c>
      <c r="AF484" s="12" t="s">
        <v>204</v>
      </c>
      <c r="AG484" s="12">
        <v>11769</v>
      </c>
      <c r="AH484" s="12">
        <v>50</v>
      </c>
      <c r="AI484" s="12">
        <f>VLOOKUP(AH484,Tableau5[[ID_Section]:[departement]],10,TRUE)</f>
        <v>17</v>
      </c>
      <c r="AJ484" s="12">
        <v>141</v>
      </c>
      <c r="AK484" s="33">
        <v>43358</v>
      </c>
      <c r="AL484" s="12">
        <v>11</v>
      </c>
      <c r="AM484" s="12">
        <v>2</v>
      </c>
      <c r="AN484" s="12" t="s">
        <v>46</v>
      </c>
      <c r="AP484" s="12">
        <v>2</v>
      </c>
      <c r="AT484" s="12">
        <v>1</v>
      </c>
      <c r="BA484" s="12">
        <v>2</v>
      </c>
      <c r="BB484" s="12">
        <v>1</v>
      </c>
      <c r="BC484" s="12" t="s">
        <v>61</v>
      </c>
      <c r="BD484" s="12">
        <v>148</v>
      </c>
      <c r="BE484" s="12" t="s">
        <v>193</v>
      </c>
      <c r="BF484" s="12">
        <v>14941</v>
      </c>
      <c r="BG484" s="12">
        <v>104</v>
      </c>
      <c r="BI484" s="2"/>
    </row>
    <row r="485" spans="1:61" x14ac:dyDescent="0.2">
      <c r="A485" s="2" t="s">
        <v>1612</v>
      </c>
      <c r="B485" s="2" t="s">
        <v>568</v>
      </c>
      <c r="D485" s="2">
        <v>50</v>
      </c>
      <c r="E485" s="11">
        <v>43358</v>
      </c>
      <c r="F485" s="2">
        <v>43358</v>
      </c>
      <c r="G485" s="2">
        <v>141</v>
      </c>
      <c r="K485" s="2">
        <v>11</v>
      </c>
      <c r="O485" s="2" t="s">
        <v>55</v>
      </c>
      <c r="P485" s="52" t="s">
        <v>55</v>
      </c>
      <c r="R485" s="2">
        <v>2</v>
      </c>
      <c r="S485" s="52" t="s">
        <v>1599</v>
      </c>
      <c r="V485" s="2" t="s">
        <v>1988</v>
      </c>
      <c r="W485" s="2" t="s">
        <v>1599</v>
      </c>
      <c r="X485" s="2" t="s">
        <v>1599</v>
      </c>
      <c r="Y485" s="2" t="s">
        <v>1599</v>
      </c>
      <c r="Z485" s="2" t="s">
        <v>1599</v>
      </c>
      <c r="AC485" s="2" t="s">
        <v>1599</v>
      </c>
      <c r="AE485" s="2" t="s">
        <v>1599</v>
      </c>
      <c r="AF485" s="12" t="s">
        <v>204</v>
      </c>
      <c r="AG485" s="12">
        <v>11770</v>
      </c>
      <c r="AH485" s="12">
        <v>50</v>
      </c>
      <c r="AI485" s="12">
        <f>VLOOKUP(AH485,Tableau5[[ID_Section]:[departement]],10,TRUE)</f>
        <v>17</v>
      </c>
      <c r="AJ485" s="12">
        <v>141</v>
      </c>
      <c r="AK485" s="33">
        <v>43358</v>
      </c>
      <c r="AL485" s="12">
        <v>11</v>
      </c>
      <c r="AM485" s="12">
        <v>5</v>
      </c>
      <c r="AN485" s="12" t="s">
        <v>55</v>
      </c>
      <c r="AO485" s="12" t="str">
        <f>AN485</f>
        <v>Sportif</v>
      </c>
      <c r="AP485" s="12">
        <v>2</v>
      </c>
      <c r="AT485" s="12">
        <v>1</v>
      </c>
      <c r="AZ485" s="12" t="str">
        <f>CONCATENATE(AH485,"-",AK485,"-",AN485)</f>
        <v>50-43358-Sportif</v>
      </c>
      <c r="BA485" s="12">
        <v>1</v>
      </c>
      <c r="BB485" s="12">
        <v>1</v>
      </c>
      <c r="BC485" s="12" t="s">
        <v>61</v>
      </c>
      <c r="BD485" s="12">
        <v>148</v>
      </c>
      <c r="BE485" s="12" t="s">
        <v>193</v>
      </c>
      <c r="BF485" s="12">
        <v>14941</v>
      </c>
      <c r="BG485" s="12">
        <v>104</v>
      </c>
      <c r="BI485" s="2"/>
    </row>
    <row r="486" spans="1:61" x14ac:dyDescent="0.2">
      <c r="A486" s="2" t="s">
        <v>1612</v>
      </c>
      <c r="B486" s="2" t="s">
        <v>568</v>
      </c>
      <c r="D486" s="2">
        <v>50</v>
      </c>
      <c r="E486" s="11">
        <v>43358</v>
      </c>
      <c r="F486" s="2">
        <v>43358</v>
      </c>
      <c r="G486" s="2">
        <v>141</v>
      </c>
      <c r="K486" s="2">
        <v>11</v>
      </c>
      <c r="O486" s="2" t="s">
        <v>46</v>
      </c>
      <c r="R486" s="2">
        <v>1</v>
      </c>
      <c r="S486" s="52" t="s">
        <v>1599</v>
      </c>
      <c r="V486" s="2" t="s">
        <v>1989</v>
      </c>
      <c r="W486" s="2" t="s">
        <v>1599</v>
      </c>
      <c r="X486" s="2" t="s">
        <v>1599</v>
      </c>
      <c r="Y486" s="2" t="s">
        <v>1599</v>
      </c>
      <c r="Z486" s="2" t="s">
        <v>1599</v>
      </c>
      <c r="AC486" s="2" t="s">
        <v>1599</v>
      </c>
      <c r="AE486" s="2" t="s">
        <v>1599</v>
      </c>
      <c r="AF486" s="12" t="s">
        <v>204</v>
      </c>
      <c r="AG486" s="12">
        <v>11771</v>
      </c>
      <c r="AH486" s="12">
        <v>50</v>
      </c>
      <c r="AI486" s="12">
        <f>VLOOKUP(AH486,Tableau5[[ID_Section]:[departement]],10,TRUE)</f>
        <v>17</v>
      </c>
      <c r="AJ486" s="12">
        <v>141</v>
      </c>
      <c r="AK486" s="33">
        <v>43358</v>
      </c>
      <c r="AL486" s="12">
        <v>11</v>
      </c>
      <c r="AM486" s="12">
        <v>2</v>
      </c>
      <c r="AN486" s="12" t="s">
        <v>46</v>
      </c>
      <c r="AP486" s="12">
        <v>1</v>
      </c>
      <c r="AT486" s="12">
        <v>2</v>
      </c>
      <c r="BA486" s="12">
        <v>2</v>
      </c>
      <c r="BB486" s="12">
        <v>1</v>
      </c>
      <c r="BC486" s="12" t="s">
        <v>61</v>
      </c>
      <c r="BD486" s="12">
        <v>148</v>
      </c>
      <c r="BE486" s="12" t="s">
        <v>193</v>
      </c>
      <c r="BF486" s="12">
        <v>14941</v>
      </c>
      <c r="BG486" s="12">
        <v>104</v>
      </c>
      <c r="BI486" s="2"/>
    </row>
    <row r="487" spans="1:61" x14ac:dyDescent="0.2">
      <c r="A487" s="2" t="s">
        <v>1612</v>
      </c>
      <c r="B487" s="2" t="s">
        <v>568</v>
      </c>
      <c r="D487" s="2">
        <v>50</v>
      </c>
      <c r="E487" s="11">
        <v>43358</v>
      </c>
      <c r="F487" s="2">
        <v>43358</v>
      </c>
      <c r="G487" s="2">
        <v>141</v>
      </c>
      <c r="K487" s="2">
        <v>11</v>
      </c>
      <c r="O487" s="2" t="s">
        <v>53</v>
      </c>
      <c r="P487" s="52" t="s">
        <v>53</v>
      </c>
      <c r="R487" s="2">
        <v>3</v>
      </c>
      <c r="S487" s="52" t="s">
        <v>1599</v>
      </c>
      <c r="V487" s="2" t="s">
        <v>1989</v>
      </c>
      <c r="W487" s="2" t="s">
        <v>1599</v>
      </c>
      <c r="X487" s="2" t="s">
        <v>1599</v>
      </c>
      <c r="Y487" s="2" t="s">
        <v>1599</v>
      </c>
      <c r="Z487" s="2" t="s">
        <v>1599</v>
      </c>
      <c r="AC487" s="2" t="s">
        <v>1599</v>
      </c>
      <c r="AE487" s="2" t="s">
        <v>1599</v>
      </c>
      <c r="AF487" s="12" t="s">
        <v>204</v>
      </c>
      <c r="AG487" s="12">
        <v>11772</v>
      </c>
      <c r="AH487" s="12">
        <v>50</v>
      </c>
      <c r="AI487" s="12">
        <f>VLOOKUP(AH487,Tableau5[[ID_Section]:[departement]],10,TRUE)</f>
        <v>17</v>
      </c>
      <c r="AJ487" s="12">
        <v>141</v>
      </c>
      <c r="AK487" s="33">
        <v>43358</v>
      </c>
      <c r="AL487" s="12">
        <v>11</v>
      </c>
      <c r="AM487" s="12">
        <v>9</v>
      </c>
      <c r="AN487" s="12" t="s">
        <v>53</v>
      </c>
      <c r="AO487" s="12" t="s">
        <v>53</v>
      </c>
      <c r="AP487" s="12">
        <v>3</v>
      </c>
      <c r="AT487" s="12">
        <v>2</v>
      </c>
      <c r="AZ487" s="12" t="str">
        <f>CONCATENATE(AH487,"-",AK487,"-","Loisir")</f>
        <v>50-43358-Loisir</v>
      </c>
      <c r="BA487" s="12">
        <v>1</v>
      </c>
      <c r="BB487" s="12">
        <v>1</v>
      </c>
      <c r="BC487" s="12" t="s">
        <v>61</v>
      </c>
      <c r="BD487" s="12">
        <v>148</v>
      </c>
      <c r="BE487" s="12" t="s">
        <v>193</v>
      </c>
      <c r="BF487" s="12">
        <v>14941</v>
      </c>
      <c r="BG487" s="12">
        <v>104</v>
      </c>
      <c r="BI487" s="2"/>
    </row>
    <row r="488" spans="1:61" x14ac:dyDescent="0.2">
      <c r="A488" s="2" t="s">
        <v>1612</v>
      </c>
      <c r="B488" s="2" t="s">
        <v>568</v>
      </c>
      <c r="D488" s="2">
        <v>50</v>
      </c>
      <c r="E488" s="11">
        <v>43358</v>
      </c>
      <c r="F488" s="2">
        <v>43358</v>
      </c>
      <c r="G488" s="2">
        <v>141</v>
      </c>
      <c r="K488" s="2">
        <v>11</v>
      </c>
      <c r="O488" s="2" t="s">
        <v>50</v>
      </c>
      <c r="P488" s="52" t="s">
        <v>50</v>
      </c>
      <c r="R488" s="2">
        <v>1</v>
      </c>
      <c r="S488" s="52">
        <v>1</v>
      </c>
      <c r="V488" s="2" t="s">
        <v>1989</v>
      </c>
      <c r="W488" s="2" t="s">
        <v>54</v>
      </c>
      <c r="X488" s="2" t="s">
        <v>232</v>
      </c>
      <c r="Y488" s="2" t="s">
        <v>1599</v>
      </c>
      <c r="Z488" s="2" t="s">
        <v>1599</v>
      </c>
      <c r="AC488" s="2" t="s">
        <v>1599</v>
      </c>
      <c r="AE488" s="2" t="s">
        <v>1599</v>
      </c>
      <c r="AF488" s="12" t="s">
        <v>232</v>
      </c>
      <c r="AG488" s="12">
        <v>11773</v>
      </c>
      <c r="AH488" s="12">
        <v>50</v>
      </c>
      <c r="AI488" s="12">
        <f>VLOOKUP(AH488,Tableau5[[ID_Section]:[departement]],10,TRUE)</f>
        <v>17</v>
      </c>
      <c r="AJ488" s="12">
        <v>141</v>
      </c>
      <c r="AK488" s="33">
        <v>43358</v>
      </c>
      <c r="AL488" s="12">
        <v>11</v>
      </c>
      <c r="AM488" s="12">
        <v>8</v>
      </c>
      <c r="AN488" s="12" t="s">
        <v>50</v>
      </c>
      <c r="AO488" s="12" t="str">
        <f>AN488</f>
        <v>Utilitaire</v>
      </c>
      <c r="AP488" s="12">
        <v>1</v>
      </c>
      <c r="AT488" s="12">
        <v>2</v>
      </c>
      <c r="AU488" s="12">
        <v>25</v>
      </c>
      <c r="AZ488" s="12" t="str">
        <f>CONCATENATE(AH488,"-",AK488,"-",AN488)</f>
        <v>50-43358-Utilitaire</v>
      </c>
      <c r="BA488" s="12">
        <v>1</v>
      </c>
      <c r="BB488" s="12">
        <v>1</v>
      </c>
      <c r="BC488" s="12" t="s">
        <v>61</v>
      </c>
      <c r="BD488" s="12">
        <v>148</v>
      </c>
      <c r="BE488" s="12" t="s">
        <v>193</v>
      </c>
      <c r="BF488" s="12">
        <v>14941</v>
      </c>
      <c r="BG488" s="12">
        <v>104</v>
      </c>
      <c r="BI488" s="2"/>
    </row>
    <row r="489" spans="1:61" x14ac:dyDescent="0.2">
      <c r="A489" s="2" t="s">
        <v>1612</v>
      </c>
      <c r="B489" s="2" t="s">
        <v>568</v>
      </c>
      <c r="D489" s="2">
        <v>50</v>
      </c>
      <c r="E489" s="11">
        <v>43358</v>
      </c>
      <c r="F489" s="2">
        <v>43358</v>
      </c>
      <c r="G489" s="2">
        <v>141</v>
      </c>
      <c r="K489" s="2">
        <v>11</v>
      </c>
      <c r="O489" s="2" t="s">
        <v>50</v>
      </c>
      <c r="P489" s="52" t="s">
        <v>50</v>
      </c>
      <c r="R489" s="2">
        <v>1</v>
      </c>
      <c r="S489" s="52">
        <v>1</v>
      </c>
      <c r="V489" s="2" t="s">
        <v>1989</v>
      </c>
      <c r="W489" s="2" t="s">
        <v>54</v>
      </c>
      <c r="X489" s="2" t="s">
        <v>233</v>
      </c>
      <c r="Y489" s="2" t="s">
        <v>1599</v>
      </c>
      <c r="Z489" s="2" t="s">
        <v>1599</v>
      </c>
      <c r="AC489" s="2" t="s">
        <v>1599</v>
      </c>
      <c r="AE489" s="2" t="s">
        <v>1599</v>
      </c>
      <c r="AF489" s="12" t="s">
        <v>233</v>
      </c>
      <c r="AG489" s="12">
        <v>11774</v>
      </c>
      <c r="AH489" s="12">
        <v>50</v>
      </c>
      <c r="AI489" s="12">
        <f>VLOOKUP(AH489,Tableau5[[ID_Section]:[departement]],10,TRUE)</f>
        <v>17</v>
      </c>
      <c r="AJ489" s="12">
        <v>141</v>
      </c>
      <c r="AK489" s="33">
        <v>43358</v>
      </c>
      <c r="AL489" s="12">
        <v>11</v>
      </c>
      <c r="AM489" s="12">
        <v>8</v>
      </c>
      <c r="AN489" s="12" t="s">
        <v>50</v>
      </c>
      <c r="AO489" s="12" t="str">
        <f>AN489</f>
        <v>Utilitaire</v>
      </c>
      <c r="AP489" s="12">
        <v>1</v>
      </c>
      <c r="AT489" s="12">
        <v>2</v>
      </c>
      <c r="AU489" s="12">
        <v>26</v>
      </c>
      <c r="AZ489" s="12" t="str">
        <f>CONCATENATE(AH489,"-",AK489,"-",AN489)</f>
        <v>50-43358-Utilitaire</v>
      </c>
      <c r="BA489" s="12">
        <v>1</v>
      </c>
      <c r="BB489" s="12">
        <v>1</v>
      </c>
      <c r="BC489" s="12" t="s">
        <v>61</v>
      </c>
      <c r="BD489" s="12">
        <v>148</v>
      </c>
      <c r="BE489" s="12" t="s">
        <v>193</v>
      </c>
      <c r="BF489" s="12">
        <v>14941</v>
      </c>
      <c r="BG489" s="12">
        <v>104</v>
      </c>
      <c r="BI489" s="2"/>
    </row>
    <row r="490" spans="1:61" x14ac:dyDescent="0.2">
      <c r="A490" s="2" t="s">
        <v>1612</v>
      </c>
      <c r="B490" s="2" t="s">
        <v>568</v>
      </c>
      <c r="D490" s="2">
        <v>50</v>
      </c>
      <c r="E490" s="11">
        <v>43358</v>
      </c>
      <c r="F490" s="2">
        <v>43358</v>
      </c>
      <c r="G490" s="2">
        <v>141</v>
      </c>
      <c r="K490" s="2">
        <v>11</v>
      </c>
      <c r="O490" s="2" t="s">
        <v>53</v>
      </c>
      <c r="P490" s="52" t="s">
        <v>53</v>
      </c>
      <c r="R490" s="2">
        <v>1</v>
      </c>
      <c r="S490" s="52" t="s">
        <v>1599</v>
      </c>
      <c r="V490" s="2" t="s">
        <v>1989</v>
      </c>
      <c r="W490" s="2" t="s">
        <v>1599</v>
      </c>
      <c r="X490" s="2" t="s">
        <v>1599</v>
      </c>
      <c r="Y490" s="2" t="s">
        <v>1599</v>
      </c>
      <c r="Z490" s="2" t="s">
        <v>1599</v>
      </c>
      <c r="AC490" s="2" t="s">
        <v>1599</v>
      </c>
      <c r="AE490" s="2" t="s">
        <v>1599</v>
      </c>
      <c r="AF490" s="12" t="s">
        <v>204</v>
      </c>
      <c r="AG490" s="12">
        <v>11775</v>
      </c>
      <c r="AH490" s="12">
        <v>50</v>
      </c>
      <c r="AI490" s="12">
        <f>VLOOKUP(AH490,Tableau5[[ID_Section]:[departement]],10,TRUE)</f>
        <v>17</v>
      </c>
      <c r="AJ490" s="12">
        <v>141</v>
      </c>
      <c r="AK490" s="33">
        <v>43358</v>
      </c>
      <c r="AL490" s="12">
        <v>11</v>
      </c>
      <c r="AM490" s="12">
        <v>9</v>
      </c>
      <c r="AN490" s="12" t="s">
        <v>53</v>
      </c>
      <c r="AO490" s="12" t="s">
        <v>53</v>
      </c>
      <c r="AP490" s="12">
        <v>1</v>
      </c>
      <c r="AT490" s="12">
        <v>2</v>
      </c>
      <c r="AZ490" s="12" t="str">
        <f>CONCATENATE(AH490,"-",AK490,"-","Loisir")</f>
        <v>50-43358-Loisir</v>
      </c>
      <c r="BA490" s="12">
        <v>1</v>
      </c>
      <c r="BB490" s="12">
        <v>1</v>
      </c>
      <c r="BC490" s="12" t="s">
        <v>61</v>
      </c>
      <c r="BD490" s="12">
        <v>148</v>
      </c>
      <c r="BE490" s="12" t="s">
        <v>193</v>
      </c>
      <c r="BF490" s="12">
        <v>14941</v>
      </c>
      <c r="BG490" s="12">
        <v>104</v>
      </c>
      <c r="BI490" s="2"/>
    </row>
    <row r="491" spans="1:61" x14ac:dyDescent="0.2">
      <c r="A491" s="2" t="s">
        <v>1612</v>
      </c>
      <c r="B491" s="2" t="s">
        <v>568</v>
      </c>
      <c r="D491" s="2">
        <v>50</v>
      </c>
      <c r="E491" s="11">
        <v>43358</v>
      </c>
      <c r="F491" s="2">
        <v>43358</v>
      </c>
      <c r="G491" s="2">
        <v>141</v>
      </c>
      <c r="K491" s="2">
        <v>11</v>
      </c>
      <c r="O491" s="2" t="s">
        <v>53</v>
      </c>
      <c r="P491" s="52" t="s">
        <v>53</v>
      </c>
      <c r="R491" s="2">
        <v>1</v>
      </c>
      <c r="S491" s="52" t="s">
        <v>1599</v>
      </c>
      <c r="V491" s="2" t="s">
        <v>1988</v>
      </c>
      <c r="W491" s="2" t="s">
        <v>1599</v>
      </c>
      <c r="X491" s="2" t="s">
        <v>1599</v>
      </c>
      <c r="Y491" s="2" t="s">
        <v>1599</v>
      </c>
      <c r="Z491" s="2" t="s">
        <v>1599</v>
      </c>
      <c r="AC491" s="2" t="s">
        <v>1599</v>
      </c>
      <c r="AE491" s="2" t="s">
        <v>1599</v>
      </c>
      <c r="AF491" s="12" t="s">
        <v>204</v>
      </c>
      <c r="AG491" s="12">
        <v>11776</v>
      </c>
      <c r="AH491" s="12">
        <v>50</v>
      </c>
      <c r="AI491" s="12">
        <f>VLOOKUP(AH491,Tableau5[[ID_Section]:[departement]],10,TRUE)</f>
        <v>17</v>
      </c>
      <c r="AJ491" s="12">
        <v>141</v>
      </c>
      <c r="AK491" s="33">
        <v>43358</v>
      </c>
      <c r="AL491" s="12">
        <v>11</v>
      </c>
      <c r="AM491" s="12">
        <v>9</v>
      </c>
      <c r="AN491" s="12" t="s">
        <v>53</v>
      </c>
      <c r="AO491" s="12" t="s">
        <v>53</v>
      </c>
      <c r="AP491" s="12">
        <v>1</v>
      </c>
      <c r="AT491" s="12">
        <v>1</v>
      </c>
      <c r="AZ491" s="12" t="str">
        <f>CONCATENATE(AH491,"-",AK491,"-","Loisir")</f>
        <v>50-43358-Loisir</v>
      </c>
      <c r="BA491" s="12">
        <v>1</v>
      </c>
      <c r="BB491" s="12">
        <v>1</v>
      </c>
      <c r="BC491" s="12" t="s">
        <v>61</v>
      </c>
      <c r="BD491" s="12">
        <v>148</v>
      </c>
      <c r="BE491" s="12" t="s">
        <v>193</v>
      </c>
      <c r="BF491" s="12">
        <v>14941</v>
      </c>
      <c r="BG491" s="12">
        <v>104</v>
      </c>
      <c r="BI491" s="2"/>
    </row>
    <row r="492" spans="1:61" x14ac:dyDescent="0.2">
      <c r="A492" s="2" t="s">
        <v>1612</v>
      </c>
      <c r="B492" s="2" t="s">
        <v>568</v>
      </c>
      <c r="D492" s="2">
        <v>50</v>
      </c>
      <c r="E492" s="11">
        <v>43358</v>
      </c>
      <c r="F492" s="2">
        <v>43358</v>
      </c>
      <c r="G492" s="2">
        <v>141</v>
      </c>
      <c r="K492" s="2">
        <v>11</v>
      </c>
      <c r="O492" s="2" t="s">
        <v>49</v>
      </c>
      <c r="R492" s="2">
        <v>2</v>
      </c>
      <c r="S492" s="52" t="s">
        <v>1599</v>
      </c>
      <c r="V492" s="2" t="s">
        <v>1989</v>
      </c>
      <c r="W492" s="2" t="s">
        <v>1599</v>
      </c>
      <c r="X492" s="2" t="s">
        <v>1599</v>
      </c>
      <c r="Y492" s="2" t="s">
        <v>1599</v>
      </c>
      <c r="Z492" s="2" t="s">
        <v>1599</v>
      </c>
      <c r="AC492" s="2" t="s">
        <v>1599</v>
      </c>
      <c r="AE492" s="2" t="s">
        <v>1599</v>
      </c>
      <c r="AF492" s="12" t="s">
        <v>204</v>
      </c>
      <c r="AG492" s="12">
        <v>11777</v>
      </c>
      <c r="AH492" s="12">
        <v>50</v>
      </c>
      <c r="AI492" s="12">
        <f>VLOOKUP(AH492,Tableau5[[ID_Section]:[departement]],10,TRUE)</f>
        <v>17</v>
      </c>
      <c r="AJ492" s="12">
        <v>141</v>
      </c>
      <c r="AK492" s="33">
        <v>43358</v>
      </c>
      <c r="AL492" s="12">
        <v>11</v>
      </c>
      <c r="AM492" s="12">
        <v>1</v>
      </c>
      <c r="AN492" s="12" t="s">
        <v>49</v>
      </c>
      <c r="AP492" s="12">
        <v>2</v>
      </c>
      <c r="AT492" s="12">
        <v>2</v>
      </c>
      <c r="BA492" s="12">
        <v>2</v>
      </c>
      <c r="BB492" s="12">
        <v>1</v>
      </c>
      <c r="BC492" s="12" t="s">
        <v>61</v>
      </c>
      <c r="BD492" s="12">
        <v>148</v>
      </c>
      <c r="BE492" s="12" t="s">
        <v>193</v>
      </c>
      <c r="BF492" s="12">
        <v>14941</v>
      </c>
      <c r="BG492" s="12">
        <v>104</v>
      </c>
      <c r="BI492" s="2"/>
    </row>
    <row r="493" spans="1:61" x14ac:dyDescent="0.2">
      <c r="A493" s="2" t="s">
        <v>1612</v>
      </c>
      <c r="B493" s="2" t="s">
        <v>568</v>
      </c>
      <c r="D493" s="2">
        <v>50</v>
      </c>
      <c r="E493" s="11">
        <v>43358</v>
      </c>
      <c r="F493" s="2">
        <v>43358</v>
      </c>
      <c r="G493" s="2">
        <v>141</v>
      </c>
      <c r="K493" s="2">
        <v>11</v>
      </c>
      <c r="O493" s="2" t="s">
        <v>46</v>
      </c>
      <c r="R493" s="2">
        <v>2</v>
      </c>
      <c r="S493" s="52" t="s">
        <v>1599</v>
      </c>
      <c r="V493" s="2" t="s">
        <v>1989</v>
      </c>
      <c r="W493" s="2" t="s">
        <v>1599</v>
      </c>
      <c r="X493" s="2" t="s">
        <v>1599</v>
      </c>
      <c r="Y493" s="2" t="s">
        <v>1599</v>
      </c>
      <c r="Z493" s="2" t="s">
        <v>1599</v>
      </c>
      <c r="AC493" s="2" t="s">
        <v>1599</v>
      </c>
      <c r="AE493" s="2" t="s">
        <v>1599</v>
      </c>
      <c r="AF493" s="12" t="s">
        <v>204</v>
      </c>
      <c r="AG493" s="12">
        <v>11778</v>
      </c>
      <c r="AH493" s="12">
        <v>50</v>
      </c>
      <c r="AI493" s="12">
        <f>VLOOKUP(AH493,Tableau5[[ID_Section]:[departement]],10,TRUE)</f>
        <v>17</v>
      </c>
      <c r="AJ493" s="12">
        <v>141</v>
      </c>
      <c r="AK493" s="33">
        <v>43358</v>
      </c>
      <c r="AL493" s="12">
        <v>11</v>
      </c>
      <c r="AM493" s="12">
        <v>2</v>
      </c>
      <c r="AN493" s="12" t="s">
        <v>46</v>
      </c>
      <c r="AP493" s="12">
        <v>2</v>
      </c>
      <c r="AT493" s="12">
        <v>2</v>
      </c>
      <c r="BA493" s="12">
        <v>2</v>
      </c>
      <c r="BB493" s="12">
        <v>1</v>
      </c>
      <c r="BC493" s="12" t="s">
        <v>61</v>
      </c>
      <c r="BD493" s="12">
        <v>148</v>
      </c>
      <c r="BE493" s="12" t="s">
        <v>193</v>
      </c>
      <c r="BF493" s="12">
        <v>14941</v>
      </c>
      <c r="BG493" s="12">
        <v>104</v>
      </c>
      <c r="BI493" s="2"/>
    </row>
    <row r="494" spans="1:61" x14ac:dyDescent="0.2">
      <c r="A494" s="2" t="s">
        <v>1612</v>
      </c>
      <c r="B494" s="2" t="s">
        <v>568</v>
      </c>
      <c r="D494" s="2">
        <v>50</v>
      </c>
      <c r="E494" s="11">
        <v>43358</v>
      </c>
      <c r="F494" s="2">
        <v>43358</v>
      </c>
      <c r="G494" s="2">
        <v>141</v>
      </c>
      <c r="K494" s="2">
        <v>11</v>
      </c>
      <c r="O494" s="2" t="s">
        <v>49</v>
      </c>
      <c r="R494" s="2">
        <v>1</v>
      </c>
      <c r="S494" s="52" t="s">
        <v>1599</v>
      </c>
      <c r="V494" s="2" t="s">
        <v>1988</v>
      </c>
      <c r="W494" s="2" t="s">
        <v>1599</v>
      </c>
      <c r="X494" s="2" t="s">
        <v>1599</v>
      </c>
      <c r="Y494" s="2" t="s">
        <v>1599</v>
      </c>
      <c r="Z494" s="2" t="s">
        <v>1599</v>
      </c>
      <c r="AC494" s="2" t="s">
        <v>1599</v>
      </c>
      <c r="AE494" s="2" t="s">
        <v>1599</v>
      </c>
      <c r="AF494" s="12" t="s">
        <v>204</v>
      </c>
      <c r="AG494" s="12">
        <v>11779</v>
      </c>
      <c r="AH494" s="12">
        <v>50</v>
      </c>
      <c r="AI494" s="12">
        <f>VLOOKUP(AH494,Tableau5[[ID_Section]:[departement]],10,TRUE)</f>
        <v>17</v>
      </c>
      <c r="AJ494" s="12">
        <v>141</v>
      </c>
      <c r="AK494" s="33">
        <v>43358</v>
      </c>
      <c r="AL494" s="12">
        <v>11</v>
      </c>
      <c r="AM494" s="12">
        <v>1</v>
      </c>
      <c r="AN494" s="12" t="s">
        <v>49</v>
      </c>
      <c r="AP494" s="12">
        <v>1</v>
      </c>
      <c r="AT494" s="12">
        <v>1</v>
      </c>
      <c r="BA494" s="12">
        <v>2</v>
      </c>
      <c r="BB494" s="12">
        <v>1</v>
      </c>
      <c r="BC494" s="12" t="s">
        <v>61</v>
      </c>
      <c r="BD494" s="12">
        <v>148</v>
      </c>
      <c r="BE494" s="12" t="s">
        <v>193</v>
      </c>
      <c r="BF494" s="12">
        <v>14941</v>
      </c>
      <c r="BG494" s="12">
        <v>104</v>
      </c>
      <c r="BI494" s="2"/>
    </row>
    <row r="495" spans="1:61" x14ac:dyDescent="0.2">
      <c r="A495" s="2" t="s">
        <v>1612</v>
      </c>
      <c r="B495" s="2" t="s">
        <v>568</v>
      </c>
      <c r="D495" s="2">
        <v>50</v>
      </c>
      <c r="E495" s="11">
        <v>43358</v>
      </c>
      <c r="F495" s="2">
        <v>43358</v>
      </c>
      <c r="G495" s="2">
        <v>141</v>
      </c>
      <c r="K495" s="2">
        <v>11</v>
      </c>
      <c r="O495" s="2" t="s">
        <v>53</v>
      </c>
      <c r="P495" s="52" t="s">
        <v>53</v>
      </c>
      <c r="R495" s="2">
        <v>2</v>
      </c>
      <c r="S495" s="52" t="s">
        <v>1599</v>
      </c>
      <c r="V495" s="2" t="s">
        <v>1989</v>
      </c>
      <c r="W495" s="2" t="s">
        <v>1599</v>
      </c>
      <c r="X495" s="2" t="s">
        <v>1599</v>
      </c>
      <c r="Y495" s="2" t="s">
        <v>1599</v>
      </c>
      <c r="Z495" s="2" t="s">
        <v>1599</v>
      </c>
      <c r="AC495" s="2" t="s">
        <v>1599</v>
      </c>
      <c r="AE495" s="2" t="s">
        <v>1599</v>
      </c>
      <c r="AF495" s="12" t="s">
        <v>204</v>
      </c>
      <c r="AG495" s="12">
        <v>11780</v>
      </c>
      <c r="AH495" s="12">
        <v>50</v>
      </c>
      <c r="AI495" s="12">
        <f>VLOOKUP(AH495,Tableau5[[ID_Section]:[departement]],10,TRUE)</f>
        <v>17</v>
      </c>
      <c r="AJ495" s="12">
        <v>141</v>
      </c>
      <c r="AK495" s="33">
        <v>43358</v>
      </c>
      <c r="AL495" s="12">
        <v>11</v>
      </c>
      <c r="AM495" s="12">
        <v>9</v>
      </c>
      <c r="AN495" s="12" t="s">
        <v>53</v>
      </c>
      <c r="AO495" s="12" t="s">
        <v>53</v>
      </c>
      <c r="AP495" s="12">
        <v>2</v>
      </c>
      <c r="AT495" s="12">
        <v>2</v>
      </c>
      <c r="AZ495" s="12" t="str">
        <f>CONCATENATE(AH495,"-",AK495,"-","Loisir")</f>
        <v>50-43358-Loisir</v>
      </c>
      <c r="BA495" s="12">
        <v>1</v>
      </c>
      <c r="BB495" s="12">
        <v>1</v>
      </c>
      <c r="BC495" s="12" t="s">
        <v>61</v>
      </c>
      <c r="BD495" s="12">
        <v>148</v>
      </c>
      <c r="BE495" s="12" t="s">
        <v>193</v>
      </c>
      <c r="BF495" s="12">
        <v>14941</v>
      </c>
      <c r="BG495" s="12">
        <v>104</v>
      </c>
      <c r="BI495" s="2"/>
    </row>
    <row r="496" spans="1:61" x14ac:dyDescent="0.2">
      <c r="A496" s="2" t="s">
        <v>1612</v>
      </c>
      <c r="B496" s="2" t="s">
        <v>568</v>
      </c>
      <c r="D496" s="2">
        <v>50</v>
      </c>
      <c r="E496" s="11">
        <v>43358</v>
      </c>
      <c r="F496" s="2">
        <v>43358</v>
      </c>
      <c r="G496" s="2">
        <v>141</v>
      </c>
      <c r="K496" s="2">
        <v>11</v>
      </c>
      <c r="O496" s="2" t="s">
        <v>55</v>
      </c>
      <c r="P496" s="52" t="s">
        <v>55</v>
      </c>
      <c r="R496" s="2">
        <v>1</v>
      </c>
      <c r="S496" s="52" t="s">
        <v>1599</v>
      </c>
      <c r="V496" s="2" t="s">
        <v>1989</v>
      </c>
      <c r="W496" s="2" t="s">
        <v>1599</v>
      </c>
      <c r="X496" s="2" t="s">
        <v>1599</v>
      </c>
      <c r="Y496" s="2" t="s">
        <v>1599</v>
      </c>
      <c r="Z496" s="2" t="s">
        <v>1599</v>
      </c>
      <c r="AC496" s="2" t="s">
        <v>1599</v>
      </c>
      <c r="AE496" s="2" t="s">
        <v>1599</v>
      </c>
      <c r="AF496" s="12" t="s">
        <v>204</v>
      </c>
      <c r="AG496" s="12">
        <v>11781</v>
      </c>
      <c r="AH496" s="12">
        <v>50</v>
      </c>
      <c r="AI496" s="12">
        <f>VLOOKUP(AH496,Tableau5[[ID_Section]:[departement]],10,TRUE)</f>
        <v>17</v>
      </c>
      <c r="AJ496" s="12">
        <v>141</v>
      </c>
      <c r="AK496" s="33">
        <v>43358</v>
      </c>
      <c r="AL496" s="12">
        <v>11</v>
      </c>
      <c r="AM496" s="12">
        <v>5</v>
      </c>
      <c r="AN496" s="12" t="s">
        <v>55</v>
      </c>
      <c r="AO496" s="12" t="str">
        <f>AN496</f>
        <v>Sportif</v>
      </c>
      <c r="AP496" s="12">
        <v>1</v>
      </c>
      <c r="AT496" s="12">
        <v>2</v>
      </c>
      <c r="AZ496" s="12" t="str">
        <f>CONCATENATE(AH496,"-",AK496,"-",AN496)</f>
        <v>50-43358-Sportif</v>
      </c>
      <c r="BA496" s="12">
        <v>1</v>
      </c>
      <c r="BB496" s="12">
        <v>1</v>
      </c>
      <c r="BC496" s="12" t="s">
        <v>61</v>
      </c>
      <c r="BD496" s="12">
        <v>148</v>
      </c>
      <c r="BE496" s="12" t="s">
        <v>193</v>
      </c>
      <c r="BF496" s="12">
        <v>14941</v>
      </c>
      <c r="BG496" s="12">
        <v>104</v>
      </c>
      <c r="BI496" s="2"/>
    </row>
    <row r="497" spans="1:61" x14ac:dyDescent="0.2">
      <c r="A497" s="2" t="s">
        <v>1612</v>
      </c>
      <c r="B497" s="2" t="s">
        <v>568</v>
      </c>
      <c r="D497" s="2">
        <v>50</v>
      </c>
      <c r="E497" s="11">
        <v>43358</v>
      </c>
      <c r="F497" s="2">
        <v>43358</v>
      </c>
      <c r="G497" s="2">
        <v>141</v>
      </c>
      <c r="K497" s="2">
        <v>11</v>
      </c>
      <c r="O497" s="2" t="s">
        <v>49</v>
      </c>
      <c r="R497" s="2">
        <v>2</v>
      </c>
      <c r="S497" s="52" t="s">
        <v>1599</v>
      </c>
      <c r="V497" s="2" t="s">
        <v>1988</v>
      </c>
      <c r="W497" s="2" t="s">
        <v>1599</v>
      </c>
      <c r="X497" s="2" t="s">
        <v>1599</v>
      </c>
      <c r="Y497" s="2" t="s">
        <v>1599</v>
      </c>
      <c r="Z497" s="2" t="s">
        <v>1599</v>
      </c>
      <c r="AC497" s="2" t="s">
        <v>1599</v>
      </c>
      <c r="AE497" s="2" t="s">
        <v>1599</v>
      </c>
      <c r="AF497" s="12" t="s">
        <v>204</v>
      </c>
      <c r="AG497" s="12">
        <v>11782</v>
      </c>
      <c r="AH497" s="12">
        <v>50</v>
      </c>
      <c r="AI497" s="12">
        <f>VLOOKUP(AH497,Tableau5[[ID_Section]:[departement]],10,TRUE)</f>
        <v>17</v>
      </c>
      <c r="AJ497" s="12">
        <v>141</v>
      </c>
      <c r="AK497" s="33">
        <v>43358</v>
      </c>
      <c r="AL497" s="12">
        <v>11</v>
      </c>
      <c r="AM497" s="12">
        <v>1</v>
      </c>
      <c r="AN497" s="12" t="s">
        <v>49</v>
      </c>
      <c r="AP497" s="12">
        <v>2</v>
      </c>
      <c r="AT497" s="12">
        <v>1</v>
      </c>
      <c r="BA497" s="12">
        <v>2</v>
      </c>
      <c r="BB497" s="12">
        <v>1</v>
      </c>
      <c r="BC497" s="12" t="s">
        <v>61</v>
      </c>
      <c r="BD497" s="12">
        <v>148</v>
      </c>
      <c r="BE497" s="12" t="s">
        <v>193</v>
      </c>
      <c r="BF497" s="12">
        <v>14941</v>
      </c>
      <c r="BG497" s="12">
        <v>104</v>
      </c>
      <c r="BI497" s="2"/>
    </row>
    <row r="498" spans="1:61" x14ac:dyDescent="0.2">
      <c r="A498" s="2" t="s">
        <v>1612</v>
      </c>
      <c r="B498" s="2" t="s">
        <v>568</v>
      </c>
      <c r="D498" s="2">
        <v>50</v>
      </c>
      <c r="E498" s="11">
        <v>43358</v>
      </c>
      <c r="F498" s="2">
        <v>43358</v>
      </c>
      <c r="G498" s="2">
        <v>141</v>
      </c>
      <c r="K498" s="2">
        <v>11</v>
      </c>
      <c r="O498" s="2" t="s">
        <v>53</v>
      </c>
      <c r="P498" s="52" t="s">
        <v>53</v>
      </c>
      <c r="R498" s="2">
        <v>2</v>
      </c>
      <c r="S498" s="52" t="s">
        <v>1599</v>
      </c>
      <c r="V498" s="2" t="s">
        <v>1988</v>
      </c>
      <c r="W498" s="2" t="s">
        <v>1599</v>
      </c>
      <c r="X498" s="2" t="s">
        <v>1599</v>
      </c>
      <c r="Y498" s="2" t="s">
        <v>1599</v>
      </c>
      <c r="Z498" s="2" t="s">
        <v>1599</v>
      </c>
      <c r="AC498" s="2" t="s">
        <v>1599</v>
      </c>
      <c r="AE498" s="2" t="s">
        <v>1599</v>
      </c>
      <c r="AF498" s="12" t="s">
        <v>204</v>
      </c>
      <c r="AG498" s="12">
        <v>11783</v>
      </c>
      <c r="AH498" s="12">
        <v>50</v>
      </c>
      <c r="AI498" s="12">
        <f>VLOOKUP(AH498,Tableau5[[ID_Section]:[departement]],10,TRUE)</f>
        <v>17</v>
      </c>
      <c r="AJ498" s="12">
        <v>141</v>
      </c>
      <c r="AK498" s="33">
        <v>43358</v>
      </c>
      <c r="AL498" s="12">
        <v>11</v>
      </c>
      <c r="AM498" s="12">
        <v>9</v>
      </c>
      <c r="AN498" s="12" t="s">
        <v>53</v>
      </c>
      <c r="AO498" s="12" t="s">
        <v>53</v>
      </c>
      <c r="AP498" s="12">
        <v>2</v>
      </c>
      <c r="AT498" s="12">
        <v>1</v>
      </c>
      <c r="AZ498" s="12" t="str">
        <f>CONCATENATE(AH498,"-",AK498,"-","Loisir")</f>
        <v>50-43358-Loisir</v>
      </c>
      <c r="BA498" s="12">
        <v>1</v>
      </c>
      <c r="BB498" s="12">
        <v>1</v>
      </c>
      <c r="BC498" s="12" t="s">
        <v>61</v>
      </c>
      <c r="BD498" s="12">
        <v>148</v>
      </c>
      <c r="BE498" s="12" t="s">
        <v>193</v>
      </c>
      <c r="BF498" s="12">
        <v>14941</v>
      </c>
      <c r="BG498" s="12">
        <v>104</v>
      </c>
      <c r="BI498" s="2"/>
    </row>
    <row r="499" spans="1:61" x14ac:dyDescent="0.2">
      <c r="A499" s="2" t="s">
        <v>1612</v>
      </c>
      <c r="B499" s="2" t="s">
        <v>568</v>
      </c>
      <c r="D499" s="2">
        <v>50</v>
      </c>
      <c r="E499" s="11">
        <v>43358</v>
      </c>
      <c r="F499" s="2">
        <v>43358</v>
      </c>
      <c r="G499" s="2">
        <v>141</v>
      </c>
      <c r="K499" s="2">
        <v>11</v>
      </c>
      <c r="O499" s="2" t="s">
        <v>53</v>
      </c>
      <c r="P499" s="52" t="s">
        <v>53</v>
      </c>
      <c r="R499" s="2">
        <v>3</v>
      </c>
      <c r="S499" s="52" t="s">
        <v>1599</v>
      </c>
      <c r="V499" s="2" t="s">
        <v>1988</v>
      </c>
      <c r="W499" s="2" t="s">
        <v>1599</v>
      </c>
      <c r="X499" s="2" t="s">
        <v>1599</v>
      </c>
      <c r="Y499" s="2" t="s">
        <v>1599</v>
      </c>
      <c r="Z499" s="2" t="s">
        <v>1599</v>
      </c>
      <c r="AC499" s="2" t="s">
        <v>1599</v>
      </c>
      <c r="AE499" s="2" t="s">
        <v>1599</v>
      </c>
      <c r="AF499" s="12" t="s">
        <v>204</v>
      </c>
      <c r="AG499" s="12">
        <v>11784</v>
      </c>
      <c r="AH499" s="12">
        <v>50</v>
      </c>
      <c r="AI499" s="12">
        <f>VLOOKUP(AH499,Tableau5[[ID_Section]:[departement]],10,TRUE)</f>
        <v>17</v>
      </c>
      <c r="AJ499" s="12">
        <v>141</v>
      </c>
      <c r="AK499" s="33">
        <v>43358</v>
      </c>
      <c r="AL499" s="12">
        <v>11</v>
      </c>
      <c r="AM499" s="12">
        <v>9</v>
      </c>
      <c r="AN499" s="12" t="s">
        <v>53</v>
      </c>
      <c r="AO499" s="12" t="s">
        <v>53</v>
      </c>
      <c r="AP499" s="12">
        <v>3</v>
      </c>
      <c r="AT499" s="12">
        <v>1</v>
      </c>
      <c r="AZ499" s="12" t="str">
        <f>CONCATENATE(AH499,"-",AK499,"-","Loisir")</f>
        <v>50-43358-Loisir</v>
      </c>
      <c r="BA499" s="12">
        <v>1</v>
      </c>
      <c r="BB499" s="12">
        <v>1</v>
      </c>
      <c r="BC499" s="12" t="s">
        <v>61</v>
      </c>
      <c r="BD499" s="12">
        <v>148</v>
      </c>
      <c r="BE499" s="12" t="s">
        <v>193</v>
      </c>
      <c r="BF499" s="12">
        <v>14941</v>
      </c>
      <c r="BG499" s="12">
        <v>104</v>
      </c>
      <c r="BI499" s="2"/>
    </row>
    <row r="500" spans="1:61" x14ac:dyDescent="0.2">
      <c r="A500" s="2" t="s">
        <v>1612</v>
      </c>
      <c r="B500" s="2" t="s">
        <v>568</v>
      </c>
      <c r="D500" s="2">
        <v>50</v>
      </c>
      <c r="E500" s="11">
        <v>43358</v>
      </c>
      <c r="F500" s="2">
        <v>43358</v>
      </c>
      <c r="G500" s="2">
        <v>141</v>
      </c>
      <c r="K500" s="2">
        <v>11</v>
      </c>
      <c r="O500" s="2" t="s">
        <v>46</v>
      </c>
      <c r="R500" s="2">
        <v>1</v>
      </c>
      <c r="S500" s="52" t="s">
        <v>1599</v>
      </c>
      <c r="V500" s="2" t="s">
        <v>1988</v>
      </c>
      <c r="W500" s="2" t="s">
        <v>1599</v>
      </c>
      <c r="X500" s="2" t="s">
        <v>1599</v>
      </c>
      <c r="Y500" s="2" t="s">
        <v>1599</v>
      </c>
      <c r="Z500" s="2" t="s">
        <v>1599</v>
      </c>
      <c r="AC500" s="2" t="s">
        <v>1599</v>
      </c>
      <c r="AE500" s="2" t="s">
        <v>1599</v>
      </c>
      <c r="AF500" s="12" t="s">
        <v>204</v>
      </c>
      <c r="AG500" s="12">
        <v>11785</v>
      </c>
      <c r="AH500" s="12">
        <v>50</v>
      </c>
      <c r="AI500" s="12">
        <f>VLOOKUP(AH500,Tableau5[[ID_Section]:[departement]],10,TRUE)</f>
        <v>17</v>
      </c>
      <c r="AJ500" s="12">
        <v>141</v>
      </c>
      <c r="AK500" s="33">
        <v>43358</v>
      </c>
      <c r="AL500" s="12">
        <v>11</v>
      </c>
      <c r="AM500" s="12">
        <v>2</v>
      </c>
      <c r="AN500" s="12" t="s">
        <v>46</v>
      </c>
      <c r="AP500" s="12">
        <v>1</v>
      </c>
      <c r="AT500" s="12">
        <v>1</v>
      </c>
      <c r="BA500" s="12">
        <v>2</v>
      </c>
      <c r="BB500" s="12">
        <v>1</v>
      </c>
      <c r="BC500" s="12" t="s">
        <v>61</v>
      </c>
      <c r="BD500" s="12">
        <v>148</v>
      </c>
      <c r="BE500" s="12" t="s">
        <v>193</v>
      </c>
      <c r="BF500" s="12">
        <v>14941</v>
      </c>
      <c r="BG500" s="12">
        <v>104</v>
      </c>
      <c r="BI500" s="2"/>
    </row>
    <row r="501" spans="1:61" x14ac:dyDescent="0.2">
      <c r="A501" s="2" t="s">
        <v>1612</v>
      </c>
      <c r="B501" s="2" t="s">
        <v>568</v>
      </c>
      <c r="D501" s="2">
        <v>50</v>
      </c>
      <c r="E501" s="11">
        <v>43358</v>
      </c>
      <c r="F501" s="2">
        <v>43358</v>
      </c>
      <c r="G501" s="2">
        <v>141</v>
      </c>
      <c r="K501" s="2">
        <v>11</v>
      </c>
      <c r="O501" s="2" t="s">
        <v>144</v>
      </c>
      <c r="R501" s="2">
        <v>3</v>
      </c>
      <c r="S501" s="52" t="s">
        <v>1599</v>
      </c>
      <c r="V501" s="2" t="s">
        <v>1988</v>
      </c>
      <c r="W501" s="2" t="s">
        <v>1599</v>
      </c>
      <c r="X501" s="2" t="s">
        <v>1599</v>
      </c>
      <c r="Y501" s="2" t="s">
        <v>1599</v>
      </c>
      <c r="Z501" s="2" t="s">
        <v>1599</v>
      </c>
      <c r="AC501" s="2" t="s">
        <v>1599</v>
      </c>
      <c r="AE501" s="2" t="s">
        <v>1599</v>
      </c>
      <c r="AF501" s="12" t="s">
        <v>204</v>
      </c>
      <c r="AG501" s="12">
        <v>11786</v>
      </c>
      <c r="AH501" s="12">
        <v>50</v>
      </c>
      <c r="AI501" s="12">
        <f>VLOOKUP(AH501,Tableau5[[ID_Section]:[departement]],10,TRUE)</f>
        <v>17</v>
      </c>
      <c r="AJ501" s="12">
        <v>141</v>
      </c>
      <c r="AK501" s="33">
        <v>43358</v>
      </c>
      <c r="AL501" s="12">
        <v>11</v>
      </c>
      <c r="AM501" s="12">
        <v>3</v>
      </c>
      <c r="AN501" s="12" t="s">
        <v>144</v>
      </c>
      <c r="AP501" s="12">
        <v>3</v>
      </c>
      <c r="AT501" s="12">
        <v>1</v>
      </c>
      <c r="BA501" s="12">
        <v>2</v>
      </c>
      <c r="BB501" s="12">
        <v>1</v>
      </c>
      <c r="BC501" s="12" t="s">
        <v>61</v>
      </c>
      <c r="BD501" s="12">
        <v>148</v>
      </c>
      <c r="BE501" s="12" t="s">
        <v>193</v>
      </c>
      <c r="BF501" s="12">
        <v>14941</v>
      </c>
      <c r="BG501" s="12">
        <v>104</v>
      </c>
      <c r="BI501" s="2"/>
    </row>
    <row r="502" spans="1:61" x14ac:dyDescent="0.2">
      <c r="A502" s="2" t="s">
        <v>1612</v>
      </c>
      <c r="B502" s="2" t="s">
        <v>568</v>
      </c>
      <c r="D502" s="2">
        <v>50</v>
      </c>
      <c r="E502" s="11">
        <v>43358</v>
      </c>
      <c r="F502" s="2">
        <v>43358</v>
      </c>
      <c r="G502" s="2">
        <v>141</v>
      </c>
      <c r="K502" s="2">
        <v>11</v>
      </c>
      <c r="O502" s="2" t="s">
        <v>46</v>
      </c>
      <c r="R502" s="2">
        <v>2</v>
      </c>
      <c r="S502" s="52" t="s">
        <v>1599</v>
      </c>
      <c r="V502" s="2" t="s">
        <v>1988</v>
      </c>
      <c r="W502" s="2" t="s">
        <v>1599</v>
      </c>
      <c r="X502" s="2" t="s">
        <v>1599</v>
      </c>
      <c r="Y502" s="2" t="s">
        <v>1599</v>
      </c>
      <c r="Z502" s="2" t="s">
        <v>1599</v>
      </c>
      <c r="AC502" s="2" t="s">
        <v>1599</v>
      </c>
      <c r="AE502" s="2" t="s">
        <v>1599</v>
      </c>
      <c r="AF502" s="12" t="s">
        <v>204</v>
      </c>
      <c r="AG502" s="12">
        <v>11787</v>
      </c>
      <c r="AH502" s="12">
        <v>50</v>
      </c>
      <c r="AI502" s="12">
        <f>VLOOKUP(AH502,Tableau5[[ID_Section]:[departement]],10,TRUE)</f>
        <v>17</v>
      </c>
      <c r="AJ502" s="12">
        <v>141</v>
      </c>
      <c r="AK502" s="33">
        <v>43358</v>
      </c>
      <c r="AL502" s="12">
        <v>11</v>
      </c>
      <c r="AM502" s="12">
        <v>2</v>
      </c>
      <c r="AN502" s="12" t="s">
        <v>46</v>
      </c>
      <c r="AP502" s="12">
        <v>2</v>
      </c>
      <c r="AT502" s="12">
        <v>1</v>
      </c>
      <c r="BA502" s="12">
        <v>2</v>
      </c>
      <c r="BB502" s="12">
        <v>1</v>
      </c>
      <c r="BC502" s="12" t="s">
        <v>61</v>
      </c>
      <c r="BD502" s="12">
        <v>148</v>
      </c>
      <c r="BE502" s="12" t="s">
        <v>193</v>
      </c>
      <c r="BF502" s="12">
        <v>14941</v>
      </c>
      <c r="BG502" s="12">
        <v>104</v>
      </c>
      <c r="BI502" s="2"/>
    </row>
    <row r="503" spans="1:61" x14ac:dyDescent="0.2">
      <c r="A503" s="2" t="s">
        <v>1612</v>
      </c>
      <c r="B503" s="2" t="s">
        <v>568</v>
      </c>
      <c r="D503" s="2">
        <v>50</v>
      </c>
      <c r="E503" s="11">
        <v>43358</v>
      </c>
      <c r="F503" s="2">
        <v>43358</v>
      </c>
      <c r="G503" s="2">
        <v>141</v>
      </c>
      <c r="K503" s="2">
        <v>11</v>
      </c>
      <c r="O503" s="2" t="s">
        <v>53</v>
      </c>
      <c r="P503" s="52" t="s">
        <v>53</v>
      </c>
      <c r="R503" s="2">
        <v>2</v>
      </c>
      <c r="S503" s="52" t="s">
        <v>1599</v>
      </c>
      <c r="V503" s="2" t="s">
        <v>1988</v>
      </c>
      <c r="W503" s="2" t="s">
        <v>1599</v>
      </c>
      <c r="X503" s="2" t="s">
        <v>1599</v>
      </c>
      <c r="Y503" s="2" t="s">
        <v>1599</v>
      </c>
      <c r="Z503" s="2" t="s">
        <v>1599</v>
      </c>
      <c r="AC503" s="2" t="s">
        <v>1599</v>
      </c>
      <c r="AE503" s="2" t="s">
        <v>1599</v>
      </c>
      <c r="AF503" s="12" t="s">
        <v>204</v>
      </c>
      <c r="AG503" s="12">
        <v>11788</v>
      </c>
      <c r="AH503" s="12">
        <v>50</v>
      </c>
      <c r="AI503" s="12">
        <f>VLOOKUP(AH503,Tableau5[[ID_Section]:[departement]],10,TRUE)</f>
        <v>17</v>
      </c>
      <c r="AJ503" s="12">
        <v>141</v>
      </c>
      <c r="AK503" s="33">
        <v>43358</v>
      </c>
      <c r="AL503" s="12">
        <v>11</v>
      </c>
      <c r="AM503" s="12">
        <v>9</v>
      </c>
      <c r="AN503" s="12" t="s">
        <v>53</v>
      </c>
      <c r="AO503" s="12" t="s">
        <v>53</v>
      </c>
      <c r="AP503" s="12">
        <v>2</v>
      </c>
      <c r="AT503" s="12">
        <v>1</v>
      </c>
      <c r="AZ503" s="12" t="str">
        <f>CONCATENATE(AH503,"-",AK503,"-","Loisir")</f>
        <v>50-43358-Loisir</v>
      </c>
      <c r="BA503" s="12">
        <v>1</v>
      </c>
      <c r="BB503" s="12">
        <v>1</v>
      </c>
      <c r="BC503" s="12" t="s">
        <v>61</v>
      </c>
      <c r="BD503" s="12">
        <v>148</v>
      </c>
      <c r="BE503" s="12" t="s">
        <v>193</v>
      </c>
      <c r="BF503" s="12">
        <v>14941</v>
      </c>
      <c r="BG503" s="12">
        <v>104</v>
      </c>
      <c r="BH503" s="12" t="s">
        <v>48</v>
      </c>
      <c r="BI503" s="2"/>
    </row>
    <row r="504" spans="1:61" x14ac:dyDescent="0.2">
      <c r="A504" s="2" t="s">
        <v>1612</v>
      </c>
      <c r="B504" s="2" t="s">
        <v>568</v>
      </c>
      <c r="D504" s="2">
        <v>50</v>
      </c>
      <c r="E504" s="11">
        <v>43358</v>
      </c>
      <c r="F504" s="2">
        <v>43358</v>
      </c>
      <c r="G504" s="2">
        <v>141</v>
      </c>
      <c r="K504" s="2">
        <v>12</v>
      </c>
      <c r="O504" s="2" t="s">
        <v>49</v>
      </c>
      <c r="R504" s="2">
        <v>1</v>
      </c>
      <c r="S504" s="52" t="s">
        <v>1599</v>
      </c>
      <c r="V504" s="2" t="s">
        <v>1989</v>
      </c>
      <c r="W504" s="2" t="s">
        <v>1599</v>
      </c>
      <c r="X504" s="2" t="s">
        <v>1599</v>
      </c>
      <c r="Y504" s="2" t="s">
        <v>1599</v>
      </c>
      <c r="Z504" s="2" t="s">
        <v>1599</v>
      </c>
      <c r="AC504" s="2" t="s">
        <v>1599</v>
      </c>
      <c r="AE504" s="2" t="s">
        <v>1599</v>
      </c>
      <c r="AF504" s="12" t="s">
        <v>204</v>
      </c>
      <c r="AG504" s="12">
        <v>11789</v>
      </c>
      <c r="AH504" s="12">
        <v>50</v>
      </c>
      <c r="AI504" s="12">
        <f>VLOOKUP(AH504,Tableau5[[ID_Section]:[departement]],10,TRUE)</f>
        <v>17</v>
      </c>
      <c r="AJ504" s="12">
        <v>141</v>
      </c>
      <c r="AK504" s="33">
        <v>43358</v>
      </c>
      <c r="AL504" s="12">
        <v>12</v>
      </c>
      <c r="AM504" s="12">
        <v>1</v>
      </c>
      <c r="AN504" s="12" t="s">
        <v>49</v>
      </c>
      <c r="AP504" s="12">
        <v>1</v>
      </c>
      <c r="AT504" s="12">
        <v>2</v>
      </c>
      <c r="BA504" s="12">
        <v>2</v>
      </c>
      <c r="BB504" s="12">
        <v>1</v>
      </c>
      <c r="BC504" s="12" t="s">
        <v>61</v>
      </c>
      <c r="BD504" s="12">
        <v>148</v>
      </c>
      <c r="BE504" s="12" t="s">
        <v>194</v>
      </c>
      <c r="BF504" s="12">
        <v>14942</v>
      </c>
      <c r="BG504" s="12">
        <v>76</v>
      </c>
      <c r="BI504" s="2"/>
    </row>
    <row r="505" spans="1:61" x14ac:dyDescent="0.2">
      <c r="A505" s="2" t="s">
        <v>1612</v>
      </c>
      <c r="B505" s="2" t="s">
        <v>568</v>
      </c>
      <c r="D505" s="2">
        <v>50</v>
      </c>
      <c r="E505" s="11">
        <v>43358</v>
      </c>
      <c r="F505" s="2">
        <v>43358</v>
      </c>
      <c r="G505" s="2">
        <v>141</v>
      </c>
      <c r="K505" s="2">
        <v>12</v>
      </c>
      <c r="O505" s="2" t="s">
        <v>49</v>
      </c>
      <c r="R505" s="2">
        <v>2</v>
      </c>
      <c r="S505" s="52" t="s">
        <v>1599</v>
      </c>
      <c r="V505" s="2" t="s">
        <v>1989</v>
      </c>
      <c r="W505" s="2" t="s">
        <v>1599</v>
      </c>
      <c r="X505" s="2" t="s">
        <v>1599</v>
      </c>
      <c r="Y505" s="2" t="s">
        <v>1599</v>
      </c>
      <c r="Z505" s="2" t="s">
        <v>1599</v>
      </c>
      <c r="AC505" s="2" t="s">
        <v>1599</v>
      </c>
      <c r="AE505" s="2" t="s">
        <v>1599</v>
      </c>
      <c r="AF505" s="12" t="s">
        <v>204</v>
      </c>
      <c r="AG505" s="12">
        <v>11790</v>
      </c>
      <c r="AH505" s="12">
        <v>50</v>
      </c>
      <c r="AI505" s="12">
        <f>VLOOKUP(AH505,Tableau5[[ID_Section]:[departement]],10,TRUE)</f>
        <v>17</v>
      </c>
      <c r="AJ505" s="12">
        <v>141</v>
      </c>
      <c r="AK505" s="33">
        <v>43358</v>
      </c>
      <c r="AL505" s="12">
        <v>12</v>
      </c>
      <c r="AM505" s="12">
        <v>1</v>
      </c>
      <c r="AN505" s="12" t="s">
        <v>49</v>
      </c>
      <c r="AP505" s="12">
        <v>2</v>
      </c>
      <c r="AT505" s="12">
        <v>2</v>
      </c>
      <c r="BA505" s="12">
        <v>2</v>
      </c>
      <c r="BB505" s="12">
        <v>1</v>
      </c>
      <c r="BC505" s="12" t="s">
        <v>61</v>
      </c>
      <c r="BD505" s="12">
        <v>148</v>
      </c>
      <c r="BE505" s="12" t="s">
        <v>194</v>
      </c>
      <c r="BF505" s="12">
        <v>14942</v>
      </c>
      <c r="BG505" s="12">
        <v>76</v>
      </c>
      <c r="BI505" s="2"/>
    </row>
    <row r="506" spans="1:61" x14ac:dyDescent="0.2">
      <c r="A506" s="2" t="s">
        <v>1612</v>
      </c>
      <c r="B506" s="2" t="s">
        <v>568</v>
      </c>
      <c r="D506" s="2">
        <v>50</v>
      </c>
      <c r="E506" s="11">
        <v>43358</v>
      </c>
      <c r="F506" s="2">
        <v>43358</v>
      </c>
      <c r="G506" s="2">
        <v>141</v>
      </c>
      <c r="K506" s="2">
        <v>12</v>
      </c>
      <c r="O506" s="2" t="s">
        <v>56</v>
      </c>
      <c r="R506" s="2">
        <v>1</v>
      </c>
      <c r="S506" s="52" t="s">
        <v>1599</v>
      </c>
      <c r="U506" s="2" t="s">
        <v>57</v>
      </c>
      <c r="V506" s="2" t="s">
        <v>1989</v>
      </c>
      <c r="W506" s="2" t="s">
        <v>1599</v>
      </c>
      <c r="X506" s="2" t="s">
        <v>1599</v>
      </c>
      <c r="Y506" s="2" t="s">
        <v>1599</v>
      </c>
      <c r="Z506" s="2" t="s">
        <v>1599</v>
      </c>
      <c r="AC506" s="2" t="s">
        <v>1599</v>
      </c>
      <c r="AE506" s="2" t="s">
        <v>1599</v>
      </c>
      <c r="AF506" s="12" t="s">
        <v>204</v>
      </c>
      <c r="AG506" s="12">
        <v>11791</v>
      </c>
      <c r="AH506" s="12">
        <v>50</v>
      </c>
      <c r="AI506" s="12">
        <f>VLOOKUP(AH506,Tableau5[[ID_Section]:[departement]],10,TRUE)</f>
        <v>17</v>
      </c>
      <c r="AJ506" s="12">
        <v>141</v>
      </c>
      <c r="AK506" s="33">
        <v>43358</v>
      </c>
      <c r="AL506" s="12">
        <v>12</v>
      </c>
      <c r="AM506" s="12">
        <v>15</v>
      </c>
      <c r="AN506" s="12" t="s">
        <v>56</v>
      </c>
      <c r="AP506" s="12">
        <v>1</v>
      </c>
      <c r="AS506" s="12" t="s">
        <v>57</v>
      </c>
      <c r="AT506" s="12">
        <v>2</v>
      </c>
      <c r="BA506" s="12">
        <v>2</v>
      </c>
      <c r="BB506" s="12">
        <v>1</v>
      </c>
      <c r="BC506" s="12" t="s">
        <v>61</v>
      </c>
      <c r="BD506" s="12">
        <v>148</v>
      </c>
      <c r="BE506" s="12" t="s">
        <v>194</v>
      </c>
      <c r="BF506" s="12">
        <v>14942</v>
      </c>
      <c r="BG506" s="12">
        <v>76</v>
      </c>
      <c r="BI506" s="2"/>
    </row>
    <row r="507" spans="1:61" x14ac:dyDescent="0.2">
      <c r="A507" s="2" t="s">
        <v>1612</v>
      </c>
      <c r="B507" s="2" t="s">
        <v>568</v>
      </c>
      <c r="D507" s="2">
        <v>50</v>
      </c>
      <c r="E507" s="11">
        <v>43358</v>
      </c>
      <c r="F507" s="2">
        <v>43358</v>
      </c>
      <c r="G507" s="2">
        <v>141</v>
      </c>
      <c r="K507" s="2">
        <v>12</v>
      </c>
      <c r="M507" s="2">
        <v>1</v>
      </c>
      <c r="O507" s="2" t="s">
        <v>53</v>
      </c>
      <c r="P507" s="52" t="s">
        <v>53</v>
      </c>
      <c r="R507" s="2">
        <v>1</v>
      </c>
      <c r="S507" s="52">
        <v>1</v>
      </c>
      <c r="V507" s="2" t="s">
        <v>1989</v>
      </c>
      <c r="W507" s="2" t="s">
        <v>54</v>
      </c>
      <c r="X507" s="2" t="s">
        <v>234</v>
      </c>
      <c r="Y507" s="2" t="s">
        <v>1599</v>
      </c>
      <c r="Z507" s="2" t="s">
        <v>1599</v>
      </c>
      <c r="AC507" s="2" t="s">
        <v>1599</v>
      </c>
      <c r="AE507" s="2" t="s">
        <v>1599</v>
      </c>
      <c r="AF507" s="12" t="s">
        <v>234</v>
      </c>
      <c r="AG507" s="12">
        <v>11792</v>
      </c>
      <c r="AH507" s="12">
        <v>50</v>
      </c>
      <c r="AI507" s="12">
        <f>VLOOKUP(AH507,Tableau5[[ID_Section]:[departement]],10,TRUE)</f>
        <v>17</v>
      </c>
      <c r="AJ507" s="12">
        <v>141</v>
      </c>
      <c r="AK507" s="33">
        <v>43358</v>
      </c>
      <c r="AL507" s="12">
        <v>12</v>
      </c>
      <c r="AM507" s="12">
        <v>9</v>
      </c>
      <c r="AN507" s="12" t="s">
        <v>53</v>
      </c>
      <c r="AO507" s="12" t="s">
        <v>53</v>
      </c>
      <c r="AP507" s="12">
        <v>1</v>
      </c>
      <c r="AR507" s="12">
        <v>1</v>
      </c>
      <c r="AT507" s="12">
        <v>2</v>
      </c>
      <c r="AU507" s="12">
        <v>28</v>
      </c>
      <c r="AZ507" s="12" t="str">
        <f>CONCATENATE(AH507,"-",AK507,"-","Loisir")</f>
        <v>50-43358-Loisir</v>
      </c>
      <c r="BA507" s="12">
        <v>1</v>
      </c>
      <c r="BB507" s="12">
        <v>1</v>
      </c>
      <c r="BC507" s="12" t="s">
        <v>61</v>
      </c>
      <c r="BD507" s="12">
        <v>148</v>
      </c>
      <c r="BE507" s="12" t="s">
        <v>194</v>
      </c>
      <c r="BF507" s="12">
        <v>14942</v>
      </c>
      <c r="BG507" s="12">
        <v>76</v>
      </c>
      <c r="BI507" s="2"/>
    </row>
    <row r="508" spans="1:61" x14ac:dyDescent="0.2">
      <c r="A508" s="2" t="s">
        <v>1612</v>
      </c>
      <c r="B508" s="2" t="s">
        <v>568</v>
      </c>
      <c r="D508" s="2">
        <v>50</v>
      </c>
      <c r="E508" s="11">
        <v>43358</v>
      </c>
      <c r="F508" s="2">
        <v>43358</v>
      </c>
      <c r="G508" s="2">
        <v>141</v>
      </c>
      <c r="K508" s="2">
        <v>12</v>
      </c>
      <c r="O508" s="2" t="s">
        <v>53</v>
      </c>
      <c r="P508" s="52" t="s">
        <v>53</v>
      </c>
      <c r="R508" s="2">
        <v>1</v>
      </c>
      <c r="S508" s="52" t="s">
        <v>1599</v>
      </c>
      <c r="V508" s="2" t="s">
        <v>1989</v>
      </c>
      <c r="W508" s="2" t="s">
        <v>1599</v>
      </c>
      <c r="X508" s="2" t="s">
        <v>1599</v>
      </c>
      <c r="Y508" s="2" t="s">
        <v>1599</v>
      </c>
      <c r="Z508" s="2" t="s">
        <v>1599</v>
      </c>
      <c r="AC508" s="2" t="s">
        <v>1599</v>
      </c>
      <c r="AE508" s="2" t="s">
        <v>1599</v>
      </c>
      <c r="AF508" s="12" t="s">
        <v>204</v>
      </c>
      <c r="AG508" s="12">
        <v>11793</v>
      </c>
      <c r="AH508" s="12">
        <v>50</v>
      </c>
      <c r="AI508" s="12">
        <f>VLOOKUP(AH508,Tableau5[[ID_Section]:[departement]],10,TRUE)</f>
        <v>17</v>
      </c>
      <c r="AJ508" s="12">
        <v>141</v>
      </c>
      <c r="AK508" s="33">
        <v>43358</v>
      </c>
      <c r="AL508" s="12">
        <v>12</v>
      </c>
      <c r="AM508" s="12">
        <v>9</v>
      </c>
      <c r="AN508" s="12" t="s">
        <v>53</v>
      </c>
      <c r="AO508" s="12" t="s">
        <v>53</v>
      </c>
      <c r="AP508" s="12">
        <v>1</v>
      </c>
      <c r="AT508" s="12">
        <v>2</v>
      </c>
      <c r="AZ508" s="12" t="str">
        <f>CONCATENATE(AH508,"-",AK508,"-","Loisir")</f>
        <v>50-43358-Loisir</v>
      </c>
      <c r="BA508" s="12">
        <v>1</v>
      </c>
      <c r="BB508" s="12">
        <v>1</v>
      </c>
      <c r="BC508" s="12" t="s">
        <v>61</v>
      </c>
      <c r="BD508" s="12">
        <v>148</v>
      </c>
      <c r="BE508" s="12" t="s">
        <v>194</v>
      </c>
      <c r="BF508" s="12">
        <v>14942</v>
      </c>
      <c r="BG508" s="12">
        <v>76</v>
      </c>
      <c r="BI508" s="2"/>
    </row>
    <row r="509" spans="1:61" x14ac:dyDescent="0.2">
      <c r="A509" s="2" t="s">
        <v>1612</v>
      </c>
      <c r="B509" s="2" t="s">
        <v>568</v>
      </c>
      <c r="D509" s="2">
        <v>50</v>
      </c>
      <c r="E509" s="11">
        <v>43358</v>
      </c>
      <c r="F509" s="2">
        <v>43358</v>
      </c>
      <c r="G509" s="2">
        <v>141</v>
      </c>
      <c r="K509" s="2">
        <v>12</v>
      </c>
      <c r="O509" s="2" t="s">
        <v>53</v>
      </c>
      <c r="P509" s="52" t="s">
        <v>53</v>
      </c>
      <c r="R509" s="2">
        <v>2</v>
      </c>
      <c r="S509" s="52" t="s">
        <v>1599</v>
      </c>
      <c r="V509" s="2" t="s">
        <v>1989</v>
      </c>
      <c r="W509" s="2" t="s">
        <v>1599</v>
      </c>
      <c r="X509" s="2" t="s">
        <v>1599</v>
      </c>
      <c r="Y509" s="2" t="s">
        <v>1599</v>
      </c>
      <c r="Z509" s="2" t="s">
        <v>1599</v>
      </c>
      <c r="AC509" s="2" t="s">
        <v>1599</v>
      </c>
      <c r="AE509" s="2" t="s">
        <v>1599</v>
      </c>
      <c r="AF509" s="12" t="s">
        <v>204</v>
      </c>
      <c r="AG509" s="12">
        <v>11794</v>
      </c>
      <c r="AH509" s="12">
        <v>50</v>
      </c>
      <c r="AI509" s="12">
        <f>VLOOKUP(AH509,Tableau5[[ID_Section]:[departement]],10,TRUE)</f>
        <v>17</v>
      </c>
      <c r="AJ509" s="12">
        <v>141</v>
      </c>
      <c r="AK509" s="33">
        <v>43358</v>
      </c>
      <c r="AL509" s="12">
        <v>12</v>
      </c>
      <c r="AM509" s="12">
        <v>9</v>
      </c>
      <c r="AN509" s="12" t="s">
        <v>53</v>
      </c>
      <c r="AO509" s="12" t="s">
        <v>53</v>
      </c>
      <c r="AP509" s="12">
        <v>2</v>
      </c>
      <c r="AT509" s="12">
        <v>2</v>
      </c>
      <c r="AZ509" s="12" t="str">
        <f>CONCATENATE(AH509,"-",AK509,"-","Loisir")</f>
        <v>50-43358-Loisir</v>
      </c>
      <c r="BA509" s="12">
        <v>1</v>
      </c>
      <c r="BB509" s="12">
        <v>1</v>
      </c>
      <c r="BC509" s="12" t="s">
        <v>61</v>
      </c>
      <c r="BD509" s="12">
        <v>148</v>
      </c>
      <c r="BE509" s="12" t="s">
        <v>194</v>
      </c>
      <c r="BF509" s="12">
        <v>14942</v>
      </c>
      <c r="BG509" s="12">
        <v>76</v>
      </c>
      <c r="BI509" s="2"/>
    </row>
    <row r="510" spans="1:61" x14ac:dyDescent="0.2">
      <c r="A510" s="2" t="s">
        <v>1612</v>
      </c>
      <c r="B510" s="2" t="s">
        <v>568</v>
      </c>
      <c r="D510" s="2">
        <v>50</v>
      </c>
      <c r="E510" s="11">
        <v>43358</v>
      </c>
      <c r="F510" s="2">
        <v>43358</v>
      </c>
      <c r="G510" s="2">
        <v>141</v>
      </c>
      <c r="K510" s="2">
        <v>12</v>
      </c>
      <c r="O510" s="2" t="s">
        <v>49</v>
      </c>
      <c r="R510" s="2">
        <v>1</v>
      </c>
      <c r="S510" s="52" t="s">
        <v>1599</v>
      </c>
      <c r="V510" s="2" t="s">
        <v>1989</v>
      </c>
      <c r="W510" s="2" t="s">
        <v>1599</v>
      </c>
      <c r="X510" s="2" t="s">
        <v>1599</v>
      </c>
      <c r="Y510" s="2" t="s">
        <v>1599</v>
      </c>
      <c r="Z510" s="2" t="s">
        <v>1599</v>
      </c>
      <c r="AC510" s="2" t="s">
        <v>1599</v>
      </c>
      <c r="AE510" s="2" t="s">
        <v>1599</v>
      </c>
      <c r="AF510" s="12" t="s">
        <v>204</v>
      </c>
      <c r="AG510" s="12">
        <v>11795</v>
      </c>
      <c r="AH510" s="12">
        <v>50</v>
      </c>
      <c r="AI510" s="12">
        <f>VLOOKUP(AH510,Tableau5[[ID_Section]:[departement]],10,TRUE)</f>
        <v>17</v>
      </c>
      <c r="AJ510" s="12">
        <v>141</v>
      </c>
      <c r="AK510" s="33">
        <v>43358</v>
      </c>
      <c r="AL510" s="12">
        <v>12</v>
      </c>
      <c r="AM510" s="12">
        <v>1</v>
      </c>
      <c r="AN510" s="12" t="s">
        <v>49</v>
      </c>
      <c r="AP510" s="12">
        <v>1</v>
      </c>
      <c r="AT510" s="12">
        <v>2</v>
      </c>
      <c r="BA510" s="12">
        <v>2</v>
      </c>
      <c r="BB510" s="12">
        <v>1</v>
      </c>
      <c r="BC510" s="12" t="s">
        <v>61</v>
      </c>
      <c r="BD510" s="12">
        <v>148</v>
      </c>
      <c r="BE510" s="12" t="s">
        <v>194</v>
      </c>
      <c r="BF510" s="12">
        <v>14942</v>
      </c>
      <c r="BG510" s="12">
        <v>76</v>
      </c>
      <c r="BI510" s="2"/>
    </row>
    <row r="511" spans="1:61" x14ac:dyDescent="0.2">
      <c r="A511" s="2" t="s">
        <v>1612</v>
      </c>
      <c r="B511" s="2" t="s">
        <v>568</v>
      </c>
      <c r="D511" s="2">
        <v>50</v>
      </c>
      <c r="E511" s="11">
        <v>43358</v>
      </c>
      <c r="F511" s="2">
        <v>43358</v>
      </c>
      <c r="G511" s="2">
        <v>141</v>
      </c>
      <c r="K511" s="2">
        <v>12</v>
      </c>
      <c r="O511" s="2" t="s">
        <v>46</v>
      </c>
      <c r="R511" s="2">
        <v>1</v>
      </c>
      <c r="S511" s="52" t="s">
        <v>1599</v>
      </c>
      <c r="V511" s="2" t="s">
        <v>1989</v>
      </c>
      <c r="W511" s="2" t="s">
        <v>1599</v>
      </c>
      <c r="X511" s="2" t="s">
        <v>1599</v>
      </c>
      <c r="Y511" s="2" t="s">
        <v>1599</v>
      </c>
      <c r="Z511" s="2" t="s">
        <v>1599</v>
      </c>
      <c r="AC511" s="2" t="s">
        <v>1599</v>
      </c>
      <c r="AE511" s="2" t="s">
        <v>1599</v>
      </c>
      <c r="AF511" s="12" t="s">
        <v>204</v>
      </c>
      <c r="AG511" s="12">
        <v>11796</v>
      </c>
      <c r="AH511" s="12">
        <v>50</v>
      </c>
      <c r="AI511" s="12">
        <f>VLOOKUP(AH511,Tableau5[[ID_Section]:[departement]],10,TRUE)</f>
        <v>17</v>
      </c>
      <c r="AJ511" s="12">
        <v>141</v>
      </c>
      <c r="AK511" s="33">
        <v>43358</v>
      </c>
      <c r="AL511" s="12">
        <v>12</v>
      </c>
      <c r="AM511" s="12">
        <v>2</v>
      </c>
      <c r="AN511" s="12" t="s">
        <v>46</v>
      </c>
      <c r="AP511" s="12">
        <v>1</v>
      </c>
      <c r="AT511" s="12">
        <v>2</v>
      </c>
      <c r="BA511" s="12">
        <v>2</v>
      </c>
      <c r="BB511" s="12">
        <v>1</v>
      </c>
      <c r="BC511" s="12" t="s">
        <v>61</v>
      </c>
      <c r="BD511" s="12">
        <v>148</v>
      </c>
      <c r="BE511" s="12" t="s">
        <v>194</v>
      </c>
      <c r="BF511" s="12">
        <v>14942</v>
      </c>
      <c r="BG511" s="12">
        <v>76</v>
      </c>
      <c r="BI511" s="2"/>
    </row>
    <row r="512" spans="1:61" x14ac:dyDescent="0.2">
      <c r="A512" s="2" t="s">
        <v>1612</v>
      </c>
      <c r="B512" s="2" t="s">
        <v>568</v>
      </c>
      <c r="D512" s="2">
        <v>50</v>
      </c>
      <c r="E512" s="11">
        <v>43358</v>
      </c>
      <c r="F512" s="2">
        <v>43358</v>
      </c>
      <c r="G512" s="2">
        <v>141</v>
      </c>
      <c r="K512" s="2">
        <v>12</v>
      </c>
      <c r="O512" s="2" t="s">
        <v>53</v>
      </c>
      <c r="P512" s="52" t="s">
        <v>53</v>
      </c>
      <c r="R512" s="2">
        <v>1</v>
      </c>
      <c r="S512" s="52">
        <v>1</v>
      </c>
      <c r="V512" s="2" t="s">
        <v>1988</v>
      </c>
      <c r="W512" s="2" t="s">
        <v>54</v>
      </c>
      <c r="X512" s="2" t="s">
        <v>235</v>
      </c>
      <c r="Y512" s="2" t="s">
        <v>1599</v>
      </c>
      <c r="Z512" s="2" t="s">
        <v>1599</v>
      </c>
      <c r="AC512" s="2" t="s">
        <v>1599</v>
      </c>
      <c r="AE512" s="2" t="s">
        <v>1599</v>
      </c>
      <c r="AF512" s="12" t="s">
        <v>235</v>
      </c>
      <c r="AG512" s="12">
        <v>11797</v>
      </c>
      <c r="AH512" s="12">
        <v>50</v>
      </c>
      <c r="AI512" s="12">
        <f>VLOOKUP(AH512,Tableau5[[ID_Section]:[departement]],10,TRUE)</f>
        <v>17</v>
      </c>
      <c r="AJ512" s="12">
        <v>141</v>
      </c>
      <c r="AK512" s="33">
        <v>43358</v>
      </c>
      <c r="AL512" s="12">
        <v>12</v>
      </c>
      <c r="AM512" s="12">
        <v>9</v>
      </c>
      <c r="AN512" s="12" t="s">
        <v>53</v>
      </c>
      <c r="AO512" s="12" t="s">
        <v>53</v>
      </c>
      <c r="AP512" s="12">
        <v>1</v>
      </c>
      <c r="AT512" s="12">
        <v>1</v>
      </c>
      <c r="AU512" s="12">
        <v>29</v>
      </c>
      <c r="AZ512" s="12" t="str">
        <f>CONCATENATE(AH512,"-",AK512,"-","Loisir")</f>
        <v>50-43358-Loisir</v>
      </c>
      <c r="BA512" s="12">
        <v>1</v>
      </c>
      <c r="BB512" s="12">
        <v>1</v>
      </c>
      <c r="BC512" s="12" t="s">
        <v>61</v>
      </c>
      <c r="BD512" s="12">
        <v>148</v>
      </c>
      <c r="BE512" s="12" t="s">
        <v>194</v>
      </c>
      <c r="BF512" s="12">
        <v>14942</v>
      </c>
      <c r="BG512" s="12">
        <v>76</v>
      </c>
      <c r="BI512" s="2"/>
    </row>
    <row r="513" spans="1:61" x14ac:dyDescent="0.2">
      <c r="A513" s="2" t="s">
        <v>1612</v>
      </c>
      <c r="B513" s="2" t="s">
        <v>568</v>
      </c>
      <c r="D513" s="2">
        <v>50</v>
      </c>
      <c r="E513" s="11">
        <v>43358</v>
      </c>
      <c r="F513" s="2">
        <v>43358</v>
      </c>
      <c r="G513" s="2">
        <v>141</v>
      </c>
      <c r="K513" s="2">
        <v>12</v>
      </c>
      <c r="O513" s="2" t="s">
        <v>53</v>
      </c>
      <c r="P513" s="52" t="s">
        <v>53</v>
      </c>
      <c r="R513" s="2">
        <v>1</v>
      </c>
      <c r="S513" s="52" t="s">
        <v>1599</v>
      </c>
      <c r="V513" s="2" t="s">
        <v>1988</v>
      </c>
      <c r="W513" s="2" t="s">
        <v>1599</v>
      </c>
      <c r="X513" s="2" t="s">
        <v>1599</v>
      </c>
      <c r="Y513" s="2" t="s">
        <v>1599</v>
      </c>
      <c r="Z513" s="2" t="s">
        <v>1599</v>
      </c>
      <c r="AC513" s="2" t="s">
        <v>1599</v>
      </c>
      <c r="AE513" s="2" t="s">
        <v>1599</v>
      </c>
      <c r="AF513" s="12" t="s">
        <v>204</v>
      </c>
      <c r="AG513" s="12">
        <v>11798</v>
      </c>
      <c r="AH513" s="12">
        <v>50</v>
      </c>
      <c r="AI513" s="12">
        <f>VLOOKUP(AH513,Tableau5[[ID_Section]:[departement]],10,TRUE)</f>
        <v>17</v>
      </c>
      <c r="AJ513" s="12">
        <v>141</v>
      </c>
      <c r="AK513" s="33">
        <v>43358</v>
      </c>
      <c r="AL513" s="12">
        <v>12</v>
      </c>
      <c r="AM513" s="12">
        <v>9</v>
      </c>
      <c r="AN513" s="12" t="s">
        <v>53</v>
      </c>
      <c r="AO513" s="12" t="s">
        <v>53</v>
      </c>
      <c r="AP513" s="12">
        <v>1</v>
      </c>
      <c r="AT513" s="12">
        <v>1</v>
      </c>
      <c r="AZ513" s="12" t="str">
        <f>CONCATENATE(AH513,"-",AK513,"-","Loisir")</f>
        <v>50-43358-Loisir</v>
      </c>
      <c r="BA513" s="12">
        <v>1</v>
      </c>
      <c r="BB513" s="12">
        <v>1</v>
      </c>
      <c r="BC513" s="12" t="s">
        <v>61</v>
      </c>
      <c r="BD513" s="12">
        <v>148</v>
      </c>
      <c r="BE513" s="12" t="s">
        <v>194</v>
      </c>
      <c r="BF513" s="12">
        <v>14942</v>
      </c>
      <c r="BG513" s="12">
        <v>76</v>
      </c>
      <c r="BI513" s="2"/>
    </row>
    <row r="514" spans="1:61" x14ac:dyDescent="0.2">
      <c r="A514" s="2" t="s">
        <v>1612</v>
      </c>
      <c r="B514" s="2" t="s">
        <v>568</v>
      </c>
      <c r="D514" s="2">
        <v>50</v>
      </c>
      <c r="E514" s="11">
        <v>43358</v>
      </c>
      <c r="F514" s="2">
        <v>43358</v>
      </c>
      <c r="G514" s="2">
        <v>141</v>
      </c>
      <c r="K514" s="2">
        <v>12</v>
      </c>
      <c r="O514" s="2" t="s">
        <v>58</v>
      </c>
      <c r="P514" s="52" t="s">
        <v>53</v>
      </c>
      <c r="R514" s="2">
        <v>1</v>
      </c>
      <c r="S514" s="52" t="s">
        <v>1599</v>
      </c>
      <c r="V514" s="2" t="s">
        <v>1988</v>
      </c>
      <c r="W514" s="2" t="s">
        <v>1599</v>
      </c>
      <c r="X514" s="2" t="s">
        <v>1599</v>
      </c>
      <c r="Y514" s="2" t="s">
        <v>1599</v>
      </c>
      <c r="Z514" s="2" t="s">
        <v>1599</v>
      </c>
      <c r="AC514" s="2" t="s">
        <v>1599</v>
      </c>
      <c r="AE514" s="2" t="s">
        <v>1599</v>
      </c>
      <c r="AF514" s="12" t="s">
        <v>204</v>
      </c>
      <c r="AG514" s="12">
        <v>11799</v>
      </c>
      <c r="AH514" s="12">
        <v>50</v>
      </c>
      <c r="AI514" s="12">
        <f>VLOOKUP(AH514,Tableau5[[ID_Section]:[departement]],10,TRUE)</f>
        <v>17</v>
      </c>
      <c r="AJ514" s="12">
        <v>141</v>
      </c>
      <c r="AK514" s="33">
        <v>43358</v>
      </c>
      <c r="AL514" s="12">
        <v>12</v>
      </c>
      <c r="AM514" s="12">
        <v>10</v>
      </c>
      <c r="AN514" s="12" t="s">
        <v>58</v>
      </c>
      <c r="AO514" s="12" t="s">
        <v>53</v>
      </c>
      <c r="AP514" s="12">
        <v>1</v>
      </c>
      <c r="AT514" s="12">
        <v>1</v>
      </c>
      <c r="AZ514" s="12" t="str">
        <f>CONCATENATE(AH514,"-",AK514,"-","Loisir")</f>
        <v>50-43358-Loisir</v>
      </c>
      <c r="BA514" s="12">
        <v>2</v>
      </c>
      <c r="BB514" s="12">
        <v>1</v>
      </c>
      <c r="BC514" s="12" t="s">
        <v>61</v>
      </c>
      <c r="BD514" s="12">
        <v>148</v>
      </c>
      <c r="BE514" s="12" t="s">
        <v>194</v>
      </c>
      <c r="BF514" s="12">
        <v>14942</v>
      </c>
      <c r="BG514" s="12">
        <v>76</v>
      </c>
      <c r="BI514" s="2"/>
    </row>
    <row r="515" spans="1:61" x14ac:dyDescent="0.2">
      <c r="A515" s="2" t="s">
        <v>1612</v>
      </c>
      <c r="B515" s="2" t="s">
        <v>568</v>
      </c>
      <c r="D515" s="2">
        <v>50</v>
      </c>
      <c r="E515" s="11">
        <v>43358</v>
      </c>
      <c r="F515" s="2">
        <v>43358</v>
      </c>
      <c r="G515" s="2">
        <v>141</v>
      </c>
      <c r="K515" s="2">
        <v>12</v>
      </c>
      <c r="O515" s="2" t="s">
        <v>53</v>
      </c>
      <c r="P515" s="52" t="s">
        <v>53</v>
      </c>
      <c r="R515" s="2">
        <v>2</v>
      </c>
      <c r="S515" s="52" t="s">
        <v>1599</v>
      </c>
      <c r="V515" s="2" t="s">
        <v>1988</v>
      </c>
      <c r="W515" s="2" t="s">
        <v>1599</v>
      </c>
      <c r="X515" s="2" t="s">
        <v>1599</v>
      </c>
      <c r="Y515" s="2" t="s">
        <v>1599</v>
      </c>
      <c r="Z515" s="2" t="s">
        <v>1599</v>
      </c>
      <c r="AC515" s="2" t="s">
        <v>1599</v>
      </c>
      <c r="AE515" s="2" t="s">
        <v>1599</v>
      </c>
      <c r="AF515" s="12" t="s">
        <v>204</v>
      </c>
      <c r="AG515" s="12">
        <v>11800</v>
      </c>
      <c r="AH515" s="12">
        <v>50</v>
      </c>
      <c r="AI515" s="12">
        <f>VLOOKUP(AH515,Tableau5[[ID_Section]:[departement]],10,TRUE)</f>
        <v>17</v>
      </c>
      <c r="AJ515" s="12">
        <v>141</v>
      </c>
      <c r="AK515" s="33">
        <v>43358</v>
      </c>
      <c r="AL515" s="12">
        <v>12</v>
      </c>
      <c r="AM515" s="12">
        <v>9</v>
      </c>
      <c r="AN515" s="12" t="s">
        <v>53</v>
      </c>
      <c r="AO515" s="12" t="s">
        <v>53</v>
      </c>
      <c r="AP515" s="12">
        <v>2</v>
      </c>
      <c r="AT515" s="12">
        <v>1</v>
      </c>
      <c r="AZ515" s="12" t="str">
        <f>CONCATENATE(AH515,"-",AK515,"-","Loisir")</f>
        <v>50-43358-Loisir</v>
      </c>
      <c r="BA515" s="12">
        <v>1</v>
      </c>
      <c r="BB515" s="12">
        <v>1</v>
      </c>
      <c r="BC515" s="12" t="s">
        <v>61</v>
      </c>
      <c r="BD515" s="12">
        <v>148</v>
      </c>
      <c r="BE515" s="12" t="s">
        <v>194</v>
      </c>
      <c r="BF515" s="12">
        <v>14942</v>
      </c>
      <c r="BG515" s="12">
        <v>76</v>
      </c>
      <c r="BI515" s="2"/>
    </row>
    <row r="516" spans="1:61" x14ac:dyDescent="0.2">
      <c r="A516" s="2" t="s">
        <v>1612</v>
      </c>
      <c r="B516" s="2" t="s">
        <v>568</v>
      </c>
      <c r="D516" s="2">
        <v>50</v>
      </c>
      <c r="E516" s="11">
        <v>43358</v>
      </c>
      <c r="F516" s="2">
        <v>43358</v>
      </c>
      <c r="G516" s="2">
        <v>141</v>
      </c>
      <c r="K516" s="2">
        <v>12</v>
      </c>
      <c r="O516" s="2" t="s">
        <v>49</v>
      </c>
      <c r="R516" s="2">
        <v>1</v>
      </c>
      <c r="S516" s="52" t="s">
        <v>1599</v>
      </c>
      <c r="V516" s="2" t="s">
        <v>1988</v>
      </c>
      <c r="W516" s="2" t="s">
        <v>1599</v>
      </c>
      <c r="X516" s="2" t="s">
        <v>1599</v>
      </c>
      <c r="Y516" s="2" t="s">
        <v>1599</v>
      </c>
      <c r="Z516" s="2" t="s">
        <v>1599</v>
      </c>
      <c r="AC516" s="2" t="s">
        <v>1599</v>
      </c>
      <c r="AE516" s="2" t="s">
        <v>1599</v>
      </c>
      <c r="AF516" s="12" t="s">
        <v>204</v>
      </c>
      <c r="AG516" s="12">
        <v>11801</v>
      </c>
      <c r="AH516" s="12">
        <v>50</v>
      </c>
      <c r="AI516" s="12">
        <f>VLOOKUP(AH516,Tableau5[[ID_Section]:[departement]],10,TRUE)</f>
        <v>17</v>
      </c>
      <c r="AJ516" s="12">
        <v>141</v>
      </c>
      <c r="AK516" s="33">
        <v>43358</v>
      </c>
      <c r="AL516" s="12">
        <v>12</v>
      </c>
      <c r="AM516" s="12">
        <v>1</v>
      </c>
      <c r="AN516" s="12" t="s">
        <v>49</v>
      </c>
      <c r="AP516" s="12">
        <v>1</v>
      </c>
      <c r="AT516" s="12">
        <v>1</v>
      </c>
      <c r="BA516" s="12">
        <v>2</v>
      </c>
      <c r="BB516" s="12">
        <v>1</v>
      </c>
      <c r="BC516" s="12" t="s">
        <v>61</v>
      </c>
      <c r="BD516" s="12">
        <v>148</v>
      </c>
      <c r="BE516" s="12" t="s">
        <v>194</v>
      </c>
      <c r="BF516" s="12">
        <v>14942</v>
      </c>
      <c r="BG516" s="12">
        <v>76</v>
      </c>
      <c r="BI516" s="2"/>
    </row>
    <row r="517" spans="1:61" x14ac:dyDescent="0.2">
      <c r="A517" s="2" t="s">
        <v>1612</v>
      </c>
      <c r="B517" s="2" t="s">
        <v>568</v>
      </c>
      <c r="D517" s="2">
        <v>50</v>
      </c>
      <c r="E517" s="11">
        <v>43358</v>
      </c>
      <c r="F517" s="2">
        <v>43358</v>
      </c>
      <c r="G517" s="2">
        <v>141</v>
      </c>
      <c r="K517" s="2">
        <v>12</v>
      </c>
      <c r="O517" s="2" t="s">
        <v>53</v>
      </c>
      <c r="P517" s="52" t="s">
        <v>53</v>
      </c>
      <c r="R517" s="2">
        <v>2</v>
      </c>
      <c r="S517" s="52" t="s">
        <v>1599</v>
      </c>
      <c r="V517" s="2" t="s">
        <v>1988</v>
      </c>
      <c r="W517" s="2" t="s">
        <v>1599</v>
      </c>
      <c r="X517" s="2" t="s">
        <v>1599</v>
      </c>
      <c r="Y517" s="2" t="s">
        <v>1599</v>
      </c>
      <c r="Z517" s="2" t="s">
        <v>1599</v>
      </c>
      <c r="AC517" s="2" t="s">
        <v>1599</v>
      </c>
      <c r="AE517" s="2" t="s">
        <v>1599</v>
      </c>
      <c r="AF517" s="12" t="s">
        <v>204</v>
      </c>
      <c r="AG517" s="12">
        <v>11802</v>
      </c>
      <c r="AH517" s="12">
        <v>50</v>
      </c>
      <c r="AI517" s="12">
        <f>VLOOKUP(AH517,Tableau5[[ID_Section]:[departement]],10,TRUE)</f>
        <v>17</v>
      </c>
      <c r="AJ517" s="12">
        <v>141</v>
      </c>
      <c r="AK517" s="33">
        <v>43358</v>
      </c>
      <c r="AL517" s="12">
        <v>12</v>
      </c>
      <c r="AM517" s="12">
        <v>9</v>
      </c>
      <c r="AN517" s="12" t="s">
        <v>53</v>
      </c>
      <c r="AO517" s="12" t="s">
        <v>53</v>
      </c>
      <c r="AP517" s="12">
        <v>2</v>
      </c>
      <c r="AT517" s="12">
        <v>1</v>
      </c>
      <c r="AZ517" s="12" t="str">
        <f>CONCATENATE(AH517,"-",AK517,"-","Loisir")</f>
        <v>50-43358-Loisir</v>
      </c>
      <c r="BA517" s="12">
        <v>1</v>
      </c>
      <c r="BB517" s="12">
        <v>1</v>
      </c>
      <c r="BC517" s="12" t="s">
        <v>61</v>
      </c>
      <c r="BD517" s="12">
        <v>148</v>
      </c>
      <c r="BE517" s="12" t="s">
        <v>194</v>
      </c>
      <c r="BF517" s="12">
        <v>14942</v>
      </c>
      <c r="BG517" s="12">
        <v>76</v>
      </c>
      <c r="BI517" s="2"/>
    </row>
    <row r="518" spans="1:61" x14ac:dyDescent="0.2">
      <c r="A518" s="2" t="s">
        <v>1612</v>
      </c>
      <c r="B518" s="2" t="s">
        <v>568</v>
      </c>
      <c r="D518" s="2">
        <v>50</v>
      </c>
      <c r="E518" s="11">
        <v>43358</v>
      </c>
      <c r="F518" s="2">
        <v>43358</v>
      </c>
      <c r="G518" s="2">
        <v>141</v>
      </c>
      <c r="K518" s="2">
        <v>12</v>
      </c>
      <c r="O518" s="2" t="s">
        <v>53</v>
      </c>
      <c r="P518" s="52" t="s">
        <v>53</v>
      </c>
      <c r="R518" s="2">
        <v>5</v>
      </c>
      <c r="S518" s="52" t="s">
        <v>1599</v>
      </c>
      <c r="V518" s="2" t="s">
        <v>1988</v>
      </c>
      <c r="W518" s="2" t="s">
        <v>1599</v>
      </c>
      <c r="X518" s="2" t="s">
        <v>1599</v>
      </c>
      <c r="Y518" s="2" t="s">
        <v>1599</v>
      </c>
      <c r="Z518" s="2" t="s">
        <v>1599</v>
      </c>
      <c r="AC518" s="2" t="s">
        <v>1599</v>
      </c>
      <c r="AE518" s="2" t="s">
        <v>1599</v>
      </c>
      <c r="AF518" s="12" t="s">
        <v>204</v>
      </c>
      <c r="AG518" s="12">
        <v>11803</v>
      </c>
      <c r="AH518" s="12">
        <v>50</v>
      </c>
      <c r="AI518" s="12">
        <f>VLOOKUP(AH518,Tableau5[[ID_Section]:[departement]],10,TRUE)</f>
        <v>17</v>
      </c>
      <c r="AJ518" s="12">
        <v>141</v>
      </c>
      <c r="AK518" s="33">
        <v>43358</v>
      </c>
      <c r="AL518" s="12">
        <v>12</v>
      </c>
      <c r="AM518" s="12">
        <v>9</v>
      </c>
      <c r="AN518" s="12" t="s">
        <v>53</v>
      </c>
      <c r="AO518" s="12" t="s">
        <v>53</v>
      </c>
      <c r="AP518" s="12">
        <v>5</v>
      </c>
      <c r="AT518" s="12">
        <v>1</v>
      </c>
      <c r="AZ518" s="12" t="str">
        <f>CONCATENATE(AH518,"-",AK518,"-","Loisir")</f>
        <v>50-43358-Loisir</v>
      </c>
      <c r="BA518" s="12">
        <v>1</v>
      </c>
      <c r="BB518" s="12">
        <v>1</v>
      </c>
      <c r="BC518" s="12" t="s">
        <v>61</v>
      </c>
      <c r="BD518" s="12">
        <v>148</v>
      </c>
      <c r="BE518" s="12" t="s">
        <v>194</v>
      </c>
      <c r="BF518" s="12">
        <v>14942</v>
      </c>
      <c r="BG518" s="12">
        <v>76</v>
      </c>
      <c r="BI518" s="2"/>
    </row>
    <row r="519" spans="1:61" x14ac:dyDescent="0.2">
      <c r="A519" s="2" t="s">
        <v>1612</v>
      </c>
      <c r="B519" s="2" t="s">
        <v>568</v>
      </c>
      <c r="D519" s="2">
        <v>50</v>
      </c>
      <c r="E519" s="11">
        <v>43358</v>
      </c>
      <c r="F519" s="2">
        <v>43358</v>
      </c>
      <c r="G519" s="2">
        <v>141</v>
      </c>
      <c r="K519" s="2">
        <v>12</v>
      </c>
      <c r="O519" s="2" t="s">
        <v>53</v>
      </c>
      <c r="P519" s="52" t="s">
        <v>53</v>
      </c>
      <c r="R519" s="2">
        <v>2</v>
      </c>
      <c r="S519" s="52" t="s">
        <v>1599</v>
      </c>
      <c r="V519" s="2" t="s">
        <v>1989</v>
      </c>
      <c r="W519" s="2" t="s">
        <v>1599</v>
      </c>
      <c r="X519" s="2" t="s">
        <v>1599</v>
      </c>
      <c r="Y519" s="2" t="s">
        <v>1981</v>
      </c>
      <c r="Z519" s="2">
        <v>33750</v>
      </c>
      <c r="AC519" s="2" t="s">
        <v>1983</v>
      </c>
      <c r="AE519" s="2" t="s">
        <v>54</v>
      </c>
      <c r="AF519" s="12" t="s">
        <v>204</v>
      </c>
      <c r="AG519" s="12">
        <v>11804</v>
      </c>
      <c r="AH519" s="12">
        <v>50</v>
      </c>
      <c r="AI519" s="12">
        <f>VLOOKUP(AH519,Tableau5[[ID_Section]:[departement]],10,TRUE)</f>
        <v>17</v>
      </c>
      <c r="AJ519" s="12">
        <v>141</v>
      </c>
      <c r="AK519" s="33">
        <v>43358</v>
      </c>
      <c r="AL519" s="12">
        <v>12</v>
      </c>
      <c r="AM519" s="12">
        <v>9</v>
      </c>
      <c r="AN519" s="12" t="s">
        <v>53</v>
      </c>
      <c r="AO519" s="12" t="s">
        <v>53</v>
      </c>
      <c r="AP519" s="12">
        <v>2</v>
      </c>
      <c r="AT519" s="12">
        <v>2</v>
      </c>
      <c r="AV519" s="12">
        <v>33750</v>
      </c>
      <c r="AW519" s="12" t="s">
        <v>54</v>
      </c>
      <c r="AX519" s="12">
        <v>1</v>
      </c>
      <c r="AY519" s="12">
        <v>2</v>
      </c>
      <c r="AZ519" s="12" t="str">
        <f>CONCATENATE(AH519,"-",AK519,"-","Loisir")</f>
        <v>50-43358-Loisir</v>
      </c>
      <c r="BA519" s="12">
        <v>1</v>
      </c>
      <c r="BB519" s="12">
        <v>1</v>
      </c>
      <c r="BC519" s="12" t="s">
        <v>61</v>
      </c>
      <c r="BD519" s="12">
        <v>148</v>
      </c>
      <c r="BE519" s="12" t="s">
        <v>194</v>
      </c>
      <c r="BF519" s="12">
        <v>14942</v>
      </c>
      <c r="BG519" s="12">
        <v>76</v>
      </c>
      <c r="BI519" s="2"/>
    </row>
    <row r="520" spans="1:61" x14ac:dyDescent="0.2">
      <c r="A520" s="2" t="s">
        <v>1612</v>
      </c>
      <c r="B520" s="2" t="s">
        <v>568</v>
      </c>
      <c r="D520" s="2">
        <v>50</v>
      </c>
      <c r="E520" s="11">
        <v>43358</v>
      </c>
      <c r="F520" s="2">
        <v>43358</v>
      </c>
      <c r="G520" s="2">
        <v>141</v>
      </c>
      <c r="K520" s="2">
        <v>12</v>
      </c>
      <c r="O520" s="2" t="s">
        <v>49</v>
      </c>
      <c r="R520" s="2">
        <v>1</v>
      </c>
      <c r="S520" s="52" t="s">
        <v>1599</v>
      </c>
      <c r="V520" s="2" t="s">
        <v>1988</v>
      </c>
      <c r="W520" s="2" t="s">
        <v>1599</v>
      </c>
      <c r="X520" s="2" t="s">
        <v>1599</v>
      </c>
      <c r="Y520" s="2" t="s">
        <v>1599</v>
      </c>
      <c r="Z520" s="2" t="s">
        <v>1599</v>
      </c>
      <c r="AC520" s="2" t="s">
        <v>1599</v>
      </c>
      <c r="AE520" s="2" t="s">
        <v>1599</v>
      </c>
      <c r="AF520" s="12" t="s">
        <v>204</v>
      </c>
      <c r="AG520" s="12">
        <v>11805</v>
      </c>
      <c r="AH520" s="12">
        <v>50</v>
      </c>
      <c r="AI520" s="12">
        <f>VLOOKUP(AH520,Tableau5[[ID_Section]:[departement]],10,TRUE)</f>
        <v>17</v>
      </c>
      <c r="AJ520" s="12">
        <v>141</v>
      </c>
      <c r="AK520" s="33">
        <v>43358</v>
      </c>
      <c r="AL520" s="12">
        <v>12</v>
      </c>
      <c r="AM520" s="12">
        <v>1</v>
      </c>
      <c r="AN520" s="12" t="s">
        <v>49</v>
      </c>
      <c r="AP520" s="12">
        <v>1</v>
      </c>
      <c r="AT520" s="12">
        <v>1</v>
      </c>
      <c r="BA520" s="12">
        <v>2</v>
      </c>
      <c r="BB520" s="12">
        <v>1</v>
      </c>
      <c r="BC520" s="12" t="s">
        <v>61</v>
      </c>
      <c r="BD520" s="12">
        <v>148</v>
      </c>
      <c r="BE520" s="12" t="s">
        <v>194</v>
      </c>
      <c r="BF520" s="12">
        <v>14942</v>
      </c>
      <c r="BG520" s="12">
        <v>76</v>
      </c>
      <c r="BI520" s="2"/>
    </row>
    <row r="521" spans="1:61" x14ac:dyDescent="0.2">
      <c r="A521" s="2" t="s">
        <v>1612</v>
      </c>
      <c r="B521" s="2" t="s">
        <v>568</v>
      </c>
      <c r="D521" s="2">
        <v>50</v>
      </c>
      <c r="E521" s="11">
        <v>43358</v>
      </c>
      <c r="F521" s="2">
        <v>43358</v>
      </c>
      <c r="G521" s="2">
        <v>141</v>
      </c>
      <c r="K521" s="2">
        <v>12</v>
      </c>
      <c r="O521" s="2" t="s">
        <v>53</v>
      </c>
      <c r="P521" s="52" t="s">
        <v>53</v>
      </c>
      <c r="R521" s="2">
        <v>4</v>
      </c>
      <c r="S521" s="52" t="s">
        <v>1599</v>
      </c>
      <c r="V521" s="2" t="s">
        <v>1988</v>
      </c>
      <c r="W521" s="2" t="s">
        <v>1599</v>
      </c>
      <c r="X521" s="2" t="s">
        <v>1599</v>
      </c>
      <c r="Y521" s="2" t="s">
        <v>1599</v>
      </c>
      <c r="Z521" s="2" t="s">
        <v>1599</v>
      </c>
      <c r="AC521" s="2" t="s">
        <v>1599</v>
      </c>
      <c r="AE521" s="2" t="s">
        <v>1599</v>
      </c>
      <c r="AF521" s="12" t="s">
        <v>204</v>
      </c>
      <c r="AG521" s="12">
        <v>11806</v>
      </c>
      <c r="AH521" s="12">
        <v>50</v>
      </c>
      <c r="AI521" s="12">
        <f>VLOOKUP(AH521,Tableau5[[ID_Section]:[departement]],10,TRUE)</f>
        <v>17</v>
      </c>
      <c r="AJ521" s="12">
        <v>141</v>
      </c>
      <c r="AK521" s="33">
        <v>43358</v>
      </c>
      <c r="AL521" s="12">
        <v>12</v>
      </c>
      <c r="AM521" s="12">
        <v>9</v>
      </c>
      <c r="AN521" s="12" t="s">
        <v>53</v>
      </c>
      <c r="AO521" s="12" t="s">
        <v>53</v>
      </c>
      <c r="AP521" s="12">
        <v>4</v>
      </c>
      <c r="AT521" s="12">
        <v>1</v>
      </c>
      <c r="AZ521" s="12" t="str">
        <f>CONCATENATE(AH521,"-",AK521,"-","Loisir")</f>
        <v>50-43358-Loisir</v>
      </c>
      <c r="BA521" s="12">
        <v>1</v>
      </c>
      <c r="BB521" s="12">
        <v>1</v>
      </c>
      <c r="BC521" s="12" t="s">
        <v>61</v>
      </c>
      <c r="BD521" s="12">
        <v>148</v>
      </c>
      <c r="BE521" s="12" t="s">
        <v>194</v>
      </c>
      <c r="BF521" s="12">
        <v>14942</v>
      </c>
      <c r="BG521" s="12">
        <v>76</v>
      </c>
      <c r="BI521" s="2"/>
    </row>
    <row r="522" spans="1:61" x14ac:dyDescent="0.2">
      <c r="A522" s="2" t="s">
        <v>1612</v>
      </c>
      <c r="B522" s="2" t="s">
        <v>568</v>
      </c>
      <c r="D522" s="2">
        <v>50</v>
      </c>
      <c r="E522" s="11">
        <v>43358</v>
      </c>
      <c r="F522" s="2">
        <v>43358</v>
      </c>
      <c r="G522" s="2">
        <v>141</v>
      </c>
      <c r="K522" s="2">
        <v>12</v>
      </c>
      <c r="O522" s="2" t="s">
        <v>53</v>
      </c>
      <c r="P522" s="52" t="s">
        <v>53</v>
      </c>
      <c r="R522" s="2">
        <v>2</v>
      </c>
      <c r="S522" s="52" t="s">
        <v>1599</v>
      </c>
      <c r="V522" s="2" t="s">
        <v>1989</v>
      </c>
      <c r="W522" s="2" t="s">
        <v>1599</v>
      </c>
      <c r="X522" s="2" t="s">
        <v>1599</v>
      </c>
      <c r="Y522" s="2" t="s">
        <v>1599</v>
      </c>
      <c r="Z522" s="2" t="s">
        <v>1599</v>
      </c>
      <c r="AC522" s="2" t="s">
        <v>1599</v>
      </c>
      <c r="AE522" s="2" t="s">
        <v>1599</v>
      </c>
      <c r="AF522" s="12" t="s">
        <v>204</v>
      </c>
      <c r="AG522" s="12">
        <v>11807</v>
      </c>
      <c r="AH522" s="12">
        <v>50</v>
      </c>
      <c r="AI522" s="12">
        <f>VLOOKUP(AH522,Tableau5[[ID_Section]:[departement]],10,TRUE)</f>
        <v>17</v>
      </c>
      <c r="AJ522" s="12">
        <v>141</v>
      </c>
      <c r="AK522" s="33">
        <v>43358</v>
      </c>
      <c r="AL522" s="12">
        <v>12</v>
      </c>
      <c r="AM522" s="12">
        <v>9</v>
      </c>
      <c r="AN522" s="12" t="s">
        <v>53</v>
      </c>
      <c r="AO522" s="12" t="s">
        <v>53</v>
      </c>
      <c r="AP522" s="12">
        <v>2</v>
      </c>
      <c r="AT522" s="12">
        <v>2</v>
      </c>
      <c r="AZ522" s="12" t="str">
        <f>CONCATENATE(AH522,"-",AK522,"-","Loisir")</f>
        <v>50-43358-Loisir</v>
      </c>
      <c r="BA522" s="12">
        <v>1</v>
      </c>
      <c r="BB522" s="12">
        <v>1</v>
      </c>
      <c r="BC522" s="12" t="s">
        <v>61</v>
      </c>
      <c r="BD522" s="12">
        <v>148</v>
      </c>
      <c r="BE522" s="12" t="s">
        <v>194</v>
      </c>
      <c r="BF522" s="12">
        <v>14942</v>
      </c>
      <c r="BG522" s="12">
        <v>76</v>
      </c>
      <c r="BI522" s="2"/>
    </row>
    <row r="523" spans="1:61" x14ac:dyDescent="0.2">
      <c r="A523" s="2" t="s">
        <v>1612</v>
      </c>
      <c r="B523" s="2" t="s">
        <v>568</v>
      </c>
      <c r="D523" s="2">
        <v>50</v>
      </c>
      <c r="E523" s="11">
        <v>43358</v>
      </c>
      <c r="F523" s="2">
        <v>43358</v>
      </c>
      <c r="G523" s="2">
        <v>141</v>
      </c>
      <c r="K523" s="2">
        <v>12</v>
      </c>
      <c r="O523" s="2" t="s">
        <v>53</v>
      </c>
      <c r="P523" s="52" t="s">
        <v>53</v>
      </c>
      <c r="R523" s="2">
        <v>6</v>
      </c>
      <c r="S523" s="52" t="s">
        <v>1599</v>
      </c>
      <c r="V523" s="2" t="s">
        <v>1989</v>
      </c>
      <c r="W523" s="2" t="s">
        <v>1599</v>
      </c>
      <c r="X523" s="2" t="s">
        <v>1599</v>
      </c>
      <c r="Y523" s="2" t="s">
        <v>1599</v>
      </c>
      <c r="Z523" s="2" t="s">
        <v>1599</v>
      </c>
      <c r="AC523" s="2" t="s">
        <v>1599</v>
      </c>
      <c r="AE523" s="2" t="s">
        <v>1599</v>
      </c>
      <c r="AF523" s="12" t="s">
        <v>204</v>
      </c>
      <c r="AG523" s="12">
        <v>11808</v>
      </c>
      <c r="AH523" s="12">
        <v>50</v>
      </c>
      <c r="AI523" s="12">
        <f>VLOOKUP(AH523,Tableau5[[ID_Section]:[departement]],10,TRUE)</f>
        <v>17</v>
      </c>
      <c r="AJ523" s="12">
        <v>141</v>
      </c>
      <c r="AK523" s="33">
        <v>43358</v>
      </c>
      <c r="AL523" s="12">
        <v>12</v>
      </c>
      <c r="AM523" s="12">
        <v>9</v>
      </c>
      <c r="AN523" s="12" t="s">
        <v>53</v>
      </c>
      <c r="AO523" s="12" t="s">
        <v>53</v>
      </c>
      <c r="AP523" s="12">
        <v>6</v>
      </c>
      <c r="AT523" s="12">
        <v>2</v>
      </c>
      <c r="AZ523" s="12" t="str">
        <f>CONCATENATE(AH523,"-",AK523,"-","Loisir")</f>
        <v>50-43358-Loisir</v>
      </c>
      <c r="BA523" s="12">
        <v>1</v>
      </c>
      <c r="BB523" s="12">
        <v>1</v>
      </c>
      <c r="BC523" s="12" t="s">
        <v>61</v>
      </c>
      <c r="BD523" s="12">
        <v>148</v>
      </c>
      <c r="BE523" s="12" t="s">
        <v>194</v>
      </c>
      <c r="BF523" s="12">
        <v>14942</v>
      </c>
      <c r="BG523" s="12">
        <v>76</v>
      </c>
      <c r="BI523" s="2"/>
    </row>
    <row r="524" spans="1:61" x14ac:dyDescent="0.2">
      <c r="A524" s="2" t="s">
        <v>1612</v>
      </c>
      <c r="B524" s="2" t="s">
        <v>568</v>
      </c>
      <c r="D524" s="2">
        <v>50</v>
      </c>
      <c r="E524" s="11">
        <v>43358</v>
      </c>
      <c r="F524" s="2">
        <v>43358</v>
      </c>
      <c r="G524" s="2">
        <v>141</v>
      </c>
      <c r="K524" s="2">
        <v>12</v>
      </c>
      <c r="O524" s="2" t="s">
        <v>53</v>
      </c>
      <c r="P524" s="52" t="s">
        <v>53</v>
      </c>
      <c r="R524" s="2">
        <v>5</v>
      </c>
      <c r="S524" s="52" t="s">
        <v>1599</v>
      </c>
      <c r="V524" s="2" t="s">
        <v>1988</v>
      </c>
      <c r="W524" s="2" t="s">
        <v>1599</v>
      </c>
      <c r="X524" s="2" t="s">
        <v>1599</v>
      </c>
      <c r="Y524" s="2" t="s">
        <v>1599</v>
      </c>
      <c r="Z524" s="2" t="s">
        <v>1599</v>
      </c>
      <c r="AC524" s="2" t="s">
        <v>1599</v>
      </c>
      <c r="AE524" s="2" t="s">
        <v>1599</v>
      </c>
      <c r="AF524" s="12" t="s">
        <v>204</v>
      </c>
      <c r="AG524" s="12">
        <v>11809</v>
      </c>
      <c r="AH524" s="12">
        <v>50</v>
      </c>
      <c r="AI524" s="12">
        <f>VLOOKUP(AH524,Tableau5[[ID_Section]:[departement]],10,TRUE)</f>
        <v>17</v>
      </c>
      <c r="AJ524" s="12">
        <v>141</v>
      </c>
      <c r="AK524" s="33">
        <v>43358</v>
      </c>
      <c r="AL524" s="12">
        <v>12</v>
      </c>
      <c r="AM524" s="12">
        <v>9</v>
      </c>
      <c r="AN524" s="12" t="s">
        <v>53</v>
      </c>
      <c r="AO524" s="12" t="s">
        <v>53</v>
      </c>
      <c r="AP524" s="12">
        <v>5</v>
      </c>
      <c r="AT524" s="12">
        <v>1</v>
      </c>
      <c r="AZ524" s="12" t="str">
        <f>CONCATENATE(AH524,"-",AK524,"-","Loisir")</f>
        <v>50-43358-Loisir</v>
      </c>
      <c r="BA524" s="12">
        <v>1</v>
      </c>
      <c r="BB524" s="12">
        <v>1</v>
      </c>
      <c r="BC524" s="12" t="s">
        <v>61</v>
      </c>
      <c r="BD524" s="12">
        <v>148</v>
      </c>
      <c r="BE524" s="12" t="s">
        <v>194</v>
      </c>
      <c r="BF524" s="12">
        <v>14942</v>
      </c>
      <c r="BG524" s="12">
        <v>76</v>
      </c>
      <c r="BI524" s="2"/>
    </row>
    <row r="525" spans="1:61" x14ac:dyDescent="0.2">
      <c r="A525" s="2" t="s">
        <v>1612</v>
      </c>
      <c r="B525" s="2" t="s">
        <v>568</v>
      </c>
      <c r="D525" s="2">
        <v>50</v>
      </c>
      <c r="E525" s="11">
        <v>43358</v>
      </c>
      <c r="F525" s="2">
        <v>43358</v>
      </c>
      <c r="G525" s="2">
        <v>141</v>
      </c>
      <c r="K525" s="2">
        <v>12</v>
      </c>
      <c r="O525" s="2" t="s">
        <v>53</v>
      </c>
      <c r="P525" s="52" t="s">
        <v>53</v>
      </c>
      <c r="R525" s="2">
        <v>1</v>
      </c>
      <c r="S525" s="52" t="s">
        <v>1599</v>
      </c>
      <c r="V525" s="2" t="s">
        <v>1988</v>
      </c>
      <c r="W525" s="2" t="s">
        <v>1599</v>
      </c>
      <c r="X525" s="2" t="s">
        <v>1599</v>
      </c>
      <c r="Y525" s="2" t="s">
        <v>1599</v>
      </c>
      <c r="Z525" s="2" t="s">
        <v>1599</v>
      </c>
      <c r="AC525" s="2" t="s">
        <v>1599</v>
      </c>
      <c r="AE525" s="2" t="s">
        <v>1599</v>
      </c>
      <c r="AF525" s="12" t="s">
        <v>204</v>
      </c>
      <c r="AG525" s="12">
        <v>11810</v>
      </c>
      <c r="AH525" s="12">
        <v>50</v>
      </c>
      <c r="AI525" s="12">
        <f>VLOOKUP(AH525,Tableau5[[ID_Section]:[departement]],10,TRUE)</f>
        <v>17</v>
      </c>
      <c r="AJ525" s="12">
        <v>141</v>
      </c>
      <c r="AK525" s="33">
        <v>43358</v>
      </c>
      <c r="AL525" s="12">
        <v>12</v>
      </c>
      <c r="AM525" s="12">
        <v>9</v>
      </c>
      <c r="AN525" s="12" t="s">
        <v>53</v>
      </c>
      <c r="AO525" s="12" t="s">
        <v>53</v>
      </c>
      <c r="AP525" s="12">
        <v>1</v>
      </c>
      <c r="AT525" s="12">
        <v>1</v>
      </c>
      <c r="AZ525" s="12" t="str">
        <f>CONCATENATE(AH525,"-",AK525,"-","Loisir")</f>
        <v>50-43358-Loisir</v>
      </c>
      <c r="BA525" s="12">
        <v>1</v>
      </c>
      <c r="BB525" s="12">
        <v>1</v>
      </c>
      <c r="BC525" s="12" t="s">
        <v>61</v>
      </c>
      <c r="BD525" s="12">
        <v>148</v>
      </c>
      <c r="BE525" s="12" t="s">
        <v>194</v>
      </c>
      <c r="BF525" s="12">
        <v>14942</v>
      </c>
      <c r="BG525" s="12">
        <v>76</v>
      </c>
      <c r="BI525" s="2"/>
    </row>
    <row r="526" spans="1:61" x14ac:dyDescent="0.2">
      <c r="A526" s="2" t="s">
        <v>1612</v>
      </c>
      <c r="B526" s="2" t="s">
        <v>568</v>
      </c>
      <c r="D526" s="2">
        <v>50</v>
      </c>
      <c r="E526" s="11">
        <v>43358</v>
      </c>
      <c r="F526" s="2">
        <v>43358</v>
      </c>
      <c r="G526" s="2">
        <v>141</v>
      </c>
      <c r="K526" s="2">
        <v>12</v>
      </c>
      <c r="O526" s="2" t="s">
        <v>46</v>
      </c>
      <c r="R526" s="2">
        <v>2</v>
      </c>
      <c r="S526" s="52" t="s">
        <v>1599</v>
      </c>
      <c r="V526" s="2" t="s">
        <v>1989</v>
      </c>
      <c r="W526" s="2" t="s">
        <v>1599</v>
      </c>
      <c r="X526" s="2" t="s">
        <v>1599</v>
      </c>
      <c r="Y526" s="2" t="s">
        <v>1599</v>
      </c>
      <c r="Z526" s="2" t="s">
        <v>1599</v>
      </c>
      <c r="AC526" s="2" t="s">
        <v>1599</v>
      </c>
      <c r="AE526" s="2" t="s">
        <v>1599</v>
      </c>
      <c r="AF526" s="12" t="s">
        <v>204</v>
      </c>
      <c r="AG526" s="12">
        <v>11811</v>
      </c>
      <c r="AH526" s="12">
        <v>50</v>
      </c>
      <c r="AI526" s="12">
        <f>VLOOKUP(AH526,Tableau5[[ID_Section]:[departement]],10,TRUE)</f>
        <v>17</v>
      </c>
      <c r="AJ526" s="12">
        <v>141</v>
      </c>
      <c r="AK526" s="33">
        <v>43358</v>
      </c>
      <c r="AL526" s="12">
        <v>12</v>
      </c>
      <c r="AM526" s="12">
        <v>2</v>
      </c>
      <c r="AN526" s="12" t="s">
        <v>46</v>
      </c>
      <c r="AP526" s="12">
        <v>2</v>
      </c>
      <c r="AT526" s="12">
        <v>2</v>
      </c>
      <c r="BA526" s="12">
        <v>2</v>
      </c>
      <c r="BB526" s="12">
        <v>1</v>
      </c>
      <c r="BC526" s="12" t="s">
        <v>61</v>
      </c>
      <c r="BD526" s="12">
        <v>148</v>
      </c>
      <c r="BE526" s="12" t="s">
        <v>194</v>
      </c>
      <c r="BF526" s="12">
        <v>14942</v>
      </c>
      <c r="BG526" s="12">
        <v>76</v>
      </c>
      <c r="BI526" s="2"/>
    </row>
    <row r="527" spans="1:61" x14ac:dyDescent="0.2">
      <c r="A527" s="2" t="s">
        <v>1612</v>
      </c>
      <c r="B527" s="2" t="s">
        <v>568</v>
      </c>
      <c r="D527" s="2">
        <v>50</v>
      </c>
      <c r="E527" s="11">
        <v>43358</v>
      </c>
      <c r="F527" s="2">
        <v>43358</v>
      </c>
      <c r="G527" s="2">
        <v>141</v>
      </c>
      <c r="K527" s="2">
        <v>12</v>
      </c>
      <c r="O527" s="2" t="s">
        <v>49</v>
      </c>
      <c r="R527" s="2">
        <v>1</v>
      </c>
      <c r="S527" s="52" t="s">
        <v>1599</v>
      </c>
      <c r="V527" s="2" t="s">
        <v>1988</v>
      </c>
      <c r="W527" s="2" t="s">
        <v>1599</v>
      </c>
      <c r="X527" s="2" t="s">
        <v>1599</v>
      </c>
      <c r="Y527" s="2" t="s">
        <v>1599</v>
      </c>
      <c r="Z527" s="2" t="s">
        <v>1599</v>
      </c>
      <c r="AC527" s="2" t="s">
        <v>1599</v>
      </c>
      <c r="AE527" s="2" t="s">
        <v>1599</v>
      </c>
      <c r="AF527" s="12" t="s">
        <v>204</v>
      </c>
      <c r="AG527" s="12">
        <v>11812</v>
      </c>
      <c r="AH527" s="12">
        <v>50</v>
      </c>
      <c r="AI527" s="12">
        <f>VLOOKUP(AH527,Tableau5[[ID_Section]:[departement]],10,TRUE)</f>
        <v>17</v>
      </c>
      <c r="AJ527" s="12">
        <v>141</v>
      </c>
      <c r="AK527" s="33">
        <v>43358</v>
      </c>
      <c r="AL527" s="12">
        <v>12</v>
      </c>
      <c r="AM527" s="12">
        <v>1</v>
      </c>
      <c r="AN527" s="12" t="s">
        <v>49</v>
      </c>
      <c r="AP527" s="12">
        <v>1</v>
      </c>
      <c r="AT527" s="12">
        <v>1</v>
      </c>
      <c r="BA527" s="12">
        <v>2</v>
      </c>
      <c r="BB527" s="12">
        <v>1</v>
      </c>
      <c r="BC527" s="12" t="s">
        <v>61</v>
      </c>
      <c r="BD527" s="12">
        <v>148</v>
      </c>
      <c r="BE527" s="12" t="s">
        <v>194</v>
      </c>
      <c r="BF527" s="12">
        <v>14942</v>
      </c>
      <c r="BG527" s="12">
        <v>76</v>
      </c>
      <c r="BI527" s="2"/>
    </row>
    <row r="528" spans="1:61" x14ac:dyDescent="0.2">
      <c r="A528" s="2" t="s">
        <v>1612</v>
      </c>
      <c r="B528" s="2" t="s">
        <v>568</v>
      </c>
      <c r="D528" s="2">
        <v>50</v>
      </c>
      <c r="E528" s="11">
        <v>43358</v>
      </c>
      <c r="F528" s="2">
        <v>43358</v>
      </c>
      <c r="G528" s="2">
        <v>141</v>
      </c>
      <c r="K528" s="2">
        <v>12</v>
      </c>
      <c r="O528" s="2" t="s">
        <v>49</v>
      </c>
      <c r="R528" s="2">
        <v>1</v>
      </c>
      <c r="S528" s="52" t="s">
        <v>1599</v>
      </c>
      <c r="V528" s="2" t="s">
        <v>1988</v>
      </c>
      <c r="W528" s="2" t="s">
        <v>1599</v>
      </c>
      <c r="X528" s="2" t="s">
        <v>1599</v>
      </c>
      <c r="Y528" s="2" t="s">
        <v>1599</v>
      </c>
      <c r="Z528" s="2" t="s">
        <v>1599</v>
      </c>
      <c r="AC528" s="2" t="s">
        <v>1599</v>
      </c>
      <c r="AE528" s="2" t="s">
        <v>1599</v>
      </c>
      <c r="AF528" s="12" t="s">
        <v>204</v>
      </c>
      <c r="AG528" s="12">
        <v>11813</v>
      </c>
      <c r="AH528" s="12">
        <v>50</v>
      </c>
      <c r="AI528" s="12">
        <f>VLOOKUP(AH528,Tableau5[[ID_Section]:[departement]],10,TRUE)</f>
        <v>17</v>
      </c>
      <c r="AJ528" s="12">
        <v>141</v>
      </c>
      <c r="AK528" s="33">
        <v>43358</v>
      </c>
      <c r="AL528" s="12">
        <v>12</v>
      </c>
      <c r="AM528" s="12">
        <v>1</v>
      </c>
      <c r="AN528" s="12" t="s">
        <v>49</v>
      </c>
      <c r="AP528" s="12">
        <v>1</v>
      </c>
      <c r="AT528" s="12">
        <v>1</v>
      </c>
      <c r="BA528" s="12">
        <v>2</v>
      </c>
      <c r="BB528" s="12">
        <v>1</v>
      </c>
      <c r="BC528" s="12" t="s">
        <v>61</v>
      </c>
      <c r="BD528" s="12">
        <v>148</v>
      </c>
      <c r="BE528" s="12" t="s">
        <v>194</v>
      </c>
      <c r="BF528" s="12">
        <v>14942</v>
      </c>
      <c r="BG528" s="12">
        <v>76</v>
      </c>
      <c r="BI528" s="2"/>
    </row>
    <row r="529" spans="1:61" x14ac:dyDescent="0.2">
      <c r="A529" s="2" t="s">
        <v>1612</v>
      </c>
      <c r="B529" s="2" t="s">
        <v>568</v>
      </c>
      <c r="D529" s="2">
        <v>50</v>
      </c>
      <c r="E529" s="11">
        <v>43358</v>
      </c>
      <c r="F529" s="2">
        <v>43358</v>
      </c>
      <c r="G529" s="2">
        <v>141</v>
      </c>
      <c r="K529" s="2">
        <v>12</v>
      </c>
      <c r="O529" s="2" t="s">
        <v>53</v>
      </c>
      <c r="P529" s="52" t="s">
        <v>53</v>
      </c>
      <c r="R529" s="2">
        <v>1</v>
      </c>
      <c r="S529" s="52" t="s">
        <v>1599</v>
      </c>
      <c r="V529" s="2" t="s">
        <v>1989</v>
      </c>
      <c r="W529" s="2" t="s">
        <v>1599</v>
      </c>
      <c r="X529" s="2" t="s">
        <v>1599</v>
      </c>
      <c r="Y529" s="2" t="s">
        <v>1599</v>
      </c>
      <c r="Z529" s="2" t="s">
        <v>1599</v>
      </c>
      <c r="AC529" s="2" t="s">
        <v>1599</v>
      </c>
      <c r="AE529" s="2" t="s">
        <v>1599</v>
      </c>
      <c r="AF529" s="12" t="s">
        <v>204</v>
      </c>
      <c r="AG529" s="12">
        <v>11814</v>
      </c>
      <c r="AH529" s="12">
        <v>50</v>
      </c>
      <c r="AI529" s="12">
        <f>VLOOKUP(AH529,Tableau5[[ID_Section]:[departement]],10,TRUE)</f>
        <v>17</v>
      </c>
      <c r="AJ529" s="12">
        <v>141</v>
      </c>
      <c r="AK529" s="33">
        <v>43358</v>
      </c>
      <c r="AL529" s="12">
        <v>12</v>
      </c>
      <c r="AM529" s="12">
        <v>9</v>
      </c>
      <c r="AN529" s="12" t="s">
        <v>53</v>
      </c>
      <c r="AO529" s="12" t="s">
        <v>53</v>
      </c>
      <c r="AP529" s="12">
        <v>1</v>
      </c>
      <c r="AT529" s="12">
        <v>2</v>
      </c>
      <c r="AZ529" s="12" t="str">
        <f>CONCATENATE(AH529,"-",AK529,"-","Loisir")</f>
        <v>50-43358-Loisir</v>
      </c>
      <c r="BA529" s="12">
        <v>1</v>
      </c>
      <c r="BB529" s="12">
        <v>1</v>
      </c>
      <c r="BC529" s="12" t="s">
        <v>61</v>
      </c>
      <c r="BD529" s="12">
        <v>148</v>
      </c>
      <c r="BE529" s="12" t="s">
        <v>194</v>
      </c>
      <c r="BF529" s="12">
        <v>14942</v>
      </c>
      <c r="BG529" s="12">
        <v>76</v>
      </c>
      <c r="BI529" s="2"/>
    </row>
    <row r="530" spans="1:61" x14ac:dyDescent="0.2">
      <c r="A530" s="2" t="s">
        <v>1612</v>
      </c>
      <c r="B530" s="2" t="s">
        <v>568</v>
      </c>
      <c r="D530" s="2">
        <v>50</v>
      </c>
      <c r="E530" s="11">
        <v>43358</v>
      </c>
      <c r="F530" s="2">
        <v>43358</v>
      </c>
      <c r="G530" s="2">
        <v>141</v>
      </c>
      <c r="K530" s="2">
        <v>12</v>
      </c>
      <c r="O530" s="2" t="s">
        <v>50</v>
      </c>
      <c r="P530" s="52" t="s">
        <v>50</v>
      </c>
      <c r="R530" s="2">
        <v>2</v>
      </c>
      <c r="S530" s="52" t="s">
        <v>1599</v>
      </c>
      <c r="V530" s="2" t="s">
        <v>1989</v>
      </c>
      <c r="W530" s="2" t="s">
        <v>1599</v>
      </c>
      <c r="X530" s="2" t="s">
        <v>1599</v>
      </c>
      <c r="Y530" s="2" t="s">
        <v>1599</v>
      </c>
      <c r="Z530" s="2" t="s">
        <v>1599</v>
      </c>
      <c r="AC530" s="2" t="s">
        <v>1599</v>
      </c>
      <c r="AE530" s="2" t="s">
        <v>1599</v>
      </c>
      <c r="AF530" s="12" t="s">
        <v>204</v>
      </c>
      <c r="AG530" s="12">
        <v>11815</v>
      </c>
      <c r="AH530" s="12">
        <v>50</v>
      </c>
      <c r="AI530" s="12">
        <f>VLOOKUP(AH530,Tableau5[[ID_Section]:[departement]],10,TRUE)</f>
        <v>17</v>
      </c>
      <c r="AJ530" s="12">
        <v>141</v>
      </c>
      <c r="AK530" s="33">
        <v>43358</v>
      </c>
      <c r="AL530" s="12">
        <v>12</v>
      </c>
      <c r="AM530" s="12">
        <v>8</v>
      </c>
      <c r="AN530" s="12" t="s">
        <v>50</v>
      </c>
      <c r="AO530" s="12" t="str">
        <f>AN530</f>
        <v>Utilitaire</v>
      </c>
      <c r="AP530" s="12">
        <v>2</v>
      </c>
      <c r="AT530" s="12">
        <v>2</v>
      </c>
      <c r="AZ530" s="12" t="str">
        <f>CONCATENATE(AH530,"-",AK530,"-",AN530)</f>
        <v>50-43358-Utilitaire</v>
      </c>
      <c r="BA530" s="12">
        <v>1</v>
      </c>
      <c r="BB530" s="12">
        <v>1</v>
      </c>
      <c r="BC530" s="12" t="s">
        <v>61</v>
      </c>
      <c r="BD530" s="12">
        <v>148</v>
      </c>
      <c r="BE530" s="12" t="s">
        <v>194</v>
      </c>
      <c r="BF530" s="12">
        <v>14942</v>
      </c>
      <c r="BG530" s="12">
        <v>76</v>
      </c>
      <c r="BI530" s="2"/>
    </row>
    <row r="531" spans="1:61" x14ac:dyDescent="0.2">
      <c r="A531" s="2" t="s">
        <v>1612</v>
      </c>
      <c r="B531" s="2" t="s">
        <v>568</v>
      </c>
      <c r="D531" s="2">
        <v>50</v>
      </c>
      <c r="E531" s="11">
        <v>43358</v>
      </c>
      <c r="F531" s="2">
        <v>43358</v>
      </c>
      <c r="G531" s="2">
        <v>141</v>
      </c>
      <c r="K531" s="2">
        <v>12</v>
      </c>
      <c r="O531" s="2" t="s">
        <v>53</v>
      </c>
      <c r="P531" s="52" t="s">
        <v>53</v>
      </c>
      <c r="R531" s="2">
        <v>1</v>
      </c>
      <c r="S531" s="52">
        <v>1</v>
      </c>
      <c r="V531" s="2" t="s">
        <v>1988</v>
      </c>
      <c r="W531" s="2" t="s">
        <v>54</v>
      </c>
      <c r="X531" s="2" t="s">
        <v>236</v>
      </c>
      <c r="Y531" s="2" t="s">
        <v>1599</v>
      </c>
      <c r="Z531" s="2" t="s">
        <v>1599</v>
      </c>
      <c r="AC531" s="2" t="s">
        <v>1599</v>
      </c>
      <c r="AE531" s="2" t="s">
        <v>1599</v>
      </c>
      <c r="AF531" s="12" t="s">
        <v>236</v>
      </c>
      <c r="AG531" s="12">
        <v>11816</v>
      </c>
      <c r="AH531" s="12">
        <v>50</v>
      </c>
      <c r="AI531" s="12">
        <f>VLOOKUP(AH531,Tableau5[[ID_Section]:[departement]],10,TRUE)</f>
        <v>17</v>
      </c>
      <c r="AJ531" s="12">
        <v>141</v>
      </c>
      <c r="AK531" s="33">
        <v>43358</v>
      </c>
      <c r="AL531" s="12">
        <v>12</v>
      </c>
      <c r="AM531" s="12">
        <v>9</v>
      </c>
      <c r="AN531" s="12" t="s">
        <v>53</v>
      </c>
      <c r="AO531" s="12" t="s">
        <v>53</v>
      </c>
      <c r="AP531" s="12">
        <v>1</v>
      </c>
      <c r="AT531" s="12">
        <v>1</v>
      </c>
      <c r="AU531" s="12">
        <v>30</v>
      </c>
      <c r="AZ531" s="12" t="str">
        <f>CONCATENATE(AH531,"-",AK531,"-","Loisir")</f>
        <v>50-43358-Loisir</v>
      </c>
      <c r="BA531" s="12">
        <v>1</v>
      </c>
      <c r="BB531" s="12">
        <v>1</v>
      </c>
      <c r="BC531" s="12" t="s">
        <v>61</v>
      </c>
      <c r="BD531" s="12">
        <v>148</v>
      </c>
      <c r="BE531" s="12" t="s">
        <v>194</v>
      </c>
      <c r="BF531" s="12">
        <v>14942</v>
      </c>
      <c r="BG531" s="12">
        <v>76</v>
      </c>
      <c r="BI531" s="2"/>
    </row>
    <row r="532" spans="1:61" x14ac:dyDescent="0.2">
      <c r="A532" s="2" t="s">
        <v>1612</v>
      </c>
      <c r="B532" s="2" t="s">
        <v>568</v>
      </c>
      <c r="D532" s="2">
        <v>50</v>
      </c>
      <c r="E532" s="11">
        <v>43358</v>
      </c>
      <c r="F532" s="2">
        <v>43358</v>
      </c>
      <c r="G532" s="2">
        <v>141</v>
      </c>
      <c r="K532" s="2">
        <v>12</v>
      </c>
      <c r="O532" s="2" t="s">
        <v>53</v>
      </c>
      <c r="P532" s="52" t="s">
        <v>53</v>
      </c>
      <c r="R532" s="2">
        <v>1</v>
      </c>
      <c r="S532" s="52" t="s">
        <v>1599</v>
      </c>
      <c r="V532" s="2" t="s">
        <v>1988</v>
      </c>
      <c r="W532" s="2" t="s">
        <v>1599</v>
      </c>
      <c r="X532" s="2" t="s">
        <v>1599</v>
      </c>
      <c r="Y532" s="2" t="s">
        <v>1599</v>
      </c>
      <c r="Z532" s="2" t="s">
        <v>1599</v>
      </c>
      <c r="AC532" s="2" t="s">
        <v>1599</v>
      </c>
      <c r="AE532" s="2" t="s">
        <v>1599</v>
      </c>
      <c r="AF532" s="12" t="s">
        <v>204</v>
      </c>
      <c r="AG532" s="12">
        <v>11817</v>
      </c>
      <c r="AH532" s="12">
        <v>50</v>
      </c>
      <c r="AI532" s="12">
        <f>VLOOKUP(AH532,Tableau5[[ID_Section]:[departement]],10,TRUE)</f>
        <v>17</v>
      </c>
      <c r="AJ532" s="12">
        <v>141</v>
      </c>
      <c r="AK532" s="33">
        <v>43358</v>
      </c>
      <c r="AL532" s="12">
        <v>12</v>
      </c>
      <c r="AM532" s="12">
        <v>9</v>
      </c>
      <c r="AN532" s="12" t="s">
        <v>53</v>
      </c>
      <c r="AO532" s="12" t="s">
        <v>53</v>
      </c>
      <c r="AP532" s="12">
        <v>1</v>
      </c>
      <c r="AT532" s="12">
        <v>1</v>
      </c>
      <c r="AZ532" s="12" t="str">
        <f>CONCATENATE(AH532,"-",AK532,"-","Loisir")</f>
        <v>50-43358-Loisir</v>
      </c>
      <c r="BA532" s="12">
        <v>1</v>
      </c>
      <c r="BB532" s="12">
        <v>1</v>
      </c>
      <c r="BC532" s="12" t="s">
        <v>61</v>
      </c>
      <c r="BD532" s="12">
        <v>148</v>
      </c>
      <c r="BE532" s="12" t="s">
        <v>194</v>
      </c>
      <c r="BF532" s="12">
        <v>14942</v>
      </c>
      <c r="BG532" s="12">
        <v>76</v>
      </c>
      <c r="BI532" s="2"/>
    </row>
    <row r="533" spans="1:61" x14ac:dyDescent="0.2">
      <c r="A533" s="2" t="s">
        <v>1612</v>
      </c>
      <c r="B533" s="2" t="s">
        <v>568</v>
      </c>
      <c r="D533" s="2">
        <v>50</v>
      </c>
      <c r="E533" s="11">
        <v>43358</v>
      </c>
      <c r="F533" s="2">
        <v>43358</v>
      </c>
      <c r="G533" s="2">
        <v>141</v>
      </c>
      <c r="K533" s="2">
        <v>12</v>
      </c>
      <c r="O533" s="2" t="s">
        <v>53</v>
      </c>
      <c r="P533" s="52" t="s">
        <v>53</v>
      </c>
      <c r="R533" s="2">
        <v>1</v>
      </c>
      <c r="S533" s="52" t="s">
        <v>1599</v>
      </c>
      <c r="V533" s="2" t="s">
        <v>1988</v>
      </c>
      <c r="W533" s="2" t="s">
        <v>1599</v>
      </c>
      <c r="X533" s="2" t="s">
        <v>1599</v>
      </c>
      <c r="Y533" s="2" t="s">
        <v>1599</v>
      </c>
      <c r="Z533" s="2" t="s">
        <v>1599</v>
      </c>
      <c r="AC533" s="2" t="s">
        <v>1599</v>
      </c>
      <c r="AE533" s="2" t="s">
        <v>1599</v>
      </c>
      <c r="AF533" s="12" t="s">
        <v>204</v>
      </c>
      <c r="AG533" s="12">
        <v>11818</v>
      </c>
      <c r="AH533" s="12">
        <v>50</v>
      </c>
      <c r="AI533" s="12">
        <f>VLOOKUP(AH533,Tableau5[[ID_Section]:[departement]],10,TRUE)</f>
        <v>17</v>
      </c>
      <c r="AJ533" s="12">
        <v>141</v>
      </c>
      <c r="AK533" s="33">
        <v>43358</v>
      </c>
      <c r="AL533" s="12">
        <v>12</v>
      </c>
      <c r="AM533" s="12">
        <v>9</v>
      </c>
      <c r="AN533" s="12" t="s">
        <v>53</v>
      </c>
      <c r="AO533" s="12" t="s">
        <v>53</v>
      </c>
      <c r="AP533" s="12">
        <v>1</v>
      </c>
      <c r="AT533" s="12">
        <v>1</v>
      </c>
      <c r="AZ533" s="12" t="str">
        <f>CONCATENATE(AH533,"-",AK533,"-","Loisir")</f>
        <v>50-43358-Loisir</v>
      </c>
      <c r="BA533" s="12">
        <v>1</v>
      </c>
      <c r="BB533" s="12">
        <v>1</v>
      </c>
      <c r="BC533" s="12" t="s">
        <v>61</v>
      </c>
      <c r="BD533" s="12">
        <v>148</v>
      </c>
      <c r="BE533" s="12" t="s">
        <v>194</v>
      </c>
      <c r="BF533" s="12">
        <v>14942</v>
      </c>
      <c r="BG533" s="12">
        <v>76</v>
      </c>
      <c r="BI533" s="2"/>
    </row>
    <row r="534" spans="1:61" x14ac:dyDescent="0.2">
      <c r="A534" s="2" t="s">
        <v>1612</v>
      </c>
      <c r="B534" s="2" t="s">
        <v>568</v>
      </c>
      <c r="D534" s="2">
        <v>50</v>
      </c>
      <c r="E534" s="11">
        <v>43358</v>
      </c>
      <c r="F534" s="2">
        <v>43358</v>
      </c>
      <c r="G534" s="2">
        <v>141</v>
      </c>
      <c r="K534" s="2">
        <v>12</v>
      </c>
      <c r="O534" s="2" t="s">
        <v>53</v>
      </c>
      <c r="P534" s="52" t="s">
        <v>53</v>
      </c>
      <c r="R534" s="2">
        <v>1</v>
      </c>
      <c r="S534" s="52" t="s">
        <v>1599</v>
      </c>
      <c r="V534" s="2" t="s">
        <v>1989</v>
      </c>
      <c r="W534" s="2" t="s">
        <v>1599</v>
      </c>
      <c r="X534" s="2" t="s">
        <v>1599</v>
      </c>
      <c r="Y534" s="2" t="s">
        <v>1599</v>
      </c>
      <c r="Z534" s="2" t="s">
        <v>1599</v>
      </c>
      <c r="AC534" s="2" t="s">
        <v>1599</v>
      </c>
      <c r="AE534" s="2" t="s">
        <v>1599</v>
      </c>
      <c r="AF534" s="12" t="s">
        <v>204</v>
      </c>
      <c r="AG534" s="12">
        <v>11819</v>
      </c>
      <c r="AH534" s="12">
        <v>50</v>
      </c>
      <c r="AI534" s="12">
        <f>VLOOKUP(AH534,Tableau5[[ID_Section]:[departement]],10,TRUE)</f>
        <v>17</v>
      </c>
      <c r="AJ534" s="12">
        <v>141</v>
      </c>
      <c r="AK534" s="33">
        <v>43358</v>
      </c>
      <c r="AL534" s="12">
        <v>12</v>
      </c>
      <c r="AM534" s="12">
        <v>9</v>
      </c>
      <c r="AN534" s="12" t="s">
        <v>53</v>
      </c>
      <c r="AO534" s="12" t="s">
        <v>53</v>
      </c>
      <c r="AP534" s="12">
        <v>1</v>
      </c>
      <c r="AT534" s="12">
        <v>2</v>
      </c>
      <c r="AZ534" s="12" t="str">
        <f>CONCATENATE(AH534,"-",AK534,"-","Loisir")</f>
        <v>50-43358-Loisir</v>
      </c>
      <c r="BA534" s="12">
        <v>1</v>
      </c>
      <c r="BB534" s="12">
        <v>1</v>
      </c>
      <c r="BC534" s="12" t="s">
        <v>61</v>
      </c>
      <c r="BD534" s="12">
        <v>148</v>
      </c>
      <c r="BE534" s="12" t="s">
        <v>194</v>
      </c>
      <c r="BF534" s="12">
        <v>14942</v>
      </c>
      <c r="BG534" s="12">
        <v>76</v>
      </c>
      <c r="BI534" s="2"/>
    </row>
    <row r="535" spans="1:61" x14ac:dyDescent="0.2">
      <c r="A535" s="2" t="s">
        <v>1612</v>
      </c>
      <c r="B535" s="2" t="s">
        <v>568</v>
      </c>
      <c r="D535" s="2">
        <v>50</v>
      </c>
      <c r="E535" s="11">
        <v>43358</v>
      </c>
      <c r="F535" s="2">
        <v>43358</v>
      </c>
      <c r="G535" s="2">
        <v>141</v>
      </c>
      <c r="K535" s="2">
        <v>12</v>
      </c>
      <c r="O535" s="2" t="s">
        <v>46</v>
      </c>
      <c r="R535" s="2">
        <v>1</v>
      </c>
      <c r="S535" s="52" t="s">
        <v>1599</v>
      </c>
      <c r="V535" s="2" t="s">
        <v>1988</v>
      </c>
      <c r="W535" s="2" t="s">
        <v>1599</v>
      </c>
      <c r="X535" s="2" t="s">
        <v>1599</v>
      </c>
      <c r="Y535" s="2" t="s">
        <v>1599</v>
      </c>
      <c r="Z535" s="2" t="s">
        <v>1599</v>
      </c>
      <c r="AC535" s="2" t="s">
        <v>1599</v>
      </c>
      <c r="AE535" s="2" t="s">
        <v>1599</v>
      </c>
      <c r="AF535" s="12" t="s">
        <v>204</v>
      </c>
      <c r="AG535" s="12">
        <v>11820</v>
      </c>
      <c r="AH535" s="12">
        <v>50</v>
      </c>
      <c r="AI535" s="12">
        <f>VLOOKUP(AH535,Tableau5[[ID_Section]:[departement]],10,TRUE)</f>
        <v>17</v>
      </c>
      <c r="AJ535" s="12">
        <v>141</v>
      </c>
      <c r="AK535" s="33">
        <v>43358</v>
      </c>
      <c r="AL535" s="12">
        <v>12</v>
      </c>
      <c r="AM535" s="12">
        <v>2</v>
      </c>
      <c r="AN535" s="12" t="s">
        <v>46</v>
      </c>
      <c r="AP535" s="12">
        <v>1</v>
      </c>
      <c r="AT535" s="12">
        <v>1</v>
      </c>
      <c r="BA535" s="12">
        <v>2</v>
      </c>
      <c r="BB535" s="12">
        <v>1</v>
      </c>
      <c r="BC535" s="12" t="s">
        <v>61</v>
      </c>
      <c r="BD535" s="12">
        <v>148</v>
      </c>
      <c r="BE535" s="12" t="s">
        <v>194</v>
      </c>
      <c r="BF535" s="12">
        <v>14942</v>
      </c>
      <c r="BG535" s="12">
        <v>76</v>
      </c>
      <c r="BI535" s="2"/>
    </row>
    <row r="536" spans="1:61" x14ac:dyDescent="0.2">
      <c r="A536" s="2" t="s">
        <v>1612</v>
      </c>
      <c r="B536" s="2" t="s">
        <v>568</v>
      </c>
      <c r="D536" s="2">
        <v>50</v>
      </c>
      <c r="E536" s="11">
        <v>43358</v>
      </c>
      <c r="F536" s="2">
        <v>43358</v>
      </c>
      <c r="G536" s="2">
        <v>141</v>
      </c>
      <c r="K536" s="2">
        <v>12</v>
      </c>
      <c r="O536" s="2" t="s">
        <v>53</v>
      </c>
      <c r="P536" s="52" t="s">
        <v>53</v>
      </c>
      <c r="R536" s="2">
        <v>1</v>
      </c>
      <c r="S536" s="52" t="s">
        <v>1599</v>
      </c>
      <c r="V536" s="2" t="s">
        <v>1988</v>
      </c>
      <c r="W536" s="2" t="s">
        <v>1599</v>
      </c>
      <c r="X536" s="2" t="s">
        <v>1599</v>
      </c>
      <c r="Y536" s="2" t="s">
        <v>1599</v>
      </c>
      <c r="Z536" s="2" t="s">
        <v>1599</v>
      </c>
      <c r="AC536" s="2" t="s">
        <v>1599</v>
      </c>
      <c r="AE536" s="2" t="s">
        <v>1599</v>
      </c>
      <c r="AF536" s="12" t="s">
        <v>204</v>
      </c>
      <c r="AG536" s="12">
        <v>11821</v>
      </c>
      <c r="AH536" s="12">
        <v>50</v>
      </c>
      <c r="AI536" s="12">
        <f>VLOOKUP(AH536,Tableau5[[ID_Section]:[departement]],10,TRUE)</f>
        <v>17</v>
      </c>
      <c r="AJ536" s="12">
        <v>141</v>
      </c>
      <c r="AK536" s="33">
        <v>43358</v>
      </c>
      <c r="AL536" s="12">
        <v>12</v>
      </c>
      <c r="AM536" s="12">
        <v>9</v>
      </c>
      <c r="AN536" s="12" t="s">
        <v>53</v>
      </c>
      <c r="AO536" s="12" t="s">
        <v>53</v>
      </c>
      <c r="AP536" s="12">
        <v>1</v>
      </c>
      <c r="AT536" s="12">
        <v>1</v>
      </c>
      <c r="AZ536" s="12" t="str">
        <f>CONCATENATE(AH536,"-",AK536,"-","Loisir")</f>
        <v>50-43358-Loisir</v>
      </c>
      <c r="BA536" s="12">
        <v>1</v>
      </c>
      <c r="BB536" s="12">
        <v>1</v>
      </c>
      <c r="BC536" s="12" t="s">
        <v>61</v>
      </c>
      <c r="BD536" s="12">
        <v>148</v>
      </c>
      <c r="BE536" s="12" t="s">
        <v>194</v>
      </c>
      <c r="BF536" s="12">
        <v>14942</v>
      </c>
      <c r="BG536" s="12">
        <v>76</v>
      </c>
      <c r="BI536" s="2"/>
    </row>
    <row r="537" spans="1:61" x14ac:dyDescent="0.2">
      <c r="A537" s="2" t="s">
        <v>1612</v>
      </c>
      <c r="B537" s="2" t="s">
        <v>568</v>
      </c>
      <c r="D537" s="2">
        <v>50</v>
      </c>
      <c r="E537" s="11">
        <v>43358</v>
      </c>
      <c r="F537" s="2">
        <v>43358</v>
      </c>
      <c r="G537" s="2">
        <v>141</v>
      </c>
      <c r="K537" s="2">
        <v>12</v>
      </c>
      <c r="O537" s="2" t="s">
        <v>53</v>
      </c>
      <c r="P537" s="52" t="s">
        <v>53</v>
      </c>
      <c r="R537" s="2">
        <v>1</v>
      </c>
      <c r="S537" s="52" t="s">
        <v>1599</v>
      </c>
      <c r="V537" s="2" t="s">
        <v>1988</v>
      </c>
      <c r="W537" s="2" t="s">
        <v>1599</v>
      </c>
      <c r="X537" s="2" t="s">
        <v>1599</v>
      </c>
      <c r="Y537" s="2" t="s">
        <v>1599</v>
      </c>
      <c r="Z537" s="2" t="s">
        <v>1599</v>
      </c>
      <c r="AC537" s="2" t="s">
        <v>1599</v>
      </c>
      <c r="AE537" s="2" t="s">
        <v>1599</v>
      </c>
      <c r="AF537" s="12" t="s">
        <v>204</v>
      </c>
      <c r="AG537" s="12">
        <v>11822</v>
      </c>
      <c r="AH537" s="12">
        <v>50</v>
      </c>
      <c r="AI537" s="12">
        <f>VLOOKUP(AH537,Tableau5[[ID_Section]:[departement]],10,TRUE)</f>
        <v>17</v>
      </c>
      <c r="AJ537" s="12">
        <v>141</v>
      </c>
      <c r="AK537" s="33">
        <v>43358</v>
      </c>
      <c r="AL537" s="12">
        <v>12</v>
      </c>
      <c r="AM537" s="12">
        <v>9</v>
      </c>
      <c r="AN537" s="12" t="s">
        <v>53</v>
      </c>
      <c r="AO537" s="12" t="s">
        <v>53</v>
      </c>
      <c r="AP537" s="12">
        <v>1</v>
      </c>
      <c r="AT537" s="12">
        <v>1</v>
      </c>
      <c r="AZ537" s="12" t="str">
        <f>CONCATENATE(AH537,"-",AK537,"-","Loisir")</f>
        <v>50-43358-Loisir</v>
      </c>
      <c r="BA537" s="12">
        <v>1</v>
      </c>
      <c r="BB537" s="12">
        <v>1</v>
      </c>
      <c r="BC537" s="12" t="s">
        <v>61</v>
      </c>
      <c r="BD537" s="12">
        <v>148</v>
      </c>
      <c r="BE537" s="12" t="s">
        <v>194</v>
      </c>
      <c r="BF537" s="12">
        <v>14942</v>
      </c>
      <c r="BG537" s="12">
        <v>76</v>
      </c>
      <c r="BI537" s="2"/>
    </row>
    <row r="538" spans="1:61" x14ac:dyDescent="0.2">
      <c r="A538" s="2" t="s">
        <v>1612</v>
      </c>
      <c r="B538" s="2" t="s">
        <v>568</v>
      </c>
      <c r="D538" s="2">
        <v>50</v>
      </c>
      <c r="E538" s="11">
        <v>43358</v>
      </c>
      <c r="F538" s="2">
        <v>43358</v>
      </c>
      <c r="G538" s="2">
        <v>141</v>
      </c>
      <c r="K538" s="2">
        <v>12</v>
      </c>
      <c r="O538" s="2" t="s">
        <v>53</v>
      </c>
      <c r="P538" s="52" t="s">
        <v>53</v>
      </c>
      <c r="R538" s="2">
        <v>2</v>
      </c>
      <c r="S538" s="52" t="s">
        <v>1599</v>
      </c>
      <c r="V538" s="2" t="s">
        <v>1989</v>
      </c>
      <c r="W538" s="2" t="s">
        <v>1599</v>
      </c>
      <c r="X538" s="2" t="s">
        <v>1599</v>
      </c>
      <c r="Y538" s="2" t="s">
        <v>1599</v>
      </c>
      <c r="Z538" s="2" t="s">
        <v>1599</v>
      </c>
      <c r="AC538" s="2" t="s">
        <v>1599</v>
      </c>
      <c r="AE538" s="2" t="s">
        <v>1599</v>
      </c>
      <c r="AF538" s="12" t="s">
        <v>204</v>
      </c>
      <c r="AG538" s="12">
        <v>11823</v>
      </c>
      <c r="AH538" s="12">
        <v>50</v>
      </c>
      <c r="AI538" s="12">
        <f>VLOOKUP(AH538,Tableau5[[ID_Section]:[departement]],10,TRUE)</f>
        <v>17</v>
      </c>
      <c r="AJ538" s="12">
        <v>141</v>
      </c>
      <c r="AK538" s="33">
        <v>43358</v>
      </c>
      <c r="AL538" s="12">
        <v>12</v>
      </c>
      <c r="AM538" s="12">
        <v>9</v>
      </c>
      <c r="AN538" s="12" t="s">
        <v>53</v>
      </c>
      <c r="AO538" s="12" t="s">
        <v>53</v>
      </c>
      <c r="AP538" s="12">
        <v>2</v>
      </c>
      <c r="AT538" s="12">
        <v>2</v>
      </c>
      <c r="AZ538" s="12" t="str">
        <f>CONCATENATE(AH538,"-",AK538,"-","Loisir")</f>
        <v>50-43358-Loisir</v>
      </c>
      <c r="BA538" s="12">
        <v>1</v>
      </c>
      <c r="BB538" s="12">
        <v>1</v>
      </c>
      <c r="BC538" s="12" t="s">
        <v>61</v>
      </c>
      <c r="BD538" s="12">
        <v>148</v>
      </c>
      <c r="BE538" s="12" t="s">
        <v>194</v>
      </c>
      <c r="BF538" s="12">
        <v>14942</v>
      </c>
      <c r="BG538" s="12">
        <v>76</v>
      </c>
      <c r="BI538" s="2"/>
    </row>
    <row r="539" spans="1:61" x14ac:dyDescent="0.2">
      <c r="A539" s="2" t="s">
        <v>1612</v>
      </c>
      <c r="B539" s="2" t="s">
        <v>568</v>
      </c>
      <c r="D539" s="2">
        <v>50</v>
      </c>
      <c r="E539" s="11">
        <v>43358</v>
      </c>
      <c r="F539" s="2">
        <v>43358</v>
      </c>
      <c r="G539" s="2">
        <v>141</v>
      </c>
      <c r="K539" s="2">
        <v>12</v>
      </c>
      <c r="O539" s="2" t="s">
        <v>46</v>
      </c>
      <c r="R539" s="2">
        <v>1</v>
      </c>
      <c r="S539" s="52" t="s">
        <v>1599</v>
      </c>
      <c r="V539" s="2" t="s">
        <v>1989</v>
      </c>
      <c r="W539" s="2" t="s">
        <v>1599</v>
      </c>
      <c r="X539" s="2" t="s">
        <v>1599</v>
      </c>
      <c r="Y539" s="2" t="s">
        <v>1599</v>
      </c>
      <c r="Z539" s="2" t="s">
        <v>1599</v>
      </c>
      <c r="AC539" s="2" t="s">
        <v>1599</v>
      </c>
      <c r="AE539" s="2" t="s">
        <v>1599</v>
      </c>
      <c r="AF539" s="12" t="s">
        <v>204</v>
      </c>
      <c r="AG539" s="12">
        <v>11824</v>
      </c>
      <c r="AH539" s="12">
        <v>50</v>
      </c>
      <c r="AI539" s="12">
        <f>VLOOKUP(AH539,Tableau5[[ID_Section]:[departement]],10,TRUE)</f>
        <v>17</v>
      </c>
      <c r="AJ539" s="12">
        <v>141</v>
      </c>
      <c r="AK539" s="33">
        <v>43358</v>
      </c>
      <c r="AL539" s="12">
        <v>12</v>
      </c>
      <c r="AM539" s="12">
        <v>2</v>
      </c>
      <c r="AN539" s="12" t="s">
        <v>46</v>
      </c>
      <c r="AP539" s="12">
        <v>1</v>
      </c>
      <c r="AT539" s="12">
        <v>2</v>
      </c>
      <c r="BA539" s="12">
        <v>2</v>
      </c>
      <c r="BB539" s="12">
        <v>1</v>
      </c>
      <c r="BC539" s="12" t="s">
        <v>61</v>
      </c>
      <c r="BD539" s="12">
        <v>148</v>
      </c>
      <c r="BE539" s="12" t="s">
        <v>194</v>
      </c>
      <c r="BF539" s="12">
        <v>14942</v>
      </c>
      <c r="BG539" s="12">
        <v>76</v>
      </c>
      <c r="BI539" s="2"/>
    </row>
    <row r="540" spans="1:61" x14ac:dyDescent="0.2">
      <c r="A540" s="2" t="s">
        <v>1612</v>
      </c>
      <c r="B540" s="2" t="s">
        <v>568</v>
      </c>
      <c r="D540" s="2">
        <v>50</v>
      </c>
      <c r="E540" s="11">
        <v>43358</v>
      </c>
      <c r="F540" s="2">
        <v>43358</v>
      </c>
      <c r="G540" s="2">
        <v>141</v>
      </c>
      <c r="K540" s="2">
        <v>12</v>
      </c>
      <c r="O540" s="2" t="s">
        <v>56</v>
      </c>
      <c r="R540" s="2">
        <v>1</v>
      </c>
      <c r="S540" s="52" t="s">
        <v>1599</v>
      </c>
      <c r="U540" s="2" t="s">
        <v>57</v>
      </c>
      <c r="V540" s="2" t="s">
        <v>1989</v>
      </c>
      <c r="W540" s="2" t="s">
        <v>1599</v>
      </c>
      <c r="X540" s="2" t="s">
        <v>1599</v>
      </c>
      <c r="Y540" s="2" t="s">
        <v>1599</v>
      </c>
      <c r="Z540" s="2" t="s">
        <v>1599</v>
      </c>
      <c r="AC540" s="2" t="s">
        <v>1599</v>
      </c>
      <c r="AE540" s="2" t="s">
        <v>1599</v>
      </c>
      <c r="AF540" s="12" t="s">
        <v>204</v>
      </c>
      <c r="AG540" s="12">
        <v>11825</v>
      </c>
      <c r="AH540" s="12">
        <v>50</v>
      </c>
      <c r="AI540" s="12">
        <f>VLOOKUP(AH540,Tableau5[[ID_Section]:[departement]],10,TRUE)</f>
        <v>17</v>
      </c>
      <c r="AJ540" s="12">
        <v>141</v>
      </c>
      <c r="AK540" s="33">
        <v>43358</v>
      </c>
      <c r="AL540" s="12">
        <v>12</v>
      </c>
      <c r="AM540" s="12">
        <v>15</v>
      </c>
      <c r="AN540" s="12" t="s">
        <v>56</v>
      </c>
      <c r="AP540" s="12">
        <v>1</v>
      </c>
      <c r="AS540" s="12" t="s">
        <v>57</v>
      </c>
      <c r="AT540" s="12">
        <v>2</v>
      </c>
      <c r="BA540" s="12">
        <v>2</v>
      </c>
      <c r="BB540" s="12">
        <v>1</v>
      </c>
      <c r="BC540" s="12" t="s">
        <v>61</v>
      </c>
      <c r="BD540" s="12">
        <v>148</v>
      </c>
      <c r="BE540" s="12" t="s">
        <v>194</v>
      </c>
      <c r="BF540" s="12">
        <v>14942</v>
      </c>
      <c r="BG540" s="12">
        <v>76</v>
      </c>
      <c r="BI540" s="2"/>
    </row>
    <row r="541" spans="1:61" x14ac:dyDescent="0.2">
      <c r="A541" s="2" t="s">
        <v>1612</v>
      </c>
      <c r="B541" s="2" t="s">
        <v>568</v>
      </c>
      <c r="D541" s="2">
        <v>50</v>
      </c>
      <c r="E541" s="11">
        <v>43358</v>
      </c>
      <c r="F541" s="2">
        <v>43358</v>
      </c>
      <c r="G541" s="2">
        <v>141</v>
      </c>
      <c r="K541" s="2">
        <v>12</v>
      </c>
      <c r="M541" s="2">
        <v>1</v>
      </c>
      <c r="O541" s="2" t="s">
        <v>53</v>
      </c>
      <c r="P541" s="52" t="s">
        <v>53</v>
      </c>
      <c r="R541" s="2">
        <v>1</v>
      </c>
      <c r="S541" s="52">
        <v>1</v>
      </c>
      <c r="V541" s="2" t="s">
        <v>1989</v>
      </c>
      <c r="W541" s="2" t="s">
        <v>54</v>
      </c>
      <c r="X541" s="2" t="s">
        <v>237</v>
      </c>
      <c r="Y541" s="2" t="s">
        <v>1599</v>
      </c>
      <c r="Z541" s="2" t="s">
        <v>1599</v>
      </c>
      <c r="AC541" s="2" t="s">
        <v>1599</v>
      </c>
      <c r="AE541" s="2" t="s">
        <v>1599</v>
      </c>
      <c r="AF541" s="12" t="s">
        <v>237</v>
      </c>
      <c r="AG541" s="12">
        <v>11826</v>
      </c>
      <c r="AH541" s="12">
        <v>50</v>
      </c>
      <c r="AI541" s="12">
        <f>VLOOKUP(AH541,Tableau5[[ID_Section]:[departement]],10,TRUE)</f>
        <v>17</v>
      </c>
      <c r="AJ541" s="12">
        <v>141</v>
      </c>
      <c r="AK541" s="33">
        <v>43358</v>
      </c>
      <c r="AL541" s="12">
        <v>12</v>
      </c>
      <c r="AM541" s="12">
        <v>9</v>
      </c>
      <c r="AN541" s="12" t="s">
        <v>53</v>
      </c>
      <c r="AO541" s="12" t="s">
        <v>53</v>
      </c>
      <c r="AP541" s="12">
        <v>1</v>
      </c>
      <c r="AR541" s="12">
        <v>1</v>
      </c>
      <c r="AT541" s="12">
        <v>2</v>
      </c>
      <c r="AU541" s="12">
        <v>31</v>
      </c>
      <c r="AZ541" s="12" t="str">
        <f>CONCATENATE(AH541,"-",AK541,"-","Loisir")</f>
        <v>50-43358-Loisir</v>
      </c>
      <c r="BA541" s="12">
        <v>1</v>
      </c>
      <c r="BB541" s="12">
        <v>1</v>
      </c>
      <c r="BC541" s="12" t="s">
        <v>61</v>
      </c>
      <c r="BD541" s="12">
        <v>148</v>
      </c>
      <c r="BE541" s="12" t="s">
        <v>194</v>
      </c>
      <c r="BF541" s="12">
        <v>14942</v>
      </c>
      <c r="BG541" s="12">
        <v>76</v>
      </c>
      <c r="BI541" s="2"/>
    </row>
    <row r="542" spans="1:61" x14ac:dyDescent="0.2">
      <c r="A542" s="2" t="s">
        <v>1612</v>
      </c>
      <c r="B542" s="2" t="s">
        <v>568</v>
      </c>
      <c r="D542" s="2">
        <v>50</v>
      </c>
      <c r="E542" s="11">
        <v>43358</v>
      </c>
      <c r="F542" s="2">
        <v>43358</v>
      </c>
      <c r="G542" s="2">
        <v>141</v>
      </c>
      <c r="K542" s="2">
        <v>12</v>
      </c>
      <c r="M542" s="2">
        <v>1</v>
      </c>
      <c r="O542" s="2" t="s">
        <v>53</v>
      </c>
      <c r="P542" s="52" t="s">
        <v>53</v>
      </c>
      <c r="R542" s="2">
        <v>1</v>
      </c>
      <c r="S542" s="52" t="s">
        <v>1599</v>
      </c>
      <c r="V542" s="2" t="s">
        <v>1989</v>
      </c>
      <c r="W542" s="2" t="s">
        <v>1599</v>
      </c>
      <c r="X542" s="2" t="s">
        <v>1599</v>
      </c>
      <c r="Y542" s="2" t="s">
        <v>1599</v>
      </c>
      <c r="Z542" s="2" t="s">
        <v>1599</v>
      </c>
      <c r="AC542" s="2" t="s">
        <v>1599</v>
      </c>
      <c r="AE542" s="2" t="s">
        <v>1599</v>
      </c>
      <c r="AF542" s="12" t="s">
        <v>204</v>
      </c>
      <c r="AG542" s="12">
        <v>11827</v>
      </c>
      <c r="AH542" s="12">
        <v>50</v>
      </c>
      <c r="AI542" s="12">
        <f>VLOOKUP(AH542,Tableau5[[ID_Section]:[departement]],10,TRUE)</f>
        <v>17</v>
      </c>
      <c r="AJ542" s="12">
        <v>141</v>
      </c>
      <c r="AK542" s="33">
        <v>43358</v>
      </c>
      <c r="AL542" s="12">
        <v>12</v>
      </c>
      <c r="AM542" s="12">
        <v>9</v>
      </c>
      <c r="AN542" s="12" t="s">
        <v>53</v>
      </c>
      <c r="AO542" s="12" t="s">
        <v>53</v>
      </c>
      <c r="AP542" s="12">
        <v>1</v>
      </c>
      <c r="AR542" s="12">
        <v>1</v>
      </c>
      <c r="AT542" s="12">
        <v>2</v>
      </c>
      <c r="AZ542" s="12" t="str">
        <f>CONCATENATE(AH542,"-",AK542,"-","Loisir")</f>
        <v>50-43358-Loisir</v>
      </c>
      <c r="BA542" s="12">
        <v>1</v>
      </c>
      <c r="BB542" s="12">
        <v>1</v>
      </c>
      <c r="BC542" s="12" t="s">
        <v>61</v>
      </c>
      <c r="BD542" s="12">
        <v>148</v>
      </c>
      <c r="BE542" s="12" t="s">
        <v>194</v>
      </c>
      <c r="BF542" s="12">
        <v>14942</v>
      </c>
      <c r="BG542" s="12">
        <v>76</v>
      </c>
      <c r="BI542" s="2"/>
    </row>
    <row r="543" spans="1:61" x14ac:dyDescent="0.2">
      <c r="A543" s="2" t="s">
        <v>1612</v>
      </c>
      <c r="B543" s="2" t="s">
        <v>568</v>
      </c>
      <c r="D543" s="2">
        <v>50</v>
      </c>
      <c r="E543" s="11">
        <v>43358</v>
      </c>
      <c r="F543" s="2">
        <v>43358</v>
      </c>
      <c r="G543" s="2">
        <v>141</v>
      </c>
      <c r="K543" s="2">
        <v>12</v>
      </c>
      <c r="O543" s="2" t="s">
        <v>56</v>
      </c>
      <c r="R543" s="2">
        <v>1</v>
      </c>
      <c r="S543" s="52" t="s">
        <v>1599</v>
      </c>
      <c r="U543" s="2" t="s">
        <v>57</v>
      </c>
      <c r="V543" s="2" t="s">
        <v>1989</v>
      </c>
      <c r="W543" s="2" t="s">
        <v>1599</v>
      </c>
      <c r="X543" s="2" t="s">
        <v>1599</v>
      </c>
      <c r="Y543" s="2" t="s">
        <v>1599</v>
      </c>
      <c r="Z543" s="2" t="s">
        <v>1599</v>
      </c>
      <c r="AC543" s="2" t="s">
        <v>1599</v>
      </c>
      <c r="AE543" s="2" t="s">
        <v>1599</v>
      </c>
      <c r="AF543" s="12" t="s">
        <v>204</v>
      </c>
      <c r="AG543" s="12">
        <v>11828</v>
      </c>
      <c r="AH543" s="12">
        <v>50</v>
      </c>
      <c r="AI543" s="12">
        <f>VLOOKUP(AH543,Tableau5[[ID_Section]:[departement]],10,TRUE)</f>
        <v>17</v>
      </c>
      <c r="AJ543" s="12">
        <v>141</v>
      </c>
      <c r="AK543" s="33">
        <v>43358</v>
      </c>
      <c r="AL543" s="12">
        <v>12</v>
      </c>
      <c r="AM543" s="12">
        <v>15</v>
      </c>
      <c r="AN543" s="12" t="s">
        <v>56</v>
      </c>
      <c r="AP543" s="12">
        <v>1</v>
      </c>
      <c r="AS543" s="12" t="s">
        <v>57</v>
      </c>
      <c r="AT543" s="12">
        <v>2</v>
      </c>
      <c r="BA543" s="12">
        <v>2</v>
      </c>
      <c r="BB543" s="12">
        <v>1</v>
      </c>
      <c r="BC543" s="12" t="s">
        <v>61</v>
      </c>
      <c r="BD543" s="12">
        <v>148</v>
      </c>
      <c r="BE543" s="12" t="s">
        <v>194</v>
      </c>
      <c r="BF543" s="12">
        <v>14942</v>
      </c>
      <c r="BG543" s="12">
        <v>76</v>
      </c>
      <c r="BI543" s="2"/>
    </row>
    <row r="544" spans="1:61" x14ac:dyDescent="0.2">
      <c r="A544" s="2" t="s">
        <v>1612</v>
      </c>
      <c r="B544" s="2" t="s">
        <v>568</v>
      </c>
      <c r="D544" s="2">
        <v>50</v>
      </c>
      <c r="E544" s="11">
        <v>43358</v>
      </c>
      <c r="F544" s="2">
        <v>43358</v>
      </c>
      <c r="G544" s="2">
        <v>141</v>
      </c>
      <c r="K544" s="2">
        <v>12</v>
      </c>
      <c r="O544" s="2" t="s">
        <v>53</v>
      </c>
      <c r="P544" s="52" t="s">
        <v>53</v>
      </c>
      <c r="R544" s="2">
        <v>1</v>
      </c>
      <c r="S544" s="52">
        <v>1</v>
      </c>
      <c r="V544" s="2" t="s">
        <v>1989</v>
      </c>
      <c r="W544" s="2" t="s">
        <v>54</v>
      </c>
      <c r="X544" s="2" t="s">
        <v>238</v>
      </c>
      <c r="Y544" s="2" t="s">
        <v>1599</v>
      </c>
      <c r="Z544" s="2" t="s">
        <v>1599</v>
      </c>
      <c r="AC544" s="2" t="s">
        <v>1599</v>
      </c>
      <c r="AE544" s="2" t="s">
        <v>1599</v>
      </c>
      <c r="AF544" s="12" t="s">
        <v>238</v>
      </c>
      <c r="AG544" s="12">
        <v>11829</v>
      </c>
      <c r="AH544" s="12">
        <v>50</v>
      </c>
      <c r="AI544" s="12">
        <f>VLOOKUP(AH544,Tableau5[[ID_Section]:[departement]],10,TRUE)</f>
        <v>17</v>
      </c>
      <c r="AJ544" s="12">
        <v>141</v>
      </c>
      <c r="AK544" s="33">
        <v>43358</v>
      </c>
      <c r="AL544" s="12">
        <v>12</v>
      </c>
      <c r="AM544" s="12">
        <v>9</v>
      </c>
      <c r="AN544" s="12" t="s">
        <v>53</v>
      </c>
      <c r="AO544" s="12" t="s">
        <v>53</v>
      </c>
      <c r="AP544" s="12">
        <v>1</v>
      </c>
      <c r="AT544" s="12">
        <v>2</v>
      </c>
      <c r="AU544" s="12">
        <v>32</v>
      </c>
      <c r="AZ544" s="12" t="str">
        <f>CONCATENATE(AH544,"-",AK544,"-","Loisir")</f>
        <v>50-43358-Loisir</v>
      </c>
      <c r="BA544" s="12">
        <v>1</v>
      </c>
      <c r="BB544" s="12">
        <v>1</v>
      </c>
      <c r="BC544" s="12" t="s">
        <v>61</v>
      </c>
      <c r="BD544" s="12">
        <v>148</v>
      </c>
      <c r="BE544" s="12" t="s">
        <v>194</v>
      </c>
      <c r="BF544" s="12">
        <v>14942</v>
      </c>
      <c r="BG544" s="12">
        <v>76</v>
      </c>
      <c r="BI544" s="2"/>
    </row>
    <row r="545" spans="1:61" x14ac:dyDescent="0.2">
      <c r="A545" s="2" t="s">
        <v>1612</v>
      </c>
      <c r="B545" s="2" t="s">
        <v>568</v>
      </c>
      <c r="D545" s="2">
        <v>50</v>
      </c>
      <c r="E545" s="11">
        <v>43358</v>
      </c>
      <c r="F545" s="2">
        <v>43358</v>
      </c>
      <c r="G545" s="2">
        <v>141</v>
      </c>
      <c r="K545" s="2">
        <v>12</v>
      </c>
      <c r="O545" s="2" t="s">
        <v>53</v>
      </c>
      <c r="P545" s="52" t="s">
        <v>53</v>
      </c>
      <c r="R545" s="2">
        <v>1</v>
      </c>
      <c r="S545" s="52" t="s">
        <v>1599</v>
      </c>
      <c r="V545" s="2" t="s">
        <v>1989</v>
      </c>
      <c r="W545" s="2" t="s">
        <v>1599</v>
      </c>
      <c r="X545" s="2" t="s">
        <v>1599</v>
      </c>
      <c r="Y545" s="2" t="s">
        <v>1599</v>
      </c>
      <c r="Z545" s="2" t="s">
        <v>1599</v>
      </c>
      <c r="AC545" s="2" t="s">
        <v>1599</v>
      </c>
      <c r="AE545" s="2" t="s">
        <v>1599</v>
      </c>
      <c r="AF545" s="12" t="s">
        <v>204</v>
      </c>
      <c r="AG545" s="12">
        <v>11830</v>
      </c>
      <c r="AH545" s="12">
        <v>50</v>
      </c>
      <c r="AI545" s="12">
        <f>VLOOKUP(AH545,Tableau5[[ID_Section]:[departement]],10,TRUE)</f>
        <v>17</v>
      </c>
      <c r="AJ545" s="12">
        <v>141</v>
      </c>
      <c r="AK545" s="33">
        <v>43358</v>
      </c>
      <c r="AL545" s="12">
        <v>12</v>
      </c>
      <c r="AM545" s="12">
        <v>9</v>
      </c>
      <c r="AN545" s="12" t="s">
        <v>53</v>
      </c>
      <c r="AO545" s="12" t="s">
        <v>53</v>
      </c>
      <c r="AP545" s="12">
        <v>1</v>
      </c>
      <c r="AT545" s="12">
        <v>2</v>
      </c>
      <c r="AZ545" s="12" t="str">
        <f>CONCATENATE(AH545,"-",AK545,"-","Loisir")</f>
        <v>50-43358-Loisir</v>
      </c>
      <c r="BA545" s="12">
        <v>1</v>
      </c>
      <c r="BB545" s="12">
        <v>1</v>
      </c>
      <c r="BC545" s="12" t="s">
        <v>61</v>
      </c>
      <c r="BD545" s="12">
        <v>148</v>
      </c>
      <c r="BE545" s="12" t="s">
        <v>194</v>
      </c>
      <c r="BF545" s="12">
        <v>14942</v>
      </c>
      <c r="BG545" s="12">
        <v>76</v>
      </c>
      <c r="BI545" s="2"/>
    </row>
    <row r="546" spans="1:61" x14ac:dyDescent="0.2">
      <c r="A546" s="2" t="s">
        <v>1612</v>
      </c>
      <c r="B546" s="2" t="s">
        <v>568</v>
      </c>
      <c r="D546" s="2">
        <v>50</v>
      </c>
      <c r="E546" s="11">
        <v>43358</v>
      </c>
      <c r="F546" s="2">
        <v>43358</v>
      </c>
      <c r="G546" s="2">
        <v>141</v>
      </c>
      <c r="K546" s="2">
        <v>12</v>
      </c>
      <c r="O546" s="2" t="s">
        <v>46</v>
      </c>
      <c r="R546" s="2">
        <v>1</v>
      </c>
      <c r="S546" s="52" t="s">
        <v>1599</v>
      </c>
      <c r="V546" s="2" t="s">
        <v>1989</v>
      </c>
      <c r="W546" s="2" t="s">
        <v>1599</v>
      </c>
      <c r="X546" s="2" t="s">
        <v>1599</v>
      </c>
      <c r="Y546" s="2" t="s">
        <v>1599</v>
      </c>
      <c r="Z546" s="2" t="s">
        <v>1599</v>
      </c>
      <c r="AC546" s="2" t="s">
        <v>1599</v>
      </c>
      <c r="AE546" s="2" t="s">
        <v>1599</v>
      </c>
      <c r="AF546" s="12" t="s">
        <v>204</v>
      </c>
      <c r="AG546" s="12">
        <v>11831</v>
      </c>
      <c r="AH546" s="12">
        <v>50</v>
      </c>
      <c r="AI546" s="12">
        <f>VLOOKUP(AH546,Tableau5[[ID_Section]:[departement]],10,TRUE)</f>
        <v>17</v>
      </c>
      <c r="AJ546" s="12">
        <v>141</v>
      </c>
      <c r="AK546" s="33">
        <v>43358</v>
      </c>
      <c r="AL546" s="12">
        <v>12</v>
      </c>
      <c r="AM546" s="12">
        <v>2</v>
      </c>
      <c r="AN546" s="12" t="s">
        <v>46</v>
      </c>
      <c r="AP546" s="12">
        <v>1</v>
      </c>
      <c r="AT546" s="12">
        <v>2</v>
      </c>
      <c r="BA546" s="12">
        <v>2</v>
      </c>
      <c r="BB546" s="12">
        <v>1</v>
      </c>
      <c r="BC546" s="12" t="s">
        <v>61</v>
      </c>
      <c r="BD546" s="12">
        <v>148</v>
      </c>
      <c r="BE546" s="12" t="s">
        <v>194</v>
      </c>
      <c r="BF546" s="12">
        <v>14942</v>
      </c>
      <c r="BG546" s="12">
        <v>76</v>
      </c>
      <c r="BI546" s="2"/>
    </row>
    <row r="547" spans="1:61" x14ac:dyDescent="0.2">
      <c r="A547" s="2" t="s">
        <v>1612</v>
      </c>
      <c r="B547" s="2" t="s">
        <v>568</v>
      </c>
      <c r="D547" s="2">
        <v>50</v>
      </c>
      <c r="E547" s="11">
        <v>43358</v>
      </c>
      <c r="F547" s="2">
        <v>43358</v>
      </c>
      <c r="G547" s="2">
        <v>141</v>
      </c>
      <c r="K547" s="2">
        <v>12</v>
      </c>
      <c r="O547" s="2" t="s">
        <v>53</v>
      </c>
      <c r="P547" s="52" t="s">
        <v>53</v>
      </c>
      <c r="R547" s="2">
        <v>2</v>
      </c>
      <c r="S547" s="52" t="s">
        <v>1599</v>
      </c>
      <c r="V547" s="2" t="s">
        <v>1989</v>
      </c>
      <c r="W547" s="2" t="s">
        <v>1599</v>
      </c>
      <c r="X547" s="2" t="s">
        <v>1599</v>
      </c>
      <c r="Y547" s="2" t="s">
        <v>1599</v>
      </c>
      <c r="Z547" s="2" t="s">
        <v>1599</v>
      </c>
      <c r="AC547" s="2" t="s">
        <v>1599</v>
      </c>
      <c r="AE547" s="2" t="s">
        <v>1599</v>
      </c>
      <c r="AF547" s="12" t="s">
        <v>204</v>
      </c>
      <c r="AG547" s="12">
        <v>11832</v>
      </c>
      <c r="AH547" s="12">
        <v>50</v>
      </c>
      <c r="AI547" s="12">
        <f>VLOOKUP(AH547,Tableau5[[ID_Section]:[departement]],10,TRUE)</f>
        <v>17</v>
      </c>
      <c r="AJ547" s="12">
        <v>141</v>
      </c>
      <c r="AK547" s="33">
        <v>43358</v>
      </c>
      <c r="AL547" s="12">
        <v>12</v>
      </c>
      <c r="AM547" s="12">
        <v>9</v>
      </c>
      <c r="AN547" s="12" t="s">
        <v>53</v>
      </c>
      <c r="AO547" s="12" t="s">
        <v>53</v>
      </c>
      <c r="AP547" s="12">
        <v>2</v>
      </c>
      <c r="AT547" s="12">
        <v>2</v>
      </c>
      <c r="AZ547" s="12" t="str">
        <f>CONCATENATE(AH547,"-",AK547,"-","Loisir")</f>
        <v>50-43358-Loisir</v>
      </c>
      <c r="BA547" s="12">
        <v>1</v>
      </c>
      <c r="BB547" s="12">
        <v>1</v>
      </c>
      <c r="BC547" s="12" t="s">
        <v>61</v>
      </c>
      <c r="BD547" s="12">
        <v>148</v>
      </c>
      <c r="BE547" s="12" t="s">
        <v>194</v>
      </c>
      <c r="BF547" s="12">
        <v>14942</v>
      </c>
      <c r="BG547" s="12">
        <v>76</v>
      </c>
      <c r="BI547" s="2"/>
    </row>
    <row r="548" spans="1:61" x14ac:dyDescent="0.2">
      <c r="A548" s="2" t="s">
        <v>1612</v>
      </c>
      <c r="B548" s="2" t="s">
        <v>568</v>
      </c>
      <c r="D548" s="2">
        <v>50</v>
      </c>
      <c r="E548" s="11">
        <v>43358</v>
      </c>
      <c r="F548" s="2">
        <v>43358</v>
      </c>
      <c r="G548" s="2">
        <v>141</v>
      </c>
      <c r="K548" s="2">
        <v>12</v>
      </c>
      <c r="O548" s="2" t="s">
        <v>55</v>
      </c>
      <c r="P548" s="52" t="s">
        <v>55</v>
      </c>
      <c r="R548" s="2">
        <v>1</v>
      </c>
      <c r="S548" s="52">
        <v>1</v>
      </c>
      <c r="V548" s="2" t="s">
        <v>1988</v>
      </c>
      <c r="W548" s="2" t="s">
        <v>54</v>
      </c>
      <c r="X548" s="2" t="s">
        <v>239</v>
      </c>
      <c r="Y548" s="2" t="s">
        <v>1599</v>
      </c>
      <c r="Z548" s="2" t="s">
        <v>1599</v>
      </c>
      <c r="AC548" s="2" t="s">
        <v>1599</v>
      </c>
      <c r="AE548" s="2" t="s">
        <v>1599</v>
      </c>
      <c r="AF548" s="12" t="s">
        <v>239</v>
      </c>
      <c r="AG548" s="12">
        <v>11833</v>
      </c>
      <c r="AH548" s="12">
        <v>50</v>
      </c>
      <c r="AI548" s="12">
        <f>VLOOKUP(AH548,Tableau5[[ID_Section]:[departement]],10,TRUE)</f>
        <v>17</v>
      </c>
      <c r="AJ548" s="12">
        <v>141</v>
      </c>
      <c r="AK548" s="33">
        <v>43358</v>
      </c>
      <c r="AL548" s="12">
        <v>12</v>
      </c>
      <c r="AM548" s="12">
        <v>5</v>
      </c>
      <c r="AN548" s="12" t="s">
        <v>55</v>
      </c>
      <c r="AO548" s="12" t="str">
        <f>AN548</f>
        <v>Sportif</v>
      </c>
      <c r="AP548" s="12">
        <v>1</v>
      </c>
      <c r="AT548" s="12">
        <v>1</v>
      </c>
      <c r="AU548" s="12">
        <v>33</v>
      </c>
      <c r="AZ548" s="12" t="str">
        <f>CONCATENATE(AH548,"-",AK548,"-",AN548)</f>
        <v>50-43358-Sportif</v>
      </c>
      <c r="BA548" s="12">
        <v>1</v>
      </c>
      <c r="BB548" s="12">
        <v>1</v>
      </c>
      <c r="BC548" s="12" t="s">
        <v>61</v>
      </c>
      <c r="BD548" s="12">
        <v>148</v>
      </c>
      <c r="BE548" s="12" t="s">
        <v>194</v>
      </c>
      <c r="BF548" s="12">
        <v>14942</v>
      </c>
      <c r="BG548" s="12">
        <v>76</v>
      </c>
      <c r="BI548" s="2"/>
    </row>
    <row r="549" spans="1:61" x14ac:dyDescent="0.2">
      <c r="A549" s="2" t="s">
        <v>1612</v>
      </c>
      <c r="B549" s="2" t="s">
        <v>568</v>
      </c>
      <c r="D549" s="2">
        <v>50</v>
      </c>
      <c r="E549" s="11">
        <v>43358</v>
      </c>
      <c r="F549" s="2">
        <v>43358</v>
      </c>
      <c r="G549" s="2">
        <v>141</v>
      </c>
      <c r="K549" s="2">
        <v>12</v>
      </c>
      <c r="O549" s="2" t="s">
        <v>55</v>
      </c>
      <c r="P549" s="52" t="s">
        <v>55</v>
      </c>
      <c r="R549" s="2">
        <v>1</v>
      </c>
      <c r="S549" s="52" t="s">
        <v>1599</v>
      </c>
      <c r="V549" s="2" t="s">
        <v>1988</v>
      </c>
      <c r="W549" s="2" t="s">
        <v>1599</v>
      </c>
      <c r="X549" s="2" t="s">
        <v>1599</v>
      </c>
      <c r="Y549" s="2" t="s">
        <v>1599</v>
      </c>
      <c r="Z549" s="2" t="s">
        <v>1599</v>
      </c>
      <c r="AC549" s="2" t="s">
        <v>1599</v>
      </c>
      <c r="AE549" s="2" t="s">
        <v>1599</v>
      </c>
      <c r="AF549" s="12" t="s">
        <v>204</v>
      </c>
      <c r="AG549" s="12">
        <v>11834</v>
      </c>
      <c r="AH549" s="12">
        <v>50</v>
      </c>
      <c r="AI549" s="12">
        <f>VLOOKUP(AH549,Tableau5[[ID_Section]:[departement]],10,TRUE)</f>
        <v>17</v>
      </c>
      <c r="AJ549" s="12">
        <v>141</v>
      </c>
      <c r="AK549" s="33">
        <v>43358</v>
      </c>
      <c r="AL549" s="12">
        <v>12</v>
      </c>
      <c r="AM549" s="12">
        <v>5</v>
      </c>
      <c r="AN549" s="12" t="s">
        <v>55</v>
      </c>
      <c r="AO549" s="12" t="str">
        <f>AN549</f>
        <v>Sportif</v>
      </c>
      <c r="AP549" s="12">
        <v>1</v>
      </c>
      <c r="AT549" s="12">
        <v>1</v>
      </c>
      <c r="AZ549" s="12" t="str">
        <f>CONCATENATE(AH549,"-",AK549,"-",AN549)</f>
        <v>50-43358-Sportif</v>
      </c>
      <c r="BA549" s="12">
        <v>1</v>
      </c>
      <c r="BB549" s="12">
        <v>1</v>
      </c>
      <c r="BC549" s="12" t="s">
        <v>61</v>
      </c>
      <c r="BD549" s="12">
        <v>148</v>
      </c>
      <c r="BE549" s="12" t="s">
        <v>194</v>
      </c>
      <c r="BF549" s="12">
        <v>14942</v>
      </c>
      <c r="BG549" s="12">
        <v>76</v>
      </c>
      <c r="BI549" s="2"/>
    </row>
    <row r="550" spans="1:61" x14ac:dyDescent="0.2">
      <c r="A550" s="2" t="s">
        <v>1612</v>
      </c>
      <c r="B550" s="2" t="s">
        <v>568</v>
      </c>
      <c r="D550" s="2">
        <v>50</v>
      </c>
      <c r="E550" s="11">
        <v>43358</v>
      </c>
      <c r="F550" s="2">
        <v>43358</v>
      </c>
      <c r="G550" s="2">
        <v>141</v>
      </c>
      <c r="K550" s="2">
        <v>12</v>
      </c>
      <c r="O550" s="2" t="s">
        <v>53</v>
      </c>
      <c r="P550" s="52" t="s">
        <v>53</v>
      </c>
      <c r="R550" s="2">
        <v>2</v>
      </c>
      <c r="S550" s="52" t="s">
        <v>1599</v>
      </c>
      <c r="V550" s="2" t="s">
        <v>1989</v>
      </c>
      <c r="W550" s="2" t="s">
        <v>1599</v>
      </c>
      <c r="X550" s="2" t="s">
        <v>1599</v>
      </c>
      <c r="Y550" s="2" t="s">
        <v>1981</v>
      </c>
      <c r="Z550" s="2">
        <v>28320</v>
      </c>
      <c r="AC550" s="2" t="s">
        <v>1983</v>
      </c>
      <c r="AE550" s="2" t="s">
        <v>54</v>
      </c>
      <c r="AF550" s="12" t="s">
        <v>204</v>
      </c>
      <c r="AG550" s="12">
        <v>11835</v>
      </c>
      <c r="AH550" s="12">
        <v>50</v>
      </c>
      <c r="AI550" s="12">
        <f>VLOOKUP(AH550,Tableau5[[ID_Section]:[departement]],10,TRUE)</f>
        <v>17</v>
      </c>
      <c r="AJ550" s="12">
        <v>141</v>
      </c>
      <c r="AK550" s="33">
        <v>43358</v>
      </c>
      <c r="AL550" s="12">
        <v>12</v>
      </c>
      <c r="AM550" s="12">
        <v>9</v>
      </c>
      <c r="AN550" s="12" t="s">
        <v>53</v>
      </c>
      <c r="AO550" s="12" t="s">
        <v>53</v>
      </c>
      <c r="AP550" s="12">
        <v>2</v>
      </c>
      <c r="AT550" s="12">
        <v>2</v>
      </c>
      <c r="AV550" s="12">
        <v>28320</v>
      </c>
      <c r="AW550" s="12" t="s">
        <v>54</v>
      </c>
      <c r="AX550" s="12">
        <v>1</v>
      </c>
      <c r="AY550" s="12">
        <v>2</v>
      </c>
      <c r="AZ550" s="12" t="str">
        <f>CONCATENATE(AH550,"-",AK550,"-","Loisir")</f>
        <v>50-43358-Loisir</v>
      </c>
      <c r="BA550" s="12">
        <v>1</v>
      </c>
      <c r="BB550" s="12">
        <v>1</v>
      </c>
      <c r="BC550" s="12" t="s">
        <v>61</v>
      </c>
      <c r="BD550" s="12">
        <v>148</v>
      </c>
      <c r="BE550" s="12" t="s">
        <v>194</v>
      </c>
      <c r="BF550" s="12">
        <v>14942</v>
      </c>
      <c r="BG550" s="12">
        <v>76</v>
      </c>
      <c r="BI550" s="2"/>
    </row>
    <row r="551" spans="1:61" x14ac:dyDescent="0.2">
      <c r="A551" s="2" t="s">
        <v>1612</v>
      </c>
      <c r="B551" s="2" t="s">
        <v>568</v>
      </c>
      <c r="D551" s="2">
        <v>50</v>
      </c>
      <c r="E551" s="11">
        <v>43358</v>
      </c>
      <c r="F551" s="2">
        <v>43358</v>
      </c>
      <c r="G551" s="2">
        <v>141</v>
      </c>
      <c r="K551" s="2">
        <v>12</v>
      </c>
      <c r="O551" s="2" t="s">
        <v>49</v>
      </c>
      <c r="R551" s="2">
        <v>1</v>
      </c>
      <c r="S551" s="52" t="s">
        <v>1599</v>
      </c>
      <c r="V551" s="2" t="s">
        <v>1989</v>
      </c>
      <c r="W551" s="2" t="s">
        <v>1599</v>
      </c>
      <c r="X551" s="2" t="s">
        <v>1599</v>
      </c>
      <c r="Y551" s="2" t="s">
        <v>1599</v>
      </c>
      <c r="Z551" s="2" t="s">
        <v>1599</v>
      </c>
      <c r="AC551" s="2" t="s">
        <v>1599</v>
      </c>
      <c r="AE551" s="2" t="s">
        <v>1599</v>
      </c>
      <c r="AF551" s="12" t="s">
        <v>204</v>
      </c>
      <c r="AG551" s="12">
        <v>11836</v>
      </c>
      <c r="AH551" s="12">
        <v>50</v>
      </c>
      <c r="AI551" s="12">
        <f>VLOOKUP(AH551,Tableau5[[ID_Section]:[departement]],10,TRUE)</f>
        <v>17</v>
      </c>
      <c r="AJ551" s="12">
        <v>141</v>
      </c>
      <c r="AK551" s="33">
        <v>43358</v>
      </c>
      <c r="AL551" s="12">
        <v>12</v>
      </c>
      <c r="AM551" s="12">
        <v>1</v>
      </c>
      <c r="AN551" s="12" t="s">
        <v>49</v>
      </c>
      <c r="AP551" s="12">
        <v>1</v>
      </c>
      <c r="AT551" s="12">
        <v>2</v>
      </c>
      <c r="BA551" s="12">
        <v>2</v>
      </c>
      <c r="BB551" s="12">
        <v>1</v>
      </c>
      <c r="BC551" s="12" t="s">
        <v>61</v>
      </c>
      <c r="BD551" s="12">
        <v>148</v>
      </c>
      <c r="BE551" s="12" t="s">
        <v>194</v>
      </c>
      <c r="BF551" s="12">
        <v>14942</v>
      </c>
      <c r="BG551" s="12">
        <v>76</v>
      </c>
      <c r="BI551" s="2"/>
    </row>
    <row r="552" spans="1:61" x14ac:dyDescent="0.2">
      <c r="A552" s="2" t="s">
        <v>1612</v>
      </c>
      <c r="B552" s="2" t="s">
        <v>568</v>
      </c>
      <c r="D552" s="2">
        <v>50</v>
      </c>
      <c r="E552" s="11">
        <v>43358</v>
      </c>
      <c r="F552" s="2">
        <v>43358</v>
      </c>
      <c r="G552" s="2">
        <v>141</v>
      </c>
      <c r="K552" s="2">
        <v>12</v>
      </c>
      <c r="O552" s="2" t="s">
        <v>53</v>
      </c>
      <c r="P552" s="52" t="s">
        <v>53</v>
      </c>
      <c r="R552" s="2">
        <v>2</v>
      </c>
      <c r="S552" s="52" t="s">
        <v>1599</v>
      </c>
      <c r="V552" s="2" t="s">
        <v>1988</v>
      </c>
      <c r="W552" s="2" t="s">
        <v>1599</v>
      </c>
      <c r="X552" s="2" t="s">
        <v>1599</v>
      </c>
      <c r="Y552" s="2" t="s">
        <v>1599</v>
      </c>
      <c r="Z552" s="2" t="s">
        <v>1599</v>
      </c>
      <c r="AC552" s="2" t="s">
        <v>1599</v>
      </c>
      <c r="AE552" s="2" t="s">
        <v>1599</v>
      </c>
      <c r="AF552" s="12" t="s">
        <v>204</v>
      </c>
      <c r="AG552" s="12">
        <v>11837</v>
      </c>
      <c r="AH552" s="12">
        <v>50</v>
      </c>
      <c r="AI552" s="12">
        <f>VLOOKUP(AH552,Tableau5[[ID_Section]:[departement]],10,TRUE)</f>
        <v>17</v>
      </c>
      <c r="AJ552" s="12">
        <v>141</v>
      </c>
      <c r="AK552" s="33">
        <v>43358</v>
      </c>
      <c r="AL552" s="12">
        <v>12</v>
      </c>
      <c r="AM552" s="12">
        <v>9</v>
      </c>
      <c r="AN552" s="12" t="s">
        <v>53</v>
      </c>
      <c r="AO552" s="12" t="s">
        <v>53</v>
      </c>
      <c r="AP552" s="12">
        <v>2</v>
      </c>
      <c r="AT552" s="12">
        <v>1</v>
      </c>
      <c r="AZ552" s="12" t="str">
        <f>CONCATENATE(AH552,"-",AK552,"-","Loisir")</f>
        <v>50-43358-Loisir</v>
      </c>
      <c r="BA552" s="12">
        <v>1</v>
      </c>
      <c r="BB552" s="12">
        <v>1</v>
      </c>
      <c r="BC552" s="12" t="s">
        <v>61</v>
      </c>
      <c r="BD552" s="12">
        <v>148</v>
      </c>
      <c r="BE552" s="12" t="s">
        <v>194</v>
      </c>
      <c r="BF552" s="12">
        <v>14942</v>
      </c>
      <c r="BG552" s="12">
        <v>76</v>
      </c>
      <c r="BI552" s="2"/>
    </row>
    <row r="553" spans="1:61" x14ac:dyDescent="0.2">
      <c r="A553" s="2" t="s">
        <v>1612</v>
      </c>
      <c r="B553" s="2" t="s">
        <v>568</v>
      </c>
      <c r="D553" s="2">
        <v>50</v>
      </c>
      <c r="E553" s="11">
        <v>43358</v>
      </c>
      <c r="F553" s="2">
        <v>43358</v>
      </c>
      <c r="G553" s="2">
        <v>141</v>
      </c>
      <c r="K553" s="2">
        <v>12</v>
      </c>
      <c r="O553" s="2" t="s">
        <v>46</v>
      </c>
      <c r="R553" s="2">
        <v>1</v>
      </c>
      <c r="S553" s="52" t="s">
        <v>1599</v>
      </c>
      <c r="V553" s="2" t="s">
        <v>1989</v>
      </c>
      <c r="W553" s="2" t="s">
        <v>1599</v>
      </c>
      <c r="X553" s="2" t="s">
        <v>1599</v>
      </c>
      <c r="Y553" s="2" t="s">
        <v>1599</v>
      </c>
      <c r="Z553" s="2" t="s">
        <v>1599</v>
      </c>
      <c r="AC553" s="2" t="s">
        <v>1599</v>
      </c>
      <c r="AE553" s="2" t="s">
        <v>1599</v>
      </c>
      <c r="AF553" s="12" t="s">
        <v>204</v>
      </c>
      <c r="AG553" s="12">
        <v>11838</v>
      </c>
      <c r="AH553" s="12">
        <v>50</v>
      </c>
      <c r="AI553" s="12">
        <f>VLOOKUP(AH553,Tableau5[[ID_Section]:[departement]],10,TRUE)</f>
        <v>17</v>
      </c>
      <c r="AJ553" s="12">
        <v>141</v>
      </c>
      <c r="AK553" s="33">
        <v>43358</v>
      </c>
      <c r="AL553" s="12">
        <v>12</v>
      </c>
      <c r="AM553" s="12">
        <v>2</v>
      </c>
      <c r="AN553" s="12" t="s">
        <v>46</v>
      </c>
      <c r="AP553" s="12">
        <v>1</v>
      </c>
      <c r="AT553" s="12">
        <v>2</v>
      </c>
      <c r="BA553" s="12">
        <v>2</v>
      </c>
      <c r="BB553" s="12">
        <v>1</v>
      </c>
      <c r="BC553" s="12" t="s">
        <v>61</v>
      </c>
      <c r="BD553" s="12">
        <v>148</v>
      </c>
      <c r="BE553" s="12" t="s">
        <v>194</v>
      </c>
      <c r="BF553" s="12">
        <v>14942</v>
      </c>
      <c r="BG553" s="12">
        <v>76</v>
      </c>
      <c r="BI553" s="2"/>
    </row>
    <row r="554" spans="1:61" x14ac:dyDescent="0.2">
      <c r="A554" s="2" t="s">
        <v>1612</v>
      </c>
      <c r="B554" s="2" t="s">
        <v>568</v>
      </c>
      <c r="D554" s="2">
        <v>50</v>
      </c>
      <c r="E554" s="11">
        <v>43358</v>
      </c>
      <c r="F554" s="2">
        <v>43358</v>
      </c>
      <c r="G554" s="2">
        <v>141</v>
      </c>
      <c r="K554" s="2">
        <v>12</v>
      </c>
      <c r="O554" s="2" t="s">
        <v>53</v>
      </c>
      <c r="P554" s="52" t="s">
        <v>53</v>
      </c>
      <c r="R554" s="2">
        <v>2</v>
      </c>
      <c r="S554" s="52" t="s">
        <v>1599</v>
      </c>
      <c r="V554" s="2" t="s">
        <v>1989</v>
      </c>
      <c r="W554" s="2" t="s">
        <v>1599</v>
      </c>
      <c r="X554" s="2" t="s">
        <v>1599</v>
      </c>
      <c r="Y554" s="2" t="s">
        <v>1599</v>
      </c>
      <c r="Z554" s="2" t="s">
        <v>1599</v>
      </c>
      <c r="AC554" s="2" t="s">
        <v>1599</v>
      </c>
      <c r="AE554" s="2" t="s">
        <v>1599</v>
      </c>
      <c r="AF554" s="12" t="s">
        <v>204</v>
      </c>
      <c r="AG554" s="12">
        <v>11839</v>
      </c>
      <c r="AH554" s="12">
        <v>50</v>
      </c>
      <c r="AI554" s="12">
        <f>VLOOKUP(AH554,Tableau5[[ID_Section]:[departement]],10,TRUE)</f>
        <v>17</v>
      </c>
      <c r="AJ554" s="12">
        <v>141</v>
      </c>
      <c r="AK554" s="33">
        <v>43358</v>
      </c>
      <c r="AL554" s="12">
        <v>12</v>
      </c>
      <c r="AM554" s="12">
        <v>9</v>
      </c>
      <c r="AN554" s="12" t="s">
        <v>53</v>
      </c>
      <c r="AO554" s="12" t="s">
        <v>53</v>
      </c>
      <c r="AP554" s="12">
        <v>2</v>
      </c>
      <c r="AT554" s="12">
        <v>2</v>
      </c>
      <c r="AZ554" s="12" t="str">
        <f>CONCATENATE(AH554,"-",AK554,"-","Loisir")</f>
        <v>50-43358-Loisir</v>
      </c>
      <c r="BA554" s="12">
        <v>1</v>
      </c>
      <c r="BB554" s="12">
        <v>1</v>
      </c>
      <c r="BC554" s="12" t="s">
        <v>61</v>
      </c>
      <c r="BD554" s="12">
        <v>148</v>
      </c>
      <c r="BE554" s="12" t="s">
        <v>194</v>
      </c>
      <c r="BF554" s="12">
        <v>14942</v>
      </c>
      <c r="BG554" s="12">
        <v>76</v>
      </c>
      <c r="BI554" s="2"/>
    </row>
    <row r="555" spans="1:61" x14ac:dyDescent="0.2">
      <c r="A555" s="2" t="s">
        <v>1612</v>
      </c>
      <c r="B555" s="2" t="s">
        <v>568</v>
      </c>
      <c r="D555" s="2">
        <v>50</v>
      </c>
      <c r="E555" s="11">
        <v>43358</v>
      </c>
      <c r="F555" s="2">
        <v>43358</v>
      </c>
      <c r="G555" s="2">
        <v>141</v>
      </c>
      <c r="K555" s="2">
        <v>12</v>
      </c>
      <c r="O555" s="2" t="s">
        <v>46</v>
      </c>
      <c r="R555" s="2">
        <v>1</v>
      </c>
      <c r="S555" s="52" t="s">
        <v>1599</v>
      </c>
      <c r="V555" s="2" t="s">
        <v>1989</v>
      </c>
      <c r="W555" s="2" t="s">
        <v>1599</v>
      </c>
      <c r="X555" s="2" t="s">
        <v>1599</v>
      </c>
      <c r="Y555" s="2" t="s">
        <v>1599</v>
      </c>
      <c r="Z555" s="2" t="s">
        <v>1599</v>
      </c>
      <c r="AC555" s="2" t="s">
        <v>1599</v>
      </c>
      <c r="AE555" s="2" t="s">
        <v>1599</v>
      </c>
      <c r="AF555" s="12" t="s">
        <v>204</v>
      </c>
      <c r="AG555" s="12">
        <v>11840</v>
      </c>
      <c r="AH555" s="12">
        <v>50</v>
      </c>
      <c r="AI555" s="12">
        <f>VLOOKUP(AH555,Tableau5[[ID_Section]:[departement]],10,TRUE)</f>
        <v>17</v>
      </c>
      <c r="AJ555" s="12">
        <v>141</v>
      </c>
      <c r="AK555" s="33">
        <v>43358</v>
      </c>
      <c r="AL555" s="12">
        <v>12</v>
      </c>
      <c r="AM555" s="12">
        <v>2</v>
      </c>
      <c r="AN555" s="12" t="s">
        <v>46</v>
      </c>
      <c r="AP555" s="12">
        <v>1</v>
      </c>
      <c r="AT555" s="12">
        <v>2</v>
      </c>
      <c r="BA555" s="12">
        <v>2</v>
      </c>
      <c r="BB555" s="12">
        <v>1</v>
      </c>
      <c r="BC555" s="12" t="s">
        <v>61</v>
      </c>
      <c r="BD555" s="12">
        <v>148</v>
      </c>
      <c r="BE555" s="12" t="s">
        <v>194</v>
      </c>
      <c r="BF555" s="12">
        <v>14942</v>
      </c>
      <c r="BG555" s="12">
        <v>76</v>
      </c>
      <c r="BI555" s="2"/>
    </row>
    <row r="556" spans="1:61" x14ac:dyDescent="0.2">
      <c r="A556" s="2" t="s">
        <v>1612</v>
      </c>
      <c r="B556" s="2" t="s">
        <v>568</v>
      </c>
      <c r="D556" s="2">
        <v>50</v>
      </c>
      <c r="E556" s="11">
        <v>43358</v>
      </c>
      <c r="F556" s="2">
        <v>43358</v>
      </c>
      <c r="G556" s="2">
        <v>141</v>
      </c>
      <c r="K556" s="2">
        <v>12</v>
      </c>
      <c r="O556" s="2" t="s">
        <v>49</v>
      </c>
      <c r="R556" s="2">
        <v>2</v>
      </c>
      <c r="S556" s="52" t="s">
        <v>1599</v>
      </c>
      <c r="V556" s="2" t="s">
        <v>1988</v>
      </c>
      <c r="W556" s="2" t="s">
        <v>1599</v>
      </c>
      <c r="X556" s="2" t="s">
        <v>1599</v>
      </c>
      <c r="Y556" s="2" t="s">
        <v>1599</v>
      </c>
      <c r="Z556" s="2" t="s">
        <v>1599</v>
      </c>
      <c r="AC556" s="2" t="s">
        <v>1599</v>
      </c>
      <c r="AE556" s="2" t="s">
        <v>1599</v>
      </c>
      <c r="AF556" s="12" t="s">
        <v>204</v>
      </c>
      <c r="AG556" s="12">
        <v>11841</v>
      </c>
      <c r="AH556" s="12">
        <v>50</v>
      </c>
      <c r="AI556" s="12">
        <f>VLOOKUP(AH556,Tableau5[[ID_Section]:[departement]],10,TRUE)</f>
        <v>17</v>
      </c>
      <c r="AJ556" s="12">
        <v>141</v>
      </c>
      <c r="AK556" s="33">
        <v>43358</v>
      </c>
      <c r="AL556" s="12">
        <v>12</v>
      </c>
      <c r="AM556" s="12">
        <v>1</v>
      </c>
      <c r="AN556" s="12" t="s">
        <v>49</v>
      </c>
      <c r="AP556" s="12">
        <v>2</v>
      </c>
      <c r="AT556" s="12">
        <v>1</v>
      </c>
      <c r="BA556" s="12">
        <v>2</v>
      </c>
      <c r="BB556" s="12">
        <v>1</v>
      </c>
      <c r="BC556" s="12" t="s">
        <v>61</v>
      </c>
      <c r="BD556" s="12">
        <v>148</v>
      </c>
      <c r="BE556" s="12" t="s">
        <v>194</v>
      </c>
      <c r="BF556" s="12">
        <v>14942</v>
      </c>
      <c r="BG556" s="12">
        <v>76</v>
      </c>
      <c r="BI556" s="2"/>
    </row>
    <row r="557" spans="1:61" x14ac:dyDescent="0.2">
      <c r="A557" s="2" t="s">
        <v>1612</v>
      </c>
      <c r="B557" s="2" t="s">
        <v>568</v>
      </c>
      <c r="D557" s="2">
        <v>50</v>
      </c>
      <c r="E557" s="11">
        <v>43358</v>
      </c>
      <c r="F557" s="2">
        <v>43358</v>
      </c>
      <c r="G557" s="2">
        <v>141</v>
      </c>
      <c r="K557" s="2">
        <v>12</v>
      </c>
      <c r="O557" s="2" t="s">
        <v>49</v>
      </c>
      <c r="R557" s="2">
        <v>3</v>
      </c>
      <c r="S557" s="52" t="s">
        <v>1599</v>
      </c>
      <c r="V557" s="2" t="s">
        <v>1988</v>
      </c>
      <c r="W557" s="2" t="s">
        <v>1599</v>
      </c>
      <c r="X557" s="2" t="s">
        <v>1599</v>
      </c>
      <c r="Y557" s="2" t="s">
        <v>1599</v>
      </c>
      <c r="Z557" s="2" t="s">
        <v>1599</v>
      </c>
      <c r="AC557" s="2" t="s">
        <v>1599</v>
      </c>
      <c r="AE557" s="2" t="s">
        <v>1599</v>
      </c>
      <c r="AF557" s="12" t="s">
        <v>204</v>
      </c>
      <c r="AG557" s="12">
        <v>11842</v>
      </c>
      <c r="AH557" s="12">
        <v>50</v>
      </c>
      <c r="AI557" s="12">
        <f>VLOOKUP(AH557,Tableau5[[ID_Section]:[departement]],10,TRUE)</f>
        <v>17</v>
      </c>
      <c r="AJ557" s="12">
        <v>141</v>
      </c>
      <c r="AK557" s="33">
        <v>43358</v>
      </c>
      <c r="AL557" s="12">
        <v>12</v>
      </c>
      <c r="AM557" s="12">
        <v>1</v>
      </c>
      <c r="AN557" s="12" t="s">
        <v>49</v>
      </c>
      <c r="AP557" s="12">
        <v>3</v>
      </c>
      <c r="AT557" s="12">
        <v>1</v>
      </c>
      <c r="BA557" s="12">
        <v>2</v>
      </c>
      <c r="BB557" s="12">
        <v>1</v>
      </c>
      <c r="BC557" s="12" t="s">
        <v>61</v>
      </c>
      <c r="BD557" s="12">
        <v>148</v>
      </c>
      <c r="BE557" s="12" t="s">
        <v>194</v>
      </c>
      <c r="BF557" s="12">
        <v>14942</v>
      </c>
      <c r="BG557" s="12">
        <v>76</v>
      </c>
      <c r="BI557" s="2"/>
    </row>
    <row r="558" spans="1:61" x14ac:dyDescent="0.2">
      <c r="A558" s="2" t="s">
        <v>1612</v>
      </c>
      <c r="B558" s="2" t="s">
        <v>568</v>
      </c>
      <c r="D558" s="2">
        <v>50</v>
      </c>
      <c r="E558" s="11">
        <v>43358</v>
      </c>
      <c r="F558" s="2">
        <v>43358</v>
      </c>
      <c r="G558" s="2">
        <v>141</v>
      </c>
      <c r="K558" s="2">
        <v>12</v>
      </c>
      <c r="O558" s="2" t="s">
        <v>53</v>
      </c>
      <c r="P558" s="52" t="s">
        <v>53</v>
      </c>
      <c r="R558" s="2">
        <v>3</v>
      </c>
      <c r="S558" s="52" t="s">
        <v>1599</v>
      </c>
      <c r="V558" s="2" t="s">
        <v>1988</v>
      </c>
      <c r="W558" s="2" t="s">
        <v>1599</v>
      </c>
      <c r="X558" s="2" t="s">
        <v>1599</v>
      </c>
      <c r="Y558" s="2" t="s">
        <v>1599</v>
      </c>
      <c r="Z558" s="2" t="s">
        <v>1599</v>
      </c>
      <c r="AC558" s="2" t="s">
        <v>1599</v>
      </c>
      <c r="AE558" s="2" t="s">
        <v>1599</v>
      </c>
      <c r="AF558" s="12" t="s">
        <v>204</v>
      </c>
      <c r="AG558" s="12">
        <v>11843</v>
      </c>
      <c r="AH558" s="12">
        <v>50</v>
      </c>
      <c r="AI558" s="12">
        <f>VLOOKUP(AH558,Tableau5[[ID_Section]:[departement]],10,TRUE)</f>
        <v>17</v>
      </c>
      <c r="AJ558" s="12">
        <v>141</v>
      </c>
      <c r="AK558" s="33">
        <v>43358</v>
      </c>
      <c r="AL558" s="12">
        <v>12</v>
      </c>
      <c r="AM558" s="12">
        <v>9</v>
      </c>
      <c r="AN558" s="12" t="s">
        <v>53</v>
      </c>
      <c r="AO558" s="12" t="s">
        <v>53</v>
      </c>
      <c r="AP558" s="12">
        <v>3</v>
      </c>
      <c r="AT558" s="12">
        <v>1</v>
      </c>
      <c r="AZ558" s="12" t="str">
        <f>CONCATENATE(AH558,"-",AK558,"-","Loisir")</f>
        <v>50-43358-Loisir</v>
      </c>
      <c r="BA558" s="12">
        <v>1</v>
      </c>
      <c r="BB558" s="12">
        <v>1</v>
      </c>
      <c r="BC558" s="12" t="s">
        <v>61</v>
      </c>
      <c r="BD558" s="12">
        <v>148</v>
      </c>
      <c r="BE558" s="12" t="s">
        <v>194</v>
      </c>
      <c r="BF558" s="12">
        <v>14942</v>
      </c>
      <c r="BG558" s="12">
        <v>76</v>
      </c>
      <c r="BI558" s="2"/>
    </row>
    <row r="559" spans="1:61" x14ac:dyDescent="0.2">
      <c r="A559" s="2" t="s">
        <v>1612</v>
      </c>
      <c r="B559" s="2" t="s">
        <v>568</v>
      </c>
      <c r="D559" s="2">
        <v>50</v>
      </c>
      <c r="E559" s="11">
        <v>43358</v>
      </c>
      <c r="F559" s="2">
        <v>43358</v>
      </c>
      <c r="G559" s="2">
        <v>141</v>
      </c>
      <c r="K559" s="2">
        <v>12</v>
      </c>
      <c r="O559" s="2" t="s">
        <v>49</v>
      </c>
      <c r="R559" s="2">
        <v>3</v>
      </c>
      <c r="S559" s="52" t="s">
        <v>1599</v>
      </c>
      <c r="V559" s="2" t="s">
        <v>1988</v>
      </c>
      <c r="W559" s="2" t="s">
        <v>1599</v>
      </c>
      <c r="X559" s="2" t="s">
        <v>1599</v>
      </c>
      <c r="Y559" s="2" t="s">
        <v>1599</v>
      </c>
      <c r="Z559" s="2" t="s">
        <v>1599</v>
      </c>
      <c r="AC559" s="2" t="s">
        <v>1599</v>
      </c>
      <c r="AE559" s="2" t="s">
        <v>1599</v>
      </c>
      <c r="AF559" s="12" t="s">
        <v>204</v>
      </c>
      <c r="AG559" s="12">
        <v>11844</v>
      </c>
      <c r="AH559" s="12">
        <v>50</v>
      </c>
      <c r="AI559" s="12">
        <f>VLOOKUP(AH559,Tableau5[[ID_Section]:[departement]],10,TRUE)</f>
        <v>17</v>
      </c>
      <c r="AJ559" s="12">
        <v>141</v>
      </c>
      <c r="AK559" s="33">
        <v>43358</v>
      </c>
      <c r="AL559" s="12">
        <v>12</v>
      </c>
      <c r="AM559" s="12">
        <v>1</v>
      </c>
      <c r="AN559" s="12" t="s">
        <v>49</v>
      </c>
      <c r="AP559" s="12">
        <v>3</v>
      </c>
      <c r="AT559" s="12">
        <v>1</v>
      </c>
      <c r="BA559" s="12">
        <v>2</v>
      </c>
      <c r="BB559" s="12">
        <v>1</v>
      </c>
      <c r="BC559" s="12" t="s">
        <v>61</v>
      </c>
      <c r="BD559" s="12">
        <v>148</v>
      </c>
      <c r="BE559" s="12" t="s">
        <v>194</v>
      </c>
      <c r="BF559" s="12">
        <v>14942</v>
      </c>
      <c r="BG559" s="12">
        <v>76</v>
      </c>
      <c r="BI559" s="2"/>
    </row>
    <row r="560" spans="1:61" x14ac:dyDescent="0.2">
      <c r="A560" s="2" t="s">
        <v>1612</v>
      </c>
      <c r="B560" s="2" t="s">
        <v>568</v>
      </c>
      <c r="D560" s="2">
        <v>50</v>
      </c>
      <c r="E560" s="11">
        <v>43358</v>
      </c>
      <c r="F560" s="2">
        <v>43358</v>
      </c>
      <c r="G560" s="2">
        <v>141</v>
      </c>
      <c r="K560" s="2">
        <v>12</v>
      </c>
      <c r="O560" s="2" t="s">
        <v>46</v>
      </c>
      <c r="R560" s="2">
        <v>1</v>
      </c>
      <c r="S560" s="52" t="s">
        <v>1599</v>
      </c>
      <c r="V560" s="2" t="s">
        <v>1988</v>
      </c>
      <c r="W560" s="2" t="s">
        <v>1599</v>
      </c>
      <c r="X560" s="2" t="s">
        <v>1599</v>
      </c>
      <c r="Y560" s="2" t="s">
        <v>1599</v>
      </c>
      <c r="Z560" s="2" t="s">
        <v>1599</v>
      </c>
      <c r="AC560" s="2" t="s">
        <v>1599</v>
      </c>
      <c r="AE560" s="2" t="s">
        <v>1599</v>
      </c>
      <c r="AF560" s="12" t="s">
        <v>204</v>
      </c>
      <c r="AG560" s="12">
        <v>11845</v>
      </c>
      <c r="AH560" s="12">
        <v>50</v>
      </c>
      <c r="AI560" s="12">
        <f>VLOOKUP(AH560,Tableau5[[ID_Section]:[departement]],10,TRUE)</f>
        <v>17</v>
      </c>
      <c r="AJ560" s="12">
        <v>141</v>
      </c>
      <c r="AK560" s="33">
        <v>43358</v>
      </c>
      <c r="AL560" s="12">
        <v>12</v>
      </c>
      <c r="AM560" s="12">
        <v>2</v>
      </c>
      <c r="AN560" s="12" t="s">
        <v>46</v>
      </c>
      <c r="AP560" s="12">
        <v>1</v>
      </c>
      <c r="AT560" s="12">
        <v>1</v>
      </c>
      <c r="BA560" s="12">
        <v>2</v>
      </c>
      <c r="BB560" s="12">
        <v>1</v>
      </c>
      <c r="BC560" s="12" t="s">
        <v>61</v>
      </c>
      <c r="BD560" s="12">
        <v>148</v>
      </c>
      <c r="BE560" s="12" t="s">
        <v>194</v>
      </c>
      <c r="BF560" s="12">
        <v>14942</v>
      </c>
      <c r="BG560" s="12">
        <v>76</v>
      </c>
      <c r="BI560" s="2"/>
    </row>
    <row r="561" spans="1:61" x14ac:dyDescent="0.2">
      <c r="A561" s="2" t="s">
        <v>1612</v>
      </c>
      <c r="B561" s="2" t="s">
        <v>568</v>
      </c>
      <c r="D561" s="2">
        <v>50</v>
      </c>
      <c r="E561" s="11">
        <v>43358</v>
      </c>
      <c r="F561" s="2">
        <v>43358</v>
      </c>
      <c r="G561" s="2">
        <v>141</v>
      </c>
      <c r="K561" s="2">
        <v>12</v>
      </c>
      <c r="O561" s="2" t="s">
        <v>49</v>
      </c>
      <c r="R561" s="2">
        <v>1</v>
      </c>
      <c r="S561" s="52" t="s">
        <v>1599</v>
      </c>
      <c r="V561" s="2" t="s">
        <v>1988</v>
      </c>
      <c r="W561" s="2" t="s">
        <v>1599</v>
      </c>
      <c r="X561" s="2" t="s">
        <v>1599</v>
      </c>
      <c r="Y561" s="2" t="s">
        <v>1599</v>
      </c>
      <c r="Z561" s="2" t="s">
        <v>1599</v>
      </c>
      <c r="AC561" s="2" t="s">
        <v>1599</v>
      </c>
      <c r="AE561" s="2" t="s">
        <v>1599</v>
      </c>
      <c r="AF561" s="12" t="s">
        <v>204</v>
      </c>
      <c r="AG561" s="12">
        <v>11846</v>
      </c>
      <c r="AH561" s="12">
        <v>50</v>
      </c>
      <c r="AI561" s="12">
        <f>VLOOKUP(AH561,Tableau5[[ID_Section]:[departement]],10,TRUE)</f>
        <v>17</v>
      </c>
      <c r="AJ561" s="12">
        <v>141</v>
      </c>
      <c r="AK561" s="33">
        <v>43358</v>
      </c>
      <c r="AL561" s="12">
        <v>12</v>
      </c>
      <c r="AM561" s="12">
        <v>1</v>
      </c>
      <c r="AN561" s="12" t="s">
        <v>49</v>
      </c>
      <c r="AP561" s="12">
        <v>1</v>
      </c>
      <c r="AT561" s="12">
        <v>1</v>
      </c>
      <c r="BA561" s="12">
        <v>2</v>
      </c>
      <c r="BB561" s="12">
        <v>1</v>
      </c>
      <c r="BC561" s="12" t="s">
        <v>61</v>
      </c>
      <c r="BD561" s="12">
        <v>148</v>
      </c>
      <c r="BE561" s="12" t="s">
        <v>194</v>
      </c>
      <c r="BF561" s="12">
        <v>14942</v>
      </c>
      <c r="BG561" s="12">
        <v>76</v>
      </c>
      <c r="BI561" s="2"/>
    </row>
    <row r="562" spans="1:61" x14ac:dyDescent="0.2">
      <c r="A562" s="2" t="s">
        <v>1612</v>
      </c>
      <c r="B562" s="2" t="s">
        <v>568</v>
      </c>
      <c r="D562" s="2">
        <v>50</v>
      </c>
      <c r="E562" s="11">
        <v>43358</v>
      </c>
      <c r="F562" s="2">
        <v>43358</v>
      </c>
      <c r="G562" s="2">
        <v>141</v>
      </c>
      <c r="K562" s="2">
        <v>12</v>
      </c>
      <c r="O562" s="2" t="s">
        <v>56</v>
      </c>
      <c r="R562" s="2">
        <v>1</v>
      </c>
      <c r="S562" s="52" t="s">
        <v>1599</v>
      </c>
      <c r="U562" s="2" t="s">
        <v>57</v>
      </c>
      <c r="V562" s="2" t="s">
        <v>1988</v>
      </c>
      <c r="W562" s="2" t="s">
        <v>1599</v>
      </c>
      <c r="X562" s="2" t="s">
        <v>1599</v>
      </c>
      <c r="Y562" s="2" t="s">
        <v>1599</v>
      </c>
      <c r="Z562" s="2" t="s">
        <v>1599</v>
      </c>
      <c r="AC562" s="2" t="s">
        <v>1599</v>
      </c>
      <c r="AE562" s="2" t="s">
        <v>1599</v>
      </c>
      <c r="AF562" s="12" t="s">
        <v>204</v>
      </c>
      <c r="AG562" s="12">
        <v>11847</v>
      </c>
      <c r="AH562" s="12">
        <v>50</v>
      </c>
      <c r="AI562" s="12">
        <f>VLOOKUP(AH562,Tableau5[[ID_Section]:[departement]],10,TRUE)</f>
        <v>17</v>
      </c>
      <c r="AJ562" s="12">
        <v>141</v>
      </c>
      <c r="AK562" s="33">
        <v>43358</v>
      </c>
      <c r="AL562" s="12">
        <v>12</v>
      </c>
      <c r="AM562" s="12">
        <v>15</v>
      </c>
      <c r="AN562" s="12" t="s">
        <v>56</v>
      </c>
      <c r="AP562" s="12">
        <v>1</v>
      </c>
      <c r="AS562" s="12" t="s">
        <v>57</v>
      </c>
      <c r="AT562" s="12">
        <v>1</v>
      </c>
      <c r="BA562" s="12">
        <v>2</v>
      </c>
      <c r="BB562" s="12">
        <v>1</v>
      </c>
      <c r="BC562" s="12" t="s">
        <v>61</v>
      </c>
      <c r="BD562" s="12">
        <v>148</v>
      </c>
      <c r="BE562" s="12" t="s">
        <v>194</v>
      </c>
      <c r="BF562" s="12">
        <v>14942</v>
      </c>
      <c r="BG562" s="12">
        <v>76</v>
      </c>
      <c r="BI562" s="2"/>
    </row>
    <row r="563" spans="1:61" x14ac:dyDescent="0.2">
      <c r="A563" s="2" t="s">
        <v>1612</v>
      </c>
      <c r="B563" s="2" t="s">
        <v>568</v>
      </c>
      <c r="D563" s="2">
        <v>50</v>
      </c>
      <c r="E563" s="11">
        <v>43358</v>
      </c>
      <c r="F563" s="2">
        <v>43358</v>
      </c>
      <c r="G563" s="2">
        <v>141</v>
      </c>
      <c r="K563" s="2">
        <v>12</v>
      </c>
      <c r="O563" s="2" t="s">
        <v>53</v>
      </c>
      <c r="P563" s="52" t="s">
        <v>53</v>
      </c>
      <c r="R563" s="2">
        <v>1</v>
      </c>
      <c r="S563" s="52">
        <v>1</v>
      </c>
      <c r="V563" s="2" t="s">
        <v>1988</v>
      </c>
      <c r="W563" s="2" t="s">
        <v>54</v>
      </c>
      <c r="X563" s="2" t="s">
        <v>240</v>
      </c>
      <c r="Y563" s="2" t="s">
        <v>1599</v>
      </c>
      <c r="Z563" s="2" t="s">
        <v>1599</v>
      </c>
      <c r="AC563" s="2" t="s">
        <v>1599</v>
      </c>
      <c r="AE563" s="2" t="s">
        <v>1599</v>
      </c>
      <c r="AF563" s="12" t="s">
        <v>240</v>
      </c>
      <c r="AG563" s="12">
        <v>11848</v>
      </c>
      <c r="AH563" s="12">
        <v>50</v>
      </c>
      <c r="AI563" s="12">
        <f>VLOOKUP(AH563,Tableau5[[ID_Section]:[departement]],10,TRUE)</f>
        <v>17</v>
      </c>
      <c r="AJ563" s="12">
        <v>141</v>
      </c>
      <c r="AK563" s="33">
        <v>43358</v>
      </c>
      <c r="AL563" s="12">
        <v>12</v>
      </c>
      <c r="AM563" s="12">
        <v>9</v>
      </c>
      <c r="AN563" s="12" t="s">
        <v>53</v>
      </c>
      <c r="AO563" s="12" t="s">
        <v>53</v>
      </c>
      <c r="AP563" s="12">
        <v>1</v>
      </c>
      <c r="AT563" s="12">
        <v>1</v>
      </c>
      <c r="AU563" s="12">
        <v>34</v>
      </c>
      <c r="AZ563" s="12" t="str">
        <f>CONCATENATE(AH563,"-",AK563,"-","Loisir")</f>
        <v>50-43358-Loisir</v>
      </c>
      <c r="BA563" s="12">
        <v>1</v>
      </c>
      <c r="BB563" s="12">
        <v>1</v>
      </c>
      <c r="BC563" s="12" t="s">
        <v>61</v>
      </c>
      <c r="BD563" s="12">
        <v>148</v>
      </c>
      <c r="BE563" s="12" t="s">
        <v>194</v>
      </c>
      <c r="BF563" s="12">
        <v>14942</v>
      </c>
      <c r="BG563" s="12">
        <v>76</v>
      </c>
      <c r="BI563" s="2"/>
    </row>
    <row r="564" spans="1:61" x14ac:dyDescent="0.2">
      <c r="A564" s="2" t="s">
        <v>1612</v>
      </c>
      <c r="B564" s="2" t="s">
        <v>568</v>
      </c>
      <c r="D564" s="2">
        <v>50</v>
      </c>
      <c r="E564" s="11">
        <v>43358</v>
      </c>
      <c r="F564" s="2">
        <v>43358</v>
      </c>
      <c r="G564" s="2">
        <v>141</v>
      </c>
      <c r="K564" s="2">
        <v>12</v>
      </c>
      <c r="O564" s="2" t="s">
        <v>53</v>
      </c>
      <c r="P564" s="52" t="s">
        <v>53</v>
      </c>
      <c r="R564" s="2">
        <v>24</v>
      </c>
      <c r="S564" s="52" t="s">
        <v>1599</v>
      </c>
      <c r="V564" s="2" t="s">
        <v>1988</v>
      </c>
      <c r="W564" s="2" t="s">
        <v>1599</v>
      </c>
      <c r="X564" s="2" t="s">
        <v>1599</v>
      </c>
      <c r="Y564" s="2" t="s">
        <v>1599</v>
      </c>
      <c r="Z564" s="2" t="s">
        <v>1599</v>
      </c>
      <c r="AC564" s="2" t="s">
        <v>1599</v>
      </c>
      <c r="AE564" s="2" t="s">
        <v>1599</v>
      </c>
      <c r="AF564" s="12" t="s">
        <v>204</v>
      </c>
      <c r="AG564" s="12">
        <v>11849</v>
      </c>
      <c r="AH564" s="12">
        <v>50</v>
      </c>
      <c r="AI564" s="12">
        <f>VLOOKUP(AH564,Tableau5[[ID_Section]:[departement]],10,TRUE)</f>
        <v>17</v>
      </c>
      <c r="AJ564" s="12">
        <v>141</v>
      </c>
      <c r="AK564" s="33">
        <v>43358</v>
      </c>
      <c r="AL564" s="12">
        <v>12</v>
      </c>
      <c r="AM564" s="12">
        <v>9</v>
      </c>
      <c r="AN564" s="12" t="s">
        <v>53</v>
      </c>
      <c r="AO564" s="12" t="s">
        <v>53</v>
      </c>
      <c r="AP564" s="12">
        <v>24</v>
      </c>
      <c r="AT564" s="12">
        <v>1</v>
      </c>
      <c r="AZ564" s="12" t="str">
        <f>CONCATENATE(AH564,"-",AK564,"-","Loisir")</f>
        <v>50-43358-Loisir</v>
      </c>
      <c r="BA564" s="12">
        <v>1</v>
      </c>
      <c r="BB564" s="12">
        <v>1</v>
      </c>
      <c r="BC564" s="12" t="s">
        <v>61</v>
      </c>
      <c r="BD564" s="12">
        <v>148</v>
      </c>
      <c r="BE564" s="12" t="s">
        <v>194</v>
      </c>
      <c r="BF564" s="12">
        <v>14942</v>
      </c>
      <c r="BG564" s="12">
        <v>76</v>
      </c>
      <c r="BH564" s="12" t="s">
        <v>48</v>
      </c>
      <c r="BI564" s="2"/>
    </row>
    <row r="565" spans="1:61" x14ac:dyDescent="0.2">
      <c r="A565" s="2" t="s">
        <v>1612</v>
      </c>
      <c r="B565" s="2" t="s">
        <v>568</v>
      </c>
      <c r="D565" s="2">
        <v>50</v>
      </c>
      <c r="E565" s="11">
        <v>43358</v>
      </c>
      <c r="F565" s="2">
        <v>43358</v>
      </c>
      <c r="G565" s="2">
        <v>141</v>
      </c>
      <c r="K565" s="2">
        <v>13</v>
      </c>
      <c r="O565" s="2" t="s">
        <v>49</v>
      </c>
      <c r="R565" s="2">
        <v>2</v>
      </c>
      <c r="S565" s="52" t="s">
        <v>1599</v>
      </c>
      <c r="V565" s="2" t="s">
        <v>1988</v>
      </c>
      <c r="W565" s="2" t="s">
        <v>1599</v>
      </c>
      <c r="X565" s="2" t="s">
        <v>1599</v>
      </c>
      <c r="Y565" s="2" t="s">
        <v>1599</v>
      </c>
      <c r="Z565" s="2" t="s">
        <v>1599</v>
      </c>
      <c r="AC565" s="2" t="s">
        <v>1599</v>
      </c>
      <c r="AE565" s="2" t="s">
        <v>1599</v>
      </c>
      <c r="AF565" s="12" t="s">
        <v>204</v>
      </c>
      <c r="AG565" s="12">
        <v>11850</v>
      </c>
      <c r="AH565" s="12">
        <v>50</v>
      </c>
      <c r="AI565" s="12">
        <f>VLOOKUP(AH565,Tableau5[[ID_Section]:[departement]],10,TRUE)</f>
        <v>17</v>
      </c>
      <c r="AJ565" s="12">
        <v>141</v>
      </c>
      <c r="AK565" s="33">
        <v>43358</v>
      </c>
      <c r="AL565" s="12">
        <v>13</v>
      </c>
      <c r="AM565" s="12">
        <v>1</v>
      </c>
      <c r="AN565" s="12" t="s">
        <v>49</v>
      </c>
      <c r="AP565" s="12">
        <v>2</v>
      </c>
      <c r="AT565" s="12">
        <v>1</v>
      </c>
      <c r="BA565" s="12">
        <v>2</v>
      </c>
      <c r="BB565" s="12">
        <v>2</v>
      </c>
      <c r="BC565" s="12" t="s">
        <v>61</v>
      </c>
      <c r="BD565" s="12">
        <v>148</v>
      </c>
      <c r="BE565" s="12" t="s">
        <v>195</v>
      </c>
      <c r="BF565" s="12">
        <v>14943</v>
      </c>
      <c r="BG565" s="12">
        <v>69</v>
      </c>
      <c r="BI565" s="2"/>
    </row>
    <row r="566" spans="1:61" x14ac:dyDescent="0.2">
      <c r="A566" s="2" t="s">
        <v>1612</v>
      </c>
      <c r="B566" s="2" t="s">
        <v>568</v>
      </c>
      <c r="D566" s="2">
        <v>50</v>
      </c>
      <c r="E566" s="11">
        <v>43358</v>
      </c>
      <c r="F566" s="2">
        <v>43358</v>
      </c>
      <c r="G566" s="2">
        <v>141</v>
      </c>
      <c r="K566" s="2">
        <v>13</v>
      </c>
      <c r="O566" s="2" t="s">
        <v>49</v>
      </c>
      <c r="R566" s="2">
        <v>2</v>
      </c>
      <c r="S566" s="52" t="s">
        <v>1599</v>
      </c>
      <c r="V566" s="2" t="s">
        <v>1989</v>
      </c>
      <c r="W566" s="2" t="s">
        <v>1599</v>
      </c>
      <c r="X566" s="2" t="s">
        <v>1599</v>
      </c>
      <c r="Y566" s="2" t="s">
        <v>1599</v>
      </c>
      <c r="Z566" s="2" t="s">
        <v>1599</v>
      </c>
      <c r="AC566" s="2" t="s">
        <v>1599</v>
      </c>
      <c r="AE566" s="2" t="s">
        <v>1599</v>
      </c>
      <c r="AF566" s="12" t="s">
        <v>204</v>
      </c>
      <c r="AG566" s="12">
        <v>11851</v>
      </c>
      <c r="AH566" s="12">
        <v>50</v>
      </c>
      <c r="AI566" s="12">
        <f>VLOOKUP(AH566,Tableau5[[ID_Section]:[departement]],10,TRUE)</f>
        <v>17</v>
      </c>
      <c r="AJ566" s="12">
        <v>141</v>
      </c>
      <c r="AK566" s="33">
        <v>43358</v>
      </c>
      <c r="AL566" s="12">
        <v>13</v>
      </c>
      <c r="AM566" s="12">
        <v>1</v>
      </c>
      <c r="AN566" s="12" t="s">
        <v>49</v>
      </c>
      <c r="AP566" s="12">
        <v>2</v>
      </c>
      <c r="AT566" s="12">
        <v>2</v>
      </c>
      <c r="BA566" s="12">
        <v>2</v>
      </c>
      <c r="BB566" s="12">
        <v>2</v>
      </c>
      <c r="BC566" s="12" t="s">
        <v>61</v>
      </c>
      <c r="BD566" s="12">
        <v>148</v>
      </c>
      <c r="BE566" s="12" t="s">
        <v>195</v>
      </c>
      <c r="BF566" s="12">
        <v>14943</v>
      </c>
      <c r="BG566" s="12">
        <v>69</v>
      </c>
      <c r="BI566" s="2"/>
    </row>
    <row r="567" spans="1:61" x14ac:dyDescent="0.2">
      <c r="A567" s="2" t="s">
        <v>1612</v>
      </c>
      <c r="B567" s="2" t="s">
        <v>568</v>
      </c>
      <c r="D567" s="2">
        <v>50</v>
      </c>
      <c r="E567" s="11">
        <v>43358</v>
      </c>
      <c r="F567" s="2">
        <v>43358</v>
      </c>
      <c r="G567" s="2">
        <v>141</v>
      </c>
      <c r="K567" s="2">
        <v>13</v>
      </c>
      <c r="O567" s="2" t="s">
        <v>46</v>
      </c>
      <c r="R567" s="2">
        <v>1</v>
      </c>
      <c r="S567" s="52" t="s">
        <v>1599</v>
      </c>
      <c r="V567" s="2" t="s">
        <v>1988</v>
      </c>
      <c r="W567" s="2" t="s">
        <v>1599</v>
      </c>
      <c r="X567" s="2" t="s">
        <v>1599</v>
      </c>
      <c r="Y567" s="2" t="s">
        <v>1599</v>
      </c>
      <c r="Z567" s="2" t="s">
        <v>1599</v>
      </c>
      <c r="AC567" s="2" t="s">
        <v>1599</v>
      </c>
      <c r="AE567" s="2" t="s">
        <v>1599</v>
      </c>
      <c r="AF567" s="12" t="s">
        <v>204</v>
      </c>
      <c r="AG567" s="12">
        <v>11852</v>
      </c>
      <c r="AH567" s="12">
        <v>50</v>
      </c>
      <c r="AI567" s="12">
        <f>VLOOKUP(AH567,Tableau5[[ID_Section]:[departement]],10,TRUE)</f>
        <v>17</v>
      </c>
      <c r="AJ567" s="12">
        <v>141</v>
      </c>
      <c r="AK567" s="33">
        <v>43358</v>
      </c>
      <c r="AL567" s="12">
        <v>13</v>
      </c>
      <c r="AM567" s="12">
        <v>2</v>
      </c>
      <c r="AN567" s="12" t="s">
        <v>46</v>
      </c>
      <c r="AP567" s="12">
        <v>1</v>
      </c>
      <c r="AT567" s="12">
        <v>1</v>
      </c>
      <c r="BA567" s="12">
        <v>2</v>
      </c>
      <c r="BB567" s="12">
        <v>2</v>
      </c>
      <c r="BC567" s="12" t="s">
        <v>61</v>
      </c>
      <c r="BD567" s="12">
        <v>148</v>
      </c>
      <c r="BE567" s="12" t="s">
        <v>195</v>
      </c>
      <c r="BF567" s="12">
        <v>14943</v>
      </c>
      <c r="BG567" s="12">
        <v>69</v>
      </c>
      <c r="BI567" s="2"/>
    </row>
    <row r="568" spans="1:61" x14ac:dyDescent="0.2">
      <c r="A568" s="2" t="s">
        <v>1612</v>
      </c>
      <c r="B568" s="2" t="s">
        <v>568</v>
      </c>
      <c r="D568" s="2">
        <v>50</v>
      </c>
      <c r="E568" s="11">
        <v>43358</v>
      </c>
      <c r="F568" s="2">
        <v>43358</v>
      </c>
      <c r="G568" s="2">
        <v>141</v>
      </c>
      <c r="K568" s="2">
        <v>13</v>
      </c>
      <c r="O568" s="2" t="s">
        <v>49</v>
      </c>
      <c r="R568" s="2">
        <v>1</v>
      </c>
      <c r="S568" s="52" t="s">
        <v>1599</v>
      </c>
      <c r="V568" s="2" t="s">
        <v>1989</v>
      </c>
      <c r="W568" s="2" t="s">
        <v>1599</v>
      </c>
      <c r="X568" s="2" t="s">
        <v>1599</v>
      </c>
      <c r="Y568" s="2" t="s">
        <v>1599</v>
      </c>
      <c r="Z568" s="2" t="s">
        <v>1599</v>
      </c>
      <c r="AC568" s="2" t="s">
        <v>1599</v>
      </c>
      <c r="AE568" s="2" t="s">
        <v>1599</v>
      </c>
      <c r="AF568" s="12" t="s">
        <v>204</v>
      </c>
      <c r="AG568" s="12">
        <v>11853</v>
      </c>
      <c r="AH568" s="12">
        <v>50</v>
      </c>
      <c r="AI568" s="12">
        <f>VLOOKUP(AH568,Tableau5[[ID_Section]:[departement]],10,TRUE)</f>
        <v>17</v>
      </c>
      <c r="AJ568" s="12">
        <v>141</v>
      </c>
      <c r="AK568" s="33">
        <v>43358</v>
      </c>
      <c r="AL568" s="12">
        <v>13</v>
      </c>
      <c r="AM568" s="12">
        <v>1</v>
      </c>
      <c r="AN568" s="12" t="s">
        <v>49</v>
      </c>
      <c r="AP568" s="12">
        <v>1</v>
      </c>
      <c r="AT568" s="12">
        <v>2</v>
      </c>
      <c r="BA568" s="12">
        <v>2</v>
      </c>
      <c r="BB568" s="12">
        <v>2</v>
      </c>
      <c r="BC568" s="12" t="s">
        <v>61</v>
      </c>
      <c r="BD568" s="12">
        <v>148</v>
      </c>
      <c r="BE568" s="12" t="s">
        <v>195</v>
      </c>
      <c r="BF568" s="12">
        <v>14943</v>
      </c>
      <c r="BG568" s="12">
        <v>69</v>
      </c>
      <c r="BI568" s="2"/>
    </row>
    <row r="569" spans="1:61" x14ac:dyDescent="0.2">
      <c r="A569" s="2" t="s">
        <v>1612</v>
      </c>
      <c r="B569" s="2" t="s">
        <v>568</v>
      </c>
      <c r="D569" s="2">
        <v>50</v>
      </c>
      <c r="E569" s="11">
        <v>43358</v>
      </c>
      <c r="F569" s="2">
        <v>43358</v>
      </c>
      <c r="G569" s="2">
        <v>141</v>
      </c>
      <c r="K569" s="2">
        <v>13</v>
      </c>
      <c r="O569" s="2" t="s">
        <v>49</v>
      </c>
      <c r="R569" s="2">
        <v>2</v>
      </c>
      <c r="S569" s="52" t="s">
        <v>1599</v>
      </c>
      <c r="V569" s="2" t="s">
        <v>1988</v>
      </c>
      <c r="W569" s="2" t="s">
        <v>1599</v>
      </c>
      <c r="X569" s="2" t="s">
        <v>1599</v>
      </c>
      <c r="Y569" s="2" t="s">
        <v>1599</v>
      </c>
      <c r="Z569" s="2" t="s">
        <v>1599</v>
      </c>
      <c r="AC569" s="2" t="s">
        <v>1599</v>
      </c>
      <c r="AE569" s="2" t="s">
        <v>1599</v>
      </c>
      <c r="AF569" s="12" t="s">
        <v>204</v>
      </c>
      <c r="AG569" s="12">
        <v>11854</v>
      </c>
      <c r="AH569" s="12">
        <v>50</v>
      </c>
      <c r="AI569" s="12">
        <f>VLOOKUP(AH569,Tableau5[[ID_Section]:[departement]],10,TRUE)</f>
        <v>17</v>
      </c>
      <c r="AJ569" s="12">
        <v>141</v>
      </c>
      <c r="AK569" s="33">
        <v>43358</v>
      </c>
      <c r="AL569" s="12">
        <v>13</v>
      </c>
      <c r="AM569" s="12">
        <v>1</v>
      </c>
      <c r="AN569" s="12" t="s">
        <v>49</v>
      </c>
      <c r="AP569" s="12">
        <v>2</v>
      </c>
      <c r="AT569" s="12">
        <v>1</v>
      </c>
      <c r="BA569" s="12">
        <v>2</v>
      </c>
      <c r="BB569" s="12">
        <v>2</v>
      </c>
      <c r="BC569" s="12" t="s">
        <v>61</v>
      </c>
      <c r="BD569" s="12">
        <v>148</v>
      </c>
      <c r="BE569" s="12" t="s">
        <v>195</v>
      </c>
      <c r="BF569" s="12">
        <v>14943</v>
      </c>
      <c r="BG569" s="12">
        <v>69</v>
      </c>
      <c r="BI569" s="2"/>
    </row>
    <row r="570" spans="1:61" x14ac:dyDescent="0.2">
      <c r="A570" s="2" t="s">
        <v>1612</v>
      </c>
      <c r="B570" s="2" t="s">
        <v>568</v>
      </c>
      <c r="D570" s="2">
        <v>50</v>
      </c>
      <c r="E570" s="11">
        <v>43358</v>
      </c>
      <c r="F570" s="2">
        <v>43358</v>
      </c>
      <c r="G570" s="2">
        <v>141</v>
      </c>
      <c r="K570" s="2">
        <v>13</v>
      </c>
      <c r="O570" s="2" t="s">
        <v>50</v>
      </c>
      <c r="P570" s="52" t="s">
        <v>50</v>
      </c>
      <c r="R570" s="2">
        <v>1</v>
      </c>
      <c r="S570" s="52">
        <v>1</v>
      </c>
      <c r="V570" s="2" t="s">
        <v>1988</v>
      </c>
      <c r="W570" s="2" t="s">
        <v>54</v>
      </c>
      <c r="X570" s="2" t="s">
        <v>241</v>
      </c>
      <c r="Y570" s="2" t="s">
        <v>1599</v>
      </c>
      <c r="Z570" s="2" t="s">
        <v>1599</v>
      </c>
      <c r="AC570" s="2" t="s">
        <v>1599</v>
      </c>
      <c r="AE570" s="2" t="s">
        <v>1599</v>
      </c>
      <c r="AF570" s="12" t="s">
        <v>241</v>
      </c>
      <c r="AG570" s="12">
        <v>11855</v>
      </c>
      <c r="AH570" s="12">
        <v>50</v>
      </c>
      <c r="AI570" s="12">
        <f>VLOOKUP(AH570,Tableau5[[ID_Section]:[departement]],10,TRUE)</f>
        <v>17</v>
      </c>
      <c r="AJ570" s="12">
        <v>141</v>
      </c>
      <c r="AK570" s="33">
        <v>43358</v>
      </c>
      <c r="AL570" s="12">
        <v>13</v>
      </c>
      <c r="AM570" s="12">
        <v>8</v>
      </c>
      <c r="AN570" s="12" t="s">
        <v>50</v>
      </c>
      <c r="AO570" s="12" t="str">
        <f>AN570</f>
        <v>Utilitaire</v>
      </c>
      <c r="AP570" s="12">
        <v>1</v>
      </c>
      <c r="AT570" s="12">
        <v>1</v>
      </c>
      <c r="AU570" s="12">
        <v>35</v>
      </c>
      <c r="AZ570" s="12" t="str">
        <f>CONCATENATE(AH570,"-",AK570,"-",AN570)</f>
        <v>50-43358-Utilitaire</v>
      </c>
      <c r="BA570" s="12">
        <v>1</v>
      </c>
      <c r="BB570" s="12">
        <v>2</v>
      </c>
      <c r="BC570" s="12" t="s">
        <v>61</v>
      </c>
      <c r="BD570" s="12">
        <v>148</v>
      </c>
      <c r="BE570" s="12" t="s">
        <v>195</v>
      </c>
      <c r="BF570" s="12">
        <v>14943</v>
      </c>
      <c r="BG570" s="12">
        <v>69</v>
      </c>
      <c r="BI570" s="2"/>
    </row>
    <row r="571" spans="1:61" x14ac:dyDescent="0.2">
      <c r="A571" s="2" t="s">
        <v>1612</v>
      </c>
      <c r="B571" s="2" t="s">
        <v>568</v>
      </c>
      <c r="D571" s="2">
        <v>50</v>
      </c>
      <c r="E571" s="11">
        <v>43358</v>
      </c>
      <c r="F571" s="2">
        <v>43358</v>
      </c>
      <c r="G571" s="2">
        <v>141</v>
      </c>
      <c r="K571" s="2">
        <v>13</v>
      </c>
      <c r="O571" s="2" t="s">
        <v>50</v>
      </c>
      <c r="P571" s="52" t="s">
        <v>50</v>
      </c>
      <c r="R571" s="2">
        <v>1</v>
      </c>
      <c r="S571" s="52">
        <v>1</v>
      </c>
      <c r="V571" s="2" t="s">
        <v>1988</v>
      </c>
      <c r="W571" s="2" t="s">
        <v>54</v>
      </c>
      <c r="X571" s="2" t="s">
        <v>242</v>
      </c>
      <c r="Y571" s="2" t="s">
        <v>1599</v>
      </c>
      <c r="Z571" s="2" t="s">
        <v>1599</v>
      </c>
      <c r="AC571" s="2" t="s">
        <v>1599</v>
      </c>
      <c r="AE571" s="2" t="s">
        <v>1599</v>
      </c>
      <c r="AF571" s="12" t="s">
        <v>242</v>
      </c>
      <c r="AG571" s="12">
        <v>11856</v>
      </c>
      <c r="AH571" s="12">
        <v>50</v>
      </c>
      <c r="AI571" s="12">
        <f>VLOOKUP(AH571,Tableau5[[ID_Section]:[departement]],10,TRUE)</f>
        <v>17</v>
      </c>
      <c r="AJ571" s="12">
        <v>141</v>
      </c>
      <c r="AK571" s="33">
        <v>43358</v>
      </c>
      <c r="AL571" s="12">
        <v>13</v>
      </c>
      <c r="AM571" s="12">
        <v>8</v>
      </c>
      <c r="AN571" s="12" t="s">
        <v>50</v>
      </c>
      <c r="AO571" s="12" t="str">
        <f>AN571</f>
        <v>Utilitaire</v>
      </c>
      <c r="AP571" s="12">
        <v>1</v>
      </c>
      <c r="AT571" s="12">
        <v>1</v>
      </c>
      <c r="AU571" s="12">
        <v>36</v>
      </c>
      <c r="AZ571" s="12" t="str">
        <f>CONCATENATE(AH571,"-",AK571,"-",AN571)</f>
        <v>50-43358-Utilitaire</v>
      </c>
      <c r="BA571" s="12">
        <v>1</v>
      </c>
      <c r="BB571" s="12">
        <v>2</v>
      </c>
      <c r="BC571" s="12" t="s">
        <v>61</v>
      </c>
      <c r="BD571" s="12">
        <v>148</v>
      </c>
      <c r="BE571" s="12" t="s">
        <v>195</v>
      </c>
      <c r="BF571" s="12">
        <v>14943</v>
      </c>
      <c r="BG571" s="12">
        <v>69</v>
      </c>
      <c r="BI571" s="2"/>
    </row>
    <row r="572" spans="1:61" x14ac:dyDescent="0.2">
      <c r="A572" s="2" t="s">
        <v>1612</v>
      </c>
      <c r="B572" s="2" t="s">
        <v>568</v>
      </c>
      <c r="D572" s="2">
        <v>50</v>
      </c>
      <c r="E572" s="11">
        <v>43358</v>
      </c>
      <c r="F572" s="2">
        <v>43358</v>
      </c>
      <c r="G572" s="2">
        <v>141</v>
      </c>
      <c r="K572" s="2">
        <v>13</v>
      </c>
      <c r="O572" s="2" t="s">
        <v>53</v>
      </c>
      <c r="P572" s="52" t="s">
        <v>53</v>
      </c>
      <c r="R572" s="2">
        <v>1</v>
      </c>
      <c r="S572" s="52">
        <v>1</v>
      </c>
      <c r="V572" s="2" t="s">
        <v>1989</v>
      </c>
      <c r="W572" s="2" t="s">
        <v>54</v>
      </c>
      <c r="X572" s="2" t="s">
        <v>243</v>
      </c>
      <c r="Y572" s="2" t="s">
        <v>1599</v>
      </c>
      <c r="Z572" s="2" t="s">
        <v>1599</v>
      </c>
      <c r="AC572" s="2" t="s">
        <v>1599</v>
      </c>
      <c r="AE572" s="2" t="s">
        <v>1599</v>
      </c>
      <c r="AF572" s="12" t="s">
        <v>243</v>
      </c>
      <c r="AG572" s="12">
        <v>11857</v>
      </c>
      <c r="AH572" s="12">
        <v>50</v>
      </c>
      <c r="AI572" s="12">
        <f>VLOOKUP(AH572,Tableau5[[ID_Section]:[departement]],10,TRUE)</f>
        <v>17</v>
      </c>
      <c r="AJ572" s="12">
        <v>141</v>
      </c>
      <c r="AK572" s="33">
        <v>43358</v>
      </c>
      <c r="AL572" s="12">
        <v>13</v>
      </c>
      <c r="AM572" s="12">
        <v>9</v>
      </c>
      <c r="AN572" s="12" t="s">
        <v>53</v>
      </c>
      <c r="AO572" s="12" t="s">
        <v>53</v>
      </c>
      <c r="AP572" s="12">
        <v>1</v>
      </c>
      <c r="AT572" s="12">
        <v>2</v>
      </c>
      <c r="AU572" s="12">
        <v>37</v>
      </c>
      <c r="AZ572" s="12" t="str">
        <f>CONCATENATE(AH572,"-",AK572,"-","Loisir")</f>
        <v>50-43358-Loisir</v>
      </c>
      <c r="BA572" s="12">
        <v>1</v>
      </c>
      <c r="BB572" s="12">
        <v>2</v>
      </c>
      <c r="BC572" s="12" t="s">
        <v>61</v>
      </c>
      <c r="BD572" s="12">
        <v>148</v>
      </c>
      <c r="BE572" s="12" t="s">
        <v>195</v>
      </c>
      <c r="BF572" s="12">
        <v>14943</v>
      </c>
      <c r="BG572" s="12">
        <v>69</v>
      </c>
      <c r="BI572" s="2"/>
    </row>
    <row r="573" spans="1:61" x14ac:dyDescent="0.2">
      <c r="A573" s="2" t="s">
        <v>1612</v>
      </c>
      <c r="B573" s="2" t="s">
        <v>568</v>
      </c>
      <c r="D573" s="2">
        <v>50</v>
      </c>
      <c r="E573" s="11">
        <v>43358</v>
      </c>
      <c r="F573" s="2">
        <v>43358</v>
      </c>
      <c r="G573" s="2">
        <v>141</v>
      </c>
      <c r="K573" s="2">
        <v>13</v>
      </c>
      <c r="O573" s="2" t="s">
        <v>53</v>
      </c>
      <c r="P573" s="52" t="s">
        <v>53</v>
      </c>
      <c r="R573" s="2">
        <v>2</v>
      </c>
      <c r="S573" s="52" t="s">
        <v>1599</v>
      </c>
      <c r="V573" s="2" t="s">
        <v>1989</v>
      </c>
      <c r="W573" s="2" t="s">
        <v>1599</v>
      </c>
      <c r="X573" s="2" t="s">
        <v>1599</v>
      </c>
      <c r="Y573" s="2" t="s">
        <v>1599</v>
      </c>
      <c r="Z573" s="2" t="s">
        <v>1599</v>
      </c>
      <c r="AC573" s="2" t="s">
        <v>1599</v>
      </c>
      <c r="AE573" s="2" t="s">
        <v>1599</v>
      </c>
      <c r="AF573" s="12" t="s">
        <v>204</v>
      </c>
      <c r="AG573" s="12">
        <v>11858</v>
      </c>
      <c r="AH573" s="12">
        <v>50</v>
      </c>
      <c r="AI573" s="12">
        <f>VLOOKUP(AH573,Tableau5[[ID_Section]:[departement]],10,TRUE)</f>
        <v>17</v>
      </c>
      <c r="AJ573" s="12">
        <v>141</v>
      </c>
      <c r="AK573" s="33">
        <v>43358</v>
      </c>
      <c r="AL573" s="12">
        <v>13</v>
      </c>
      <c r="AM573" s="12">
        <v>9</v>
      </c>
      <c r="AN573" s="12" t="s">
        <v>53</v>
      </c>
      <c r="AO573" s="12" t="s">
        <v>53</v>
      </c>
      <c r="AP573" s="12">
        <v>2</v>
      </c>
      <c r="AT573" s="12">
        <v>2</v>
      </c>
      <c r="AZ573" s="12" t="str">
        <f>CONCATENATE(AH573,"-",AK573,"-","Loisir")</f>
        <v>50-43358-Loisir</v>
      </c>
      <c r="BA573" s="12">
        <v>1</v>
      </c>
      <c r="BB573" s="12">
        <v>2</v>
      </c>
      <c r="BC573" s="12" t="s">
        <v>61</v>
      </c>
      <c r="BD573" s="12">
        <v>148</v>
      </c>
      <c r="BE573" s="12" t="s">
        <v>195</v>
      </c>
      <c r="BF573" s="12">
        <v>14943</v>
      </c>
      <c r="BG573" s="12">
        <v>69</v>
      </c>
      <c r="BI573" s="2"/>
    </row>
    <row r="574" spans="1:61" x14ac:dyDescent="0.2">
      <c r="A574" s="2" t="s">
        <v>1612</v>
      </c>
      <c r="B574" s="2" t="s">
        <v>568</v>
      </c>
      <c r="D574" s="2">
        <v>50</v>
      </c>
      <c r="E574" s="11">
        <v>43358</v>
      </c>
      <c r="F574" s="2">
        <v>43358</v>
      </c>
      <c r="G574" s="2">
        <v>141</v>
      </c>
      <c r="K574" s="2">
        <v>13</v>
      </c>
      <c r="O574" s="2" t="s">
        <v>49</v>
      </c>
      <c r="R574" s="2">
        <v>1</v>
      </c>
      <c r="S574" s="52" t="s">
        <v>1599</v>
      </c>
      <c r="V574" s="2" t="s">
        <v>1989</v>
      </c>
      <c r="W574" s="2" t="s">
        <v>1599</v>
      </c>
      <c r="X574" s="2" t="s">
        <v>1599</v>
      </c>
      <c r="Y574" s="2" t="s">
        <v>1599</v>
      </c>
      <c r="Z574" s="2" t="s">
        <v>1599</v>
      </c>
      <c r="AC574" s="2" t="s">
        <v>1599</v>
      </c>
      <c r="AE574" s="2" t="s">
        <v>1599</v>
      </c>
      <c r="AF574" s="12" t="s">
        <v>204</v>
      </c>
      <c r="AG574" s="12">
        <v>11859</v>
      </c>
      <c r="AH574" s="12">
        <v>50</v>
      </c>
      <c r="AI574" s="12">
        <f>VLOOKUP(AH574,Tableau5[[ID_Section]:[departement]],10,TRUE)</f>
        <v>17</v>
      </c>
      <c r="AJ574" s="12">
        <v>141</v>
      </c>
      <c r="AK574" s="33">
        <v>43358</v>
      </c>
      <c r="AL574" s="12">
        <v>13</v>
      </c>
      <c r="AM574" s="12">
        <v>1</v>
      </c>
      <c r="AN574" s="12" t="s">
        <v>49</v>
      </c>
      <c r="AP574" s="12">
        <v>1</v>
      </c>
      <c r="AT574" s="12">
        <v>2</v>
      </c>
      <c r="BA574" s="12">
        <v>2</v>
      </c>
      <c r="BB574" s="12">
        <v>2</v>
      </c>
      <c r="BC574" s="12" t="s">
        <v>61</v>
      </c>
      <c r="BD574" s="12">
        <v>148</v>
      </c>
      <c r="BE574" s="12" t="s">
        <v>195</v>
      </c>
      <c r="BF574" s="12">
        <v>14943</v>
      </c>
      <c r="BG574" s="12">
        <v>69</v>
      </c>
      <c r="BI574" s="2"/>
    </row>
    <row r="575" spans="1:61" x14ac:dyDescent="0.2">
      <c r="A575" s="2" t="s">
        <v>1612</v>
      </c>
      <c r="B575" s="2" t="s">
        <v>568</v>
      </c>
      <c r="D575" s="2">
        <v>50</v>
      </c>
      <c r="E575" s="11">
        <v>43358</v>
      </c>
      <c r="F575" s="2">
        <v>43358</v>
      </c>
      <c r="G575" s="2">
        <v>141</v>
      </c>
      <c r="K575" s="2">
        <v>13</v>
      </c>
      <c r="O575" s="2" t="s">
        <v>53</v>
      </c>
      <c r="P575" s="52" t="s">
        <v>53</v>
      </c>
      <c r="R575" s="2">
        <v>1</v>
      </c>
      <c r="S575" s="52">
        <v>1</v>
      </c>
      <c r="V575" s="2" t="s">
        <v>1988</v>
      </c>
      <c r="W575" s="2" t="s">
        <v>54</v>
      </c>
      <c r="X575" s="2" t="s">
        <v>244</v>
      </c>
      <c r="Y575" s="2" t="s">
        <v>1599</v>
      </c>
      <c r="Z575" s="2" t="s">
        <v>1599</v>
      </c>
      <c r="AC575" s="2" t="s">
        <v>1599</v>
      </c>
      <c r="AE575" s="2" t="s">
        <v>1599</v>
      </c>
      <c r="AF575" s="12" t="s">
        <v>244</v>
      </c>
      <c r="AG575" s="12">
        <v>11860</v>
      </c>
      <c r="AH575" s="12">
        <v>50</v>
      </c>
      <c r="AI575" s="12">
        <f>VLOOKUP(AH575,Tableau5[[ID_Section]:[departement]],10,TRUE)</f>
        <v>17</v>
      </c>
      <c r="AJ575" s="12">
        <v>141</v>
      </c>
      <c r="AK575" s="33">
        <v>43358</v>
      </c>
      <c r="AL575" s="12">
        <v>13</v>
      </c>
      <c r="AM575" s="12">
        <v>9</v>
      </c>
      <c r="AN575" s="12" t="s">
        <v>53</v>
      </c>
      <c r="AO575" s="12" t="s">
        <v>53</v>
      </c>
      <c r="AP575" s="12">
        <v>1</v>
      </c>
      <c r="AT575" s="12">
        <v>1</v>
      </c>
      <c r="AU575" s="12">
        <v>38</v>
      </c>
      <c r="AZ575" s="12" t="str">
        <f>CONCATENATE(AH575,"-",AK575,"-","Loisir")</f>
        <v>50-43358-Loisir</v>
      </c>
      <c r="BA575" s="12">
        <v>1</v>
      </c>
      <c r="BB575" s="12">
        <v>2</v>
      </c>
      <c r="BC575" s="12" t="s">
        <v>61</v>
      </c>
      <c r="BD575" s="12">
        <v>148</v>
      </c>
      <c r="BE575" s="12" t="s">
        <v>195</v>
      </c>
      <c r="BF575" s="12">
        <v>14943</v>
      </c>
      <c r="BG575" s="12">
        <v>69</v>
      </c>
      <c r="BI575" s="2"/>
    </row>
    <row r="576" spans="1:61" x14ac:dyDescent="0.2">
      <c r="A576" s="2" t="s">
        <v>1612</v>
      </c>
      <c r="B576" s="2" t="s">
        <v>568</v>
      </c>
      <c r="D576" s="2">
        <v>50</v>
      </c>
      <c r="E576" s="11">
        <v>43358</v>
      </c>
      <c r="F576" s="2">
        <v>43358</v>
      </c>
      <c r="G576" s="2">
        <v>141</v>
      </c>
      <c r="K576" s="2">
        <v>13</v>
      </c>
      <c r="O576" s="2" t="s">
        <v>53</v>
      </c>
      <c r="P576" s="52" t="s">
        <v>53</v>
      </c>
      <c r="R576" s="2">
        <v>1</v>
      </c>
      <c r="S576" s="52" t="s">
        <v>1599</v>
      </c>
      <c r="V576" s="2" t="s">
        <v>1988</v>
      </c>
      <c r="W576" s="2" t="s">
        <v>1599</v>
      </c>
      <c r="X576" s="2" t="s">
        <v>1599</v>
      </c>
      <c r="Y576" s="2" t="s">
        <v>1599</v>
      </c>
      <c r="Z576" s="2" t="s">
        <v>1599</v>
      </c>
      <c r="AC576" s="2" t="s">
        <v>1599</v>
      </c>
      <c r="AE576" s="2" t="s">
        <v>1599</v>
      </c>
      <c r="AF576" s="12" t="s">
        <v>204</v>
      </c>
      <c r="AG576" s="12">
        <v>11861</v>
      </c>
      <c r="AH576" s="12">
        <v>50</v>
      </c>
      <c r="AI576" s="12">
        <f>VLOOKUP(AH576,Tableau5[[ID_Section]:[departement]],10,TRUE)</f>
        <v>17</v>
      </c>
      <c r="AJ576" s="12">
        <v>141</v>
      </c>
      <c r="AK576" s="33">
        <v>43358</v>
      </c>
      <c r="AL576" s="12">
        <v>13</v>
      </c>
      <c r="AM576" s="12">
        <v>9</v>
      </c>
      <c r="AN576" s="12" t="s">
        <v>53</v>
      </c>
      <c r="AO576" s="12" t="s">
        <v>53</v>
      </c>
      <c r="AP576" s="12">
        <v>1</v>
      </c>
      <c r="AT576" s="12">
        <v>1</v>
      </c>
      <c r="AZ576" s="12" t="str">
        <f>CONCATENATE(AH576,"-",AK576,"-","Loisir")</f>
        <v>50-43358-Loisir</v>
      </c>
      <c r="BA576" s="12">
        <v>1</v>
      </c>
      <c r="BB576" s="12">
        <v>2</v>
      </c>
      <c r="BC576" s="12" t="s">
        <v>61</v>
      </c>
      <c r="BD576" s="12">
        <v>148</v>
      </c>
      <c r="BE576" s="12" t="s">
        <v>195</v>
      </c>
      <c r="BF576" s="12">
        <v>14943</v>
      </c>
      <c r="BG576" s="12">
        <v>69</v>
      </c>
      <c r="BI576" s="2"/>
    </row>
    <row r="577" spans="1:61" x14ac:dyDescent="0.2">
      <c r="A577" s="2" t="s">
        <v>1612</v>
      </c>
      <c r="B577" s="2" t="s">
        <v>568</v>
      </c>
      <c r="D577" s="2">
        <v>50</v>
      </c>
      <c r="E577" s="11">
        <v>43358</v>
      </c>
      <c r="F577" s="2">
        <v>43358</v>
      </c>
      <c r="G577" s="2">
        <v>141</v>
      </c>
      <c r="K577" s="2">
        <v>13</v>
      </c>
      <c r="O577" s="2" t="s">
        <v>53</v>
      </c>
      <c r="P577" s="52" t="s">
        <v>53</v>
      </c>
      <c r="R577" s="2">
        <v>1</v>
      </c>
      <c r="S577" s="52">
        <v>1</v>
      </c>
      <c r="V577" s="2" t="s">
        <v>1988</v>
      </c>
      <c r="W577" s="2" t="s">
        <v>54</v>
      </c>
      <c r="X577" s="2" t="s">
        <v>245</v>
      </c>
      <c r="Y577" s="2" t="s">
        <v>1599</v>
      </c>
      <c r="Z577" s="2" t="s">
        <v>1599</v>
      </c>
      <c r="AC577" s="2" t="s">
        <v>1599</v>
      </c>
      <c r="AE577" s="2" t="s">
        <v>1599</v>
      </c>
      <c r="AF577" s="12" t="s">
        <v>245</v>
      </c>
      <c r="AG577" s="12">
        <v>11862</v>
      </c>
      <c r="AH577" s="12">
        <v>50</v>
      </c>
      <c r="AI577" s="12">
        <f>VLOOKUP(AH577,Tableau5[[ID_Section]:[departement]],10,TRUE)</f>
        <v>17</v>
      </c>
      <c r="AJ577" s="12">
        <v>141</v>
      </c>
      <c r="AK577" s="33">
        <v>43358</v>
      </c>
      <c r="AL577" s="12">
        <v>13</v>
      </c>
      <c r="AM577" s="12">
        <v>9</v>
      </c>
      <c r="AN577" s="12" t="s">
        <v>53</v>
      </c>
      <c r="AO577" s="12" t="s">
        <v>53</v>
      </c>
      <c r="AP577" s="12">
        <v>1</v>
      </c>
      <c r="AT577" s="12">
        <v>1</v>
      </c>
      <c r="AU577" s="12">
        <v>39</v>
      </c>
      <c r="AZ577" s="12" t="str">
        <f>CONCATENATE(AH577,"-",AK577,"-","Loisir")</f>
        <v>50-43358-Loisir</v>
      </c>
      <c r="BA577" s="12">
        <v>1</v>
      </c>
      <c r="BB577" s="12">
        <v>2</v>
      </c>
      <c r="BC577" s="12" t="s">
        <v>61</v>
      </c>
      <c r="BD577" s="12">
        <v>148</v>
      </c>
      <c r="BE577" s="12" t="s">
        <v>195</v>
      </c>
      <c r="BF577" s="12">
        <v>14943</v>
      </c>
      <c r="BG577" s="12">
        <v>69</v>
      </c>
      <c r="BI577" s="2"/>
    </row>
    <row r="578" spans="1:61" x14ac:dyDescent="0.2">
      <c r="A578" s="2" t="s">
        <v>1612</v>
      </c>
      <c r="B578" s="2" t="s">
        <v>568</v>
      </c>
      <c r="D578" s="2">
        <v>50</v>
      </c>
      <c r="E578" s="11">
        <v>43358</v>
      </c>
      <c r="F578" s="2">
        <v>43358</v>
      </c>
      <c r="G578" s="2">
        <v>141</v>
      </c>
      <c r="K578" s="2">
        <v>13</v>
      </c>
      <c r="O578" s="2" t="s">
        <v>53</v>
      </c>
      <c r="P578" s="52" t="s">
        <v>53</v>
      </c>
      <c r="R578" s="2">
        <v>2</v>
      </c>
      <c r="S578" s="52" t="s">
        <v>1599</v>
      </c>
      <c r="V578" s="2" t="s">
        <v>1988</v>
      </c>
      <c r="W578" s="2" t="s">
        <v>1599</v>
      </c>
      <c r="X578" s="2" t="s">
        <v>1599</v>
      </c>
      <c r="Y578" s="2" t="s">
        <v>1599</v>
      </c>
      <c r="Z578" s="2" t="s">
        <v>1599</v>
      </c>
      <c r="AC578" s="2" t="s">
        <v>1599</v>
      </c>
      <c r="AE578" s="2" t="s">
        <v>1599</v>
      </c>
      <c r="AF578" s="12" t="s">
        <v>204</v>
      </c>
      <c r="AG578" s="12">
        <v>11863</v>
      </c>
      <c r="AH578" s="12">
        <v>50</v>
      </c>
      <c r="AI578" s="12">
        <f>VLOOKUP(AH578,Tableau5[[ID_Section]:[departement]],10,TRUE)</f>
        <v>17</v>
      </c>
      <c r="AJ578" s="12">
        <v>141</v>
      </c>
      <c r="AK578" s="33">
        <v>43358</v>
      </c>
      <c r="AL578" s="12">
        <v>13</v>
      </c>
      <c r="AM578" s="12">
        <v>9</v>
      </c>
      <c r="AN578" s="12" t="s">
        <v>53</v>
      </c>
      <c r="AO578" s="12" t="s">
        <v>53</v>
      </c>
      <c r="AP578" s="12">
        <v>2</v>
      </c>
      <c r="AT578" s="12">
        <v>1</v>
      </c>
      <c r="AZ578" s="12" t="str">
        <f>CONCATENATE(AH578,"-",AK578,"-","Loisir")</f>
        <v>50-43358-Loisir</v>
      </c>
      <c r="BA578" s="12">
        <v>1</v>
      </c>
      <c r="BB578" s="12">
        <v>2</v>
      </c>
      <c r="BC578" s="12" t="s">
        <v>61</v>
      </c>
      <c r="BD578" s="12">
        <v>148</v>
      </c>
      <c r="BE578" s="12" t="s">
        <v>195</v>
      </c>
      <c r="BF578" s="12">
        <v>14943</v>
      </c>
      <c r="BG578" s="12">
        <v>69</v>
      </c>
      <c r="BI578" s="2"/>
    </row>
    <row r="579" spans="1:61" x14ac:dyDescent="0.2">
      <c r="A579" s="2" t="s">
        <v>1612</v>
      </c>
      <c r="B579" s="2" t="s">
        <v>568</v>
      </c>
      <c r="D579" s="2">
        <v>50</v>
      </c>
      <c r="E579" s="11">
        <v>43358</v>
      </c>
      <c r="F579" s="2">
        <v>43358</v>
      </c>
      <c r="G579" s="2">
        <v>141</v>
      </c>
      <c r="K579" s="2">
        <v>13</v>
      </c>
      <c r="M579" s="2">
        <v>2</v>
      </c>
      <c r="O579" s="2" t="s">
        <v>53</v>
      </c>
      <c r="P579" s="52" t="s">
        <v>53</v>
      </c>
      <c r="R579" s="2">
        <v>2</v>
      </c>
      <c r="S579" s="52" t="s">
        <v>1599</v>
      </c>
      <c r="V579" s="2" t="s">
        <v>1989</v>
      </c>
      <c r="W579" s="2" t="s">
        <v>1599</v>
      </c>
      <c r="X579" s="2" t="s">
        <v>1599</v>
      </c>
      <c r="Y579" s="2" t="s">
        <v>1599</v>
      </c>
      <c r="Z579" s="2" t="s">
        <v>1599</v>
      </c>
      <c r="AC579" s="2" t="s">
        <v>1599</v>
      </c>
      <c r="AE579" s="2" t="s">
        <v>1599</v>
      </c>
      <c r="AF579" s="12" t="s">
        <v>204</v>
      </c>
      <c r="AG579" s="12">
        <v>11864</v>
      </c>
      <c r="AH579" s="12">
        <v>50</v>
      </c>
      <c r="AI579" s="12">
        <f>VLOOKUP(AH579,Tableau5[[ID_Section]:[departement]],10,TRUE)</f>
        <v>17</v>
      </c>
      <c r="AJ579" s="12">
        <v>141</v>
      </c>
      <c r="AK579" s="33">
        <v>43358</v>
      </c>
      <c r="AL579" s="12">
        <v>13</v>
      </c>
      <c r="AM579" s="12">
        <v>9</v>
      </c>
      <c r="AN579" s="12" t="s">
        <v>53</v>
      </c>
      <c r="AO579" s="12" t="s">
        <v>53</v>
      </c>
      <c r="AP579" s="12">
        <v>2</v>
      </c>
      <c r="AR579" s="12">
        <v>2</v>
      </c>
      <c r="AT579" s="12">
        <v>2</v>
      </c>
      <c r="AZ579" s="12" t="str">
        <f>CONCATENATE(AH579,"-",AK579,"-","Loisir")</f>
        <v>50-43358-Loisir</v>
      </c>
      <c r="BA579" s="12">
        <v>1</v>
      </c>
      <c r="BB579" s="12">
        <v>2</v>
      </c>
      <c r="BC579" s="12" t="s">
        <v>61</v>
      </c>
      <c r="BD579" s="12">
        <v>148</v>
      </c>
      <c r="BE579" s="12" t="s">
        <v>195</v>
      </c>
      <c r="BF579" s="12">
        <v>14943</v>
      </c>
      <c r="BG579" s="12">
        <v>69</v>
      </c>
      <c r="BI579" s="2"/>
    </row>
    <row r="580" spans="1:61" x14ac:dyDescent="0.2">
      <c r="A580" s="2" t="s">
        <v>1612</v>
      </c>
      <c r="B580" s="2" t="s">
        <v>568</v>
      </c>
      <c r="D580" s="2">
        <v>50</v>
      </c>
      <c r="E580" s="11">
        <v>43358</v>
      </c>
      <c r="F580" s="2">
        <v>43358</v>
      </c>
      <c r="G580" s="2">
        <v>141</v>
      </c>
      <c r="K580" s="2">
        <v>13</v>
      </c>
      <c r="O580" s="2" t="s">
        <v>55</v>
      </c>
      <c r="P580" s="52" t="s">
        <v>55</v>
      </c>
      <c r="R580" s="2">
        <v>1</v>
      </c>
      <c r="S580" s="52">
        <v>1</v>
      </c>
      <c r="V580" s="2" t="s">
        <v>1989</v>
      </c>
      <c r="W580" s="2" t="s">
        <v>54</v>
      </c>
      <c r="X580" s="2" t="s">
        <v>246</v>
      </c>
      <c r="Y580" s="2" t="s">
        <v>1599</v>
      </c>
      <c r="Z580" s="2" t="s">
        <v>1599</v>
      </c>
      <c r="AC580" s="2" t="s">
        <v>1599</v>
      </c>
      <c r="AE580" s="2" t="s">
        <v>1599</v>
      </c>
      <c r="AF580" s="12" t="s">
        <v>246</v>
      </c>
      <c r="AG580" s="12">
        <v>11865</v>
      </c>
      <c r="AH580" s="12">
        <v>50</v>
      </c>
      <c r="AI580" s="12">
        <f>VLOOKUP(AH580,Tableau5[[ID_Section]:[departement]],10,TRUE)</f>
        <v>17</v>
      </c>
      <c r="AJ580" s="12">
        <v>141</v>
      </c>
      <c r="AK580" s="33">
        <v>43358</v>
      </c>
      <c r="AL580" s="12">
        <v>13</v>
      </c>
      <c r="AM580" s="12">
        <v>5</v>
      </c>
      <c r="AN580" s="12" t="s">
        <v>55</v>
      </c>
      <c r="AO580" s="12" t="str">
        <f>AN580</f>
        <v>Sportif</v>
      </c>
      <c r="AP580" s="12">
        <v>1</v>
      </c>
      <c r="AT580" s="12">
        <v>2</v>
      </c>
      <c r="AU580" s="12">
        <v>40</v>
      </c>
      <c r="AZ580" s="12" t="str">
        <f>CONCATENATE(AH580,"-",AK580,"-",AN580)</f>
        <v>50-43358-Sportif</v>
      </c>
      <c r="BA580" s="12">
        <v>1</v>
      </c>
      <c r="BB580" s="12">
        <v>2</v>
      </c>
      <c r="BC580" s="12" t="s">
        <v>61</v>
      </c>
      <c r="BD580" s="12">
        <v>148</v>
      </c>
      <c r="BE580" s="12" t="s">
        <v>195</v>
      </c>
      <c r="BF580" s="12">
        <v>14943</v>
      </c>
      <c r="BG580" s="12">
        <v>69</v>
      </c>
      <c r="BI580" s="2"/>
    </row>
    <row r="581" spans="1:61" x14ac:dyDescent="0.2">
      <c r="A581" s="2" t="s">
        <v>1612</v>
      </c>
      <c r="B581" s="2" t="s">
        <v>568</v>
      </c>
      <c r="D581" s="2">
        <v>50</v>
      </c>
      <c r="E581" s="11">
        <v>43358</v>
      </c>
      <c r="F581" s="2">
        <v>43358</v>
      </c>
      <c r="G581" s="2">
        <v>141</v>
      </c>
      <c r="K581" s="2">
        <v>13</v>
      </c>
      <c r="M581" s="2">
        <v>1</v>
      </c>
      <c r="O581" s="2" t="s">
        <v>53</v>
      </c>
      <c r="P581" s="52" t="s">
        <v>53</v>
      </c>
      <c r="R581" s="2">
        <v>1</v>
      </c>
      <c r="S581" s="52">
        <v>1</v>
      </c>
      <c r="V581" s="2" t="s">
        <v>1989</v>
      </c>
      <c r="W581" s="2" t="s">
        <v>54</v>
      </c>
      <c r="X581" s="2" t="s">
        <v>247</v>
      </c>
      <c r="Y581" s="2" t="s">
        <v>1599</v>
      </c>
      <c r="Z581" s="2" t="s">
        <v>1599</v>
      </c>
      <c r="AC581" s="2" t="s">
        <v>1599</v>
      </c>
      <c r="AE581" s="2" t="s">
        <v>1599</v>
      </c>
      <c r="AF581" s="12" t="s">
        <v>247</v>
      </c>
      <c r="AG581" s="12">
        <v>11866</v>
      </c>
      <c r="AH581" s="12">
        <v>50</v>
      </c>
      <c r="AI581" s="12">
        <f>VLOOKUP(AH581,Tableau5[[ID_Section]:[departement]],10,TRUE)</f>
        <v>17</v>
      </c>
      <c r="AJ581" s="12">
        <v>141</v>
      </c>
      <c r="AK581" s="33">
        <v>43358</v>
      </c>
      <c r="AL581" s="12">
        <v>13</v>
      </c>
      <c r="AM581" s="12">
        <v>9</v>
      </c>
      <c r="AN581" s="12" t="s">
        <v>53</v>
      </c>
      <c r="AO581" s="12" t="s">
        <v>53</v>
      </c>
      <c r="AP581" s="12">
        <v>1</v>
      </c>
      <c r="AR581" s="12">
        <v>1</v>
      </c>
      <c r="AT581" s="12">
        <v>2</v>
      </c>
      <c r="AU581" s="12">
        <v>41</v>
      </c>
      <c r="AZ581" s="12" t="str">
        <f>CONCATENATE(AH581,"-",AK581,"-","Loisir")</f>
        <v>50-43358-Loisir</v>
      </c>
      <c r="BA581" s="12">
        <v>1</v>
      </c>
      <c r="BB581" s="12">
        <v>2</v>
      </c>
      <c r="BC581" s="12" t="s">
        <v>61</v>
      </c>
      <c r="BD581" s="12">
        <v>148</v>
      </c>
      <c r="BE581" s="12" t="s">
        <v>195</v>
      </c>
      <c r="BF581" s="12">
        <v>14943</v>
      </c>
      <c r="BG581" s="12">
        <v>69</v>
      </c>
      <c r="BI581" s="2"/>
    </row>
    <row r="582" spans="1:61" x14ac:dyDescent="0.2">
      <c r="A582" s="2" t="s">
        <v>1612</v>
      </c>
      <c r="B582" s="2" t="s">
        <v>568</v>
      </c>
      <c r="D582" s="2">
        <v>50</v>
      </c>
      <c r="E582" s="11">
        <v>43358</v>
      </c>
      <c r="F582" s="2">
        <v>43358</v>
      </c>
      <c r="G582" s="2">
        <v>141</v>
      </c>
      <c r="K582" s="2">
        <v>13</v>
      </c>
      <c r="M582" s="2">
        <v>1</v>
      </c>
      <c r="O582" s="2" t="s">
        <v>53</v>
      </c>
      <c r="P582" s="52" t="s">
        <v>53</v>
      </c>
      <c r="R582" s="2">
        <v>1</v>
      </c>
      <c r="S582" s="52">
        <v>1</v>
      </c>
      <c r="V582" s="2" t="s">
        <v>1988</v>
      </c>
      <c r="W582" s="2" t="s">
        <v>54</v>
      </c>
      <c r="X582" s="2" t="s">
        <v>248</v>
      </c>
      <c r="Y582" s="2" t="s">
        <v>1599</v>
      </c>
      <c r="Z582" s="2" t="s">
        <v>1599</v>
      </c>
      <c r="AC582" s="2" t="s">
        <v>1599</v>
      </c>
      <c r="AE582" s="2" t="s">
        <v>1599</v>
      </c>
      <c r="AF582" s="12" t="s">
        <v>248</v>
      </c>
      <c r="AG582" s="12">
        <v>11867</v>
      </c>
      <c r="AH582" s="12">
        <v>50</v>
      </c>
      <c r="AI582" s="12">
        <f>VLOOKUP(AH582,Tableau5[[ID_Section]:[departement]],10,TRUE)</f>
        <v>17</v>
      </c>
      <c r="AJ582" s="12">
        <v>141</v>
      </c>
      <c r="AK582" s="33">
        <v>43358</v>
      </c>
      <c r="AL582" s="12">
        <v>13</v>
      </c>
      <c r="AM582" s="12">
        <v>9</v>
      </c>
      <c r="AN582" s="12" t="s">
        <v>53</v>
      </c>
      <c r="AO582" s="12" t="s">
        <v>53</v>
      </c>
      <c r="AP582" s="12">
        <v>1</v>
      </c>
      <c r="AR582" s="12">
        <v>1</v>
      </c>
      <c r="AT582" s="12">
        <v>1</v>
      </c>
      <c r="AU582" s="12">
        <v>42</v>
      </c>
      <c r="AZ582" s="12" t="str">
        <f>CONCATENATE(AH582,"-",AK582,"-","Loisir")</f>
        <v>50-43358-Loisir</v>
      </c>
      <c r="BA582" s="12">
        <v>1</v>
      </c>
      <c r="BB582" s="12">
        <v>2</v>
      </c>
      <c r="BC582" s="12" t="s">
        <v>61</v>
      </c>
      <c r="BD582" s="12">
        <v>148</v>
      </c>
      <c r="BE582" s="12" t="s">
        <v>195</v>
      </c>
      <c r="BF582" s="12">
        <v>14943</v>
      </c>
      <c r="BG582" s="12">
        <v>69</v>
      </c>
      <c r="BI582" s="2"/>
    </row>
    <row r="583" spans="1:61" x14ac:dyDescent="0.2">
      <c r="A583" s="2" t="s">
        <v>1612</v>
      </c>
      <c r="B583" s="2" t="s">
        <v>568</v>
      </c>
      <c r="D583" s="2">
        <v>50</v>
      </c>
      <c r="E583" s="11">
        <v>43358</v>
      </c>
      <c r="F583" s="2">
        <v>43358</v>
      </c>
      <c r="G583" s="2">
        <v>141</v>
      </c>
      <c r="K583" s="2">
        <v>13</v>
      </c>
      <c r="O583" s="2" t="s">
        <v>53</v>
      </c>
      <c r="P583" s="52" t="s">
        <v>53</v>
      </c>
      <c r="R583" s="2">
        <v>1</v>
      </c>
      <c r="S583" s="52" t="s">
        <v>1599</v>
      </c>
      <c r="V583" s="2" t="s">
        <v>1989</v>
      </c>
      <c r="W583" s="2" t="s">
        <v>1599</v>
      </c>
      <c r="X583" s="2" t="s">
        <v>1599</v>
      </c>
      <c r="Y583" s="2" t="s">
        <v>1599</v>
      </c>
      <c r="Z583" s="2" t="s">
        <v>1599</v>
      </c>
      <c r="AC583" s="2" t="s">
        <v>1599</v>
      </c>
      <c r="AE583" s="2" t="s">
        <v>1599</v>
      </c>
      <c r="AF583" s="12" t="s">
        <v>204</v>
      </c>
      <c r="AG583" s="12">
        <v>11868</v>
      </c>
      <c r="AH583" s="12">
        <v>50</v>
      </c>
      <c r="AI583" s="12">
        <f>VLOOKUP(AH583,Tableau5[[ID_Section]:[departement]],10,TRUE)</f>
        <v>17</v>
      </c>
      <c r="AJ583" s="12">
        <v>141</v>
      </c>
      <c r="AK583" s="33">
        <v>43358</v>
      </c>
      <c r="AL583" s="12">
        <v>13</v>
      </c>
      <c r="AM583" s="12">
        <v>9</v>
      </c>
      <c r="AN583" s="12" t="s">
        <v>53</v>
      </c>
      <c r="AO583" s="12" t="s">
        <v>53</v>
      </c>
      <c r="AP583" s="12">
        <v>1</v>
      </c>
      <c r="AT583" s="12">
        <v>2</v>
      </c>
      <c r="AZ583" s="12" t="str">
        <f>CONCATENATE(AH583,"-",AK583,"-","Loisir")</f>
        <v>50-43358-Loisir</v>
      </c>
      <c r="BA583" s="12">
        <v>1</v>
      </c>
      <c r="BB583" s="12">
        <v>2</v>
      </c>
      <c r="BC583" s="12" t="s">
        <v>61</v>
      </c>
      <c r="BD583" s="12">
        <v>148</v>
      </c>
      <c r="BE583" s="12" t="s">
        <v>195</v>
      </c>
      <c r="BF583" s="12">
        <v>14943</v>
      </c>
      <c r="BG583" s="12">
        <v>69</v>
      </c>
      <c r="BI583" s="2"/>
    </row>
    <row r="584" spans="1:61" x14ac:dyDescent="0.2">
      <c r="A584" s="2" t="s">
        <v>1612</v>
      </c>
      <c r="B584" s="2" t="s">
        <v>568</v>
      </c>
      <c r="D584" s="2">
        <v>50</v>
      </c>
      <c r="E584" s="11">
        <v>43358</v>
      </c>
      <c r="F584" s="2">
        <v>43358</v>
      </c>
      <c r="G584" s="2">
        <v>141</v>
      </c>
      <c r="K584" s="2">
        <v>13</v>
      </c>
      <c r="O584" s="2" t="s">
        <v>53</v>
      </c>
      <c r="P584" s="52" t="s">
        <v>53</v>
      </c>
      <c r="R584" s="2">
        <v>1</v>
      </c>
      <c r="S584" s="52">
        <v>1</v>
      </c>
      <c r="V584" s="2" t="s">
        <v>1989</v>
      </c>
      <c r="W584" s="2" t="s">
        <v>54</v>
      </c>
      <c r="X584" s="2" t="s">
        <v>249</v>
      </c>
      <c r="Y584" s="2" t="s">
        <v>1599</v>
      </c>
      <c r="Z584" s="2" t="s">
        <v>1599</v>
      </c>
      <c r="AC584" s="2" t="s">
        <v>1599</v>
      </c>
      <c r="AE584" s="2" t="s">
        <v>1599</v>
      </c>
      <c r="AF584" s="12" t="s">
        <v>249</v>
      </c>
      <c r="AG584" s="12">
        <v>11869</v>
      </c>
      <c r="AH584" s="12">
        <v>50</v>
      </c>
      <c r="AI584" s="12">
        <f>VLOOKUP(AH584,Tableau5[[ID_Section]:[departement]],10,TRUE)</f>
        <v>17</v>
      </c>
      <c r="AJ584" s="12">
        <v>141</v>
      </c>
      <c r="AK584" s="33">
        <v>43358</v>
      </c>
      <c r="AL584" s="12">
        <v>13</v>
      </c>
      <c r="AM584" s="12">
        <v>9</v>
      </c>
      <c r="AN584" s="12" t="s">
        <v>53</v>
      </c>
      <c r="AO584" s="12" t="s">
        <v>53</v>
      </c>
      <c r="AP584" s="12">
        <v>1</v>
      </c>
      <c r="AT584" s="12">
        <v>2</v>
      </c>
      <c r="AU584" s="12">
        <v>43</v>
      </c>
      <c r="AZ584" s="12" t="str">
        <f>CONCATENATE(AH584,"-",AK584,"-","Loisir")</f>
        <v>50-43358-Loisir</v>
      </c>
      <c r="BA584" s="12">
        <v>1</v>
      </c>
      <c r="BB584" s="12">
        <v>2</v>
      </c>
      <c r="BC584" s="12" t="s">
        <v>61</v>
      </c>
      <c r="BD584" s="12">
        <v>148</v>
      </c>
      <c r="BE584" s="12" t="s">
        <v>195</v>
      </c>
      <c r="BF584" s="12">
        <v>14943</v>
      </c>
      <c r="BG584" s="12">
        <v>69</v>
      </c>
      <c r="BI584" s="2"/>
    </row>
    <row r="585" spans="1:61" x14ac:dyDescent="0.2">
      <c r="A585" s="2" t="s">
        <v>1612</v>
      </c>
      <c r="B585" s="2" t="s">
        <v>568</v>
      </c>
      <c r="D585" s="2">
        <v>50</v>
      </c>
      <c r="E585" s="11">
        <v>43358</v>
      </c>
      <c r="F585" s="2">
        <v>43358</v>
      </c>
      <c r="G585" s="2">
        <v>141</v>
      </c>
      <c r="K585" s="2">
        <v>13</v>
      </c>
      <c r="O585" s="2" t="s">
        <v>53</v>
      </c>
      <c r="P585" s="52" t="s">
        <v>53</v>
      </c>
      <c r="R585" s="2">
        <v>1</v>
      </c>
      <c r="S585" s="52" t="s">
        <v>1599</v>
      </c>
      <c r="V585" s="2" t="s">
        <v>1989</v>
      </c>
      <c r="W585" s="2" t="s">
        <v>1599</v>
      </c>
      <c r="X585" s="2" t="s">
        <v>1599</v>
      </c>
      <c r="Y585" s="2" t="s">
        <v>1599</v>
      </c>
      <c r="Z585" s="2" t="s">
        <v>1599</v>
      </c>
      <c r="AC585" s="2" t="s">
        <v>1599</v>
      </c>
      <c r="AE585" s="2" t="s">
        <v>1599</v>
      </c>
      <c r="AF585" s="12" t="s">
        <v>204</v>
      </c>
      <c r="AG585" s="12">
        <v>11870</v>
      </c>
      <c r="AH585" s="12">
        <v>50</v>
      </c>
      <c r="AI585" s="12">
        <f>VLOOKUP(AH585,Tableau5[[ID_Section]:[departement]],10,TRUE)</f>
        <v>17</v>
      </c>
      <c r="AJ585" s="12">
        <v>141</v>
      </c>
      <c r="AK585" s="33">
        <v>43358</v>
      </c>
      <c r="AL585" s="12">
        <v>13</v>
      </c>
      <c r="AM585" s="12">
        <v>9</v>
      </c>
      <c r="AN585" s="12" t="s">
        <v>53</v>
      </c>
      <c r="AO585" s="12" t="s">
        <v>53</v>
      </c>
      <c r="AP585" s="12">
        <v>1</v>
      </c>
      <c r="AT585" s="12">
        <v>2</v>
      </c>
      <c r="AZ585" s="12" t="str">
        <f>CONCATENATE(AH585,"-",AK585,"-","Loisir")</f>
        <v>50-43358-Loisir</v>
      </c>
      <c r="BA585" s="12">
        <v>1</v>
      </c>
      <c r="BB585" s="12">
        <v>2</v>
      </c>
      <c r="BC585" s="12" t="s">
        <v>61</v>
      </c>
      <c r="BD585" s="12">
        <v>148</v>
      </c>
      <c r="BE585" s="12" t="s">
        <v>195</v>
      </c>
      <c r="BF585" s="12">
        <v>14943</v>
      </c>
      <c r="BG585" s="12">
        <v>69</v>
      </c>
      <c r="BH585" s="12" t="s">
        <v>48</v>
      </c>
      <c r="BI585" s="2"/>
    </row>
    <row r="586" spans="1:61" x14ac:dyDescent="0.2">
      <c r="A586" s="2" t="s">
        <v>1612</v>
      </c>
      <c r="B586" s="2" t="s">
        <v>568</v>
      </c>
      <c r="D586" s="2">
        <v>50</v>
      </c>
      <c r="E586" s="11">
        <v>43358</v>
      </c>
      <c r="F586" s="2">
        <v>43358</v>
      </c>
      <c r="G586" s="2">
        <v>141</v>
      </c>
      <c r="K586" s="2">
        <v>14</v>
      </c>
      <c r="O586" s="2" t="s">
        <v>52</v>
      </c>
      <c r="P586" s="52" t="s">
        <v>52</v>
      </c>
      <c r="R586" s="2">
        <v>1</v>
      </c>
      <c r="S586" s="52">
        <v>1</v>
      </c>
      <c r="V586" s="2" t="s">
        <v>1988</v>
      </c>
      <c r="W586" s="2" t="s">
        <v>54</v>
      </c>
      <c r="X586" s="2" t="s">
        <v>250</v>
      </c>
      <c r="Y586" s="2" t="s">
        <v>1599</v>
      </c>
      <c r="Z586" s="2" t="s">
        <v>1599</v>
      </c>
      <c r="AC586" s="2" t="s">
        <v>1599</v>
      </c>
      <c r="AE586" s="2" t="s">
        <v>1599</v>
      </c>
      <c r="AF586" s="12" t="s">
        <v>250</v>
      </c>
      <c r="AG586" s="12">
        <v>11871</v>
      </c>
      <c r="AH586" s="12">
        <v>50</v>
      </c>
      <c r="AI586" s="12">
        <f>VLOOKUP(AH586,Tableau5[[ID_Section]:[departement]],10,TRUE)</f>
        <v>17</v>
      </c>
      <c r="AJ586" s="12">
        <v>141</v>
      </c>
      <c r="AK586" s="33">
        <v>43358</v>
      </c>
      <c r="AL586" s="12">
        <v>14</v>
      </c>
      <c r="AM586" s="12">
        <v>6</v>
      </c>
      <c r="AN586" s="12" t="s">
        <v>52</v>
      </c>
      <c r="AO586" s="12" t="str">
        <f>AN586</f>
        <v>Itinérant</v>
      </c>
      <c r="AP586" s="12">
        <v>1</v>
      </c>
      <c r="AT586" s="12">
        <v>1</v>
      </c>
      <c r="AU586" s="12">
        <v>44</v>
      </c>
      <c r="AZ586" s="12" t="str">
        <f>CONCATENATE(AH586,"-",AK586,"-",AN586)</f>
        <v>50-43358-Itinérant</v>
      </c>
      <c r="BA586" s="12">
        <v>1</v>
      </c>
      <c r="BB586" s="12">
        <v>2</v>
      </c>
      <c r="BC586" s="12" t="s">
        <v>61</v>
      </c>
      <c r="BD586" s="12">
        <v>148</v>
      </c>
      <c r="BE586" s="12" t="s">
        <v>196</v>
      </c>
      <c r="BF586" s="12">
        <v>14944</v>
      </c>
      <c r="BG586" s="12">
        <v>60</v>
      </c>
      <c r="BI586" s="2"/>
    </row>
    <row r="587" spans="1:61" x14ac:dyDescent="0.2">
      <c r="A587" s="2" t="s">
        <v>1612</v>
      </c>
      <c r="B587" s="2" t="s">
        <v>568</v>
      </c>
      <c r="D587" s="2">
        <v>50</v>
      </c>
      <c r="E587" s="11">
        <v>43358</v>
      </c>
      <c r="F587" s="2">
        <v>43358</v>
      </c>
      <c r="G587" s="2">
        <v>141</v>
      </c>
      <c r="K587" s="2">
        <v>14</v>
      </c>
      <c r="O587" s="2" t="s">
        <v>53</v>
      </c>
      <c r="P587" s="52" t="s">
        <v>53</v>
      </c>
      <c r="R587" s="2">
        <v>3</v>
      </c>
      <c r="S587" s="52" t="s">
        <v>1599</v>
      </c>
      <c r="V587" s="2" t="s">
        <v>1988</v>
      </c>
      <c r="W587" s="2" t="s">
        <v>1599</v>
      </c>
      <c r="X587" s="2" t="s">
        <v>1599</v>
      </c>
      <c r="Y587" s="2" t="s">
        <v>1981</v>
      </c>
      <c r="Z587" s="2">
        <v>17000</v>
      </c>
      <c r="AC587" s="2" t="s">
        <v>1982</v>
      </c>
      <c r="AE587" s="2" t="s">
        <v>51</v>
      </c>
      <c r="AF587" s="12" t="s">
        <v>204</v>
      </c>
      <c r="AG587" s="12">
        <v>11872</v>
      </c>
      <c r="AH587" s="12">
        <v>50</v>
      </c>
      <c r="AI587" s="12">
        <f>VLOOKUP(AH587,Tableau5[[ID_Section]:[departement]],10,TRUE)</f>
        <v>17</v>
      </c>
      <c r="AJ587" s="12">
        <v>141</v>
      </c>
      <c r="AK587" s="33">
        <v>43358</v>
      </c>
      <c r="AL587" s="12">
        <v>14</v>
      </c>
      <c r="AM587" s="12">
        <v>9</v>
      </c>
      <c r="AN587" s="12" t="s">
        <v>53</v>
      </c>
      <c r="AO587" s="12" t="s">
        <v>53</v>
      </c>
      <c r="AP587" s="12">
        <v>3</v>
      </c>
      <c r="AT587" s="12">
        <v>1</v>
      </c>
      <c r="AV587" s="12">
        <v>17000</v>
      </c>
      <c r="AW587" s="12" t="s">
        <v>51</v>
      </c>
      <c r="AX587" s="12">
        <v>2</v>
      </c>
      <c r="AY587" s="12">
        <v>2</v>
      </c>
      <c r="AZ587" s="12" t="str">
        <f t="shared" ref="AZ587:AZ593" si="2">CONCATENATE(AH587,"-",AK587,"-","Loisir")</f>
        <v>50-43358-Loisir</v>
      </c>
      <c r="BA587" s="12">
        <v>1</v>
      </c>
      <c r="BB587" s="12">
        <v>2</v>
      </c>
      <c r="BC587" s="12" t="s">
        <v>61</v>
      </c>
      <c r="BD587" s="12">
        <v>148</v>
      </c>
      <c r="BE587" s="12" t="s">
        <v>196</v>
      </c>
      <c r="BF587" s="12">
        <v>14944</v>
      </c>
      <c r="BG587" s="12">
        <v>60</v>
      </c>
      <c r="BI587" s="2"/>
    </row>
    <row r="588" spans="1:61" x14ac:dyDescent="0.2">
      <c r="A588" s="2" t="s">
        <v>1612</v>
      </c>
      <c r="B588" s="2" t="s">
        <v>568</v>
      </c>
      <c r="D588" s="2">
        <v>50</v>
      </c>
      <c r="E588" s="11">
        <v>43358</v>
      </c>
      <c r="F588" s="2">
        <v>43358</v>
      </c>
      <c r="G588" s="2">
        <v>141</v>
      </c>
      <c r="K588" s="2">
        <v>14</v>
      </c>
      <c r="O588" s="2" t="s">
        <v>53</v>
      </c>
      <c r="P588" s="52" t="s">
        <v>53</v>
      </c>
      <c r="R588" s="2">
        <v>2</v>
      </c>
      <c r="S588" s="52" t="s">
        <v>1599</v>
      </c>
      <c r="V588" s="2" t="s">
        <v>1989</v>
      </c>
      <c r="W588" s="2" t="s">
        <v>1599</v>
      </c>
      <c r="X588" s="2" t="s">
        <v>1599</v>
      </c>
      <c r="Y588" s="2" t="s">
        <v>1599</v>
      </c>
      <c r="Z588" s="2" t="s">
        <v>1599</v>
      </c>
      <c r="AC588" s="2" t="s">
        <v>1599</v>
      </c>
      <c r="AE588" s="2" t="s">
        <v>1599</v>
      </c>
      <c r="AF588" s="12" t="s">
        <v>204</v>
      </c>
      <c r="AG588" s="12">
        <v>11873</v>
      </c>
      <c r="AH588" s="12">
        <v>50</v>
      </c>
      <c r="AI588" s="12">
        <f>VLOOKUP(AH588,Tableau5[[ID_Section]:[departement]],10,TRUE)</f>
        <v>17</v>
      </c>
      <c r="AJ588" s="12">
        <v>141</v>
      </c>
      <c r="AK588" s="33">
        <v>43358</v>
      </c>
      <c r="AL588" s="12">
        <v>14</v>
      </c>
      <c r="AM588" s="12">
        <v>9</v>
      </c>
      <c r="AN588" s="12" t="s">
        <v>53</v>
      </c>
      <c r="AO588" s="12" t="s">
        <v>53</v>
      </c>
      <c r="AP588" s="12">
        <v>2</v>
      </c>
      <c r="AT588" s="12">
        <v>2</v>
      </c>
      <c r="AZ588" s="12" t="str">
        <f t="shared" si="2"/>
        <v>50-43358-Loisir</v>
      </c>
      <c r="BA588" s="12">
        <v>1</v>
      </c>
      <c r="BB588" s="12">
        <v>2</v>
      </c>
      <c r="BC588" s="12" t="s">
        <v>61</v>
      </c>
      <c r="BD588" s="12">
        <v>148</v>
      </c>
      <c r="BE588" s="12" t="s">
        <v>196</v>
      </c>
      <c r="BF588" s="12">
        <v>14944</v>
      </c>
      <c r="BG588" s="12">
        <v>60</v>
      </c>
      <c r="BI588" s="2"/>
    </row>
    <row r="589" spans="1:61" x14ac:dyDescent="0.2">
      <c r="A589" s="2" t="s">
        <v>1612</v>
      </c>
      <c r="B589" s="2" t="s">
        <v>568</v>
      </c>
      <c r="D589" s="2">
        <v>50</v>
      </c>
      <c r="E589" s="11">
        <v>43358</v>
      </c>
      <c r="F589" s="2">
        <v>43358</v>
      </c>
      <c r="G589" s="2">
        <v>141</v>
      </c>
      <c r="K589" s="2">
        <v>14</v>
      </c>
      <c r="O589" s="2" t="s">
        <v>53</v>
      </c>
      <c r="P589" s="52" t="s">
        <v>53</v>
      </c>
      <c r="R589" s="2">
        <v>1</v>
      </c>
      <c r="S589" s="52" t="s">
        <v>1599</v>
      </c>
      <c r="V589" s="2" t="s">
        <v>1988</v>
      </c>
      <c r="W589" s="2" t="s">
        <v>1599</v>
      </c>
      <c r="X589" s="2" t="s">
        <v>1599</v>
      </c>
      <c r="Y589" s="2" t="s">
        <v>1599</v>
      </c>
      <c r="Z589" s="2" t="s">
        <v>1599</v>
      </c>
      <c r="AC589" s="2" t="s">
        <v>1599</v>
      </c>
      <c r="AE589" s="2" t="s">
        <v>1599</v>
      </c>
      <c r="AF589" s="12" t="s">
        <v>204</v>
      </c>
      <c r="AG589" s="12">
        <v>11874</v>
      </c>
      <c r="AH589" s="12">
        <v>50</v>
      </c>
      <c r="AI589" s="12">
        <f>VLOOKUP(AH589,Tableau5[[ID_Section]:[departement]],10,TRUE)</f>
        <v>17</v>
      </c>
      <c r="AJ589" s="12">
        <v>141</v>
      </c>
      <c r="AK589" s="33">
        <v>43358</v>
      </c>
      <c r="AL589" s="12">
        <v>14</v>
      </c>
      <c r="AM589" s="12">
        <v>9</v>
      </c>
      <c r="AN589" s="12" t="s">
        <v>53</v>
      </c>
      <c r="AO589" s="12" t="s">
        <v>53</v>
      </c>
      <c r="AP589" s="12">
        <v>1</v>
      </c>
      <c r="AT589" s="12">
        <v>1</v>
      </c>
      <c r="AZ589" s="12" t="str">
        <f t="shared" si="2"/>
        <v>50-43358-Loisir</v>
      </c>
      <c r="BA589" s="12">
        <v>1</v>
      </c>
      <c r="BB589" s="12">
        <v>2</v>
      </c>
      <c r="BC589" s="12" t="s">
        <v>61</v>
      </c>
      <c r="BD589" s="12">
        <v>148</v>
      </c>
      <c r="BE589" s="12" t="s">
        <v>196</v>
      </c>
      <c r="BF589" s="12">
        <v>14944</v>
      </c>
      <c r="BG589" s="12">
        <v>60</v>
      </c>
      <c r="BI589" s="2"/>
    </row>
    <row r="590" spans="1:61" x14ac:dyDescent="0.2">
      <c r="A590" s="2" t="s">
        <v>1612</v>
      </c>
      <c r="B590" s="2" t="s">
        <v>568</v>
      </c>
      <c r="D590" s="2">
        <v>50</v>
      </c>
      <c r="E590" s="11">
        <v>43358</v>
      </c>
      <c r="F590" s="2">
        <v>43358</v>
      </c>
      <c r="G590" s="2">
        <v>141</v>
      </c>
      <c r="K590" s="2">
        <v>14</v>
      </c>
      <c r="O590" s="2" t="s">
        <v>53</v>
      </c>
      <c r="P590" s="52" t="s">
        <v>53</v>
      </c>
      <c r="R590" s="2">
        <v>2</v>
      </c>
      <c r="S590" s="52" t="s">
        <v>1599</v>
      </c>
      <c r="V590" s="2" t="s">
        <v>1989</v>
      </c>
      <c r="W590" s="2" t="s">
        <v>1599</v>
      </c>
      <c r="X590" s="2" t="s">
        <v>1599</v>
      </c>
      <c r="Y590" s="2" t="s">
        <v>1599</v>
      </c>
      <c r="Z590" s="2" t="s">
        <v>1599</v>
      </c>
      <c r="AC590" s="2" t="s">
        <v>1599</v>
      </c>
      <c r="AE590" s="2" t="s">
        <v>1599</v>
      </c>
      <c r="AF590" s="12" t="s">
        <v>204</v>
      </c>
      <c r="AG590" s="12">
        <v>11875</v>
      </c>
      <c r="AH590" s="12">
        <v>50</v>
      </c>
      <c r="AI590" s="12">
        <f>VLOOKUP(AH590,Tableau5[[ID_Section]:[departement]],10,TRUE)</f>
        <v>17</v>
      </c>
      <c r="AJ590" s="12">
        <v>141</v>
      </c>
      <c r="AK590" s="33">
        <v>43358</v>
      </c>
      <c r="AL590" s="12">
        <v>14</v>
      </c>
      <c r="AM590" s="12">
        <v>9</v>
      </c>
      <c r="AN590" s="12" t="s">
        <v>53</v>
      </c>
      <c r="AO590" s="12" t="s">
        <v>53</v>
      </c>
      <c r="AP590" s="12">
        <v>2</v>
      </c>
      <c r="AT590" s="12">
        <v>2</v>
      </c>
      <c r="AZ590" s="12" t="str">
        <f t="shared" si="2"/>
        <v>50-43358-Loisir</v>
      </c>
      <c r="BA590" s="12">
        <v>1</v>
      </c>
      <c r="BB590" s="12">
        <v>2</v>
      </c>
      <c r="BC590" s="12" t="s">
        <v>61</v>
      </c>
      <c r="BD590" s="12">
        <v>148</v>
      </c>
      <c r="BE590" s="12" t="s">
        <v>196</v>
      </c>
      <c r="BF590" s="12">
        <v>14944</v>
      </c>
      <c r="BG590" s="12">
        <v>60</v>
      </c>
      <c r="BI590" s="2"/>
    </row>
    <row r="591" spans="1:61" x14ac:dyDescent="0.2">
      <c r="A591" s="2" t="s">
        <v>1612</v>
      </c>
      <c r="B591" s="2" t="s">
        <v>568</v>
      </c>
      <c r="D591" s="2">
        <v>50</v>
      </c>
      <c r="E591" s="11">
        <v>43358</v>
      </c>
      <c r="F591" s="2">
        <v>43358</v>
      </c>
      <c r="G591" s="2">
        <v>141</v>
      </c>
      <c r="K591" s="2">
        <v>14</v>
      </c>
      <c r="O591" s="2" t="s">
        <v>53</v>
      </c>
      <c r="P591" s="52" t="s">
        <v>53</v>
      </c>
      <c r="R591" s="2">
        <v>1</v>
      </c>
      <c r="S591" s="52" t="s">
        <v>1599</v>
      </c>
      <c r="V591" s="2" t="s">
        <v>1988</v>
      </c>
      <c r="W591" s="2" t="s">
        <v>1599</v>
      </c>
      <c r="X591" s="2" t="s">
        <v>1599</v>
      </c>
      <c r="Y591" s="2" t="s">
        <v>1599</v>
      </c>
      <c r="Z591" s="2" t="s">
        <v>1599</v>
      </c>
      <c r="AC591" s="2" t="s">
        <v>1599</v>
      </c>
      <c r="AE591" s="2" t="s">
        <v>1599</v>
      </c>
      <c r="AF591" s="12" t="s">
        <v>204</v>
      </c>
      <c r="AG591" s="12">
        <v>11876</v>
      </c>
      <c r="AH591" s="12">
        <v>50</v>
      </c>
      <c r="AI591" s="12">
        <f>VLOOKUP(AH591,Tableau5[[ID_Section]:[departement]],10,TRUE)</f>
        <v>17</v>
      </c>
      <c r="AJ591" s="12">
        <v>141</v>
      </c>
      <c r="AK591" s="33">
        <v>43358</v>
      </c>
      <c r="AL591" s="12">
        <v>14</v>
      </c>
      <c r="AM591" s="12">
        <v>9</v>
      </c>
      <c r="AN591" s="12" t="s">
        <v>53</v>
      </c>
      <c r="AO591" s="12" t="s">
        <v>53</v>
      </c>
      <c r="AP591" s="12">
        <v>1</v>
      </c>
      <c r="AT591" s="12">
        <v>1</v>
      </c>
      <c r="AZ591" s="12" t="str">
        <f t="shared" si="2"/>
        <v>50-43358-Loisir</v>
      </c>
      <c r="BA591" s="12">
        <v>1</v>
      </c>
      <c r="BB591" s="12">
        <v>2</v>
      </c>
      <c r="BC591" s="12" t="s">
        <v>61</v>
      </c>
      <c r="BD591" s="12">
        <v>148</v>
      </c>
      <c r="BE591" s="12" t="s">
        <v>196</v>
      </c>
      <c r="BF591" s="12">
        <v>14944</v>
      </c>
      <c r="BG591" s="12">
        <v>60</v>
      </c>
      <c r="BI591" s="2"/>
    </row>
    <row r="592" spans="1:61" x14ac:dyDescent="0.2">
      <c r="A592" s="2" t="s">
        <v>1612</v>
      </c>
      <c r="B592" s="2" t="s">
        <v>568</v>
      </c>
      <c r="D592" s="2">
        <v>50</v>
      </c>
      <c r="E592" s="11">
        <v>43358</v>
      </c>
      <c r="F592" s="2">
        <v>43358</v>
      </c>
      <c r="G592" s="2">
        <v>141</v>
      </c>
      <c r="K592" s="2">
        <v>14</v>
      </c>
      <c r="O592" s="2" t="s">
        <v>53</v>
      </c>
      <c r="P592" s="52" t="s">
        <v>53</v>
      </c>
      <c r="R592" s="2">
        <v>2</v>
      </c>
      <c r="S592" s="52" t="s">
        <v>1599</v>
      </c>
      <c r="V592" s="2" t="s">
        <v>1989</v>
      </c>
      <c r="W592" s="2" t="s">
        <v>1599</v>
      </c>
      <c r="X592" s="2" t="s">
        <v>1599</v>
      </c>
      <c r="Y592" s="2" t="s">
        <v>1599</v>
      </c>
      <c r="Z592" s="2" t="s">
        <v>1599</v>
      </c>
      <c r="AC592" s="2" t="s">
        <v>1599</v>
      </c>
      <c r="AE592" s="2" t="s">
        <v>1599</v>
      </c>
      <c r="AF592" s="12" t="s">
        <v>204</v>
      </c>
      <c r="AG592" s="12">
        <v>11877</v>
      </c>
      <c r="AH592" s="12">
        <v>50</v>
      </c>
      <c r="AI592" s="12">
        <f>VLOOKUP(AH592,Tableau5[[ID_Section]:[departement]],10,TRUE)</f>
        <v>17</v>
      </c>
      <c r="AJ592" s="12">
        <v>141</v>
      </c>
      <c r="AK592" s="33">
        <v>43358</v>
      </c>
      <c r="AL592" s="12">
        <v>14</v>
      </c>
      <c r="AM592" s="12">
        <v>9</v>
      </c>
      <c r="AN592" s="12" t="s">
        <v>53</v>
      </c>
      <c r="AO592" s="12" t="s">
        <v>53</v>
      </c>
      <c r="AP592" s="12">
        <v>2</v>
      </c>
      <c r="AT592" s="12">
        <v>2</v>
      </c>
      <c r="AZ592" s="12" t="str">
        <f t="shared" si="2"/>
        <v>50-43358-Loisir</v>
      </c>
      <c r="BA592" s="12">
        <v>1</v>
      </c>
      <c r="BB592" s="12">
        <v>2</v>
      </c>
      <c r="BC592" s="12" t="s">
        <v>61</v>
      </c>
      <c r="BD592" s="12">
        <v>148</v>
      </c>
      <c r="BE592" s="12" t="s">
        <v>196</v>
      </c>
      <c r="BF592" s="12">
        <v>14944</v>
      </c>
      <c r="BG592" s="12">
        <v>60</v>
      </c>
      <c r="BI592" s="2"/>
    </row>
    <row r="593" spans="1:61" x14ac:dyDescent="0.2">
      <c r="A593" s="2" t="s">
        <v>1612</v>
      </c>
      <c r="B593" s="2" t="s">
        <v>568</v>
      </c>
      <c r="D593" s="2">
        <v>50</v>
      </c>
      <c r="E593" s="11">
        <v>43358</v>
      </c>
      <c r="F593" s="2">
        <v>43358</v>
      </c>
      <c r="G593" s="2">
        <v>141</v>
      </c>
      <c r="K593" s="2">
        <v>14</v>
      </c>
      <c r="O593" s="2" t="s">
        <v>53</v>
      </c>
      <c r="P593" s="52" t="s">
        <v>53</v>
      </c>
      <c r="R593" s="2">
        <v>1</v>
      </c>
      <c r="S593" s="52" t="s">
        <v>1599</v>
      </c>
      <c r="V593" s="2" t="s">
        <v>1989</v>
      </c>
      <c r="W593" s="2" t="s">
        <v>1599</v>
      </c>
      <c r="X593" s="2" t="s">
        <v>1599</v>
      </c>
      <c r="Y593" s="2" t="s">
        <v>1599</v>
      </c>
      <c r="Z593" s="2" t="s">
        <v>1599</v>
      </c>
      <c r="AC593" s="2" t="s">
        <v>1599</v>
      </c>
      <c r="AE593" s="2" t="s">
        <v>1599</v>
      </c>
      <c r="AF593" s="12" t="s">
        <v>204</v>
      </c>
      <c r="AG593" s="12">
        <v>11878</v>
      </c>
      <c r="AH593" s="12">
        <v>50</v>
      </c>
      <c r="AI593" s="12">
        <f>VLOOKUP(AH593,Tableau5[[ID_Section]:[departement]],10,TRUE)</f>
        <v>17</v>
      </c>
      <c r="AJ593" s="12">
        <v>141</v>
      </c>
      <c r="AK593" s="33">
        <v>43358</v>
      </c>
      <c r="AL593" s="12">
        <v>14</v>
      </c>
      <c r="AM593" s="12">
        <v>9</v>
      </c>
      <c r="AN593" s="12" t="s">
        <v>53</v>
      </c>
      <c r="AO593" s="12" t="s">
        <v>53</v>
      </c>
      <c r="AP593" s="12">
        <v>1</v>
      </c>
      <c r="AT593" s="12">
        <v>2</v>
      </c>
      <c r="AZ593" s="12" t="str">
        <f t="shared" si="2"/>
        <v>50-43358-Loisir</v>
      </c>
      <c r="BA593" s="12">
        <v>1</v>
      </c>
      <c r="BB593" s="12">
        <v>2</v>
      </c>
      <c r="BC593" s="12" t="s">
        <v>61</v>
      </c>
      <c r="BD593" s="12">
        <v>148</v>
      </c>
      <c r="BE593" s="12" t="s">
        <v>196</v>
      </c>
      <c r="BF593" s="12">
        <v>14944</v>
      </c>
      <c r="BG593" s="12">
        <v>60</v>
      </c>
      <c r="BI593" s="2"/>
    </row>
    <row r="594" spans="1:61" x14ac:dyDescent="0.2">
      <c r="A594" s="2" t="s">
        <v>1612</v>
      </c>
      <c r="B594" s="2" t="s">
        <v>568</v>
      </c>
      <c r="D594" s="2">
        <v>50</v>
      </c>
      <c r="E594" s="11">
        <v>43358</v>
      </c>
      <c r="F594" s="2">
        <v>43358</v>
      </c>
      <c r="G594" s="2">
        <v>141</v>
      </c>
      <c r="K594" s="2">
        <v>14</v>
      </c>
      <c r="O594" s="2" t="s">
        <v>49</v>
      </c>
      <c r="R594" s="2">
        <v>2</v>
      </c>
      <c r="S594" s="52" t="s">
        <v>1599</v>
      </c>
      <c r="V594" s="2" t="s">
        <v>1988</v>
      </c>
      <c r="W594" s="2" t="s">
        <v>1599</v>
      </c>
      <c r="X594" s="2" t="s">
        <v>1599</v>
      </c>
      <c r="Y594" s="2" t="s">
        <v>1599</v>
      </c>
      <c r="Z594" s="2" t="s">
        <v>1599</v>
      </c>
      <c r="AC594" s="2" t="s">
        <v>1599</v>
      </c>
      <c r="AE594" s="2" t="s">
        <v>1599</v>
      </c>
      <c r="AF594" s="12" t="s">
        <v>204</v>
      </c>
      <c r="AG594" s="12">
        <v>11879</v>
      </c>
      <c r="AH594" s="12">
        <v>50</v>
      </c>
      <c r="AI594" s="12">
        <f>VLOOKUP(AH594,Tableau5[[ID_Section]:[departement]],10,TRUE)</f>
        <v>17</v>
      </c>
      <c r="AJ594" s="12">
        <v>141</v>
      </c>
      <c r="AK594" s="33">
        <v>43358</v>
      </c>
      <c r="AL594" s="12">
        <v>14</v>
      </c>
      <c r="AM594" s="12">
        <v>1</v>
      </c>
      <c r="AN594" s="12" t="s">
        <v>49</v>
      </c>
      <c r="AP594" s="12">
        <v>2</v>
      </c>
      <c r="AT594" s="12">
        <v>1</v>
      </c>
      <c r="BA594" s="12">
        <v>2</v>
      </c>
      <c r="BB594" s="12">
        <v>2</v>
      </c>
      <c r="BC594" s="12" t="s">
        <v>61</v>
      </c>
      <c r="BD594" s="12">
        <v>148</v>
      </c>
      <c r="BE594" s="12" t="s">
        <v>196</v>
      </c>
      <c r="BF594" s="12">
        <v>14944</v>
      </c>
      <c r="BG594" s="12">
        <v>60</v>
      </c>
      <c r="BI594" s="2"/>
    </row>
    <row r="595" spans="1:61" x14ac:dyDescent="0.2">
      <c r="A595" s="2" t="s">
        <v>1612</v>
      </c>
      <c r="B595" s="2" t="s">
        <v>568</v>
      </c>
      <c r="D595" s="2">
        <v>50</v>
      </c>
      <c r="E595" s="11">
        <v>43358</v>
      </c>
      <c r="F595" s="2">
        <v>43358</v>
      </c>
      <c r="G595" s="2">
        <v>141</v>
      </c>
      <c r="K595" s="2">
        <v>14</v>
      </c>
      <c r="O595" s="2" t="s">
        <v>56</v>
      </c>
      <c r="R595" s="2">
        <v>1</v>
      </c>
      <c r="S595" s="52" t="s">
        <v>1599</v>
      </c>
      <c r="U595" s="2" t="s">
        <v>57</v>
      </c>
      <c r="V595" s="2" t="s">
        <v>1988</v>
      </c>
      <c r="W595" s="2" t="s">
        <v>1599</v>
      </c>
      <c r="X595" s="2" t="s">
        <v>1599</v>
      </c>
      <c r="Y595" s="2" t="s">
        <v>1599</v>
      </c>
      <c r="Z595" s="2" t="s">
        <v>1599</v>
      </c>
      <c r="AC595" s="2" t="s">
        <v>1599</v>
      </c>
      <c r="AE595" s="2" t="s">
        <v>1599</v>
      </c>
      <c r="AF595" s="12" t="s">
        <v>204</v>
      </c>
      <c r="AG595" s="12">
        <v>11880</v>
      </c>
      <c r="AH595" s="12">
        <v>50</v>
      </c>
      <c r="AI595" s="12">
        <f>VLOOKUP(AH595,Tableau5[[ID_Section]:[departement]],10,TRUE)</f>
        <v>17</v>
      </c>
      <c r="AJ595" s="12">
        <v>141</v>
      </c>
      <c r="AK595" s="33">
        <v>43358</v>
      </c>
      <c r="AL595" s="12">
        <v>14</v>
      </c>
      <c r="AM595" s="12">
        <v>15</v>
      </c>
      <c r="AN595" s="12" t="s">
        <v>56</v>
      </c>
      <c r="AP595" s="12">
        <v>1</v>
      </c>
      <c r="AS595" s="12" t="s">
        <v>57</v>
      </c>
      <c r="AT595" s="12">
        <v>1</v>
      </c>
      <c r="BA595" s="12">
        <v>2</v>
      </c>
      <c r="BB595" s="12">
        <v>2</v>
      </c>
      <c r="BC595" s="12" t="s">
        <v>61</v>
      </c>
      <c r="BD595" s="12">
        <v>148</v>
      </c>
      <c r="BE595" s="12" t="s">
        <v>196</v>
      </c>
      <c r="BF595" s="12">
        <v>14944</v>
      </c>
      <c r="BG595" s="12">
        <v>60</v>
      </c>
      <c r="BI595" s="2"/>
    </row>
    <row r="596" spans="1:61" x14ac:dyDescent="0.2">
      <c r="A596" s="2" t="s">
        <v>1612</v>
      </c>
      <c r="B596" s="2" t="s">
        <v>568</v>
      </c>
      <c r="D596" s="2">
        <v>50</v>
      </c>
      <c r="E596" s="11">
        <v>43358</v>
      </c>
      <c r="F596" s="2">
        <v>43358</v>
      </c>
      <c r="G596" s="2">
        <v>141</v>
      </c>
      <c r="K596" s="2">
        <v>14</v>
      </c>
      <c r="O596" s="2" t="s">
        <v>55</v>
      </c>
      <c r="P596" s="52" t="s">
        <v>55</v>
      </c>
      <c r="R596" s="2">
        <v>1</v>
      </c>
      <c r="S596" s="52" t="s">
        <v>1599</v>
      </c>
      <c r="V596" s="2" t="s">
        <v>1988</v>
      </c>
      <c r="W596" s="2" t="s">
        <v>1599</v>
      </c>
      <c r="X596" s="2" t="s">
        <v>1599</v>
      </c>
      <c r="Y596" s="2" t="s">
        <v>1599</v>
      </c>
      <c r="Z596" s="2" t="s">
        <v>1599</v>
      </c>
      <c r="AC596" s="2" t="s">
        <v>1599</v>
      </c>
      <c r="AE596" s="2" t="s">
        <v>1599</v>
      </c>
      <c r="AF596" s="12" t="s">
        <v>204</v>
      </c>
      <c r="AG596" s="12">
        <v>11881</v>
      </c>
      <c r="AH596" s="12">
        <v>50</v>
      </c>
      <c r="AI596" s="12">
        <f>VLOOKUP(AH596,Tableau5[[ID_Section]:[departement]],10,TRUE)</f>
        <v>17</v>
      </c>
      <c r="AJ596" s="12">
        <v>141</v>
      </c>
      <c r="AK596" s="33">
        <v>43358</v>
      </c>
      <c r="AL596" s="12">
        <v>14</v>
      </c>
      <c r="AM596" s="12">
        <v>5</v>
      </c>
      <c r="AN596" s="12" t="s">
        <v>55</v>
      </c>
      <c r="AO596" s="12" t="str">
        <f>AN596</f>
        <v>Sportif</v>
      </c>
      <c r="AP596" s="12">
        <v>1</v>
      </c>
      <c r="AT596" s="12">
        <v>1</v>
      </c>
      <c r="AZ596" s="12" t="str">
        <f>CONCATENATE(AH596,"-",AK596,"-",AN596)</f>
        <v>50-43358-Sportif</v>
      </c>
      <c r="BA596" s="12">
        <v>1</v>
      </c>
      <c r="BB596" s="12">
        <v>2</v>
      </c>
      <c r="BC596" s="12" t="s">
        <v>61</v>
      </c>
      <c r="BD596" s="12">
        <v>148</v>
      </c>
      <c r="BE596" s="12" t="s">
        <v>196</v>
      </c>
      <c r="BF596" s="12">
        <v>14944</v>
      </c>
      <c r="BG596" s="12">
        <v>60</v>
      </c>
      <c r="BI596" s="2"/>
    </row>
    <row r="597" spans="1:61" x14ac:dyDescent="0.2">
      <c r="A597" s="2" t="s">
        <v>1612</v>
      </c>
      <c r="B597" s="2" t="s">
        <v>568</v>
      </c>
      <c r="D597" s="2">
        <v>50</v>
      </c>
      <c r="E597" s="11">
        <v>43358</v>
      </c>
      <c r="F597" s="2">
        <v>43358</v>
      </c>
      <c r="G597" s="2">
        <v>141</v>
      </c>
      <c r="K597" s="2">
        <v>14</v>
      </c>
      <c r="O597" s="2" t="s">
        <v>49</v>
      </c>
      <c r="R597" s="2">
        <v>2</v>
      </c>
      <c r="S597" s="52" t="s">
        <v>1599</v>
      </c>
      <c r="V597" s="2" t="s">
        <v>1989</v>
      </c>
      <c r="W597" s="2" t="s">
        <v>1599</v>
      </c>
      <c r="X597" s="2" t="s">
        <v>1599</v>
      </c>
      <c r="Y597" s="2" t="s">
        <v>1599</v>
      </c>
      <c r="Z597" s="2" t="s">
        <v>1599</v>
      </c>
      <c r="AC597" s="2" t="s">
        <v>1599</v>
      </c>
      <c r="AE597" s="2" t="s">
        <v>1599</v>
      </c>
      <c r="AF597" s="12" t="s">
        <v>204</v>
      </c>
      <c r="AG597" s="12">
        <v>11882</v>
      </c>
      <c r="AH597" s="12">
        <v>50</v>
      </c>
      <c r="AI597" s="12">
        <f>VLOOKUP(AH597,Tableau5[[ID_Section]:[departement]],10,TRUE)</f>
        <v>17</v>
      </c>
      <c r="AJ597" s="12">
        <v>141</v>
      </c>
      <c r="AK597" s="33">
        <v>43358</v>
      </c>
      <c r="AL597" s="12">
        <v>14</v>
      </c>
      <c r="AM597" s="12">
        <v>1</v>
      </c>
      <c r="AN597" s="12" t="s">
        <v>49</v>
      </c>
      <c r="AP597" s="12">
        <v>2</v>
      </c>
      <c r="AT597" s="12">
        <v>2</v>
      </c>
      <c r="BA597" s="12">
        <v>2</v>
      </c>
      <c r="BB597" s="12">
        <v>2</v>
      </c>
      <c r="BC597" s="12" t="s">
        <v>61</v>
      </c>
      <c r="BD597" s="12">
        <v>148</v>
      </c>
      <c r="BE597" s="12" t="s">
        <v>196</v>
      </c>
      <c r="BF597" s="12">
        <v>14944</v>
      </c>
      <c r="BG597" s="12">
        <v>60</v>
      </c>
      <c r="BI597" s="2"/>
    </row>
    <row r="598" spans="1:61" x14ac:dyDescent="0.2">
      <c r="A598" s="2" t="s">
        <v>1612</v>
      </c>
      <c r="B598" s="2" t="s">
        <v>568</v>
      </c>
      <c r="D598" s="2">
        <v>50</v>
      </c>
      <c r="E598" s="11">
        <v>43358</v>
      </c>
      <c r="F598" s="2">
        <v>43358</v>
      </c>
      <c r="G598" s="2">
        <v>141</v>
      </c>
      <c r="K598" s="2">
        <v>14</v>
      </c>
      <c r="O598" s="2" t="s">
        <v>53</v>
      </c>
      <c r="P598" s="52" t="s">
        <v>53</v>
      </c>
      <c r="R598" s="2">
        <v>1</v>
      </c>
      <c r="S598" s="52" t="s">
        <v>1599</v>
      </c>
      <c r="V598" s="2" t="s">
        <v>1989</v>
      </c>
      <c r="W598" s="2" t="s">
        <v>1599</v>
      </c>
      <c r="X598" s="2" t="s">
        <v>1599</v>
      </c>
      <c r="Y598" s="2" t="s">
        <v>1599</v>
      </c>
      <c r="Z598" s="2" t="s">
        <v>1599</v>
      </c>
      <c r="AC598" s="2" t="s">
        <v>1599</v>
      </c>
      <c r="AE598" s="2" t="s">
        <v>1599</v>
      </c>
      <c r="AF598" s="12" t="s">
        <v>204</v>
      </c>
      <c r="AG598" s="12">
        <v>11883</v>
      </c>
      <c r="AH598" s="12">
        <v>50</v>
      </c>
      <c r="AI598" s="12">
        <f>VLOOKUP(AH598,Tableau5[[ID_Section]:[departement]],10,TRUE)</f>
        <v>17</v>
      </c>
      <c r="AJ598" s="12">
        <v>141</v>
      </c>
      <c r="AK598" s="33">
        <v>43358</v>
      </c>
      <c r="AL598" s="12">
        <v>14</v>
      </c>
      <c r="AM598" s="12">
        <v>9</v>
      </c>
      <c r="AN598" s="12" t="s">
        <v>53</v>
      </c>
      <c r="AO598" s="12" t="s">
        <v>53</v>
      </c>
      <c r="AP598" s="12">
        <v>1</v>
      </c>
      <c r="AT598" s="12">
        <v>2</v>
      </c>
      <c r="AZ598" s="12" t="str">
        <f>CONCATENATE(AH598,"-",AK598,"-","Loisir")</f>
        <v>50-43358-Loisir</v>
      </c>
      <c r="BA598" s="12">
        <v>1</v>
      </c>
      <c r="BB598" s="12">
        <v>2</v>
      </c>
      <c r="BC598" s="12" t="s">
        <v>61</v>
      </c>
      <c r="BD598" s="12">
        <v>148</v>
      </c>
      <c r="BE598" s="12" t="s">
        <v>196</v>
      </c>
      <c r="BF598" s="12">
        <v>14944</v>
      </c>
      <c r="BG598" s="12">
        <v>60</v>
      </c>
      <c r="BI598" s="2"/>
    </row>
    <row r="599" spans="1:61" x14ac:dyDescent="0.2">
      <c r="A599" s="2" t="s">
        <v>1612</v>
      </c>
      <c r="B599" s="2" t="s">
        <v>568</v>
      </c>
      <c r="D599" s="2">
        <v>50</v>
      </c>
      <c r="E599" s="11">
        <v>43358</v>
      </c>
      <c r="F599" s="2">
        <v>43358</v>
      </c>
      <c r="G599" s="2">
        <v>141</v>
      </c>
      <c r="K599" s="2">
        <v>14</v>
      </c>
      <c r="O599" s="2" t="s">
        <v>53</v>
      </c>
      <c r="P599" s="52" t="s">
        <v>53</v>
      </c>
      <c r="R599" s="2">
        <v>4</v>
      </c>
      <c r="S599" s="52" t="s">
        <v>1599</v>
      </c>
      <c r="V599" s="2" t="s">
        <v>1988</v>
      </c>
      <c r="W599" s="2" t="s">
        <v>1599</v>
      </c>
      <c r="X599" s="2" t="s">
        <v>1599</v>
      </c>
      <c r="Y599" s="2" t="s">
        <v>1599</v>
      </c>
      <c r="Z599" s="2" t="s">
        <v>1599</v>
      </c>
      <c r="AC599" s="2" t="s">
        <v>1599</v>
      </c>
      <c r="AE599" s="2" t="s">
        <v>1599</v>
      </c>
      <c r="AF599" s="12" t="s">
        <v>204</v>
      </c>
      <c r="AG599" s="12">
        <v>11884</v>
      </c>
      <c r="AH599" s="12">
        <v>50</v>
      </c>
      <c r="AI599" s="12">
        <f>VLOOKUP(AH599,Tableau5[[ID_Section]:[departement]],10,TRUE)</f>
        <v>17</v>
      </c>
      <c r="AJ599" s="12">
        <v>141</v>
      </c>
      <c r="AK599" s="33">
        <v>43358</v>
      </c>
      <c r="AL599" s="12">
        <v>14</v>
      </c>
      <c r="AM599" s="12">
        <v>9</v>
      </c>
      <c r="AN599" s="12" t="s">
        <v>53</v>
      </c>
      <c r="AO599" s="12" t="s">
        <v>53</v>
      </c>
      <c r="AP599" s="12">
        <v>4</v>
      </c>
      <c r="AT599" s="12">
        <v>1</v>
      </c>
      <c r="AZ599" s="12" t="str">
        <f>CONCATENATE(AH599,"-",AK599,"-","Loisir")</f>
        <v>50-43358-Loisir</v>
      </c>
      <c r="BA599" s="12">
        <v>1</v>
      </c>
      <c r="BB599" s="12">
        <v>2</v>
      </c>
      <c r="BC599" s="12" t="s">
        <v>61</v>
      </c>
      <c r="BD599" s="12">
        <v>148</v>
      </c>
      <c r="BE599" s="12" t="s">
        <v>196</v>
      </c>
      <c r="BF599" s="12">
        <v>14944</v>
      </c>
      <c r="BG599" s="12">
        <v>60</v>
      </c>
      <c r="BI599" s="2"/>
    </row>
    <row r="600" spans="1:61" x14ac:dyDescent="0.2">
      <c r="A600" s="2" t="s">
        <v>1612</v>
      </c>
      <c r="B600" s="2" t="s">
        <v>568</v>
      </c>
      <c r="D600" s="2">
        <v>50</v>
      </c>
      <c r="E600" s="11">
        <v>43358</v>
      </c>
      <c r="F600" s="2">
        <v>43358</v>
      </c>
      <c r="G600" s="2">
        <v>141</v>
      </c>
      <c r="K600" s="2">
        <v>14</v>
      </c>
      <c r="O600" s="2" t="s">
        <v>49</v>
      </c>
      <c r="R600" s="2">
        <v>1</v>
      </c>
      <c r="S600" s="52" t="s">
        <v>1599</v>
      </c>
      <c r="V600" s="2" t="s">
        <v>1988</v>
      </c>
      <c r="W600" s="2" t="s">
        <v>1599</v>
      </c>
      <c r="X600" s="2" t="s">
        <v>1599</v>
      </c>
      <c r="Y600" s="2" t="s">
        <v>1599</v>
      </c>
      <c r="Z600" s="2" t="s">
        <v>1599</v>
      </c>
      <c r="AC600" s="2" t="s">
        <v>1599</v>
      </c>
      <c r="AE600" s="2" t="s">
        <v>1599</v>
      </c>
      <c r="AF600" s="12" t="s">
        <v>204</v>
      </c>
      <c r="AG600" s="12">
        <v>11885</v>
      </c>
      <c r="AH600" s="12">
        <v>50</v>
      </c>
      <c r="AI600" s="12">
        <f>VLOOKUP(AH600,Tableau5[[ID_Section]:[departement]],10,TRUE)</f>
        <v>17</v>
      </c>
      <c r="AJ600" s="12">
        <v>141</v>
      </c>
      <c r="AK600" s="33">
        <v>43358</v>
      </c>
      <c r="AL600" s="12">
        <v>14</v>
      </c>
      <c r="AM600" s="12">
        <v>1</v>
      </c>
      <c r="AN600" s="12" t="s">
        <v>49</v>
      </c>
      <c r="AP600" s="12">
        <v>1</v>
      </c>
      <c r="AT600" s="12">
        <v>1</v>
      </c>
      <c r="BA600" s="12">
        <v>2</v>
      </c>
      <c r="BB600" s="12">
        <v>2</v>
      </c>
      <c r="BC600" s="12" t="s">
        <v>61</v>
      </c>
      <c r="BD600" s="12">
        <v>148</v>
      </c>
      <c r="BE600" s="12" t="s">
        <v>196</v>
      </c>
      <c r="BF600" s="12">
        <v>14944</v>
      </c>
      <c r="BG600" s="12">
        <v>60</v>
      </c>
      <c r="BI600" s="2"/>
    </row>
    <row r="601" spans="1:61" x14ac:dyDescent="0.2">
      <c r="A601" s="2" t="s">
        <v>1612</v>
      </c>
      <c r="B601" s="2" t="s">
        <v>568</v>
      </c>
      <c r="D601" s="2">
        <v>50</v>
      </c>
      <c r="E601" s="11">
        <v>43358</v>
      </c>
      <c r="F601" s="2">
        <v>43358</v>
      </c>
      <c r="G601" s="2">
        <v>141</v>
      </c>
      <c r="K601" s="2">
        <v>14</v>
      </c>
      <c r="O601" s="2" t="s">
        <v>53</v>
      </c>
      <c r="P601" s="52" t="s">
        <v>53</v>
      </c>
      <c r="R601" s="2">
        <v>2</v>
      </c>
      <c r="S601" s="52" t="s">
        <v>1599</v>
      </c>
      <c r="V601" s="2" t="s">
        <v>1988</v>
      </c>
      <c r="W601" s="2" t="s">
        <v>1599</v>
      </c>
      <c r="X601" s="2" t="s">
        <v>1599</v>
      </c>
      <c r="Y601" s="2" t="s">
        <v>1599</v>
      </c>
      <c r="Z601" s="2" t="s">
        <v>1599</v>
      </c>
      <c r="AC601" s="2" t="s">
        <v>1599</v>
      </c>
      <c r="AE601" s="2" t="s">
        <v>1599</v>
      </c>
      <c r="AF601" s="12" t="s">
        <v>204</v>
      </c>
      <c r="AG601" s="12">
        <v>11886</v>
      </c>
      <c r="AH601" s="12">
        <v>50</v>
      </c>
      <c r="AI601" s="12">
        <f>VLOOKUP(AH601,Tableau5[[ID_Section]:[departement]],10,TRUE)</f>
        <v>17</v>
      </c>
      <c r="AJ601" s="12">
        <v>141</v>
      </c>
      <c r="AK601" s="33">
        <v>43358</v>
      </c>
      <c r="AL601" s="12">
        <v>14</v>
      </c>
      <c r="AM601" s="12">
        <v>9</v>
      </c>
      <c r="AN601" s="12" t="s">
        <v>53</v>
      </c>
      <c r="AO601" s="12" t="s">
        <v>53</v>
      </c>
      <c r="AP601" s="12">
        <v>2</v>
      </c>
      <c r="AT601" s="12">
        <v>1</v>
      </c>
      <c r="AZ601" s="12" t="str">
        <f>CONCATENATE(AH601,"-",AK601,"-","Loisir")</f>
        <v>50-43358-Loisir</v>
      </c>
      <c r="BA601" s="12">
        <v>1</v>
      </c>
      <c r="BB601" s="12">
        <v>2</v>
      </c>
      <c r="BC601" s="12" t="s">
        <v>61</v>
      </c>
      <c r="BD601" s="12">
        <v>148</v>
      </c>
      <c r="BE601" s="12" t="s">
        <v>196</v>
      </c>
      <c r="BF601" s="12">
        <v>14944</v>
      </c>
      <c r="BG601" s="12">
        <v>60</v>
      </c>
      <c r="BI601" s="2"/>
    </row>
    <row r="602" spans="1:61" x14ac:dyDescent="0.2">
      <c r="A602" s="2" t="s">
        <v>1612</v>
      </c>
      <c r="B602" s="2" t="s">
        <v>568</v>
      </c>
      <c r="D602" s="2">
        <v>50</v>
      </c>
      <c r="E602" s="11">
        <v>43358</v>
      </c>
      <c r="F602" s="2">
        <v>43358</v>
      </c>
      <c r="G602" s="2">
        <v>141</v>
      </c>
      <c r="K602" s="2">
        <v>14</v>
      </c>
      <c r="O602" s="2" t="s">
        <v>53</v>
      </c>
      <c r="P602" s="52" t="s">
        <v>53</v>
      </c>
      <c r="R602" s="2">
        <v>2</v>
      </c>
      <c r="S602" s="52" t="s">
        <v>1599</v>
      </c>
      <c r="V602" s="2" t="s">
        <v>1988</v>
      </c>
      <c r="W602" s="2" t="s">
        <v>1599</v>
      </c>
      <c r="X602" s="2" t="s">
        <v>1599</v>
      </c>
      <c r="Y602" s="2" t="s">
        <v>1599</v>
      </c>
      <c r="Z602" s="2" t="s">
        <v>1599</v>
      </c>
      <c r="AC602" s="2" t="s">
        <v>1599</v>
      </c>
      <c r="AE602" s="2" t="s">
        <v>1599</v>
      </c>
      <c r="AF602" s="12" t="s">
        <v>204</v>
      </c>
      <c r="AG602" s="12">
        <v>11887</v>
      </c>
      <c r="AH602" s="12">
        <v>50</v>
      </c>
      <c r="AI602" s="12">
        <f>VLOOKUP(AH602,Tableau5[[ID_Section]:[departement]],10,TRUE)</f>
        <v>17</v>
      </c>
      <c r="AJ602" s="12">
        <v>141</v>
      </c>
      <c r="AK602" s="33">
        <v>43358</v>
      </c>
      <c r="AL602" s="12">
        <v>14</v>
      </c>
      <c r="AM602" s="12">
        <v>9</v>
      </c>
      <c r="AN602" s="12" t="s">
        <v>53</v>
      </c>
      <c r="AO602" s="12" t="s">
        <v>53</v>
      </c>
      <c r="AP602" s="12">
        <v>2</v>
      </c>
      <c r="AT602" s="12">
        <v>1</v>
      </c>
      <c r="AZ602" s="12" t="str">
        <f>CONCATENATE(AH602,"-",AK602,"-","Loisir")</f>
        <v>50-43358-Loisir</v>
      </c>
      <c r="BA602" s="12">
        <v>1</v>
      </c>
      <c r="BB602" s="12">
        <v>2</v>
      </c>
      <c r="BC602" s="12" t="s">
        <v>61</v>
      </c>
      <c r="BD602" s="12">
        <v>148</v>
      </c>
      <c r="BE602" s="12" t="s">
        <v>196</v>
      </c>
      <c r="BF602" s="12">
        <v>14944</v>
      </c>
      <c r="BG602" s="12">
        <v>60</v>
      </c>
      <c r="BI602" s="2"/>
    </row>
    <row r="603" spans="1:61" x14ac:dyDescent="0.2">
      <c r="A603" s="2" t="s">
        <v>1612</v>
      </c>
      <c r="B603" s="2" t="s">
        <v>568</v>
      </c>
      <c r="D603" s="2">
        <v>50</v>
      </c>
      <c r="E603" s="11">
        <v>43358</v>
      </c>
      <c r="F603" s="2">
        <v>43358</v>
      </c>
      <c r="G603" s="2">
        <v>141</v>
      </c>
      <c r="K603" s="2">
        <v>14</v>
      </c>
      <c r="O603" s="2" t="s">
        <v>53</v>
      </c>
      <c r="P603" s="52" t="s">
        <v>53</v>
      </c>
      <c r="R603" s="2">
        <v>1</v>
      </c>
      <c r="S603" s="52" t="s">
        <v>1599</v>
      </c>
      <c r="V603" s="2" t="s">
        <v>1989</v>
      </c>
      <c r="W603" s="2" t="s">
        <v>1599</v>
      </c>
      <c r="X603" s="2" t="s">
        <v>1599</v>
      </c>
      <c r="Y603" s="2" t="s">
        <v>1599</v>
      </c>
      <c r="Z603" s="2" t="s">
        <v>1599</v>
      </c>
      <c r="AC603" s="2" t="s">
        <v>1599</v>
      </c>
      <c r="AE603" s="2" t="s">
        <v>1599</v>
      </c>
      <c r="AF603" s="12" t="s">
        <v>204</v>
      </c>
      <c r="AG603" s="12">
        <v>11888</v>
      </c>
      <c r="AH603" s="12">
        <v>50</v>
      </c>
      <c r="AI603" s="12">
        <f>VLOOKUP(AH603,Tableau5[[ID_Section]:[departement]],10,TRUE)</f>
        <v>17</v>
      </c>
      <c r="AJ603" s="12">
        <v>141</v>
      </c>
      <c r="AK603" s="33">
        <v>43358</v>
      </c>
      <c r="AL603" s="12">
        <v>14</v>
      </c>
      <c r="AM603" s="12">
        <v>9</v>
      </c>
      <c r="AN603" s="12" t="s">
        <v>53</v>
      </c>
      <c r="AO603" s="12" t="s">
        <v>53</v>
      </c>
      <c r="AP603" s="12">
        <v>1</v>
      </c>
      <c r="AT603" s="12">
        <v>2</v>
      </c>
      <c r="AZ603" s="12" t="str">
        <f>CONCATENATE(AH603,"-",AK603,"-","Loisir")</f>
        <v>50-43358-Loisir</v>
      </c>
      <c r="BA603" s="12">
        <v>1</v>
      </c>
      <c r="BB603" s="12">
        <v>2</v>
      </c>
      <c r="BC603" s="12" t="s">
        <v>61</v>
      </c>
      <c r="BD603" s="12">
        <v>148</v>
      </c>
      <c r="BE603" s="12" t="s">
        <v>196</v>
      </c>
      <c r="BF603" s="12">
        <v>14944</v>
      </c>
      <c r="BG603" s="12">
        <v>60</v>
      </c>
      <c r="BI603" s="2"/>
    </row>
    <row r="604" spans="1:61" x14ac:dyDescent="0.2">
      <c r="A604" s="2" t="s">
        <v>1612</v>
      </c>
      <c r="B604" s="2" t="s">
        <v>568</v>
      </c>
      <c r="D604" s="2">
        <v>50</v>
      </c>
      <c r="E604" s="11">
        <v>43358</v>
      </c>
      <c r="F604" s="2">
        <v>43358</v>
      </c>
      <c r="G604" s="2">
        <v>141</v>
      </c>
      <c r="K604" s="2">
        <v>14</v>
      </c>
      <c r="O604" s="2" t="s">
        <v>50</v>
      </c>
      <c r="P604" s="52" t="s">
        <v>50</v>
      </c>
      <c r="R604" s="2">
        <v>1</v>
      </c>
      <c r="S604" s="52">
        <v>1</v>
      </c>
      <c r="V604" s="2" t="s">
        <v>1989</v>
      </c>
      <c r="W604" s="2" t="s">
        <v>54</v>
      </c>
      <c r="X604" s="2" t="s">
        <v>251</v>
      </c>
      <c r="Y604" s="2" t="s">
        <v>1599</v>
      </c>
      <c r="Z604" s="2" t="s">
        <v>1599</v>
      </c>
      <c r="AC604" s="2" t="s">
        <v>1599</v>
      </c>
      <c r="AE604" s="2" t="s">
        <v>1599</v>
      </c>
      <c r="AF604" s="12" t="s">
        <v>251</v>
      </c>
      <c r="AG604" s="12">
        <v>11889</v>
      </c>
      <c r="AH604" s="12">
        <v>50</v>
      </c>
      <c r="AI604" s="12">
        <f>VLOOKUP(AH604,Tableau5[[ID_Section]:[departement]],10,TRUE)</f>
        <v>17</v>
      </c>
      <c r="AJ604" s="12">
        <v>141</v>
      </c>
      <c r="AK604" s="33">
        <v>43358</v>
      </c>
      <c r="AL604" s="12">
        <v>14</v>
      </c>
      <c r="AM604" s="12">
        <v>8</v>
      </c>
      <c r="AN604" s="12" t="s">
        <v>50</v>
      </c>
      <c r="AO604" s="12" t="str">
        <f>AN604</f>
        <v>Utilitaire</v>
      </c>
      <c r="AP604" s="12">
        <v>1</v>
      </c>
      <c r="AT604" s="12">
        <v>2</v>
      </c>
      <c r="AU604" s="12">
        <v>45</v>
      </c>
      <c r="AZ604" s="12" t="str">
        <f>CONCATENATE(AH604,"-",AK604,"-",AN604)</f>
        <v>50-43358-Utilitaire</v>
      </c>
      <c r="BA604" s="12">
        <v>1</v>
      </c>
      <c r="BB604" s="12">
        <v>2</v>
      </c>
      <c r="BC604" s="12" t="s">
        <v>61</v>
      </c>
      <c r="BD604" s="12">
        <v>148</v>
      </c>
      <c r="BE604" s="12" t="s">
        <v>196</v>
      </c>
      <c r="BF604" s="12">
        <v>14944</v>
      </c>
      <c r="BG604" s="12">
        <v>60</v>
      </c>
      <c r="BI604" s="2"/>
    </row>
    <row r="605" spans="1:61" x14ac:dyDescent="0.2">
      <c r="A605" s="2" t="s">
        <v>1612</v>
      </c>
      <c r="B605" s="2" t="s">
        <v>568</v>
      </c>
      <c r="D605" s="2">
        <v>50</v>
      </c>
      <c r="E605" s="11">
        <v>43358</v>
      </c>
      <c r="F605" s="2">
        <v>43358</v>
      </c>
      <c r="G605" s="2">
        <v>141</v>
      </c>
      <c r="K605" s="2">
        <v>14</v>
      </c>
      <c r="O605" s="2" t="s">
        <v>50</v>
      </c>
      <c r="P605" s="52" t="s">
        <v>50</v>
      </c>
      <c r="R605" s="2">
        <v>1</v>
      </c>
      <c r="S605" s="52">
        <v>1</v>
      </c>
      <c r="V605" s="2" t="s">
        <v>1989</v>
      </c>
      <c r="W605" s="2" t="s">
        <v>54</v>
      </c>
      <c r="X605" s="2" t="s">
        <v>252</v>
      </c>
      <c r="Y605" s="2" t="s">
        <v>1599</v>
      </c>
      <c r="Z605" s="2" t="s">
        <v>1599</v>
      </c>
      <c r="AC605" s="2" t="s">
        <v>1599</v>
      </c>
      <c r="AE605" s="2" t="s">
        <v>1599</v>
      </c>
      <c r="AF605" s="12" t="s">
        <v>252</v>
      </c>
      <c r="AG605" s="12">
        <v>11890</v>
      </c>
      <c r="AH605" s="12">
        <v>50</v>
      </c>
      <c r="AI605" s="12">
        <f>VLOOKUP(AH605,Tableau5[[ID_Section]:[departement]],10,TRUE)</f>
        <v>17</v>
      </c>
      <c r="AJ605" s="12">
        <v>141</v>
      </c>
      <c r="AK605" s="33">
        <v>43358</v>
      </c>
      <c r="AL605" s="12">
        <v>14</v>
      </c>
      <c r="AM605" s="12">
        <v>8</v>
      </c>
      <c r="AN605" s="12" t="s">
        <v>50</v>
      </c>
      <c r="AO605" s="12" t="str">
        <f>AN605</f>
        <v>Utilitaire</v>
      </c>
      <c r="AP605" s="12">
        <v>1</v>
      </c>
      <c r="AT605" s="12">
        <v>2</v>
      </c>
      <c r="AU605" s="12">
        <v>46</v>
      </c>
      <c r="AZ605" s="12" t="str">
        <f>CONCATENATE(AH605,"-",AK605,"-",AN605)</f>
        <v>50-43358-Utilitaire</v>
      </c>
      <c r="BA605" s="12">
        <v>1</v>
      </c>
      <c r="BB605" s="12">
        <v>2</v>
      </c>
      <c r="BC605" s="12" t="s">
        <v>61</v>
      </c>
      <c r="BD605" s="12">
        <v>148</v>
      </c>
      <c r="BE605" s="12" t="s">
        <v>196</v>
      </c>
      <c r="BF605" s="12">
        <v>14944</v>
      </c>
      <c r="BG605" s="12">
        <v>60</v>
      </c>
      <c r="BI605" s="2"/>
    </row>
    <row r="606" spans="1:61" x14ac:dyDescent="0.2">
      <c r="A606" s="2" t="s">
        <v>1612</v>
      </c>
      <c r="B606" s="2" t="s">
        <v>568</v>
      </c>
      <c r="D606" s="2">
        <v>50</v>
      </c>
      <c r="E606" s="11">
        <v>43358</v>
      </c>
      <c r="F606" s="2">
        <v>43358</v>
      </c>
      <c r="G606" s="2">
        <v>141</v>
      </c>
      <c r="K606" s="2">
        <v>14</v>
      </c>
      <c r="O606" s="2" t="s">
        <v>49</v>
      </c>
      <c r="R606" s="2">
        <v>2</v>
      </c>
      <c r="S606" s="52" t="s">
        <v>1599</v>
      </c>
      <c r="V606" s="2" t="s">
        <v>1989</v>
      </c>
      <c r="W606" s="2" t="s">
        <v>1599</v>
      </c>
      <c r="X606" s="2" t="s">
        <v>1599</v>
      </c>
      <c r="Y606" s="2" t="s">
        <v>1599</v>
      </c>
      <c r="Z606" s="2" t="s">
        <v>1599</v>
      </c>
      <c r="AC606" s="2" t="s">
        <v>1599</v>
      </c>
      <c r="AE606" s="2" t="s">
        <v>1599</v>
      </c>
      <c r="AF606" s="12" t="s">
        <v>204</v>
      </c>
      <c r="AG606" s="12">
        <v>11891</v>
      </c>
      <c r="AH606" s="12">
        <v>50</v>
      </c>
      <c r="AI606" s="12">
        <f>VLOOKUP(AH606,Tableau5[[ID_Section]:[departement]],10,TRUE)</f>
        <v>17</v>
      </c>
      <c r="AJ606" s="12">
        <v>141</v>
      </c>
      <c r="AK606" s="33">
        <v>43358</v>
      </c>
      <c r="AL606" s="12">
        <v>14</v>
      </c>
      <c r="AM606" s="12">
        <v>1</v>
      </c>
      <c r="AN606" s="12" t="s">
        <v>49</v>
      </c>
      <c r="AP606" s="12">
        <v>2</v>
      </c>
      <c r="AT606" s="12">
        <v>2</v>
      </c>
      <c r="BA606" s="12">
        <v>2</v>
      </c>
      <c r="BB606" s="12">
        <v>2</v>
      </c>
      <c r="BC606" s="12" t="s">
        <v>61</v>
      </c>
      <c r="BD606" s="12">
        <v>148</v>
      </c>
      <c r="BE606" s="12" t="s">
        <v>196</v>
      </c>
      <c r="BF606" s="12">
        <v>14944</v>
      </c>
      <c r="BG606" s="12">
        <v>60</v>
      </c>
      <c r="BI606" s="2"/>
    </row>
    <row r="607" spans="1:61" x14ac:dyDescent="0.2">
      <c r="A607" s="2" t="s">
        <v>1612</v>
      </c>
      <c r="B607" s="2" t="s">
        <v>568</v>
      </c>
      <c r="D607" s="2">
        <v>50</v>
      </c>
      <c r="E607" s="11">
        <v>43358</v>
      </c>
      <c r="F607" s="2">
        <v>43358</v>
      </c>
      <c r="G607" s="2">
        <v>141</v>
      </c>
      <c r="K607" s="2">
        <v>14</v>
      </c>
      <c r="O607" s="2" t="s">
        <v>53</v>
      </c>
      <c r="P607" s="52" t="s">
        <v>53</v>
      </c>
      <c r="R607" s="2">
        <v>1</v>
      </c>
      <c r="S607" s="52" t="s">
        <v>1599</v>
      </c>
      <c r="V607" s="2" t="s">
        <v>1989</v>
      </c>
      <c r="W607" s="2" t="s">
        <v>1599</v>
      </c>
      <c r="X607" s="2" t="s">
        <v>1599</v>
      </c>
      <c r="Y607" s="2" t="s">
        <v>1599</v>
      </c>
      <c r="Z607" s="2" t="s">
        <v>1599</v>
      </c>
      <c r="AC607" s="2" t="s">
        <v>1599</v>
      </c>
      <c r="AE607" s="2" t="s">
        <v>1599</v>
      </c>
      <c r="AF607" s="12" t="s">
        <v>204</v>
      </c>
      <c r="AG607" s="12">
        <v>11892</v>
      </c>
      <c r="AH607" s="12">
        <v>50</v>
      </c>
      <c r="AI607" s="12">
        <f>VLOOKUP(AH607,Tableau5[[ID_Section]:[departement]],10,TRUE)</f>
        <v>17</v>
      </c>
      <c r="AJ607" s="12">
        <v>141</v>
      </c>
      <c r="AK607" s="33">
        <v>43358</v>
      </c>
      <c r="AL607" s="12">
        <v>14</v>
      </c>
      <c r="AM607" s="12">
        <v>9</v>
      </c>
      <c r="AN607" s="12" t="s">
        <v>53</v>
      </c>
      <c r="AO607" s="12" t="s">
        <v>53</v>
      </c>
      <c r="AP607" s="12">
        <v>1</v>
      </c>
      <c r="AT607" s="12">
        <v>2</v>
      </c>
      <c r="AZ607" s="12" t="str">
        <f>CONCATENATE(AH607,"-",AK607,"-","Loisir")</f>
        <v>50-43358-Loisir</v>
      </c>
      <c r="BA607" s="12">
        <v>1</v>
      </c>
      <c r="BB607" s="12">
        <v>2</v>
      </c>
      <c r="BC607" s="12" t="s">
        <v>61</v>
      </c>
      <c r="BD607" s="12">
        <v>148</v>
      </c>
      <c r="BE607" s="12" t="s">
        <v>196</v>
      </c>
      <c r="BF607" s="12">
        <v>14944</v>
      </c>
      <c r="BG607" s="12">
        <v>60</v>
      </c>
      <c r="BI607" s="2"/>
    </row>
    <row r="608" spans="1:61" x14ac:dyDescent="0.2">
      <c r="A608" s="2" t="s">
        <v>1612</v>
      </c>
      <c r="B608" s="2" t="s">
        <v>568</v>
      </c>
      <c r="D608" s="2">
        <v>50</v>
      </c>
      <c r="E608" s="11">
        <v>43358</v>
      </c>
      <c r="F608" s="2">
        <v>43358</v>
      </c>
      <c r="G608" s="2">
        <v>141</v>
      </c>
      <c r="K608" s="2">
        <v>14</v>
      </c>
      <c r="O608" s="2" t="s">
        <v>49</v>
      </c>
      <c r="R608" s="2">
        <v>2</v>
      </c>
      <c r="S608" s="52" t="s">
        <v>1599</v>
      </c>
      <c r="V608" s="2" t="s">
        <v>1989</v>
      </c>
      <c r="W608" s="2" t="s">
        <v>1599</v>
      </c>
      <c r="X608" s="2" t="s">
        <v>1599</v>
      </c>
      <c r="Y608" s="2" t="s">
        <v>1599</v>
      </c>
      <c r="Z608" s="2" t="s">
        <v>1599</v>
      </c>
      <c r="AC608" s="2" t="s">
        <v>1599</v>
      </c>
      <c r="AE608" s="2" t="s">
        <v>1599</v>
      </c>
      <c r="AF608" s="12" t="s">
        <v>204</v>
      </c>
      <c r="AG608" s="12">
        <v>11893</v>
      </c>
      <c r="AH608" s="12">
        <v>50</v>
      </c>
      <c r="AI608" s="12">
        <f>VLOOKUP(AH608,Tableau5[[ID_Section]:[departement]],10,TRUE)</f>
        <v>17</v>
      </c>
      <c r="AJ608" s="12">
        <v>141</v>
      </c>
      <c r="AK608" s="33">
        <v>43358</v>
      </c>
      <c r="AL608" s="12">
        <v>14</v>
      </c>
      <c r="AM608" s="12">
        <v>1</v>
      </c>
      <c r="AN608" s="12" t="s">
        <v>49</v>
      </c>
      <c r="AP608" s="12">
        <v>2</v>
      </c>
      <c r="AT608" s="12">
        <v>2</v>
      </c>
      <c r="BA608" s="12">
        <v>2</v>
      </c>
      <c r="BB608" s="12">
        <v>2</v>
      </c>
      <c r="BC608" s="12" t="s">
        <v>61</v>
      </c>
      <c r="BD608" s="12">
        <v>148</v>
      </c>
      <c r="BE608" s="12" t="s">
        <v>196</v>
      </c>
      <c r="BF608" s="12">
        <v>14944</v>
      </c>
      <c r="BG608" s="12">
        <v>60</v>
      </c>
      <c r="BI608" s="2"/>
    </row>
    <row r="609" spans="1:61" x14ac:dyDescent="0.2">
      <c r="A609" s="2" t="s">
        <v>1612</v>
      </c>
      <c r="B609" s="2" t="s">
        <v>568</v>
      </c>
      <c r="D609" s="2">
        <v>50</v>
      </c>
      <c r="E609" s="11">
        <v>43358</v>
      </c>
      <c r="F609" s="2">
        <v>43358</v>
      </c>
      <c r="G609" s="2">
        <v>141</v>
      </c>
      <c r="K609" s="2">
        <v>14</v>
      </c>
      <c r="O609" s="2" t="s">
        <v>49</v>
      </c>
      <c r="R609" s="2">
        <v>1</v>
      </c>
      <c r="S609" s="52" t="s">
        <v>1599</v>
      </c>
      <c r="V609" s="2" t="s">
        <v>1988</v>
      </c>
      <c r="W609" s="2" t="s">
        <v>1599</v>
      </c>
      <c r="X609" s="2" t="s">
        <v>1599</v>
      </c>
      <c r="Y609" s="2" t="s">
        <v>1599</v>
      </c>
      <c r="Z609" s="2" t="s">
        <v>1599</v>
      </c>
      <c r="AC609" s="2" t="s">
        <v>1599</v>
      </c>
      <c r="AE609" s="2" t="s">
        <v>1599</v>
      </c>
      <c r="AF609" s="12" t="s">
        <v>204</v>
      </c>
      <c r="AG609" s="12">
        <v>11894</v>
      </c>
      <c r="AH609" s="12">
        <v>50</v>
      </c>
      <c r="AI609" s="12">
        <f>VLOOKUP(AH609,Tableau5[[ID_Section]:[departement]],10,TRUE)</f>
        <v>17</v>
      </c>
      <c r="AJ609" s="12">
        <v>141</v>
      </c>
      <c r="AK609" s="33">
        <v>43358</v>
      </c>
      <c r="AL609" s="12">
        <v>14</v>
      </c>
      <c r="AM609" s="12">
        <v>1</v>
      </c>
      <c r="AN609" s="12" t="s">
        <v>49</v>
      </c>
      <c r="AP609" s="12">
        <v>1</v>
      </c>
      <c r="AT609" s="12">
        <v>1</v>
      </c>
      <c r="BA609" s="12">
        <v>2</v>
      </c>
      <c r="BB609" s="12">
        <v>2</v>
      </c>
      <c r="BC609" s="12" t="s">
        <v>61</v>
      </c>
      <c r="BD609" s="12">
        <v>148</v>
      </c>
      <c r="BE609" s="12" t="s">
        <v>196</v>
      </c>
      <c r="BF609" s="12">
        <v>14944</v>
      </c>
      <c r="BG609" s="12">
        <v>60</v>
      </c>
      <c r="BI609" s="2"/>
    </row>
    <row r="610" spans="1:61" x14ac:dyDescent="0.2">
      <c r="A610" s="2" t="s">
        <v>1612</v>
      </c>
      <c r="B610" s="2" t="s">
        <v>568</v>
      </c>
      <c r="D610" s="2">
        <v>50</v>
      </c>
      <c r="E610" s="11">
        <v>43358</v>
      </c>
      <c r="F610" s="2">
        <v>43358</v>
      </c>
      <c r="G610" s="2">
        <v>141</v>
      </c>
      <c r="K610" s="2">
        <v>14</v>
      </c>
      <c r="O610" s="2" t="s">
        <v>46</v>
      </c>
      <c r="R610" s="2">
        <v>1</v>
      </c>
      <c r="S610" s="52" t="s">
        <v>1599</v>
      </c>
      <c r="V610" s="2" t="s">
        <v>1988</v>
      </c>
      <c r="W610" s="2" t="s">
        <v>1599</v>
      </c>
      <c r="X610" s="2" t="s">
        <v>1599</v>
      </c>
      <c r="Y610" s="2" t="s">
        <v>1599</v>
      </c>
      <c r="Z610" s="2" t="s">
        <v>1599</v>
      </c>
      <c r="AC610" s="2" t="s">
        <v>1599</v>
      </c>
      <c r="AE610" s="2" t="s">
        <v>1599</v>
      </c>
      <c r="AF610" s="12" t="s">
        <v>204</v>
      </c>
      <c r="AG610" s="12">
        <v>11895</v>
      </c>
      <c r="AH610" s="12">
        <v>50</v>
      </c>
      <c r="AI610" s="12">
        <f>VLOOKUP(AH610,Tableau5[[ID_Section]:[departement]],10,TRUE)</f>
        <v>17</v>
      </c>
      <c r="AJ610" s="12">
        <v>141</v>
      </c>
      <c r="AK610" s="33">
        <v>43358</v>
      </c>
      <c r="AL610" s="12">
        <v>14</v>
      </c>
      <c r="AM610" s="12">
        <v>2</v>
      </c>
      <c r="AN610" s="12" t="s">
        <v>46</v>
      </c>
      <c r="AP610" s="12">
        <v>1</v>
      </c>
      <c r="AT610" s="12">
        <v>1</v>
      </c>
      <c r="BA610" s="12">
        <v>2</v>
      </c>
      <c r="BB610" s="12">
        <v>2</v>
      </c>
      <c r="BC610" s="12" t="s">
        <v>61</v>
      </c>
      <c r="BD610" s="12">
        <v>148</v>
      </c>
      <c r="BE610" s="12" t="s">
        <v>196</v>
      </c>
      <c r="BF610" s="12">
        <v>14944</v>
      </c>
      <c r="BG610" s="12">
        <v>60</v>
      </c>
      <c r="BI610" s="2"/>
    </row>
    <row r="611" spans="1:61" x14ac:dyDescent="0.2">
      <c r="A611" s="2" t="s">
        <v>1612</v>
      </c>
      <c r="B611" s="2" t="s">
        <v>568</v>
      </c>
      <c r="D611" s="2">
        <v>50</v>
      </c>
      <c r="E611" s="11">
        <v>43358</v>
      </c>
      <c r="F611" s="2">
        <v>43358</v>
      </c>
      <c r="G611" s="2">
        <v>141</v>
      </c>
      <c r="K611" s="2">
        <v>14</v>
      </c>
      <c r="O611" s="2" t="s">
        <v>53</v>
      </c>
      <c r="P611" s="52" t="s">
        <v>53</v>
      </c>
      <c r="R611" s="2">
        <v>1</v>
      </c>
      <c r="S611" s="52">
        <v>1</v>
      </c>
      <c r="V611" s="2" t="s">
        <v>1988</v>
      </c>
      <c r="W611" s="2" t="s">
        <v>54</v>
      </c>
      <c r="X611" s="2" t="s">
        <v>253</v>
      </c>
      <c r="Y611" s="2" t="s">
        <v>1599</v>
      </c>
      <c r="Z611" s="2" t="s">
        <v>1599</v>
      </c>
      <c r="AC611" s="2" t="s">
        <v>1599</v>
      </c>
      <c r="AE611" s="2" t="s">
        <v>1599</v>
      </c>
      <c r="AF611" s="12" t="s">
        <v>253</v>
      </c>
      <c r="AG611" s="12">
        <v>11896</v>
      </c>
      <c r="AH611" s="12">
        <v>50</v>
      </c>
      <c r="AI611" s="12">
        <f>VLOOKUP(AH611,Tableau5[[ID_Section]:[departement]],10,TRUE)</f>
        <v>17</v>
      </c>
      <c r="AJ611" s="12">
        <v>141</v>
      </c>
      <c r="AK611" s="33">
        <v>43358</v>
      </c>
      <c r="AL611" s="12">
        <v>14</v>
      </c>
      <c r="AM611" s="12">
        <v>9</v>
      </c>
      <c r="AN611" s="12" t="s">
        <v>53</v>
      </c>
      <c r="AO611" s="12" t="s">
        <v>53</v>
      </c>
      <c r="AP611" s="12">
        <v>1</v>
      </c>
      <c r="AT611" s="12">
        <v>1</v>
      </c>
      <c r="AU611" s="12">
        <v>47</v>
      </c>
      <c r="AZ611" s="12" t="str">
        <f>CONCATENATE(AH611,"-",AK611,"-","Loisir")</f>
        <v>50-43358-Loisir</v>
      </c>
      <c r="BA611" s="12">
        <v>1</v>
      </c>
      <c r="BB611" s="12">
        <v>2</v>
      </c>
      <c r="BC611" s="12" t="s">
        <v>61</v>
      </c>
      <c r="BD611" s="12">
        <v>148</v>
      </c>
      <c r="BE611" s="12" t="s">
        <v>196</v>
      </c>
      <c r="BF611" s="12">
        <v>14944</v>
      </c>
      <c r="BG611" s="12">
        <v>60</v>
      </c>
      <c r="BI611" s="2"/>
    </row>
    <row r="612" spans="1:61" x14ac:dyDescent="0.2">
      <c r="A612" s="2" t="s">
        <v>1612</v>
      </c>
      <c r="B612" s="2" t="s">
        <v>568</v>
      </c>
      <c r="D612" s="2">
        <v>50</v>
      </c>
      <c r="E612" s="11">
        <v>43358</v>
      </c>
      <c r="F612" s="2">
        <v>43358</v>
      </c>
      <c r="G612" s="2">
        <v>141</v>
      </c>
      <c r="K612" s="2">
        <v>14</v>
      </c>
      <c r="O612" s="2" t="s">
        <v>53</v>
      </c>
      <c r="P612" s="52" t="s">
        <v>53</v>
      </c>
      <c r="R612" s="2">
        <v>1</v>
      </c>
      <c r="S612" s="52" t="s">
        <v>1599</v>
      </c>
      <c r="V612" s="2" t="s">
        <v>1988</v>
      </c>
      <c r="W612" s="2" t="s">
        <v>1599</v>
      </c>
      <c r="X612" s="2" t="s">
        <v>1599</v>
      </c>
      <c r="Y612" s="2" t="s">
        <v>1599</v>
      </c>
      <c r="Z612" s="2" t="s">
        <v>1599</v>
      </c>
      <c r="AC612" s="2" t="s">
        <v>1599</v>
      </c>
      <c r="AE612" s="2" t="s">
        <v>1599</v>
      </c>
      <c r="AF612" s="12" t="s">
        <v>204</v>
      </c>
      <c r="AG612" s="12">
        <v>11897</v>
      </c>
      <c r="AH612" s="12">
        <v>50</v>
      </c>
      <c r="AI612" s="12">
        <f>VLOOKUP(AH612,Tableau5[[ID_Section]:[departement]],10,TRUE)</f>
        <v>17</v>
      </c>
      <c r="AJ612" s="12">
        <v>141</v>
      </c>
      <c r="AK612" s="33">
        <v>43358</v>
      </c>
      <c r="AL612" s="12">
        <v>14</v>
      </c>
      <c r="AM612" s="12">
        <v>9</v>
      </c>
      <c r="AN612" s="12" t="s">
        <v>53</v>
      </c>
      <c r="AO612" s="12" t="s">
        <v>53</v>
      </c>
      <c r="AP612" s="12">
        <v>1</v>
      </c>
      <c r="AT612" s="12">
        <v>1</v>
      </c>
      <c r="AZ612" s="12" t="str">
        <f>CONCATENATE(AH612,"-",AK612,"-","Loisir")</f>
        <v>50-43358-Loisir</v>
      </c>
      <c r="BA612" s="12">
        <v>1</v>
      </c>
      <c r="BB612" s="12">
        <v>2</v>
      </c>
      <c r="BC612" s="12" t="s">
        <v>61</v>
      </c>
      <c r="BD612" s="12">
        <v>148</v>
      </c>
      <c r="BE612" s="12" t="s">
        <v>196</v>
      </c>
      <c r="BF612" s="12">
        <v>14944</v>
      </c>
      <c r="BG612" s="12">
        <v>60</v>
      </c>
      <c r="BI612" s="2"/>
    </row>
    <row r="613" spans="1:61" x14ac:dyDescent="0.2">
      <c r="A613" s="2" t="s">
        <v>1612</v>
      </c>
      <c r="B613" s="2" t="s">
        <v>568</v>
      </c>
      <c r="D613" s="2">
        <v>50</v>
      </c>
      <c r="E613" s="11">
        <v>43358</v>
      </c>
      <c r="F613" s="2">
        <v>43358</v>
      </c>
      <c r="G613" s="2">
        <v>141</v>
      </c>
      <c r="K613" s="2">
        <v>14</v>
      </c>
      <c r="O613" s="2" t="s">
        <v>53</v>
      </c>
      <c r="P613" s="52" t="s">
        <v>53</v>
      </c>
      <c r="R613" s="2">
        <v>1</v>
      </c>
      <c r="S613" s="52" t="s">
        <v>1599</v>
      </c>
      <c r="V613" s="2" t="s">
        <v>1988</v>
      </c>
      <c r="W613" s="2" t="s">
        <v>1599</v>
      </c>
      <c r="X613" s="2" t="s">
        <v>1599</v>
      </c>
      <c r="Y613" s="2" t="s">
        <v>1599</v>
      </c>
      <c r="Z613" s="2" t="s">
        <v>1599</v>
      </c>
      <c r="AC613" s="2" t="s">
        <v>1599</v>
      </c>
      <c r="AE613" s="2" t="s">
        <v>1599</v>
      </c>
      <c r="AF613" s="12" t="s">
        <v>204</v>
      </c>
      <c r="AG613" s="12">
        <v>11898</v>
      </c>
      <c r="AH613" s="12">
        <v>50</v>
      </c>
      <c r="AI613" s="12">
        <f>VLOOKUP(AH613,Tableau5[[ID_Section]:[departement]],10,TRUE)</f>
        <v>17</v>
      </c>
      <c r="AJ613" s="12">
        <v>141</v>
      </c>
      <c r="AK613" s="33">
        <v>43358</v>
      </c>
      <c r="AL613" s="12">
        <v>14</v>
      </c>
      <c r="AM613" s="12">
        <v>9</v>
      </c>
      <c r="AN613" s="12" t="s">
        <v>53</v>
      </c>
      <c r="AO613" s="12" t="s">
        <v>53</v>
      </c>
      <c r="AP613" s="12">
        <v>1</v>
      </c>
      <c r="AT613" s="12">
        <v>1</v>
      </c>
      <c r="AZ613" s="12" t="str">
        <f>CONCATENATE(AH613,"-",AK613,"-","Loisir")</f>
        <v>50-43358-Loisir</v>
      </c>
      <c r="BA613" s="12">
        <v>1</v>
      </c>
      <c r="BB613" s="12">
        <v>2</v>
      </c>
      <c r="BC613" s="12" t="s">
        <v>61</v>
      </c>
      <c r="BD613" s="12">
        <v>148</v>
      </c>
      <c r="BE613" s="12" t="s">
        <v>196</v>
      </c>
      <c r="BF613" s="12">
        <v>14944</v>
      </c>
      <c r="BG613" s="12">
        <v>60</v>
      </c>
      <c r="BI613" s="2"/>
    </row>
    <row r="614" spans="1:61" x14ac:dyDescent="0.2">
      <c r="A614" s="2" t="s">
        <v>1612</v>
      </c>
      <c r="B614" s="2" t="s">
        <v>568</v>
      </c>
      <c r="D614" s="2">
        <v>50</v>
      </c>
      <c r="E614" s="11">
        <v>43358</v>
      </c>
      <c r="F614" s="2">
        <v>43358</v>
      </c>
      <c r="G614" s="2">
        <v>141</v>
      </c>
      <c r="K614" s="2">
        <v>14</v>
      </c>
      <c r="O614" s="2" t="s">
        <v>46</v>
      </c>
      <c r="R614" s="2">
        <v>2</v>
      </c>
      <c r="S614" s="52" t="s">
        <v>1599</v>
      </c>
      <c r="V614" s="2" t="s">
        <v>1988</v>
      </c>
      <c r="W614" s="2" t="s">
        <v>1599</v>
      </c>
      <c r="X614" s="2" t="s">
        <v>1599</v>
      </c>
      <c r="Y614" s="2" t="s">
        <v>1599</v>
      </c>
      <c r="Z614" s="2" t="s">
        <v>1599</v>
      </c>
      <c r="AC614" s="2" t="s">
        <v>1599</v>
      </c>
      <c r="AE614" s="2" t="s">
        <v>1599</v>
      </c>
      <c r="AF614" s="12" t="s">
        <v>204</v>
      </c>
      <c r="AG614" s="12">
        <v>11899</v>
      </c>
      <c r="AH614" s="12">
        <v>50</v>
      </c>
      <c r="AI614" s="12">
        <f>VLOOKUP(AH614,Tableau5[[ID_Section]:[departement]],10,TRUE)</f>
        <v>17</v>
      </c>
      <c r="AJ614" s="12">
        <v>141</v>
      </c>
      <c r="AK614" s="33">
        <v>43358</v>
      </c>
      <c r="AL614" s="12">
        <v>14</v>
      </c>
      <c r="AM614" s="12">
        <v>2</v>
      </c>
      <c r="AN614" s="12" t="s">
        <v>46</v>
      </c>
      <c r="AP614" s="12">
        <v>2</v>
      </c>
      <c r="AT614" s="12">
        <v>1</v>
      </c>
      <c r="BA614" s="12">
        <v>2</v>
      </c>
      <c r="BB614" s="12">
        <v>2</v>
      </c>
      <c r="BC614" s="12" t="s">
        <v>61</v>
      </c>
      <c r="BD614" s="12">
        <v>148</v>
      </c>
      <c r="BE614" s="12" t="s">
        <v>196</v>
      </c>
      <c r="BF614" s="12">
        <v>14944</v>
      </c>
      <c r="BG614" s="12">
        <v>60</v>
      </c>
      <c r="BI614" s="2"/>
    </row>
    <row r="615" spans="1:61" x14ac:dyDescent="0.2">
      <c r="A615" s="2" t="s">
        <v>1612</v>
      </c>
      <c r="B615" s="2" t="s">
        <v>568</v>
      </c>
      <c r="D615" s="2">
        <v>50</v>
      </c>
      <c r="E615" s="11">
        <v>43358</v>
      </c>
      <c r="F615" s="2">
        <v>43358</v>
      </c>
      <c r="G615" s="2">
        <v>141</v>
      </c>
      <c r="K615" s="2">
        <v>14</v>
      </c>
      <c r="O615" s="2" t="s">
        <v>53</v>
      </c>
      <c r="P615" s="52" t="s">
        <v>53</v>
      </c>
      <c r="R615" s="2">
        <v>1</v>
      </c>
      <c r="S615" s="52" t="s">
        <v>1599</v>
      </c>
      <c r="V615" s="2" t="s">
        <v>1988</v>
      </c>
      <c r="W615" s="2" t="s">
        <v>1599</v>
      </c>
      <c r="X615" s="2" t="s">
        <v>1599</v>
      </c>
      <c r="Y615" s="2" t="s">
        <v>1599</v>
      </c>
      <c r="Z615" s="2" t="s">
        <v>1599</v>
      </c>
      <c r="AC615" s="2" t="s">
        <v>1599</v>
      </c>
      <c r="AE615" s="2" t="s">
        <v>1599</v>
      </c>
      <c r="AF615" s="12" t="s">
        <v>204</v>
      </c>
      <c r="AG615" s="12">
        <v>11900</v>
      </c>
      <c r="AH615" s="12">
        <v>50</v>
      </c>
      <c r="AI615" s="12">
        <f>VLOOKUP(AH615,Tableau5[[ID_Section]:[departement]],10,TRUE)</f>
        <v>17</v>
      </c>
      <c r="AJ615" s="12">
        <v>141</v>
      </c>
      <c r="AK615" s="33">
        <v>43358</v>
      </c>
      <c r="AL615" s="12">
        <v>14</v>
      </c>
      <c r="AM615" s="12">
        <v>9</v>
      </c>
      <c r="AN615" s="12" t="s">
        <v>53</v>
      </c>
      <c r="AO615" s="12" t="s">
        <v>53</v>
      </c>
      <c r="AP615" s="12">
        <v>1</v>
      </c>
      <c r="AT615" s="12">
        <v>1</v>
      </c>
      <c r="AZ615" s="12" t="str">
        <f>CONCATENATE(AH615,"-",AK615,"-","Loisir")</f>
        <v>50-43358-Loisir</v>
      </c>
      <c r="BA615" s="12">
        <v>1</v>
      </c>
      <c r="BB615" s="12">
        <v>2</v>
      </c>
      <c r="BC615" s="12" t="s">
        <v>61</v>
      </c>
      <c r="BD615" s="12">
        <v>148</v>
      </c>
      <c r="BE615" s="12" t="s">
        <v>196</v>
      </c>
      <c r="BF615" s="12">
        <v>14944</v>
      </c>
      <c r="BG615" s="12">
        <v>60</v>
      </c>
      <c r="BI615" s="2"/>
    </row>
    <row r="616" spans="1:61" x14ac:dyDescent="0.2">
      <c r="A616" s="2" t="s">
        <v>1612</v>
      </c>
      <c r="B616" s="2" t="s">
        <v>568</v>
      </c>
      <c r="D616" s="2">
        <v>50</v>
      </c>
      <c r="E616" s="11">
        <v>43358</v>
      </c>
      <c r="F616" s="2">
        <v>43358</v>
      </c>
      <c r="G616" s="2">
        <v>141</v>
      </c>
      <c r="K616" s="2">
        <v>14</v>
      </c>
      <c r="O616" s="2" t="s">
        <v>53</v>
      </c>
      <c r="P616" s="52" t="s">
        <v>53</v>
      </c>
      <c r="R616" s="2">
        <v>1</v>
      </c>
      <c r="S616" s="52" t="s">
        <v>1599</v>
      </c>
      <c r="V616" s="2" t="s">
        <v>1989</v>
      </c>
      <c r="W616" s="2" t="s">
        <v>1599</v>
      </c>
      <c r="X616" s="2" t="s">
        <v>1599</v>
      </c>
      <c r="Y616" s="2" t="s">
        <v>1599</v>
      </c>
      <c r="Z616" s="2" t="s">
        <v>1599</v>
      </c>
      <c r="AC616" s="2" t="s">
        <v>1599</v>
      </c>
      <c r="AE616" s="2" t="s">
        <v>1599</v>
      </c>
      <c r="AF616" s="12" t="s">
        <v>204</v>
      </c>
      <c r="AG616" s="12">
        <v>11901</v>
      </c>
      <c r="AH616" s="12">
        <v>50</v>
      </c>
      <c r="AI616" s="12">
        <f>VLOOKUP(AH616,Tableau5[[ID_Section]:[departement]],10,TRUE)</f>
        <v>17</v>
      </c>
      <c r="AJ616" s="12">
        <v>141</v>
      </c>
      <c r="AK616" s="33">
        <v>43358</v>
      </c>
      <c r="AL616" s="12">
        <v>14</v>
      </c>
      <c r="AM616" s="12">
        <v>9</v>
      </c>
      <c r="AN616" s="12" t="s">
        <v>53</v>
      </c>
      <c r="AO616" s="12" t="s">
        <v>53</v>
      </c>
      <c r="AP616" s="12">
        <v>1</v>
      </c>
      <c r="AT616" s="12">
        <v>2</v>
      </c>
      <c r="AZ616" s="12" t="str">
        <f>CONCATENATE(AH616,"-",AK616,"-","Loisir")</f>
        <v>50-43358-Loisir</v>
      </c>
      <c r="BA616" s="12">
        <v>1</v>
      </c>
      <c r="BB616" s="12">
        <v>2</v>
      </c>
      <c r="BC616" s="12" t="s">
        <v>61</v>
      </c>
      <c r="BD616" s="12">
        <v>148</v>
      </c>
      <c r="BE616" s="12" t="s">
        <v>196</v>
      </c>
      <c r="BF616" s="12">
        <v>14944</v>
      </c>
      <c r="BG616" s="12">
        <v>60</v>
      </c>
      <c r="BI616" s="2"/>
    </row>
    <row r="617" spans="1:61" x14ac:dyDescent="0.2">
      <c r="A617" s="2" t="s">
        <v>1612</v>
      </c>
      <c r="B617" s="2" t="s">
        <v>568</v>
      </c>
      <c r="D617" s="2">
        <v>50</v>
      </c>
      <c r="E617" s="11">
        <v>43358</v>
      </c>
      <c r="F617" s="2">
        <v>43358</v>
      </c>
      <c r="G617" s="2">
        <v>141</v>
      </c>
      <c r="K617" s="2">
        <v>14</v>
      </c>
      <c r="O617" s="2" t="s">
        <v>49</v>
      </c>
      <c r="R617" s="2">
        <v>3</v>
      </c>
      <c r="S617" s="52" t="s">
        <v>1599</v>
      </c>
      <c r="V617" s="2" t="s">
        <v>1989</v>
      </c>
      <c r="W617" s="2" t="s">
        <v>1599</v>
      </c>
      <c r="X617" s="2" t="s">
        <v>1599</v>
      </c>
      <c r="Y617" s="2" t="s">
        <v>1599</v>
      </c>
      <c r="Z617" s="2" t="s">
        <v>1599</v>
      </c>
      <c r="AC617" s="2" t="s">
        <v>1599</v>
      </c>
      <c r="AE617" s="2" t="s">
        <v>1599</v>
      </c>
      <c r="AF617" s="12" t="s">
        <v>204</v>
      </c>
      <c r="AG617" s="12">
        <v>11902</v>
      </c>
      <c r="AH617" s="12">
        <v>50</v>
      </c>
      <c r="AI617" s="12">
        <f>VLOOKUP(AH617,Tableau5[[ID_Section]:[departement]],10,TRUE)</f>
        <v>17</v>
      </c>
      <c r="AJ617" s="12">
        <v>141</v>
      </c>
      <c r="AK617" s="33">
        <v>43358</v>
      </c>
      <c r="AL617" s="12">
        <v>14</v>
      </c>
      <c r="AM617" s="12">
        <v>1</v>
      </c>
      <c r="AN617" s="12" t="s">
        <v>49</v>
      </c>
      <c r="AP617" s="12">
        <v>3</v>
      </c>
      <c r="AT617" s="12">
        <v>2</v>
      </c>
      <c r="BA617" s="12">
        <v>2</v>
      </c>
      <c r="BB617" s="12">
        <v>2</v>
      </c>
      <c r="BC617" s="12" t="s">
        <v>61</v>
      </c>
      <c r="BD617" s="12">
        <v>148</v>
      </c>
      <c r="BE617" s="12" t="s">
        <v>196</v>
      </c>
      <c r="BF617" s="12">
        <v>14944</v>
      </c>
      <c r="BG617" s="12">
        <v>60</v>
      </c>
      <c r="BI617" s="2"/>
    </row>
    <row r="618" spans="1:61" x14ac:dyDescent="0.2">
      <c r="A618" s="2" t="s">
        <v>1612</v>
      </c>
      <c r="B618" s="2" t="s">
        <v>568</v>
      </c>
      <c r="D618" s="2">
        <v>50</v>
      </c>
      <c r="E618" s="11">
        <v>43358</v>
      </c>
      <c r="F618" s="2">
        <v>43358</v>
      </c>
      <c r="G618" s="2">
        <v>141</v>
      </c>
      <c r="K618" s="2">
        <v>14</v>
      </c>
      <c r="O618" s="2" t="s">
        <v>53</v>
      </c>
      <c r="P618" s="52" t="s">
        <v>53</v>
      </c>
      <c r="R618" s="2">
        <v>2</v>
      </c>
      <c r="S618" s="52" t="s">
        <v>1599</v>
      </c>
      <c r="V618" s="2" t="s">
        <v>1989</v>
      </c>
      <c r="W618" s="2" t="s">
        <v>1599</v>
      </c>
      <c r="X618" s="2" t="s">
        <v>1599</v>
      </c>
      <c r="Y618" s="2" t="s">
        <v>1599</v>
      </c>
      <c r="Z618" s="2" t="s">
        <v>1599</v>
      </c>
      <c r="AC618" s="2" t="s">
        <v>1599</v>
      </c>
      <c r="AE618" s="2" t="s">
        <v>1599</v>
      </c>
      <c r="AF618" s="12" t="s">
        <v>204</v>
      </c>
      <c r="AG618" s="12">
        <v>11903</v>
      </c>
      <c r="AH618" s="12">
        <v>50</v>
      </c>
      <c r="AI618" s="12">
        <f>VLOOKUP(AH618,Tableau5[[ID_Section]:[departement]],10,TRUE)</f>
        <v>17</v>
      </c>
      <c r="AJ618" s="12">
        <v>141</v>
      </c>
      <c r="AK618" s="33">
        <v>43358</v>
      </c>
      <c r="AL618" s="12">
        <v>14</v>
      </c>
      <c r="AM618" s="12">
        <v>9</v>
      </c>
      <c r="AN618" s="12" t="s">
        <v>53</v>
      </c>
      <c r="AO618" s="12" t="s">
        <v>53</v>
      </c>
      <c r="AP618" s="12">
        <v>2</v>
      </c>
      <c r="AT618" s="12">
        <v>2</v>
      </c>
      <c r="AZ618" s="12" t="str">
        <f>CONCATENATE(AH618,"-",AK618,"-","Loisir")</f>
        <v>50-43358-Loisir</v>
      </c>
      <c r="BA618" s="12">
        <v>1</v>
      </c>
      <c r="BB618" s="12">
        <v>2</v>
      </c>
      <c r="BC618" s="12" t="s">
        <v>61</v>
      </c>
      <c r="BD618" s="12">
        <v>148</v>
      </c>
      <c r="BE618" s="12" t="s">
        <v>196</v>
      </c>
      <c r="BF618" s="12">
        <v>14944</v>
      </c>
      <c r="BG618" s="12">
        <v>60</v>
      </c>
      <c r="BI618" s="2"/>
    </row>
    <row r="619" spans="1:61" x14ac:dyDescent="0.2">
      <c r="A619" s="2" t="s">
        <v>1612</v>
      </c>
      <c r="B619" s="2" t="s">
        <v>568</v>
      </c>
      <c r="D619" s="2">
        <v>50</v>
      </c>
      <c r="E619" s="11">
        <v>43358</v>
      </c>
      <c r="F619" s="2">
        <v>43358</v>
      </c>
      <c r="G619" s="2">
        <v>141</v>
      </c>
      <c r="K619" s="2">
        <v>14</v>
      </c>
      <c r="O619" s="2" t="s">
        <v>49</v>
      </c>
      <c r="R619" s="2">
        <v>2</v>
      </c>
      <c r="S619" s="52" t="s">
        <v>1599</v>
      </c>
      <c r="V619" s="2" t="s">
        <v>1988</v>
      </c>
      <c r="W619" s="2" t="s">
        <v>1599</v>
      </c>
      <c r="X619" s="2" t="s">
        <v>1599</v>
      </c>
      <c r="Y619" s="2" t="s">
        <v>1599</v>
      </c>
      <c r="Z619" s="2" t="s">
        <v>1599</v>
      </c>
      <c r="AC619" s="2" t="s">
        <v>1599</v>
      </c>
      <c r="AE619" s="2" t="s">
        <v>1599</v>
      </c>
      <c r="AF619" s="12" t="s">
        <v>204</v>
      </c>
      <c r="AG619" s="12">
        <v>11904</v>
      </c>
      <c r="AH619" s="12">
        <v>50</v>
      </c>
      <c r="AI619" s="12">
        <f>VLOOKUP(AH619,Tableau5[[ID_Section]:[departement]],10,TRUE)</f>
        <v>17</v>
      </c>
      <c r="AJ619" s="12">
        <v>141</v>
      </c>
      <c r="AK619" s="33">
        <v>43358</v>
      </c>
      <c r="AL619" s="12">
        <v>14</v>
      </c>
      <c r="AM619" s="12">
        <v>1</v>
      </c>
      <c r="AN619" s="12" t="s">
        <v>49</v>
      </c>
      <c r="AP619" s="12">
        <v>2</v>
      </c>
      <c r="AT619" s="12">
        <v>1</v>
      </c>
      <c r="BA619" s="12">
        <v>2</v>
      </c>
      <c r="BB619" s="12">
        <v>2</v>
      </c>
      <c r="BC619" s="12" t="s">
        <v>61</v>
      </c>
      <c r="BD619" s="12">
        <v>148</v>
      </c>
      <c r="BE619" s="12" t="s">
        <v>196</v>
      </c>
      <c r="BF619" s="12">
        <v>14944</v>
      </c>
      <c r="BG619" s="12">
        <v>60</v>
      </c>
      <c r="BI619" s="2"/>
    </row>
    <row r="620" spans="1:61" x14ac:dyDescent="0.2">
      <c r="A620" s="2" t="s">
        <v>1612</v>
      </c>
      <c r="B620" s="2" t="s">
        <v>568</v>
      </c>
      <c r="D620" s="2">
        <v>50</v>
      </c>
      <c r="E620" s="11">
        <v>43358</v>
      </c>
      <c r="F620" s="2">
        <v>43358</v>
      </c>
      <c r="G620" s="2">
        <v>141</v>
      </c>
      <c r="K620" s="2">
        <v>14</v>
      </c>
      <c r="O620" s="2" t="s">
        <v>46</v>
      </c>
      <c r="R620" s="2">
        <v>1</v>
      </c>
      <c r="S620" s="52" t="s">
        <v>1599</v>
      </c>
      <c r="V620" s="2" t="s">
        <v>1988</v>
      </c>
      <c r="W620" s="2" t="s">
        <v>1599</v>
      </c>
      <c r="X620" s="2" t="s">
        <v>1599</v>
      </c>
      <c r="Y620" s="2" t="s">
        <v>1599</v>
      </c>
      <c r="Z620" s="2" t="s">
        <v>1599</v>
      </c>
      <c r="AC620" s="2" t="s">
        <v>1599</v>
      </c>
      <c r="AE620" s="2" t="s">
        <v>1599</v>
      </c>
      <c r="AF620" s="12" t="s">
        <v>204</v>
      </c>
      <c r="AG620" s="12">
        <v>11905</v>
      </c>
      <c r="AH620" s="12">
        <v>50</v>
      </c>
      <c r="AI620" s="12">
        <f>VLOOKUP(AH620,Tableau5[[ID_Section]:[departement]],10,TRUE)</f>
        <v>17</v>
      </c>
      <c r="AJ620" s="12">
        <v>141</v>
      </c>
      <c r="AK620" s="33">
        <v>43358</v>
      </c>
      <c r="AL620" s="12">
        <v>14</v>
      </c>
      <c r="AM620" s="12">
        <v>2</v>
      </c>
      <c r="AN620" s="12" t="s">
        <v>46</v>
      </c>
      <c r="AP620" s="12">
        <v>1</v>
      </c>
      <c r="AT620" s="12">
        <v>1</v>
      </c>
      <c r="BA620" s="12">
        <v>2</v>
      </c>
      <c r="BB620" s="12">
        <v>2</v>
      </c>
      <c r="BC620" s="12" t="s">
        <v>61</v>
      </c>
      <c r="BD620" s="12">
        <v>148</v>
      </c>
      <c r="BE620" s="12" t="s">
        <v>196</v>
      </c>
      <c r="BF620" s="12">
        <v>14944</v>
      </c>
      <c r="BG620" s="12">
        <v>60</v>
      </c>
      <c r="BI620" s="2"/>
    </row>
    <row r="621" spans="1:61" x14ac:dyDescent="0.2">
      <c r="A621" s="2" t="s">
        <v>1612</v>
      </c>
      <c r="B621" s="2" t="s">
        <v>568</v>
      </c>
      <c r="D621" s="2">
        <v>50</v>
      </c>
      <c r="E621" s="11">
        <v>43358</v>
      </c>
      <c r="F621" s="2">
        <v>43358</v>
      </c>
      <c r="G621" s="2">
        <v>141</v>
      </c>
      <c r="K621" s="2">
        <v>14</v>
      </c>
      <c r="O621" s="2" t="s">
        <v>53</v>
      </c>
      <c r="P621" s="52" t="s">
        <v>53</v>
      </c>
      <c r="R621" s="2">
        <v>2</v>
      </c>
      <c r="S621" s="52" t="s">
        <v>1599</v>
      </c>
      <c r="V621" s="2" t="s">
        <v>1989</v>
      </c>
      <c r="W621" s="2" t="s">
        <v>1599</v>
      </c>
      <c r="X621" s="2" t="s">
        <v>1599</v>
      </c>
      <c r="Y621" s="2" t="s">
        <v>1599</v>
      </c>
      <c r="Z621" s="2" t="s">
        <v>1599</v>
      </c>
      <c r="AC621" s="2" t="s">
        <v>1599</v>
      </c>
      <c r="AE621" s="2" t="s">
        <v>1599</v>
      </c>
      <c r="AF621" s="12" t="s">
        <v>204</v>
      </c>
      <c r="AG621" s="12">
        <v>11906</v>
      </c>
      <c r="AH621" s="12">
        <v>50</v>
      </c>
      <c r="AI621" s="12">
        <f>VLOOKUP(AH621,Tableau5[[ID_Section]:[departement]],10,TRUE)</f>
        <v>17</v>
      </c>
      <c r="AJ621" s="12">
        <v>141</v>
      </c>
      <c r="AK621" s="33">
        <v>43358</v>
      </c>
      <c r="AL621" s="12">
        <v>14</v>
      </c>
      <c r="AM621" s="12">
        <v>9</v>
      </c>
      <c r="AN621" s="12" t="s">
        <v>53</v>
      </c>
      <c r="AO621" s="12" t="s">
        <v>53</v>
      </c>
      <c r="AP621" s="12">
        <v>2</v>
      </c>
      <c r="AT621" s="12">
        <v>2</v>
      </c>
      <c r="AZ621" s="12" t="str">
        <f>CONCATENATE(AH621,"-",AK621,"-","Loisir")</f>
        <v>50-43358-Loisir</v>
      </c>
      <c r="BA621" s="12">
        <v>1</v>
      </c>
      <c r="BB621" s="12">
        <v>2</v>
      </c>
      <c r="BC621" s="12" t="s">
        <v>61</v>
      </c>
      <c r="BD621" s="12">
        <v>148</v>
      </c>
      <c r="BE621" s="12" t="s">
        <v>196</v>
      </c>
      <c r="BF621" s="12">
        <v>14944</v>
      </c>
      <c r="BG621" s="12">
        <v>60</v>
      </c>
      <c r="BI621" s="2"/>
    </row>
    <row r="622" spans="1:61" x14ac:dyDescent="0.2">
      <c r="A622" s="2" t="s">
        <v>1612</v>
      </c>
      <c r="B622" s="2" t="s">
        <v>568</v>
      </c>
      <c r="D622" s="2">
        <v>50</v>
      </c>
      <c r="E622" s="11">
        <v>43358</v>
      </c>
      <c r="F622" s="2">
        <v>43358</v>
      </c>
      <c r="G622" s="2">
        <v>141</v>
      </c>
      <c r="K622" s="2">
        <v>14</v>
      </c>
      <c r="O622" s="2" t="s">
        <v>53</v>
      </c>
      <c r="P622" s="52" t="s">
        <v>53</v>
      </c>
      <c r="R622" s="2">
        <v>1</v>
      </c>
      <c r="S622" s="52" t="s">
        <v>1599</v>
      </c>
      <c r="V622" s="2" t="s">
        <v>1989</v>
      </c>
      <c r="W622" s="2" t="s">
        <v>1599</v>
      </c>
      <c r="X622" s="2" t="s">
        <v>1599</v>
      </c>
      <c r="Y622" s="2" t="s">
        <v>1599</v>
      </c>
      <c r="Z622" s="2" t="s">
        <v>1599</v>
      </c>
      <c r="AC622" s="2" t="s">
        <v>1599</v>
      </c>
      <c r="AE622" s="2" t="s">
        <v>1599</v>
      </c>
      <c r="AF622" s="12" t="s">
        <v>204</v>
      </c>
      <c r="AG622" s="12">
        <v>11907</v>
      </c>
      <c r="AH622" s="12">
        <v>50</v>
      </c>
      <c r="AI622" s="12">
        <f>VLOOKUP(AH622,Tableau5[[ID_Section]:[departement]],10,TRUE)</f>
        <v>17</v>
      </c>
      <c r="AJ622" s="12">
        <v>141</v>
      </c>
      <c r="AK622" s="33">
        <v>43358</v>
      </c>
      <c r="AL622" s="12">
        <v>14</v>
      </c>
      <c r="AM622" s="12">
        <v>9</v>
      </c>
      <c r="AN622" s="12" t="s">
        <v>53</v>
      </c>
      <c r="AO622" s="12" t="s">
        <v>53</v>
      </c>
      <c r="AP622" s="12">
        <v>1</v>
      </c>
      <c r="AT622" s="12">
        <v>2</v>
      </c>
      <c r="AZ622" s="12" t="str">
        <f>CONCATENATE(AH622,"-",AK622,"-","Loisir")</f>
        <v>50-43358-Loisir</v>
      </c>
      <c r="BA622" s="12">
        <v>1</v>
      </c>
      <c r="BB622" s="12">
        <v>2</v>
      </c>
      <c r="BC622" s="12" t="s">
        <v>61</v>
      </c>
      <c r="BD622" s="12">
        <v>148</v>
      </c>
      <c r="BE622" s="12" t="s">
        <v>196</v>
      </c>
      <c r="BF622" s="12">
        <v>14944</v>
      </c>
      <c r="BG622" s="12">
        <v>60</v>
      </c>
      <c r="BI622" s="2"/>
    </row>
    <row r="623" spans="1:61" x14ac:dyDescent="0.2">
      <c r="A623" s="2" t="s">
        <v>1612</v>
      </c>
      <c r="B623" s="2" t="s">
        <v>568</v>
      </c>
      <c r="D623" s="2">
        <v>50</v>
      </c>
      <c r="E623" s="11">
        <v>43358</v>
      </c>
      <c r="F623" s="2">
        <v>43358</v>
      </c>
      <c r="G623" s="2">
        <v>141</v>
      </c>
      <c r="K623" s="2">
        <v>14</v>
      </c>
      <c r="O623" s="2" t="s">
        <v>53</v>
      </c>
      <c r="P623" s="52" t="s">
        <v>53</v>
      </c>
      <c r="R623" s="2">
        <v>1</v>
      </c>
      <c r="S623" s="52">
        <v>1</v>
      </c>
      <c r="V623" s="2" t="s">
        <v>1988</v>
      </c>
      <c r="W623" s="2" t="s">
        <v>54</v>
      </c>
      <c r="X623" s="2" t="s">
        <v>254</v>
      </c>
      <c r="Y623" s="2" t="s">
        <v>1599</v>
      </c>
      <c r="Z623" s="2" t="s">
        <v>1599</v>
      </c>
      <c r="AC623" s="2" t="s">
        <v>1599</v>
      </c>
      <c r="AE623" s="2" t="s">
        <v>1599</v>
      </c>
      <c r="AF623" s="12" t="s">
        <v>254</v>
      </c>
      <c r="AG623" s="12">
        <v>11908</v>
      </c>
      <c r="AH623" s="12">
        <v>50</v>
      </c>
      <c r="AI623" s="12">
        <f>VLOOKUP(AH623,Tableau5[[ID_Section]:[departement]],10,TRUE)</f>
        <v>17</v>
      </c>
      <c r="AJ623" s="12">
        <v>141</v>
      </c>
      <c r="AK623" s="33">
        <v>43358</v>
      </c>
      <c r="AL623" s="12">
        <v>14</v>
      </c>
      <c r="AM623" s="12">
        <v>9</v>
      </c>
      <c r="AN623" s="12" t="s">
        <v>53</v>
      </c>
      <c r="AO623" s="12" t="s">
        <v>53</v>
      </c>
      <c r="AP623" s="12">
        <v>1</v>
      </c>
      <c r="AT623" s="12">
        <v>1</v>
      </c>
      <c r="AU623" s="12">
        <v>48</v>
      </c>
      <c r="AZ623" s="12" t="str">
        <f>CONCATENATE(AH623,"-",AK623,"-","Loisir")</f>
        <v>50-43358-Loisir</v>
      </c>
      <c r="BA623" s="12">
        <v>1</v>
      </c>
      <c r="BB623" s="12">
        <v>2</v>
      </c>
      <c r="BC623" s="12" t="s">
        <v>61</v>
      </c>
      <c r="BD623" s="12">
        <v>148</v>
      </c>
      <c r="BE623" s="12" t="s">
        <v>196</v>
      </c>
      <c r="BF623" s="12">
        <v>14944</v>
      </c>
      <c r="BG623" s="12">
        <v>60</v>
      </c>
      <c r="BI623" s="2"/>
    </row>
    <row r="624" spans="1:61" x14ac:dyDescent="0.2">
      <c r="A624" s="2" t="s">
        <v>1612</v>
      </c>
      <c r="B624" s="2" t="s">
        <v>568</v>
      </c>
      <c r="D624" s="2">
        <v>50</v>
      </c>
      <c r="E624" s="11">
        <v>43358</v>
      </c>
      <c r="F624" s="2">
        <v>43358</v>
      </c>
      <c r="G624" s="2">
        <v>141</v>
      </c>
      <c r="K624" s="2">
        <v>14</v>
      </c>
      <c r="O624" s="2" t="s">
        <v>49</v>
      </c>
      <c r="R624" s="2">
        <v>1</v>
      </c>
      <c r="S624" s="52" t="s">
        <v>1599</v>
      </c>
      <c r="V624" s="2" t="s">
        <v>1988</v>
      </c>
      <c r="W624" s="2" t="s">
        <v>1599</v>
      </c>
      <c r="X624" s="2" t="s">
        <v>1599</v>
      </c>
      <c r="Y624" s="2" t="s">
        <v>1599</v>
      </c>
      <c r="Z624" s="2" t="s">
        <v>1599</v>
      </c>
      <c r="AC624" s="2" t="s">
        <v>1599</v>
      </c>
      <c r="AE624" s="2" t="s">
        <v>1599</v>
      </c>
      <c r="AF624" s="12" t="s">
        <v>204</v>
      </c>
      <c r="AG624" s="12">
        <v>11909</v>
      </c>
      <c r="AH624" s="12">
        <v>50</v>
      </c>
      <c r="AI624" s="12">
        <f>VLOOKUP(AH624,Tableau5[[ID_Section]:[departement]],10,TRUE)</f>
        <v>17</v>
      </c>
      <c r="AJ624" s="12">
        <v>141</v>
      </c>
      <c r="AK624" s="33">
        <v>43358</v>
      </c>
      <c r="AL624" s="12">
        <v>14</v>
      </c>
      <c r="AM624" s="12">
        <v>1</v>
      </c>
      <c r="AN624" s="12" t="s">
        <v>49</v>
      </c>
      <c r="AP624" s="12">
        <v>1</v>
      </c>
      <c r="AT624" s="12">
        <v>1</v>
      </c>
      <c r="BA624" s="12">
        <v>2</v>
      </c>
      <c r="BB624" s="12">
        <v>2</v>
      </c>
      <c r="BC624" s="12" t="s">
        <v>61</v>
      </c>
      <c r="BD624" s="12">
        <v>148</v>
      </c>
      <c r="BE624" s="12" t="s">
        <v>196</v>
      </c>
      <c r="BF624" s="12">
        <v>14944</v>
      </c>
      <c r="BG624" s="12">
        <v>60</v>
      </c>
      <c r="BI624" s="2"/>
    </row>
    <row r="625" spans="1:61" x14ac:dyDescent="0.2">
      <c r="A625" s="2" t="s">
        <v>1612</v>
      </c>
      <c r="B625" s="2" t="s">
        <v>568</v>
      </c>
      <c r="D625" s="2">
        <v>50</v>
      </c>
      <c r="E625" s="11">
        <v>43358</v>
      </c>
      <c r="F625" s="2">
        <v>43358</v>
      </c>
      <c r="G625" s="2">
        <v>141</v>
      </c>
      <c r="K625" s="2">
        <v>14</v>
      </c>
      <c r="O625" s="2" t="s">
        <v>79</v>
      </c>
      <c r="P625" s="52" t="s">
        <v>53</v>
      </c>
      <c r="R625" s="2">
        <v>2</v>
      </c>
      <c r="S625" s="52" t="s">
        <v>1599</v>
      </c>
      <c r="U625" s="2" t="s">
        <v>172</v>
      </c>
      <c r="V625" s="2" t="s">
        <v>1988</v>
      </c>
      <c r="W625" s="2" t="s">
        <v>1599</v>
      </c>
      <c r="X625" s="2" t="s">
        <v>1599</v>
      </c>
      <c r="Y625" s="2" t="s">
        <v>1599</v>
      </c>
      <c r="Z625" s="2" t="s">
        <v>1599</v>
      </c>
      <c r="AC625" s="2" t="s">
        <v>1599</v>
      </c>
      <c r="AE625" s="2" t="s">
        <v>1599</v>
      </c>
      <c r="AF625" s="12" t="s">
        <v>204</v>
      </c>
      <c r="AG625" s="12">
        <v>11910</v>
      </c>
      <c r="AH625" s="12">
        <v>50</v>
      </c>
      <c r="AI625" s="12">
        <f>VLOOKUP(AH625,Tableau5[[ID_Section]:[departement]],10,TRUE)</f>
        <v>17</v>
      </c>
      <c r="AJ625" s="12">
        <v>141</v>
      </c>
      <c r="AK625" s="33">
        <v>43358</v>
      </c>
      <c r="AL625" s="12">
        <v>14</v>
      </c>
      <c r="AM625" s="12">
        <v>11</v>
      </c>
      <c r="AN625" s="12" t="s">
        <v>79</v>
      </c>
      <c r="AO625" s="12" t="s">
        <v>53</v>
      </c>
      <c r="AP625" s="12">
        <v>2</v>
      </c>
      <c r="AS625" s="12" t="s">
        <v>172</v>
      </c>
      <c r="AT625" s="12">
        <v>1</v>
      </c>
      <c r="AZ625" s="12" t="str">
        <f>CONCATENATE(AH625,"-",AK625,"-","Loisir")</f>
        <v>50-43358-Loisir</v>
      </c>
      <c r="BA625" s="12">
        <v>1</v>
      </c>
      <c r="BB625" s="12">
        <v>2</v>
      </c>
      <c r="BC625" s="12" t="s">
        <v>61</v>
      </c>
      <c r="BD625" s="12">
        <v>148</v>
      </c>
      <c r="BE625" s="12" t="s">
        <v>196</v>
      </c>
      <c r="BF625" s="12">
        <v>14944</v>
      </c>
      <c r="BG625" s="12">
        <v>60</v>
      </c>
      <c r="BI625" s="2"/>
    </row>
    <row r="626" spans="1:61" x14ac:dyDescent="0.2">
      <c r="A626" s="2" t="s">
        <v>1612</v>
      </c>
      <c r="B626" s="2" t="s">
        <v>568</v>
      </c>
      <c r="D626" s="2">
        <v>50</v>
      </c>
      <c r="E626" s="11">
        <v>43358</v>
      </c>
      <c r="F626" s="2">
        <v>43358</v>
      </c>
      <c r="G626" s="2">
        <v>141</v>
      </c>
      <c r="K626" s="2">
        <v>14</v>
      </c>
      <c r="O626" s="2" t="s">
        <v>55</v>
      </c>
      <c r="P626" s="52" t="s">
        <v>55</v>
      </c>
      <c r="R626" s="2">
        <v>1</v>
      </c>
      <c r="S626" s="52" t="s">
        <v>1599</v>
      </c>
      <c r="V626" s="2" t="s">
        <v>1988</v>
      </c>
      <c r="W626" s="2" t="s">
        <v>1599</v>
      </c>
      <c r="X626" s="2" t="s">
        <v>1599</v>
      </c>
      <c r="Y626" s="2" t="s">
        <v>1599</v>
      </c>
      <c r="Z626" s="2" t="s">
        <v>1599</v>
      </c>
      <c r="AC626" s="2" t="s">
        <v>1599</v>
      </c>
      <c r="AE626" s="2" t="s">
        <v>1599</v>
      </c>
      <c r="AF626" s="12" t="s">
        <v>204</v>
      </c>
      <c r="AG626" s="12">
        <v>11911</v>
      </c>
      <c r="AH626" s="12">
        <v>50</v>
      </c>
      <c r="AI626" s="12">
        <f>VLOOKUP(AH626,Tableau5[[ID_Section]:[departement]],10,TRUE)</f>
        <v>17</v>
      </c>
      <c r="AJ626" s="12">
        <v>141</v>
      </c>
      <c r="AK626" s="33">
        <v>43358</v>
      </c>
      <c r="AL626" s="12">
        <v>14</v>
      </c>
      <c r="AM626" s="12">
        <v>5</v>
      </c>
      <c r="AN626" s="12" t="s">
        <v>55</v>
      </c>
      <c r="AO626" s="12" t="str">
        <f>AN626</f>
        <v>Sportif</v>
      </c>
      <c r="AP626" s="12">
        <v>1</v>
      </c>
      <c r="AT626" s="12">
        <v>1</v>
      </c>
      <c r="AZ626" s="12" t="str">
        <f>CONCATENATE(AH626,"-",AK626,"-",AN626)</f>
        <v>50-43358-Sportif</v>
      </c>
      <c r="BA626" s="12">
        <v>1</v>
      </c>
      <c r="BB626" s="12">
        <v>2</v>
      </c>
      <c r="BC626" s="12" t="s">
        <v>61</v>
      </c>
      <c r="BD626" s="12">
        <v>148</v>
      </c>
      <c r="BE626" s="12" t="s">
        <v>196</v>
      </c>
      <c r="BF626" s="12">
        <v>14944</v>
      </c>
      <c r="BG626" s="12">
        <v>60</v>
      </c>
      <c r="BI626" s="2"/>
    </row>
    <row r="627" spans="1:61" x14ac:dyDescent="0.2">
      <c r="A627" s="2" t="s">
        <v>1612</v>
      </c>
      <c r="B627" s="2" t="s">
        <v>568</v>
      </c>
      <c r="D627" s="2">
        <v>50</v>
      </c>
      <c r="E627" s="11">
        <v>43358</v>
      </c>
      <c r="F627" s="2">
        <v>43358</v>
      </c>
      <c r="G627" s="2">
        <v>141</v>
      </c>
      <c r="K627" s="2">
        <v>14</v>
      </c>
      <c r="M627" s="2">
        <v>1</v>
      </c>
      <c r="O627" s="2" t="s">
        <v>50</v>
      </c>
      <c r="P627" s="52" t="s">
        <v>50</v>
      </c>
      <c r="R627" s="2">
        <v>1</v>
      </c>
      <c r="S627" s="52">
        <v>1</v>
      </c>
      <c r="V627" s="2" t="s">
        <v>1989</v>
      </c>
      <c r="W627" s="2" t="s">
        <v>54</v>
      </c>
      <c r="X627" s="2" t="s">
        <v>255</v>
      </c>
      <c r="Y627" s="2" t="s">
        <v>1599</v>
      </c>
      <c r="Z627" s="2" t="s">
        <v>1599</v>
      </c>
      <c r="AC627" s="2" t="s">
        <v>1599</v>
      </c>
      <c r="AE627" s="2" t="s">
        <v>1599</v>
      </c>
      <c r="AF627" s="12" t="s">
        <v>255</v>
      </c>
      <c r="AG627" s="12">
        <v>11912</v>
      </c>
      <c r="AH627" s="12">
        <v>50</v>
      </c>
      <c r="AI627" s="12">
        <f>VLOOKUP(AH627,Tableau5[[ID_Section]:[departement]],10,TRUE)</f>
        <v>17</v>
      </c>
      <c r="AJ627" s="12">
        <v>141</v>
      </c>
      <c r="AK627" s="33">
        <v>43358</v>
      </c>
      <c r="AL627" s="12">
        <v>14</v>
      </c>
      <c r="AM627" s="12">
        <v>8</v>
      </c>
      <c r="AN627" s="12" t="s">
        <v>50</v>
      </c>
      <c r="AO627" s="12" t="str">
        <f>AN627</f>
        <v>Utilitaire</v>
      </c>
      <c r="AP627" s="12">
        <v>1</v>
      </c>
      <c r="AR627" s="12">
        <v>1</v>
      </c>
      <c r="AT627" s="12">
        <v>2</v>
      </c>
      <c r="AU627" s="12">
        <v>49</v>
      </c>
      <c r="AZ627" s="12" t="str">
        <f>CONCATENATE(AH627,"-",AK627,"-",AN627)</f>
        <v>50-43358-Utilitaire</v>
      </c>
      <c r="BA627" s="12">
        <v>1</v>
      </c>
      <c r="BB627" s="12">
        <v>2</v>
      </c>
      <c r="BC627" s="12" t="s">
        <v>61</v>
      </c>
      <c r="BD627" s="12">
        <v>148</v>
      </c>
      <c r="BE627" s="12" t="s">
        <v>196</v>
      </c>
      <c r="BF627" s="12">
        <v>14944</v>
      </c>
      <c r="BG627" s="12">
        <v>60</v>
      </c>
      <c r="BI627" s="2"/>
    </row>
    <row r="628" spans="1:61" x14ac:dyDescent="0.2">
      <c r="A628" s="2" t="s">
        <v>1612</v>
      </c>
      <c r="B628" s="2" t="s">
        <v>568</v>
      </c>
      <c r="D628" s="2">
        <v>50</v>
      </c>
      <c r="E628" s="11">
        <v>43358</v>
      </c>
      <c r="F628" s="2">
        <v>43358</v>
      </c>
      <c r="G628" s="2">
        <v>141</v>
      </c>
      <c r="K628" s="2">
        <v>14</v>
      </c>
      <c r="O628" s="2" t="s">
        <v>55</v>
      </c>
      <c r="P628" s="52" t="s">
        <v>55</v>
      </c>
      <c r="R628" s="2">
        <v>1</v>
      </c>
      <c r="S628" s="52">
        <v>1</v>
      </c>
      <c r="V628" s="2" t="s">
        <v>1988</v>
      </c>
      <c r="W628" s="2" t="s">
        <v>54</v>
      </c>
      <c r="X628" s="2" t="s">
        <v>256</v>
      </c>
      <c r="Y628" s="2" t="s">
        <v>1599</v>
      </c>
      <c r="Z628" s="2" t="s">
        <v>1599</v>
      </c>
      <c r="AC628" s="2" t="s">
        <v>1599</v>
      </c>
      <c r="AE628" s="2" t="s">
        <v>1599</v>
      </c>
      <c r="AF628" s="12" t="s">
        <v>256</v>
      </c>
      <c r="AG628" s="12">
        <v>11913</v>
      </c>
      <c r="AH628" s="12">
        <v>50</v>
      </c>
      <c r="AI628" s="12">
        <f>VLOOKUP(AH628,Tableau5[[ID_Section]:[departement]],10,TRUE)</f>
        <v>17</v>
      </c>
      <c r="AJ628" s="12">
        <v>141</v>
      </c>
      <c r="AK628" s="33">
        <v>43358</v>
      </c>
      <c r="AL628" s="12">
        <v>14</v>
      </c>
      <c r="AM628" s="12">
        <v>5</v>
      </c>
      <c r="AN628" s="12" t="s">
        <v>55</v>
      </c>
      <c r="AO628" s="12" t="str">
        <f>AN628</f>
        <v>Sportif</v>
      </c>
      <c r="AP628" s="12">
        <v>1</v>
      </c>
      <c r="AT628" s="12">
        <v>1</v>
      </c>
      <c r="AU628" s="12">
        <v>50</v>
      </c>
      <c r="AZ628" s="12" t="str">
        <f>CONCATENATE(AH628,"-",AK628,"-",AN628)</f>
        <v>50-43358-Sportif</v>
      </c>
      <c r="BA628" s="12">
        <v>1</v>
      </c>
      <c r="BB628" s="12">
        <v>2</v>
      </c>
      <c r="BC628" s="12" t="s">
        <v>61</v>
      </c>
      <c r="BD628" s="12">
        <v>148</v>
      </c>
      <c r="BE628" s="12" t="s">
        <v>196</v>
      </c>
      <c r="BF628" s="12">
        <v>14944</v>
      </c>
      <c r="BG628" s="12">
        <v>60</v>
      </c>
      <c r="BI628" s="2"/>
    </row>
    <row r="629" spans="1:61" x14ac:dyDescent="0.2">
      <c r="A629" s="2" t="s">
        <v>1612</v>
      </c>
      <c r="B629" s="2" t="s">
        <v>568</v>
      </c>
      <c r="D629" s="2">
        <v>50</v>
      </c>
      <c r="E629" s="11">
        <v>43358</v>
      </c>
      <c r="F629" s="2">
        <v>43358</v>
      </c>
      <c r="G629" s="2">
        <v>141</v>
      </c>
      <c r="K629" s="2">
        <v>14</v>
      </c>
      <c r="O629" s="2" t="s">
        <v>55</v>
      </c>
      <c r="P629" s="52" t="s">
        <v>55</v>
      </c>
      <c r="R629" s="2">
        <v>1</v>
      </c>
      <c r="S629" s="52" t="s">
        <v>1599</v>
      </c>
      <c r="V629" s="2" t="s">
        <v>1988</v>
      </c>
      <c r="W629" s="2" t="s">
        <v>1599</v>
      </c>
      <c r="X629" s="2" t="s">
        <v>1599</v>
      </c>
      <c r="Y629" s="2" t="s">
        <v>1599</v>
      </c>
      <c r="Z629" s="2" t="s">
        <v>1599</v>
      </c>
      <c r="AC629" s="2" t="s">
        <v>1599</v>
      </c>
      <c r="AE629" s="2" t="s">
        <v>1599</v>
      </c>
      <c r="AF629" s="12" t="s">
        <v>204</v>
      </c>
      <c r="AG629" s="12">
        <v>11914</v>
      </c>
      <c r="AH629" s="12">
        <v>50</v>
      </c>
      <c r="AI629" s="12">
        <f>VLOOKUP(AH629,Tableau5[[ID_Section]:[departement]],10,TRUE)</f>
        <v>17</v>
      </c>
      <c r="AJ629" s="12">
        <v>141</v>
      </c>
      <c r="AK629" s="33">
        <v>43358</v>
      </c>
      <c r="AL629" s="12">
        <v>14</v>
      </c>
      <c r="AM629" s="12">
        <v>5</v>
      </c>
      <c r="AN629" s="12" t="s">
        <v>55</v>
      </c>
      <c r="AO629" s="12" t="str">
        <f>AN629</f>
        <v>Sportif</v>
      </c>
      <c r="AP629" s="12">
        <v>1</v>
      </c>
      <c r="AT629" s="12">
        <v>1</v>
      </c>
      <c r="AZ629" s="12" t="str">
        <f>CONCATENATE(AH629,"-",AK629,"-",AN629)</f>
        <v>50-43358-Sportif</v>
      </c>
      <c r="BA629" s="12">
        <v>1</v>
      </c>
      <c r="BB629" s="12">
        <v>2</v>
      </c>
      <c r="BC629" s="12" t="s">
        <v>61</v>
      </c>
      <c r="BD629" s="12">
        <v>148</v>
      </c>
      <c r="BE629" s="12" t="s">
        <v>196</v>
      </c>
      <c r="BF629" s="12">
        <v>14944</v>
      </c>
      <c r="BG629" s="12">
        <v>60</v>
      </c>
      <c r="BI629" s="2"/>
    </row>
    <row r="630" spans="1:61" x14ac:dyDescent="0.2">
      <c r="A630" s="2" t="s">
        <v>1612</v>
      </c>
      <c r="B630" s="2" t="s">
        <v>568</v>
      </c>
      <c r="D630" s="2">
        <v>50</v>
      </c>
      <c r="E630" s="11">
        <v>43358</v>
      </c>
      <c r="F630" s="2">
        <v>43358</v>
      </c>
      <c r="G630" s="2">
        <v>141</v>
      </c>
      <c r="K630" s="2">
        <v>14</v>
      </c>
      <c r="O630" s="2" t="s">
        <v>49</v>
      </c>
      <c r="R630" s="2">
        <v>3</v>
      </c>
      <c r="S630" s="52" t="s">
        <v>1599</v>
      </c>
      <c r="V630" s="2" t="s">
        <v>1988</v>
      </c>
      <c r="W630" s="2" t="s">
        <v>1599</v>
      </c>
      <c r="X630" s="2" t="s">
        <v>1599</v>
      </c>
      <c r="Y630" s="2" t="s">
        <v>1599</v>
      </c>
      <c r="Z630" s="2" t="s">
        <v>1599</v>
      </c>
      <c r="AC630" s="2" t="s">
        <v>1599</v>
      </c>
      <c r="AE630" s="2" t="s">
        <v>1599</v>
      </c>
      <c r="AF630" s="12" t="s">
        <v>204</v>
      </c>
      <c r="AG630" s="12">
        <v>11915</v>
      </c>
      <c r="AH630" s="12">
        <v>50</v>
      </c>
      <c r="AI630" s="12">
        <f>VLOOKUP(AH630,Tableau5[[ID_Section]:[departement]],10,TRUE)</f>
        <v>17</v>
      </c>
      <c r="AJ630" s="12">
        <v>141</v>
      </c>
      <c r="AK630" s="33">
        <v>43358</v>
      </c>
      <c r="AL630" s="12">
        <v>14</v>
      </c>
      <c r="AM630" s="12">
        <v>1</v>
      </c>
      <c r="AN630" s="12" t="s">
        <v>49</v>
      </c>
      <c r="AP630" s="12">
        <v>3</v>
      </c>
      <c r="AT630" s="12">
        <v>1</v>
      </c>
      <c r="BA630" s="12">
        <v>2</v>
      </c>
      <c r="BB630" s="12">
        <v>2</v>
      </c>
      <c r="BC630" s="12" t="s">
        <v>61</v>
      </c>
      <c r="BD630" s="12">
        <v>148</v>
      </c>
      <c r="BE630" s="12" t="s">
        <v>196</v>
      </c>
      <c r="BF630" s="12">
        <v>14944</v>
      </c>
      <c r="BG630" s="12">
        <v>60</v>
      </c>
      <c r="BH630" s="12" t="s">
        <v>48</v>
      </c>
      <c r="BI630" s="2"/>
    </row>
    <row r="631" spans="1:61" x14ac:dyDescent="0.2">
      <c r="A631" s="2" t="s">
        <v>1612</v>
      </c>
      <c r="B631" s="2" t="s">
        <v>568</v>
      </c>
      <c r="D631" s="2">
        <v>50</v>
      </c>
      <c r="E631" s="11">
        <v>43358</v>
      </c>
      <c r="F631" s="2">
        <v>43358</v>
      </c>
      <c r="G631" s="2">
        <v>141</v>
      </c>
      <c r="K631" s="2">
        <v>15</v>
      </c>
      <c r="O631" s="2" t="s">
        <v>53</v>
      </c>
      <c r="P631" s="52" t="s">
        <v>53</v>
      </c>
      <c r="R631" s="2">
        <v>1</v>
      </c>
      <c r="S631" s="52" t="s">
        <v>1599</v>
      </c>
      <c r="V631" s="2" t="s">
        <v>1989</v>
      </c>
      <c r="W631" s="2" t="s">
        <v>1599</v>
      </c>
      <c r="X631" s="2" t="s">
        <v>1599</v>
      </c>
      <c r="Y631" s="2" t="s">
        <v>1599</v>
      </c>
      <c r="Z631" s="2" t="s">
        <v>1599</v>
      </c>
      <c r="AC631" s="2" t="s">
        <v>1599</v>
      </c>
      <c r="AE631" s="2" t="s">
        <v>1599</v>
      </c>
      <c r="AF631" s="12" t="s">
        <v>204</v>
      </c>
      <c r="AG631" s="12">
        <v>11916</v>
      </c>
      <c r="AH631" s="12">
        <v>50</v>
      </c>
      <c r="AI631" s="12">
        <f>VLOOKUP(AH631,Tableau5[[ID_Section]:[departement]],10,TRUE)</f>
        <v>17</v>
      </c>
      <c r="AJ631" s="12">
        <v>141</v>
      </c>
      <c r="AK631" s="33">
        <v>43358</v>
      </c>
      <c r="AL631" s="12">
        <v>15</v>
      </c>
      <c r="AM631" s="12">
        <v>9</v>
      </c>
      <c r="AN631" s="12" t="s">
        <v>53</v>
      </c>
      <c r="AO631" s="12" t="s">
        <v>53</v>
      </c>
      <c r="AP631" s="12">
        <v>1</v>
      </c>
      <c r="AT631" s="12">
        <v>2</v>
      </c>
      <c r="AZ631" s="12" t="str">
        <f>CONCATENATE(AH631,"-",AK631,"-","Loisir")</f>
        <v>50-43358-Loisir</v>
      </c>
      <c r="BA631" s="12">
        <v>1</v>
      </c>
      <c r="BB631" s="12">
        <v>2</v>
      </c>
      <c r="BC631" s="12" t="s">
        <v>61</v>
      </c>
      <c r="BD631" s="12">
        <v>148</v>
      </c>
      <c r="BE631" s="12" t="s">
        <v>197</v>
      </c>
      <c r="BF631" s="12">
        <v>14945</v>
      </c>
      <c r="BG631" s="12">
        <v>171</v>
      </c>
      <c r="BI631" s="2"/>
    </row>
    <row r="632" spans="1:61" x14ac:dyDescent="0.2">
      <c r="A632" s="2" t="s">
        <v>1612</v>
      </c>
      <c r="B632" s="2" t="s">
        <v>568</v>
      </c>
      <c r="D632" s="2">
        <v>50</v>
      </c>
      <c r="E632" s="11">
        <v>43358</v>
      </c>
      <c r="F632" s="2">
        <v>43358</v>
      </c>
      <c r="G632" s="2">
        <v>141</v>
      </c>
      <c r="K632" s="2">
        <v>15</v>
      </c>
      <c r="O632" s="2" t="s">
        <v>49</v>
      </c>
      <c r="R632" s="2">
        <v>5</v>
      </c>
      <c r="S632" s="52" t="s">
        <v>1599</v>
      </c>
      <c r="V632" s="2" t="s">
        <v>1988</v>
      </c>
      <c r="W632" s="2" t="s">
        <v>1599</v>
      </c>
      <c r="X632" s="2" t="s">
        <v>1599</v>
      </c>
      <c r="Y632" s="2" t="s">
        <v>1599</v>
      </c>
      <c r="Z632" s="2" t="s">
        <v>1599</v>
      </c>
      <c r="AC632" s="2" t="s">
        <v>1599</v>
      </c>
      <c r="AE632" s="2" t="s">
        <v>1599</v>
      </c>
      <c r="AF632" s="12" t="s">
        <v>204</v>
      </c>
      <c r="AG632" s="12">
        <v>11917</v>
      </c>
      <c r="AH632" s="12">
        <v>50</v>
      </c>
      <c r="AI632" s="12">
        <f>VLOOKUP(AH632,Tableau5[[ID_Section]:[departement]],10,TRUE)</f>
        <v>17</v>
      </c>
      <c r="AJ632" s="12">
        <v>141</v>
      </c>
      <c r="AK632" s="33">
        <v>43358</v>
      </c>
      <c r="AL632" s="12">
        <v>15</v>
      </c>
      <c r="AM632" s="12">
        <v>1</v>
      </c>
      <c r="AN632" s="12" t="s">
        <v>49</v>
      </c>
      <c r="AP632" s="12">
        <v>5</v>
      </c>
      <c r="AT632" s="12">
        <v>1</v>
      </c>
      <c r="BA632" s="12">
        <v>2</v>
      </c>
      <c r="BB632" s="12">
        <v>2</v>
      </c>
      <c r="BC632" s="12" t="s">
        <v>61</v>
      </c>
      <c r="BD632" s="12">
        <v>148</v>
      </c>
      <c r="BE632" s="12" t="s">
        <v>197</v>
      </c>
      <c r="BF632" s="12">
        <v>14945</v>
      </c>
      <c r="BG632" s="12">
        <v>171</v>
      </c>
      <c r="BI632" s="2"/>
    </row>
    <row r="633" spans="1:61" x14ac:dyDescent="0.2">
      <c r="A633" s="2" t="s">
        <v>1612</v>
      </c>
      <c r="B633" s="2" t="s">
        <v>568</v>
      </c>
      <c r="D633" s="2">
        <v>50</v>
      </c>
      <c r="E633" s="11">
        <v>43358</v>
      </c>
      <c r="F633" s="2">
        <v>43358</v>
      </c>
      <c r="G633" s="2">
        <v>141</v>
      </c>
      <c r="K633" s="2">
        <v>15</v>
      </c>
      <c r="O633" s="2" t="s">
        <v>56</v>
      </c>
      <c r="R633" s="2">
        <v>1</v>
      </c>
      <c r="S633" s="52" t="s">
        <v>1599</v>
      </c>
      <c r="U633" s="2" t="s">
        <v>57</v>
      </c>
      <c r="V633" s="2" t="s">
        <v>1988</v>
      </c>
      <c r="W633" s="2" t="s">
        <v>1599</v>
      </c>
      <c r="X633" s="2" t="s">
        <v>1599</v>
      </c>
      <c r="Y633" s="2" t="s">
        <v>1599</v>
      </c>
      <c r="Z633" s="2" t="s">
        <v>1599</v>
      </c>
      <c r="AC633" s="2" t="s">
        <v>1599</v>
      </c>
      <c r="AE633" s="2" t="s">
        <v>1599</v>
      </c>
      <c r="AF633" s="12" t="s">
        <v>204</v>
      </c>
      <c r="AG633" s="12">
        <v>11918</v>
      </c>
      <c r="AH633" s="12">
        <v>50</v>
      </c>
      <c r="AI633" s="12">
        <f>VLOOKUP(AH633,Tableau5[[ID_Section]:[departement]],10,TRUE)</f>
        <v>17</v>
      </c>
      <c r="AJ633" s="12">
        <v>141</v>
      </c>
      <c r="AK633" s="33">
        <v>43358</v>
      </c>
      <c r="AL633" s="12">
        <v>15</v>
      </c>
      <c r="AM633" s="12">
        <v>15</v>
      </c>
      <c r="AN633" s="12" t="s">
        <v>56</v>
      </c>
      <c r="AP633" s="12">
        <v>1</v>
      </c>
      <c r="AS633" s="12" t="s">
        <v>57</v>
      </c>
      <c r="AT633" s="12">
        <v>1</v>
      </c>
      <c r="BA633" s="12">
        <v>2</v>
      </c>
      <c r="BB633" s="12">
        <v>2</v>
      </c>
      <c r="BC633" s="12" t="s">
        <v>61</v>
      </c>
      <c r="BD633" s="12">
        <v>148</v>
      </c>
      <c r="BE633" s="12" t="s">
        <v>197</v>
      </c>
      <c r="BF633" s="12">
        <v>14945</v>
      </c>
      <c r="BG633" s="12">
        <v>171</v>
      </c>
      <c r="BI633" s="2"/>
    </row>
    <row r="634" spans="1:61" x14ac:dyDescent="0.2">
      <c r="A634" s="2" t="s">
        <v>1612</v>
      </c>
      <c r="B634" s="2" t="s">
        <v>568</v>
      </c>
      <c r="D634" s="2">
        <v>50</v>
      </c>
      <c r="E634" s="11">
        <v>43358</v>
      </c>
      <c r="F634" s="2">
        <v>43358</v>
      </c>
      <c r="G634" s="2">
        <v>141</v>
      </c>
      <c r="K634" s="2">
        <v>15</v>
      </c>
      <c r="O634" s="2" t="s">
        <v>49</v>
      </c>
      <c r="R634" s="2">
        <v>1</v>
      </c>
      <c r="S634" s="52" t="s">
        <v>1599</v>
      </c>
      <c r="V634" s="2" t="s">
        <v>1989</v>
      </c>
      <c r="W634" s="2" t="s">
        <v>1599</v>
      </c>
      <c r="X634" s="2" t="s">
        <v>1599</v>
      </c>
      <c r="Y634" s="2" t="s">
        <v>1599</v>
      </c>
      <c r="Z634" s="2" t="s">
        <v>1599</v>
      </c>
      <c r="AC634" s="2" t="s">
        <v>1599</v>
      </c>
      <c r="AE634" s="2" t="s">
        <v>1599</v>
      </c>
      <c r="AF634" s="12" t="s">
        <v>204</v>
      </c>
      <c r="AG634" s="12">
        <v>11919</v>
      </c>
      <c r="AH634" s="12">
        <v>50</v>
      </c>
      <c r="AI634" s="12">
        <f>VLOOKUP(AH634,Tableau5[[ID_Section]:[departement]],10,TRUE)</f>
        <v>17</v>
      </c>
      <c r="AJ634" s="12">
        <v>141</v>
      </c>
      <c r="AK634" s="33">
        <v>43358</v>
      </c>
      <c r="AL634" s="12">
        <v>15</v>
      </c>
      <c r="AM634" s="12">
        <v>1</v>
      </c>
      <c r="AN634" s="12" t="s">
        <v>49</v>
      </c>
      <c r="AP634" s="12">
        <v>1</v>
      </c>
      <c r="AT634" s="12">
        <v>2</v>
      </c>
      <c r="BA634" s="12">
        <v>2</v>
      </c>
      <c r="BB634" s="12">
        <v>2</v>
      </c>
      <c r="BC634" s="12" t="s">
        <v>61</v>
      </c>
      <c r="BD634" s="12">
        <v>148</v>
      </c>
      <c r="BE634" s="12" t="s">
        <v>197</v>
      </c>
      <c r="BF634" s="12">
        <v>14945</v>
      </c>
      <c r="BG634" s="12">
        <v>171</v>
      </c>
      <c r="BI634" s="2"/>
    </row>
    <row r="635" spans="1:61" x14ac:dyDescent="0.2">
      <c r="A635" s="2" t="s">
        <v>1612</v>
      </c>
      <c r="B635" s="2" t="s">
        <v>568</v>
      </c>
      <c r="D635" s="2">
        <v>50</v>
      </c>
      <c r="E635" s="11">
        <v>43358</v>
      </c>
      <c r="F635" s="2">
        <v>43358</v>
      </c>
      <c r="G635" s="2">
        <v>141</v>
      </c>
      <c r="K635" s="2">
        <v>15</v>
      </c>
      <c r="O635" s="2" t="s">
        <v>53</v>
      </c>
      <c r="P635" s="52" t="s">
        <v>53</v>
      </c>
      <c r="R635" s="2">
        <v>1</v>
      </c>
      <c r="S635" s="52" t="s">
        <v>1599</v>
      </c>
      <c r="V635" s="2" t="s">
        <v>1989</v>
      </c>
      <c r="W635" s="2" t="s">
        <v>1599</v>
      </c>
      <c r="X635" s="2" t="s">
        <v>1599</v>
      </c>
      <c r="Y635" s="2" t="s">
        <v>1599</v>
      </c>
      <c r="Z635" s="2" t="s">
        <v>1599</v>
      </c>
      <c r="AC635" s="2" t="s">
        <v>1599</v>
      </c>
      <c r="AE635" s="2" t="s">
        <v>1599</v>
      </c>
      <c r="AF635" s="12" t="s">
        <v>204</v>
      </c>
      <c r="AG635" s="12">
        <v>11920</v>
      </c>
      <c r="AH635" s="12">
        <v>50</v>
      </c>
      <c r="AI635" s="12">
        <f>VLOOKUP(AH635,Tableau5[[ID_Section]:[departement]],10,TRUE)</f>
        <v>17</v>
      </c>
      <c r="AJ635" s="12">
        <v>141</v>
      </c>
      <c r="AK635" s="33">
        <v>43358</v>
      </c>
      <c r="AL635" s="12">
        <v>15</v>
      </c>
      <c r="AM635" s="12">
        <v>9</v>
      </c>
      <c r="AN635" s="12" t="s">
        <v>53</v>
      </c>
      <c r="AO635" s="12" t="s">
        <v>53</v>
      </c>
      <c r="AP635" s="12">
        <v>1</v>
      </c>
      <c r="AT635" s="12">
        <v>2</v>
      </c>
      <c r="AZ635" s="12" t="str">
        <f>CONCATENATE(AH635,"-",AK635,"-","Loisir")</f>
        <v>50-43358-Loisir</v>
      </c>
      <c r="BA635" s="12">
        <v>1</v>
      </c>
      <c r="BB635" s="12">
        <v>2</v>
      </c>
      <c r="BC635" s="12" t="s">
        <v>61</v>
      </c>
      <c r="BD635" s="12">
        <v>148</v>
      </c>
      <c r="BE635" s="12" t="s">
        <v>197</v>
      </c>
      <c r="BF635" s="12">
        <v>14945</v>
      </c>
      <c r="BG635" s="12">
        <v>171</v>
      </c>
      <c r="BI635" s="2"/>
    </row>
    <row r="636" spans="1:61" x14ac:dyDescent="0.2">
      <c r="A636" s="2" t="s">
        <v>1612</v>
      </c>
      <c r="B636" s="2" t="s">
        <v>568</v>
      </c>
      <c r="D636" s="2">
        <v>50</v>
      </c>
      <c r="E636" s="11">
        <v>43358</v>
      </c>
      <c r="F636" s="2">
        <v>43358</v>
      </c>
      <c r="G636" s="2">
        <v>141</v>
      </c>
      <c r="K636" s="2">
        <v>15</v>
      </c>
      <c r="O636" s="2" t="s">
        <v>53</v>
      </c>
      <c r="P636" s="52" t="s">
        <v>53</v>
      </c>
      <c r="R636" s="2">
        <v>1</v>
      </c>
      <c r="S636" s="52" t="s">
        <v>1599</v>
      </c>
      <c r="V636" s="2" t="s">
        <v>1988</v>
      </c>
      <c r="W636" s="2" t="s">
        <v>1599</v>
      </c>
      <c r="X636" s="2" t="s">
        <v>1599</v>
      </c>
      <c r="Y636" s="2" t="s">
        <v>1599</v>
      </c>
      <c r="Z636" s="2" t="s">
        <v>1599</v>
      </c>
      <c r="AC636" s="2" t="s">
        <v>1599</v>
      </c>
      <c r="AE636" s="2" t="s">
        <v>1599</v>
      </c>
      <c r="AF636" s="12" t="s">
        <v>204</v>
      </c>
      <c r="AG636" s="12">
        <v>11921</v>
      </c>
      <c r="AH636" s="12">
        <v>50</v>
      </c>
      <c r="AI636" s="12">
        <f>VLOOKUP(AH636,Tableau5[[ID_Section]:[departement]],10,TRUE)</f>
        <v>17</v>
      </c>
      <c r="AJ636" s="12">
        <v>141</v>
      </c>
      <c r="AK636" s="33">
        <v>43358</v>
      </c>
      <c r="AL636" s="12">
        <v>15</v>
      </c>
      <c r="AM636" s="12">
        <v>9</v>
      </c>
      <c r="AN636" s="12" t="s">
        <v>53</v>
      </c>
      <c r="AO636" s="12" t="s">
        <v>53</v>
      </c>
      <c r="AP636" s="12">
        <v>1</v>
      </c>
      <c r="AT636" s="12">
        <v>1</v>
      </c>
      <c r="AZ636" s="12" t="str">
        <f>CONCATENATE(AH636,"-",AK636,"-","Loisir")</f>
        <v>50-43358-Loisir</v>
      </c>
      <c r="BA636" s="12">
        <v>1</v>
      </c>
      <c r="BB636" s="12">
        <v>2</v>
      </c>
      <c r="BC636" s="12" t="s">
        <v>61</v>
      </c>
      <c r="BD636" s="12">
        <v>148</v>
      </c>
      <c r="BE636" s="12" t="s">
        <v>197</v>
      </c>
      <c r="BF636" s="12">
        <v>14945</v>
      </c>
      <c r="BG636" s="12">
        <v>171</v>
      </c>
      <c r="BI636" s="2"/>
    </row>
    <row r="637" spans="1:61" x14ac:dyDescent="0.2">
      <c r="A637" s="2" t="s">
        <v>1612</v>
      </c>
      <c r="B637" s="2" t="s">
        <v>568</v>
      </c>
      <c r="D637" s="2">
        <v>50</v>
      </c>
      <c r="E637" s="11">
        <v>43358</v>
      </c>
      <c r="F637" s="2">
        <v>43358</v>
      </c>
      <c r="G637" s="2">
        <v>141</v>
      </c>
      <c r="K637" s="2">
        <v>15</v>
      </c>
      <c r="M637" s="2">
        <v>1</v>
      </c>
      <c r="O637" s="2" t="s">
        <v>50</v>
      </c>
      <c r="P637" s="52" t="s">
        <v>50</v>
      </c>
      <c r="R637" s="2">
        <v>1</v>
      </c>
      <c r="S637" s="52">
        <v>1</v>
      </c>
      <c r="V637" s="2" t="s">
        <v>1989</v>
      </c>
      <c r="W637" s="2" t="s">
        <v>54</v>
      </c>
      <c r="X637" s="2" t="s">
        <v>257</v>
      </c>
      <c r="Y637" s="2" t="s">
        <v>1599</v>
      </c>
      <c r="Z637" s="2" t="s">
        <v>1599</v>
      </c>
      <c r="AC637" s="2" t="s">
        <v>1599</v>
      </c>
      <c r="AE637" s="2" t="s">
        <v>1599</v>
      </c>
      <c r="AF637" s="12" t="s">
        <v>257</v>
      </c>
      <c r="AG637" s="12">
        <v>11922</v>
      </c>
      <c r="AH637" s="12">
        <v>50</v>
      </c>
      <c r="AI637" s="12">
        <f>VLOOKUP(AH637,Tableau5[[ID_Section]:[departement]],10,TRUE)</f>
        <v>17</v>
      </c>
      <c r="AJ637" s="12">
        <v>141</v>
      </c>
      <c r="AK637" s="33">
        <v>43358</v>
      </c>
      <c r="AL637" s="12">
        <v>15</v>
      </c>
      <c r="AM637" s="12">
        <v>8</v>
      </c>
      <c r="AN637" s="12" t="s">
        <v>50</v>
      </c>
      <c r="AO637" s="12" t="str">
        <f>AN637</f>
        <v>Utilitaire</v>
      </c>
      <c r="AP637" s="12">
        <v>1</v>
      </c>
      <c r="AR637" s="12">
        <v>1</v>
      </c>
      <c r="AT637" s="12">
        <v>2</v>
      </c>
      <c r="AU637" s="12">
        <v>51</v>
      </c>
      <c r="AZ637" s="12" t="str">
        <f>CONCATENATE(AH637,"-",AK637,"-",AN637)</f>
        <v>50-43358-Utilitaire</v>
      </c>
      <c r="BA637" s="12">
        <v>1</v>
      </c>
      <c r="BB637" s="12">
        <v>2</v>
      </c>
      <c r="BC637" s="12" t="s">
        <v>61</v>
      </c>
      <c r="BD637" s="12">
        <v>148</v>
      </c>
      <c r="BE637" s="12" t="s">
        <v>197</v>
      </c>
      <c r="BF637" s="12">
        <v>14945</v>
      </c>
      <c r="BG637" s="12">
        <v>171</v>
      </c>
      <c r="BI637" s="2"/>
    </row>
    <row r="638" spans="1:61" x14ac:dyDescent="0.2">
      <c r="A638" s="2" t="s">
        <v>1612</v>
      </c>
      <c r="B638" s="2" t="s">
        <v>568</v>
      </c>
      <c r="D638" s="2">
        <v>50</v>
      </c>
      <c r="E638" s="11">
        <v>43358</v>
      </c>
      <c r="F638" s="2">
        <v>43358</v>
      </c>
      <c r="G638" s="2">
        <v>141</v>
      </c>
      <c r="K638" s="2">
        <v>15</v>
      </c>
      <c r="O638" s="2" t="s">
        <v>53</v>
      </c>
      <c r="P638" s="52" t="s">
        <v>53</v>
      </c>
      <c r="R638" s="2">
        <v>1</v>
      </c>
      <c r="S638" s="52" t="s">
        <v>1599</v>
      </c>
      <c r="V638" s="2" t="s">
        <v>1988</v>
      </c>
      <c r="W638" s="2" t="s">
        <v>1599</v>
      </c>
      <c r="X638" s="2" t="s">
        <v>1599</v>
      </c>
      <c r="Y638" s="2" t="s">
        <v>1599</v>
      </c>
      <c r="Z638" s="2" t="s">
        <v>1599</v>
      </c>
      <c r="AC638" s="2" t="s">
        <v>1599</v>
      </c>
      <c r="AE638" s="2" t="s">
        <v>1599</v>
      </c>
      <c r="AF638" s="12" t="s">
        <v>204</v>
      </c>
      <c r="AG638" s="12">
        <v>11923</v>
      </c>
      <c r="AH638" s="12">
        <v>50</v>
      </c>
      <c r="AI638" s="12">
        <f>VLOOKUP(AH638,Tableau5[[ID_Section]:[departement]],10,TRUE)</f>
        <v>17</v>
      </c>
      <c r="AJ638" s="12">
        <v>141</v>
      </c>
      <c r="AK638" s="33">
        <v>43358</v>
      </c>
      <c r="AL638" s="12">
        <v>15</v>
      </c>
      <c r="AM638" s="12">
        <v>9</v>
      </c>
      <c r="AN638" s="12" t="s">
        <v>53</v>
      </c>
      <c r="AO638" s="12" t="s">
        <v>53</v>
      </c>
      <c r="AP638" s="12">
        <v>1</v>
      </c>
      <c r="AT638" s="12">
        <v>1</v>
      </c>
      <c r="AZ638" s="12" t="str">
        <f>CONCATENATE(AH638,"-",AK638,"-","Loisir")</f>
        <v>50-43358-Loisir</v>
      </c>
      <c r="BA638" s="12">
        <v>1</v>
      </c>
      <c r="BB638" s="12">
        <v>2</v>
      </c>
      <c r="BC638" s="12" t="s">
        <v>61</v>
      </c>
      <c r="BD638" s="12">
        <v>148</v>
      </c>
      <c r="BE638" s="12" t="s">
        <v>197</v>
      </c>
      <c r="BF638" s="12">
        <v>14945</v>
      </c>
      <c r="BG638" s="12">
        <v>171</v>
      </c>
      <c r="BI638" s="2"/>
    </row>
    <row r="639" spans="1:61" x14ac:dyDescent="0.2">
      <c r="A639" s="2" t="s">
        <v>1612</v>
      </c>
      <c r="B639" s="2" t="s">
        <v>568</v>
      </c>
      <c r="D639" s="2">
        <v>50</v>
      </c>
      <c r="E639" s="11">
        <v>43358</v>
      </c>
      <c r="F639" s="2">
        <v>43358</v>
      </c>
      <c r="G639" s="2">
        <v>141</v>
      </c>
      <c r="K639" s="2">
        <v>15</v>
      </c>
      <c r="O639" s="2" t="s">
        <v>53</v>
      </c>
      <c r="P639" s="52" t="s">
        <v>53</v>
      </c>
      <c r="R639" s="2">
        <v>1</v>
      </c>
      <c r="S639" s="52" t="s">
        <v>1599</v>
      </c>
      <c r="V639" s="2" t="s">
        <v>1989</v>
      </c>
      <c r="W639" s="2" t="s">
        <v>1599</v>
      </c>
      <c r="X639" s="2" t="s">
        <v>1599</v>
      </c>
      <c r="Y639" s="2" t="s">
        <v>1599</v>
      </c>
      <c r="Z639" s="2" t="s">
        <v>1599</v>
      </c>
      <c r="AC639" s="2" t="s">
        <v>1599</v>
      </c>
      <c r="AE639" s="2" t="s">
        <v>1599</v>
      </c>
      <c r="AF639" s="12" t="s">
        <v>204</v>
      </c>
      <c r="AG639" s="12">
        <v>11924</v>
      </c>
      <c r="AH639" s="12">
        <v>50</v>
      </c>
      <c r="AI639" s="12">
        <f>VLOOKUP(AH639,Tableau5[[ID_Section]:[departement]],10,TRUE)</f>
        <v>17</v>
      </c>
      <c r="AJ639" s="12">
        <v>141</v>
      </c>
      <c r="AK639" s="33">
        <v>43358</v>
      </c>
      <c r="AL639" s="12">
        <v>15</v>
      </c>
      <c r="AM639" s="12">
        <v>9</v>
      </c>
      <c r="AN639" s="12" t="s">
        <v>53</v>
      </c>
      <c r="AO639" s="12" t="s">
        <v>53</v>
      </c>
      <c r="AP639" s="12">
        <v>1</v>
      </c>
      <c r="AT639" s="12">
        <v>2</v>
      </c>
      <c r="AZ639" s="12" t="str">
        <f>CONCATENATE(AH639,"-",AK639,"-","Loisir")</f>
        <v>50-43358-Loisir</v>
      </c>
      <c r="BA639" s="12">
        <v>1</v>
      </c>
      <c r="BB639" s="12">
        <v>2</v>
      </c>
      <c r="BC639" s="12" t="s">
        <v>61</v>
      </c>
      <c r="BD639" s="12">
        <v>148</v>
      </c>
      <c r="BE639" s="12" t="s">
        <v>197</v>
      </c>
      <c r="BF639" s="12">
        <v>14945</v>
      </c>
      <c r="BG639" s="12">
        <v>171</v>
      </c>
      <c r="BI639" s="2"/>
    </row>
    <row r="640" spans="1:61" x14ac:dyDescent="0.2">
      <c r="A640" s="2" t="s">
        <v>1612</v>
      </c>
      <c r="B640" s="2" t="s">
        <v>568</v>
      </c>
      <c r="D640" s="2">
        <v>50</v>
      </c>
      <c r="E640" s="11">
        <v>43358</v>
      </c>
      <c r="F640" s="2">
        <v>43358</v>
      </c>
      <c r="G640" s="2">
        <v>141</v>
      </c>
      <c r="K640" s="2">
        <v>15</v>
      </c>
      <c r="O640" s="2" t="s">
        <v>53</v>
      </c>
      <c r="P640" s="52" t="s">
        <v>53</v>
      </c>
      <c r="R640" s="2">
        <v>4</v>
      </c>
      <c r="S640" s="52" t="s">
        <v>1599</v>
      </c>
      <c r="V640" s="2" t="s">
        <v>1988</v>
      </c>
      <c r="W640" s="2" t="s">
        <v>1599</v>
      </c>
      <c r="X640" s="2" t="s">
        <v>1599</v>
      </c>
      <c r="Y640" s="2" t="s">
        <v>1599</v>
      </c>
      <c r="Z640" s="2" t="s">
        <v>1599</v>
      </c>
      <c r="AC640" s="2" t="s">
        <v>1599</v>
      </c>
      <c r="AE640" s="2" t="s">
        <v>1599</v>
      </c>
      <c r="AF640" s="12" t="s">
        <v>204</v>
      </c>
      <c r="AG640" s="12">
        <v>11925</v>
      </c>
      <c r="AH640" s="12">
        <v>50</v>
      </c>
      <c r="AI640" s="12">
        <f>VLOOKUP(AH640,Tableau5[[ID_Section]:[departement]],10,TRUE)</f>
        <v>17</v>
      </c>
      <c r="AJ640" s="12">
        <v>141</v>
      </c>
      <c r="AK640" s="33">
        <v>43358</v>
      </c>
      <c r="AL640" s="12">
        <v>15</v>
      </c>
      <c r="AM640" s="12">
        <v>9</v>
      </c>
      <c r="AN640" s="12" t="s">
        <v>53</v>
      </c>
      <c r="AO640" s="12" t="s">
        <v>53</v>
      </c>
      <c r="AP640" s="12">
        <v>4</v>
      </c>
      <c r="AT640" s="12">
        <v>1</v>
      </c>
      <c r="AZ640" s="12" t="str">
        <f>CONCATENATE(AH640,"-",AK640,"-","Loisir")</f>
        <v>50-43358-Loisir</v>
      </c>
      <c r="BA640" s="12">
        <v>1</v>
      </c>
      <c r="BB640" s="12">
        <v>2</v>
      </c>
      <c r="BC640" s="12" t="s">
        <v>61</v>
      </c>
      <c r="BD640" s="12">
        <v>148</v>
      </c>
      <c r="BE640" s="12" t="s">
        <v>197</v>
      </c>
      <c r="BF640" s="12">
        <v>14945</v>
      </c>
      <c r="BG640" s="12">
        <v>171</v>
      </c>
      <c r="BI640" s="2"/>
    </row>
    <row r="641" spans="1:61" x14ac:dyDescent="0.2">
      <c r="A641" s="2" t="s">
        <v>1612</v>
      </c>
      <c r="B641" s="2" t="s">
        <v>568</v>
      </c>
      <c r="D641" s="2">
        <v>50</v>
      </c>
      <c r="E641" s="11">
        <v>43358</v>
      </c>
      <c r="F641" s="2">
        <v>43358</v>
      </c>
      <c r="G641" s="2">
        <v>141</v>
      </c>
      <c r="K641" s="2">
        <v>15</v>
      </c>
      <c r="O641" s="2" t="s">
        <v>53</v>
      </c>
      <c r="P641" s="52" t="s">
        <v>53</v>
      </c>
      <c r="R641" s="2">
        <v>2</v>
      </c>
      <c r="S641" s="52" t="s">
        <v>1599</v>
      </c>
      <c r="V641" s="2" t="s">
        <v>1989</v>
      </c>
      <c r="W641" s="2" t="s">
        <v>1599</v>
      </c>
      <c r="X641" s="2" t="s">
        <v>1599</v>
      </c>
      <c r="Y641" s="2" t="s">
        <v>1599</v>
      </c>
      <c r="Z641" s="2" t="s">
        <v>1599</v>
      </c>
      <c r="AC641" s="2" t="s">
        <v>1599</v>
      </c>
      <c r="AE641" s="2" t="s">
        <v>1599</v>
      </c>
      <c r="AF641" s="12" t="s">
        <v>204</v>
      </c>
      <c r="AG641" s="12">
        <v>11926</v>
      </c>
      <c r="AH641" s="12">
        <v>50</v>
      </c>
      <c r="AI641" s="12">
        <f>VLOOKUP(AH641,Tableau5[[ID_Section]:[departement]],10,TRUE)</f>
        <v>17</v>
      </c>
      <c r="AJ641" s="12">
        <v>141</v>
      </c>
      <c r="AK641" s="33">
        <v>43358</v>
      </c>
      <c r="AL641" s="12">
        <v>15</v>
      </c>
      <c r="AM641" s="12">
        <v>9</v>
      </c>
      <c r="AN641" s="12" t="s">
        <v>53</v>
      </c>
      <c r="AO641" s="12" t="s">
        <v>53</v>
      </c>
      <c r="AP641" s="12">
        <v>2</v>
      </c>
      <c r="AT641" s="12">
        <v>2</v>
      </c>
      <c r="AZ641" s="12" t="str">
        <f>CONCATENATE(AH641,"-",AK641,"-","Loisir")</f>
        <v>50-43358-Loisir</v>
      </c>
      <c r="BA641" s="12">
        <v>1</v>
      </c>
      <c r="BB641" s="12">
        <v>2</v>
      </c>
      <c r="BC641" s="12" t="s">
        <v>61</v>
      </c>
      <c r="BD641" s="12">
        <v>148</v>
      </c>
      <c r="BE641" s="12" t="s">
        <v>197</v>
      </c>
      <c r="BF641" s="12">
        <v>14945</v>
      </c>
      <c r="BG641" s="12">
        <v>171</v>
      </c>
      <c r="BI641" s="2"/>
    </row>
    <row r="642" spans="1:61" x14ac:dyDescent="0.2">
      <c r="A642" s="2" t="s">
        <v>1612</v>
      </c>
      <c r="B642" s="2" t="s">
        <v>568</v>
      </c>
      <c r="D642" s="2">
        <v>50</v>
      </c>
      <c r="E642" s="11">
        <v>43358</v>
      </c>
      <c r="F642" s="2">
        <v>43358</v>
      </c>
      <c r="G642" s="2">
        <v>141</v>
      </c>
      <c r="K642" s="2">
        <v>15</v>
      </c>
      <c r="O642" s="2" t="s">
        <v>49</v>
      </c>
      <c r="R642" s="2">
        <v>1</v>
      </c>
      <c r="S642" s="52" t="s">
        <v>1599</v>
      </c>
      <c r="V642" s="2" t="s">
        <v>1989</v>
      </c>
      <c r="W642" s="2" t="s">
        <v>1599</v>
      </c>
      <c r="X642" s="2" t="s">
        <v>1599</v>
      </c>
      <c r="Y642" s="2" t="s">
        <v>1599</v>
      </c>
      <c r="Z642" s="2" t="s">
        <v>1599</v>
      </c>
      <c r="AC642" s="2" t="s">
        <v>1599</v>
      </c>
      <c r="AE642" s="2" t="s">
        <v>1599</v>
      </c>
      <c r="AF642" s="12" t="s">
        <v>204</v>
      </c>
      <c r="AG642" s="12">
        <v>11927</v>
      </c>
      <c r="AH642" s="12">
        <v>50</v>
      </c>
      <c r="AI642" s="12">
        <f>VLOOKUP(AH642,Tableau5[[ID_Section]:[departement]],10,TRUE)</f>
        <v>17</v>
      </c>
      <c r="AJ642" s="12">
        <v>141</v>
      </c>
      <c r="AK642" s="33">
        <v>43358</v>
      </c>
      <c r="AL642" s="12">
        <v>15</v>
      </c>
      <c r="AM642" s="12">
        <v>1</v>
      </c>
      <c r="AN642" s="12" t="s">
        <v>49</v>
      </c>
      <c r="AP642" s="12">
        <v>1</v>
      </c>
      <c r="AT642" s="12">
        <v>2</v>
      </c>
      <c r="BA642" s="12">
        <v>2</v>
      </c>
      <c r="BB642" s="12">
        <v>2</v>
      </c>
      <c r="BC642" s="12" t="s">
        <v>61</v>
      </c>
      <c r="BD642" s="12">
        <v>148</v>
      </c>
      <c r="BE642" s="12" t="s">
        <v>197</v>
      </c>
      <c r="BF642" s="12">
        <v>14945</v>
      </c>
      <c r="BG642" s="12">
        <v>171</v>
      </c>
      <c r="BI642" s="2"/>
    </row>
    <row r="643" spans="1:61" x14ac:dyDescent="0.2">
      <c r="A643" s="2" t="s">
        <v>1612</v>
      </c>
      <c r="B643" s="2" t="s">
        <v>568</v>
      </c>
      <c r="D643" s="2">
        <v>50</v>
      </c>
      <c r="E643" s="11">
        <v>43358</v>
      </c>
      <c r="F643" s="2">
        <v>43358</v>
      </c>
      <c r="G643" s="2">
        <v>141</v>
      </c>
      <c r="K643" s="2">
        <v>15</v>
      </c>
      <c r="O643" s="2" t="s">
        <v>52</v>
      </c>
      <c r="P643" s="52" t="s">
        <v>52</v>
      </c>
      <c r="R643" s="2">
        <v>2</v>
      </c>
      <c r="S643" s="52" t="s">
        <v>1599</v>
      </c>
      <c r="V643" s="2" t="s">
        <v>1989</v>
      </c>
      <c r="W643" s="2" t="s">
        <v>1599</v>
      </c>
      <c r="X643" s="2" t="s">
        <v>1599</v>
      </c>
      <c r="Y643" s="2" t="s">
        <v>1599</v>
      </c>
      <c r="Z643" s="2" t="s">
        <v>1599</v>
      </c>
      <c r="AC643" s="2" t="s">
        <v>1599</v>
      </c>
      <c r="AE643" s="2" t="s">
        <v>1599</v>
      </c>
      <c r="AF643" s="12" t="s">
        <v>204</v>
      </c>
      <c r="AG643" s="12">
        <v>11928</v>
      </c>
      <c r="AH643" s="12">
        <v>50</v>
      </c>
      <c r="AI643" s="12">
        <f>VLOOKUP(AH643,Tableau5[[ID_Section]:[departement]],10,TRUE)</f>
        <v>17</v>
      </c>
      <c r="AJ643" s="12">
        <v>141</v>
      </c>
      <c r="AK643" s="33">
        <v>43358</v>
      </c>
      <c r="AL643" s="12">
        <v>15</v>
      </c>
      <c r="AM643" s="12">
        <v>6</v>
      </c>
      <c r="AN643" s="12" t="s">
        <v>52</v>
      </c>
      <c r="AO643" s="12" t="str">
        <f>AN643</f>
        <v>Itinérant</v>
      </c>
      <c r="AP643" s="12">
        <v>2</v>
      </c>
      <c r="AT643" s="12">
        <v>2</v>
      </c>
      <c r="AZ643" s="12" t="str">
        <f>CONCATENATE(AH643,"-",AK643,"-",AN643)</f>
        <v>50-43358-Itinérant</v>
      </c>
      <c r="BA643" s="12">
        <v>1</v>
      </c>
      <c r="BB643" s="12">
        <v>2</v>
      </c>
      <c r="BC643" s="12" t="s">
        <v>61</v>
      </c>
      <c r="BD643" s="12">
        <v>148</v>
      </c>
      <c r="BE643" s="12" t="s">
        <v>197</v>
      </c>
      <c r="BF643" s="12">
        <v>14945</v>
      </c>
      <c r="BG643" s="12">
        <v>171</v>
      </c>
      <c r="BI643" s="2"/>
    </row>
    <row r="644" spans="1:61" x14ac:dyDescent="0.2">
      <c r="A644" s="2" t="s">
        <v>1612</v>
      </c>
      <c r="B644" s="2" t="s">
        <v>568</v>
      </c>
      <c r="D644" s="2">
        <v>50</v>
      </c>
      <c r="E644" s="11">
        <v>43358</v>
      </c>
      <c r="F644" s="2">
        <v>43358</v>
      </c>
      <c r="G644" s="2">
        <v>141</v>
      </c>
      <c r="K644" s="2">
        <v>15</v>
      </c>
      <c r="O644" s="2" t="s">
        <v>53</v>
      </c>
      <c r="P644" s="52" t="s">
        <v>53</v>
      </c>
      <c r="R644" s="2">
        <v>2</v>
      </c>
      <c r="S644" s="52" t="s">
        <v>1599</v>
      </c>
      <c r="V644" s="2" t="s">
        <v>1988</v>
      </c>
      <c r="W644" s="2" t="s">
        <v>1599</v>
      </c>
      <c r="X644" s="2" t="s">
        <v>1599</v>
      </c>
      <c r="Y644" s="2" t="s">
        <v>1599</v>
      </c>
      <c r="Z644" s="2" t="s">
        <v>1599</v>
      </c>
      <c r="AC644" s="2" t="s">
        <v>1599</v>
      </c>
      <c r="AE644" s="2" t="s">
        <v>1599</v>
      </c>
      <c r="AF644" s="12" t="s">
        <v>204</v>
      </c>
      <c r="AG644" s="12">
        <v>11929</v>
      </c>
      <c r="AH644" s="12">
        <v>50</v>
      </c>
      <c r="AI644" s="12">
        <f>VLOOKUP(AH644,Tableau5[[ID_Section]:[departement]],10,TRUE)</f>
        <v>17</v>
      </c>
      <c r="AJ644" s="12">
        <v>141</v>
      </c>
      <c r="AK644" s="33">
        <v>43358</v>
      </c>
      <c r="AL644" s="12">
        <v>15</v>
      </c>
      <c r="AM644" s="12">
        <v>9</v>
      </c>
      <c r="AN644" s="12" t="s">
        <v>53</v>
      </c>
      <c r="AO644" s="12" t="s">
        <v>53</v>
      </c>
      <c r="AP644" s="12">
        <v>2</v>
      </c>
      <c r="AT644" s="12">
        <v>1</v>
      </c>
      <c r="AZ644" s="12" t="str">
        <f t="shared" ref="AZ644:AZ649" si="3">CONCATENATE(AH644,"-",AK644,"-","Loisir")</f>
        <v>50-43358-Loisir</v>
      </c>
      <c r="BA644" s="12">
        <v>1</v>
      </c>
      <c r="BB644" s="12">
        <v>2</v>
      </c>
      <c r="BC644" s="12" t="s">
        <v>61</v>
      </c>
      <c r="BD644" s="12">
        <v>148</v>
      </c>
      <c r="BE644" s="12" t="s">
        <v>197</v>
      </c>
      <c r="BF644" s="12">
        <v>14945</v>
      </c>
      <c r="BG644" s="12">
        <v>171</v>
      </c>
      <c r="BI644" s="2"/>
    </row>
    <row r="645" spans="1:61" x14ac:dyDescent="0.2">
      <c r="A645" s="2" t="s">
        <v>1612</v>
      </c>
      <c r="B645" s="2" t="s">
        <v>568</v>
      </c>
      <c r="D645" s="2">
        <v>50</v>
      </c>
      <c r="E645" s="11">
        <v>43358</v>
      </c>
      <c r="F645" s="2">
        <v>43358</v>
      </c>
      <c r="G645" s="2">
        <v>141</v>
      </c>
      <c r="K645" s="2">
        <v>15</v>
      </c>
      <c r="O645" s="2" t="s">
        <v>53</v>
      </c>
      <c r="P645" s="52" t="s">
        <v>53</v>
      </c>
      <c r="R645" s="2">
        <v>1</v>
      </c>
      <c r="S645" s="52" t="s">
        <v>1599</v>
      </c>
      <c r="V645" s="2" t="s">
        <v>1989</v>
      </c>
      <c r="W645" s="2" t="s">
        <v>1599</v>
      </c>
      <c r="X645" s="2" t="s">
        <v>1599</v>
      </c>
      <c r="Y645" s="2" t="s">
        <v>1599</v>
      </c>
      <c r="Z645" s="2" t="s">
        <v>1599</v>
      </c>
      <c r="AC645" s="2" t="s">
        <v>1599</v>
      </c>
      <c r="AE645" s="2" t="s">
        <v>1599</v>
      </c>
      <c r="AF645" s="12" t="s">
        <v>204</v>
      </c>
      <c r="AG645" s="12">
        <v>11930</v>
      </c>
      <c r="AH645" s="12">
        <v>50</v>
      </c>
      <c r="AI645" s="12">
        <f>VLOOKUP(AH645,Tableau5[[ID_Section]:[departement]],10,TRUE)</f>
        <v>17</v>
      </c>
      <c r="AJ645" s="12">
        <v>141</v>
      </c>
      <c r="AK645" s="33">
        <v>43358</v>
      </c>
      <c r="AL645" s="12">
        <v>15</v>
      </c>
      <c r="AM645" s="12">
        <v>9</v>
      </c>
      <c r="AN645" s="12" t="s">
        <v>53</v>
      </c>
      <c r="AO645" s="12" t="s">
        <v>53</v>
      </c>
      <c r="AP645" s="12">
        <v>1</v>
      </c>
      <c r="AT645" s="12">
        <v>2</v>
      </c>
      <c r="AZ645" s="12" t="str">
        <f t="shared" si="3"/>
        <v>50-43358-Loisir</v>
      </c>
      <c r="BA645" s="12">
        <v>1</v>
      </c>
      <c r="BB645" s="12">
        <v>2</v>
      </c>
      <c r="BC645" s="12" t="s">
        <v>61</v>
      </c>
      <c r="BD645" s="12">
        <v>148</v>
      </c>
      <c r="BE645" s="12" t="s">
        <v>197</v>
      </c>
      <c r="BF645" s="12">
        <v>14945</v>
      </c>
      <c r="BG645" s="12">
        <v>171</v>
      </c>
      <c r="BI645" s="2"/>
    </row>
    <row r="646" spans="1:61" x14ac:dyDescent="0.2">
      <c r="A646" s="2" t="s">
        <v>1612</v>
      </c>
      <c r="B646" s="2" t="s">
        <v>568</v>
      </c>
      <c r="D646" s="2">
        <v>50</v>
      </c>
      <c r="E646" s="11">
        <v>43358</v>
      </c>
      <c r="F646" s="2">
        <v>43358</v>
      </c>
      <c r="G646" s="2">
        <v>141</v>
      </c>
      <c r="K646" s="2">
        <v>15</v>
      </c>
      <c r="O646" s="2" t="s">
        <v>53</v>
      </c>
      <c r="P646" s="52" t="s">
        <v>53</v>
      </c>
      <c r="R646" s="2">
        <v>2</v>
      </c>
      <c r="S646" s="52" t="s">
        <v>1599</v>
      </c>
      <c r="V646" s="2" t="s">
        <v>1988</v>
      </c>
      <c r="W646" s="2" t="s">
        <v>1599</v>
      </c>
      <c r="X646" s="2" t="s">
        <v>1599</v>
      </c>
      <c r="Y646" s="2" t="s">
        <v>1599</v>
      </c>
      <c r="Z646" s="2" t="s">
        <v>1599</v>
      </c>
      <c r="AC646" s="2" t="s">
        <v>1599</v>
      </c>
      <c r="AE646" s="2" t="s">
        <v>1599</v>
      </c>
      <c r="AF646" s="12" t="s">
        <v>204</v>
      </c>
      <c r="AG646" s="12">
        <v>11931</v>
      </c>
      <c r="AH646" s="12">
        <v>50</v>
      </c>
      <c r="AI646" s="12">
        <f>VLOOKUP(AH646,Tableau5[[ID_Section]:[departement]],10,TRUE)</f>
        <v>17</v>
      </c>
      <c r="AJ646" s="12">
        <v>141</v>
      </c>
      <c r="AK646" s="33">
        <v>43358</v>
      </c>
      <c r="AL646" s="12">
        <v>15</v>
      </c>
      <c r="AM646" s="12">
        <v>9</v>
      </c>
      <c r="AN646" s="12" t="s">
        <v>53</v>
      </c>
      <c r="AO646" s="12" t="s">
        <v>53</v>
      </c>
      <c r="AP646" s="12">
        <v>2</v>
      </c>
      <c r="AT646" s="12">
        <v>1</v>
      </c>
      <c r="AZ646" s="12" t="str">
        <f t="shared" si="3"/>
        <v>50-43358-Loisir</v>
      </c>
      <c r="BA646" s="12">
        <v>1</v>
      </c>
      <c r="BB646" s="12">
        <v>2</v>
      </c>
      <c r="BC646" s="12" t="s">
        <v>61</v>
      </c>
      <c r="BD646" s="12">
        <v>148</v>
      </c>
      <c r="BE646" s="12" t="s">
        <v>197</v>
      </c>
      <c r="BF646" s="12">
        <v>14945</v>
      </c>
      <c r="BG646" s="12">
        <v>171</v>
      </c>
      <c r="BI646" s="2"/>
    </row>
    <row r="647" spans="1:61" x14ac:dyDescent="0.2">
      <c r="A647" s="2" t="s">
        <v>1612</v>
      </c>
      <c r="B647" s="2" t="s">
        <v>568</v>
      </c>
      <c r="D647" s="2">
        <v>50</v>
      </c>
      <c r="E647" s="11">
        <v>43358</v>
      </c>
      <c r="F647" s="2">
        <v>43358</v>
      </c>
      <c r="G647" s="2">
        <v>141</v>
      </c>
      <c r="K647" s="2">
        <v>15</v>
      </c>
      <c r="O647" s="2" t="s">
        <v>53</v>
      </c>
      <c r="P647" s="52" t="s">
        <v>53</v>
      </c>
      <c r="R647" s="2">
        <v>2</v>
      </c>
      <c r="S647" s="52" t="s">
        <v>1599</v>
      </c>
      <c r="V647" s="2" t="s">
        <v>1989</v>
      </c>
      <c r="W647" s="2" t="s">
        <v>1599</v>
      </c>
      <c r="X647" s="2" t="s">
        <v>1599</v>
      </c>
      <c r="Y647" s="2" t="s">
        <v>1599</v>
      </c>
      <c r="Z647" s="2" t="s">
        <v>1599</v>
      </c>
      <c r="AC647" s="2" t="s">
        <v>1599</v>
      </c>
      <c r="AE647" s="2" t="s">
        <v>1599</v>
      </c>
      <c r="AF647" s="12" t="s">
        <v>204</v>
      </c>
      <c r="AG647" s="12">
        <v>11932</v>
      </c>
      <c r="AH647" s="12">
        <v>50</v>
      </c>
      <c r="AI647" s="12">
        <f>VLOOKUP(AH647,Tableau5[[ID_Section]:[departement]],10,TRUE)</f>
        <v>17</v>
      </c>
      <c r="AJ647" s="12">
        <v>141</v>
      </c>
      <c r="AK647" s="33">
        <v>43358</v>
      </c>
      <c r="AL647" s="12">
        <v>15</v>
      </c>
      <c r="AM647" s="12">
        <v>9</v>
      </c>
      <c r="AN647" s="12" t="s">
        <v>53</v>
      </c>
      <c r="AO647" s="12" t="s">
        <v>53</v>
      </c>
      <c r="AP647" s="12">
        <v>2</v>
      </c>
      <c r="AT647" s="12">
        <v>2</v>
      </c>
      <c r="AZ647" s="12" t="str">
        <f t="shared" si="3"/>
        <v>50-43358-Loisir</v>
      </c>
      <c r="BA647" s="12">
        <v>1</v>
      </c>
      <c r="BB647" s="12">
        <v>2</v>
      </c>
      <c r="BC647" s="12" t="s">
        <v>61</v>
      </c>
      <c r="BD647" s="12">
        <v>148</v>
      </c>
      <c r="BE647" s="12" t="s">
        <v>197</v>
      </c>
      <c r="BF647" s="12">
        <v>14945</v>
      </c>
      <c r="BG647" s="12">
        <v>171</v>
      </c>
      <c r="BI647" s="2"/>
    </row>
    <row r="648" spans="1:61" x14ac:dyDescent="0.2">
      <c r="A648" s="2" t="s">
        <v>1612</v>
      </c>
      <c r="B648" s="2" t="s">
        <v>568</v>
      </c>
      <c r="D648" s="2">
        <v>50</v>
      </c>
      <c r="E648" s="11">
        <v>43358</v>
      </c>
      <c r="F648" s="2">
        <v>43358</v>
      </c>
      <c r="G648" s="2">
        <v>141</v>
      </c>
      <c r="K648" s="2">
        <v>15</v>
      </c>
      <c r="O648" s="2" t="s">
        <v>53</v>
      </c>
      <c r="P648" s="52" t="s">
        <v>53</v>
      </c>
      <c r="R648" s="2">
        <v>3</v>
      </c>
      <c r="S648" s="52" t="s">
        <v>1599</v>
      </c>
      <c r="V648" s="2" t="s">
        <v>1988</v>
      </c>
      <c r="W648" s="2" t="s">
        <v>1599</v>
      </c>
      <c r="X648" s="2" t="s">
        <v>1599</v>
      </c>
      <c r="Y648" s="2" t="s">
        <v>1599</v>
      </c>
      <c r="Z648" s="2" t="s">
        <v>1599</v>
      </c>
      <c r="AC648" s="2" t="s">
        <v>1599</v>
      </c>
      <c r="AE648" s="2" t="s">
        <v>1599</v>
      </c>
      <c r="AF648" s="12" t="s">
        <v>204</v>
      </c>
      <c r="AG648" s="12">
        <v>11933</v>
      </c>
      <c r="AH648" s="12">
        <v>50</v>
      </c>
      <c r="AI648" s="12">
        <f>VLOOKUP(AH648,Tableau5[[ID_Section]:[departement]],10,TRUE)</f>
        <v>17</v>
      </c>
      <c r="AJ648" s="12">
        <v>141</v>
      </c>
      <c r="AK648" s="33">
        <v>43358</v>
      </c>
      <c r="AL648" s="12">
        <v>15</v>
      </c>
      <c r="AM648" s="12">
        <v>9</v>
      </c>
      <c r="AN648" s="12" t="s">
        <v>53</v>
      </c>
      <c r="AO648" s="12" t="s">
        <v>53</v>
      </c>
      <c r="AP648" s="12">
        <v>3</v>
      </c>
      <c r="AT648" s="12">
        <v>1</v>
      </c>
      <c r="AZ648" s="12" t="str">
        <f t="shared" si="3"/>
        <v>50-43358-Loisir</v>
      </c>
      <c r="BA648" s="12">
        <v>1</v>
      </c>
      <c r="BB648" s="12">
        <v>2</v>
      </c>
      <c r="BC648" s="12" t="s">
        <v>61</v>
      </c>
      <c r="BD648" s="12">
        <v>148</v>
      </c>
      <c r="BE648" s="12" t="s">
        <v>197</v>
      </c>
      <c r="BF648" s="12">
        <v>14945</v>
      </c>
      <c r="BG648" s="12">
        <v>171</v>
      </c>
      <c r="BI648" s="2"/>
    </row>
    <row r="649" spans="1:61" x14ac:dyDescent="0.2">
      <c r="A649" s="2" t="s">
        <v>1612</v>
      </c>
      <c r="B649" s="2" t="s">
        <v>568</v>
      </c>
      <c r="D649" s="2">
        <v>50</v>
      </c>
      <c r="E649" s="11">
        <v>43358</v>
      </c>
      <c r="F649" s="2">
        <v>43358</v>
      </c>
      <c r="G649" s="2">
        <v>141</v>
      </c>
      <c r="K649" s="2">
        <v>15</v>
      </c>
      <c r="O649" s="2" t="s">
        <v>53</v>
      </c>
      <c r="P649" s="52" t="s">
        <v>53</v>
      </c>
      <c r="R649" s="2">
        <v>3</v>
      </c>
      <c r="S649" s="52" t="s">
        <v>1599</v>
      </c>
      <c r="V649" s="2" t="s">
        <v>1988</v>
      </c>
      <c r="W649" s="2" t="s">
        <v>1599</v>
      </c>
      <c r="X649" s="2" t="s">
        <v>1599</v>
      </c>
      <c r="Y649" s="2" t="s">
        <v>1599</v>
      </c>
      <c r="Z649" s="2" t="s">
        <v>1599</v>
      </c>
      <c r="AC649" s="2" t="s">
        <v>1599</v>
      </c>
      <c r="AE649" s="2" t="s">
        <v>1599</v>
      </c>
      <c r="AF649" s="12" t="s">
        <v>204</v>
      </c>
      <c r="AG649" s="12">
        <v>11934</v>
      </c>
      <c r="AH649" s="12">
        <v>50</v>
      </c>
      <c r="AI649" s="12">
        <f>VLOOKUP(AH649,Tableau5[[ID_Section]:[departement]],10,TRUE)</f>
        <v>17</v>
      </c>
      <c r="AJ649" s="12">
        <v>141</v>
      </c>
      <c r="AK649" s="33">
        <v>43358</v>
      </c>
      <c r="AL649" s="12">
        <v>15</v>
      </c>
      <c r="AM649" s="12">
        <v>9</v>
      </c>
      <c r="AN649" s="12" t="s">
        <v>53</v>
      </c>
      <c r="AO649" s="12" t="s">
        <v>53</v>
      </c>
      <c r="AP649" s="12">
        <v>3</v>
      </c>
      <c r="AT649" s="12">
        <v>1</v>
      </c>
      <c r="AZ649" s="12" t="str">
        <f t="shared" si="3"/>
        <v>50-43358-Loisir</v>
      </c>
      <c r="BA649" s="12">
        <v>1</v>
      </c>
      <c r="BB649" s="12">
        <v>2</v>
      </c>
      <c r="BC649" s="12" t="s">
        <v>61</v>
      </c>
      <c r="BD649" s="12">
        <v>148</v>
      </c>
      <c r="BE649" s="12" t="s">
        <v>197</v>
      </c>
      <c r="BF649" s="12">
        <v>14945</v>
      </c>
      <c r="BG649" s="12">
        <v>171</v>
      </c>
      <c r="BI649" s="2"/>
    </row>
    <row r="650" spans="1:61" x14ac:dyDescent="0.2">
      <c r="A650" s="2" t="s">
        <v>1612</v>
      </c>
      <c r="B650" s="2" t="s">
        <v>568</v>
      </c>
      <c r="D650" s="2">
        <v>50</v>
      </c>
      <c r="E650" s="11">
        <v>43358</v>
      </c>
      <c r="F650" s="2">
        <v>43358</v>
      </c>
      <c r="G650" s="2">
        <v>141</v>
      </c>
      <c r="K650" s="2">
        <v>15</v>
      </c>
      <c r="O650" s="2" t="s">
        <v>56</v>
      </c>
      <c r="R650" s="2">
        <v>1</v>
      </c>
      <c r="S650" s="52" t="s">
        <v>1599</v>
      </c>
      <c r="U650" s="2" t="s">
        <v>57</v>
      </c>
      <c r="V650" s="2" t="s">
        <v>1988</v>
      </c>
      <c r="W650" s="2" t="s">
        <v>1599</v>
      </c>
      <c r="X650" s="2" t="s">
        <v>1599</v>
      </c>
      <c r="Y650" s="2" t="s">
        <v>1599</v>
      </c>
      <c r="Z650" s="2" t="s">
        <v>1599</v>
      </c>
      <c r="AC650" s="2" t="s">
        <v>1599</v>
      </c>
      <c r="AE650" s="2" t="s">
        <v>1599</v>
      </c>
      <c r="AF650" s="12" t="s">
        <v>204</v>
      </c>
      <c r="AG650" s="12">
        <v>11935</v>
      </c>
      <c r="AH650" s="12">
        <v>50</v>
      </c>
      <c r="AI650" s="12">
        <f>VLOOKUP(AH650,Tableau5[[ID_Section]:[departement]],10,TRUE)</f>
        <v>17</v>
      </c>
      <c r="AJ650" s="12">
        <v>141</v>
      </c>
      <c r="AK650" s="33">
        <v>43358</v>
      </c>
      <c r="AL650" s="12">
        <v>15</v>
      </c>
      <c r="AM650" s="12">
        <v>15</v>
      </c>
      <c r="AN650" s="12" t="s">
        <v>56</v>
      </c>
      <c r="AP650" s="12">
        <v>1</v>
      </c>
      <c r="AS650" s="12" t="s">
        <v>57</v>
      </c>
      <c r="AT650" s="12">
        <v>1</v>
      </c>
      <c r="BA650" s="12">
        <v>2</v>
      </c>
      <c r="BB650" s="12">
        <v>2</v>
      </c>
      <c r="BC650" s="12" t="s">
        <v>61</v>
      </c>
      <c r="BD650" s="12">
        <v>148</v>
      </c>
      <c r="BE650" s="12" t="s">
        <v>197</v>
      </c>
      <c r="BF650" s="12">
        <v>14945</v>
      </c>
      <c r="BG650" s="12">
        <v>171</v>
      </c>
      <c r="BI650" s="2"/>
    </row>
    <row r="651" spans="1:61" x14ac:dyDescent="0.2">
      <c r="A651" s="2" t="s">
        <v>1612</v>
      </c>
      <c r="B651" s="2" t="s">
        <v>568</v>
      </c>
      <c r="D651" s="2">
        <v>50</v>
      </c>
      <c r="E651" s="11">
        <v>43358</v>
      </c>
      <c r="F651" s="2">
        <v>43358</v>
      </c>
      <c r="G651" s="2">
        <v>141</v>
      </c>
      <c r="K651" s="2">
        <v>15</v>
      </c>
      <c r="M651" s="2">
        <v>1</v>
      </c>
      <c r="O651" s="2" t="s">
        <v>50</v>
      </c>
      <c r="P651" s="52" t="s">
        <v>50</v>
      </c>
      <c r="R651" s="2">
        <v>1</v>
      </c>
      <c r="S651" s="52">
        <v>1</v>
      </c>
      <c r="V651" s="2" t="s">
        <v>1989</v>
      </c>
      <c r="W651" s="2" t="s">
        <v>54</v>
      </c>
      <c r="X651" s="2" t="s">
        <v>258</v>
      </c>
      <c r="Y651" s="2" t="s">
        <v>1599</v>
      </c>
      <c r="Z651" s="2" t="s">
        <v>1599</v>
      </c>
      <c r="AC651" s="2" t="s">
        <v>1599</v>
      </c>
      <c r="AE651" s="2" t="s">
        <v>1599</v>
      </c>
      <c r="AF651" s="12" t="s">
        <v>258</v>
      </c>
      <c r="AG651" s="12">
        <v>11936</v>
      </c>
      <c r="AH651" s="12">
        <v>50</v>
      </c>
      <c r="AI651" s="12">
        <f>VLOOKUP(AH651,Tableau5[[ID_Section]:[departement]],10,TRUE)</f>
        <v>17</v>
      </c>
      <c r="AJ651" s="12">
        <v>141</v>
      </c>
      <c r="AK651" s="33">
        <v>43358</v>
      </c>
      <c r="AL651" s="12">
        <v>15</v>
      </c>
      <c r="AM651" s="12">
        <v>8</v>
      </c>
      <c r="AN651" s="12" t="s">
        <v>50</v>
      </c>
      <c r="AO651" s="12" t="str">
        <f>AN651</f>
        <v>Utilitaire</v>
      </c>
      <c r="AP651" s="12">
        <v>1</v>
      </c>
      <c r="AR651" s="12">
        <v>1</v>
      </c>
      <c r="AT651" s="12">
        <v>2</v>
      </c>
      <c r="AU651" s="12">
        <v>52</v>
      </c>
      <c r="AZ651" s="12" t="str">
        <f>CONCATENATE(AH651,"-",AK651,"-",AN651)</f>
        <v>50-43358-Utilitaire</v>
      </c>
      <c r="BA651" s="12">
        <v>1</v>
      </c>
      <c r="BB651" s="12">
        <v>2</v>
      </c>
      <c r="BC651" s="12" t="s">
        <v>61</v>
      </c>
      <c r="BD651" s="12">
        <v>148</v>
      </c>
      <c r="BE651" s="12" t="s">
        <v>197</v>
      </c>
      <c r="BF651" s="12">
        <v>14945</v>
      </c>
      <c r="BG651" s="12">
        <v>171</v>
      </c>
      <c r="BI651" s="2"/>
    </row>
    <row r="652" spans="1:61" x14ac:dyDescent="0.2">
      <c r="A652" s="2" t="s">
        <v>1612</v>
      </c>
      <c r="B652" s="2" t="s">
        <v>568</v>
      </c>
      <c r="D652" s="2">
        <v>50</v>
      </c>
      <c r="E652" s="11">
        <v>43358</v>
      </c>
      <c r="F652" s="2">
        <v>43358</v>
      </c>
      <c r="G652" s="2">
        <v>141</v>
      </c>
      <c r="K652" s="2">
        <v>15</v>
      </c>
      <c r="O652" s="2" t="s">
        <v>53</v>
      </c>
      <c r="P652" s="52" t="s">
        <v>53</v>
      </c>
      <c r="R652" s="2">
        <v>1</v>
      </c>
      <c r="S652" s="52" t="s">
        <v>1599</v>
      </c>
      <c r="V652" s="2" t="s">
        <v>1988</v>
      </c>
      <c r="W652" s="2" t="s">
        <v>1599</v>
      </c>
      <c r="X652" s="2" t="s">
        <v>1599</v>
      </c>
      <c r="Y652" s="2" t="s">
        <v>1599</v>
      </c>
      <c r="Z652" s="2" t="s">
        <v>1599</v>
      </c>
      <c r="AC652" s="2" t="s">
        <v>1599</v>
      </c>
      <c r="AE652" s="2" t="s">
        <v>1599</v>
      </c>
      <c r="AF652" s="12" t="s">
        <v>204</v>
      </c>
      <c r="AG652" s="12">
        <v>11937</v>
      </c>
      <c r="AH652" s="12">
        <v>50</v>
      </c>
      <c r="AI652" s="12">
        <f>VLOOKUP(AH652,Tableau5[[ID_Section]:[departement]],10,TRUE)</f>
        <v>17</v>
      </c>
      <c r="AJ652" s="12">
        <v>141</v>
      </c>
      <c r="AK652" s="33">
        <v>43358</v>
      </c>
      <c r="AL652" s="12">
        <v>15</v>
      </c>
      <c r="AM652" s="12">
        <v>9</v>
      </c>
      <c r="AN652" s="12" t="s">
        <v>53</v>
      </c>
      <c r="AO652" s="12" t="s">
        <v>53</v>
      </c>
      <c r="AP652" s="12">
        <v>1</v>
      </c>
      <c r="AT652" s="12">
        <v>1</v>
      </c>
      <c r="AZ652" s="12" t="str">
        <f>CONCATENATE(AH652,"-",AK652,"-","Loisir")</f>
        <v>50-43358-Loisir</v>
      </c>
      <c r="BA652" s="12">
        <v>1</v>
      </c>
      <c r="BB652" s="12">
        <v>2</v>
      </c>
      <c r="BC652" s="12" t="s">
        <v>61</v>
      </c>
      <c r="BD652" s="12">
        <v>148</v>
      </c>
      <c r="BE652" s="12" t="s">
        <v>197</v>
      </c>
      <c r="BF652" s="12">
        <v>14945</v>
      </c>
      <c r="BG652" s="12">
        <v>171</v>
      </c>
      <c r="BI652" s="2"/>
    </row>
    <row r="653" spans="1:61" x14ac:dyDescent="0.2">
      <c r="A653" s="2" t="s">
        <v>1612</v>
      </c>
      <c r="B653" s="2" t="s">
        <v>568</v>
      </c>
      <c r="D653" s="2">
        <v>50</v>
      </c>
      <c r="E653" s="11">
        <v>43358</v>
      </c>
      <c r="F653" s="2">
        <v>43358</v>
      </c>
      <c r="G653" s="2">
        <v>141</v>
      </c>
      <c r="K653" s="2">
        <v>15</v>
      </c>
      <c r="O653" s="2" t="s">
        <v>50</v>
      </c>
      <c r="P653" s="52" t="s">
        <v>50</v>
      </c>
      <c r="R653" s="2">
        <v>2</v>
      </c>
      <c r="S653" s="52">
        <v>2</v>
      </c>
      <c r="V653" s="2" t="s">
        <v>1989</v>
      </c>
      <c r="W653" s="2" t="s">
        <v>54</v>
      </c>
      <c r="X653" s="2" t="s">
        <v>259</v>
      </c>
      <c r="Y653" s="2" t="s">
        <v>1599</v>
      </c>
      <c r="Z653" s="2" t="s">
        <v>1599</v>
      </c>
      <c r="AC653" s="2" t="s">
        <v>1599</v>
      </c>
      <c r="AE653" s="2" t="s">
        <v>1599</v>
      </c>
      <c r="AF653" s="12" t="s">
        <v>259</v>
      </c>
      <c r="AG653" s="12">
        <v>11938</v>
      </c>
      <c r="AH653" s="12">
        <v>50</v>
      </c>
      <c r="AI653" s="12">
        <f>VLOOKUP(AH653,Tableau5[[ID_Section]:[departement]],10,TRUE)</f>
        <v>17</v>
      </c>
      <c r="AJ653" s="12">
        <v>141</v>
      </c>
      <c r="AK653" s="33">
        <v>43358</v>
      </c>
      <c r="AL653" s="12">
        <v>15</v>
      </c>
      <c r="AM653" s="12">
        <v>8</v>
      </c>
      <c r="AN653" s="12" t="s">
        <v>50</v>
      </c>
      <c r="AO653" s="12" t="str">
        <f>AN653</f>
        <v>Utilitaire</v>
      </c>
      <c r="AP653" s="12">
        <v>2</v>
      </c>
      <c r="AT653" s="12">
        <v>2</v>
      </c>
      <c r="AU653" s="12">
        <v>53</v>
      </c>
      <c r="AZ653" s="12" t="str">
        <f>CONCATENATE(AH653,"-",AK653,"-",AN653)</f>
        <v>50-43358-Utilitaire</v>
      </c>
      <c r="BA653" s="12">
        <v>1</v>
      </c>
      <c r="BB653" s="12">
        <v>2</v>
      </c>
      <c r="BC653" s="12" t="s">
        <v>61</v>
      </c>
      <c r="BD653" s="12">
        <v>148</v>
      </c>
      <c r="BE653" s="12" t="s">
        <v>197</v>
      </c>
      <c r="BF653" s="12">
        <v>14945</v>
      </c>
      <c r="BG653" s="12">
        <v>171</v>
      </c>
      <c r="BI653" s="2"/>
    </row>
    <row r="654" spans="1:61" x14ac:dyDescent="0.2">
      <c r="A654" s="2" t="s">
        <v>1612</v>
      </c>
      <c r="B654" s="2" t="s">
        <v>568</v>
      </c>
      <c r="D654" s="2">
        <v>50</v>
      </c>
      <c r="E654" s="11">
        <v>43358</v>
      </c>
      <c r="F654" s="2">
        <v>43358</v>
      </c>
      <c r="G654" s="2">
        <v>141</v>
      </c>
      <c r="K654" s="2">
        <v>15</v>
      </c>
      <c r="O654" s="2" t="s">
        <v>53</v>
      </c>
      <c r="P654" s="52" t="s">
        <v>53</v>
      </c>
      <c r="R654" s="2">
        <v>5</v>
      </c>
      <c r="S654" s="52" t="s">
        <v>1599</v>
      </c>
      <c r="V654" s="2" t="s">
        <v>1989</v>
      </c>
      <c r="W654" s="2" t="s">
        <v>1599</v>
      </c>
      <c r="X654" s="2" t="s">
        <v>1599</v>
      </c>
      <c r="Y654" s="2" t="s">
        <v>1599</v>
      </c>
      <c r="Z654" s="2" t="s">
        <v>1599</v>
      </c>
      <c r="AC654" s="2" t="s">
        <v>1599</v>
      </c>
      <c r="AE654" s="2" t="s">
        <v>1599</v>
      </c>
      <c r="AF654" s="12" t="s">
        <v>204</v>
      </c>
      <c r="AG654" s="12">
        <v>11939</v>
      </c>
      <c r="AH654" s="12">
        <v>50</v>
      </c>
      <c r="AI654" s="12">
        <f>VLOOKUP(AH654,Tableau5[[ID_Section]:[departement]],10,TRUE)</f>
        <v>17</v>
      </c>
      <c r="AJ654" s="12">
        <v>141</v>
      </c>
      <c r="AK654" s="33">
        <v>43358</v>
      </c>
      <c r="AL654" s="12">
        <v>15</v>
      </c>
      <c r="AM654" s="12">
        <v>9</v>
      </c>
      <c r="AN654" s="12" t="s">
        <v>53</v>
      </c>
      <c r="AO654" s="12" t="s">
        <v>53</v>
      </c>
      <c r="AP654" s="12">
        <v>5</v>
      </c>
      <c r="AT654" s="12">
        <v>2</v>
      </c>
      <c r="AZ654" s="12" t="str">
        <f t="shared" ref="AZ654:AZ660" si="4">CONCATENATE(AH654,"-",AK654,"-","Loisir")</f>
        <v>50-43358-Loisir</v>
      </c>
      <c r="BA654" s="12">
        <v>1</v>
      </c>
      <c r="BB654" s="12">
        <v>2</v>
      </c>
      <c r="BC654" s="12" t="s">
        <v>61</v>
      </c>
      <c r="BD654" s="12">
        <v>148</v>
      </c>
      <c r="BE654" s="12" t="s">
        <v>197</v>
      </c>
      <c r="BF654" s="12">
        <v>14945</v>
      </c>
      <c r="BG654" s="12">
        <v>171</v>
      </c>
      <c r="BI654" s="2"/>
    </row>
    <row r="655" spans="1:61" x14ac:dyDescent="0.2">
      <c r="A655" s="2" t="s">
        <v>1612</v>
      </c>
      <c r="B655" s="2" t="s">
        <v>568</v>
      </c>
      <c r="D655" s="2">
        <v>50</v>
      </c>
      <c r="E655" s="11">
        <v>43358</v>
      </c>
      <c r="F655" s="2">
        <v>43358</v>
      </c>
      <c r="G655" s="2">
        <v>141</v>
      </c>
      <c r="K655" s="2">
        <v>15</v>
      </c>
      <c r="O655" s="2" t="s">
        <v>53</v>
      </c>
      <c r="P655" s="52" t="s">
        <v>53</v>
      </c>
      <c r="R655" s="2">
        <v>2</v>
      </c>
      <c r="S655" s="52" t="s">
        <v>1599</v>
      </c>
      <c r="V655" s="2" t="s">
        <v>1988</v>
      </c>
      <c r="W655" s="2" t="s">
        <v>1599</v>
      </c>
      <c r="X655" s="2" t="s">
        <v>1599</v>
      </c>
      <c r="Y655" s="2" t="s">
        <v>1599</v>
      </c>
      <c r="Z655" s="2" t="s">
        <v>1599</v>
      </c>
      <c r="AC655" s="2" t="s">
        <v>1599</v>
      </c>
      <c r="AE655" s="2" t="s">
        <v>1599</v>
      </c>
      <c r="AF655" s="12" t="s">
        <v>204</v>
      </c>
      <c r="AG655" s="12">
        <v>11940</v>
      </c>
      <c r="AH655" s="12">
        <v>50</v>
      </c>
      <c r="AI655" s="12">
        <f>VLOOKUP(AH655,Tableau5[[ID_Section]:[departement]],10,TRUE)</f>
        <v>17</v>
      </c>
      <c r="AJ655" s="12">
        <v>141</v>
      </c>
      <c r="AK655" s="33">
        <v>43358</v>
      </c>
      <c r="AL655" s="12">
        <v>15</v>
      </c>
      <c r="AM655" s="12">
        <v>9</v>
      </c>
      <c r="AN655" s="12" t="s">
        <v>53</v>
      </c>
      <c r="AO655" s="12" t="s">
        <v>53</v>
      </c>
      <c r="AP655" s="12">
        <v>2</v>
      </c>
      <c r="AT655" s="12">
        <v>1</v>
      </c>
      <c r="AZ655" s="12" t="str">
        <f t="shared" si="4"/>
        <v>50-43358-Loisir</v>
      </c>
      <c r="BA655" s="12">
        <v>1</v>
      </c>
      <c r="BB655" s="12">
        <v>2</v>
      </c>
      <c r="BC655" s="12" t="s">
        <v>61</v>
      </c>
      <c r="BD655" s="12">
        <v>148</v>
      </c>
      <c r="BE655" s="12" t="s">
        <v>197</v>
      </c>
      <c r="BF655" s="12">
        <v>14945</v>
      </c>
      <c r="BG655" s="12">
        <v>171</v>
      </c>
      <c r="BI655" s="2"/>
    </row>
    <row r="656" spans="1:61" x14ac:dyDescent="0.2">
      <c r="A656" s="2" t="s">
        <v>1612</v>
      </c>
      <c r="B656" s="2" t="s">
        <v>568</v>
      </c>
      <c r="D656" s="2">
        <v>50</v>
      </c>
      <c r="E656" s="11">
        <v>43358</v>
      </c>
      <c r="F656" s="2">
        <v>43358</v>
      </c>
      <c r="G656" s="2">
        <v>141</v>
      </c>
      <c r="K656" s="2">
        <v>15</v>
      </c>
      <c r="M656" s="2">
        <v>1</v>
      </c>
      <c r="O656" s="2" t="s">
        <v>53</v>
      </c>
      <c r="P656" s="52" t="s">
        <v>53</v>
      </c>
      <c r="R656" s="2">
        <v>1</v>
      </c>
      <c r="S656" s="52">
        <v>1</v>
      </c>
      <c r="V656" s="2" t="s">
        <v>1988</v>
      </c>
      <c r="W656" s="2" t="s">
        <v>54</v>
      </c>
      <c r="X656" s="2" t="s">
        <v>260</v>
      </c>
      <c r="Y656" s="2" t="s">
        <v>1599</v>
      </c>
      <c r="Z656" s="2" t="s">
        <v>1599</v>
      </c>
      <c r="AC656" s="2" t="s">
        <v>1599</v>
      </c>
      <c r="AE656" s="2" t="s">
        <v>1599</v>
      </c>
      <c r="AF656" s="12" t="s">
        <v>260</v>
      </c>
      <c r="AG656" s="12">
        <v>11941</v>
      </c>
      <c r="AH656" s="12">
        <v>50</v>
      </c>
      <c r="AI656" s="12">
        <f>VLOOKUP(AH656,Tableau5[[ID_Section]:[departement]],10,TRUE)</f>
        <v>17</v>
      </c>
      <c r="AJ656" s="12">
        <v>141</v>
      </c>
      <c r="AK656" s="33">
        <v>43358</v>
      </c>
      <c r="AL656" s="12">
        <v>15</v>
      </c>
      <c r="AM656" s="12">
        <v>9</v>
      </c>
      <c r="AN656" s="12" t="s">
        <v>53</v>
      </c>
      <c r="AO656" s="12" t="s">
        <v>53</v>
      </c>
      <c r="AP656" s="12">
        <v>1</v>
      </c>
      <c r="AR656" s="12">
        <v>1</v>
      </c>
      <c r="AT656" s="12">
        <v>1</v>
      </c>
      <c r="AU656" s="12">
        <v>54</v>
      </c>
      <c r="AZ656" s="12" t="str">
        <f t="shared" si="4"/>
        <v>50-43358-Loisir</v>
      </c>
      <c r="BA656" s="12">
        <v>1</v>
      </c>
      <c r="BB656" s="12">
        <v>2</v>
      </c>
      <c r="BC656" s="12" t="s">
        <v>61</v>
      </c>
      <c r="BD656" s="12">
        <v>148</v>
      </c>
      <c r="BE656" s="12" t="s">
        <v>197</v>
      </c>
      <c r="BF656" s="12">
        <v>14945</v>
      </c>
      <c r="BG656" s="12">
        <v>171</v>
      </c>
      <c r="BI656" s="2"/>
    </row>
    <row r="657" spans="1:61" x14ac:dyDescent="0.2">
      <c r="A657" s="2" t="s">
        <v>1612</v>
      </c>
      <c r="B657" s="2" t="s">
        <v>568</v>
      </c>
      <c r="D657" s="2">
        <v>50</v>
      </c>
      <c r="E657" s="11">
        <v>43358</v>
      </c>
      <c r="F657" s="2">
        <v>43358</v>
      </c>
      <c r="G657" s="2">
        <v>141</v>
      </c>
      <c r="K657" s="2">
        <v>15</v>
      </c>
      <c r="O657" s="2" t="s">
        <v>53</v>
      </c>
      <c r="P657" s="52" t="s">
        <v>53</v>
      </c>
      <c r="R657" s="2">
        <v>1</v>
      </c>
      <c r="S657" s="52" t="s">
        <v>1599</v>
      </c>
      <c r="V657" s="2" t="s">
        <v>1988</v>
      </c>
      <c r="W657" s="2" t="s">
        <v>1599</v>
      </c>
      <c r="X657" s="2" t="s">
        <v>1599</v>
      </c>
      <c r="Y657" s="2" t="s">
        <v>1599</v>
      </c>
      <c r="Z657" s="2" t="s">
        <v>1599</v>
      </c>
      <c r="AC657" s="2" t="s">
        <v>1599</v>
      </c>
      <c r="AE657" s="2" t="s">
        <v>1599</v>
      </c>
      <c r="AF657" s="12" t="s">
        <v>204</v>
      </c>
      <c r="AG657" s="12">
        <v>11942</v>
      </c>
      <c r="AH657" s="12">
        <v>50</v>
      </c>
      <c r="AI657" s="12">
        <f>VLOOKUP(AH657,Tableau5[[ID_Section]:[departement]],10,TRUE)</f>
        <v>17</v>
      </c>
      <c r="AJ657" s="12">
        <v>141</v>
      </c>
      <c r="AK657" s="33">
        <v>43358</v>
      </c>
      <c r="AL657" s="12">
        <v>15</v>
      </c>
      <c r="AM657" s="12">
        <v>9</v>
      </c>
      <c r="AN657" s="12" t="s">
        <v>53</v>
      </c>
      <c r="AO657" s="12" t="s">
        <v>53</v>
      </c>
      <c r="AP657" s="12">
        <v>1</v>
      </c>
      <c r="AT657" s="12">
        <v>1</v>
      </c>
      <c r="AZ657" s="12" t="str">
        <f t="shared" si="4"/>
        <v>50-43358-Loisir</v>
      </c>
      <c r="BA657" s="12">
        <v>1</v>
      </c>
      <c r="BB657" s="12">
        <v>2</v>
      </c>
      <c r="BC657" s="12" t="s">
        <v>61</v>
      </c>
      <c r="BD657" s="12">
        <v>148</v>
      </c>
      <c r="BE657" s="12" t="s">
        <v>197</v>
      </c>
      <c r="BF657" s="12">
        <v>14945</v>
      </c>
      <c r="BG657" s="12">
        <v>171</v>
      </c>
      <c r="BI657" s="2"/>
    </row>
    <row r="658" spans="1:61" x14ac:dyDescent="0.2">
      <c r="A658" s="2" t="s">
        <v>1612</v>
      </c>
      <c r="B658" s="2" t="s">
        <v>568</v>
      </c>
      <c r="D658" s="2">
        <v>50</v>
      </c>
      <c r="E658" s="11">
        <v>43358</v>
      </c>
      <c r="F658" s="2">
        <v>43358</v>
      </c>
      <c r="G658" s="2">
        <v>141</v>
      </c>
      <c r="K658" s="2">
        <v>15</v>
      </c>
      <c r="O658" s="2" t="s">
        <v>53</v>
      </c>
      <c r="P658" s="52" t="s">
        <v>53</v>
      </c>
      <c r="R658" s="2">
        <v>1</v>
      </c>
      <c r="S658" s="52">
        <v>1</v>
      </c>
      <c r="V658" s="2" t="s">
        <v>1988</v>
      </c>
      <c r="W658" s="2" t="s">
        <v>54</v>
      </c>
      <c r="X658" s="2" t="s">
        <v>261</v>
      </c>
      <c r="Y658" s="2" t="s">
        <v>1599</v>
      </c>
      <c r="Z658" s="2" t="s">
        <v>1599</v>
      </c>
      <c r="AC658" s="2" t="s">
        <v>1599</v>
      </c>
      <c r="AE658" s="2" t="s">
        <v>1599</v>
      </c>
      <c r="AF658" s="12" t="s">
        <v>261</v>
      </c>
      <c r="AG658" s="12">
        <v>11943</v>
      </c>
      <c r="AH658" s="12">
        <v>50</v>
      </c>
      <c r="AI658" s="12">
        <f>VLOOKUP(AH658,Tableau5[[ID_Section]:[departement]],10,TRUE)</f>
        <v>17</v>
      </c>
      <c r="AJ658" s="12">
        <v>141</v>
      </c>
      <c r="AK658" s="33">
        <v>43358</v>
      </c>
      <c r="AL658" s="12">
        <v>15</v>
      </c>
      <c r="AM658" s="12">
        <v>9</v>
      </c>
      <c r="AN658" s="12" t="s">
        <v>53</v>
      </c>
      <c r="AO658" s="12" t="s">
        <v>53</v>
      </c>
      <c r="AP658" s="12">
        <v>1</v>
      </c>
      <c r="AT658" s="12">
        <v>1</v>
      </c>
      <c r="AU658" s="12">
        <v>55</v>
      </c>
      <c r="AZ658" s="12" t="str">
        <f t="shared" si="4"/>
        <v>50-43358-Loisir</v>
      </c>
      <c r="BA658" s="12">
        <v>1</v>
      </c>
      <c r="BB658" s="12">
        <v>2</v>
      </c>
      <c r="BC658" s="12" t="s">
        <v>61</v>
      </c>
      <c r="BD658" s="12">
        <v>148</v>
      </c>
      <c r="BE658" s="12" t="s">
        <v>197</v>
      </c>
      <c r="BF658" s="12">
        <v>14945</v>
      </c>
      <c r="BG658" s="12">
        <v>171</v>
      </c>
      <c r="BI658" s="2"/>
    </row>
    <row r="659" spans="1:61" x14ac:dyDescent="0.2">
      <c r="A659" s="2" t="s">
        <v>1612</v>
      </c>
      <c r="B659" s="2" t="s">
        <v>568</v>
      </c>
      <c r="D659" s="2">
        <v>50</v>
      </c>
      <c r="E659" s="11">
        <v>43358</v>
      </c>
      <c r="F659" s="2">
        <v>43358</v>
      </c>
      <c r="G659" s="2">
        <v>141</v>
      </c>
      <c r="K659" s="2">
        <v>15</v>
      </c>
      <c r="O659" s="2" t="s">
        <v>53</v>
      </c>
      <c r="P659" s="52" t="s">
        <v>53</v>
      </c>
      <c r="R659" s="2">
        <v>1</v>
      </c>
      <c r="S659" s="52" t="s">
        <v>1599</v>
      </c>
      <c r="V659" s="2" t="s">
        <v>1988</v>
      </c>
      <c r="W659" s="2" t="s">
        <v>1599</v>
      </c>
      <c r="X659" s="2" t="s">
        <v>1599</v>
      </c>
      <c r="Y659" s="2" t="s">
        <v>1599</v>
      </c>
      <c r="Z659" s="2" t="s">
        <v>1599</v>
      </c>
      <c r="AC659" s="2" t="s">
        <v>1599</v>
      </c>
      <c r="AE659" s="2" t="s">
        <v>1599</v>
      </c>
      <c r="AF659" s="12" t="s">
        <v>204</v>
      </c>
      <c r="AG659" s="12">
        <v>11944</v>
      </c>
      <c r="AH659" s="12">
        <v>50</v>
      </c>
      <c r="AI659" s="12">
        <f>VLOOKUP(AH659,Tableau5[[ID_Section]:[departement]],10,TRUE)</f>
        <v>17</v>
      </c>
      <c r="AJ659" s="12">
        <v>141</v>
      </c>
      <c r="AK659" s="33">
        <v>43358</v>
      </c>
      <c r="AL659" s="12">
        <v>15</v>
      </c>
      <c r="AM659" s="12">
        <v>9</v>
      </c>
      <c r="AN659" s="12" t="s">
        <v>53</v>
      </c>
      <c r="AO659" s="12" t="s">
        <v>53</v>
      </c>
      <c r="AP659" s="12">
        <v>1</v>
      </c>
      <c r="AT659" s="12">
        <v>1</v>
      </c>
      <c r="AZ659" s="12" t="str">
        <f t="shared" si="4"/>
        <v>50-43358-Loisir</v>
      </c>
      <c r="BA659" s="12">
        <v>1</v>
      </c>
      <c r="BB659" s="12">
        <v>2</v>
      </c>
      <c r="BC659" s="12" t="s">
        <v>61</v>
      </c>
      <c r="BD659" s="12">
        <v>148</v>
      </c>
      <c r="BE659" s="12" t="s">
        <v>197</v>
      </c>
      <c r="BF659" s="12">
        <v>14945</v>
      </c>
      <c r="BG659" s="12">
        <v>171</v>
      </c>
      <c r="BI659" s="2"/>
    </row>
    <row r="660" spans="1:61" x14ac:dyDescent="0.2">
      <c r="A660" s="2" t="s">
        <v>1612</v>
      </c>
      <c r="B660" s="2" t="s">
        <v>568</v>
      </c>
      <c r="D660" s="2">
        <v>50</v>
      </c>
      <c r="E660" s="11">
        <v>43358</v>
      </c>
      <c r="F660" s="2">
        <v>43358</v>
      </c>
      <c r="G660" s="2">
        <v>141</v>
      </c>
      <c r="K660" s="2">
        <v>15</v>
      </c>
      <c r="O660" s="2" t="s">
        <v>53</v>
      </c>
      <c r="P660" s="52" t="s">
        <v>53</v>
      </c>
      <c r="R660" s="2">
        <v>2</v>
      </c>
      <c r="S660" s="52" t="s">
        <v>1599</v>
      </c>
      <c r="V660" s="2" t="s">
        <v>1988</v>
      </c>
      <c r="W660" s="2" t="s">
        <v>1599</v>
      </c>
      <c r="X660" s="2" t="s">
        <v>1599</v>
      </c>
      <c r="Y660" s="2" t="s">
        <v>1599</v>
      </c>
      <c r="Z660" s="2" t="s">
        <v>1599</v>
      </c>
      <c r="AC660" s="2" t="s">
        <v>1599</v>
      </c>
      <c r="AE660" s="2" t="s">
        <v>1599</v>
      </c>
      <c r="AF660" s="12" t="s">
        <v>204</v>
      </c>
      <c r="AG660" s="12">
        <v>11945</v>
      </c>
      <c r="AH660" s="12">
        <v>50</v>
      </c>
      <c r="AI660" s="12">
        <f>VLOOKUP(AH660,Tableau5[[ID_Section]:[departement]],10,TRUE)</f>
        <v>17</v>
      </c>
      <c r="AJ660" s="12">
        <v>141</v>
      </c>
      <c r="AK660" s="33">
        <v>43358</v>
      </c>
      <c r="AL660" s="12">
        <v>15</v>
      </c>
      <c r="AM660" s="12">
        <v>9</v>
      </c>
      <c r="AN660" s="12" t="s">
        <v>53</v>
      </c>
      <c r="AO660" s="12" t="s">
        <v>53</v>
      </c>
      <c r="AP660" s="12">
        <v>2</v>
      </c>
      <c r="AT660" s="12">
        <v>1</v>
      </c>
      <c r="AZ660" s="12" t="str">
        <f t="shared" si="4"/>
        <v>50-43358-Loisir</v>
      </c>
      <c r="BA660" s="12">
        <v>1</v>
      </c>
      <c r="BB660" s="12">
        <v>2</v>
      </c>
      <c r="BC660" s="12" t="s">
        <v>61</v>
      </c>
      <c r="BD660" s="12">
        <v>148</v>
      </c>
      <c r="BE660" s="12" t="s">
        <v>197</v>
      </c>
      <c r="BF660" s="12">
        <v>14945</v>
      </c>
      <c r="BG660" s="12">
        <v>171</v>
      </c>
      <c r="BI660" s="2"/>
    </row>
    <row r="661" spans="1:61" x14ac:dyDescent="0.2">
      <c r="A661" s="2" t="s">
        <v>1612</v>
      </c>
      <c r="B661" s="2" t="s">
        <v>568</v>
      </c>
      <c r="D661" s="2">
        <v>50</v>
      </c>
      <c r="E661" s="11">
        <v>43358</v>
      </c>
      <c r="F661" s="2">
        <v>43358</v>
      </c>
      <c r="G661" s="2">
        <v>141</v>
      </c>
      <c r="K661" s="2">
        <v>15</v>
      </c>
      <c r="O661" s="2" t="s">
        <v>49</v>
      </c>
      <c r="R661" s="2">
        <v>2</v>
      </c>
      <c r="S661" s="52" t="s">
        <v>1599</v>
      </c>
      <c r="V661" s="2" t="s">
        <v>1989</v>
      </c>
      <c r="W661" s="2" t="s">
        <v>1599</v>
      </c>
      <c r="X661" s="2" t="s">
        <v>1599</v>
      </c>
      <c r="Y661" s="2" t="s">
        <v>1599</v>
      </c>
      <c r="Z661" s="2" t="s">
        <v>1599</v>
      </c>
      <c r="AC661" s="2" t="s">
        <v>1599</v>
      </c>
      <c r="AE661" s="2" t="s">
        <v>1599</v>
      </c>
      <c r="AF661" s="12" t="s">
        <v>204</v>
      </c>
      <c r="AG661" s="12">
        <v>11946</v>
      </c>
      <c r="AH661" s="12">
        <v>50</v>
      </c>
      <c r="AI661" s="12">
        <f>VLOOKUP(AH661,Tableau5[[ID_Section]:[departement]],10,TRUE)</f>
        <v>17</v>
      </c>
      <c r="AJ661" s="12">
        <v>141</v>
      </c>
      <c r="AK661" s="33">
        <v>43358</v>
      </c>
      <c r="AL661" s="12">
        <v>15</v>
      </c>
      <c r="AM661" s="12">
        <v>1</v>
      </c>
      <c r="AN661" s="12" t="s">
        <v>49</v>
      </c>
      <c r="AP661" s="12">
        <v>2</v>
      </c>
      <c r="AT661" s="12">
        <v>2</v>
      </c>
      <c r="BA661" s="12">
        <v>2</v>
      </c>
      <c r="BB661" s="12">
        <v>2</v>
      </c>
      <c r="BC661" s="12" t="s">
        <v>61</v>
      </c>
      <c r="BD661" s="12">
        <v>148</v>
      </c>
      <c r="BE661" s="12" t="s">
        <v>197</v>
      </c>
      <c r="BF661" s="12">
        <v>14945</v>
      </c>
      <c r="BG661" s="12">
        <v>171</v>
      </c>
      <c r="BI661" s="2"/>
    </row>
    <row r="662" spans="1:61" x14ac:dyDescent="0.2">
      <c r="A662" s="2" t="s">
        <v>1612</v>
      </c>
      <c r="B662" s="2" t="s">
        <v>568</v>
      </c>
      <c r="D662" s="2">
        <v>50</v>
      </c>
      <c r="E662" s="11">
        <v>43358</v>
      </c>
      <c r="F662" s="2">
        <v>43358</v>
      </c>
      <c r="G662" s="2">
        <v>141</v>
      </c>
      <c r="K662" s="2">
        <v>15</v>
      </c>
      <c r="O662" s="2" t="s">
        <v>56</v>
      </c>
      <c r="R662" s="2">
        <v>1</v>
      </c>
      <c r="S662" s="52" t="s">
        <v>1599</v>
      </c>
      <c r="U662" s="2" t="s">
        <v>57</v>
      </c>
      <c r="V662" s="2" t="s">
        <v>1989</v>
      </c>
      <c r="W662" s="2" t="s">
        <v>1599</v>
      </c>
      <c r="X662" s="2" t="s">
        <v>1599</v>
      </c>
      <c r="Y662" s="2" t="s">
        <v>1599</v>
      </c>
      <c r="Z662" s="2" t="s">
        <v>1599</v>
      </c>
      <c r="AC662" s="2" t="s">
        <v>1599</v>
      </c>
      <c r="AE662" s="2" t="s">
        <v>1599</v>
      </c>
      <c r="AF662" s="12" t="s">
        <v>204</v>
      </c>
      <c r="AG662" s="12">
        <v>11947</v>
      </c>
      <c r="AH662" s="12">
        <v>50</v>
      </c>
      <c r="AI662" s="12">
        <f>VLOOKUP(AH662,Tableau5[[ID_Section]:[departement]],10,TRUE)</f>
        <v>17</v>
      </c>
      <c r="AJ662" s="12">
        <v>141</v>
      </c>
      <c r="AK662" s="33">
        <v>43358</v>
      </c>
      <c r="AL662" s="12">
        <v>15</v>
      </c>
      <c r="AM662" s="12">
        <v>15</v>
      </c>
      <c r="AN662" s="12" t="s">
        <v>56</v>
      </c>
      <c r="AP662" s="12">
        <v>1</v>
      </c>
      <c r="AS662" s="12" t="s">
        <v>57</v>
      </c>
      <c r="AT662" s="12">
        <v>2</v>
      </c>
      <c r="BA662" s="12">
        <v>2</v>
      </c>
      <c r="BB662" s="12">
        <v>2</v>
      </c>
      <c r="BC662" s="12" t="s">
        <v>61</v>
      </c>
      <c r="BD662" s="12">
        <v>148</v>
      </c>
      <c r="BE662" s="12" t="s">
        <v>197</v>
      </c>
      <c r="BF662" s="12">
        <v>14945</v>
      </c>
      <c r="BG662" s="12">
        <v>171</v>
      </c>
      <c r="BI662" s="2"/>
    </row>
    <row r="663" spans="1:61" x14ac:dyDescent="0.2">
      <c r="A663" s="2" t="s">
        <v>1612</v>
      </c>
      <c r="B663" s="2" t="s">
        <v>568</v>
      </c>
      <c r="D663" s="2">
        <v>50</v>
      </c>
      <c r="E663" s="11">
        <v>43358</v>
      </c>
      <c r="F663" s="2">
        <v>43358</v>
      </c>
      <c r="G663" s="2">
        <v>141</v>
      </c>
      <c r="K663" s="2">
        <v>15</v>
      </c>
      <c r="O663" s="2" t="s">
        <v>53</v>
      </c>
      <c r="P663" s="52" t="s">
        <v>53</v>
      </c>
      <c r="R663" s="2">
        <v>1</v>
      </c>
      <c r="S663" s="52" t="s">
        <v>1599</v>
      </c>
      <c r="V663" s="2" t="s">
        <v>1989</v>
      </c>
      <c r="W663" s="2" t="s">
        <v>1599</v>
      </c>
      <c r="X663" s="2" t="s">
        <v>1599</v>
      </c>
      <c r="Y663" s="2" t="s">
        <v>1599</v>
      </c>
      <c r="Z663" s="2" t="s">
        <v>1599</v>
      </c>
      <c r="AC663" s="2" t="s">
        <v>1599</v>
      </c>
      <c r="AE663" s="2" t="s">
        <v>1599</v>
      </c>
      <c r="AF663" s="12" t="s">
        <v>204</v>
      </c>
      <c r="AG663" s="12">
        <v>11948</v>
      </c>
      <c r="AH663" s="12">
        <v>50</v>
      </c>
      <c r="AI663" s="12">
        <f>VLOOKUP(AH663,Tableau5[[ID_Section]:[departement]],10,TRUE)</f>
        <v>17</v>
      </c>
      <c r="AJ663" s="12">
        <v>141</v>
      </c>
      <c r="AK663" s="33">
        <v>43358</v>
      </c>
      <c r="AL663" s="12">
        <v>15</v>
      </c>
      <c r="AM663" s="12">
        <v>9</v>
      </c>
      <c r="AN663" s="12" t="s">
        <v>53</v>
      </c>
      <c r="AO663" s="12" t="s">
        <v>53</v>
      </c>
      <c r="AP663" s="12">
        <v>1</v>
      </c>
      <c r="AT663" s="12">
        <v>2</v>
      </c>
      <c r="AZ663" s="12" t="str">
        <f>CONCATENATE(AH663,"-",AK663,"-","Loisir")</f>
        <v>50-43358-Loisir</v>
      </c>
      <c r="BA663" s="12">
        <v>1</v>
      </c>
      <c r="BB663" s="12">
        <v>2</v>
      </c>
      <c r="BC663" s="12" t="s">
        <v>61</v>
      </c>
      <c r="BD663" s="12">
        <v>148</v>
      </c>
      <c r="BE663" s="12" t="s">
        <v>197</v>
      </c>
      <c r="BF663" s="12">
        <v>14945</v>
      </c>
      <c r="BG663" s="12">
        <v>171</v>
      </c>
      <c r="BI663" s="2"/>
    </row>
    <row r="664" spans="1:61" x14ac:dyDescent="0.2">
      <c r="A664" s="2" t="s">
        <v>1612</v>
      </c>
      <c r="B664" s="2" t="s">
        <v>568</v>
      </c>
      <c r="D664" s="2">
        <v>50</v>
      </c>
      <c r="E664" s="11">
        <v>43358</v>
      </c>
      <c r="F664" s="2">
        <v>43358</v>
      </c>
      <c r="G664" s="2">
        <v>141</v>
      </c>
      <c r="K664" s="2">
        <v>15</v>
      </c>
      <c r="O664" s="2" t="s">
        <v>53</v>
      </c>
      <c r="P664" s="52" t="s">
        <v>53</v>
      </c>
      <c r="R664" s="2">
        <v>1</v>
      </c>
      <c r="S664" s="52" t="s">
        <v>1599</v>
      </c>
      <c r="V664" s="2" t="s">
        <v>1988</v>
      </c>
      <c r="W664" s="2" t="s">
        <v>1599</v>
      </c>
      <c r="X664" s="2" t="s">
        <v>1599</v>
      </c>
      <c r="Y664" s="2" t="s">
        <v>1599</v>
      </c>
      <c r="Z664" s="2" t="s">
        <v>1599</v>
      </c>
      <c r="AC664" s="2" t="s">
        <v>1599</v>
      </c>
      <c r="AE664" s="2" t="s">
        <v>1599</v>
      </c>
      <c r="AF664" s="12" t="s">
        <v>204</v>
      </c>
      <c r="AG664" s="12">
        <v>11949</v>
      </c>
      <c r="AH664" s="12">
        <v>50</v>
      </c>
      <c r="AI664" s="12">
        <f>VLOOKUP(AH664,Tableau5[[ID_Section]:[departement]],10,TRUE)</f>
        <v>17</v>
      </c>
      <c r="AJ664" s="12">
        <v>141</v>
      </c>
      <c r="AK664" s="33">
        <v>43358</v>
      </c>
      <c r="AL664" s="12">
        <v>15</v>
      </c>
      <c r="AM664" s="12">
        <v>9</v>
      </c>
      <c r="AN664" s="12" t="s">
        <v>53</v>
      </c>
      <c r="AO664" s="12" t="s">
        <v>53</v>
      </c>
      <c r="AP664" s="12">
        <v>1</v>
      </c>
      <c r="AT664" s="12">
        <v>1</v>
      </c>
      <c r="AZ664" s="12" t="str">
        <f>CONCATENATE(AH664,"-",AK664,"-","Loisir")</f>
        <v>50-43358-Loisir</v>
      </c>
      <c r="BA664" s="12">
        <v>1</v>
      </c>
      <c r="BB664" s="12">
        <v>2</v>
      </c>
      <c r="BC664" s="12" t="s">
        <v>61</v>
      </c>
      <c r="BD664" s="12">
        <v>148</v>
      </c>
      <c r="BE664" s="12" t="s">
        <v>197</v>
      </c>
      <c r="BF664" s="12">
        <v>14945</v>
      </c>
      <c r="BG664" s="12">
        <v>171</v>
      </c>
      <c r="BI664" s="2"/>
    </row>
    <row r="665" spans="1:61" x14ac:dyDescent="0.2">
      <c r="A665" s="2" t="s">
        <v>1612</v>
      </c>
      <c r="B665" s="2" t="s">
        <v>568</v>
      </c>
      <c r="D665" s="2">
        <v>50</v>
      </c>
      <c r="E665" s="11">
        <v>43358</v>
      </c>
      <c r="F665" s="2">
        <v>43358</v>
      </c>
      <c r="G665" s="2">
        <v>141</v>
      </c>
      <c r="K665" s="2">
        <v>15</v>
      </c>
      <c r="O665" s="2" t="s">
        <v>53</v>
      </c>
      <c r="P665" s="52" t="s">
        <v>53</v>
      </c>
      <c r="R665" s="2">
        <v>1</v>
      </c>
      <c r="S665" s="52" t="s">
        <v>1599</v>
      </c>
      <c r="V665" s="2" t="s">
        <v>1989</v>
      </c>
      <c r="W665" s="2" t="s">
        <v>1599</v>
      </c>
      <c r="X665" s="2" t="s">
        <v>1599</v>
      </c>
      <c r="Y665" s="2" t="s">
        <v>1599</v>
      </c>
      <c r="Z665" s="2" t="s">
        <v>1599</v>
      </c>
      <c r="AC665" s="2" t="s">
        <v>1599</v>
      </c>
      <c r="AE665" s="2" t="s">
        <v>1599</v>
      </c>
      <c r="AF665" s="12" t="s">
        <v>204</v>
      </c>
      <c r="AG665" s="12">
        <v>11950</v>
      </c>
      <c r="AH665" s="12">
        <v>50</v>
      </c>
      <c r="AI665" s="12">
        <f>VLOOKUP(AH665,Tableau5[[ID_Section]:[departement]],10,TRUE)</f>
        <v>17</v>
      </c>
      <c r="AJ665" s="12">
        <v>141</v>
      </c>
      <c r="AK665" s="33">
        <v>43358</v>
      </c>
      <c r="AL665" s="12">
        <v>15</v>
      </c>
      <c r="AM665" s="12">
        <v>9</v>
      </c>
      <c r="AN665" s="12" t="s">
        <v>53</v>
      </c>
      <c r="AO665" s="12" t="s">
        <v>53</v>
      </c>
      <c r="AP665" s="12">
        <v>1</v>
      </c>
      <c r="AT665" s="12">
        <v>2</v>
      </c>
      <c r="AZ665" s="12" t="str">
        <f>CONCATENATE(AH665,"-",AK665,"-","Loisir")</f>
        <v>50-43358-Loisir</v>
      </c>
      <c r="BA665" s="12">
        <v>1</v>
      </c>
      <c r="BB665" s="12">
        <v>2</v>
      </c>
      <c r="BC665" s="12" t="s">
        <v>61</v>
      </c>
      <c r="BD665" s="12">
        <v>148</v>
      </c>
      <c r="BE665" s="12" t="s">
        <v>197</v>
      </c>
      <c r="BF665" s="12">
        <v>14945</v>
      </c>
      <c r="BG665" s="12">
        <v>171</v>
      </c>
      <c r="BI665" s="2"/>
    </row>
    <row r="666" spans="1:61" x14ac:dyDescent="0.2">
      <c r="A666" s="2" t="s">
        <v>1612</v>
      </c>
      <c r="B666" s="2" t="s">
        <v>568</v>
      </c>
      <c r="D666" s="2">
        <v>50</v>
      </c>
      <c r="E666" s="11">
        <v>43358</v>
      </c>
      <c r="F666" s="2">
        <v>43358</v>
      </c>
      <c r="G666" s="2">
        <v>141</v>
      </c>
      <c r="K666" s="2">
        <v>15</v>
      </c>
      <c r="O666" s="2" t="s">
        <v>53</v>
      </c>
      <c r="P666" s="52" t="s">
        <v>53</v>
      </c>
      <c r="R666" s="2">
        <v>6</v>
      </c>
      <c r="S666" s="52" t="s">
        <v>1599</v>
      </c>
      <c r="V666" s="2" t="s">
        <v>1988</v>
      </c>
      <c r="W666" s="2" t="s">
        <v>1599</v>
      </c>
      <c r="X666" s="2" t="s">
        <v>1599</v>
      </c>
      <c r="Y666" s="2" t="s">
        <v>1599</v>
      </c>
      <c r="Z666" s="2" t="s">
        <v>1599</v>
      </c>
      <c r="AC666" s="2" t="s">
        <v>1599</v>
      </c>
      <c r="AE666" s="2" t="s">
        <v>1599</v>
      </c>
      <c r="AF666" s="12" t="s">
        <v>204</v>
      </c>
      <c r="AG666" s="12">
        <v>11951</v>
      </c>
      <c r="AH666" s="12">
        <v>50</v>
      </c>
      <c r="AI666" s="12">
        <f>VLOOKUP(AH666,Tableau5[[ID_Section]:[departement]],10,TRUE)</f>
        <v>17</v>
      </c>
      <c r="AJ666" s="12">
        <v>141</v>
      </c>
      <c r="AK666" s="33">
        <v>43358</v>
      </c>
      <c r="AL666" s="12">
        <v>15</v>
      </c>
      <c r="AM666" s="12">
        <v>9</v>
      </c>
      <c r="AN666" s="12" t="s">
        <v>53</v>
      </c>
      <c r="AO666" s="12" t="s">
        <v>53</v>
      </c>
      <c r="AP666" s="12">
        <v>6</v>
      </c>
      <c r="AT666" s="12">
        <v>1</v>
      </c>
      <c r="AZ666" s="12" t="str">
        <f>CONCATENATE(AH666,"-",AK666,"-","Loisir")</f>
        <v>50-43358-Loisir</v>
      </c>
      <c r="BA666" s="12">
        <v>1</v>
      </c>
      <c r="BB666" s="12">
        <v>2</v>
      </c>
      <c r="BC666" s="12" t="s">
        <v>61</v>
      </c>
      <c r="BD666" s="12">
        <v>148</v>
      </c>
      <c r="BE666" s="12" t="s">
        <v>197</v>
      </c>
      <c r="BF666" s="12">
        <v>14945</v>
      </c>
      <c r="BG666" s="12">
        <v>171</v>
      </c>
      <c r="BI666" s="2"/>
    </row>
    <row r="667" spans="1:61" x14ac:dyDescent="0.2">
      <c r="A667" s="2" t="s">
        <v>1612</v>
      </c>
      <c r="B667" s="2" t="s">
        <v>568</v>
      </c>
      <c r="D667" s="2">
        <v>50</v>
      </c>
      <c r="E667" s="11">
        <v>43358</v>
      </c>
      <c r="F667" s="2">
        <v>43358</v>
      </c>
      <c r="G667" s="2">
        <v>141</v>
      </c>
      <c r="K667" s="2">
        <v>15</v>
      </c>
      <c r="O667" s="2" t="s">
        <v>49</v>
      </c>
      <c r="R667" s="2">
        <v>1</v>
      </c>
      <c r="S667" s="52" t="s">
        <v>1599</v>
      </c>
      <c r="V667" s="2" t="s">
        <v>1989</v>
      </c>
      <c r="W667" s="2" t="s">
        <v>1599</v>
      </c>
      <c r="X667" s="2" t="s">
        <v>1599</v>
      </c>
      <c r="Y667" s="2" t="s">
        <v>1599</v>
      </c>
      <c r="Z667" s="2" t="s">
        <v>1599</v>
      </c>
      <c r="AC667" s="2" t="s">
        <v>1599</v>
      </c>
      <c r="AE667" s="2" t="s">
        <v>1599</v>
      </c>
      <c r="AF667" s="12" t="s">
        <v>204</v>
      </c>
      <c r="AG667" s="12">
        <v>11952</v>
      </c>
      <c r="AH667" s="12">
        <v>50</v>
      </c>
      <c r="AI667" s="12">
        <f>VLOOKUP(AH667,Tableau5[[ID_Section]:[departement]],10,TRUE)</f>
        <v>17</v>
      </c>
      <c r="AJ667" s="12">
        <v>141</v>
      </c>
      <c r="AK667" s="33">
        <v>43358</v>
      </c>
      <c r="AL667" s="12">
        <v>15</v>
      </c>
      <c r="AM667" s="12">
        <v>1</v>
      </c>
      <c r="AN667" s="12" t="s">
        <v>49</v>
      </c>
      <c r="AP667" s="12">
        <v>1</v>
      </c>
      <c r="AT667" s="12">
        <v>2</v>
      </c>
      <c r="BA667" s="12">
        <v>2</v>
      </c>
      <c r="BB667" s="12">
        <v>2</v>
      </c>
      <c r="BC667" s="12" t="s">
        <v>61</v>
      </c>
      <c r="BD667" s="12">
        <v>148</v>
      </c>
      <c r="BE667" s="12" t="s">
        <v>197</v>
      </c>
      <c r="BF667" s="12">
        <v>14945</v>
      </c>
      <c r="BG667" s="12">
        <v>171</v>
      </c>
      <c r="BI667" s="2"/>
    </row>
    <row r="668" spans="1:61" x14ac:dyDescent="0.2">
      <c r="A668" s="2" t="s">
        <v>1612</v>
      </c>
      <c r="B668" s="2" t="s">
        <v>568</v>
      </c>
      <c r="D668" s="2">
        <v>50</v>
      </c>
      <c r="E668" s="11">
        <v>43358</v>
      </c>
      <c r="F668" s="2">
        <v>43358</v>
      </c>
      <c r="G668" s="2">
        <v>141</v>
      </c>
      <c r="K668" s="2">
        <v>15</v>
      </c>
      <c r="O668" s="2" t="s">
        <v>53</v>
      </c>
      <c r="P668" s="52" t="s">
        <v>53</v>
      </c>
      <c r="R668" s="2">
        <v>1</v>
      </c>
      <c r="S668" s="52" t="s">
        <v>1599</v>
      </c>
      <c r="V668" s="2" t="s">
        <v>1988</v>
      </c>
      <c r="W668" s="2" t="s">
        <v>1599</v>
      </c>
      <c r="X668" s="2" t="s">
        <v>1599</v>
      </c>
      <c r="Y668" s="2" t="s">
        <v>1599</v>
      </c>
      <c r="Z668" s="2" t="s">
        <v>1599</v>
      </c>
      <c r="AC668" s="2" t="s">
        <v>1599</v>
      </c>
      <c r="AE668" s="2" t="s">
        <v>1599</v>
      </c>
      <c r="AF668" s="12" t="s">
        <v>204</v>
      </c>
      <c r="AG668" s="12">
        <v>11953</v>
      </c>
      <c r="AH668" s="12">
        <v>50</v>
      </c>
      <c r="AI668" s="12">
        <f>VLOOKUP(AH668,Tableau5[[ID_Section]:[departement]],10,TRUE)</f>
        <v>17</v>
      </c>
      <c r="AJ668" s="12">
        <v>141</v>
      </c>
      <c r="AK668" s="33">
        <v>43358</v>
      </c>
      <c r="AL668" s="12">
        <v>15</v>
      </c>
      <c r="AM668" s="12">
        <v>9</v>
      </c>
      <c r="AN668" s="12" t="s">
        <v>53</v>
      </c>
      <c r="AO668" s="12" t="s">
        <v>53</v>
      </c>
      <c r="AP668" s="12">
        <v>1</v>
      </c>
      <c r="AT668" s="12">
        <v>1</v>
      </c>
      <c r="AZ668" s="12" t="str">
        <f>CONCATENATE(AH668,"-",AK668,"-","Loisir")</f>
        <v>50-43358-Loisir</v>
      </c>
      <c r="BA668" s="12">
        <v>1</v>
      </c>
      <c r="BB668" s="12">
        <v>2</v>
      </c>
      <c r="BC668" s="12" t="s">
        <v>61</v>
      </c>
      <c r="BD668" s="12">
        <v>148</v>
      </c>
      <c r="BE668" s="12" t="s">
        <v>197</v>
      </c>
      <c r="BF668" s="12">
        <v>14945</v>
      </c>
      <c r="BG668" s="12">
        <v>171</v>
      </c>
      <c r="BI668" s="2"/>
    </row>
    <row r="669" spans="1:61" x14ac:dyDescent="0.2">
      <c r="A669" s="2" t="s">
        <v>1612</v>
      </c>
      <c r="B669" s="2" t="s">
        <v>568</v>
      </c>
      <c r="D669" s="2">
        <v>50</v>
      </c>
      <c r="E669" s="11">
        <v>43358</v>
      </c>
      <c r="F669" s="2">
        <v>43358</v>
      </c>
      <c r="G669" s="2">
        <v>141</v>
      </c>
      <c r="K669" s="2">
        <v>15</v>
      </c>
      <c r="O669" s="2" t="s">
        <v>49</v>
      </c>
      <c r="R669" s="2">
        <v>3</v>
      </c>
      <c r="S669" s="52" t="s">
        <v>1599</v>
      </c>
      <c r="V669" s="2" t="s">
        <v>1988</v>
      </c>
      <c r="W669" s="2" t="s">
        <v>1599</v>
      </c>
      <c r="X669" s="2" t="s">
        <v>1599</v>
      </c>
      <c r="Y669" s="2" t="s">
        <v>1599</v>
      </c>
      <c r="Z669" s="2" t="s">
        <v>1599</v>
      </c>
      <c r="AC669" s="2" t="s">
        <v>1599</v>
      </c>
      <c r="AE669" s="2" t="s">
        <v>1599</v>
      </c>
      <c r="AF669" s="12" t="s">
        <v>204</v>
      </c>
      <c r="AG669" s="12">
        <v>11954</v>
      </c>
      <c r="AH669" s="12">
        <v>50</v>
      </c>
      <c r="AI669" s="12">
        <f>VLOOKUP(AH669,Tableau5[[ID_Section]:[departement]],10,TRUE)</f>
        <v>17</v>
      </c>
      <c r="AJ669" s="12">
        <v>141</v>
      </c>
      <c r="AK669" s="33">
        <v>43358</v>
      </c>
      <c r="AL669" s="12">
        <v>15</v>
      </c>
      <c r="AM669" s="12">
        <v>1</v>
      </c>
      <c r="AN669" s="12" t="s">
        <v>49</v>
      </c>
      <c r="AP669" s="12">
        <v>3</v>
      </c>
      <c r="AT669" s="12">
        <v>1</v>
      </c>
      <c r="BA669" s="12">
        <v>2</v>
      </c>
      <c r="BB669" s="12">
        <v>2</v>
      </c>
      <c r="BC669" s="12" t="s">
        <v>61</v>
      </c>
      <c r="BD669" s="12">
        <v>148</v>
      </c>
      <c r="BE669" s="12" t="s">
        <v>197</v>
      </c>
      <c r="BF669" s="12">
        <v>14945</v>
      </c>
      <c r="BG669" s="12">
        <v>171</v>
      </c>
      <c r="BI669" s="2"/>
    </row>
    <row r="670" spans="1:61" x14ac:dyDescent="0.2">
      <c r="A670" s="2" t="s">
        <v>1612</v>
      </c>
      <c r="B670" s="2" t="s">
        <v>568</v>
      </c>
      <c r="D670" s="2">
        <v>50</v>
      </c>
      <c r="E670" s="11">
        <v>43358</v>
      </c>
      <c r="F670" s="2">
        <v>43358</v>
      </c>
      <c r="G670" s="2">
        <v>141</v>
      </c>
      <c r="K670" s="2">
        <v>15</v>
      </c>
      <c r="O670" s="2" t="s">
        <v>53</v>
      </c>
      <c r="P670" s="52" t="s">
        <v>53</v>
      </c>
      <c r="R670" s="2">
        <v>4</v>
      </c>
      <c r="S670" s="52" t="s">
        <v>1599</v>
      </c>
      <c r="V670" s="2" t="s">
        <v>1989</v>
      </c>
      <c r="W670" s="2" t="s">
        <v>1599</v>
      </c>
      <c r="X670" s="2" t="s">
        <v>1599</v>
      </c>
      <c r="Y670" s="2" t="s">
        <v>1599</v>
      </c>
      <c r="Z670" s="2" t="s">
        <v>1599</v>
      </c>
      <c r="AC670" s="2" t="s">
        <v>1599</v>
      </c>
      <c r="AE670" s="2" t="s">
        <v>1599</v>
      </c>
      <c r="AF670" s="12" t="s">
        <v>204</v>
      </c>
      <c r="AG670" s="12">
        <v>11955</v>
      </c>
      <c r="AH670" s="12">
        <v>50</v>
      </c>
      <c r="AI670" s="12">
        <f>VLOOKUP(AH670,Tableau5[[ID_Section]:[departement]],10,TRUE)</f>
        <v>17</v>
      </c>
      <c r="AJ670" s="12">
        <v>141</v>
      </c>
      <c r="AK670" s="33">
        <v>43358</v>
      </c>
      <c r="AL670" s="12">
        <v>15</v>
      </c>
      <c r="AM670" s="12">
        <v>9</v>
      </c>
      <c r="AN670" s="12" t="s">
        <v>53</v>
      </c>
      <c r="AO670" s="12" t="s">
        <v>53</v>
      </c>
      <c r="AP670" s="12">
        <v>4</v>
      </c>
      <c r="AT670" s="12">
        <v>2</v>
      </c>
      <c r="AZ670" s="12" t="str">
        <f>CONCATENATE(AH670,"-",AK670,"-","Loisir")</f>
        <v>50-43358-Loisir</v>
      </c>
      <c r="BA670" s="12">
        <v>1</v>
      </c>
      <c r="BB670" s="12">
        <v>2</v>
      </c>
      <c r="BC670" s="12" t="s">
        <v>61</v>
      </c>
      <c r="BD670" s="12">
        <v>148</v>
      </c>
      <c r="BE670" s="12" t="s">
        <v>197</v>
      </c>
      <c r="BF670" s="12">
        <v>14945</v>
      </c>
      <c r="BG670" s="12">
        <v>171</v>
      </c>
      <c r="BI670" s="2"/>
    </row>
    <row r="671" spans="1:61" x14ac:dyDescent="0.2">
      <c r="A671" s="2" t="s">
        <v>1612</v>
      </c>
      <c r="B671" s="2" t="s">
        <v>568</v>
      </c>
      <c r="D671" s="2">
        <v>50</v>
      </c>
      <c r="E671" s="11">
        <v>43358</v>
      </c>
      <c r="F671" s="2">
        <v>43358</v>
      </c>
      <c r="G671" s="2">
        <v>141</v>
      </c>
      <c r="K671" s="2">
        <v>15</v>
      </c>
      <c r="O671" s="2" t="s">
        <v>49</v>
      </c>
      <c r="R671" s="2">
        <v>1</v>
      </c>
      <c r="S671" s="52" t="s">
        <v>1599</v>
      </c>
      <c r="V671" s="2" t="s">
        <v>1988</v>
      </c>
      <c r="W671" s="2" t="s">
        <v>1599</v>
      </c>
      <c r="X671" s="2" t="s">
        <v>1599</v>
      </c>
      <c r="Y671" s="2" t="s">
        <v>1599</v>
      </c>
      <c r="Z671" s="2" t="s">
        <v>1599</v>
      </c>
      <c r="AC671" s="2" t="s">
        <v>1599</v>
      </c>
      <c r="AE671" s="2" t="s">
        <v>1599</v>
      </c>
      <c r="AF671" s="12" t="s">
        <v>204</v>
      </c>
      <c r="AG671" s="12">
        <v>11956</v>
      </c>
      <c r="AH671" s="12">
        <v>50</v>
      </c>
      <c r="AI671" s="12">
        <f>VLOOKUP(AH671,Tableau5[[ID_Section]:[departement]],10,TRUE)</f>
        <v>17</v>
      </c>
      <c r="AJ671" s="12">
        <v>141</v>
      </c>
      <c r="AK671" s="33">
        <v>43358</v>
      </c>
      <c r="AL671" s="12">
        <v>15</v>
      </c>
      <c r="AM671" s="12">
        <v>1</v>
      </c>
      <c r="AN671" s="12" t="s">
        <v>49</v>
      </c>
      <c r="AP671" s="12">
        <v>1</v>
      </c>
      <c r="AT671" s="12">
        <v>1</v>
      </c>
      <c r="BA671" s="12">
        <v>2</v>
      </c>
      <c r="BB671" s="12">
        <v>2</v>
      </c>
      <c r="BC671" s="12" t="s">
        <v>61</v>
      </c>
      <c r="BD671" s="12">
        <v>148</v>
      </c>
      <c r="BE671" s="12" t="s">
        <v>197</v>
      </c>
      <c r="BF671" s="12">
        <v>14945</v>
      </c>
      <c r="BG671" s="12">
        <v>171</v>
      </c>
      <c r="BI671" s="2"/>
    </row>
    <row r="672" spans="1:61" x14ac:dyDescent="0.2">
      <c r="A672" s="2" t="s">
        <v>1612</v>
      </c>
      <c r="B672" s="2" t="s">
        <v>568</v>
      </c>
      <c r="D672" s="2">
        <v>50</v>
      </c>
      <c r="E672" s="11">
        <v>43358</v>
      </c>
      <c r="F672" s="2">
        <v>43358</v>
      </c>
      <c r="G672" s="2">
        <v>141</v>
      </c>
      <c r="K672" s="2">
        <v>15</v>
      </c>
      <c r="O672" s="2" t="s">
        <v>56</v>
      </c>
      <c r="R672" s="2">
        <v>2</v>
      </c>
      <c r="S672" s="52" t="s">
        <v>1599</v>
      </c>
      <c r="U672" s="2" t="s">
        <v>57</v>
      </c>
      <c r="V672" s="2" t="s">
        <v>1989</v>
      </c>
      <c r="W672" s="2" t="s">
        <v>1599</v>
      </c>
      <c r="X672" s="2" t="s">
        <v>1599</v>
      </c>
      <c r="Y672" s="2" t="s">
        <v>1599</v>
      </c>
      <c r="Z672" s="2" t="s">
        <v>1599</v>
      </c>
      <c r="AC672" s="2" t="s">
        <v>1599</v>
      </c>
      <c r="AE672" s="2" t="s">
        <v>1599</v>
      </c>
      <c r="AF672" s="12" t="s">
        <v>204</v>
      </c>
      <c r="AG672" s="12">
        <v>11957</v>
      </c>
      <c r="AH672" s="12">
        <v>50</v>
      </c>
      <c r="AI672" s="12">
        <f>VLOOKUP(AH672,Tableau5[[ID_Section]:[departement]],10,TRUE)</f>
        <v>17</v>
      </c>
      <c r="AJ672" s="12">
        <v>141</v>
      </c>
      <c r="AK672" s="33">
        <v>43358</v>
      </c>
      <c r="AL672" s="12">
        <v>15</v>
      </c>
      <c r="AM672" s="12">
        <v>15</v>
      </c>
      <c r="AN672" s="12" t="s">
        <v>56</v>
      </c>
      <c r="AP672" s="12">
        <v>2</v>
      </c>
      <c r="AS672" s="12" t="s">
        <v>57</v>
      </c>
      <c r="AT672" s="12">
        <v>2</v>
      </c>
      <c r="BA672" s="12">
        <v>2</v>
      </c>
      <c r="BB672" s="12">
        <v>2</v>
      </c>
      <c r="BC672" s="12" t="s">
        <v>61</v>
      </c>
      <c r="BD672" s="12">
        <v>148</v>
      </c>
      <c r="BE672" s="12" t="s">
        <v>197</v>
      </c>
      <c r="BF672" s="12">
        <v>14945</v>
      </c>
      <c r="BG672" s="12">
        <v>171</v>
      </c>
      <c r="BI672" s="2"/>
    </row>
    <row r="673" spans="1:61" x14ac:dyDescent="0.2">
      <c r="A673" s="2" t="s">
        <v>1612</v>
      </c>
      <c r="B673" s="2" t="s">
        <v>568</v>
      </c>
      <c r="D673" s="2">
        <v>50</v>
      </c>
      <c r="E673" s="11">
        <v>43358</v>
      </c>
      <c r="F673" s="2">
        <v>43358</v>
      </c>
      <c r="G673" s="2">
        <v>141</v>
      </c>
      <c r="K673" s="2">
        <v>15</v>
      </c>
      <c r="O673" s="2" t="s">
        <v>53</v>
      </c>
      <c r="P673" s="52" t="s">
        <v>53</v>
      </c>
      <c r="R673" s="2">
        <v>1</v>
      </c>
      <c r="S673" s="52" t="s">
        <v>1599</v>
      </c>
      <c r="V673" s="2" t="s">
        <v>1988</v>
      </c>
      <c r="W673" s="2" t="s">
        <v>1599</v>
      </c>
      <c r="X673" s="2" t="s">
        <v>1599</v>
      </c>
      <c r="Y673" s="2" t="s">
        <v>1599</v>
      </c>
      <c r="Z673" s="2" t="s">
        <v>1599</v>
      </c>
      <c r="AC673" s="2" t="s">
        <v>1599</v>
      </c>
      <c r="AE673" s="2" t="s">
        <v>1599</v>
      </c>
      <c r="AF673" s="12" t="s">
        <v>204</v>
      </c>
      <c r="AG673" s="12">
        <v>11958</v>
      </c>
      <c r="AH673" s="12">
        <v>50</v>
      </c>
      <c r="AI673" s="12">
        <f>VLOOKUP(AH673,Tableau5[[ID_Section]:[departement]],10,TRUE)</f>
        <v>17</v>
      </c>
      <c r="AJ673" s="12">
        <v>141</v>
      </c>
      <c r="AK673" s="33">
        <v>43358</v>
      </c>
      <c r="AL673" s="12">
        <v>15</v>
      </c>
      <c r="AM673" s="12">
        <v>9</v>
      </c>
      <c r="AN673" s="12" t="s">
        <v>53</v>
      </c>
      <c r="AO673" s="12" t="s">
        <v>53</v>
      </c>
      <c r="AP673" s="12">
        <v>1</v>
      </c>
      <c r="AT673" s="12">
        <v>1</v>
      </c>
      <c r="AZ673" s="12" t="str">
        <f>CONCATENATE(AH673,"-",AK673,"-","Loisir")</f>
        <v>50-43358-Loisir</v>
      </c>
      <c r="BA673" s="12">
        <v>1</v>
      </c>
      <c r="BB673" s="12">
        <v>2</v>
      </c>
      <c r="BC673" s="12" t="s">
        <v>61</v>
      </c>
      <c r="BD673" s="12">
        <v>148</v>
      </c>
      <c r="BE673" s="12" t="s">
        <v>197</v>
      </c>
      <c r="BF673" s="12">
        <v>14945</v>
      </c>
      <c r="BG673" s="12">
        <v>171</v>
      </c>
      <c r="BI673" s="2"/>
    </row>
    <row r="674" spans="1:61" x14ac:dyDescent="0.2">
      <c r="A674" s="2" t="s">
        <v>1612</v>
      </c>
      <c r="B674" s="2" t="s">
        <v>568</v>
      </c>
      <c r="D674" s="2">
        <v>50</v>
      </c>
      <c r="E674" s="11">
        <v>43358</v>
      </c>
      <c r="F674" s="2">
        <v>43358</v>
      </c>
      <c r="G674" s="2">
        <v>141</v>
      </c>
      <c r="K674" s="2">
        <v>15</v>
      </c>
      <c r="O674" s="2" t="s">
        <v>53</v>
      </c>
      <c r="P674" s="52" t="s">
        <v>53</v>
      </c>
      <c r="R674" s="2">
        <v>2</v>
      </c>
      <c r="S674" s="52" t="s">
        <v>1599</v>
      </c>
      <c r="V674" s="2" t="s">
        <v>1989</v>
      </c>
      <c r="W674" s="2" t="s">
        <v>1599</v>
      </c>
      <c r="X674" s="2" t="s">
        <v>1599</v>
      </c>
      <c r="Y674" s="2" t="s">
        <v>1599</v>
      </c>
      <c r="Z674" s="2" t="s">
        <v>1599</v>
      </c>
      <c r="AC674" s="2" t="s">
        <v>1599</v>
      </c>
      <c r="AE674" s="2" t="s">
        <v>1599</v>
      </c>
      <c r="AF674" s="12" t="s">
        <v>204</v>
      </c>
      <c r="AG674" s="12">
        <v>11959</v>
      </c>
      <c r="AH674" s="12">
        <v>50</v>
      </c>
      <c r="AI674" s="12">
        <f>VLOOKUP(AH674,Tableau5[[ID_Section]:[departement]],10,TRUE)</f>
        <v>17</v>
      </c>
      <c r="AJ674" s="12">
        <v>141</v>
      </c>
      <c r="AK674" s="33">
        <v>43358</v>
      </c>
      <c r="AL674" s="12">
        <v>15</v>
      </c>
      <c r="AM674" s="12">
        <v>9</v>
      </c>
      <c r="AN674" s="12" t="s">
        <v>53</v>
      </c>
      <c r="AO674" s="12" t="s">
        <v>53</v>
      </c>
      <c r="AP674" s="12">
        <v>2</v>
      </c>
      <c r="AT674" s="12">
        <v>2</v>
      </c>
      <c r="AZ674" s="12" t="str">
        <f>CONCATENATE(AH674,"-",AK674,"-","Loisir")</f>
        <v>50-43358-Loisir</v>
      </c>
      <c r="BA674" s="12">
        <v>1</v>
      </c>
      <c r="BB674" s="12">
        <v>2</v>
      </c>
      <c r="BC674" s="12" t="s">
        <v>61</v>
      </c>
      <c r="BD674" s="12">
        <v>148</v>
      </c>
      <c r="BE674" s="12" t="s">
        <v>197</v>
      </c>
      <c r="BF674" s="12">
        <v>14945</v>
      </c>
      <c r="BG674" s="12">
        <v>171</v>
      </c>
      <c r="BI674" s="2"/>
    </row>
    <row r="675" spans="1:61" x14ac:dyDescent="0.2">
      <c r="A675" s="2" t="s">
        <v>1612</v>
      </c>
      <c r="B675" s="2" t="s">
        <v>568</v>
      </c>
      <c r="D675" s="2">
        <v>50</v>
      </c>
      <c r="E675" s="11">
        <v>43358</v>
      </c>
      <c r="F675" s="2">
        <v>43358</v>
      </c>
      <c r="G675" s="2">
        <v>141</v>
      </c>
      <c r="K675" s="2">
        <v>15</v>
      </c>
      <c r="O675" s="2" t="s">
        <v>49</v>
      </c>
      <c r="R675" s="2">
        <v>1</v>
      </c>
      <c r="S675" s="52" t="s">
        <v>1599</v>
      </c>
      <c r="V675" s="2" t="s">
        <v>1988</v>
      </c>
      <c r="W675" s="2" t="s">
        <v>1599</v>
      </c>
      <c r="X675" s="2" t="s">
        <v>1599</v>
      </c>
      <c r="Y675" s="2" t="s">
        <v>1599</v>
      </c>
      <c r="Z675" s="2" t="s">
        <v>1599</v>
      </c>
      <c r="AC675" s="2" t="s">
        <v>1599</v>
      </c>
      <c r="AE675" s="2" t="s">
        <v>1599</v>
      </c>
      <c r="AF675" s="12" t="s">
        <v>204</v>
      </c>
      <c r="AG675" s="12">
        <v>11960</v>
      </c>
      <c r="AH675" s="12">
        <v>50</v>
      </c>
      <c r="AI675" s="12">
        <f>VLOOKUP(AH675,Tableau5[[ID_Section]:[departement]],10,TRUE)</f>
        <v>17</v>
      </c>
      <c r="AJ675" s="12">
        <v>141</v>
      </c>
      <c r="AK675" s="33">
        <v>43358</v>
      </c>
      <c r="AL675" s="12">
        <v>15</v>
      </c>
      <c r="AM675" s="12">
        <v>1</v>
      </c>
      <c r="AN675" s="12" t="s">
        <v>49</v>
      </c>
      <c r="AP675" s="12">
        <v>1</v>
      </c>
      <c r="AT675" s="12">
        <v>1</v>
      </c>
      <c r="BA675" s="12">
        <v>2</v>
      </c>
      <c r="BB675" s="12">
        <v>2</v>
      </c>
      <c r="BC675" s="12" t="s">
        <v>61</v>
      </c>
      <c r="BD675" s="12">
        <v>148</v>
      </c>
      <c r="BE675" s="12" t="s">
        <v>197</v>
      </c>
      <c r="BF675" s="12">
        <v>14945</v>
      </c>
      <c r="BG675" s="12">
        <v>171</v>
      </c>
      <c r="BI675" s="2"/>
    </row>
    <row r="676" spans="1:61" x14ac:dyDescent="0.2">
      <c r="A676" s="2" t="s">
        <v>1612</v>
      </c>
      <c r="B676" s="2" t="s">
        <v>568</v>
      </c>
      <c r="D676" s="2">
        <v>50</v>
      </c>
      <c r="E676" s="11">
        <v>43358</v>
      </c>
      <c r="F676" s="2">
        <v>43358</v>
      </c>
      <c r="G676" s="2">
        <v>141</v>
      </c>
      <c r="K676" s="2">
        <v>15</v>
      </c>
      <c r="O676" s="2" t="s">
        <v>53</v>
      </c>
      <c r="P676" s="52" t="s">
        <v>53</v>
      </c>
      <c r="R676" s="2">
        <v>2</v>
      </c>
      <c r="S676" s="52" t="s">
        <v>1599</v>
      </c>
      <c r="V676" s="2" t="s">
        <v>1989</v>
      </c>
      <c r="W676" s="2" t="s">
        <v>1599</v>
      </c>
      <c r="X676" s="2" t="s">
        <v>1599</v>
      </c>
      <c r="Y676" s="2" t="s">
        <v>1981</v>
      </c>
      <c r="Z676" s="2" t="s">
        <v>176</v>
      </c>
      <c r="AC676" s="2" t="s">
        <v>1983</v>
      </c>
      <c r="AE676" s="2" t="s">
        <v>54</v>
      </c>
      <c r="AF676" s="12" t="s">
        <v>204</v>
      </c>
      <c r="AG676" s="12">
        <v>11961</v>
      </c>
      <c r="AH676" s="12">
        <v>50</v>
      </c>
      <c r="AI676" s="12">
        <f>VLOOKUP(AH676,Tableau5[[ID_Section]:[departement]],10,TRUE)</f>
        <v>17</v>
      </c>
      <c r="AJ676" s="12">
        <v>141</v>
      </c>
      <c r="AK676" s="33">
        <v>43358</v>
      </c>
      <c r="AL676" s="12">
        <v>15</v>
      </c>
      <c r="AM676" s="12">
        <v>9</v>
      </c>
      <c r="AN676" s="12" t="s">
        <v>53</v>
      </c>
      <c r="AO676" s="12" t="s">
        <v>53</v>
      </c>
      <c r="AP676" s="12">
        <v>2</v>
      </c>
      <c r="AT676" s="12">
        <v>2</v>
      </c>
      <c r="AV676" s="12" t="s">
        <v>176</v>
      </c>
      <c r="AW676" s="12" t="s">
        <v>54</v>
      </c>
      <c r="AX676" s="12">
        <v>1</v>
      </c>
      <c r="AY676" s="12">
        <v>2</v>
      </c>
      <c r="AZ676" s="12" t="str">
        <f t="shared" ref="AZ676:AZ681" si="5">CONCATENATE(AH676,"-",AK676,"-","Loisir")</f>
        <v>50-43358-Loisir</v>
      </c>
      <c r="BA676" s="12">
        <v>1</v>
      </c>
      <c r="BB676" s="12">
        <v>2</v>
      </c>
      <c r="BC676" s="12" t="s">
        <v>61</v>
      </c>
      <c r="BD676" s="12">
        <v>148</v>
      </c>
      <c r="BE676" s="12" t="s">
        <v>197</v>
      </c>
      <c r="BF676" s="12">
        <v>14945</v>
      </c>
      <c r="BG676" s="12">
        <v>171</v>
      </c>
      <c r="BI676" s="2"/>
    </row>
    <row r="677" spans="1:61" x14ac:dyDescent="0.2">
      <c r="A677" s="2" t="s">
        <v>1612</v>
      </c>
      <c r="B677" s="2" t="s">
        <v>568</v>
      </c>
      <c r="D677" s="2">
        <v>50</v>
      </c>
      <c r="E677" s="11">
        <v>43358</v>
      </c>
      <c r="F677" s="2">
        <v>43358</v>
      </c>
      <c r="G677" s="2">
        <v>141</v>
      </c>
      <c r="K677" s="2">
        <v>15</v>
      </c>
      <c r="O677" s="2" t="s">
        <v>53</v>
      </c>
      <c r="P677" s="52" t="s">
        <v>53</v>
      </c>
      <c r="R677" s="2">
        <v>2</v>
      </c>
      <c r="S677" s="52" t="s">
        <v>1599</v>
      </c>
      <c r="V677" s="2" t="s">
        <v>1989</v>
      </c>
      <c r="W677" s="2" t="s">
        <v>1599</v>
      </c>
      <c r="X677" s="2" t="s">
        <v>1599</v>
      </c>
      <c r="Y677" s="2" t="s">
        <v>1599</v>
      </c>
      <c r="Z677" s="2" t="s">
        <v>1599</v>
      </c>
      <c r="AC677" s="2" t="s">
        <v>1599</v>
      </c>
      <c r="AE677" s="2" t="s">
        <v>1599</v>
      </c>
      <c r="AF677" s="12" t="s">
        <v>204</v>
      </c>
      <c r="AG677" s="12">
        <v>11962</v>
      </c>
      <c r="AH677" s="12">
        <v>50</v>
      </c>
      <c r="AI677" s="12">
        <f>VLOOKUP(AH677,Tableau5[[ID_Section]:[departement]],10,TRUE)</f>
        <v>17</v>
      </c>
      <c r="AJ677" s="12">
        <v>141</v>
      </c>
      <c r="AK677" s="33">
        <v>43358</v>
      </c>
      <c r="AL677" s="12">
        <v>15</v>
      </c>
      <c r="AM677" s="12">
        <v>9</v>
      </c>
      <c r="AN677" s="12" t="s">
        <v>53</v>
      </c>
      <c r="AO677" s="12" t="s">
        <v>53</v>
      </c>
      <c r="AP677" s="12">
        <v>2</v>
      </c>
      <c r="AT677" s="12">
        <v>2</v>
      </c>
      <c r="AZ677" s="12" t="str">
        <f t="shared" si="5"/>
        <v>50-43358-Loisir</v>
      </c>
      <c r="BA677" s="12">
        <v>1</v>
      </c>
      <c r="BB677" s="12">
        <v>2</v>
      </c>
      <c r="BC677" s="12" t="s">
        <v>61</v>
      </c>
      <c r="BD677" s="12">
        <v>148</v>
      </c>
      <c r="BE677" s="12" t="s">
        <v>197</v>
      </c>
      <c r="BF677" s="12">
        <v>14945</v>
      </c>
      <c r="BG677" s="12">
        <v>171</v>
      </c>
      <c r="BI677" s="2"/>
    </row>
    <row r="678" spans="1:61" x14ac:dyDescent="0.2">
      <c r="A678" s="2" t="s">
        <v>1612</v>
      </c>
      <c r="B678" s="2" t="s">
        <v>568</v>
      </c>
      <c r="D678" s="2">
        <v>50</v>
      </c>
      <c r="E678" s="11">
        <v>43358</v>
      </c>
      <c r="F678" s="2">
        <v>43358</v>
      </c>
      <c r="G678" s="2">
        <v>141</v>
      </c>
      <c r="K678" s="2">
        <v>15</v>
      </c>
      <c r="O678" s="2" t="s">
        <v>53</v>
      </c>
      <c r="P678" s="52" t="s">
        <v>53</v>
      </c>
      <c r="R678" s="2">
        <v>2</v>
      </c>
      <c r="S678" s="52" t="s">
        <v>1599</v>
      </c>
      <c r="V678" s="2" t="s">
        <v>1988</v>
      </c>
      <c r="W678" s="2" t="s">
        <v>1599</v>
      </c>
      <c r="X678" s="2" t="s">
        <v>1599</v>
      </c>
      <c r="Y678" s="2" t="s">
        <v>1599</v>
      </c>
      <c r="Z678" s="2" t="s">
        <v>1599</v>
      </c>
      <c r="AC678" s="2" t="s">
        <v>1599</v>
      </c>
      <c r="AE678" s="2" t="s">
        <v>1599</v>
      </c>
      <c r="AF678" s="12" t="s">
        <v>204</v>
      </c>
      <c r="AG678" s="12">
        <v>11963</v>
      </c>
      <c r="AH678" s="12">
        <v>50</v>
      </c>
      <c r="AI678" s="12">
        <f>VLOOKUP(AH678,Tableau5[[ID_Section]:[departement]],10,TRUE)</f>
        <v>17</v>
      </c>
      <c r="AJ678" s="12">
        <v>141</v>
      </c>
      <c r="AK678" s="33">
        <v>43358</v>
      </c>
      <c r="AL678" s="12">
        <v>15</v>
      </c>
      <c r="AM678" s="12">
        <v>9</v>
      </c>
      <c r="AN678" s="12" t="s">
        <v>53</v>
      </c>
      <c r="AO678" s="12" t="s">
        <v>53</v>
      </c>
      <c r="AP678" s="12">
        <v>2</v>
      </c>
      <c r="AT678" s="12">
        <v>1</v>
      </c>
      <c r="AZ678" s="12" t="str">
        <f t="shared" si="5"/>
        <v>50-43358-Loisir</v>
      </c>
      <c r="BA678" s="12">
        <v>1</v>
      </c>
      <c r="BB678" s="12">
        <v>2</v>
      </c>
      <c r="BC678" s="12" t="s">
        <v>61</v>
      </c>
      <c r="BD678" s="12">
        <v>148</v>
      </c>
      <c r="BE678" s="12" t="s">
        <v>197</v>
      </c>
      <c r="BF678" s="12">
        <v>14945</v>
      </c>
      <c r="BG678" s="12">
        <v>171</v>
      </c>
      <c r="BI678" s="2"/>
    </row>
    <row r="679" spans="1:61" x14ac:dyDescent="0.2">
      <c r="A679" s="2" t="s">
        <v>1612</v>
      </c>
      <c r="B679" s="2" t="s">
        <v>568</v>
      </c>
      <c r="D679" s="2">
        <v>50</v>
      </c>
      <c r="E679" s="11">
        <v>43358</v>
      </c>
      <c r="F679" s="2">
        <v>43358</v>
      </c>
      <c r="G679" s="2">
        <v>141</v>
      </c>
      <c r="K679" s="2">
        <v>15</v>
      </c>
      <c r="M679" s="2">
        <v>1</v>
      </c>
      <c r="O679" s="2" t="s">
        <v>53</v>
      </c>
      <c r="P679" s="52" t="s">
        <v>53</v>
      </c>
      <c r="R679" s="2">
        <v>1</v>
      </c>
      <c r="S679" s="52" t="s">
        <v>1599</v>
      </c>
      <c r="V679" s="2" t="s">
        <v>1988</v>
      </c>
      <c r="W679" s="2" t="s">
        <v>1599</v>
      </c>
      <c r="X679" s="2" t="s">
        <v>1599</v>
      </c>
      <c r="Y679" s="2" t="s">
        <v>1599</v>
      </c>
      <c r="Z679" s="2" t="s">
        <v>1599</v>
      </c>
      <c r="AC679" s="2" t="s">
        <v>1599</v>
      </c>
      <c r="AE679" s="2" t="s">
        <v>1599</v>
      </c>
      <c r="AF679" s="12" t="s">
        <v>204</v>
      </c>
      <c r="AG679" s="12">
        <v>11964</v>
      </c>
      <c r="AH679" s="12">
        <v>50</v>
      </c>
      <c r="AI679" s="12">
        <f>VLOOKUP(AH679,Tableau5[[ID_Section]:[departement]],10,TRUE)</f>
        <v>17</v>
      </c>
      <c r="AJ679" s="12">
        <v>141</v>
      </c>
      <c r="AK679" s="33">
        <v>43358</v>
      </c>
      <c r="AL679" s="12">
        <v>15</v>
      </c>
      <c r="AM679" s="12">
        <v>9</v>
      </c>
      <c r="AN679" s="12" t="s">
        <v>53</v>
      </c>
      <c r="AO679" s="12" t="s">
        <v>53</v>
      </c>
      <c r="AP679" s="12">
        <v>1</v>
      </c>
      <c r="AR679" s="12">
        <v>1</v>
      </c>
      <c r="AT679" s="12">
        <v>1</v>
      </c>
      <c r="AZ679" s="12" t="str">
        <f t="shared" si="5"/>
        <v>50-43358-Loisir</v>
      </c>
      <c r="BA679" s="12">
        <v>1</v>
      </c>
      <c r="BB679" s="12">
        <v>2</v>
      </c>
      <c r="BC679" s="12" t="s">
        <v>61</v>
      </c>
      <c r="BD679" s="12">
        <v>148</v>
      </c>
      <c r="BE679" s="12" t="s">
        <v>197</v>
      </c>
      <c r="BF679" s="12">
        <v>14945</v>
      </c>
      <c r="BG679" s="12">
        <v>171</v>
      </c>
      <c r="BI679" s="2"/>
    </row>
    <row r="680" spans="1:61" x14ac:dyDescent="0.2">
      <c r="A680" s="2" t="s">
        <v>1612</v>
      </c>
      <c r="B680" s="2" t="s">
        <v>568</v>
      </c>
      <c r="D680" s="2">
        <v>50</v>
      </c>
      <c r="E680" s="11">
        <v>43358</v>
      </c>
      <c r="F680" s="2">
        <v>43358</v>
      </c>
      <c r="G680" s="2">
        <v>141</v>
      </c>
      <c r="K680" s="2">
        <v>15</v>
      </c>
      <c r="O680" s="2" t="s">
        <v>53</v>
      </c>
      <c r="P680" s="52" t="s">
        <v>53</v>
      </c>
      <c r="R680" s="2">
        <v>1</v>
      </c>
      <c r="S680" s="52" t="s">
        <v>1599</v>
      </c>
      <c r="V680" s="2" t="s">
        <v>1989</v>
      </c>
      <c r="W680" s="2" t="s">
        <v>1599</v>
      </c>
      <c r="X680" s="2" t="s">
        <v>1599</v>
      </c>
      <c r="Y680" s="2" t="s">
        <v>1599</v>
      </c>
      <c r="Z680" s="2" t="s">
        <v>1599</v>
      </c>
      <c r="AC680" s="2" t="s">
        <v>1599</v>
      </c>
      <c r="AE680" s="2" t="s">
        <v>1599</v>
      </c>
      <c r="AF680" s="12" t="s">
        <v>204</v>
      </c>
      <c r="AG680" s="12">
        <v>11965</v>
      </c>
      <c r="AH680" s="12">
        <v>50</v>
      </c>
      <c r="AI680" s="12">
        <f>VLOOKUP(AH680,Tableau5[[ID_Section]:[departement]],10,TRUE)</f>
        <v>17</v>
      </c>
      <c r="AJ680" s="12">
        <v>141</v>
      </c>
      <c r="AK680" s="33">
        <v>43358</v>
      </c>
      <c r="AL680" s="12">
        <v>15</v>
      </c>
      <c r="AM680" s="12">
        <v>9</v>
      </c>
      <c r="AN680" s="12" t="s">
        <v>53</v>
      </c>
      <c r="AO680" s="12" t="s">
        <v>53</v>
      </c>
      <c r="AP680" s="12">
        <v>1</v>
      </c>
      <c r="AT680" s="12">
        <v>2</v>
      </c>
      <c r="AZ680" s="12" t="str">
        <f t="shared" si="5"/>
        <v>50-43358-Loisir</v>
      </c>
      <c r="BA680" s="12">
        <v>1</v>
      </c>
      <c r="BB680" s="12">
        <v>2</v>
      </c>
      <c r="BC680" s="12" t="s">
        <v>61</v>
      </c>
      <c r="BD680" s="12">
        <v>148</v>
      </c>
      <c r="BE680" s="12" t="s">
        <v>197</v>
      </c>
      <c r="BF680" s="12">
        <v>14945</v>
      </c>
      <c r="BG680" s="12">
        <v>171</v>
      </c>
      <c r="BI680" s="2"/>
    </row>
    <row r="681" spans="1:61" x14ac:dyDescent="0.2">
      <c r="A681" s="2" t="s">
        <v>1612</v>
      </c>
      <c r="B681" s="2" t="s">
        <v>568</v>
      </c>
      <c r="D681" s="2">
        <v>50</v>
      </c>
      <c r="E681" s="11">
        <v>43358</v>
      </c>
      <c r="F681" s="2">
        <v>43358</v>
      </c>
      <c r="G681" s="2">
        <v>141</v>
      </c>
      <c r="K681" s="2">
        <v>15</v>
      </c>
      <c r="O681" s="2" t="s">
        <v>53</v>
      </c>
      <c r="P681" s="52" t="s">
        <v>53</v>
      </c>
      <c r="R681" s="2">
        <v>3</v>
      </c>
      <c r="S681" s="52" t="s">
        <v>1599</v>
      </c>
      <c r="V681" s="2" t="s">
        <v>1989</v>
      </c>
      <c r="W681" s="2" t="s">
        <v>1599</v>
      </c>
      <c r="X681" s="2" t="s">
        <v>1599</v>
      </c>
      <c r="Y681" s="2" t="s">
        <v>1599</v>
      </c>
      <c r="Z681" s="2" t="s">
        <v>1599</v>
      </c>
      <c r="AC681" s="2" t="s">
        <v>1599</v>
      </c>
      <c r="AE681" s="2" t="s">
        <v>1599</v>
      </c>
      <c r="AF681" s="12" t="s">
        <v>204</v>
      </c>
      <c r="AG681" s="12">
        <v>11966</v>
      </c>
      <c r="AH681" s="12">
        <v>50</v>
      </c>
      <c r="AI681" s="12">
        <f>VLOOKUP(AH681,Tableau5[[ID_Section]:[departement]],10,TRUE)</f>
        <v>17</v>
      </c>
      <c r="AJ681" s="12">
        <v>141</v>
      </c>
      <c r="AK681" s="33">
        <v>43358</v>
      </c>
      <c r="AL681" s="12">
        <v>15</v>
      </c>
      <c r="AM681" s="12">
        <v>9</v>
      </c>
      <c r="AN681" s="12" t="s">
        <v>53</v>
      </c>
      <c r="AO681" s="12" t="s">
        <v>53</v>
      </c>
      <c r="AP681" s="12">
        <v>3</v>
      </c>
      <c r="AT681" s="12">
        <v>2</v>
      </c>
      <c r="AZ681" s="12" t="str">
        <f t="shared" si="5"/>
        <v>50-43358-Loisir</v>
      </c>
      <c r="BA681" s="12">
        <v>1</v>
      </c>
      <c r="BB681" s="12">
        <v>2</v>
      </c>
      <c r="BC681" s="12" t="s">
        <v>61</v>
      </c>
      <c r="BD681" s="12">
        <v>148</v>
      </c>
      <c r="BE681" s="12" t="s">
        <v>197</v>
      </c>
      <c r="BF681" s="12">
        <v>14945</v>
      </c>
      <c r="BG681" s="12">
        <v>171</v>
      </c>
      <c r="BI681" s="2"/>
    </row>
    <row r="682" spans="1:61" x14ac:dyDescent="0.2">
      <c r="A682" s="2" t="s">
        <v>1612</v>
      </c>
      <c r="B682" s="2" t="s">
        <v>568</v>
      </c>
      <c r="D682" s="2">
        <v>50</v>
      </c>
      <c r="E682" s="11">
        <v>43358</v>
      </c>
      <c r="F682" s="2">
        <v>43358</v>
      </c>
      <c r="G682" s="2">
        <v>141</v>
      </c>
      <c r="K682" s="2">
        <v>15</v>
      </c>
      <c r="O682" s="2" t="s">
        <v>50</v>
      </c>
      <c r="P682" s="52" t="s">
        <v>50</v>
      </c>
      <c r="R682" s="2">
        <v>1</v>
      </c>
      <c r="S682" s="52">
        <v>1</v>
      </c>
      <c r="V682" s="2" t="s">
        <v>1988</v>
      </c>
      <c r="W682" s="2" t="s">
        <v>54</v>
      </c>
      <c r="X682" s="2" t="s">
        <v>262</v>
      </c>
      <c r="Y682" s="2" t="s">
        <v>1599</v>
      </c>
      <c r="Z682" s="2" t="s">
        <v>1599</v>
      </c>
      <c r="AC682" s="2" t="s">
        <v>1599</v>
      </c>
      <c r="AE682" s="2" t="s">
        <v>1599</v>
      </c>
      <c r="AF682" s="12" t="s">
        <v>262</v>
      </c>
      <c r="AG682" s="12">
        <v>11967</v>
      </c>
      <c r="AH682" s="12">
        <v>50</v>
      </c>
      <c r="AI682" s="12">
        <f>VLOOKUP(AH682,Tableau5[[ID_Section]:[departement]],10,TRUE)</f>
        <v>17</v>
      </c>
      <c r="AJ682" s="12">
        <v>141</v>
      </c>
      <c r="AK682" s="33">
        <v>43358</v>
      </c>
      <c r="AL682" s="12">
        <v>15</v>
      </c>
      <c r="AM682" s="12">
        <v>8</v>
      </c>
      <c r="AN682" s="12" t="s">
        <v>50</v>
      </c>
      <c r="AO682" s="12" t="str">
        <f>AN682</f>
        <v>Utilitaire</v>
      </c>
      <c r="AP682" s="12">
        <v>1</v>
      </c>
      <c r="AT682" s="12">
        <v>1</v>
      </c>
      <c r="AU682" s="12">
        <v>56</v>
      </c>
      <c r="AZ682" s="12" t="str">
        <f>CONCATENATE(AH682,"-",AK682,"-",AN682)</f>
        <v>50-43358-Utilitaire</v>
      </c>
      <c r="BA682" s="12">
        <v>1</v>
      </c>
      <c r="BB682" s="12">
        <v>2</v>
      </c>
      <c r="BC682" s="12" t="s">
        <v>61</v>
      </c>
      <c r="BD682" s="12">
        <v>148</v>
      </c>
      <c r="BE682" s="12" t="s">
        <v>197</v>
      </c>
      <c r="BF682" s="12">
        <v>14945</v>
      </c>
      <c r="BG682" s="12">
        <v>171</v>
      </c>
      <c r="BI682" s="2"/>
    </row>
    <row r="683" spans="1:61" x14ac:dyDescent="0.2">
      <c r="A683" s="2" t="s">
        <v>1612</v>
      </c>
      <c r="B683" s="2" t="s">
        <v>568</v>
      </c>
      <c r="D683" s="2">
        <v>50</v>
      </c>
      <c r="E683" s="11">
        <v>43358</v>
      </c>
      <c r="F683" s="2">
        <v>43358</v>
      </c>
      <c r="G683" s="2">
        <v>141</v>
      </c>
      <c r="K683" s="2">
        <v>15</v>
      </c>
      <c r="O683" s="2" t="s">
        <v>50</v>
      </c>
      <c r="P683" s="52" t="s">
        <v>50</v>
      </c>
      <c r="R683" s="2">
        <v>1</v>
      </c>
      <c r="S683" s="52">
        <v>1</v>
      </c>
      <c r="V683" s="2" t="s">
        <v>1988</v>
      </c>
      <c r="W683" s="2" t="s">
        <v>54</v>
      </c>
      <c r="X683" s="2" t="s">
        <v>263</v>
      </c>
      <c r="Y683" s="2" t="s">
        <v>1599</v>
      </c>
      <c r="Z683" s="2" t="s">
        <v>1599</v>
      </c>
      <c r="AC683" s="2" t="s">
        <v>1599</v>
      </c>
      <c r="AE683" s="2" t="s">
        <v>1599</v>
      </c>
      <c r="AF683" s="12" t="s">
        <v>263</v>
      </c>
      <c r="AG683" s="12">
        <v>11968</v>
      </c>
      <c r="AH683" s="12">
        <v>50</v>
      </c>
      <c r="AI683" s="12">
        <f>VLOOKUP(AH683,Tableau5[[ID_Section]:[departement]],10,TRUE)</f>
        <v>17</v>
      </c>
      <c r="AJ683" s="12">
        <v>141</v>
      </c>
      <c r="AK683" s="33">
        <v>43358</v>
      </c>
      <c r="AL683" s="12">
        <v>15</v>
      </c>
      <c r="AM683" s="12">
        <v>8</v>
      </c>
      <c r="AN683" s="12" t="s">
        <v>50</v>
      </c>
      <c r="AO683" s="12" t="str">
        <f>AN683</f>
        <v>Utilitaire</v>
      </c>
      <c r="AP683" s="12">
        <v>1</v>
      </c>
      <c r="AT683" s="12">
        <v>1</v>
      </c>
      <c r="AU683" s="12">
        <v>57</v>
      </c>
      <c r="AZ683" s="12" t="str">
        <f>CONCATENATE(AH683,"-",AK683,"-",AN683)</f>
        <v>50-43358-Utilitaire</v>
      </c>
      <c r="BA683" s="12">
        <v>1</v>
      </c>
      <c r="BB683" s="12">
        <v>2</v>
      </c>
      <c r="BC683" s="12" t="s">
        <v>61</v>
      </c>
      <c r="BD683" s="12">
        <v>148</v>
      </c>
      <c r="BE683" s="12" t="s">
        <v>197</v>
      </c>
      <c r="BF683" s="12">
        <v>14945</v>
      </c>
      <c r="BG683" s="12">
        <v>171</v>
      </c>
      <c r="BI683" s="2"/>
    </row>
    <row r="684" spans="1:61" x14ac:dyDescent="0.2">
      <c r="A684" s="2" t="s">
        <v>1612</v>
      </c>
      <c r="B684" s="2" t="s">
        <v>568</v>
      </c>
      <c r="D684" s="2">
        <v>50</v>
      </c>
      <c r="E684" s="11">
        <v>43358</v>
      </c>
      <c r="F684" s="2">
        <v>43358</v>
      </c>
      <c r="G684" s="2">
        <v>141</v>
      </c>
      <c r="K684" s="2">
        <v>15</v>
      </c>
      <c r="O684" s="2" t="s">
        <v>53</v>
      </c>
      <c r="P684" s="52" t="s">
        <v>53</v>
      </c>
      <c r="R684" s="2">
        <v>6</v>
      </c>
      <c r="S684" s="52" t="s">
        <v>1599</v>
      </c>
      <c r="V684" s="2" t="s">
        <v>1989</v>
      </c>
      <c r="W684" s="2" t="s">
        <v>1599</v>
      </c>
      <c r="X684" s="2" t="s">
        <v>1599</v>
      </c>
      <c r="Y684" s="2" t="s">
        <v>1599</v>
      </c>
      <c r="Z684" s="2" t="s">
        <v>1599</v>
      </c>
      <c r="AC684" s="2" t="s">
        <v>1599</v>
      </c>
      <c r="AE684" s="2" t="s">
        <v>1599</v>
      </c>
      <c r="AF684" s="12" t="s">
        <v>204</v>
      </c>
      <c r="AG684" s="12">
        <v>11969</v>
      </c>
      <c r="AH684" s="12">
        <v>50</v>
      </c>
      <c r="AI684" s="12">
        <f>VLOOKUP(AH684,Tableau5[[ID_Section]:[departement]],10,TRUE)</f>
        <v>17</v>
      </c>
      <c r="AJ684" s="12">
        <v>141</v>
      </c>
      <c r="AK684" s="33">
        <v>43358</v>
      </c>
      <c r="AL684" s="12">
        <v>15</v>
      </c>
      <c r="AM684" s="12">
        <v>9</v>
      </c>
      <c r="AN684" s="12" t="s">
        <v>53</v>
      </c>
      <c r="AO684" s="12" t="s">
        <v>53</v>
      </c>
      <c r="AP684" s="12">
        <v>6</v>
      </c>
      <c r="AT684" s="12">
        <v>2</v>
      </c>
      <c r="AZ684" s="12" t="str">
        <f>CONCATENATE(AH684,"-",AK684,"-","Loisir")</f>
        <v>50-43358-Loisir</v>
      </c>
      <c r="BA684" s="12">
        <v>1</v>
      </c>
      <c r="BB684" s="12">
        <v>2</v>
      </c>
      <c r="BC684" s="12" t="s">
        <v>61</v>
      </c>
      <c r="BD684" s="12">
        <v>148</v>
      </c>
      <c r="BE684" s="12" t="s">
        <v>197</v>
      </c>
      <c r="BF684" s="12">
        <v>14945</v>
      </c>
      <c r="BG684" s="12">
        <v>171</v>
      </c>
      <c r="BI684" s="2"/>
    </row>
    <row r="685" spans="1:61" x14ac:dyDescent="0.2">
      <c r="A685" s="2" t="s">
        <v>1612</v>
      </c>
      <c r="B685" s="2" t="s">
        <v>568</v>
      </c>
      <c r="D685" s="2">
        <v>50</v>
      </c>
      <c r="E685" s="11">
        <v>43358</v>
      </c>
      <c r="F685" s="2">
        <v>43358</v>
      </c>
      <c r="G685" s="2">
        <v>141</v>
      </c>
      <c r="K685" s="2">
        <v>15</v>
      </c>
      <c r="O685" s="2" t="s">
        <v>49</v>
      </c>
      <c r="R685" s="2">
        <v>1</v>
      </c>
      <c r="S685" s="52" t="s">
        <v>1599</v>
      </c>
      <c r="V685" s="2" t="s">
        <v>1988</v>
      </c>
      <c r="W685" s="2" t="s">
        <v>1599</v>
      </c>
      <c r="X685" s="2" t="s">
        <v>1599</v>
      </c>
      <c r="Y685" s="2" t="s">
        <v>1599</v>
      </c>
      <c r="Z685" s="2" t="s">
        <v>1599</v>
      </c>
      <c r="AC685" s="2" t="s">
        <v>1599</v>
      </c>
      <c r="AE685" s="2" t="s">
        <v>1599</v>
      </c>
      <c r="AF685" s="12" t="s">
        <v>204</v>
      </c>
      <c r="AG685" s="12">
        <v>11970</v>
      </c>
      <c r="AH685" s="12">
        <v>50</v>
      </c>
      <c r="AI685" s="12">
        <f>VLOOKUP(AH685,Tableau5[[ID_Section]:[departement]],10,TRUE)</f>
        <v>17</v>
      </c>
      <c r="AJ685" s="12">
        <v>141</v>
      </c>
      <c r="AK685" s="33">
        <v>43358</v>
      </c>
      <c r="AL685" s="12">
        <v>15</v>
      </c>
      <c r="AM685" s="12">
        <v>1</v>
      </c>
      <c r="AN685" s="12" t="s">
        <v>49</v>
      </c>
      <c r="AP685" s="12">
        <v>1</v>
      </c>
      <c r="AT685" s="12">
        <v>1</v>
      </c>
      <c r="BA685" s="12">
        <v>2</v>
      </c>
      <c r="BB685" s="12">
        <v>2</v>
      </c>
      <c r="BC685" s="12" t="s">
        <v>61</v>
      </c>
      <c r="BD685" s="12">
        <v>148</v>
      </c>
      <c r="BE685" s="12" t="s">
        <v>197</v>
      </c>
      <c r="BF685" s="12">
        <v>14945</v>
      </c>
      <c r="BG685" s="12">
        <v>171</v>
      </c>
      <c r="BI685" s="2"/>
    </row>
    <row r="686" spans="1:61" x14ac:dyDescent="0.2">
      <c r="A686" s="2" t="s">
        <v>1612</v>
      </c>
      <c r="B686" s="2" t="s">
        <v>568</v>
      </c>
      <c r="D686" s="2">
        <v>50</v>
      </c>
      <c r="E686" s="11">
        <v>43358</v>
      </c>
      <c r="F686" s="2">
        <v>43358</v>
      </c>
      <c r="G686" s="2">
        <v>141</v>
      </c>
      <c r="K686" s="2">
        <v>15</v>
      </c>
      <c r="O686" s="2" t="s">
        <v>53</v>
      </c>
      <c r="P686" s="52" t="s">
        <v>53</v>
      </c>
      <c r="R686" s="2">
        <v>4</v>
      </c>
      <c r="S686" s="52" t="s">
        <v>1599</v>
      </c>
      <c r="V686" s="2" t="s">
        <v>1989</v>
      </c>
      <c r="W686" s="2" t="s">
        <v>1599</v>
      </c>
      <c r="X686" s="2" t="s">
        <v>1599</v>
      </c>
      <c r="Y686" s="2" t="s">
        <v>1599</v>
      </c>
      <c r="Z686" s="2" t="s">
        <v>1599</v>
      </c>
      <c r="AC686" s="2" t="s">
        <v>1599</v>
      </c>
      <c r="AE686" s="2" t="s">
        <v>1599</v>
      </c>
      <c r="AF686" s="12" t="s">
        <v>204</v>
      </c>
      <c r="AG686" s="12">
        <v>11971</v>
      </c>
      <c r="AH686" s="12">
        <v>50</v>
      </c>
      <c r="AI686" s="12">
        <f>VLOOKUP(AH686,Tableau5[[ID_Section]:[departement]],10,TRUE)</f>
        <v>17</v>
      </c>
      <c r="AJ686" s="12">
        <v>141</v>
      </c>
      <c r="AK686" s="33">
        <v>43358</v>
      </c>
      <c r="AL686" s="12">
        <v>15</v>
      </c>
      <c r="AM686" s="12">
        <v>9</v>
      </c>
      <c r="AN686" s="12" t="s">
        <v>53</v>
      </c>
      <c r="AO686" s="12" t="s">
        <v>53</v>
      </c>
      <c r="AP686" s="12">
        <v>4</v>
      </c>
      <c r="AT686" s="12">
        <v>2</v>
      </c>
      <c r="AZ686" s="12" t="str">
        <f>CONCATENATE(AH686,"-",AK686,"-","Loisir")</f>
        <v>50-43358-Loisir</v>
      </c>
      <c r="BA686" s="12">
        <v>1</v>
      </c>
      <c r="BB686" s="12">
        <v>2</v>
      </c>
      <c r="BC686" s="12" t="s">
        <v>61</v>
      </c>
      <c r="BD686" s="12">
        <v>148</v>
      </c>
      <c r="BE686" s="12" t="s">
        <v>197</v>
      </c>
      <c r="BF686" s="12">
        <v>14945</v>
      </c>
      <c r="BG686" s="12">
        <v>171</v>
      </c>
      <c r="BI686" s="2"/>
    </row>
    <row r="687" spans="1:61" x14ac:dyDescent="0.2">
      <c r="A687" s="2" t="s">
        <v>1612</v>
      </c>
      <c r="B687" s="2" t="s">
        <v>568</v>
      </c>
      <c r="D687" s="2">
        <v>50</v>
      </c>
      <c r="E687" s="11">
        <v>43358</v>
      </c>
      <c r="F687" s="2">
        <v>43358</v>
      </c>
      <c r="G687" s="2">
        <v>141</v>
      </c>
      <c r="K687" s="2">
        <v>15</v>
      </c>
      <c r="O687" s="2" t="s">
        <v>53</v>
      </c>
      <c r="P687" s="52" t="s">
        <v>53</v>
      </c>
      <c r="R687" s="2">
        <v>2</v>
      </c>
      <c r="S687" s="52" t="s">
        <v>1599</v>
      </c>
      <c r="V687" s="2" t="s">
        <v>1988</v>
      </c>
      <c r="W687" s="2" t="s">
        <v>1599</v>
      </c>
      <c r="X687" s="2" t="s">
        <v>1599</v>
      </c>
      <c r="Y687" s="2" t="s">
        <v>1599</v>
      </c>
      <c r="Z687" s="2" t="s">
        <v>1599</v>
      </c>
      <c r="AC687" s="2" t="s">
        <v>1599</v>
      </c>
      <c r="AE687" s="2" t="s">
        <v>1599</v>
      </c>
      <c r="AF687" s="12" t="s">
        <v>204</v>
      </c>
      <c r="AG687" s="12">
        <v>11972</v>
      </c>
      <c r="AH687" s="12">
        <v>50</v>
      </c>
      <c r="AI687" s="12">
        <f>VLOOKUP(AH687,Tableau5[[ID_Section]:[departement]],10,TRUE)</f>
        <v>17</v>
      </c>
      <c r="AJ687" s="12">
        <v>141</v>
      </c>
      <c r="AK687" s="33">
        <v>43358</v>
      </c>
      <c r="AL687" s="12">
        <v>15</v>
      </c>
      <c r="AM687" s="12">
        <v>9</v>
      </c>
      <c r="AN687" s="12" t="s">
        <v>53</v>
      </c>
      <c r="AO687" s="12" t="s">
        <v>53</v>
      </c>
      <c r="AP687" s="12">
        <v>2</v>
      </c>
      <c r="AT687" s="12">
        <v>1</v>
      </c>
      <c r="AZ687" s="12" t="str">
        <f>CONCATENATE(AH687,"-",AK687,"-","Loisir")</f>
        <v>50-43358-Loisir</v>
      </c>
      <c r="BA687" s="12">
        <v>1</v>
      </c>
      <c r="BB687" s="12">
        <v>2</v>
      </c>
      <c r="BC687" s="12" t="s">
        <v>61</v>
      </c>
      <c r="BD687" s="12">
        <v>148</v>
      </c>
      <c r="BE687" s="12" t="s">
        <v>197</v>
      </c>
      <c r="BF687" s="12">
        <v>14945</v>
      </c>
      <c r="BG687" s="12">
        <v>171</v>
      </c>
      <c r="BI687" s="2"/>
    </row>
    <row r="688" spans="1:61" x14ac:dyDescent="0.2">
      <c r="A688" s="2" t="s">
        <v>1612</v>
      </c>
      <c r="B688" s="2" t="s">
        <v>568</v>
      </c>
      <c r="D688" s="2">
        <v>50</v>
      </c>
      <c r="E688" s="11">
        <v>43358</v>
      </c>
      <c r="F688" s="2">
        <v>43358</v>
      </c>
      <c r="G688" s="2">
        <v>141</v>
      </c>
      <c r="K688" s="2">
        <v>15</v>
      </c>
      <c r="O688" s="2" t="s">
        <v>53</v>
      </c>
      <c r="P688" s="52" t="s">
        <v>53</v>
      </c>
      <c r="R688" s="2">
        <v>3</v>
      </c>
      <c r="S688" s="52" t="s">
        <v>1599</v>
      </c>
      <c r="V688" s="2" t="s">
        <v>1989</v>
      </c>
      <c r="W688" s="2" t="s">
        <v>1599</v>
      </c>
      <c r="X688" s="2" t="s">
        <v>1599</v>
      </c>
      <c r="Y688" s="2" t="s">
        <v>1599</v>
      </c>
      <c r="Z688" s="2" t="s">
        <v>1599</v>
      </c>
      <c r="AC688" s="2" t="s">
        <v>1599</v>
      </c>
      <c r="AE688" s="2" t="s">
        <v>1599</v>
      </c>
      <c r="AF688" s="12" t="s">
        <v>204</v>
      </c>
      <c r="AG688" s="12">
        <v>11973</v>
      </c>
      <c r="AH688" s="12">
        <v>50</v>
      </c>
      <c r="AI688" s="12">
        <f>VLOOKUP(AH688,Tableau5[[ID_Section]:[departement]],10,TRUE)</f>
        <v>17</v>
      </c>
      <c r="AJ688" s="12">
        <v>141</v>
      </c>
      <c r="AK688" s="33">
        <v>43358</v>
      </c>
      <c r="AL688" s="12">
        <v>15</v>
      </c>
      <c r="AM688" s="12">
        <v>9</v>
      </c>
      <c r="AN688" s="12" t="s">
        <v>53</v>
      </c>
      <c r="AO688" s="12" t="s">
        <v>53</v>
      </c>
      <c r="AP688" s="12">
        <v>3</v>
      </c>
      <c r="AT688" s="12">
        <v>2</v>
      </c>
      <c r="AZ688" s="12" t="str">
        <f>CONCATENATE(AH688,"-",AK688,"-","Loisir")</f>
        <v>50-43358-Loisir</v>
      </c>
      <c r="BA688" s="12">
        <v>1</v>
      </c>
      <c r="BB688" s="12">
        <v>2</v>
      </c>
      <c r="BC688" s="12" t="s">
        <v>61</v>
      </c>
      <c r="BD688" s="12">
        <v>148</v>
      </c>
      <c r="BE688" s="12" t="s">
        <v>197</v>
      </c>
      <c r="BF688" s="12">
        <v>14945</v>
      </c>
      <c r="BG688" s="12">
        <v>171</v>
      </c>
      <c r="BI688" s="2"/>
    </row>
    <row r="689" spans="1:61" x14ac:dyDescent="0.2">
      <c r="A689" s="2" t="s">
        <v>1612</v>
      </c>
      <c r="B689" s="2" t="s">
        <v>568</v>
      </c>
      <c r="D689" s="2">
        <v>50</v>
      </c>
      <c r="E689" s="11">
        <v>43358</v>
      </c>
      <c r="F689" s="2">
        <v>43358</v>
      </c>
      <c r="G689" s="2">
        <v>141</v>
      </c>
      <c r="K689" s="2">
        <v>15</v>
      </c>
      <c r="O689" s="2" t="s">
        <v>53</v>
      </c>
      <c r="P689" s="52" t="s">
        <v>53</v>
      </c>
      <c r="R689" s="2">
        <v>1</v>
      </c>
      <c r="S689" s="52" t="s">
        <v>1599</v>
      </c>
      <c r="V689" s="2" t="s">
        <v>1988</v>
      </c>
      <c r="W689" s="2" t="s">
        <v>1599</v>
      </c>
      <c r="X689" s="2" t="s">
        <v>1599</v>
      </c>
      <c r="Y689" s="2" t="s">
        <v>1599</v>
      </c>
      <c r="Z689" s="2" t="s">
        <v>1599</v>
      </c>
      <c r="AC689" s="2" t="s">
        <v>1599</v>
      </c>
      <c r="AE689" s="2" t="s">
        <v>1599</v>
      </c>
      <c r="AF689" s="12" t="s">
        <v>204</v>
      </c>
      <c r="AG689" s="12">
        <v>11974</v>
      </c>
      <c r="AH689" s="12">
        <v>50</v>
      </c>
      <c r="AI689" s="12">
        <f>VLOOKUP(AH689,Tableau5[[ID_Section]:[departement]],10,TRUE)</f>
        <v>17</v>
      </c>
      <c r="AJ689" s="12">
        <v>141</v>
      </c>
      <c r="AK689" s="33">
        <v>43358</v>
      </c>
      <c r="AL689" s="12">
        <v>15</v>
      </c>
      <c r="AM689" s="12">
        <v>9</v>
      </c>
      <c r="AN689" s="12" t="s">
        <v>53</v>
      </c>
      <c r="AO689" s="12" t="s">
        <v>53</v>
      </c>
      <c r="AP689" s="12">
        <v>1</v>
      </c>
      <c r="AT689" s="12">
        <v>1</v>
      </c>
      <c r="AZ689" s="12" t="str">
        <f>CONCATENATE(AH689,"-",AK689,"-","Loisir")</f>
        <v>50-43358-Loisir</v>
      </c>
      <c r="BA689" s="12">
        <v>1</v>
      </c>
      <c r="BB689" s="12">
        <v>2</v>
      </c>
      <c r="BC689" s="12" t="s">
        <v>61</v>
      </c>
      <c r="BD689" s="12">
        <v>148</v>
      </c>
      <c r="BE689" s="12" t="s">
        <v>197</v>
      </c>
      <c r="BF689" s="12">
        <v>14945</v>
      </c>
      <c r="BG689" s="12">
        <v>171</v>
      </c>
      <c r="BI689" s="2"/>
    </row>
    <row r="690" spans="1:61" x14ac:dyDescent="0.2">
      <c r="A690" s="2" t="s">
        <v>1612</v>
      </c>
      <c r="B690" s="2" t="s">
        <v>568</v>
      </c>
      <c r="D690" s="2">
        <v>50</v>
      </c>
      <c r="E690" s="11">
        <v>43358</v>
      </c>
      <c r="F690" s="2">
        <v>43358</v>
      </c>
      <c r="G690" s="2">
        <v>141</v>
      </c>
      <c r="K690" s="2">
        <v>15</v>
      </c>
      <c r="O690" s="2" t="s">
        <v>49</v>
      </c>
      <c r="R690" s="2">
        <v>1</v>
      </c>
      <c r="S690" s="52" t="s">
        <v>1599</v>
      </c>
      <c r="V690" s="2" t="s">
        <v>1989</v>
      </c>
      <c r="W690" s="2" t="s">
        <v>1599</v>
      </c>
      <c r="X690" s="2" t="s">
        <v>1599</v>
      </c>
      <c r="Y690" s="2" t="s">
        <v>1599</v>
      </c>
      <c r="Z690" s="2" t="s">
        <v>1599</v>
      </c>
      <c r="AC690" s="2" t="s">
        <v>1599</v>
      </c>
      <c r="AE690" s="2" t="s">
        <v>1599</v>
      </c>
      <c r="AF690" s="12" t="s">
        <v>204</v>
      </c>
      <c r="AG690" s="12">
        <v>11975</v>
      </c>
      <c r="AH690" s="12">
        <v>50</v>
      </c>
      <c r="AI690" s="12">
        <f>VLOOKUP(AH690,Tableau5[[ID_Section]:[departement]],10,TRUE)</f>
        <v>17</v>
      </c>
      <c r="AJ690" s="12">
        <v>141</v>
      </c>
      <c r="AK690" s="33">
        <v>43358</v>
      </c>
      <c r="AL690" s="12">
        <v>15</v>
      </c>
      <c r="AM690" s="12">
        <v>1</v>
      </c>
      <c r="AN690" s="12" t="s">
        <v>49</v>
      </c>
      <c r="AP690" s="12">
        <v>1</v>
      </c>
      <c r="AT690" s="12">
        <v>2</v>
      </c>
      <c r="BA690" s="12">
        <v>2</v>
      </c>
      <c r="BB690" s="12">
        <v>2</v>
      </c>
      <c r="BC690" s="12" t="s">
        <v>61</v>
      </c>
      <c r="BD690" s="12">
        <v>148</v>
      </c>
      <c r="BE690" s="12" t="s">
        <v>197</v>
      </c>
      <c r="BF690" s="12">
        <v>14945</v>
      </c>
      <c r="BG690" s="12">
        <v>171</v>
      </c>
      <c r="BI690" s="2"/>
    </row>
    <row r="691" spans="1:61" x14ac:dyDescent="0.2">
      <c r="A691" s="2" t="s">
        <v>1612</v>
      </c>
      <c r="B691" s="2" t="s">
        <v>568</v>
      </c>
      <c r="D691" s="2">
        <v>50</v>
      </c>
      <c r="E691" s="11">
        <v>43358</v>
      </c>
      <c r="F691" s="2">
        <v>43358</v>
      </c>
      <c r="G691" s="2">
        <v>141</v>
      </c>
      <c r="K691" s="2">
        <v>15</v>
      </c>
      <c r="O691" s="2" t="s">
        <v>56</v>
      </c>
      <c r="R691" s="2">
        <v>1</v>
      </c>
      <c r="S691" s="52" t="s">
        <v>1599</v>
      </c>
      <c r="U691" s="2" t="s">
        <v>57</v>
      </c>
      <c r="V691" s="2" t="s">
        <v>1989</v>
      </c>
      <c r="W691" s="2" t="s">
        <v>1599</v>
      </c>
      <c r="X691" s="2" t="s">
        <v>1599</v>
      </c>
      <c r="Y691" s="2" t="s">
        <v>1599</v>
      </c>
      <c r="Z691" s="2" t="s">
        <v>1599</v>
      </c>
      <c r="AC691" s="2" t="s">
        <v>1599</v>
      </c>
      <c r="AE691" s="2" t="s">
        <v>1599</v>
      </c>
      <c r="AF691" s="12" t="s">
        <v>204</v>
      </c>
      <c r="AG691" s="12">
        <v>11976</v>
      </c>
      <c r="AH691" s="12">
        <v>50</v>
      </c>
      <c r="AI691" s="12">
        <f>VLOOKUP(AH691,Tableau5[[ID_Section]:[departement]],10,TRUE)</f>
        <v>17</v>
      </c>
      <c r="AJ691" s="12">
        <v>141</v>
      </c>
      <c r="AK691" s="33">
        <v>43358</v>
      </c>
      <c r="AL691" s="12">
        <v>15</v>
      </c>
      <c r="AM691" s="12">
        <v>15</v>
      </c>
      <c r="AN691" s="12" t="s">
        <v>56</v>
      </c>
      <c r="AP691" s="12">
        <v>1</v>
      </c>
      <c r="AS691" s="12" t="s">
        <v>57</v>
      </c>
      <c r="AT691" s="12">
        <v>2</v>
      </c>
      <c r="BA691" s="12">
        <v>2</v>
      </c>
      <c r="BB691" s="12">
        <v>2</v>
      </c>
      <c r="BC691" s="12" t="s">
        <v>61</v>
      </c>
      <c r="BD691" s="12">
        <v>148</v>
      </c>
      <c r="BE691" s="12" t="s">
        <v>197</v>
      </c>
      <c r="BF691" s="12">
        <v>14945</v>
      </c>
      <c r="BG691" s="12">
        <v>171</v>
      </c>
      <c r="BI691" s="2"/>
    </row>
    <row r="692" spans="1:61" x14ac:dyDescent="0.2">
      <c r="A692" s="2" t="s">
        <v>1612</v>
      </c>
      <c r="B692" s="2" t="s">
        <v>568</v>
      </c>
      <c r="D692" s="2">
        <v>50</v>
      </c>
      <c r="E692" s="11">
        <v>43358</v>
      </c>
      <c r="F692" s="2">
        <v>43358</v>
      </c>
      <c r="G692" s="2">
        <v>141</v>
      </c>
      <c r="K692" s="2">
        <v>15</v>
      </c>
      <c r="O692" s="2" t="s">
        <v>53</v>
      </c>
      <c r="P692" s="52" t="s">
        <v>53</v>
      </c>
      <c r="R692" s="2">
        <v>3</v>
      </c>
      <c r="S692" s="52" t="s">
        <v>1599</v>
      </c>
      <c r="V692" s="2" t="s">
        <v>1989</v>
      </c>
      <c r="W692" s="2" t="s">
        <v>1599</v>
      </c>
      <c r="X692" s="2" t="s">
        <v>1599</v>
      </c>
      <c r="Y692" s="2" t="s">
        <v>1599</v>
      </c>
      <c r="Z692" s="2" t="s">
        <v>1599</v>
      </c>
      <c r="AC692" s="2" t="s">
        <v>1599</v>
      </c>
      <c r="AE692" s="2" t="s">
        <v>1599</v>
      </c>
      <c r="AF692" s="12" t="s">
        <v>204</v>
      </c>
      <c r="AG692" s="12">
        <v>11977</v>
      </c>
      <c r="AH692" s="12">
        <v>50</v>
      </c>
      <c r="AI692" s="12">
        <f>VLOOKUP(AH692,Tableau5[[ID_Section]:[departement]],10,TRUE)</f>
        <v>17</v>
      </c>
      <c r="AJ692" s="12">
        <v>141</v>
      </c>
      <c r="AK692" s="33">
        <v>43358</v>
      </c>
      <c r="AL692" s="12">
        <v>15</v>
      </c>
      <c r="AM692" s="12">
        <v>9</v>
      </c>
      <c r="AN692" s="12" t="s">
        <v>53</v>
      </c>
      <c r="AO692" s="12" t="s">
        <v>53</v>
      </c>
      <c r="AP692" s="12">
        <v>3</v>
      </c>
      <c r="AT692" s="12">
        <v>2</v>
      </c>
      <c r="AZ692" s="12" t="str">
        <f>CONCATENATE(AH692,"-",AK692,"-","Loisir")</f>
        <v>50-43358-Loisir</v>
      </c>
      <c r="BA692" s="12">
        <v>1</v>
      </c>
      <c r="BB692" s="12">
        <v>2</v>
      </c>
      <c r="BC692" s="12" t="s">
        <v>61</v>
      </c>
      <c r="BD692" s="12">
        <v>148</v>
      </c>
      <c r="BE692" s="12" t="s">
        <v>197</v>
      </c>
      <c r="BF692" s="12">
        <v>14945</v>
      </c>
      <c r="BG692" s="12">
        <v>171</v>
      </c>
      <c r="BI692" s="2"/>
    </row>
    <row r="693" spans="1:61" x14ac:dyDescent="0.2">
      <c r="A693" s="2" t="s">
        <v>1612</v>
      </c>
      <c r="B693" s="2" t="s">
        <v>568</v>
      </c>
      <c r="D693" s="2">
        <v>50</v>
      </c>
      <c r="E693" s="11">
        <v>43358</v>
      </c>
      <c r="F693" s="2">
        <v>43358</v>
      </c>
      <c r="G693" s="2">
        <v>141</v>
      </c>
      <c r="K693" s="2">
        <v>15</v>
      </c>
      <c r="M693" s="2">
        <v>1</v>
      </c>
      <c r="O693" s="2" t="s">
        <v>53</v>
      </c>
      <c r="P693" s="52" t="s">
        <v>53</v>
      </c>
      <c r="R693" s="2">
        <v>1</v>
      </c>
      <c r="S693" s="52">
        <v>1</v>
      </c>
      <c r="V693" s="2" t="s">
        <v>1989</v>
      </c>
      <c r="W693" s="2" t="s">
        <v>54</v>
      </c>
      <c r="X693" s="2" t="s">
        <v>264</v>
      </c>
      <c r="Y693" s="2" t="s">
        <v>1599</v>
      </c>
      <c r="Z693" s="2" t="s">
        <v>1599</v>
      </c>
      <c r="AC693" s="2" t="s">
        <v>1599</v>
      </c>
      <c r="AE693" s="2" t="s">
        <v>1599</v>
      </c>
      <c r="AF693" s="12" t="s">
        <v>264</v>
      </c>
      <c r="AG693" s="12">
        <v>11978</v>
      </c>
      <c r="AH693" s="12">
        <v>50</v>
      </c>
      <c r="AI693" s="12">
        <f>VLOOKUP(AH693,Tableau5[[ID_Section]:[departement]],10,TRUE)</f>
        <v>17</v>
      </c>
      <c r="AJ693" s="12">
        <v>141</v>
      </c>
      <c r="AK693" s="33">
        <v>43358</v>
      </c>
      <c r="AL693" s="12">
        <v>15</v>
      </c>
      <c r="AM693" s="12">
        <v>9</v>
      </c>
      <c r="AN693" s="12" t="s">
        <v>53</v>
      </c>
      <c r="AO693" s="12" t="s">
        <v>53</v>
      </c>
      <c r="AP693" s="12">
        <v>1</v>
      </c>
      <c r="AR693" s="12">
        <v>1</v>
      </c>
      <c r="AT693" s="12">
        <v>2</v>
      </c>
      <c r="AU693" s="12">
        <v>58</v>
      </c>
      <c r="AZ693" s="12" t="str">
        <f>CONCATENATE(AH693,"-",AK693,"-","Loisir")</f>
        <v>50-43358-Loisir</v>
      </c>
      <c r="BA693" s="12">
        <v>1</v>
      </c>
      <c r="BB693" s="12">
        <v>2</v>
      </c>
      <c r="BC693" s="12" t="s">
        <v>61</v>
      </c>
      <c r="BD693" s="12">
        <v>148</v>
      </c>
      <c r="BE693" s="12" t="s">
        <v>197</v>
      </c>
      <c r="BF693" s="12">
        <v>14945</v>
      </c>
      <c r="BG693" s="12">
        <v>171</v>
      </c>
      <c r="BI693" s="2"/>
    </row>
    <row r="694" spans="1:61" x14ac:dyDescent="0.2">
      <c r="A694" s="2" t="s">
        <v>1612</v>
      </c>
      <c r="B694" s="2" t="s">
        <v>568</v>
      </c>
      <c r="D694" s="2">
        <v>50</v>
      </c>
      <c r="E694" s="11">
        <v>43358</v>
      </c>
      <c r="F694" s="2">
        <v>43358</v>
      </c>
      <c r="G694" s="2">
        <v>141</v>
      </c>
      <c r="K694" s="2">
        <v>15</v>
      </c>
      <c r="O694" s="2" t="s">
        <v>53</v>
      </c>
      <c r="P694" s="52" t="s">
        <v>53</v>
      </c>
      <c r="R694" s="2">
        <v>1</v>
      </c>
      <c r="S694" s="52" t="s">
        <v>1599</v>
      </c>
      <c r="V694" s="2" t="s">
        <v>1989</v>
      </c>
      <c r="W694" s="2" t="s">
        <v>1599</v>
      </c>
      <c r="X694" s="2" t="s">
        <v>1599</v>
      </c>
      <c r="Y694" s="2" t="s">
        <v>1599</v>
      </c>
      <c r="Z694" s="2" t="s">
        <v>1599</v>
      </c>
      <c r="AC694" s="2" t="s">
        <v>1599</v>
      </c>
      <c r="AE694" s="2" t="s">
        <v>1599</v>
      </c>
      <c r="AF694" s="12" t="s">
        <v>204</v>
      </c>
      <c r="AG694" s="12">
        <v>11979</v>
      </c>
      <c r="AH694" s="12">
        <v>50</v>
      </c>
      <c r="AI694" s="12">
        <f>VLOOKUP(AH694,Tableau5[[ID_Section]:[departement]],10,TRUE)</f>
        <v>17</v>
      </c>
      <c r="AJ694" s="12">
        <v>141</v>
      </c>
      <c r="AK694" s="33">
        <v>43358</v>
      </c>
      <c r="AL694" s="12">
        <v>15</v>
      </c>
      <c r="AM694" s="12">
        <v>9</v>
      </c>
      <c r="AN694" s="12" t="s">
        <v>53</v>
      </c>
      <c r="AO694" s="12" t="s">
        <v>53</v>
      </c>
      <c r="AP694" s="12">
        <v>1</v>
      </c>
      <c r="AT694" s="12">
        <v>2</v>
      </c>
      <c r="AZ694" s="12" t="str">
        <f>CONCATENATE(AH694,"-",AK694,"-","Loisir")</f>
        <v>50-43358-Loisir</v>
      </c>
      <c r="BA694" s="12">
        <v>1</v>
      </c>
      <c r="BB694" s="12">
        <v>2</v>
      </c>
      <c r="BC694" s="12" t="s">
        <v>61</v>
      </c>
      <c r="BD694" s="12">
        <v>148</v>
      </c>
      <c r="BE694" s="12" t="s">
        <v>197</v>
      </c>
      <c r="BF694" s="12">
        <v>14945</v>
      </c>
      <c r="BG694" s="12">
        <v>171</v>
      </c>
      <c r="BI694" s="2"/>
    </row>
    <row r="695" spans="1:61" x14ac:dyDescent="0.2">
      <c r="A695" s="2" t="s">
        <v>1612</v>
      </c>
      <c r="B695" s="2" t="s">
        <v>568</v>
      </c>
      <c r="D695" s="2">
        <v>50</v>
      </c>
      <c r="E695" s="11">
        <v>43358</v>
      </c>
      <c r="F695" s="2">
        <v>43358</v>
      </c>
      <c r="G695" s="2">
        <v>141</v>
      </c>
      <c r="K695" s="2">
        <v>15</v>
      </c>
      <c r="O695" s="2" t="s">
        <v>49</v>
      </c>
      <c r="R695" s="2">
        <v>2</v>
      </c>
      <c r="S695" s="52" t="s">
        <v>1599</v>
      </c>
      <c r="V695" s="2" t="s">
        <v>1988</v>
      </c>
      <c r="W695" s="2" t="s">
        <v>1599</v>
      </c>
      <c r="X695" s="2" t="s">
        <v>1599</v>
      </c>
      <c r="Y695" s="2" t="s">
        <v>1599</v>
      </c>
      <c r="Z695" s="2" t="s">
        <v>1599</v>
      </c>
      <c r="AC695" s="2" t="s">
        <v>1599</v>
      </c>
      <c r="AE695" s="2" t="s">
        <v>1599</v>
      </c>
      <c r="AF695" s="12" t="s">
        <v>204</v>
      </c>
      <c r="AG695" s="12">
        <v>11980</v>
      </c>
      <c r="AH695" s="12">
        <v>50</v>
      </c>
      <c r="AI695" s="12">
        <f>VLOOKUP(AH695,Tableau5[[ID_Section]:[departement]],10,TRUE)</f>
        <v>17</v>
      </c>
      <c r="AJ695" s="12">
        <v>141</v>
      </c>
      <c r="AK695" s="33">
        <v>43358</v>
      </c>
      <c r="AL695" s="12">
        <v>15</v>
      </c>
      <c r="AM695" s="12">
        <v>1</v>
      </c>
      <c r="AN695" s="12" t="s">
        <v>49</v>
      </c>
      <c r="AP695" s="12">
        <v>2</v>
      </c>
      <c r="AT695" s="12">
        <v>1</v>
      </c>
      <c r="BA695" s="12">
        <v>2</v>
      </c>
      <c r="BB695" s="12">
        <v>2</v>
      </c>
      <c r="BC695" s="12" t="s">
        <v>61</v>
      </c>
      <c r="BD695" s="12">
        <v>148</v>
      </c>
      <c r="BE695" s="12" t="s">
        <v>197</v>
      </c>
      <c r="BF695" s="12">
        <v>14945</v>
      </c>
      <c r="BG695" s="12">
        <v>171</v>
      </c>
      <c r="BI695" s="2"/>
    </row>
    <row r="696" spans="1:61" x14ac:dyDescent="0.2">
      <c r="A696" s="2" t="s">
        <v>1612</v>
      </c>
      <c r="B696" s="2" t="s">
        <v>568</v>
      </c>
      <c r="D696" s="2">
        <v>50</v>
      </c>
      <c r="E696" s="11">
        <v>43358</v>
      </c>
      <c r="F696" s="2">
        <v>43358</v>
      </c>
      <c r="G696" s="2">
        <v>141</v>
      </c>
      <c r="K696" s="2">
        <v>15</v>
      </c>
      <c r="O696" s="2" t="s">
        <v>49</v>
      </c>
      <c r="R696" s="2">
        <v>5</v>
      </c>
      <c r="S696" s="52" t="s">
        <v>1599</v>
      </c>
      <c r="V696" s="2" t="s">
        <v>1988</v>
      </c>
      <c r="W696" s="2" t="s">
        <v>1599</v>
      </c>
      <c r="X696" s="2" t="s">
        <v>1599</v>
      </c>
      <c r="Y696" s="2" t="s">
        <v>1599</v>
      </c>
      <c r="Z696" s="2" t="s">
        <v>1599</v>
      </c>
      <c r="AC696" s="2" t="s">
        <v>1599</v>
      </c>
      <c r="AE696" s="2" t="s">
        <v>1599</v>
      </c>
      <c r="AF696" s="12" t="s">
        <v>204</v>
      </c>
      <c r="AG696" s="12">
        <v>11981</v>
      </c>
      <c r="AH696" s="12">
        <v>50</v>
      </c>
      <c r="AI696" s="12">
        <f>VLOOKUP(AH696,Tableau5[[ID_Section]:[departement]],10,TRUE)</f>
        <v>17</v>
      </c>
      <c r="AJ696" s="12">
        <v>141</v>
      </c>
      <c r="AK696" s="33">
        <v>43358</v>
      </c>
      <c r="AL696" s="12">
        <v>15</v>
      </c>
      <c r="AM696" s="12">
        <v>1</v>
      </c>
      <c r="AN696" s="12" t="s">
        <v>49</v>
      </c>
      <c r="AP696" s="12">
        <v>5</v>
      </c>
      <c r="AT696" s="12">
        <v>1</v>
      </c>
      <c r="BA696" s="12">
        <v>2</v>
      </c>
      <c r="BB696" s="12">
        <v>2</v>
      </c>
      <c r="BC696" s="12" t="s">
        <v>61</v>
      </c>
      <c r="BD696" s="12">
        <v>148</v>
      </c>
      <c r="BE696" s="12" t="s">
        <v>197</v>
      </c>
      <c r="BF696" s="12">
        <v>14945</v>
      </c>
      <c r="BG696" s="12">
        <v>171</v>
      </c>
      <c r="BI696" s="2"/>
    </row>
    <row r="697" spans="1:61" x14ac:dyDescent="0.2">
      <c r="A697" s="2" t="s">
        <v>1612</v>
      </c>
      <c r="B697" s="2" t="s">
        <v>568</v>
      </c>
      <c r="D697" s="2">
        <v>50</v>
      </c>
      <c r="E697" s="11">
        <v>43358</v>
      </c>
      <c r="F697" s="2">
        <v>43358</v>
      </c>
      <c r="G697" s="2">
        <v>141</v>
      </c>
      <c r="K697" s="2">
        <v>15</v>
      </c>
      <c r="O697" s="2" t="s">
        <v>55</v>
      </c>
      <c r="P697" s="52" t="s">
        <v>55</v>
      </c>
      <c r="R697" s="2">
        <v>1</v>
      </c>
      <c r="S697" s="52">
        <v>1</v>
      </c>
      <c r="V697" s="2" t="s">
        <v>1989</v>
      </c>
      <c r="W697" s="2" t="s">
        <v>54</v>
      </c>
      <c r="X697" s="2" t="s">
        <v>265</v>
      </c>
      <c r="Y697" s="2" t="s">
        <v>1599</v>
      </c>
      <c r="Z697" s="2" t="s">
        <v>1599</v>
      </c>
      <c r="AC697" s="2" t="s">
        <v>1599</v>
      </c>
      <c r="AE697" s="2" t="s">
        <v>1599</v>
      </c>
      <c r="AF697" s="12" t="s">
        <v>265</v>
      </c>
      <c r="AG697" s="12">
        <v>11982</v>
      </c>
      <c r="AH697" s="12">
        <v>50</v>
      </c>
      <c r="AI697" s="12">
        <f>VLOOKUP(AH697,Tableau5[[ID_Section]:[departement]],10,TRUE)</f>
        <v>17</v>
      </c>
      <c r="AJ697" s="12">
        <v>141</v>
      </c>
      <c r="AK697" s="33">
        <v>43358</v>
      </c>
      <c r="AL697" s="12">
        <v>15</v>
      </c>
      <c r="AM697" s="12">
        <v>5</v>
      </c>
      <c r="AN697" s="12" t="s">
        <v>55</v>
      </c>
      <c r="AO697" s="12" t="str">
        <f>AN697</f>
        <v>Sportif</v>
      </c>
      <c r="AP697" s="12">
        <v>1</v>
      </c>
      <c r="AT697" s="12">
        <v>2</v>
      </c>
      <c r="AU697" s="12">
        <v>59</v>
      </c>
      <c r="AZ697" s="12" t="str">
        <f>CONCATENATE(AH697,"-",AK697,"-",AN697)</f>
        <v>50-43358-Sportif</v>
      </c>
      <c r="BA697" s="12">
        <v>1</v>
      </c>
      <c r="BB697" s="12">
        <v>2</v>
      </c>
      <c r="BC697" s="12" t="s">
        <v>61</v>
      </c>
      <c r="BD697" s="12">
        <v>148</v>
      </c>
      <c r="BE697" s="12" t="s">
        <v>197</v>
      </c>
      <c r="BF697" s="12">
        <v>14945</v>
      </c>
      <c r="BG697" s="12">
        <v>171</v>
      </c>
      <c r="BI697" s="2"/>
    </row>
    <row r="698" spans="1:61" x14ac:dyDescent="0.2">
      <c r="A698" s="2" t="s">
        <v>1612</v>
      </c>
      <c r="B698" s="2" t="s">
        <v>568</v>
      </c>
      <c r="D698" s="2">
        <v>50</v>
      </c>
      <c r="E698" s="11">
        <v>43358</v>
      </c>
      <c r="F698" s="2">
        <v>43358</v>
      </c>
      <c r="G698" s="2">
        <v>141</v>
      </c>
      <c r="K698" s="2">
        <v>15</v>
      </c>
      <c r="O698" s="2" t="s">
        <v>55</v>
      </c>
      <c r="P698" s="52" t="s">
        <v>55</v>
      </c>
      <c r="R698" s="2">
        <v>1</v>
      </c>
      <c r="S698" s="52" t="s">
        <v>1599</v>
      </c>
      <c r="V698" s="2" t="s">
        <v>1989</v>
      </c>
      <c r="W698" s="2" t="s">
        <v>1599</v>
      </c>
      <c r="X698" s="2" t="s">
        <v>1599</v>
      </c>
      <c r="Y698" s="2" t="s">
        <v>1599</v>
      </c>
      <c r="Z698" s="2" t="s">
        <v>1599</v>
      </c>
      <c r="AC698" s="2" t="s">
        <v>1599</v>
      </c>
      <c r="AE698" s="2" t="s">
        <v>1599</v>
      </c>
      <c r="AF698" s="12" t="s">
        <v>204</v>
      </c>
      <c r="AG698" s="12">
        <v>11983</v>
      </c>
      <c r="AH698" s="12">
        <v>50</v>
      </c>
      <c r="AI698" s="12">
        <f>VLOOKUP(AH698,Tableau5[[ID_Section]:[departement]],10,TRUE)</f>
        <v>17</v>
      </c>
      <c r="AJ698" s="12">
        <v>141</v>
      </c>
      <c r="AK698" s="33">
        <v>43358</v>
      </c>
      <c r="AL698" s="12">
        <v>15</v>
      </c>
      <c r="AM698" s="12">
        <v>5</v>
      </c>
      <c r="AN698" s="12" t="s">
        <v>55</v>
      </c>
      <c r="AO698" s="12" t="str">
        <f>AN698</f>
        <v>Sportif</v>
      </c>
      <c r="AP698" s="12">
        <v>1</v>
      </c>
      <c r="AT698" s="12">
        <v>2</v>
      </c>
      <c r="AZ698" s="12" t="str">
        <f>CONCATENATE(AH698,"-",AK698,"-",AN698)</f>
        <v>50-43358-Sportif</v>
      </c>
      <c r="BA698" s="12">
        <v>1</v>
      </c>
      <c r="BB698" s="12">
        <v>2</v>
      </c>
      <c r="BC698" s="12" t="s">
        <v>61</v>
      </c>
      <c r="BD698" s="12">
        <v>148</v>
      </c>
      <c r="BE698" s="12" t="s">
        <v>197</v>
      </c>
      <c r="BF698" s="12">
        <v>14945</v>
      </c>
      <c r="BG698" s="12">
        <v>171</v>
      </c>
      <c r="BI698" s="2"/>
    </row>
    <row r="699" spans="1:61" x14ac:dyDescent="0.2">
      <c r="A699" s="2" t="s">
        <v>1612</v>
      </c>
      <c r="B699" s="2" t="s">
        <v>568</v>
      </c>
      <c r="D699" s="2">
        <v>50</v>
      </c>
      <c r="E699" s="11">
        <v>43358</v>
      </c>
      <c r="F699" s="2">
        <v>43358</v>
      </c>
      <c r="G699" s="2">
        <v>141</v>
      </c>
      <c r="K699" s="2">
        <v>15</v>
      </c>
      <c r="O699" s="2" t="s">
        <v>52</v>
      </c>
      <c r="P699" s="52" t="s">
        <v>52</v>
      </c>
      <c r="R699" s="2">
        <v>2</v>
      </c>
      <c r="S699" s="52" t="s">
        <v>1599</v>
      </c>
      <c r="V699" s="2" t="s">
        <v>1989</v>
      </c>
      <c r="W699" s="2" t="s">
        <v>1599</v>
      </c>
      <c r="X699" s="2" t="s">
        <v>1599</v>
      </c>
      <c r="Y699" s="2" t="s">
        <v>1599</v>
      </c>
      <c r="Z699" s="2" t="s">
        <v>1599</v>
      </c>
      <c r="AC699" s="2" t="s">
        <v>1599</v>
      </c>
      <c r="AE699" s="2" t="s">
        <v>1599</v>
      </c>
      <c r="AF699" s="12" t="s">
        <v>204</v>
      </c>
      <c r="AG699" s="12">
        <v>11984</v>
      </c>
      <c r="AH699" s="12">
        <v>50</v>
      </c>
      <c r="AI699" s="12">
        <f>VLOOKUP(AH699,Tableau5[[ID_Section]:[departement]],10,TRUE)</f>
        <v>17</v>
      </c>
      <c r="AJ699" s="12">
        <v>141</v>
      </c>
      <c r="AK699" s="33">
        <v>43358</v>
      </c>
      <c r="AL699" s="12">
        <v>15</v>
      </c>
      <c r="AM699" s="12">
        <v>6</v>
      </c>
      <c r="AN699" s="12" t="s">
        <v>52</v>
      </c>
      <c r="AO699" s="12" t="str">
        <f>AN699</f>
        <v>Itinérant</v>
      </c>
      <c r="AP699" s="12">
        <v>2</v>
      </c>
      <c r="AT699" s="12">
        <v>2</v>
      </c>
      <c r="AZ699" s="12" t="str">
        <f>CONCATENATE(AH699,"-",AK699,"-",AN699)</f>
        <v>50-43358-Itinérant</v>
      </c>
      <c r="BA699" s="12">
        <v>1</v>
      </c>
      <c r="BB699" s="12">
        <v>2</v>
      </c>
      <c r="BC699" s="12" t="s">
        <v>61</v>
      </c>
      <c r="BD699" s="12">
        <v>148</v>
      </c>
      <c r="BE699" s="12" t="s">
        <v>197</v>
      </c>
      <c r="BF699" s="12">
        <v>14945</v>
      </c>
      <c r="BG699" s="12">
        <v>171</v>
      </c>
      <c r="BI699" s="2"/>
    </row>
    <row r="700" spans="1:61" x14ac:dyDescent="0.2">
      <c r="A700" s="2" t="s">
        <v>1612</v>
      </c>
      <c r="B700" s="2" t="s">
        <v>568</v>
      </c>
      <c r="D700" s="2">
        <v>50</v>
      </c>
      <c r="E700" s="11">
        <v>43358</v>
      </c>
      <c r="F700" s="2">
        <v>43358</v>
      </c>
      <c r="G700" s="2">
        <v>141</v>
      </c>
      <c r="K700" s="2">
        <v>15</v>
      </c>
      <c r="O700" s="2" t="s">
        <v>53</v>
      </c>
      <c r="P700" s="52" t="s">
        <v>53</v>
      </c>
      <c r="R700" s="2">
        <v>1</v>
      </c>
      <c r="S700" s="52" t="s">
        <v>1599</v>
      </c>
      <c r="V700" s="2" t="s">
        <v>1989</v>
      </c>
      <c r="W700" s="2" t="s">
        <v>1599</v>
      </c>
      <c r="X700" s="2" t="s">
        <v>1599</v>
      </c>
      <c r="Y700" s="2" t="s">
        <v>1599</v>
      </c>
      <c r="Z700" s="2" t="s">
        <v>1599</v>
      </c>
      <c r="AC700" s="2" t="s">
        <v>1599</v>
      </c>
      <c r="AE700" s="2" t="s">
        <v>1599</v>
      </c>
      <c r="AF700" s="12" t="s">
        <v>204</v>
      </c>
      <c r="AG700" s="12">
        <v>11985</v>
      </c>
      <c r="AH700" s="12">
        <v>50</v>
      </c>
      <c r="AI700" s="12">
        <f>VLOOKUP(AH700,Tableau5[[ID_Section]:[departement]],10,TRUE)</f>
        <v>17</v>
      </c>
      <c r="AJ700" s="12">
        <v>141</v>
      </c>
      <c r="AK700" s="33">
        <v>43358</v>
      </c>
      <c r="AL700" s="12">
        <v>15</v>
      </c>
      <c r="AM700" s="12">
        <v>9</v>
      </c>
      <c r="AN700" s="12" t="s">
        <v>53</v>
      </c>
      <c r="AO700" s="12" t="s">
        <v>53</v>
      </c>
      <c r="AP700" s="12">
        <v>1</v>
      </c>
      <c r="AT700" s="12">
        <v>2</v>
      </c>
      <c r="AZ700" s="12" t="str">
        <f>CONCATENATE(AH700,"-",AK700,"-","Loisir")</f>
        <v>50-43358-Loisir</v>
      </c>
      <c r="BA700" s="12">
        <v>1</v>
      </c>
      <c r="BB700" s="12">
        <v>2</v>
      </c>
      <c r="BC700" s="12" t="s">
        <v>61</v>
      </c>
      <c r="BD700" s="12">
        <v>148</v>
      </c>
      <c r="BE700" s="12" t="s">
        <v>197</v>
      </c>
      <c r="BF700" s="12">
        <v>14945</v>
      </c>
      <c r="BG700" s="12">
        <v>171</v>
      </c>
      <c r="BI700" s="2"/>
    </row>
    <row r="701" spans="1:61" x14ac:dyDescent="0.2">
      <c r="A701" s="2" t="s">
        <v>1612</v>
      </c>
      <c r="B701" s="2" t="s">
        <v>568</v>
      </c>
      <c r="D701" s="2">
        <v>50</v>
      </c>
      <c r="E701" s="11">
        <v>43358</v>
      </c>
      <c r="F701" s="2">
        <v>43358</v>
      </c>
      <c r="G701" s="2">
        <v>141</v>
      </c>
      <c r="K701" s="2">
        <v>15</v>
      </c>
      <c r="O701" s="2" t="s">
        <v>49</v>
      </c>
      <c r="R701" s="2">
        <v>3</v>
      </c>
      <c r="S701" s="52" t="s">
        <v>1599</v>
      </c>
      <c r="V701" s="2" t="s">
        <v>1989</v>
      </c>
      <c r="W701" s="2" t="s">
        <v>1599</v>
      </c>
      <c r="X701" s="2" t="s">
        <v>1599</v>
      </c>
      <c r="Y701" s="2" t="s">
        <v>1599</v>
      </c>
      <c r="Z701" s="2" t="s">
        <v>1599</v>
      </c>
      <c r="AC701" s="2" t="s">
        <v>1599</v>
      </c>
      <c r="AE701" s="2" t="s">
        <v>1599</v>
      </c>
      <c r="AF701" s="12" t="s">
        <v>204</v>
      </c>
      <c r="AG701" s="12">
        <v>11986</v>
      </c>
      <c r="AH701" s="12">
        <v>50</v>
      </c>
      <c r="AI701" s="12">
        <f>VLOOKUP(AH701,Tableau5[[ID_Section]:[departement]],10,TRUE)</f>
        <v>17</v>
      </c>
      <c r="AJ701" s="12">
        <v>141</v>
      </c>
      <c r="AK701" s="33">
        <v>43358</v>
      </c>
      <c r="AL701" s="12">
        <v>15</v>
      </c>
      <c r="AM701" s="12">
        <v>1</v>
      </c>
      <c r="AN701" s="12" t="s">
        <v>49</v>
      </c>
      <c r="AP701" s="12">
        <v>3</v>
      </c>
      <c r="AT701" s="12">
        <v>2</v>
      </c>
      <c r="BA701" s="12">
        <v>2</v>
      </c>
      <c r="BB701" s="12">
        <v>2</v>
      </c>
      <c r="BC701" s="12" t="s">
        <v>61</v>
      </c>
      <c r="BD701" s="12">
        <v>148</v>
      </c>
      <c r="BE701" s="12" t="s">
        <v>197</v>
      </c>
      <c r="BF701" s="12">
        <v>14945</v>
      </c>
      <c r="BG701" s="12">
        <v>171</v>
      </c>
      <c r="BI701" s="2"/>
    </row>
    <row r="702" spans="1:61" x14ac:dyDescent="0.2">
      <c r="A702" s="2" t="s">
        <v>1612</v>
      </c>
      <c r="B702" s="2" t="s">
        <v>568</v>
      </c>
      <c r="D702" s="2">
        <v>50</v>
      </c>
      <c r="E702" s="11">
        <v>43358</v>
      </c>
      <c r="F702" s="2">
        <v>43358</v>
      </c>
      <c r="G702" s="2">
        <v>141</v>
      </c>
      <c r="K702" s="2">
        <v>15</v>
      </c>
      <c r="O702" s="2" t="s">
        <v>53</v>
      </c>
      <c r="P702" s="52" t="s">
        <v>53</v>
      </c>
      <c r="R702" s="2">
        <v>2</v>
      </c>
      <c r="S702" s="52" t="s">
        <v>1599</v>
      </c>
      <c r="V702" s="2" t="s">
        <v>1989</v>
      </c>
      <c r="W702" s="2" t="s">
        <v>1599</v>
      </c>
      <c r="X702" s="2" t="s">
        <v>1599</v>
      </c>
      <c r="Y702" s="2" t="s">
        <v>1599</v>
      </c>
      <c r="Z702" s="2" t="s">
        <v>1599</v>
      </c>
      <c r="AC702" s="2" t="s">
        <v>1599</v>
      </c>
      <c r="AE702" s="2" t="s">
        <v>1599</v>
      </c>
      <c r="AF702" s="12" t="s">
        <v>204</v>
      </c>
      <c r="AG702" s="12">
        <v>11987</v>
      </c>
      <c r="AH702" s="12">
        <v>50</v>
      </c>
      <c r="AI702" s="12">
        <f>VLOOKUP(AH702,Tableau5[[ID_Section]:[departement]],10,TRUE)</f>
        <v>17</v>
      </c>
      <c r="AJ702" s="12">
        <v>141</v>
      </c>
      <c r="AK702" s="33">
        <v>43358</v>
      </c>
      <c r="AL702" s="12">
        <v>15</v>
      </c>
      <c r="AM702" s="12">
        <v>9</v>
      </c>
      <c r="AN702" s="12" t="s">
        <v>53</v>
      </c>
      <c r="AO702" s="12" t="s">
        <v>53</v>
      </c>
      <c r="AP702" s="12">
        <v>2</v>
      </c>
      <c r="AT702" s="12">
        <v>2</v>
      </c>
      <c r="AZ702" s="12" t="str">
        <f>CONCATENATE(AH702,"-",AK702,"-","Loisir")</f>
        <v>50-43358-Loisir</v>
      </c>
      <c r="BA702" s="12">
        <v>1</v>
      </c>
      <c r="BB702" s="12">
        <v>2</v>
      </c>
      <c r="BC702" s="12" t="s">
        <v>61</v>
      </c>
      <c r="BD702" s="12">
        <v>148</v>
      </c>
      <c r="BE702" s="12" t="s">
        <v>197</v>
      </c>
      <c r="BF702" s="12">
        <v>14945</v>
      </c>
      <c r="BG702" s="12">
        <v>171</v>
      </c>
      <c r="BI702" s="2"/>
    </row>
    <row r="703" spans="1:61" x14ac:dyDescent="0.2">
      <c r="A703" s="2" t="s">
        <v>1612</v>
      </c>
      <c r="B703" s="2" t="s">
        <v>568</v>
      </c>
      <c r="D703" s="2">
        <v>50</v>
      </c>
      <c r="E703" s="11">
        <v>43358</v>
      </c>
      <c r="F703" s="2">
        <v>43358</v>
      </c>
      <c r="G703" s="2">
        <v>141</v>
      </c>
      <c r="K703" s="2">
        <v>15</v>
      </c>
      <c r="O703" s="2" t="s">
        <v>53</v>
      </c>
      <c r="P703" s="52" t="s">
        <v>53</v>
      </c>
      <c r="R703" s="2">
        <v>3</v>
      </c>
      <c r="S703" s="52" t="s">
        <v>1599</v>
      </c>
      <c r="V703" s="2" t="s">
        <v>1988</v>
      </c>
      <c r="W703" s="2" t="s">
        <v>1599</v>
      </c>
      <c r="X703" s="2" t="s">
        <v>1599</v>
      </c>
      <c r="Y703" s="2" t="s">
        <v>1599</v>
      </c>
      <c r="Z703" s="2" t="s">
        <v>1599</v>
      </c>
      <c r="AC703" s="2" t="s">
        <v>1599</v>
      </c>
      <c r="AE703" s="2" t="s">
        <v>1599</v>
      </c>
      <c r="AF703" s="12" t="s">
        <v>204</v>
      </c>
      <c r="AG703" s="12">
        <v>11988</v>
      </c>
      <c r="AH703" s="12">
        <v>50</v>
      </c>
      <c r="AI703" s="12">
        <f>VLOOKUP(AH703,Tableau5[[ID_Section]:[departement]],10,TRUE)</f>
        <v>17</v>
      </c>
      <c r="AJ703" s="12">
        <v>141</v>
      </c>
      <c r="AK703" s="33">
        <v>43358</v>
      </c>
      <c r="AL703" s="12">
        <v>15</v>
      </c>
      <c r="AM703" s="12">
        <v>9</v>
      </c>
      <c r="AN703" s="12" t="s">
        <v>53</v>
      </c>
      <c r="AO703" s="12" t="s">
        <v>53</v>
      </c>
      <c r="AP703" s="12">
        <v>3</v>
      </c>
      <c r="AT703" s="12">
        <v>1</v>
      </c>
      <c r="AZ703" s="12" t="str">
        <f>CONCATENATE(AH703,"-",AK703,"-","Loisir")</f>
        <v>50-43358-Loisir</v>
      </c>
      <c r="BA703" s="12">
        <v>1</v>
      </c>
      <c r="BB703" s="12">
        <v>2</v>
      </c>
      <c r="BC703" s="12" t="s">
        <v>61</v>
      </c>
      <c r="BD703" s="12">
        <v>148</v>
      </c>
      <c r="BE703" s="12" t="s">
        <v>197</v>
      </c>
      <c r="BF703" s="12">
        <v>14945</v>
      </c>
      <c r="BG703" s="12">
        <v>171</v>
      </c>
      <c r="BI703" s="2"/>
    </row>
    <row r="704" spans="1:61" x14ac:dyDescent="0.2">
      <c r="A704" s="2" t="s">
        <v>1612</v>
      </c>
      <c r="B704" s="2" t="s">
        <v>568</v>
      </c>
      <c r="D704" s="2">
        <v>50</v>
      </c>
      <c r="E704" s="11">
        <v>43358</v>
      </c>
      <c r="F704" s="2">
        <v>43358</v>
      </c>
      <c r="G704" s="2">
        <v>141</v>
      </c>
      <c r="K704" s="2">
        <v>15</v>
      </c>
      <c r="O704" s="2" t="s">
        <v>53</v>
      </c>
      <c r="P704" s="52" t="s">
        <v>53</v>
      </c>
      <c r="R704" s="2">
        <v>2</v>
      </c>
      <c r="S704" s="52" t="s">
        <v>1599</v>
      </c>
      <c r="V704" s="2" t="s">
        <v>1988</v>
      </c>
      <c r="W704" s="2" t="s">
        <v>1599</v>
      </c>
      <c r="X704" s="2" t="s">
        <v>1599</v>
      </c>
      <c r="Y704" s="2" t="s">
        <v>1599</v>
      </c>
      <c r="Z704" s="2" t="s">
        <v>1599</v>
      </c>
      <c r="AC704" s="2" t="s">
        <v>1599</v>
      </c>
      <c r="AE704" s="2" t="s">
        <v>1599</v>
      </c>
      <c r="AF704" s="12" t="s">
        <v>204</v>
      </c>
      <c r="AG704" s="12">
        <v>11989</v>
      </c>
      <c r="AH704" s="12">
        <v>50</v>
      </c>
      <c r="AI704" s="12">
        <f>VLOOKUP(AH704,Tableau5[[ID_Section]:[departement]],10,TRUE)</f>
        <v>17</v>
      </c>
      <c r="AJ704" s="12">
        <v>141</v>
      </c>
      <c r="AK704" s="33">
        <v>43358</v>
      </c>
      <c r="AL704" s="12">
        <v>15</v>
      </c>
      <c r="AM704" s="12">
        <v>9</v>
      </c>
      <c r="AN704" s="12" t="s">
        <v>53</v>
      </c>
      <c r="AO704" s="12" t="s">
        <v>53</v>
      </c>
      <c r="AP704" s="12">
        <v>2</v>
      </c>
      <c r="AT704" s="12">
        <v>1</v>
      </c>
      <c r="AZ704" s="12" t="str">
        <f>CONCATENATE(AH704,"-",AK704,"-","Loisir")</f>
        <v>50-43358-Loisir</v>
      </c>
      <c r="BA704" s="12">
        <v>1</v>
      </c>
      <c r="BB704" s="12">
        <v>2</v>
      </c>
      <c r="BC704" s="12" t="s">
        <v>61</v>
      </c>
      <c r="BD704" s="12">
        <v>148</v>
      </c>
      <c r="BE704" s="12" t="s">
        <v>197</v>
      </c>
      <c r="BF704" s="12">
        <v>14945</v>
      </c>
      <c r="BG704" s="12">
        <v>171</v>
      </c>
      <c r="BI704" s="2"/>
    </row>
    <row r="705" spans="1:61" x14ac:dyDescent="0.2">
      <c r="A705" s="2" t="s">
        <v>1612</v>
      </c>
      <c r="B705" s="2" t="s">
        <v>568</v>
      </c>
      <c r="D705" s="2">
        <v>50</v>
      </c>
      <c r="E705" s="11">
        <v>43358</v>
      </c>
      <c r="F705" s="2">
        <v>43358</v>
      </c>
      <c r="G705" s="2">
        <v>141</v>
      </c>
      <c r="K705" s="2">
        <v>15</v>
      </c>
      <c r="O705" s="2" t="s">
        <v>53</v>
      </c>
      <c r="P705" s="52" t="s">
        <v>53</v>
      </c>
      <c r="R705" s="2">
        <v>1</v>
      </c>
      <c r="S705" s="52" t="s">
        <v>1599</v>
      </c>
      <c r="V705" s="2" t="s">
        <v>1988</v>
      </c>
      <c r="W705" s="2" t="s">
        <v>1599</v>
      </c>
      <c r="X705" s="2" t="s">
        <v>1599</v>
      </c>
      <c r="Y705" s="2" t="s">
        <v>1599</v>
      </c>
      <c r="Z705" s="2" t="s">
        <v>1599</v>
      </c>
      <c r="AC705" s="2" t="s">
        <v>1599</v>
      </c>
      <c r="AE705" s="2" t="s">
        <v>1599</v>
      </c>
      <c r="AF705" s="12" t="s">
        <v>204</v>
      </c>
      <c r="AG705" s="12">
        <v>11990</v>
      </c>
      <c r="AH705" s="12">
        <v>50</v>
      </c>
      <c r="AI705" s="12">
        <f>VLOOKUP(AH705,Tableau5[[ID_Section]:[departement]],10,TRUE)</f>
        <v>17</v>
      </c>
      <c r="AJ705" s="12">
        <v>141</v>
      </c>
      <c r="AK705" s="33">
        <v>43358</v>
      </c>
      <c r="AL705" s="12">
        <v>15</v>
      </c>
      <c r="AM705" s="12">
        <v>9</v>
      </c>
      <c r="AN705" s="12" t="s">
        <v>53</v>
      </c>
      <c r="AO705" s="12" t="s">
        <v>53</v>
      </c>
      <c r="AP705" s="12">
        <v>1</v>
      </c>
      <c r="AT705" s="12">
        <v>1</v>
      </c>
      <c r="AZ705" s="12" t="str">
        <f>CONCATENATE(AH705,"-",AK705,"-","Loisir")</f>
        <v>50-43358-Loisir</v>
      </c>
      <c r="BA705" s="12">
        <v>1</v>
      </c>
      <c r="BB705" s="12">
        <v>2</v>
      </c>
      <c r="BC705" s="12" t="s">
        <v>61</v>
      </c>
      <c r="BD705" s="12">
        <v>148</v>
      </c>
      <c r="BE705" s="12" t="s">
        <v>197</v>
      </c>
      <c r="BF705" s="12">
        <v>14945</v>
      </c>
      <c r="BG705" s="12">
        <v>171</v>
      </c>
      <c r="BI705" s="2"/>
    </row>
    <row r="706" spans="1:61" x14ac:dyDescent="0.2">
      <c r="A706" s="2" t="s">
        <v>1612</v>
      </c>
      <c r="B706" s="2" t="s">
        <v>568</v>
      </c>
      <c r="D706" s="2">
        <v>50</v>
      </c>
      <c r="E706" s="11">
        <v>43358</v>
      </c>
      <c r="F706" s="2">
        <v>43358</v>
      </c>
      <c r="G706" s="2">
        <v>141</v>
      </c>
      <c r="K706" s="2">
        <v>15</v>
      </c>
      <c r="O706" s="2" t="s">
        <v>53</v>
      </c>
      <c r="P706" s="52" t="s">
        <v>53</v>
      </c>
      <c r="R706" s="2">
        <v>1</v>
      </c>
      <c r="S706" s="52" t="s">
        <v>1599</v>
      </c>
      <c r="V706" s="2" t="s">
        <v>1989</v>
      </c>
      <c r="W706" s="2" t="s">
        <v>1599</v>
      </c>
      <c r="X706" s="2" t="s">
        <v>1599</v>
      </c>
      <c r="Y706" s="2" t="s">
        <v>1599</v>
      </c>
      <c r="Z706" s="2" t="s">
        <v>1599</v>
      </c>
      <c r="AC706" s="2" t="s">
        <v>1599</v>
      </c>
      <c r="AE706" s="2" t="s">
        <v>1599</v>
      </c>
      <c r="AF706" s="12" t="s">
        <v>204</v>
      </c>
      <c r="AG706" s="12">
        <v>11991</v>
      </c>
      <c r="AH706" s="12">
        <v>50</v>
      </c>
      <c r="AI706" s="12">
        <f>VLOOKUP(AH706,Tableau5[[ID_Section]:[departement]],10,TRUE)</f>
        <v>17</v>
      </c>
      <c r="AJ706" s="12">
        <v>141</v>
      </c>
      <c r="AK706" s="33">
        <v>43358</v>
      </c>
      <c r="AL706" s="12">
        <v>15</v>
      </c>
      <c r="AM706" s="12">
        <v>9</v>
      </c>
      <c r="AN706" s="12" t="s">
        <v>53</v>
      </c>
      <c r="AO706" s="12" t="s">
        <v>53</v>
      </c>
      <c r="AP706" s="12">
        <v>1</v>
      </c>
      <c r="AT706" s="12">
        <v>2</v>
      </c>
      <c r="AZ706" s="12" t="str">
        <f>CONCATENATE(AH706,"-",AK706,"-","Loisir")</f>
        <v>50-43358-Loisir</v>
      </c>
      <c r="BA706" s="12">
        <v>1</v>
      </c>
      <c r="BB706" s="12">
        <v>2</v>
      </c>
      <c r="BC706" s="12" t="s">
        <v>61</v>
      </c>
      <c r="BD706" s="12">
        <v>148</v>
      </c>
      <c r="BE706" s="12" t="s">
        <v>197</v>
      </c>
      <c r="BF706" s="12">
        <v>14945</v>
      </c>
      <c r="BG706" s="12">
        <v>171</v>
      </c>
      <c r="BI706" s="2"/>
    </row>
    <row r="707" spans="1:61" x14ac:dyDescent="0.2">
      <c r="A707" s="2" t="s">
        <v>1612</v>
      </c>
      <c r="B707" s="2" t="s">
        <v>568</v>
      </c>
      <c r="D707" s="2">
        <v>50</v>
      </c>
      <c r="E707" s="11">
        <v>43358</v>
      </c>
      <c r="F707" s="2">
        <v>43358</v>
      </c>
      <c r="G707" s="2">
        <v>141</v>
      </c>
      <c r="K707" s="2">
        <v>15</v>
      </c>
      <c r="M707" s="2">
        <v>2</v>
      </c>
      <c r="O707" s="2" t="s">
        <v>165</v>
      </c>
      <c r="R707" s="2">
        <v>2</v>
      </c>
      <c r="S707" s="52" t="s">
        <v>1599</v>
      </c>
      <c r="U707" s="2" t="s">
        <v>175</v>
      </c>
      <c r="V707" s="2" t="s">
        <v>1988</v>
      </c>
      <c r="W707" s="2" t="s">
        <v>1599</v>
      </c>
      <c r="X707" s="2" t="s">
        <v>1599</v>
      </c>
      <c r="Y707" s="2" t="s">
        <v>1599</v>
      </c>
      <c r="Z707" s="2" t="s">
        <v>1599</v>
      </c>
      <c r="AC707" s="2" t="s">
        <v>1599</v>
      </c>
      <c r="AE707" s="2" t="s">
        <v>1599</v>
      </c>
      <c r="AF707" s="12" t="s">
        <v>204</v>
      </c>
      <c r="AG707" s="12">
        <v>11992</v>
      </c>
      <c r="AH707" s="12">
        <v>50</v>
      </c>
      <c r="AI707" s="12">
        <f>VLOOKUP(AH707,Tableau5[[ID_Section]:[departement]],10,TRUE)</f>
        <v>17</v>
      </c>
      <c r="AJ707" s="12">
        <v>141</v>
      </c>
      <c r="AK707" s="33">
        <v>43358</v>
      </c>
      <c r="AL707" s="12">
        <v>15</v>
      </c>
      <c r="AM707" s="12">
        <v>4</v>
      </c>
      <c r="AN707" s="12" t="s">
        <v>165</v>
      </c>
      <c r="AP707" s="12">
        <v>2</v>
      </c>
      <c r="AR707" s="12">
        <v>2</v>
      </c>
      <c r="AS707" s="12" t="s">
        <v>175</v>
      </c>
      <c r="AT707" s="12">
        <v>1</v>
      </c>
      <c r="BA707" s="12">
        <v>2</v>
      </c>
      <c r="BB707" s="12">
        <v>2</v>
      </c>
      <c r="BC707" s="12" t="s">
        <v>61</v>
      </c>
      <c r="BD707" s="12">
        <v>148</v>
      </c>
      <c r="BE707" s="12" t="s">
        <v>197</v>
      </c>
      <c r="BF707" s="12">
        <v>14945</v>
      </c>
      <c r="BG707" s="12">
        <v>171</v>
      </c>
      <c r="BI707" s="2"/>
    </row>
    <row r="708" spans="1:61" x14ac:dyDescent="0.2">
      <c r="A708" s="2" t="s">
        <v>1612</v>
      </c>
      <c r="B708" s="2" t="s">
        <v>568</v>
      </c>
      <c r="D708" s="2">
        <v>50</v>
      </c>
      <c r="E708" s="11">
        <v>43358</v>
      </c>
      <c r="F708" s="2">
        <v>43358</v>
      </c>
      <c r="G708" s="2">
        <v>141</v>
      </c>
      <c r="K708" s="2">
        <v>15</v>
      </c>
      <c r="O708" s="2" t="s">
        <v>49</v>
      </c>
      <c r="R708" s="2">
        <v>2</v>
      </c>
      <c r="S708" s="52" t="s">
        <v>1599</v>
      </c>
      <c r="V708" s="2" t="s">
        <v>1988</v>
      </c>
      <c r="W708" s="2" t="s">
        <v>1599</v>
      </c>
      <c r="X708" s="2" t="s">
        <v>1599</v>
      </c>
      <c r="Y708" s="2" t="s">
        <v>1599</v>
      </c>
      <c r="Z708" s="2" t="s">
        <v>1599</v>
      </c>
      <c r="AC708" s="2" t="s">
        <v>1599</v>
      </c>
      <c r="AE708" s="2" t="s">
        <v>1599</v>
      </c>
      <c r="AF708" s="12" t="s">
        <v>204</v>
      </c>
      <c r="AG708" s="12">
        <v>11993</v>
      </c>
      <c r="AH708" s="12">
        <v>50</v>
      </c>
      <c r="AI708" s="12">
        <f>VLOOKUP(AH708,Tableau5[[ID_Section]:[departement]],10,TRUE)</f>
        <v>17</v>
      </c>
      <c r="AJ708" s="12">
        <v>141</v>
      </c>
      <c r="AK708" s="33">
        <v>43358</v>
      </c>
      <c r="AL708" s="12">
        <v>15</v>
      </c>
      <c r="AM708" s="12">
        <v>1</v>
      </c>
      <c r="AN708" s="12" t="s">
        <v>49</v>
      </c>
      <c r="AP708" s="12">
        <v>2</v>
      </c>
      <c r="AT708" s="12">
        <v>1</v>
      </c>
      <c r="BA708" s="12">
        <v>2</v>
      </c>
      <c r="BB708" s="12">
        <v>2</v>
      </c>
      <c r="BC708" s="12" t="s">
        <v>61</v>
      </c>
      <c r="BD708" s="12">
        <v>148</v>
      </c>
      <c r="BE708" s="12" t="s">
        <v>197</v>
      </c>
      <c r="BF708" s="12">
        <v>14945</v>
      </c>
      <c r="BG708" s="12">
        <v>171</v>
      </c>
      <c r="BI708" s="2"/>
    </row>
    <row r="709" spans="1:61" x14ac:dyDescent="0.2">
      <c r="A709" s="2" t="s">
        <v>1612</v>
      </c>
      <c r="B709" s="2" t="s">
        <v>568</v>
      </c>
      <c r="D709" s="2">
        <v>50</v>
      </c>
      <c r="E709" s="11">
        <v>43358</v>
      </c>
      <c r="F709" s="2">
        <v>43358</v>
      </c>
      <c r="G709" s="2">
        <v>141</v>
      </c>
      <c r="K709" s="2">
        <v>15</v>
      </c>
      <c r="O709" s="2" t="s">
        <v>53</v>
      </c>
      <c r="P709" s="52" t="s">
        <v>53</v>
      </c>
      <c r="R709" s="2">
        <v>3</v>
      </c>
      <c r="S709" s="52" t="s">
        <v>1599</v>
      </c>
      <c r="V709" s="2" t="s">
        <v>1988</v>
      </c>
      <c r="W709" s="2" t="s">
        <v>1599</v>
      </c>
      <c r="X709" s="2" t="s">
        <v>1599</v>
      </c>
      <c r="Y709" s="2" t="s">
        <v>1599</v>
      </c>
      <c r="Z709" s="2" t="s">
        <v>1599</v>
      </c>
      <c r="AC709" s="2" t="s">
        <v>1599</v>
      </c>
      <c r="AE709" s="2" t="s">
        <v>1599</v>
      </c>
      <c r="AF709" s="12" t="s">
        <v>204</v>
      </c>
      <c r="AG709" s="12">
        <v>11994</v>
      </c>
      <c r="AH709" s="12">
        <v>50</v>
      </c>
      <c r="AI709" s="12">
        <f>VLOOKUP(AH709,Tableau5[[ID_Section]:[departement]],10,TRUE)</f>
        <v>17</v>
      </c>
      <c r="AJ709" s="12">
        <v>141</v>
      </c>
      <c r="AK709" s="33">
        <v>43358</v>
      </c>
      <c r="AL709" s="12">
        <v>15</v>
      </c>
      <c r="AM709" s="12">
        <v>9</v>
      </c>
      <c r="AN709" s="12" t="s">
        <v>53</v>
      </c>
      <c r="AO709" s="12" t="s">
        <v>53</v>
      </c>
      <c r="AP709" s="12">
        <v>3</v>
      </c>
      <c r="AT709" s="12">
        <v>1</v>
      </c>
      <c r="AZ709" s="12" t="str">
        <f>CONCATENATE(AH709,"-",AK709,"-","Loisir")</f>
        <v>50-43358-Loisir</v>
      </c>
      <c r="BA709" s="12">
        <v>1</v>
      </c>
      <c r="BB709" s="12">
        <v>2</v>
      </c>
      <c r="BC709" s="12" t="s">
        <v>61</v>
      </c>
      <c r="BD709" s="12">
        <v>148</v>
      </c>
      <c r="BE709" s="12" t="s">
        <v>197</v>
      </c>
      <c r="BF709" s="12">
        <v>14945</v>
      </c>
      <c r="BG709" s="12">
        <v>171</v>
      </c>
      <c r="BI709" s="2"/>
    </row>
    <row r="710" spans="1:61" x14ac:dyDescent="0.2">
      <c r="A710" s="2" t="s">
        <v>1612</v>
      </c>
      <c r="B710" s="2" t="s">
        <v>568</v>
      </c>
      <c r="D710" s="2">
        <v>50</v>
      </c>
      <c r="E710" s="11">
        <v>43358</v>
      </c>
      <c r="F710" s="2">
        <v>43358</v>
      </c>
      <c r="G710" s="2">
        <v>141</v>
      </c>
      <c r="K710" s="2">
        <v>15</v>
      </c>
      <c r="O710" s="2" t="s">
        <v>49</v>
      </c>
      <c r="R710" s="2">
        <v>2</v>
      </c>
      <c r="S710" s="52" t="s">
        <v>1599</v>
      </c>
      <c r="V710" s="2" t="s">
        <v>1989</v>
      </c>
      <c r="W710" s="2" t="s">
        <v>1599</v>
      </c>
      <c r="X710" s="2" t="s">
        <v>1599</v>
      </c>
      <c r="Y710" s="2" t="s">
        <v>1599</v>
      </c>
      <c r="Z710" s="2" t="s">
        <v>1599</v>
      </c>
      <c r="AC710" s="2" t="s">
        <v>1599</v>
      </c>
      <c r="AE710" s="2" t="s">
        <v>1599</v>
      </c>
      <c r="AF710" s="12" t="s">
        <v>204</v>
      </c>
      <c r="AG710" s="12">
        <v>11995</v>
      </c>
      <c r="AH710" s="12">
        <v>50</v>
      </c>
      <c r="AI710" s="12">
        <f>VLOOKUP(AH710,Tableau5[[ID_Section]:[departement]],10,TRUE)</f>
        <v>17</v>
      </c>
      <c r="AJ710" s="12">
        <v>141</v>
      </c>
      <c r="AK710" s="33">
        <v>43358</v>
      </c>
      <c r="AL710" s="12">
        <v>15</v>
      </c>
      <c r="AM710" s="12">
        <v>1</v>
      </c>
      <c r="AN710" s="12" t="s">
        <v>49</v>
      </c>
      <c r="AP710" s="12">
        <v>2</v>
      </c>
      <c r="AT710" s="12">
        <v>2</v>
      </c>
      <c r="BA710" s="12">
        <v>2</v>
      </c>
      <c r="BB710" s="12">
        <v>2</v>
      </c>
      <c r="BC710" s="12" t="s">
        <v>61</v>
      </c>
      <c r="BD710" s="12">
        <v>148</v>
      </c>
      <c r="BE710" s="12" t="s">
        <v>197</v>
      </c>
      <c r="BF710" s="12">
        <v>14945</v>
      </c>
      <c r="BG710" s="12">
        <v>171</v>
      </c>
      <c r="BI710" s="2"/>
    </row>
    <row r="711" spans="1:61" x14ac:dyDescent="0.2">
      <c r="A711" s="2" t="s">
        <v>1612</v>
      </c>
      <c r="B711" s="2" t="s">
        <v>568</v>
      </c>
      <c r="D711" s="2">
        <v>50</v>
      </c>
      <c r="E711" s="11">
        <v>43358</v>
      </c>
      <c r="F711" s="2">
        <v>43358</v>
      </c>
      <c r="G711" s="2">
        <v>141</v>
      </c>
      <c r="K711" s="2">
        <v>15</v>
      </c>
      <c r="O711" s="2" t="s">
        <v>53</v>
      </c>
      <c r="P711" s="52" t="s">
        <v>53</v>
      </c>
      <c r="R711" s="2">
        <v>7</v>
      </c>
      <c r="S711" s="52" t="s">
        <v>1599</v>
      </c>
      <c r="V711" s="2" t="s">
        <v>1988</v>
      </c>
      <c r="W711" s="2" t="s">
        <v>1599</v>
      </c>
      <c r="X711" s="2" t="s">
        <v>1599</v>
      </c>
      <c r="Y711" s="2" t="s">
        <v>1599</v>
      </c>
      <c r="Z711" s="2" t="s">
        <v>1599</v>
      </c>
      <c r="AC711" s="2" t="s">
        <v>1599</v>
      </c>
      <c r="AE711" s="2" t="s">
        <v>1599</v>
      </c>
      <c r="AF711" s="12" t="s">
        <v>204</v>
      </c>
      <c r="AG711" s="12">
        <v>11996</v>
      </c>
      <c r="AH711" s="12">
        <v>50</v>
      </c>
      <c r="AI711" s="12">
        <f>VLOOKUP(AH711,Tableau5[[ID_Section]:[departement]],10,TRUE)</f>
        <v>17</v>
      </c>
      <c r="AJ711" s="12">
        <v>141</v>
      </c>
      <c r="AK711" s="33">
        <v>43358</v>
      </c>
      <c r="AL711" s="12">
        <v>15</v>
      </c>
      <c r="AM711" s="12">
        <v>9</v>
      </c>
      <c r="AN711" s="12" t="s">
        <v>53</v>
      </c>
      <c r="AO711" s="12" t="s">
        <v>53</v>
      </c>
      <c r="AP711" s="12">
        <v>7</v>
      </c>
      <c r="AT711" s="12">
        <v>1</v>
      </c>
      <c r="AZ711" s="12" t="str">
        <f>CONCATENATE(AH711,"-",AK711,"-","Loisir")</f>
        <v>50-43358-Loisir</v>
      </c>
      <c r="BA711" s="12">
        <v>1</v>
      </c>
      <c r="BB711" s="12">
        <v>2</v>
      </c>
      <c r="BC711" s="12" t="s">
        <v>61</v>
      </c>
      <c r="BD711" s="12">
        <v>148</v>
      </c>
      <c r="BE711" s="12" t="s">
        <v>197</v>
      </c>
      <c r="BF711" s="12">
        <v>14945</v>
      </c>
      <c r="BG711" s="12">
        <v>171</v>
      </c>
      <c r="BI711" s="2"/>
    </row>
    <row r="712" spans="1:61" x14ac:dyDescent="0.2">
      <c r="A712" s="2" t="s">
        <v>1612</v>
      </c>
      <c r="B712" s="2" t="s">
        <v>568</v>
      </c>
      <c r="D712" s="2">
        <v>50</v>
      </c>
      <c r="E712" s="11">
        <v>43358</v>
      </c>
      <c r="F712" s="2">
        <v>43358</v>
      </c>
      <c r="G712" s="2">
        <v>141</v>
      </c>
      <c r="K712" s="2">
        <v>15</v>
      </c>
      <c r="O712" s="2" t="s">
        <v>58</v>
      </c>
      <c r="P712" s="52" t="s">
        <v>53</v>
      </c>
      <c r="R712" s="2">
        <v>1</v>
      </c>
      <c r="S712" s="52" t="s">
        <v>1599</v>
      </c>
      <c r="V712" s="2" t="s">
        <v>1988</v>
      </c>
      <c r="W712" s="2" t="s">
        <v>1599</v>
      </c>
      <c r="X712" s="2" t="s">
        <v>1599</v>
      </c>
      <c r="Y712" s="2" t="s">
        <v>1599</v>
      </c>
      <c r="Z712" s="2" t="s">
        <v>1599</v>
      </c>
      <c r="AC712" s="2" t="s">
        <v>1599</v>
      </c>
      <c r="AE712" s="2" t="s">
        <v>1599</v>
      </c>
      <c r="AF712" s="12" t="s">
        <v>204</v>
      </c>
      <c r="AG712" s="12">
        <v>11997</v>
      </c>
      <c r="AH712" s="12">
        <v>50</v>
      </c>
      <c r="AI712" s="12">
        <f>VLOOKUP(AH712,Tableau5[[ID_Section]:[departement]],10,TRUE)</f>
        <v>17</v>
      </c>
      <c r="AJ712" s="12">
        <v>141</v>
      </c>
      <c r="AK712" s="33">
        <v>43358</v>
      </c>
      <c r="AL712" s="12">
        <v>15</v>
      </c>
      <c r="AM712" s="12">
        <v>10</v>
      </c>
      <c r="AN712" s="12" t="s">
        <v>58</v>
      </c>
      <c r="AO712" s="12" t="s">
        <v>53</v>
      </c>
      <c r="AP712" s="12">
        <v>1</v>
      </c>
      <c r="AT712" s="12">
        <v>1</v>
      </c>
      <c r="AZ712" s="12" t="str">
        <f>CONCATENATE(AH712,"-",AK712,"-","Loisir")</f>
        <v>50-43358-Loisir</v>
      </c>
      <c r="BA712" s="12">
        <v>2</v>
      </c>
      <c r="BB712" s="12">
        <v>2</v>
      </c>
      <c r="BC712" s="12" t="s">
        <v>61</v>
      </c>
      <c r="BD712" s="12">
        <v>148</v>
      </c>
      <c r="BE712" s="12" t="s">
        <v>197</v>
      </c>
      <c r="BF712" s="12">
        <v>14945</v>
      </c>
      <c r="BG712" s="12">
        <v>171</v>
      </c>
      <c r="BI712" s="2"/>
    </row>
    <row r="713" spans="1:61" x14ac:dyDescent="0.2">
      <c r="A713" s="2" t="s">
        <v>1612</v>
      </c>
      <c r="B713" s="2" t="s">
        <v>568</v>
      </c>
      <c r="D713" s="2">
        <v>50</v>
      </c>
      <c r="E713" s="11">
        <v>43358</v>
      </c>
      <c r="F713" s="2">
        <v>43358</v>
      </c>
      <c r="G713" s="2">
        <v>141</v>
      </c>
      <c r="K713" s="2">
        <v>15</v>
      </c>
      <c r="O713" s="2" t="s">
        <v>53</v>
      </c>
      <c r="P713" s="52" t="s">
        <v>53</v>
      </c>
      <c r="R713" s="2">
        <v>2</v>
      </c>
      <c r="S713" s="52" t="s">
        <v>1599</v>
      </c>
      <c r="V713" s="2" t="s">
        <v>1988</v>
      </c>
      <c r="W713" s="2" t="s">
        <v>1599</v>
      </c>
      <c r="X713" s="2" t="s">
        <v>1599</v>
      </c>
      <c r="Y713" s="2" t="s">
        <v>1599</v>
      </c>
      <c r="Z713" s="2" t="s">
        <v>1599</v>
      </c>
      <c r="AC713" s="2" t="s">
        <v>1599</v>
      </c>
      <c r="AE713" s="2" t="s">
        <v>1599</v>
      </c>
      <c r="AF713" s="12" t="s">
        <v>204</v>
      </c>
      <c r="AG713" s="12">
        <v>11998</v>
      </c>
      <c r="AH713" s="12">
        <v>50</v>
      </c>
      <c r="AI713" s="12">
        <f>VLOOKUP(AH713,Tableau5[[ID_Section]:[departement]],10,TRUE)</f>
        <v>17</v>
      </c>
      <c r="AJ713" s="12">
        <v>141</v>
      </c>
      <c r="AK713" s="33">
        <v>43358</v>
      </c>
      <c r="AL713" s="12">
        <v>15</v>
      </c>
      <c r="AM713" s="12">
        <v>9</v>
      </c>
      <c r="AN713" s="12" t="s">
        <v>53</v>
      </c>
      <c r="AO713" s="12" t="s">
        <v>53</v>
      </c>
      <c r="AP713" s="12">
        <v>2</v>
      </c>
      <c r="AT713" s="12">
        <v>1</v>
      </c>
      <c r="AZ713" s="12" t="str">
        <f>CONCATENATE(AH713,"-",AK713,"-","Loisir")</f>
        <v>50-43358-Loisir</v>
      </c>
      <c r="BA713" s="12">
        <v>1</v>
      </c>
      <c r="BB713" s="12">
        <v>2</v>
      </c>
      <c r="BC713" s="12" t="s">
        <v>61</v>
      </c>
      <c r="BD713" s="12">
        <v>148</v>
      </c>
      <c r="BE713" s="12" t="s">
        <v>197</v>
      </c>
      <c r="BF713" s="12">
        <v>14945</v>
      </c>
      <c r="BG713" s="12">
        <v>171</v>
      </c>
      <c r="BI713" s="2"/>
    </row>
    <row r="714" spans="1:61" x14ac:dyDescent="0.2">
      <c r="A714" s="2" t="s">
        <v>1612</v>
      </c>
      <c r="B714" s="2" t="s">
        <v>568</v>
      </c>
      <c r="D714" s="2">
        <v>50</v>
      </c>
      <c r="E714" s="11">
        <v>43358</v>
      </c>
      <c r="F714" s="2">
        <v>43358</v>
      </c>
      <c r="G714" s="2">
        <v>141</v>
      </c>
      <c r="K714" s="2">
        <v>15</v>
      </c>
      <c r="O714" s="2" t="s">
        <v>53</v>
      </c>
      <c r="P714" s="52" t="s">
        <v>53</v>
      </c>
      <c r="R714" s="2">
        <v>5</v>
      </c>
      <c r="S714" s="52" t="s">
        <v>1599</v>
      </c>
      <c r="V714" s="2" t="s">
        <v>1989</v>
      </c>
      <c r="W714" s="2" t="s">
        <v>1599</v>
      </c>
      <c r="X714" s="2" t="s">
        <v>1599</v>
      </c>
      <c r="Y714" s="2" t="s">
        <v>1599</v>
      </c>
      <c r="Z714" s="2" t="s">
        <v>1599</v>
      </c>
      <c r="AC714" s="2" t="s">
        <v>1599</v>
      </c>
      <c r="AE714" s="2" t="s">
        <v>1599</v>
      </c>
      <c r="AF714" s="12" t="s">
        <v>204</v>
      </c>
      <c r="AG714" s="12">
        <v>11999</v>
      </c>
      <c r="AH714" s="12">
        <v>50</v>
      </c>
      <c r="AI714" s="12">
        <f>VLOOKUP(AH714,Tableau5[[ID_Section]:[departement]],10,TRUE)</f>
        <v>17</v>
      </c>
      <c r="AJ714" s="12">
        <v>141</v>
      </c>
      <c r="AK714" s="33">
        <v>43358</v>
      </c>
      <c r="AL714" s="12">
        <v>15</v>
      </c>
      <c r="AM714" s="12">
        <v>9</v>
      </c>
      <c r="AN714" s="12" t="s">
        <v>53</v>
      </c>
      <c r="AO714" s="12" t="s">
        <v>53</v>
      </c>
      <c r="AP714" s="12">
        <v>5</v>
      </c>
      <c r="AT714" s="12">
        <v>2</v>
      </c>
      <c r="AZ714" s="12" t="str">
        <f>CONCATENATE(AH714,"-",AK714,"-","Loisir")</f>
        <v>50-43358-Loisir</v>
      </c>
      <c r="BA714" s="12">
        <v>1</v>
      </c>
      <c r="BB714" s="12">
        <v>2</v>
      </c>
      <c r="BC714" s="12" t="s">
        <v>61</v>
      </c>
      <c r="BD714" s="12">
        <v>148</v>
      </c>
      <c r="BE714" s="12" t="s">
        <v>197</v>
      </c>
      <c r="BF714" s="12">
        <v>14945</v>
      </c>
      <c r="BG714" s="12">
        <v>171</v>
      </c>
      <c r="BI714" s="2"/>
    </row>
    <row r="715" spans="1:61" x14ac:dyDescent="0.2">
      <c r="A715" s="2" t="s">
        <v>1612</v>
      </c>
      <c r="B715" s="2" t="s">
        <v>568</v>
      </c>
      <c r="D715" s="2">
        <v>50</v>
      </c>
      <c r="E715" s="11">
        <v>43358</v>
      </c>
      <c r="F715" s="2">
        <v>43358</v>
      </c>
      <c r="G715" s="2">
        <v>141</v>
      </c>
      <c r="K715" s="2">
        <v>15</v>
      </c>
      <c r="O715" s="2" t="s">
        <v>49</v>
      </c>
      <c r="R715" s="2">
        <v>2</v>
      </c>
      <c r="S715" s="52" t="s">
        <v>1599</v>
      </c>
      <c r="V715" s="2" t="s">
        <v>1988</v>
      </c>
      <c r="W715" s="2" t="s">
        <v>1599</v>
      </c>
      <c r="X715" s="2" t="s">
        <v>1599</v>
      </c>
      <c r="Y715" s="2" t="s">
        <v>1599</v>
      </c>
      <c r="Z715" s="2" t="s">
        <v>1599</v>
      </c>
      <c r="AC715" s="2" t="s">
        <v>1599</v>
      </c>
      <c r="AE715" s="2" t="s">
        <v>1599</v>
      </c>
      <c r="AF715" s="12" t="s">
        <v>204</v>
      </c>
      <c r="AG715" s="12">
        <v>12000</v>
      </c>
      <c r="AH715" s="12">
        <v>50</v>
      </c>
      <c r="AI715" s="12">
        <f>VLOOKUP(AH715,Tableau5[[ID_Section]:[departement]],10,TRUE)</f>
        <v>17</v>
      </c>
      <c r="AJ715" s="12">
        <v>141</v>
      </c>
      <c r="AK715" s="33">
        <v>43358</v>
      </c>
      <c r="AL715" s="12">
        <v>15</v>
      </c>
      <c r="AM715" s="12">
        <v>1</v>
      </c>
      <c r="AN715" s="12" t="s">
        <v>49</v>
      </c>
      <c r="AP715" s="12">
        <v>2</v>
      </c>
      <c r="AT715" s="12">
        <v>1</v>
      </c>
      <c r="BA715" s="12">
        <v>2</v>
      </c>
      <c r="BB715" s="12">
        <v>2</v>
      </c>
      <c r="BC715" s="12" t="s">
        <v>61</v>
      </c>
      <c r="BD715" s="12">
        <v>148</v>
      </c>
      <c r="BE715" s="12" t="s">
        <v>197</v>
      </c>
      <c r="BF715" s="12">
        <v>14945</v>
      </c>
      <c r="BG715" s="12">
        <v>171</v>
      </c>
      <c r="BI715" s="2"/>
    </row>
    <row r="716" spans="1:61" x14ac:dyDescent="0.2">
      <c r="A716" s="2" t="s">
        <v>1612</v>
      </c>
      <c r="B716" s="2" t="s">
        <v>568</v>
      </c>
      <c r="D716" s="2">
        <v>50</v>
      </c>
      <c r="E716" s="11">
        <v>43358</v>
      </c>
      <c r="F716" s="2">
        <v>43358</v>
      </c>
      <c r="G716" s="2">
        <v>141</v>
      </c>
      <c r="K716" s="2">
        <v>15</v>
      </c>
      <c r="O716" s="2" t="s">
        <v>53</v>
      </c>
      <c r="P716" s="52" t="s">
        <v>53</v>
      </c>
      <c r="R716" s="2">
        <v>2</v>
      </c>
      <c r="S716" s="52" t="s">
        <v>1599</v>
      </c>
      <c r="V716" s="2" t="s">
        <v>1988</v>
      </c>
      <c r="W716" s="2" t="s">
        <v>1599</v>
      </c>
      <c r="X716" s="2" t="s">
        <v>1599</v>
      </c>
      <c r="Y716" s="2" t="s">
        <v>1599</v>
      </c>
      <c r="Z716" s="2" t="s">
        <v>1599</v>
      </c>
      <c r="AC716" s="2" t="s">
        <v>1599</v>
      </c>
      <c r="AE716" s="2" t="s">
        <v>1599</v>
      </c>
      <c r="AF716" s="12" t="s">
        <v>204</v>
      </c>
      <c r="AG716" s="12">
        <v>12001</v>
      </c>
      <c r="AH716" s="12">
        <v>50</v>
      </c>
      <c r="AI716" s="12">
        <f>VLOOKUP(AH716,Tableau5[[ID_Section]:[departement]],10,TRUE)</f>
        <v>17</v>
      </c>
      <c r="AJ716" s="12">
        <v>141</v>
      </c>
      <c r="AK716" s="33">
        <v>43358</v>
      </c>
      <c r="AL716" s="12">
        <v>15</v>
      </c>
      <c r="AM716" s="12">
        <v>9</v>
      </c>
      <c r="AN716" s="12" t="s">
        <v>53</v>
      </c>
      <c r="AO716" s="12" t="s">
        <v>53</v>
      </c>
      <c r="AP716" s="12">
        <v>2</v>
      </c>
      <c r="AT716" s="12">
        <v>1</v>
      </c>
      <c r="AZ716" s="12" t="str">
        <f>CONCATENATE(AH716,"-",AK716,"-","Loisir")</f>
        <v>50-43358-Loisir</v>
      </c>
      <c r="BA716" s="12">
        <v>1</v>
      </c>
      <c r="BB716" s="12">
        <v>2</v>
      </c>
      <c r="BC716" s="12" t="s">
        <v>61</v>
      </c>
      <c r="BD716" s="12">
        <v>148</v>
      </c>
      <c r="BE716" s="12" t="s">
        <v>197</v>
      </c>
      <c r="BF716" s="12">
        <v>14945</v>
      </c>
      <c r="BG716" s="12">
        <v>171</v>
      </c>
      <c r="BI716" s="2"/>
    </row>
    <row r="717" spans="1:61" x14ac:dyDescent="0.2">
      <c r="A717" s="2" t="s">
        <v>1612</v>
      </c>
      <c r="B717" s="2" t="s">
        <v>568</v>
      </c>
      <c r="D717" s="2">
        <v>50</v>
      </c>
      <c r="E717" s="11">
        <v>43358</v>
      </c>
      <c r="F717" s="2">
        <v>43358</v>
      </c>
      <c r="G717" s="2">
        <v>141</v>
      </c>
      <c r="K717" s="2">
        <v>15</v>
      </c>
      <c r="O717" s="2" t="s">
        <v>53</v>
      </c>
      <c r="P717" s="52" t="s">
        <v>53</v>
      </c>
      <c r="R717" s="2">
        <v>4</v>
      </c>
      <c r="S717" s="52" t="s">
        <v>1599</v>
      </c>
      <c r="V717" s="2" t="s">
        <v>1989</v>
      </c>
      <c r="W717" s="2" t="s">
        <v>1599</v>
      </c>
      <c r="X717" s="2" t="s">
        <v>1599</v>
      </c>
      <c r="Y717" s="2" t="s">
        <v>1599</v>
      </c>
      <c r="Z717" s="2" t="s">
        <v>1599</v>
      </c>
      <c r="AC717" s="2" t="s">
        <v>1599</v>
      </c>
      <c r="AE717" s="2" t="s">
        <v>1599</v>
      </c>
      <c r="AF717" s="12" t="s">
        <v>204</v>
      </c>
      <c r="AG717" s="12">
        <v>12002</v>
      </c>
      <c r="AH717" s="12">
        <v>50</v>
      </c>
      <c r="AI717" s="12">
        <f>VLOOKUP(AH717,Tableau5[[ID_Section]:[departement]],10,TRUE)</f>
        <v>17</v>
      </c>
      <c r="AJ717" s="12">
        <v>141</v>
      </c>
      <c r="AK717" s="33">
        <v>43358</v>
      </c>
      <c r="AL717" s="12">
        <v>15</v>
      </c>
      <c r="AM717" s="12">
        <v>9</v>
      </c>
      <c r="AN717" s="12" t="s">
        <v>53</v>
      </c>
      <c r="AO717" s="12" t="s">
        <v>53</v>
      </c>
      <c r="AP717" s="12">
        <v>4</v>
      </c>
      <c r="AT717" s="12">
        <v>2</v>
      </c>
      <c r="AZ717" s="12" t="str">
        <f>CONCATENATE(AH717,"-",AK717,"-","Loisir")</f>
        <v>50-43358-Loisir</v>
      </c>
      <c r="BA717" s="12">
        <v>1</v>
      </c>
      <c r="BB717" s="12">
        <v>2</v>
      </c>
      <c r="BC717" s="12" t="s">
        <v>61</v>
      </c>
      <c r="BD717" s="12">
        <v>148</v>
      </c>
      <c r="BE717" s="12" t="s">
        <v>197</v>
      </c>
      <c r="BF717" s="12">
        <v>14945</v>
      </c>
      <c r="BG717" s="12">
        <v>171</v>
      </c>
      <c r="BI717" s="2"/>
    </row>
    <row r="718" spans="1:61" x14ac:dyDescent="0.2">
      <c r="A718" s="2" t="s">
        <v>1612</v>
      </c>
      <c r="B718" s="2" t="s">
        <v>568</v>
      </c>
      <c r="D718" s="2">
        <v>50</v>
      </c>
      <c r="E718" s="11">
        <v>43358</v>
      </c>
      <c r="F718" s="2">
        <v>43358</v>
      </c>
      <c r="G718" s="2">
        <v>141</v>
      </c>
      <c r="K718" s="2">
        <v>15</v>
      </c>
      <c r="O718" s="2" t="s">
        <v>49</v>
      </c>
      <c r="R718" s="2">
        <v>1</v>
      </c>
      <c r="S718" s="52" t="s">
        <v>1599</v>
      </c>
      <c r="V718" s="2" t="s">
        <v>1988</v>
      </c>
      <c r="W718" s="2" t="s">
        <v>1599</v>
      </c>
      <c r="X718" s="2" t="s">
        <v>1599</v>
      </c>
      <c r="Y718" s="2" t="s">
        <v>1599</v>
      </c>
      <c r="Z718" s="2" t="s">
        <v>1599</v>
      </c>
      <c r="AC718" s="2" t="s">
        <v>1599</v>
      </c>
      <c r="AE718" s="2" t="s">
        <v>1599</v>
      </c>
      <c r="AF718" s="12" t="s">
        <v>204</v>
      </c>
      <c r="AG718" s="12">
        <v>12003</v>
      </c>
      <c r="AH718" s="12">
        <v>50</v>
      </c>
      <c r="AI718" s="12">
        <f>VLOOKUP(AH718,Tableau5[[ID_Section]:[departement]],10,TRUE)</f>
        <v>17</v>
      </c>
      <c r="AJ718" s="12">
        <v>141</v>
      </c>
      <c r="AK718" s="33">
        <v>43358</v>
      </c>
      <c r="AL718" s="12">
        <v>15</v>
      </c>
      <c r="AM718" s="12">
        <v>1</v>
      </c>
      <c r="AN718" s="12" t="s">
        <v>49</v>
      </c>
      <c r="AP718" s="12">
        <v>1</v>
      </c>
      <c r="AT718" s="12">
        <v>1</v>
      </c>
      <c r="BA718" s="12">
        <v>2</v>
      </c>
      <c r="BB718" s="12">
        <v>2</v>
      </c>
      <c r="BC718" s="12" t="s">
        <v>61</v>
      </c>
      <c r="BD718" s="12">
        <v>148</v>
      </c>
      <c r="BE718" s="12" t="s">
        <v>197</v>
      </c>
      <c r="BF718" s="12">
        <v>14945</v>
      </c>
      <c r="BG718" s="12">
        <v>171</v>
      </c>
      <c r="BI718" s="2"/>
    </row>
    <row r="719" spans="1:61" x14ac:dyDescent="0.2">
      <c r="A719" s="2" t="s">
        <v>1612</v>
      </c>
      <c r="B719" s="2" t="s">
        <v>568</v>
      </c>
      <c r="D719" s="2">
        <v>50</v>
      </c>
      <c r="E719" s="11">
        <v>43358</v>
      </c>
      <c r="F719" s="2">
        <v>43358</v>
      </c>
      <c r="G719" s="2">
        <v>141</v>
      </c>
      <c r="K719" s="2">
        <v>15</v>
      </c>
      <c r="O719" s="2" t="s">
        <v>53</v>
      </c>
      <c r="P719" s="52" t="s">
        <v>53</v>
      </c>
      <c r="R719" s="2">
        <v>1</v>
      </c>
      <c r="S719" s="52" t="s">
        <v>1599</v>
      </c>
      <c r="V719" s="2" t="s">
        <v>1988</v>
      </c>
      <c r="W719" s="2" t="s">
        <v>1599</v>
      </c>
      <c r="X719" s="2" t="s">
        <v>1599</v>
      </c>
      <c r="Y719" s="2" t="s">
        <v>1599</v>
      </c>
      <c r="Z719" s="2" t="s">
        <v>1599</v>
      </c>
      <c r="AC719" s="2" t="s">
        <v>1599</v>
      </c>
      <c r="AE719" s="2" t="s">
        <v>1599</v>
      </c>
      <c r="AF719" s="12" t="s">
        <v>204</v>
      </c>
      <c r="AG719" s="12">
        <v>12004</v>
      </c>
      <c r="AH719" s="12">
        <v>50</v>
      </c>
      <c r="AI719" s="12">
        <f>VLOOKUP(AH719,Tableau5[[ID_Section]:[departement]],10,TRUE)</f>
        <v>17</v>
      </c>
      <c r="AJ719" s="12">
        <v>141</v>
      </c>
      <c r="AK719" s="33">
        <v>43358</v>
      </c>
      <c r="AL719" s="12">
        <v>15</v>
      </c>
      <c r="AM719" s="12">
        <v>9</v>
      </c>
      <c r="AN719" s="12" t="s">
        <v>53</v>
      </c>
      <c r="AO719" s="12" t="s">
        <v>53</v>
      </c>
      <c r="AP719" s="12">
        <v>1</v>
      </c>
      <c r="AT719" s="12">
        <v>1</v>
      </c>
      <c r="AZ719" s="12" t="str">
        <f t="shared" ref="AZ719:AZ724" si="6">CONCATENATE(AH719,"-",AK719,"-","Loisir")</f>
        <v>50-43358-Loisir</v>
      </c>
      <c r="BA719" s="12">
        <v>1</v>
      </c>
      <c r="BB719" s="12">
        <v>2</v>
      </c>
      <c r="BC719" s="12" t="s">
        <v>61</v>
      </c>
      <c r="BD719" s="12">
        <v>148</v>
      </c>
      <c r="BE719" s="12" t="s">
        <v>197</v>
      </c>
      <c r="BF719" s="12">
        <v>14945</v>
      </c>
      <c r="BG719" s="12">
        <v>171</v>
      </c>
      <c r="BI719" s="2"/>
    </row>
    <row r="720" spans="1:61" x14ac:dyDescent="0.2">
      <c r="A720" s="2" t="s">
        <v>1612</v>
      </c>
      <c r="B720" s="2" t="s">
        <v>568</v>
      </c>
      <c r="D720" s="2">
        <v>50</v>
      </c>
      <c r="E720" s="11">
        <v>43358</v>
      </c>
      <c r="F720" s="2">
        <v>43358</v>
      </c>
      <c r="G720" s="2">
        <v>141</v>
      </c>
      <c r="K720" s="2">
        <v>15</v>
      </c>
      <c r="O720" s="2" t="s">
        <v>53</v>
      </c>
      <c r="P720" s="52" t="s">
        <v>53</v>
      </c>
      <c r="R720" s="2">
        <v>1</v>
      </c>
      <c r="S720" s="52">
        <v>1</v>
      </c>
      <c r="V720" s="2" t="s">
        <v>1988</v>
      </c>
      <c r="W720" s="2" t="s">
        <v>54</v>
      </c>
      <c r="X720" s="2" t="s">
        <v>266</v>
      </c>
      <c r="Y720" s="2" t="s">
        <v>1599</v>
      </c>
      <c r="Z720" s="2" t="s">
        <v>1599</v>
      </c>
      <c r="AC720" s="2" t="s">
        <v>1599</v>
      </c>
      <c r="AE720" s="2" t="s">
        <v>1599</v>
      </c>
      <c r="AF720" s="12" t="s">
        <v>266</v>
      </c>
      <c r="AG720" s="12">
        <v>12005</v>
      </c>
      <c r="AH720" s="12">
        <v>50</v>
      </c>
      <c r="AI720" s="12">
        <f>VLOOKUP(AH720,Tableau5[[ID_Section]:[departement]],10,TRUE)</f>
        <v>17</v>
      </c>
      <c r="AJ720" s="12">
        <v>141</v>
      </c>
      <c r="AK720" s="33">
        <v>43358</v>
      </c>
      <c r="AL720" s="12">
        <v>15</v>
      </c>
      <c r="AM720" s="12">
        <v>9</v>
      </c>
      <c r="AN720" s="12" t="s">
        <v>53</v>
      </c>
      <c r="AO720" s="12" t="s">
        <v>53</v>
      </c>
      <c r="AP720" s="12">
        <v>1</v>
      </c>
      <c r="AT720" s="12">
        <v>1</v>
      </c>
      <c r="AU720" s="12">
        <v>60</v>
      </c>
      <c r="AZ720" s="12" t="str">
        <f t="shared" si="6"/>
        <v>50-43358-Loisir</v>
      </c>
      <c r="BA720" s="12">
        <v>1</v>
      </c>
      <c r="BB720" s="12">
        <v>2</v>
      </c>
      <c r="BC720" s="12" t="s">
        <v>61</v>
      </c>
      <c r="BD720" s="12">
        <v>148</v>
      </c>
      <c r="BE720" s="12" t="s">
        <v>197</v>
      </c>
      <c r="BF720" s="12">
        <v>14945</v>
      </c>
      <c r="BG720" s="12">
        <v>171</v>
      </c>
      <c r="BI720" s="2"/>
    </row>
    <row r="721" spans="1:61" x14ac:dyDescent="0.2">
      <c r="A721" s="2" t="s">
        <v>1612</v>
      </c>
      <c r="B721" s="2" t="s">
        <v>568</v>
      </c>
      <c r="D721" s="2">
        <v>50</v>
      </c>
      <c r="E721" s="11">
        <v>43358</v>
      </c>
      <c r="F721" s="2">
        <v>43358</v>
      </c>
      <c r="G721" s="2">
        <v>141</v>
      </c>
      <c r="K721" s="2">
        <v>15</v>
      </c>
      <c r="O721" s="2" t="s">
        <v>53</v>
      </c>
      <c r="P721" s="52" t="s">
        <v>53</v>
      </c>
      <c r="R721" s="2">
        <v>1</v>
      </c>
      <c r="S721" s="52" t="s">
        <v>1599</v>
      </c>
      <c r="V721" s="2" t="s">
        <v>1988</v>
      </c>
      <c r="W721" s="2" t="s">
        <v>1599</v>
      </c>
      <c r="X721" s="2" t="s">
        <v>1599</v>
      </c>
      <c r="Y721" s="2" t="s">
        <v>1599</v>
      </c>
      <c r="Z721" s="2" t="s">
        <v>1599</v>
      </c>
      <c r="AC721" s="2" t="s">
        <v>1599</v>
      </c>
      <c r="AE721" s="2" t="s">
        <v>1599</v>
      </c>
      <c r="AF721" s="12" t="s">
        <v>204</v>
      </c>
      <c r="AG721" s="12">
        <v>12006</v>
      </c>
      <c r="AH721" s="12">
        <v>50</v>
      </c>
      <c r="AI721" s="12">
        <f>VLOOKUP(AH721,Tableau5[[ID_Section]:[departement]],10,TRUE)</f>
        <v>17</v>
      </c>
      <c r="AJ721" s="12">
        <v>141</v>
      </c>
      <c r="AK721" s="33">
        <v>43358</v>
      </c>
      <c r="AL721" s="12">
        <v>15</v>
      </c>
      <c r="AM721" s="12">
        <v>9</v>
      </c>
      <c r="AN721" s="12" t="s">
        <v>53</v>
      </c>
      <c r="AO721" s="12" t="s">
        <v>53</v>
      </c>
      <c r="AP721" s="12">
        <v>1</v>
      </c>
      <c r="AT721" s="12">
        <v>1</v>
      </c>
      <c r="AZ721" s="12" t="str">
        <f t="shared" si="6"/>
        <v>50-43358-Loisir</v>
      </c>
      <c r="BA721" s="12">
        <v>1</v>
      </c>
      <c r="BB721" s="12">
        <v>2</v>
      </c>
      <c r="BC721" s="12" t="s">
        <v>61</v>
      </c>
      <c r="BD721" s="12">
        <v>148</v>
      </c>
      <c r="BE721" s="12" t="s">
        <v>197</v>
      </c>
      <c r="BF721" s="12">
        <v>14945</v>
      </c>
      <c r="BG721" s="12">
        <v>171</v>
      </c>
      <c r="BH721" s="12" t="s">
        <v>48</v>
      </c>
      <c r="BI721" s="2"/>
    </row>
    <row r="722" spans="1:61" x14ac:dyDescent="0.2">
      <c r="A722" s="2" t="s">
        <v>1612</v>
      </c>
      <c r="B722" s="2" t="s">
        <v>568</v>
      </c>
      <c r="D722" s="2">
        <v>50</v>
      </c>
      <c r="E722" s="11">
        <v>43358</v>
      </c>
      <c r="F722" s="2">
        <v>43358</v>
      </c>
      <c r="G722" s="2">
        <v>141</v>
      </c>
      <c r="K722" s="2">
        <v>16</v>
      </c>
      <c r="O722" s="2" t="s">
        <v>53</v>
      </c>
      <c r="P722" s="52" t="s">
        <v>53</v>
      </c>
      <c r="R722" s="2">
        <v>1</v>
      </c>
      <c r="S722" s="52">
        <v>1</v>
      </c>
      <c r="V722" s="2" t="s">
        <v>1988</v>
      </c>
      <c r="W722" s="2" t="s">
        <v>54</v>
      </c>
      <c r="X722" s="2" t="s">
        <v>267</v>
      </c>
      <c r="Y722" s="2" t="s">
        <v>1599</v>
      </c>
      <c r="Z722" s="2" t="s">
        <v>1599</v>
      </c>
      <c r="AC722" s="2" t="s">
        <v>1599</v>
      </c>
      <c r="AE722" s="2" t="s">
        <v>1599</v>
      </c>
      <c r="AF722" s="12" t="s">
        <v>267</v>
      </c>
      <c r="AG722" s="12">
        <v>12007</v>
      </c>
      <c r="AH722" s="12">
        <v>50</v>
      </c>
      <c r="AI722" s="12">
        <f>VLOOKUP(AH722,Tableau5[[ID_Section]:[departement]],10,TRUE)</f>
        <v>17</v>
      </c>
      <c r="AJ722" s="12">
        <v>141</v>
      </c>
      <c r="AK722" s="33">
        <v>43358</v>
      </c>
      <c r="AL722" s="12">
        <v>16</v>
      </c>
      <c r="AM722" s="12">
        <v>9</v>
      </c>
      <c r="AN722" s="12" t="s">
        <v>53</v>
      </c>
      <c r="AO722" s="12" t="s">
        <v>53</v>
      </c>
      <c r="AP722" s="12">
        <v>1</v>
      </c>
      <c r="AT722" s="12">
        <v>1</v>
      </c>
      <c r="AU722" s="12">
        <v>61</v>
      </c>
      <c r="AZ722" s="12" t="str">
        <f t="shared" si="6"/>
        <v>50-43358-Loisir</v>
      </c>
      <c r="BA722" s="12">
        <v>1</v>
      </c>
      <c r="BB722" s="12">
        <v>2</v>
      </c>
      <c r="BC722" s="12" t="s">
        <v>61</v>
      </c>
      <c r="BD722" s="12">
        <v>148</v>
      </c>
      <c r="BE722" s="12" t="s">
        <v>198</v>
      </c>
      <c r="BF722" s="12">
        <v>14946</v>
      </c>
      <c r="BG722" s="12">
        <v>192</v>
      </c>
      <c r="BI722" s="2"/>
    </row>
    <row r="723" spans="1:61" x14ac:dyDescent="0.2">
      <c r="A723" s="2" t="s">
        <v>1612</v>
      </c>
      <c r="B723" s="2" t="s">
        <v>568</v>
      </c>
      <c r="D723" s="2">
        <v>50</v>
      </c>
      <c r="E723" s="11">
        <v>43358</v>
      </c>
      <c r="F723" s="2">
        <v>43358</v>
      </c>
      <c r="G723" s="2">
        <v>141</v>
      </c>
      <c r="K723" s="2">
        <v>16</v>
      </c>
      <c r="O723" s="2" t="s">
        <v>53</v>
      </c>
      <c r="P723" s="52" t="s">
        <v>53</v>
      </c>
      <c r="R723" s="2">
        <v>1</v>
      </c>
      <c r="S723" s="52" t="s">
        <v>1599</v>
      </c>
      <c r="V723" s="2" t="s">
        <v>1989</v>
      </c>
      <c r="W723" s="2" t="s">
        <v>1599</v>
      </c>
      <c r="X723" s="2" t="s">
        <v>1599</v>
      </c>
      <c r="Y723" s="2" t="s">
        <v>1599</v>
      </c>
      <c r="Z723" s="2" t="s">
        <v>1599</v>
      </c>
      <c r="AC723" s="2" t="s">
        <v>1599</v>
      </c>
      <c r="AE723" s="2" t="s">
        <v>1599</v>
      </c>
      <c r="AF723" s="12" t="s">
        <v>204</v>
      </c>
      <c r="AG723" s="12">
        <v>12008</v>
      </c>
      <c r="AH723" s="12">
        <v>50</v>
      </c>
      <c r="AI723" s="12">
        <f>VLOOKUP(AH723,Tableau5[[ID_Section]:[departement]],10,TRUE)</f>
        <v>17</v>
      </c>
      <c r="AJ723" s="12">
        <v>141</v>
      </c>
      <c r="AK723" s="33">
        <v>43358</v>
      </c>
      <c r="AL723" s="12">
        <v>16</v>
      </c>
      <c r="AM723" s="12">
        <v>9</v>
      </c>
      <c r="AN723" s="12" t="s">
        <v>53</v>
      </c>
      <c r="AO723" s="12" t="s">
        <v>53</v>
      </c>
      <c r="AP723" s="12">
        <v>1</v>
      </c>
      <c r="AT723" s="12">
        <v>2</v>
      </c>
      <c r="AZ723" s="12" t="str">
        <f t="shared" si="6"/>
        <v>50-43358-Loisir</v>
      </c>
      <c r="BA723" s="12">
        <v>1</v>
      </c>
      <c r="BB723" s="12">
        <v>2</v>
      </c>
      <c r="BC723" s="12" t="s">
        <v>61</v>
      </c>
      <c r="BD723" s="12">
        <v>148</v>
      </c>
      <c r="BE723" s="12" t="s">
        <v>198</v>
      </c>
      <c r="BF723" s="12">
        <v>14946</v>
      </c>
      <c r="BG723" s="12">
        <v>192</v>
      </c>
      <c r="BI723" s="2"/>
    </row>
    <row r="724" spans="1:61" x14ac:dyDescent="0.2">
      <c r="A724" s="2" t="s">
        <v>1612</v>
      </c>
      <c r="B724" s="2" t="s">
        <v>568</v>
      </c>
      <c r="D724" s="2">
        <v>50</v>
      </c>
      <c r="E724" s="11">
        <v>43358</v>
      </c>
      <c r="F724" s="2">
        <v>43358</v>
      </c>
      <c r="G724" s="2">
        <v>141</v>
      </c>
      <c r="K724" s="2">
        <v>16</v>
      </c>
      <c r="O724" s="2" t="s">
        <v>53</v>
      </c>
      <c r="P724" s="52" t="s">
        <v>53</v>
      </c>
      <c r="R724" s="2">
        <v>5</v>
      </c>
      <c r="S724" s="52" t="s">
        <v>1599</v>
      </c>
      <c r="V724" s="2" t="s">
        <v>1988</v>
      </c>
      <c r="W724" s="2" t="s">
        <v>1599</v>
      </c>
      <c r="X724" s="2" t="s">
        <v>1599</v>
      </c>
      <c r="Y724" s="2" t="s">
        <v>1599</v>
      </c>
      <c r="Z724" s="2" t="s">
        <v>1599</v>
      </c>
      <c r="AC724" s="2" t="s">
        <v>1599</v>
      </c>
      <c r="AE724" s="2" t="s">
        <v>1599</v>
      </c>
      <c r="AF724" s="12" t="s">
        <v>204</v>
      </c>
      <c r="AG724" s="12">
        <v>12009</v>
      </c>
      <c r="AH724" s="12">
        <v>50</v>
      </c>
      <c r="AI724" s="12">
        <f>VLOOKUP(AH724,Tableau5[[ID_Section]:[departement]],10,TRUE)</f>
        <v>17</v>
      </c>
      <c r="AJ724" s="12">
        <v>141</v>
      </c>
      <c r="AK724" s="33">
        <v>43358</v>
      </c>
      <c r="AL724" s="12">
        <v>16</v>
      </c>
      <c r="AM724" s="12">
        <v>9</v>
      </c>
      <c r="AN724" s="12" t="s">
        <v>53</v>
      </c>
      <c r="AO724" s="12" t="s">
        <v>53</v>
      </c>
      <c r="AP724" s="12">
        <v>5</v>
      </c>
      <c r="AT724" s="12">
        <v>1</v>
      </c>
      <c r="AZ724" s="12" t="str">
        <f t="shared" si="6"/>
        <v>50-43358-Loisir</v>
      </c>
      <c r="BA724" s="12">
        <v>1</v>
      </c>
      <c r="BB724" s="12">
        <v>2</v>
      </c>
      <c r="BC724" s="12" t="s">
        <v>61</v>
      </c>
      <c r="BD724" s="12">
        <v>148</v>
      </c>
      <c r="BE724" s="12" t="s">
        <v>198</v>
      </c>
      <c r="BF724" s="12">
        <v>14946</v>
      </c>
      <c r="BG724" s="12">
        <v>192</v>
      </c>
      <c r="BI724" s="2"/>
    </row>
    <row r="725" spans="1:61" x14ac:dyDescent="0.2">
      <c r="A725" s="2" t="s">
        <v>1612</v>
      </c>
      <c r="B725" s="2" t="s">
        <v>568</v>
      </c>
      <c r="D725" s="2">
        <v>50</v>
      </c>
      <c r="E725" s="11">
        <v>43358</v>
      </c>
      <c r="F725" s="2">
        <v>43358</v>
      </c>
      <c r="G725" s="2">
        <v>141</v>
      </c>
      <c r="K725" s="2">
        <v>16</v>
      </c>
      <c r="O725" s="2" t="s">
        <v>56</v>
      </c>
      <c r="R725" s="2">
        <v>1</v>
      </c>
      <c r="S725" s="52" t="s">
        <v>1599</v>
      </c>
      <c r="U725" s="2" t="s">
        <v>57</v>
      </c>
      <c r="V725" s="2" t="s">
        <v>1988</v>
      </c>
      <c r="W725" s="2" t="s">
        <v>1599</v>
      </c>
      <c r="X725" s="2" t="s">
        <v>1599</v>
      </c>
      <c r="Y725" s="2" t="s">
        <v>1599</v>
      </c>
      <c r="Z725" s="2" t="s">
        <v>1599</v>
      </c>
      <c r="AC725" s="2" t="s">
        <v>1599</v>
      </c>
      <c r="AE725" s="2" t="s">
        <v>1599</v>
      </c>
      <c r="AF725" s="12" t="s">
        <v>204</v>
      </c>
      <c r="AG725" s="12">
        <v>12010</v>
      </c>
      <c r="AH725" s="12">
        <v>50</v>
      </c>
      <c r="AI725" s="12">
        <f>VLOOKUP(AH725,Tableau5[[ID_Section]:[departement]],10,TRUE)</f>
        <v>17</v>
      </c>
      <c r="AJ725" s="12">
        <v>141</v>
      </c>
      <c r="AK725" s="33">
        <v>43358</v>
      </c>
      <c r="AL725" s="12">
        <v>16</v>
      </c>
      <c r="AM725" s="12">
        <v>15</v>
      </c>
      <c r="AN725" s="12" t="s">
        <v>56</v>
      </c>
      <c r="AP725" s="12">
        <v>1</v>
      </c>
      <c r="AS725" s="12" t="s">
        <v>57</v>
      </c>
      <c r="AT725" s="12">
        <v>1</v>
      </c>
      <c r="BA725" s="12">
        <v>2</v>
      </c>
      <c r="BB725" s="12">
        <v>2</v>
      </c>
      <c r="BC725" s="12" t="s">
        <v>61</v>
      </c>
      <c r="BD725" s="12">
        <v>148</v>
      </c>
      <c r="BE725" s="12" t="s">
        <v>198</v>
      </c>
      <c r="BF725" s="12">
        <v>14946</v>
      </c>
      <c r="BG725" s="12">
        <v>192</v>
      </c>
      <c r="BI725" s="2"/>
    </row>
    <row r="726" spans="1:61" x14ac:dyDescent="0.2">
      <c r="A726" s="2" t="s">
        <v>1612</v>
      </c>
      <c r="B726" s="2" t="s">
        <v>568</v>
      </c>
      <c r="D726" s="2">
        <v>50</v>
      </c>
      <c r="E726" s="11">
        <v>43358</v>
      </c>
      <c r="F726" s="2">
        <v>43358</v>
      </c>
      <c r="G726" s="2">
        <v>141</v>
      </c>
      <c r="K726" s="2">
        <v>16</v>
      </c>
      <c r="O726" s="2" t="s">
        <v>53</v>
      </c>
      <c r="P726" s="52" t="s">
        <v>53</v>
      </c>
      <c r="R726" s="2">
        <v>7</v>
      </c>
      <c r="S726" s="52" t="s">
        <v>1599</v>
      </c>
      <c r="V726" s="2" t="s">
        <v>1989</v>
      </c>
      <c r="W726" s="2" t="s">
        <v>1599</v>
      </c>
      <c r="X726" s="2" t="s">
        <v>1599</v>
      </c>
      <c r="Y726" s="2" t="s">
        <v>1599</v>
      </c>
      <c r="Z726" s="2" t="s">
        <v>1599</v>
      </c>
      <c r="AC726" s="2" t="s">
        <v>1599</v>
      </c>
      <c r="AE726" s="2" t="s">
        <v>1599</v>
      </c>
      <c r="AF726" s="12" t="s">
        <v>204</v>
      </c>
      <c r="AG726" s="12">
        <v>12011</v>
      </c>
      <c r="AH726" s="12">
        <v>50</v>
      </c>
      <c r="AI726" s="12">
        <f>VLOOKUP(AH726,Tableau5[[ID_Section]:[departement]],10,TRUE)</f>
        <v>17</v>
      </c>
      <c r="AJ726" s="12">
        <v>141</v>
      </c>
      <c r="AK726" s="33">
        <v>43358</v>
      </c>
      <c r="AL726" s="12">
        <v>16</v>
      </c>
      <c r="AM726" s="12">
        <v>9</v>
      </c>
      <c r="AN726" s="12" t="s">
        <v>53</v>
      </c>
      <c r="AO726" s="12" t="s">
        <v>53</v>
      </c>
      <c r="AP726" s="12">
        <v>7</v>
      </c>
      <c r="AT726" s="12">
        <v>2</v>
      </c>
      <c r="AZ726" s="12" t="str">
        <f>CONCATENATE(AH726,"-",AK726,"-","Loisir")</f>
        <v>50-43358-Loisir</v>
      </c>
      <c r="BA726" s="12">
        <v>1</v>
      </c>
      <c r="BB726" s="12">
        <v>2</v>
      </c>
      <c r="BC726" s="12" t="s">
        <v>61</v>
      </c>
      <c r="BD726" s="12">
        <v>148</v>
      </c>
      <c r="BE726" s="12" t="s">
        <v>198</v>
      </c>
      <c r="BF726" s="12">
        <v>14946</v>
      </c>
      <c r="BG726" s="12">
        <v>192</v>
      </c>
      <c r="BI726" s="2"/>
    </row>
    <row r="727" spans="1:61" x14ac:dyDescent="0.2">
      <c r="A727" s="2" t="s">
        <v>1612</v>
      </c>
      <c r="B727" s="2" t="s">
        <v>568</v>
      </c>
      <c r="D727" s="2">
        <v>50</v>
      </c>
      <c r="E727" s="11">
        <v>43358</v>
      </c>
      <c r="F727" s="2">
        <v>43358</v>
      </c>
      <c r="G727" s="2">
        <v>141</v>
      </c>
      <c r="K727" s="2">
        <v>16</v>
      </c>
      <c r="O727" s="2" t="s">
        <v>49</v>
      </c>
      <c r="R727" s="2">
        <v>5</v>
      </c>
      <c r="S727" s="52" t="s">
        <v>1599</v>
      </c>
      <c r="V727" s="2" t="s">
        <v>1989</v>
      </c>
      <c r="W727" s="2" t="s">
        <v>1599</v>
      </c>
      <c r="X727" s="2" t="s">
        <v>1599</v>
      </c>
      <c r="Y727" s="2" t="s">
        <v>1599</v>
      </c>
      <c r="Z727" s="2" t="s">
        <v>1599</v>
      </c>
      <c r="AC727" s="2" t="s">
        <v>1599</v>
      </c>
      <c r="AE727" s="2" t="s">
        <v>1599</v>
      </c>
      <c r="AF727" s="12" t="s">
        <v>204</v>
      </c>
      <c r="AG727" s="12">
        <v>12012</v>
      </c>
      <c r="AH727" s="12">
        <v>50</v>
      </c>
      <c r="AI727" s="12">
        <f>VLOOKUP(AH727,Tableau5[[ID_Section]:[departement]],10,TRUE)</f>
        <v>17</v>
      </c>
      <c r="AJ727" s="12">
        <v>141</v>
      </c>
      <c r="AK727" s="33">
        <v>43358</v>
      </c>
      <c r="AL727" s="12">
        <v>16</v>
      </c>
      <c r="AM727" s="12">
        <v>1</v>
      </c>
      <c r="AN727" s="12" t="s">
        <v>49</v>
      </c>
      <c r="AP727" s="12">
        <v>5</v>
      </c>
      <c r="AT727" s="12">
        <v>2</v>
      </c>
      <c r="BA727" s="12">
        <v>2</v>
      </c>
      <c r="BB727" s="12">
        <v>2</v>
      </c>
      <c r="BC727" s="12" t="s">
        <v>61</v>
      </c>
      <c r="BD727" s="12">
        <v>148</v>
      </c>
      <c r="BE727" s="12" t="s">
        <v>198</v>
      </c>
      <c r="BF727" s="12">
        <v>14946</v>
      </c>
      <c r="BG727" s="12">
        <v>192</v>
      </c>
      <c r="BI727" s="2"/>
    </row>
    <row r="728" spans="1:61" x14ac:dyDescent="0.2">
      <c r="A728" s="2" t="s">
        <v>1612</v>
      </c>
      <c r="B728" s="2" t="s">
        <v>568</v>
      </c>
      <c r="D728" s="2">
        <v>50</v>
      </c>
      <c r="E728" s="11">
        <v>43358</v>
      </c>
      <c r="F728" s="2">
        <v>43358</v>
      </c>
      <c r="G728" s="2">
        <v>141</v>
      </c>
      <c r="K728" s="2">
        <v>16</v>
      </c>
      <c r="O728" s="2" t="s">
        <v>53</v>
      </c>
      <c r="P728" s="52" t="s">
        <v>53</v>
      </c>
      <c r="R728" s="2">
        <v>5</v>
      </c>
      <c r="S728" s="52" t="s">
        <v>1599</v>
      </c>
      <c r="V728" s="2" t="s">
        <v>1989</v>
      </c>
      <c r="W728" s="2" t="s">
        <v>1599</v>
      </c>
      <c r="X728" s="2" t="s">
        <v>1599</v>
      </c>
      <c r="Y728" s="2" t="s">
        <v>1599</v>
      </c>
      <c r="Z728" s="2" t="s">
        <v>1599</v>
      </c>
      <c r="AC728" s="2" t="s">
        <v>1599</v>
      </c>
      <c r="AE728" s="2" t="s">
        <v>1599</v>
      </c>
      <c r="AF728" s="12" t="s">
        <v>204</v>
      </c>
      <c r="AG728" s="12">
        <v>12013</v>
      </c>
      <c r="AH728" s="12">
        <v>50</v>
      </c>
      <c r="AI728" s="12">
        <f>VLOOKUP(AH728,Tableau5[[ID_Section]:[departement]],10,TRUE)</f>
        <v>17</v>
      </c>
      <c r="AJ728" s="12">
        <v>141</v>
      </c>
      <c r="AK728" s="33">
        <v>43358</v>
      </c>
      <c r="AL728" s="12">
        <v>16</v>
      </c>
      <c r="AM728" s="12">
        <v>9</v>
      </c>
      <c r="AN728" s="12" t="s">
        <v>53</v>
      </c>
      <c r="AO728" s="12" t="s">
        <v>53</v>
      </c>
      <c r="AP728" s="12">
        <v>5</v>
      </c>
      <c r="AT728" s="12">
        <v>2</v>
      </c>
      <c r="AZ728" s="12" t="str">
        <f>CONCATENATE(AH728,"-",AK728,"-","Loisir")</f>
        <v>50-43358-Loisir</v>
      </c>
      <c r="BA728" s="12">
        <v>1</v>
      </c>
      <c r="BB728" s="12">
        <v>2</v>
      </c>
      <c r="BC728" s="12" t="s">
        <v>61</v>
      </c>
      <c r="BD728" s="12">
        <v>148</v>
      </c>
      <c r="BE728" s="12" t="s">
        <v>198</v>
      </c>
      <c r="BF728" s="12">
        <v>14946</v>
      </c>
      <c r="BG728" s="12">
        <v>192</v>
      </c>
      <c r="BI728" s="2"/>
    </row>
    <row r="729" spans="1:61" x14ac:dyDescent="0.2">
      <c r="A729" s="2" t="s">
        <v>1612</v>
      </c>
      <c r="B729" s="2" t="s">
        <v>568</v>
      </c>
      <c r="D729" s="2">
        <v>50</v>
      </c>
      <c r="E729" s="11">
        <v>43358</v>
      </c>
      <c r="F729" s="2">
        <v>43358</v>
      </c>
      <c r="G729" s="2">
        <v>141</v>
      </c>
      <c r="K729" s="2">
        <v>16</v>
      </c>
      <c r="O729" s="2" t="s">
        <v>52</v>
      </c>
      <c r="P729" s="52" t="s">
        <v>52</v>
      </c>
      <c r="R729" s="2">
        <v>2</v>
      </c>
      <c r="S729" s="52" t="s">
        <v>1599</v>
      </c>
      <c r="V729" s="2" t="s">
        <v>1988</v>
      </c>
      <c r="W729" s="2" t="s">
        <v>1599</v>
      </c>
      <c r="X729" s="2" t="s">
        <v>1599</v>
      </c>
      <c r="Y729" s="2" t="s">
        <v>1599</v>
      </c>
      <c r="Z729" s="2" t="s">
        <v>1599</v>
      </c>
      <c r="AC729" s="2" t="s">
        <v>1599</v>
      </c>
      <c r="AE729" s="2" t="s">
        <v>1599</v>
      </c>
      <c r="AF729" s="12" t="s">
        <v>204</v>
      </c>
      <c r="AG729" s="12">
        <v>12014</v>
      </c>
      <c r="AH729" s="12">
        <v>50</v>
      </c>
      <c r="AI729" s="12">
        <f>VLOOKUP(AH729,Tableau5[[ID_Section]:[departement]],10,TRUE)</f>
        <v>17</v>
      </c>
      <c r="AJ729" s="12">
        <v>141</v>
      </c>
      <c r="AK729" s="33">
        <v>43358</v>
      </c>
      <c r="AL729" s="12">
        <v>16</v>
      </c>
      <c r="AM729" s="12">
        <v>6</v>
      </c>
      <c r="AN729" s="12" t="s">
        <v>52</v>
      </c>
      <c r="AO729" s="12" t="str">
        <f>AN729</f>
        <v>Itinérant</v>
      </c>
      <c r="AP729" s="12">
        <v>2</v>
      </c>
      <c r="AT729" s="12">
        <v>1</v>
      </c>
      <c r="AZ729" s="12" t="str">
        <f>CONCATENATE(AH729,"-",AK729,"-",AN729)</f>
        <v>50-43358-Itinérant</v>
      </c>
      <c r="BA729" s="12">
        <v>1</v>
      </c>
      <c r="BB729" s="12">
        <v>2</v>
      </c>
      <c r="BC729" s="12" t="s">
        <v>61</v>
      </c>
      <c r="BD729" s="12">
        <v>148</v>
      </c>
      <c r="BE729" s="12" t="s">
        <v>198</v>
      </c>
      <c r="BF729" s="12">
        <v>14946</v>
      </c>
      <c r="BG729" s="12">
        <v>192</v>
      </c>
      <c r="BI729" s="2"/>
    </row>
    <row r="730" spans="1:61" x14ac:dyDescent="0.2">
      <c r="A730" s="2" t="s">
        <v>1612</v>
      </c>
      <c r="B730" s="2" t="s">
        <v>568</v>
      </c>
      <c r="D730" s="2">
        <v>50</v>
      </c>
      <c r="E730" s="11">
        <v>43358</v>
      </c>
      <c r="F730" s="2">
        <v>43358</v>
      </c>
      <c r="G730" s="2">
        <v>141</v>
      </c>
      <c r="K730" s="2">
        <v>16</v>
      </c>
      <c r="O730" s="2" t="s">
        <v>53</v>
      </c>
      <c r="P730" s="52" t="s">
        <v>53</v>
      </c>
      <c r="R730" s="2">
        <v>4</v>
      </c>
      <c r="S730" s="52" t="s">
        <v>1599</v>
      </c>
      <c r="V730" s="2" t="s">
        <v>1988</v>
      </c>
      <c r="W730" s="2" t="s">
        <v>1599</v>
      </c>
      <c r="X730" s="2" t="s">
        <v>1599</v>
      </c>
      <c r="Y730" s="2" t="s">
        <v>1599</v>
      </c>
      <c r="Z730" s="2" t="s">
        <v>1599</v>
      </c>
      <c r="AC730" s="2" t="s">
        <v>1599</v>
      </c>
      <c r="AE730" s="2" t="s">
        <v>1599</v>
      </c>
      <c r="AF730" s="12" t="s">
        <v>204</v>
      </c>
      <c r="AG730" s="12">
        <v>12015</v>
      </c>
      <c r="AH730" s="12">
        <v>50</v>
      </c>
      <c r="AI730" s="12">
        <f>VLOOKUP(AH730,Tableau5[[ID_Section]:[departement]],10,TRUE)</f>
        <v>17</v>
      </c>
      <c r="AJ730" s="12">
        <v>141</v>
      </c>
      <c r="AK730" s="33">
        <v>43358</v>
      </c>
      <c r="AL730" s="12">
        <v>16</v>
      </c>
      <c r="AM730" s="12">
        <v>9</v>
      </c>
      <c r="AN730" s="12" t="s">
        <v>53</v>
      </c>
      <c r="AO730" s="12" t="s">
        <v>53</v>
      </c>
      <c r="AP730" s="12">
        <v>4</v>
      </c>
      <c r="AT730" s="12">
        <v>1</v>
      </c>
      <c r="AZ730" s="12" t="str">
        <f>CONCATENATE(AH730,"-",AK730,"-","Loisir")</f>
        <v>50-43358-Loisir</v>
      </c>
      <c r="BA730" s="12">
        <v>1</v>
      </c>
      <c r="BB730" s="12">
        <v>2</v>
      </c>
      <c r="BC730" s="12" t="s">
        <v>61</v>
      </c>
      <c r="BD730" s="12">
        <v>148</v>
      </c>
      <c r="BE730" s="12" t="s">
        <v>198</v>
      </c>
      <c r="BF730" s="12">
        <v>14946</v>
      </c>
      <c r="BG730" s="12">
        <v>192</v>
      </c>
      <c r="BI730" s="2"/>
    </row>
    <row r="731" spans="1:61" x14ac:dyDescent="0.2">
      <c r="A731" s="2" t="s">
        <v>1612</v>
      </c>
      <c r="B731" s="2" t="s">
        <v>568</v>
      </c>
      <c r="D731" s="2">
        <v>50</v>
      </c>
      <c r="E731" s="11">
        <v>43358</v>
      </c>
      <c r="F731" s="2">
        <v>43358</v>
      </c>
      <c r="G731" s="2">
        <v>141</v>
      </c>
      <c r="K731" s="2">
        <v>16</v>
      </c>
      <c r="O731" s="2" t="s">
        <v>49</v>
      </c>
      <c r="R731" s="2">
        <v>5</v>
      </c>
      <c r="S731" s="52" t="s">
        <v>1599</v>
      </c>
      <c r="V731" s="2" t="s">
        <v>1989</v>
      </c>
      <c r="W731" s="2" t="s">
        <v>1599</v>
      </c>
      <c r="X731" s="2" t="s">
        <v>1599</v>
      </c>
      <c r="Y731" s="2" t="s">
        <v>1599</v>
      </c>
      <c r="Z731" s="2" t="s">
        <v>1599</v>
      </c>
      <c r="AC731" s="2" t="s">
        <v>1599</v>
      </c>
      <c r="AE731" s="2" t="s">
        <v>1599</v>
      </c>
      <c r="AF731" s="12" t="s">
        <v>204</v>
      </c>
      <c r="AG731" s="12">
        <v>12016</v>
      </c>
      <c r="AH731" s="12">
        <v>50</v>
      </c>
      <c r="AI731" s="12">
        <f>VLOOKUP(AH731,Tableau5[[ID_Section]:[departement]],10,TRUE)</f>
        <v>17</v>
      </c>
      <c r="AJ731" s="12">
        <v>141</v>
      </c>
      <c r="AK731" s="33">
        <v>43358</v>
      </c>
      <c r="AL731" s="12">
        <v>16</v>
      </c>
      <c r="AM731" s="12">
        <v>1</v>
      </c>
      <c r="AN731" s="12" t="s">
        <v>49</v>
      </c>
      <c r="AP731" s="12">
        <v>5</v>
      </c>
      <c r="AT731" s="12">
        <v>2</v>
      </c>
      <c r="BA731" s="12">
        <v>2</v>
      </c>
      <c r="BB731" s="12">
        <v>2</v>
      </c>
      <c r="BC731" s="12" t="s">
        <v>61</v>
      </c>
      <c r="BD731" s="12">
        <v>148</v>
      </c>
      <c r="BE731" s="12" t="s">
        <v>198</v>
      </c>
      <c r="BF731" s="12">
        <v>14946</v>
      </c>
      <c r="BG731" s="12">
        <v>192</v>
      </c>
      <c r="BI731" s="2"/>
    </row>
    <row r="732" spans="1:61" x14ac:dyDescent="0.2">
      <c r="A732" s="2" t="s">
        <v>1612</v>
      </c>
      <c r="B732" s="2" t="s">
        <v>568</v>
      </c>
      <c r="D732" s="2">
        <v>50</v>
      </c>
      <c r="E732" s="11">
        <v>43358</v>
      </c>
      <c r="F732" s="2">
        <v>43358</v>
      </c>
      <c r="G732" s="2">
        <v>141</v>
      </c>
      <c r="K732" s="2">
        <v>16</v>
      </c>
      <c r="O732" s="2" t="s">
        <v>55</v>
      </c>
      <c r="P732" s="52" t="s">
        <v>55</v>
      </c>
      <c r="R732" s="2">
        <v>1</v>
      </c>
      <c r="S732" s="52" t="s">
        <v>1599</v>
      </c>
      <c r="V732" s="2" t="s">
        <v>1989</v>
      </c>
      <c r="W732" s="2" t="s">
        <v>1599</v>
      </c>
      <c r="X732" s="2" t="s">
        <v>1599</v>
      </c>
      <c r="Y732" s="2" t="s">
        <v>1599</v>
      </c>
      <c r="Z732" s="2" t="s">
        <v>1599</v>
      </c>
      <c r="AC732" s="2" t="s">
        <v>1599</v>
      </c>
      <c r="AE732" s="2" t="s">
        <v>1599</v>
      </c>
      <c r="AF732" s="12" t="s">
        <v>204</v>
      </c>
      <c r="AG732" s="12">
        <v>12017</v>
      </c>
      <c r="AH732" s="12">
        <v>50</v>
      </c>
      <c r="AI732" s="12">
        <f>VLOOKUP(AH732,Tableau5[[ID_Section]:[departement]],10,TRUE)</f>
        <v>17</v>
      </c>
      <c r="AJ732" s="12">
        <v>141</v>
      </c>
      <c r="AK732" s="33">
        <v>43358</v>
      </c>
      <c r="AL732" s="12">
        <v>16</v>
      </c>
      <c r="AM732" s="12">
        <v>5</v>
      </c>
      <c r="AN732" s="12" t="s">
        <v>55</v>
      </c>
      <c r="AO732" s="12" t="str">
        <f>AN732</f>
        <v>Sportif</v>
      </c>
      <c r="AP732" s="12">
        <v>1</v>
      </c>
      <c r="AT732" s="12">
        <v>2</v>
      </c>
      <c r="AZ732" s="12" t="str">
        <f>CONCATENATE(AH732,"-",AK732,"-",AN732)</f>
        <v>50-43358-Sportif</v>
      </c>
      <c r="BA732" s="12">
        <v>1</v>
      </c>
      <c r="BB732" s="12">
        <v>2</v>
      </c>
      <c r="BC732" s="12" t="s">
        <v>61</v>
      </c>
      <c r="BD732" s="12">
        <v>148</v>
      </c>
      <c r="BE732" s="12" t="s">
        <v>198</v>
      </c>
      <c r="BF732" s="12">
        <v>14946</v>
      </c>
      <c r="BG732" s="12">
        <v>192</v>
      </c>
      <c r="BI732" s="2"/>
    </row>
    <row r="733" spans="1:61" x14ac:dyDescent="0.2">
      <c r="A733" s="2" t="s">
        <v>1612</v>
      </c>
      <c r="B733" s="2" t="s">
        <v>568</v>
      </c>
      <c r="D733" s="2">
        <v>50</v>
      </c>
      <c r="E733" s="11">
        <v>43358</v>
      </c>
      <c r="F733" s="2">
        <v>43358</v>
      </c>
      <c r="G733" s="2">
        <v>141</v>
      </c>
      <c r="K733" s="2">
        <v>16</v>
      </c>
      <c r="O733" s="2" t="s">
        <v>53</v>
      </c>
      <c r="P733" s="52" t="s">
        <v>53</v>
      </c>
      <c r="R733" s="2">
        <v>3</v>
      </c>
      <c r="S733" s="52" t="s">
        <v>1599</v>
      </c>
      <c r="V733" s="2" t="s">
        <v>1989</v>
      </c>
      <c r="W733" s="2" t="s">
        <v>1599</v>
      </c>
      <c r="X733" s="2" t="s">
        <v>1599</v>
      </c>
      <c r="Y733" s="2" t="s">
        <v>1599</v>
      </c>
      <c r="Z733" s="2" t="s">
        <v>1599</v>
      </c>
      <c r="AC733" s="2" t="s">
        <v>1599</v>
      </c>
      <c r="AE733" s="2" t="s">
        <v>1599</v>
      </c>
      <c r="AF733" s="12" t="s">
        <v>204</v>
      </c>
      <c r="AG733" s="12">
        <v>12018</v>
      </c>
      <c r="AH733" s="12">
        <v>50</v>
      </c>
      <c r="AI733" s="12">
        <f>VLOOKUP(AH733,Tableau5[[ID_Section]:[departement]],10,TRUE)</f>
        <v>17</v>
      </c>
      <c r="AJ733" s="12">
        <v>141</v>
      </c>
      <c r="AK733" s="33">
        <v>43358</v>
      </c>
      <c r="AL733" s="12">
        <v>16</v>
      </c>
      <c r="AM733" s="12">
        <v>9</v>
      </c>
      <c r="AN733" s="12" t="s">
        <v>53</v>
      </c>
      <c r="AO733" s="12" t="s">
        <v>53</v>
      </c>
      <c r="AP733" s="12">
        <v>3</v>
      </c>
      <c r="AT733" s="12">
        <v>2</v>
      </c>
      <c r="AZ733" s="12" t="str">
        <f>CONCATENATE(AH733,"-",AK733,"-","Loisir")</f>
        <v>50-43358-Loisir</v>
      </c>
      <c r="BA733" s="12">
        <v>1</v>
      </c>
      <c r="BB733" s="12">
        <v>2</v>
      </c>
      <c r="BC733" s="12" t="s">
        <v>61</v>
      </c>
      <c r="BD733" s="12">
        <v>148</v>
      </c>
      <c r="BE733" s="12" t="s">
        <v>198</v>
      </c>
      <c r="BF733" s="12">
        <v>14946</v>
      </c>
      <c r="BG733" s="12">
        <v>192</v>
      </c>
      <c r="BI733" s="2"/>
    </row>
    <row r="734" spans="1:61" x14ac:dyDescent="0.2">
      <c r="A734" s="2" t="s">
        <v>1612</v>
      </c>
      <c r="B734" s="2" t="s">
        <v>568</v>
      </c>
      <c r="D734" s="2">
        <v>50</v>
      </c>
      <c r="E734" s="11">
        <v>43358</v>
      </c>
      <c r="F734" s="2">
        <v>43358</v>
      </c>
      <c r="G734" s="2">
        <v>141</v>
      </c>
      <c r="K734" s="2">
        <v>16</v>
      </c>
      <c r="O734" s="2" t="s">
        <v>53</v>
      </c>
      <c r="P734" s="52" t="s">
        <v>53</v>
      </c>
      <c r="R734" s="2">
        <v>4</v>
      </c>
      <c r="S734" s="52" t="s">
        <v>1599</v>
      </c>
      <c r="V734" s="2" t="s">
        <v>1988</v>
      </c>
      <c r="W734" s="2" t="s">
        <v>1599</v>
      </c>
      <c r="X734" s="2" t="s">
        <v>1599</v>
      </c>
      <c r="Y734" s="2" t="s">
        <v>1599</v>
      </c>
      <c r="Z734" s="2" t="s">
        <v>1599</v>
      </c>
      <c r="AC734" s="2" t="s">
        <v>1599</v>
      </c>
      <c r="AE734" s="2" t="s">
        <v>1599</v>
      </c>
      <c r="AF734" s="12" t="s">
        <v>204</v>
      </c>
      <c r="AG734" s="12">
        <v>12019</v>
      </c>
      <c r="AH734" s="12">
        <v>50</v>
      </c>
      <c r="AI734" s="12">
        <f>VLOOKUP(AH734,Tableau5[[ID_Section]:[departement]],10,TRUE)</f>
        <v>17</v>
      </c>
      <c r="AJ734" s="12">
        <v>141</v>
      </c>
      <c r="AK734" s="33">
        <v>43358</v>
      </c>
      <c r="AL734" s="12">
        <v>16</v>
      </c>
      <c r="AM734" s="12">
        <v>9</v>
      </c>
      <c r="AN734" s="12" t="s">
        <v>53</v>
      </c>
      <c r="AO734" s="12" t="s">
        <v>53</v>
      </c>
      <c r="AP734" s="12">
        <v>4</v>
      </c>
      <c r="AT734" s="12">
        <v>1</v>
      </c>
      <c r="AZ734" s="12" t="str">
        <f>CONCATENATE(AH734,"-",AK734,"-","Loisir")</f>
        <v>50-43358-Loisir</v>
      </c>
      <c r="BA734" s="12">
        <v>1</v>
      </c>
      <c r="BB734" s="12">
        <v>2</v>
      </c>
      <c r="BC734" s="12" t="s">
        <v>61</v>
      </c>
      <c r="BD734" s="12">
        <v>148</v>
      </c>
      <c r="BE734" s="12" t="s">
        <v>198</v>
      </c>
      <c r="BF734" s="12">
        <v>14946</v>
      </c>
      <c r="BG734" s="12">
        <v>192</v>
      </c>
      <c r="BI734" s="2"/>
    </row>
    <row r="735" spans="1:61" x14ac:dyDescent="0.2">
      <c r="A735" s="2" t="s">
        <v>1612</v>
      </c>
      <c r="B735" s="2" t="s">
        <v>568</v>
      </c>
      <c r="D735" s="2">
        <v>50</v>
      </c>
      <c r="E735" s="11">
        <v>43358</v>
      </c>
      <c r="F735" s="2">
        <v>43358</v>
      </c>
      <c r="G735" s="2">
        <v>141</v>
      </c>
      <c r="K735" s="2">
        <v>16</v>
      </c>
      <c r="O735" s="2" t="s">
        <v>49</v>
      </c>
      <c r="R735" s="2">
        <v>4</v>
      </c>
      <c r="S735" s="52" t="s">
        <v>1599</v>
      </c>
      <c r="V735" s="2" t="s">
        <v>1988</v>
      </c>
      <c r="W735" s="2" t="s">
        <v>1599</v>
      </c>
      <c r="X735" s="2" t="s">
        <v>1599</v>
      </c>
      <c r="Y735" s="2" t="s">
        <v>1599</v>
      </c>
      <c r="Z735" s="2" t="s">
        <v>1599</v>
      </c>
      <c r="AC735" s="2" t="s">
        <v>1599</v>
      </c>
      <c r="AE735" s="2" t="s">
        <v>1599</v>
      </c>
      <c r="AF735" s="12" t="s">
        <v>204</v>
      </c>
      <c r="AG735" s="12">
        <v>12020</v>
      </c>
      <c r="AH735" s="12">
        <v>50</v>
      </c>
      <c r="AI735" s="12">
        <f>VLOOKUP(AH735,Tableau5[[ID_Section]:[departement]],10,TRUE)</f>
        <v>17</v>
      </c>
      <c r="AJ735" s="12">
        <v>141</v>
      </c>
      <c r="AK735" s="33">
        <v>43358</v>
      </c>
      <c r="AL735" s="12">
        <v>16</v>
      </c>
      <c r="AM735" s="12">
        <v>1</v>
      </c>
      <c r="AN735" s="12" t="s">
        <v>49</v>
      </c>
      <c r="AP735" s="12">
        <v>4</v>
      </c>
      <c r="AT735" s="12">
        <v>1</v>
      </c>
      <c r="BA735" s="12">
        <v>2</v>
      </c>
      <c r="BB735" s="12">
        <v>2</v>
      </c>
      <c r="BC735" s="12" t="s">
        <v>61</v>
      </c>
      <c r="BD735" s="12">
        <v>148</v>
      </c>
      <c r="BE735" s="12" t="s">
        <v>198</v>
      </c>
      <c r="BF735" s="12">
        <v>14946</v>
      </c>
      <c r="BG735" s="12">
        <v>192</v>
      </c>
      <c r="BI735" s="2"/>
    </row>
    <row r="736" spans="1:61" x14ac:dyDescent="0.2">
      <c r="A736" s="2" t="s">
        <v>1612</v>
      </c>
      <c r="B736" s="2" t="s">
        <v>568</v>
      </c>
      <c r="D736" s="2">
        <v>50</v>
      </c>
      <c r="E736" s="11">
        <v>43358</v>
      </c>
      <c r="F736" s="2">
        <v>43358</v>
      </c>
      <c r="G736" s="2">
        <v>141</v>
      </c>
      <c r="K736" s="2">
        <v>16</v>
      </c>
      <c r="O736" s="2" t="s">
        <v>52</v>
      </c>
      <c r="P736" s="52" t="s">
        <v>52</v>
      </c>
      <c r="R736" s="2">
        <v>1</v>
      </c>
      <c r="S736" s="52" t="s">
        <v>1599</v>
      </c>
      <c r="V736" s="2" t="s">
        <v>1988</v>
      </c>
      <c r="W736" s="2" t="s">
        <v>1599</v>
      </c>
      <c r="X736" s="2" t="s">
        <v>1599</v>
      </c>
      <c r="Y736" s="2" t="s">
        <v>1599</v>
      </c>
      <c r="Z736" s="2" t="s">
        <v>1599</v>
      </c>
      <c r="AC736" s="2" t="s">
        <v>1599</v>
      </c>
      <c r="AE736" s="2" t="s">
        <v>1599</v>
      </c>
      <c r="AF736" s="12" t="s">
        <v>204</v>
      </c>
      <c r="AG736" s="12">
        <v>12021</v>
      </c>
      <c r="AH736" s="12">
        <v>50</v>
      </c>
      <c r="AI736" s="12">
        <f>VLOOKUP(AH736,Tableau5[[ID_Section]:[departement]],10,TRUE)</f>
        <v>17</v>
      </c>
      <c r="AJ736" s="12">
        <v>141</v>
      </c>
      <c r="AK736" s="33">
        <v>43358</v>
      </c>
      <c r="AL736" s="12">
        <v>16</v>
      </c>
      <c r="AM736" s="12">
        <v>6</v>
      </c>
      <c r="AN736" s="12" t="s">
        <v>52</v>
      </c>
      <c r="AO736" s="12" t="str">
        <f>AN736</f>
        <v>Itinérant</v>
      </c>
      <c r="AP736" s="12">
        <v>1</v>
      </c>
      <c r="AT736" s="12">
        <v>1</v>
      </c>
      <c r="AZ736" s="12" t="str">
        <f>CONCATENATE(AH736,"-",AK736,"-",AN736)</f>
        <v>50-43358-Itinérant</v>
      </c>
      <c r="BA736" s="12">
        <v>1</v>
      </c>
      <c r="BB736" s="12">
        <v>2</v>
      </c>
      <c r="BC736" s="12" t="s">
        <v>61</v>
      </c>
      <c r="BD736" s="12">
        <v>148</v>
      </c>
      <c r="BE736" s="12" t="s">
        <v>198</v>
      </c>
      <c r="BF736" s="12">
        <v>14946</v>
      </c>
      <c r="BG736" s="12">
        <v>192</v>
      </c>
      <c r="BI736" s="2"/>
    </row>
    <row r="737" spans="1:61" x14ac:dyDescent="0.2">
      <c r="A737" s="2" t="s">
        <v>1612</v>
      </c>
      <c r="B737" s="2" t="s">
        <v>568</v>
      </c>
      <c r="D737" s="2">
        <v>50</v>
      </c>
      <c r="E737" s="11">
        <v>43358</v>
      </c>
      <c r="F737" s="2">
        <v>43358</v>
      </c>
      <c r="G737" s="2">
        <v>141</v>
      </c>
      <c r="K737" s="2">
        <v>16</v>
      </c>
      <c r="O737" s="2" t="s">
        <v>53</v>
      </c>
      <c r="P737" s="52" t="s">
        <v>53</v>
      </c>
      <c r="R737" s="2">
        <v>4</v>
      </c>
      <c r="S737" s="52" t="s">
        <v>1599</v>
      </c>
      <c r="V737" s="2" t="s">
        <v>1988</v>
      </c>
      <c r="W737" s="2" t="s">
        <v>1599</v>
      </c>
      <c r="X737" s="2" t="s">
        <v>1599</v>
      </c>
      <c r="Y737" s="2" t="s">
        <v>1599</v>
      </c>
      <c r="Z737" s="2" t="s">
        <v>1599</v>
      </c>
      <c r="AC737" s="2" t="s">
        <v>1599</v>
      </c>
      <c r="AE737" s="2" t="s">
        <v>1599</v>
      </c>
      <c r="AF737" s="12" t="s">
        <v>204</v>
      </c>
      <c r="AG737" s="12">
        <v>12022</v>
      </c>
      <c r="AH737" s="12">
        <v>50</v>
      </c>
      <c r="AI737" s="12">
        <f>VLOOKUP(AH737,Tableau5[[ID_Section]:[departement]],10,TRUE)</f>
        <v>17</v>
      </c>
      <c r="AJ737" s="12">
        <v>141</v>
      </c>
      <c r="AK737" s="33">
        <v>43358</v>
      </c>
      <c r="AL737" s="12">
        <v>16</v>
      </c>
      <c r="AM737" s="12">
        <v>9</v>
      </c>
      <c r="AN737" s="12" t="s">
        <v>53</v>
      </c>
      <c r="AO737" s="12" t="s">
        <v>53</v>
      </c>
      <c r="AP737" s="12">
        <v>4</v>
      </c>
      <c r="AT737" s="12">
        <v>1</v>
      </c>
      <c r="AZ737" s="12" t="str">
        <f>CONCATENATE(AH737,"-",AK737,"-","Loisir")</f>
        <v>50-43358-Loisir</v>
      </c>
      <c r="BA737" s="12">
        <v>1</v>
      </c>
      <c r="BB737" s="12">
        <v>2</v>
      </c>
      <c r="BC737" s="12" t="s">
        <v>61</v>
      </c>
      <c r="BD737" s="12">
        <v>148</v>
      </c>
      <c r="BE737" s="12" t="s">
        <v>198</v>
      </c>
      <c r="BF737" s="12">
        <v>14946</v>
      </c>
      <c r="BG737" s="12">
        <v>192</v>
      </c>
      <c r="BI737" s="2"/>
    </row>
    <row r="738" spans="1:61" x14ac:dyDescent="0.2">
      <c r="A738" s="2" t="s">
        <v>1612</v>
      </c>
      <c r="B738" s="2" t="s">
        <v>568</v>
      </c>
      <c r="D738" s="2">
        <v>50</v>
      </c>
      <c r="E738" s="11">
        <v>43358</v>
      </c>
      <c r="F738" s="2">
        <v>43358</v>
      </c>
      <c r="G738" s="2">
        <v>141</v>
      </c>
      <c r="K738" s="2">
        <v>16</v>
      </c>
      <c r="O738" s="2" t="s">
        <v>56</v>
      </c>
      <c r="R738" s="2">
        <v>1</v>
      </c>
      <c r="S738" s="52" t="s">
        <v>1599</v>
      </c>
      <c r="U738" s="2" t="s">
        <v>57</v>
      </c>
      <c r="V738" s="2" t="s">
        <v>1988</v>
      </c>
      <c r="W738" s="2" t="s">
        <v>1599</v>
      </c>
      <c r="X738" s="2" t="s">
        <v>1599</v>
      </c>
      <c r="Y738" s="2" t="s">
        <v>1599</v>
      </c>
      <c r="Z738" s="2" t="s">
        <v>1599</v>
      </c>
      <c r="AC738" s="2" t="s">
        <v>1599</v>
      </c>
      <c r="AE738" s="2" t="s">
        <v>1599</v>
      </c>
      <c r="AF738" s="12" t="s">
        <v>204</v>
      </c>
      <c r="AG738" s="12">
        <v>12023</v>
      </c>
      <c r="AH738" s="12">
        <v>50</v>
      </c>
      <c r="AI738" s="12">
        <f>VLOOKUP(AH738,Tableau5[[ID_Section]:[departement]],10,TRUE)</f>
        <v>17</v>
      </c>
      <c r="AJ738" s="12">
        <v>141</v>
      </c>
      <c r="AK738" s="33">
        <v>43358</v>
      </c>
      <c r="AL738" s="12">
        <v>16</v>
      </c>
      <c r="AM738" s="12">
        <v>15</v>
      </c>
      <c r="AN738" s="12" t="s">
        <v>56</v>
      </c>
      <c r="AP738" s="12">
        <v>1</v>
      </c>
      <c r="AS738" s="12" t="s">
        <v>57</v>
      </c>
      <c r="AT738" s="12">
        <v>1</v>
      </c>
      <c r="BA738" s="12">
        <v>2</v>
      </c>
      <c r="BB738" s="12">
        <v>2</v>
      </c>
      <c r="BC738" s="12" t="s">
        <v>61</v>
      </c>
      <c r="BD738" s="12">
        <v>148</v>
      </c>
      <c r="BE738" s="12" t="s">
        <v>198</v>
      </c>
      <c r="BF738" s="12">
        <v>14946</v>
      </c>
      <c r="BG738" s="12">
        <v>192</v>
      </c>
      <c r="BI738" s="2"/>
    </row>
    <row r="739" spans="1:61" x14ac:dyDescent="0.2">
      <c r="A739" s="2" t="s">
        <v>1612</v>
      </c>
      <c r="B739" s="2" t="s">
        <v>568</v>
      </c>
      <c r="D739" s="2">
        <v>50</v>
      </c>
      <c r="E739" s="11">
        <v>43358</v>
      </c>
      <c r="F739" s="2">
        <v>43358</v>
      </c>
      <c r="G739" s="2">
        <v>141</v>
      </c>
      <c r="K739" s="2">
        <v>16</v>
      </c>
      <c r="O739" s="2" t="s">
        <v>49</v>
      </c>
      <c r="R739" s="2">
        <v>2</v>
      </c>
      <c r="S739" s="52" t="s">
        <v>1599</v>
      </c>
      <c r="V739" s="2" t="s">
        <v>1988</v>
      </c>
      <c r="W739" s="2" t="s">
        <v>1599</v>
      </c>
      <c r="X739" s="2" t="s">
        <v>1599</v>
      </c>
      <c r="Y739" s="2" t="s">
        <v>1599</v>
      </c>
      <c r="Z739" s="2" t="s">
        <v>1599</v>
      </c>
      <c r="AC739" s="2" t="s">
        <v>1599</v>
      </c>
      <c r="AE739" s="2" t="s">
        <v>1599</v>
      </c>
      <c r="AF739" s="12" t="s">
        <v>204</v>
      </c>
      <c r="AG739" s="12">
        <v>12024</v>
      </c>
      <c r="AH739" s="12">
        <v>50</v>
      </c>
      <c r="AI739" s="12">
        <f>VLOOKUP(AH739,Tableau5[[ID_Section]:[departement]],10,TRUE)</f>
        <v>17</v>
      </c>
      <c r="AJ739" s="12">
        <v>141</v>
      </c>
      <c r="AK739" s="33">
        <v>43358</v>
      </c>
      <c r="AL739" s="12">
        <v>16</v>
      </c>
      <c r="AM739" s="12">
        <v>1</v>
      </c>
      <c r="AN739" s="12" t="s">
        <v>49</v>
      </c>
      <c r="AP739" s="12">
        <v>2</v>
      </c>
      <c r="AT739" s="12">
        <v>1</v>
      </c>
      <c r="BA739" s="12">
        <v>2</v>
      </c>
      <c r="BB739" s="12">
        <v>2</v>
      </c>
      <c r="BC739" s="12" t="s">
        <v>61</v>
      </c>
      <c r="BD739" s="12">
        <v>148</v>
      </c>
      <c r="BE739" s="12" t="s">
        <v>198</v>
      </c>
      <c r="BF739" s="12">
        <v>14946</v>
      </c>
      <c r="BG739" s="12">
        <v>192</v>
      </c>
      <c r="BI739" s="2"/>
    </row>
    <row r="740" spans="1:61" x14ac:dyDescent="0.2">
      <c r="A740" s="2" t="s">
        <v>1612</v>
      </c>
      <c r="B740" s="2" t="s">
        <v>568</v>
      </c>
      <c r="D740" s="2">
        <v>50</v>
      </c>
      <c r="E740" s="11">
        <v>43358</v>
      </c>
      <c r="F740" s="2">
        <v>43358</v>
      </c>
      <c r="G740" s="2">
        <v>141</v>
      </c>
      <c r="K740" s="2">
        <v>16</v>
      </c>
      <c r="O740" s="2" t="s">
        <v>53</v>
      </c>
      <c r="P740" s="52" t="s">
        <v>53</v>
      </c>
      <c r="R740" s="2">
        <v>5</v>
      </c>
      <c r="S740" s="52" t="s">
        <v>1599</v>
      </c>
      <c r="V740" s="2" t="s">
        <v>1988</v>
      </c>
      <c r="W740" s="2" t="s">
        <v>1599</v>
      </c>
      <c r="X740" s="2" t="s">
        <v>1599</v>
      </c>
      <c r="Y740" s="2" t="s">
        <v>1599</v>
      </c>
      <c r="Z740" s="2" t="s">
        <v>1599</v>
      </c>
      <c r="AC740" s="2" t="s">
        <v>1599</v>
      </c>
      <c r="AE740" s="2" t="s">
        <v>1599</v>
      </c>
      <c r="AF740" s="12" t="s">
        <v>204</v>
      </c>
      <c r="AG740" s="12">
        <v>12025</v>
      </c>
      <c r="AH740" s="12">
        <v>50</v>
      </c>
      <c r="AI740" s="12">
        <f>VLOOKUP(AH740,Tableau5[[ID_Section]:[departement]],10,TRUE)</f>
        <v>17</v>
      </c>
      <c r="AJ740" s="12">
        <v>141</v>
      </c>
      <c r="AK740" s="33">
        <v>43358</v>
      </c>
      <c r="AL740" s="12">
        <v>16</v>
      </c>
      <c r="AM740" s="12">
        <v>9</v>
      </c>
      <c r="AN740" s="12" t="s">
        <v>53</v>
      </c>
      <c r="AO740" s="12" t="s">
        <v>53</v>
      </c>
      <c r="AP740" s="12">
        <v>5</v>
      </c>
      <c r="AT740" s="12">
        <v>1</v>
      </c>
      <c r="AZ740" s="12" t="str">
        <f>CONCATENATE(AH740,"-",AK740,"-","Loisir")</f>
        <v>50-43358-Loisir</v>
      </c>
      <c r="BA740" s="12">
        <v>1</v>
      </c>
      <c r="BB740" s="12">
        <v>2</v>
      </c>
      <c r="BC740" s="12" t="s">
        <v>61</v>
      </c>
      <c r="BD740" s="12">
        <v>148</v>
      </c>
      <c r="BE740" s="12" t="s">
        <v>198</v>
      </c>
      <c r="BF740" s="12">
        <v>14946</v>
      </c>
      <c r="BG740" s="12">
        <v>192</v>
      </c>
      <c r="BI740" s="2"/>
    </row>
    <row r="741" spans="1:61" x14ac:dyDescent="0.2">
      <c r="A741" s="2" t="s">
        <v>1612</v>
      </c>
      <c r="B741" s="2" t="s">
        <v>568</v>
      </c>
      <c r="D741" s="2">
        <v>50</v>
      </c>
      <c r="E741" s="11">
        <v>43358</v>
      </c>
      <c r="F741" s="2">
        <v>43358</v>
      </c>
      <c r="G741" s="2">
        <v>141</v>
      </c>
      <c r="K741" s="2">
        <v>16</v>
      </c>
      <c r="O741" s="2" t="s">
        <v>49</v>
      </c>
      <c r="R741" s="2">
        <v>5</v>
      </c>
      <c r="S741" s="52" t="s">
        <v>1599</v>
      </c>
      <c r="V741" s="2" t="s">
        <v>1989</v>
      </c>
      <c r="W741" s="2" t="s">
        <v>1599</v>
      </c>
      <c r="X741" s="2" t="s">
        <v>1599</v>
      </c>
      <c r="Y741" s="2" t="s">
        <v>1599</v>
      </c>
      <c r="Z741" s="2" t="s">
        <v>1599</v>
      </c>
      <c r="AC741" s="2" t="s">
        <v>1599</v>
      </c>
      <c r="AE741" s="2" t="s">
        <v>1599</v>
      </c>
      <c r="AF741" s="12" t="s">
        <v>204</v>
      </c>
      <c r="AG741" s="12">
        <v>12026</v>
      </c>
      <c r="AH741" s="12">
        <v>50</v>
      </c>
      <c r="AI741" s="12">
        <f>VLOOKUP(AH741,Tableau5[[ID_Section]:[departement]],10,TRUE)</f>
        <v>17</v>
      </c>
      <c r="AJ741" s="12">
        <v>141</v>
      </c>
      <c r="AK741" s="33">
        <v>43358</v>
      </c>
      <c r="AL741" s="12">
        <v>16</v>
      </c>
      <c r="AM741" s="12">
        <v>1</v>
      </c>
      <c r="AN741" s="12" t="s">
        <v>49</v>
      </c>
      <c r="AP741" s="12">
        <v>5</v>
      </c>
      <c r="AT741" s="12">
        <v>2</v>
      </c>
      <c r="BA741" s="12">
        <v>2</v>
      </c>
      <c r="BB741" s="12">
        <v>2</v>
      </c>
      <c r="BC741" s="12" t="s">
        <v>61</v>
      </c>
      <c r="BD741" s="12">
        <v>148</v>
      </c>
      <c r="BE741" s="12" t="s">
        <v>198</v>
      </c>
      <c r="BF741" s="12">
        <v>14946</v>
      </c>
      <c r="BG741" s="12">
        <v>192</v>
      </c>
      <c r="BI741" s="2"/>
    </row>
    <row r="742" spans="1:61" x14ac:dyDescent="0.2">
      <c r="A742" s="2" t="s">
        <v>1612</v>
      </c>
      <c r="B742" s="2" t="s">
        <v>568</v>
      </c>
      <c r="D742" s="2">
        <v>50</v>
      </c>
      <c r="E742" s="11">
        <v>43358</v>
      </c>
      <c r="F742" s="2">
        <v>43358</v>
      </c>
      <c r="G742" s="2">
        <v>141</v>
      </c>
      <c r="K742" s="2">
        <v>16</v>
      </c>
      <c r="O742" s="2" t="s">
        <v>53</v>
      </c>
      <c r="P742" s="52" t="s">
        <v>53</v>
      </c>
      <c r="R742" s="2">
        <v>6</v>
      </c>
      <c r="S742" s="52" t="s">
        <v>1599</v>
      </c>
      <c r="V742" s="2" t="s">
        <v>1989</v>
      </c>
      <c r="W742" s="2" t="s">
        <v>1599</v>
      </c>
      <c r="X742" s="2" t="s">
        <v>1599</v>
      </c>
      <c r="Y742" s="2" t="s">
        <v>1599</v>
      </c>
      <c r="Z742" s="2" t="s">
        <v>1599</v>
      </c>
      <c r="AC742" s="2" t="s">
        <v>1599</v>
      </c>
      <c r="AE742" s="2" t="s">
        <v>1599</v>
      </c>
      <c r="AF742" s="12" t="s">
        <v>204</v>
      </c>
      <c r="AG742" s="12">
        <v>12027</v>
      </c>
      <c r="AH742" s="12">
        <v>50</v>
      </c>
      <c r="AI742" s="12">
        <f>VLOOKUP(AH742,Tableau5[[ID_Section]:[departement]],10,TRUE)</f>
        <v>17</v>
      </c>
      <c r="AJ742" s="12">
        <v>141</v>
      </c>
      <c r="AK742" s="33">
        <v>43358</v>
      </c>
      <c r="AL742" s="12">
        <v>16</v>
      </c>
      <c r="AM742" s="12">
        <v>9</v>
      </c>
      <c r="AN742" s="12" t="s">
        <v>53</v>
      </c>
      <c r="AO742" s="12" t="s">
        <v>53</v>
      </c>
      <c r="AP742" s="12">
        <v>6</v>
      </c>
      <c r="AT742" s="12">
        <v>2</v>
      </c>
      <c r="AZ742" s="12" t="str">
        <f>CONCATENATE(AH742,"-",AK742,"-","Loisir")</f>
        <v>50-43358-Loisir</v>
      </c>
      <c r="BA742" s="12">
        <v>1</v>
      </c>
      <c r="BB742" s="12">
        <v>2</v>
      </c>
      <c r="BC742" s="12" t="s">
        <v>61</v>
      </c>
      <c r="BD742" s="12">
        <v>148</v>
      </c>
      <c r="BE742" s="12" t="s">
        <v>198</v>
      </c>
      <c r="BF742" s="12">
        <v>14946</v>
      </c>
      <c r="BG742" s="12">
        <v>192</v>
      </c>
      <c r="BI742" s="2"/>
    </row>
    <row r="743" spans="1:61" x14ac:dyDescent="0.2">
      <c r="A743" s="2" t="s">
        <v>1612</v>
      </c>
      <c r="B743" s="2" t="s">
        <v>568</v>
      </c>
      <c r="D743" s="2">
        <v>50</v>
      </c>
      <c r="E743" s="11">
        <v>43358</v>
      </c>
      <c r="F743" s="2">
        <v>43358</v>
      </c>
      <c r="G743" s="2">
        <v>141</v>
      </c>
      <c r="K743" s="2">
        <v>16</v>
      </c>
      <c r="O743" s="2" t="s">
        <v>49</v>
      </c>
      <c r="R743" s="2">
        <v>6</v>
      </c>
      <c r="S743" s="52" t="s">
        <v>1599</v>
      </c>
      <c r="V743" s="2" t="s">
        <v>1988</v>
      </c>
      <c r="W743" s="2" t="s">
        <v>1599</v>
      </c>
      <c r="X743" s="2" t="s">
        <v>1599</v>
      </c>
      <c r="Y743" s="2" t="s">
        <v>1599</v>
      </c>
      <c r="Z743" s="2" t="s">
        <v>1599</v>
      </c>
      <c r="AC743" s="2" t="s">
        <v>1599</v>
      </c>
      <c r="AE743" s="2" t="s">
        <v>1599</v>
      </c>
      <c r="AF743" s="12" t="s">
        <v>204</v>
      </c>
      <c r="AG743" s="12">
        <v>12028</v>
      </c>
      <c r="AH743" s="12">
        <v>50</v>
      </c>
      <c r="AI743" s="12">
        <f>VLOOKUP(AH743,Tableau5[[ID_Section]:[departement]],10,TRUE)</f>
        <v>17</v>
      </c>
      <c r="AJ743" s="12">
        <v>141</v>
      </c>
      <c r="AK743" s="33">
        <v>43358</v>
      </c>
      <c r="AL743" s="12">
        <v>16</v>
      </c>
      <c r="AM743" s="12">
        <v>1</v>
      </c>
      <c r="AN743" s="12" t="s">
        <v>49</v>
      </c>
      <c r="AP743" s="12">
        <v>6</v>
      </c>
      <c r="AT743" s="12">
        <v>1</v>
      </c>
      <c r="BA743" s="12">
        <v>2</v>
      </c>
      <c r="BB743" s="12">
        <v>2</v>
      </c>
      <c r="BC743" s="12" t="s">
        <v>61</v>
      </c>
      <c r="BD743" s="12">
        <v>148</v>
      </c>
      <c r="BE743" s="12" t="s">
        <v>198</v>
      </c>
      <c r="BF743" s="12">
        <v>14946</v>
      </c>
      <c r="BG743" s="12">
        <v>192</v>
      </c>
      <c r="BI743" s="2"/>
    </row>
    <row r="744" spans="1:61" x14ac:dyDescent="0.2">
      <c r="A744" s="2" t="s">
        <v>1612</v>
      </c>
      <c r="B744" s="2" t="s">
        <v>568</v>
      </c>
      <c r="D744" s="2">
        <v>50</v>
      </c>
      <c r="E744" s="11">
        <v>43358</v>
      </c>
      <c r="F744" s="2">
        <v>43358</v>
      </c>
      <c r="G744" s="2">
        <v>141</v>
      </c>
      <c r="K744" s="2">
        <v>16</v>
      </c>
      <c r="O744" s="2" t="s">
        <v>46</v>
      </c>
      <c r="R744" s="2">
        <v>1</v>
      </c>
      <c r="S744" s="52" t="s">
        <v>1599</v>
      </c>
      <c r="V744" s="2" t="s">
        <v>1988</v>
      </c>
      <c r="W744" s="2" t="s">
        <v>1599</v>
      </c>
      <c r="X744" s="2" t="s">
        <v>1599</v>
      </c>
      <c r="Y744" s="2" t="s">
        <v>1599</v>
      </c>
      <c r="Z744" s="2" t="s">
        <v>1599</v>
      </c>
      <c r="AC744" s="2" t="s">
        <v>1599</v>
      </c>
      <c r="AE744" s="2" t="s">
        <v>1599</v>
      </c>
      <c r="AF744" s="12" t="s">
        <v>204</v>
      </c>
      <c r="AG744" s="12">
        <v>12029</v>
      </c>
      <c r="AH744" s="12">
        <v>50</v>
      </c>
      <c r="AI744" s="12">
        <f>VLOOKUP(AH744,Tableau5[[ID_Section]:[departement]],10,TRUE)</f>
        <v>17</v>
      </c>
      <c r="AJ744" s="12">
        <v>141</v>
      </c>
      <c r="AK744" s="33">
        <v>43358</v>
      </c>
      <c r="AL744" s="12">
        <v>16</v>
      </c>
      <c r="AM744" s="12">
        <v>2</v>
      </c>
      <c r="AN744" s="12" t="s">
        <v>46</v>
      </c>
      <c r="AP744" s="12">
        <v>1</v>
      </c>
      <c r="AT744" s="12">
        <v>1</v>
      </c>
      <c r="BA744" s="12">
        <v>2</v>
      </c>
      <c r="BB744" s="12">
        <v>2</v>
      </c>
      <c r="BC744" s="12" t="s">
        <v>61</v>
      </c>
      <c r="BD744" s="12">
        <v>148</v>
      </c>
      <c r="BE744" s="12" t="s">
        <v>198</v>
      </c>
      <c r="BF744" s="12">
        <v>14946</v>
      </c>
      <c r="BG744" s="12">
        <v>192</v>
      </c>
      <c r="BI744" s="2"/>
    </row>
    <row r="745" spans="1:61" x14ac:dyDescent="0.2">
      <c r="A745" s="2" t="s">
        <v>1612</v>
      </c>
      <c r="B745" s="2" t="s">
        <v>568</v>
      </c>
      <c r="D745" s="2">
        <v>50</v>
      </c>
      <c r="E745" s="11">
        <v>43358</v>
      </c>
      <c r="F745" s="2">
        <v>43358</v>
      </c>
      <c r="G745" s="2">
        <v>141</v>
      </c>
      <c r="K745" s="2">
        <v>16</v>
      </c>
      <c r="O745" s="2" t="s">
        <v>53</v>
      </c>
      <c r="P745" s="52" t="s">
        <v>53</v>
      </c>
      <c r="R745" s="2">
        <v>6</v>
      </c>
      <c r="S745" s="52" t="s">
        <v>1599</v>
      </c>
      <c r="V745" s="2" t="s">
        <v>1988</v>
      </c>
      <c r="W745" s="2" t="s">
        <v>1599</v>
      </c>
      <c r="X745" s="2" t="s">
        <v>1599</v>
      </c>
      <c r="Y745" s="2" t="s">
        <v>1599</v>
      </c>
      <c r="Z745" s="2" t="s">
        <v>1599</v>
      </c>
      <c r="AC745" s="2" t="s">
        <v>1599</v>
      </c>
      <c r="AE745" s="2" t="s">
        <v>1599</v>
      </c>
      <c r="AF745" s="12" t="s">
        <v>204</v>
      </c>
      <c r="AG745" s="12">
        <v>12030</v>
      </c>
      <c r="AH745" s="12">
        <v>50</v>
      </c>
      <c r="AI745" s="12">
        <f>VLOOKUP(AH745,Tableau5[[ID_Section]:[departement]],10,TRUE)</f>
        <v>17</v>
      </c>
      <c r="AJ745" s="12">
        <v>141</v>
      </c>
      <c r="AK745" s="33">
        <v>43358</v>
      </c>
      <c r="AL745" s="12">
        <v>16</v>
      </c>
      <c r="AM745" s="12">
        <v>9</v>
      </c>
      <c r="AN745" s="12" t="s">
        <v>53</v>
      </c>
      <c r="AO745" s="12" t="s">
        <v>53</v>
      </c>
      <c r="AP745" s="12">
        <v>6</v>
      </c>
      <c r="AT745" s="12">
        <v>1</v>
      </c>
      <c r="AZ745" s="12" t="str">
        <f>CONCATENATE(AH745,"-",AK745,"-","Loisir")</f>
        <v>50-43358-Loisir</v>
      </c>
      <c r="BA745" s="12">
        <v>1</v>
      </c>
      <c r="BB745" s="12">
        <v>2</v>
      </c>
      <c r="BC745" s="12" t="s">
        <v>61</v>
      </c>
      <c r="BD745" s="12">
        <v>148</v>
      </c>
      <c r="BE745" s="12" t="s">
        <v>198</v>
      </c>
      <c r="BF745" s="12">
        <v>14946</v>
      </c>
      <c r="BG745" s="12">
        <v>192</v>
      </c>
      <c r="BI745" s="2"/>
    </row>
    <row r="746" spans="1:61" x14ac:dyDescent="0.2">
      <c r="A746" s="2" t="s">
        <v>1612</v>
      </c>
      <c r="B746" s="2" t="s">
        <v>568</v>
      </c>
      <c r="D746" s="2">
        <v>50</v>
      </c>
      <c r="E746" s="11">
        <v>43358</v>
      </c>
      <c r="F746" s="2">
        <v>43358</v>
      </c>
      <c r="G746" s="2">
        <v>141</v>
      </c>
      <c r="K746" s="2">
        <v>16</v>
      </c>
      <c r="O746" s="2" t="s">
        <v>49</v>
      </c>
      <c r="R746" s="2">
        <v>7</v>
      </c>
      <c r="S746" s="52" t="s">
        <v>1599</v>
      </c>
      <c r="V746" s="2" t="s">
        <v>1988</v>
      </c>
      <c r="W746" s="2" t="s">
        <v>1599</v>
      </c>
      <c r="X746" s="2" t="s">
        <v>1599</v>
      </c>
      <c r="Y746" s="2" t="s">
        <v>1599</v>
      </c>
      <c r="Z746" s="2" t="s">
        <v>1599</v>
      </c>
      <c r="AC746" s="2" t="s">
        <v>1599</v>
      </c>
      <c r="AE746" s="2" t="s">
        <v>1599</v>
      </c>
      <c r="AF746" s="12" t="s">
        <v>204</v>
      </c>
      <c r="AG746" s="12">
        <v>12031</v>
      </c>
      <c r="AH746" s="12">
        <v>50</v>
      </c>
      <c r="AI746" s="12">
        <f>VLOOKUP(AH746,Tableau5[[ID_Section]:[departement]],10,TRUE)</f>
        <v>17</v>
      </c>
      <c r="AJ746" s="12">
        <v>141</v>
      </c>
      <c r="AK746" s="33">
        <v>43358</v>
      </c>
      <c r="AL746" s="12">
        <v>16</v>
      </c>
      <c r="AM746" s="12">
        <v>1</v>
      </c>
      <c r="AN746" s="12" t="s">
        <v>49</v>
      </c>
      <c r="AP746" s="12">
        <v>7</v>
      </c>
      <c r="AT746" s="12">
        <v>1</v>
      </c>
      <c r="BA746" s="12">
        <v>2</v>
      </c>
      <c r="BB746" s="12">
        <v>2</v>
      </c>
      <c r="BC746" s="12" t="s">
        <v>61</v>
      </c>
      <c r="BD746" s="12">
        <v>148</v>
      </c>
      <c r="BE746" s="12" t="s">
        <v>198</v>
      </c>
      <c r="BF746" s="12">
        <v>14946</v>
      </c>
      <c r="BG746" s="12">
        <v>192</v>
      </c>
      <c r="BI746" s="2"/>
    </row>
    <row r="747" spans="1:61" x14ac:dyDescent="0.2">
      <c r="A747" s="2" t="s">
        <v>1612</v>
      </c>
      <c r="B747" s="2" t="s">
        <v>568</v>
      </c>
      <c r="D747" s="2">
        <v>50</v>
      </c>
      <c r="E747" s="11">
        <v>43358</v>
      </c>
      <c r="F747" s="2">
        <v>43358</v>
      </c>
      <c r="G747" s="2">
        <v>141</v>
      </c>
      <c r="K747" s="2">
        <v>16</v>
      </c>
      <c r="O747" s="2" t="s">
        <v>56</v>
      </c>
      <c r="R747" s="2">
        <v>2</v>
      </c>
      <c r="S747" s="52" t="s">
        <v>1599</v>
      </c>
      <c r="U747" s="2" t="s">
        <v>57</v>
      </c>
      <c r="V747" s="2" t="s">
        <v>1988</v>
      </c>
      <c r="W747" s="2" t="s">
        <v>1599</v>
      </c>
      <c r="X747" s="2" t="s">
        <v>1599</v>
      </c>
      <c r="Y747" s="2" t="s">
        <v>1599</v>
      </c>
      <c r="Z747" s="2" t="s">
        <v>1599</v>
      </c>
      <c r="AC747" s="2" t="s">
        <v>1599</v>
      </c>
      <c r="AE747" s="2" t="s">
        <v>1599</v>
      </c>
      <c r="AF747" s="12" t="s">
        <v>204</v>
      </c>
      <c r="AG747" s="12">
        <v>12032</v>
      </c>
      <c r="AH747" s="12">
        <v>50</v>
      </c>
      <c r="AI747" s="12">
        <f>VLOOKUP(AH747,Tableau5[[ID_Section]:[departement]],10,TRUE)</f>
        <v>17</v>
      </c>
      <c r="AJ747" s="12">
        <v>141</v>
      </c>
      <c r="AK747" s="33">
        <v>43358</v>
      </c>
      <c r="AL747" s="12">
        <v>16</v>
      </c>
      <c r="AM747" s="12">
        <v>15</v>
      </c>
      <c r="AN747" s="12" t="s">
        <v>56</v>
      </c>
      <c r="AP747" s="12">
        <v>2</v>
      </c>
      <c r="AS747" s="12" t="s">
        <v>57</v>
      </c>
      <c r="AT747" s="12">
        <v>1</v>
      </c>
      <c r="BA747" s="12">
        <v>2</v>
      </c>
      <c r="BB747" s="12">
        <v>2</v>
      </c>
      <c r="BC747" s="12" t="s">
        <v>61</v>
      </c>
      <c r="BD747" s="12">
        <v>148</v>
      </c>
      <c r="BE747" s="12" t="s">
        <v>198</v>
      </c>
      <c r="BF747" s="12">
        <v>14946</v>
      </c>
      <c r="BG747" s="12">
        <v>192</v>
      </c>
      <c r="BI747" s="2"/>
    </row>
    <row r="748" spans="1:61" x14ac:dyDescent="0.2">
      <c r="A748" s="2" t="s">
        <v>1612</v>
      </c>
      <c r="B748" s="2" t="s">
        <v>568</v>
      </c>
      <c r="D748" s="2">
        <v>50</v>
      </c>
      <c r="E748" s="11">
        <v>43358</v>
      </c>
      <c r="F748" s="2">
        <v>43358</v>
      </c>
      <c r="G748" s="2">
        <v>141</v>
      </c>
      <c r="K748" s="2">
        <v>16</v>
      </c>
      <c r="O748" s="2" t="s">
        <v>49</v>
      </c>
      <c r="R748" s="2">
        <v>4</v>
      </c>
      <c r="S748" s="52" t="s">
        <v>1599</v>
      </c>
      <c r="V748" s="2" t="s">
        <v>1988</v>
      </c>
      <c r="W748" s="2" t="s">
        <v>1599</v>
      </c>
      <c r="X748" s="2" t="s">
        <v>1599</v>
      </c>
      <c r="Y748" s="2" t="s">
        <v>1599</v>
      </c>
      <c r="Z748" s="2" t="s">
        <v>1599</v>
      </c>
      <c r="AC748" s="2" t="s">
        <v>1599</v>
      </c>
      <c r="AE748" s="2" t="s">
        <v>1599</v>
      </c>
      <c r="AF748" s="12" t="s">
        <v>204</v>
      </c>
      <c r="AG748" s="12">
        <v>12033</v>
      </c>
      <c r="AH748" s="12">
        <v>50</v>
      </c>
      <c r="AI748" s="12">
        <f>VLOOKUP(AH748,Tableau5[[ID_Section]:[departement]],10,TRUE)</f>
        <v>17</v>
      </c>
      <c r="AJ748" s="12">
        <v>141</v>
      </c>
      <c r="AK748" s="33">
        <v>43358</v>
      </c>
      <c r="AL748" s="12">
        <v>16</v>
      </c>
      <c r="AM748" s="12">
        <v>1</v>
      </c>
      <c r="AN748" s="12" t="s">
        <v>49</v>
      </c>
      <c r="AP748" s="12">
        <v>4</v>
      </c>
      <c r="AT748" s="12">
        <v>1</v>
      </c>
      <c r="BA748" s="12">
        <v>2</v>
      </c>
      <c r="BB748" s="12">
        <v>2</v>
      </c>
      <c r="BC748" s="12" t="s">
        <v>61</v>
      </c>
      <c r="BD748" s="12">
        <v>148</v>
      </c>
      <c r="BE748" s="12" t="s">
        <v>198</v>
      </c>
      <c r="BF748" s="12">
        <v>14946</v>
      </c>
      <c r="BG748" s="12">
        <v>192</v>
      </c>
      <c r="BI748" s="2"/>
    </row>
    <row r="749" spans="1:61" x14ac:dyDescent="0.2">
      <c r="A749" s="2" t="s">
        <v>1612</v>
      </c>
      <c r="B749" s="2" t="s">
        <v>568</v>
      </c>
      <c r="D749" s="2">
        <v>50</v>
      </c>
      <c r="E749" s="11">
        <v>43358</v>
      </c>
      <c r="F749" s="2">
        <v>43358</v>
      </c>
      <c r="G749" s="2">
        <v>141</v>
      </c>
      <c r="K749" s="2">
        <v>16</v>
      </c>
      <c r="O749" s="2" t="s">
        <v>53</v>
      </c>
      <c r="P749" s="52" t="s">
        <v>53</v>
      </c>
      <c r="R749" s="2">
        <v>4</v>
      </c>
      <c r="S749" s="52" t="s">
        <v>1599</v>
      </c>
      <c r="V749" s="2" t="s">
        <v>1988</v>
      </c>
      <c r="W749" s="2" t="s">
        <v>1599</v>
      </c>
      <c r="X749" s="2" t="s">
        <v>1599</v>
      </c>
      <c r="Y749" s="2" t="s">
        <v>1599</v>
      </c>
      <c r="Z749" s="2" t="s">
        <v>1599</v>
      </c>
      <c r="AC749" s="2" t="s">
        <v>1599</v>
      </c>
      <c r="AE749" s="2" t="s">
        <v>1599</v>
      </c>
      <c r="AF749" s="12" t="s">
        <v>204</v>
      </c>
      <c r="AG749" s="12">
        <v>12034</v>
      </c>
      <c r="AH749" s="12">
        <v>50</v>
      </c>
      <c r="AI749" s="12">
        <f>VLOOKUP(AH749,Tableau5[[ID_Section]:[departement]],10,TRUE)</f>
        <v>17</v>
      </c>
      <c r="AJ749" s="12">
        <v>141</v>
      </c>
      <c r="AK749" s="33">
        <v>43358</v>
      </c>
      <c r="AL749" s="12">
        <v>16</v>
      </c>
      <c r="AM749" s="12">
        <v>9</v>
      </c>
      <c r="AN749" s="12" t="s">
        <v>53</v>
      </c>
      <c r="AO749" s="12" t="s">
        <v>53</v>
      </c>
      <c r="AP749" s="12">
        <v>4</v>
      </c>
      <c r="AT749" s="12">
        <v>1</v>
      </c>
      <c r="AZ749" s="12" t="str">
        <f>CONCATENATE(AH749,"-",AK749,"-","Loisir")</f>
        <v>50-43358-Loisir</v>
      </c>
      <c r="BA749" s="12">
        <v>1</v>
      </c>
      <c r="BB749" s="12">
        <v>2</v>
      </c>
      <c r="BC749" s="12" t="s">
        <v>61</v>
      </c>
      <c r="BD749" s="12">
        <v>148</v>
      </c>
      <c r="BE749" s="12" t="s">
        <v>198</v>
      </c>
      <c r="BF749" s="12">
        <v>14946</v>
      </c>
      <c r="BG749" s="12">
        <v>192</v>
      </c>
      <c r="BI749" s="2"/>
    </row>
    <row r="750" spans="1:61" x14ac:dyDescent="0.2">
      <c r="A750" s="2" t="s">
        <v>1612</v>
      </c>
      <c r="B750" s="2" t="s">
        <v>568</v>
      </c>
      <c r="D750" s="2">
        <v>50</v>
      </c>
      <c r="E750" s="11">
        <v>43358</v>
      </c>
      <c r="F750" s="2">
        <v>43358</v>
      </c>
      <c r="G750" s="2">
        <v>141</v>
      </c>
      <c r="K750" s="2">
        <v>16</v>
      </c>
      <c r="O750" s="2" t="s">
        <v>49</v>
      </c>
      <c r="R750" s="2">
        <v>2</v>
      </c>
      <c r="S750" s="52" t="s">
        <v>1599</v>
      </c>
      <c r="V750" s="2" t="s">
        <v>1989</v>
      </c>
      <c r="W750" s="2" t="s">
        <v>1599</v>
      </c>
      <c r="X750" s="2" t="s">
        <v>1599</v>
      </c>
      <c r="Y750" s="2" t="s">
        <v>1599</v>
      </c>
      <c r="Z750" s="2" t="s">
        <v>1599</v>
      </c>
      <c r="AC750" s="2" t="s">
        <v>1599</v>
      </c>
      <c r="AE750" s="2" t="s">
        <v>1599</v>
      </c>
      <c r="AF750" s="12" t="s">
        <v>204</v>
      </c>
      <c r="AG750" s="12">
        <v>12035</v>
      </c>
      <c r="AH750" s="12">
        <v>50</v>
      </c>
      <c r="AI750" s="12">
        <f>VLOOKUP(AH750,Tableau5[[ID_Section]:[departement]],10,TRUE)</f>
        <v>17</v>
      </c>
      <c r="AJ750" s="12">
        <v>141</v>
      </c>
      <c r="AK750" s="33">
        <v>43358</v>
      </c>
      <c r="AL750" s="12">
        <v>16</v>
      </c>
      <c r="AM750" s="12">
        <v>1</v>
      </c>
      <c r="AN750" s="12" t="s">
        <v>49</v>
      </c>
      <c r="AP750" s="12">
        <v>2</v>
      </c>
      <c r="AT750" s="12">
        <v>2</v>
      </c>
      <c r="BA750" s="12">
        <v>2</v>
      </c>
      <c r="BB750" s="12">
        <v>2</v>
      </c>
      <c r="BC750" s="12" t="s">
        <v>61</v>
      </c>
      <c r="BD750" s="12">
        <v>148</v>
      </c>
      <c r="BE750" s="12" t="s">
        <v>198</v>
      </c>
      <c r="BF750" s="12">
        <v>14946</v>
      </c>
      <c r="BG750" s="12">
        <v>192</v>
      </c>
      <c r="BI750" s="2"/>
    </row>
    <row r="751" spans="1:61" x14ac:dyDescent="0.2">
      <c r="A751" s="2" t="s">
        <v>1612</v>
      </c>
      <c r="B751" s="2" t="s">
        <v>568</v>
      </c>
      <c r="D751" s="2">
        <v>50</v>
      </c>
      <c r="E751" s="11">
        <v>43358</v>
      </c>
      <c r="F751" s="2">
        <v>43358</v>
      </c>
      <c r="G751" s="2">
        <v>141</v>
      </c>
      <c r="K751" s="2">
        <v>16</v>
      </c>
      <c r="O751" s="2" t="s">
        <v>53</v>
      </c>
      <c r="P751" s="52" t="s">
        <v>53</v>
      </c>
      <c r="R751" s="2">
        <v>4</v>
      </c>
      <c r="S751" s="52" t="s">
        <v>1599</v>
      </c>
      <c r="V751" s="2" t="s">
        <v>1989</v>
      </c>
      <c r="W751" s="2" t="s">
        <v>1599</v>
      </c>
      <c r="X751" s="2" t="s">
        <v>1599</v>
      </c>
      <c r="Y751" s="2" t="s">
        <v>1599</v>
      </c>
      <c r="Z751" s="2" t="s">
        <v>1599</v>
      </c>
      <c r="AC751" s="2" t="s">
        <v>1599</v>
      </c>
      <c r="AE751" s="2" t="s">
        <v>1599</v>
      </c>
      <c r="AF751" s="12" t="s">
        <v>204</v>
      </c>
      <c r="AG751" s="12">
        <v>12036</v>
      </c>
      <c r="AH751" s="12">
        <v>50</v>
      </c>
      <c r="AI751" s="12">
        <f>VLOOKUP(AH751,Tableau5[[ID_Section]:[departement]],10,TRUE)</f>
        <v>17</v>
      </c>
      <c r="AJ751" s="12">
        <v>141</v>
      </c>
      <c r="AK751" s="33">
        <v>43358</v>
      </c>
      <c r="AL751" s="12">
        <v>16</v>
      </c>
      <c r="AM751" s="12">
        <v>9</v>
      </c>
      <c r="AN751" s="12" t="s">
        <v>53</v>
      </c>
      <c r="AO751" s="12" t="s">
        <v>53</v>
      </c>
      <c r="AP751" s="12">
        <v>4</v>
      </c>
      <c r="AT751" s="12">
        <v>2</v>
      </c>
      <c r="AZ751" s="12" t="str">
        <f>CONCATENATE(AH751,"-",AK751,"-","Loisir")</f>
        <v>50-43358-Loisir</v>
      </c>
      <c r="BA751" s="12">
        <v>1</v>
      </c>
      <c r="BB751" s="12">
        <v>2</v>
      </c>
      <c r="BC751" s="12" t="s">
        <v>61</v>
      </c>
      <c r="BD751" s="12">
        <v>148</v>
      </c>
      <c r="BE751" s="12" t="s">
        <v>198</v>
      </c>
      <c r="BF751" s="12">
        <v>14946</v>
      </c>
      <c r="BG751" s="12">
        <v>192</v>
      </c>
      <c r="BI751" s="2"/>
    </row>
    <row r="752" spans="1:61" x14ac:dyDescent="0.2">
      <c r="A752" s="2" t="s">
        <v>1612</v>
      </c>
      <c r="B752" s="2" t="s">
        <v>568</v>
      </c>
      <c r="D752" s="2">
        <v>50</v>
      </c>
      <c r="E752" s="11">
        <v>43358</v>
      </c>
      <c r="F752" s="2">
        <v>43358</v>
      </c>
      <c r="G752" s="2">
        <v>141</v>
      </c>
      <c r="K752" s="2">
        <v>16</v>
      </c>
      <c r="O752" s="2" t="s">
        <v>49</v>
      </c>
      <c r="R752" s="2">
        <v>4</v>
      </c>
      <c r="S752" s="52" t="s">
        <v>1599</v>
      </c>
      <c r="V752" s="2" t="s">
        <v>1989</v>
      </c>
      <c r="W752" s="2" t="s">
        <v>1599</v>
      </c>
      <c r="X752" s="2" t="s">
        <v>1599</v>
      </c>
      <c r="Y752" s="2" t="s">
        <v>1599</v>
      </c>
      <c r="Z752" s="2" t="s">
        <v>1599</v>
      </c>
      <c r="AC752" s="2" t="s">
        <v>1599</v>
      </c>
      <c r="AE752" s="2" t="s">
        <v>1599</v>
      </c>
      <c r="AF752" s="12" t="s">
        <v>204</v>
      </c>
      <c r="AG752" s="12">
        <v>12037</v>
      </c>
      <c r="AH752" s="12">
        <v>50</v>
      </c>
      <c r="AI752" s="12">
        <f>VLOOKUP(AH752,Tableau5[[ID_Section]:[departement]],10,TRUE)</f>
        <v>17</v>
      </c>
      <c r="AJ752" s="12">
        <v>141</v>
      </c>
      <c r="AK752" s="33">
        <v>43358</v>
      </c>
      <c r="AL752" s="12">
        <v>16</v>
      </c>
      <c r="AM752" s="12">
        <v>1</v>
      </c>
      <c r="AN752" s="12" t="s">
        <v>49</v>
      </c>
      <c r="AP752" s="12">
        <v>4</v>
      </c>
      <c r="AT752" s="12">
        <v>2</v>
      </c>
      <c r="BA752" s="12">
        <v>2</v>
      </c>
      <c r="BB752" s="12">
        <v>2</v>
      </c>
      <c r="BC752" s="12" t="s">
        <v>61</v>
      </c>
      <c r="BD752" s="12">
        <v>148</v>
      </c>
      <c r="BE752" s="12" t="s">
        <v>198</v>
      </c>
      <c r="BF752" s="12">
        <v>14946</v>
      </c>
      <c r="BG752" s="12">
        <v>192</v>
      </c>
      <c r="BI752" s="2"/>
    </row>
    <row r="753" spans="1:61" x14ac:dyDescent="0.2">
      <c r="A753" s="2" t="s">
        <v>1612</v>
      </c>
      <c r="B753" s="2" t="s">
        <v>568</v>
      </c>
      <c r="D753" s="2">
        <v>50</v>
      </c>
      <c r="E753" s="11">
        <v>43358</v>
      </c>
      <c r="F753" s="2">
        <v>43358</v>
      </c>
      <c r="G753" s="2">
        <v>141</v>
      </c>
      <c r="K753" s="2">
        <v>16</v>
      </c>
      <c r="O753" s="2" t="s">
        <v>165</v>
      </c>
      <c r="R753" s="2">
        <v>1</v>
      </c>
      <c r="S753" s="52" t="s">
        <v>1599</v>
      </c>
      <c r="U753" s="2" t="s">
        <v>187</v>
      </c>
      <c r="V753" s="2" t="s">
        <v>1989</v>
      </c>
      <c r="W753" s="2" t="s">
        <v>1599</v>
      </c>
      <c r="X753" s="2" t="s">
        <v>1599</v>
      </c>
      <c r="Y753" s="2" t="s">
        <v>1599</v>
      </c>
      <c r="Z753" s="2" t="s">
        <v>1599</v>
      </c>
      <c r="AC753" s="2" t="s">
        <v>1599</v>
      </c>
      <c r="AE753" s="2" t="s">
        <v>1599</v>
      </c>
      <c r="AF753" s="12" t="s">
        <v>204</v>
      </c>
      <c r="AG753" s="12">
        <v>12038</v>
      </c>
      <c r="AH753" s="12">
        <v>50</v>
      </c>
      <c r="AI753" s="12">
        <f>VLOOKUP(AH753,Tableau5[[ID_Section]:[departement]],10,TRUE)</f>
        <v>17</v>
      </c>
      <c r="AJ753" s="12">
        <v>141</v>
      </c>
      <c r="AK753" s="33">
        <v>43358</v>
      </c>
      <c r="AL753" s="12">
        <v>16</v>
      </c>
      <c r="AM753" s="12">
        <v>4</v>
      </c>
      <c r="AN753" s="12" t="s">
        <v>165</v>
      </c>
      <c r="AP753" s="12">
        <v>1</v>
      </c>
      <c r="AS753" s="12" t="s">
        <v>187</v>
      </c>
      <c r="AT753" s="12">
        <v>2</v>
      </c>
      <c r="BA753" s="12">
        <v>2</v>
      </c>
      <c r="BB753" s="12">
        <v>2</v>
      </c>
      <c r="BC753" s="12" t="s">
        <v>61</v>
      </c>
      <c r="BD753" s="12">
        <v>148</v>
      </c>
      <c r="BE753" s="12" t="s">
        <v>198</v>
      </c>
      <c r="BF753" s="12">
        <v>14946</v>
      </c>
      <c r="BG753" s="12">
        <v>192</v>
      </c>
      <c r="BI753" s="2"/>
    </row>
    <row r="754" spans="1:61" x14ac:dyDescent="0.2">
      <c r="A754" s="2" t="s">
        <v>1612</v>
      </c>
      <c r="B754" s="2" t="s">
        <v>568</v>
      </c>
      <c r="D754" s="2">
        <v>50</v>
      </c>
      <c r="E754" s="11">
        <v>43358</v>
      </c>
      <c r="F754" s="2">
        <v>43358</v>
      </c>
      <c r="G754" s="2">
        <v>141</v>
      </c>
      <c r="K754" s="2">
        <v>16</v>
      </c>
      <c r="O754" s="2" t="s">
        <v>53</v>
      </c>
      <c r="P754" s="52" t="s">
        <v>53</v>
      </c>
      <c r="R754" s="2">
        <v>5</v>
      </c>
      <c r="S754" s="52" t="s">
        <v>1599</v>
      </c>
      <c r="V754" s="2" t="s">
        <v>1989</v>
      </c>
      <c r="W754" s="2" t="s">
        <v>1599</v>
      </c>
      <c r="X754" s="2" t="s">
        <v>1599</v>
      </c>
      <c r="Y754" s="2" t="s">
        <v>1599</v>
      </c>
      <c r="Z754" s="2" t="s">
        <v>1599</v>
      </c>
      <c r="AC754" s="2" t="s">
        <v>1599</v>
      </c>
      <c r="AE754" s="2" t="s">
        <v>1599</v>
      </c>
      <c r="AF754" s="12" t="s">
        <v>204</v>
      </c>
      <c r="AG754" s="12">
        <v>12039</v>
      </c>
      <c r="AH754" s="12">
        <v>50</v>
      </c>
      <c r="AI754" s="12">
        <f>VLOOKUP(AH754,Tableau5[[ID_Section]:[departement]],10,TRUE)</f>
        <v>17</v>
      </c>
      <c r="AJ754" s="12">
        <v>141</v>
      </c>
      <c r="AK754" s="33">
        <v>43358</v>
      </c>
      <c r="AL754" s="12">
        <v>16</v>
      </c>
      <c r="AM754" s="12">
        <v>9</v>
      </c>
      <c r="AN754" s="12" t="s">
        <v>53</v>
      </c>
      <c r="AO754" s="12" t="s">
        <v>53</v>
      </c>
      <c r="AP754" s="12">
        <v>5</v>
      </c>
      <c r="AT754" s="12">
        <v>2</v>
      </c>
      <c r="AZ754" s="12" t="str">
        <f>CONCATENATE(AH754,"-",AK754,"-","Loisir")</f>
        <v>50-43358-Loisir</v>
      </c>
      <c r="BA754" s="12">
        <v>1</v>
      </c>
      <c r="BB754" s="12">
        <v>2</v>
      </c>
      <c r="BC754" s="12" t="s">
        <v>61</v>
      </c>
      <c r="BD754" s="12">
        <v>148</v>
      </c>
      <c r="BE754" s="12" t="s">
        <v>198</v>
      </c>
      <c r="BF754" s="12">
        <v>14946</v>
      </c>
      <c r="BG754" s="12">
        <v>192</v>
      </c>
      <c r="BI754" s="2"/>
    </row>
    <row r="755" spans="1:61" x14ac:dyDescent="0.2">
      <c r="A755" s="2" t="s">
        <v>1612</v>
      </c>
      <c r="B755" s="2" t="s">
        <v>568</v>
      </c>
      <c r="D755" s="2">
        <v>50</v>
      </c>
      <c r="E755" s="11">
        <v>43358</v>
      </c>
      <c r="F755" s="2">
        <v>43358</v>
      </c>
      <c r="G755" s="2">
        <v>141</v>
      </c>
      <c r="K755" s="2">
        <v>16</v>
      </c>
      <c r="O755" s="2" t="s">
        <v>53</v>
      </c>
      <c r="P755" s="52" t="s">
        <v>53</v>
      </c>
      <c r="R755" s="2">
        <v>1</v>
      </c>
      <c r="S755" s="52">
        <v>1</v>
      </c>
      <c r="V755" s="2" t="s">
        <v>1989</v>
      </c>
      <c r="W755" s="2" t="s">
        <v>54</v>
      </c>
      <c r="X755" s="2" t="s">
        <v>268</v>
      </c>
      <c r="Y755" s="2" t="s">
        <v>1599</v>
      </c>
      <c r="Z755" s="2" t="s">
        <v>1599</v>
      </c>
      <c r="AC755" s="2" t="s">
        <v>1599</v>
      </c>
      <c r="AE755" s="2" t="s">
        <v>1599</v>
      </c>
      <c r="AF755" s="12" t="s">
        <v>268</v>
      </c>
      <c r="AG755" s="12">
        <v>12040</v>
      </c>
      <c r="AH755" s="12">
        <v>50</v>
      </c>
      <c r="AI755" s="12">
        <f>VLOOKUP(AH755,Tableau5[[ID_Section]:[departement]],10,TRUE)</f>
        <v>17</v>
      </c>
      <c r="AJ755" s="12">
        <v>141</v>
      </c>
      <c r="AK755" s="33">
        <v>43358</v>
      </c>
      <c r="AL755" s="12">
        <v>16</v>
      </c>
      <c r="AM755" s="12">
        <v>9</v>
      </c>
      <c r="AN755" s="12" t="s">
        <v>53</v>
      </c>
      <c r="AO755" s="12" t="s">
        <v>53</v>
      </c>
      <c r="AP755" s="12">
        <v>1</v>
      </c>
      <c r="AT755" s="12">
        <v>2</v>
      </c>
      <c r="AU755" s="12">
        <v>62</v>
      </c>
      <c r="AZ755" s="12" t="str">
        <f>CONCATENATE(AH755,"-",AK755,"-","Loisir")</f>
        <v>50-43358-Loisir</v>
      </c>
      <c r="BA755" s="12">
        <v>1</v>
      </c>
      <c r="BB755" s="12">
        <v>2</v>
      </c>
      <c r="BC755" s="12" t="s">
        <v>61</v>
      </c>
      <c r="BD755" s="12">
        <v>148</v>
      </c>
      <c r="BE755" s="12" t="s">
        <v>198</v>
      </c>
      <c r="BF755" s="12">
        <v>14946</v>
      </c>
      <c r="BG755" s="12">
        <v>192</v>
      </c>
      <c r="BI755" s="2"/>
    </row>
    <row r="756" spans="1:61" x14ac:dyDescent="0.2">
      <c r="A756" s="2" t="s">
        <v>1612</v>
      </c>
      <c r="B756" s="2" t="s">
        <v>568</v>
      </c>
      <c r="D756" s="2">
        <v>50</v>
      </c>
      <c r="E756" s="11">
        <v>43358</v>
      </c>
      <c r="F756" s="2">
        <v>43358</v>
      </c>
      <c r="G756" s="2">
        <v>141</v>
      </c>
      <c r="K756" s="2">
        <v>16</v>
      </c>
      <c r="O756" s="2" t="s">
        <v>53</v>
      </c>
      <c r="P756" s="52" t="s">
        <v>53</v>
      </c>
      <c r="R756" s="2">
        <v>1</v>
      </c>
      <c r="S756" s="52">
        <v>1</v>
      </c>
      <c r="V756" s="2" t="s">
        <v>1989</v>
      </c>
      <c r="W756" s="2" t="s">
        <v>54</v>
      </c>
      <c r="X756" s="2" t="s">
        <v>269</v>
      </c>
      <c r="Y756" s="2" t="s">
        <v>1599</v>
      </c>
      <c r="Z756" s="2" t="s">
        <v>1599</v>
      </c>
      <c r="AC756" s="2" t="s">
        <v>1599</v>
      </c>
      <c r="AE756" s="2" t="s">
        <v>1599</v>
      </c>
      <c r="AF756" s="12" t="s">
        <v>269</v>
      </c>
      <c r="AG756" s="12">
        <v>12041</v>
      </c>
      <c r="AH756" s="12">
        <v>50</v>
      </c>
      <c r="AI756" s="12">
        <f>VLOOKUP(AH756,Tableau5[[ID_Section]:[departement]],10,TRUE)</f>
        <v>17</v>
      </c>
      <c r="AJ756" s="12">
        <v>141</v>
      </c>
      <c r="AK756" s="33">
        <v>43358</v>
      </c>
      <c r="AL756" s="12">
        <v>16</v>
      </c>
      <c r="AM756" s="12">
        <v>9</v>
      </c>
      <c r="AN756" s="12" t="s">
        <v>53</v>
      </c>
      <c r="AO756" s="12" t="s">
        <v>53</v>
      </c>
      <c r="AP756" s="12">
        <v>1</v>
      </c>
      <c r="AT756" s="12">
        <v>2</v>
      </c>
      <c r="AU756" s="12">
        <v>63</v>
      </c>
      <c r="AZ756" s="12" t="str">
        <f>CONCATENATE(AH756,"-",AK756,"-","Loisir")</f>
        <v>50-43358-Loisir</v>
      </c>
      <c r="BA756" s="12">
        <v>1</v>
      </c>
      <c r="BB756" s="12">
        <v>2</v>
      </c>
      <c r="BC756" s="12" t="s">
        <v>61</v>
      </c>
      <c r="BD756" s="12">
        <v>148</v>
      </c>
      <c r="BE756" s="12" t="s">
        <v>198</v>
      </c>
      <c r="BF756" s="12">
        <v>14946</v>
      </c>
      <c r="BG756" s="12">
        <v>192</v>
      </c>
      <c r="BI756" s="2"/>
    </row>
    <row r="757" spans="1:61" x14ac:dyDescent="0.2">
      <c r="A757" s="2" t="s">
        <v>1612</v>
      </c>
      <c r="B757" s="2" t="s">
        <v>568</v>
      </c>
      <c r="D757" s="2">
        <v>50</v>
      </c>
      <c r="E757" s="11">
        <v>43358</v>
      </c>
      <c r="F757" s="2">
        <v>43358</v>
      </c>
      <c r="G757" s="2">
        <v>141</v>
      </c>
      <c r="K757" s="2">
        <v>16</v>
      </c>
      <c r="O757" s="2" t="s">
        <v>53</v>
      </c>
      <c r="P757" s="52" t="s">
        <v>53</v>
      </c>
      <c r="R757" s="2">
        <v>1</v>
      </c>
      <c r="S757" s="52" t="s">
        <v>1599</v>
      </c>
      <c r="V757" s="2" t="s">
        <v>1989</v>
      </c>
      <c r="W757" s="2" t="s">
        <v>1599</v>
      </c>
      <c r="X757" s="2" t="s">
        <v>1599</v>
      </c>
      <c r="Y757" s="2" t="s">
        <v>1599</v>
      </c>
      <c r="Z757" s="2" t="s">
        <v>1599</v>
      </c>
      <c r="AC757" s="2" t="s">
        <v>1599</v>
      </c>
      <c r="AE757" s="2" t="s">
        <v>1599</v>
      </c>
      <c r="AF757" s="12" t="s">
        <v>204</v>
      </c>
      <c r="AG757" s="12">
        <v>12042</v>
      </c>
      <c r="AH757" s="12">
        <v>50</v>
      </c>
      <c r="AI757" s="12">
        <f>VLOOKUP(AH757,Tableau5[[ID_Section]:[departement]],10,TRUE)</f>
        <v>17</v>
      </c>
      <c r="AJ757" s="12">
        <v>141</v>
      </c>
      <c r="AK757" s="33">
        <v>43358</v>
      </c>
      <c r="AL757" s="12">
        <v>16</v>
      </c>
      <c r="AM757" s="12">
        <v>9</v>
      </c>
      <c r="AN757" s="12" t="s">
        <v>53</v>
      </c>
      <c r="AO757" s="12" t="s">
        <v>53</v>
      </c>
      <c r="AP757" s="12">
        <v>1</v>
      </c>
      <c r="AT757" s="12">
        <v>2</v>
      </c>
      <c r="AZ757" s="12" t="str">
        <f>CONCATENATE(AH757,"-",AK757,"-","Loisir")</f>
        <v>50-43358-Loisir</v>
      </c>
      <c r="BA757" s="12">
        <v>1</v>
      </c>
      <c r="BB757" s="12">
        <v>2</v>
      </c>
      <c r="BC757" s="12" t="s">
        <v>61</v>
      </c>
      <c r="BD757" s="12">
        <v>148</v>
      </c>
      <c r="BE757" s="12" t="s">
        <v>198</v>
      </c>
      <c r="BF757" s="12">
        <v>14946</v>
      </c>
      <c r="BG757" s="12">
        <v>192</v>
      </c>
      <c r="BI757" s="2"/>
    </row>
    <row r="758" spans="1:61" x14ac:dyDescent="0.2">
      <c r="A758" s="2" t="s">
        <v>1612</v>
      </c>
      <c r="B758" s="2" t="s">
        <v>568</v>
      </c>
      <c r="D758" s="2">
        <v>50</v>
      </c>
      <c r="E758" s="11">
        <v>43358</v>
      </c>
      <c r="F758" s="2">
        <v>43358</v>
      </c>
      <c r="G758" s="2">
        <v>141</v>
      </c>
      <c r="K758" s="2">
        <v>16</v>
      </c>
      <c r="O758" s="2" t="s">
        <v>53</v>
      </c>
      <c r="P758" s="52" t="s">
        <v>53</v>
      </c>
      <c r="R758" s="2">
        <v>1</v>
      </c>
      <c r="S758" s="52">
        <v>1</v>
      </c>
      <c r="V758" s="2" t="s">
        <v>1989</v>
      </c>
      <c r="W758" s="2" t="s">
        <v>54</v>
      </c>
      <c r="X758" s="2" t="s">
        <v>270</v>
      </c>
      <c r="Y758" s="2" t="s">
        <v>1599</v>
      </c>
      <c r="Z758" s="2" t="s">
        <v>1599</v>
      </c>
      <c r="AC758" s="2" t="s">
        <v>1599</v>
      </c>
      <c r="AE758" s="2" t="s">
        <v>1599</v>
      </c>
      <c r="AF758" s="12" t="s">
        <v>270</v>
      </c>
      <c r="AG758" s="12">
        <v>12043</v>
      </c>
      <c r="AH758" s="12">
        <v>50</v>
      </c>
      <c r="AI758" s="12">
        <f>VLOOKUP(AH758,Tableau5[[ID_Section]:[departement]],10,TRUE)</f>
        <v>17</v>
      </c>
      <c r="AJ758" s="12">
        <v>141</v>
      </c>
      <c r="AK758" s="33">
        <v>43358</v>
      </c>
      <c r="AL758" s="12">
        <v>16</v>
      </c>
      <c r="AM758" s="12">
        <v>9</v>
      </c>
      <c r="AN758" s="12" t="s">
        <v>53</v>
      </c>
      <c r="AO758" s="12" t="s">
        <v>53</v>
      </c>
      <c r="AP758" s="12">
        <v>1</v>
      </c>
      <c r="AT758" s="12">
        <v>2</v>
      </c>
      <c r="AU758" s="12">
        <v>64</v>
      </c>
      <c r="AZ758" s="12" t="str">
        <f>CONCATENATE(AH758,"-",AK758,"-","Loisir")</f>
        <v>50-43358-Loisir</v>
      </c>
      <c r="BA758" s="12">
        <v>1</v>
      </c>
      <c r="BB758" s="12">
        <v>2</v>
      </c>
      <c r="BC758" s="12" t="s">
        <v>61</v>
      </c>
      <c r="BD758" s="12">
        <v>148</v>
      </c>
      <c r="BE758" s="12" t="s">
        <v>198</v>
      </c>
      <c r="BF758" s="12">
        <v>14946</v>
      </c>
      <c r="BG758" s="12">
        <v>192</v>
      </c>
      <c r="BI758" s="2"/>
    </row>
    <row r="759" spans="1:61" x14ac:dyDescent="0.2">
      <c r="A759" s="2" t="s">
        <v>1612</v>
      </c>
      <c r="B759" s="2" t="s">
        <v>568</v>
      </c>
      <c r="D759" s="2">
        <v>50</v>
      </c>
      <c r="E759" s="11">
        <v>43358</v>
      </c>
      <c r="F759" s="2">
        <v>43358</v>
      </c>
      <c r="G759" s="2">
        <v>141</v>
      </c>
      <c r="K759" s="2">
        <v>16</v>
      </c>
      <c r="O759" s="2" t="s">
        <v>49</v>
      </c>
      <c r="R759" s="2">
        <v>3</v>
      </c>
      <c r="S759" s="52" t="s">
        <v>1599</v>
      </c>
      <c r="V759" s="2" t="s">
        <v>1988</v>
      </c>
      <c r="W759" s="2" t="s">
        <v>1599</v>
      </c>
      <c r="X759" s="2" t="s">
        <v>1599</v>
      </c>
      <c r="Y759" s="2" t="s">
        <v>1599</v>
      </c>
      <c r="Z759" s="2" t="s">
        <v>1599</v>
      </c>
      <c r="AC759" s="2" t="s">
        <v>1599</v>
      </c>
      <c r="AE759" s="2" t="s">
        <v>1599</v>
      </c>
      <c r="AF759" s="12" t="s">
        <v>204</v>
      </c>
      <c r="AG759" s="12">
        <v>12044</v>
      </c>
      <c r="AH759" s="12">
        <v>50</v>
      </c>
      <c r="AI759" s="12">
        <f>VLOOKUP(AH759,Tableau5[[ID_Section]:[departement]],10,TRUE)</f>
        <v>17</v>
      </c>
      <c r="AJ759" s="12">
        <v>141</v>
      </c>
      <c r="AK759" s="33">
        <v>43358</v>
      </c>
      <c r="AL759" s="12">
        <v>16</v>
      </c>
      <c r="AM759" s="12">
        <v>1</v>
      </c>
      <c r="AN759" s="12" t="s">
        <v>49</v>
      </c>
      <c r="AP759" s="12">
        <v>3</v>
      </c>
      <c r="AT759" s="12">
        <v>1</v>
      </c>
      <c r="BA759" s="12">
        <v>2</v>
      </c>
      <c r="BB759" s="12">
        <v>2</v>
      </c>
      <c r="BC759" s="12" t="s">
        <v>61</v>
      </c>
      <c r="BD759" s="12">
        <v>148</v>
      </c>
      <c r="BE759" s="12" t="s">
        <v>198</v>
      </c>
      <c r="BF759" s="12">
        <v>14946</v>
      </c>
      <c r="BG759" s="12">
        <v>192</v>
      </c>
      <c r="BI759" s="2"/>
    </row>
    <row r="760" spans="1:61" x14ac:dyDescent="0.2">
      <c r="A760" s="2" t="s">
        <v>1612</v>
      </c>
      <c r="B760" s="2" t="s">
        <v>568</v>
      </c>
      <c r="D760" s="2">
        <v>50</v>
      </c>
      <c r="E760" s="11">
        <v>43358</v>
      </c>
      <c r="F760" s="2">
        <v>43358</v>
      </c>
      <c r="G760" s="2">
        <v>141</v>
      </c>
      <c r="K760" s="2">
        <v>16</v>
      </c>
      <c r="O760" s="2" t="s">
        <v>46</v>
      </c>
      <c r="R760" s="2">
        <v>4</v>
      </c>
      <c r="S760" s="52" t="s">
        <v>1599</v>
      </c>
      <c r="V760" s="2" t="s">
        <v>1988</v>
      </c>
      <c r="W760" s="2" t="s">
        <v>1599</v>
      </c>
      <c r="X760" s="2" t="s">
        <v>1599</v>
      </c>
      <c r="Y760" s="2" t="s">
        <v>1599</v>
      </c>
      <c r="Z760" s="2" t="s">
        <v>1599</v>
      </c>
      <c r="AC760" s="2" t="s">
        <v>1599</v>
      </c>
      <c r="AE760" s="2" t="s">
        <v>1599</v>
      </c>
      <c r="AF760" s="12" t="s">
        <v>204</v>
      </c>
      <c r="AG760" s="12">
        <v>12045</v>
      </c>
      <c r="AH760" s="12">
        <v>50</v>
      </c>
      <c r="AI760" s="12">
        <f>VLOOKUP(AH760,Tableau5[[ID_Section]:[departement]],10,TRUE)</f>
        <v>17</v>
      </c>
      <c r="AJ760" s="12">
        <v>141</v>
      </c>
      <c r="AK760" s="33">
        <v>43358</v>
      </c>
      <c r="AL760" s="12">
        <v>16</v>
      </c>
      <c r="AM760" s="12">
        <v>2</v>
      </c>
      <c r="AN760" s="12" t="s">
        <v>46</v>
      </c>
      <c r="AP760" s="12">
        <v>4</v>
      </c>
      <c r="AT760" s="12">
        <v>1</v>
      </c>
      <c r="BA760" s="12">
        <v>2</v>
      </c>
      <c r="BB760" s="12">
        <v>2</v>
      </c>
      <c r="BC760" s="12" t="s">
        <v>61</v>
      </c>
      <c r="BD760" s="12">
        <v>148</v>
      </c>
      <c r="BE760" s="12" t="s">
        <v>198</v>
      </c>
      <c r="BF760" s="12">
        <v>14946</v>
      </c>
      <c r="BG760" s="12">
        <v>192</v>
      </c>
      <c r="BI760" s="2"/>
    </row>
    <row r="761" spans="1:61" x14ac:dyDescent="0.2">
      <c r="A761" s="2" t="s">
        <v>1612</v>
      </c>
      <c r="B761" s="2" t="s">
        <v>568</v>
      </c>
      <c r="D761" s="2">
        <v>50</v>
      </c>
      <c r="E761" s="11">
        <v>43358</v>
      </c>
      <c r="F761" s="2">
        <v>43358</v>
      </c>
      <c r="G761" s="2">
        <v>141</v>
      </c>
      <c r="K761" s="2">
        <v>16</v>
      </c>
      <c r="O761" s="2" t="s">
        <v>53</v>
      </c>
      <c r="P761" s="52" t="s">
        <v>53</v>
      </c>
      <c r="R761" s="2">
        <v>4</v>
      </c>
      <c r="S761" s="52" t="s">
        <v>1599</v>
      </c>
      <c r="V761" s="2" t="s">
        <v>1988</v>
      </c>
      <c r="W761" s="2" t="s">
        <v>1599</v>
      </c>
      <c r="X761" s="2" t="s">
        <v>1599</v>
      </c>
      <c r="Y761" s="2" t="s">
        <v>1599</v>
      </c>
      <c r="Z761" s="2" t="s">
        <v>1599</v>
      </c>
      <c r="AC761" s="2" t="s">
        <v>1599</v>
      </c>
      <c r="AE761" s="2" t="s">
        <v>1599</v>
      </c>
      <c r="AF761" s="12" t="s">
        <v>204</v>
      </c>
      <c r="AG761" s="12">
        <v>12046</v>
      </c>
      <c r="AH761" s="12">
        <v>50</v>
      </c>
      <c r="AI761" s="12">
        <f>VLOOKUP(AH761,Tableau5[[ID_Section]:[departement]],10,TRUE)</f>
        <v>17</v>
      </c>
      <c r="AJ761" s="12">
        <v>141</v>
      </c>
      <c r="AK761" s="33">
        <v>43358</v>
      </c>
      <c r="AL761" s="12">
        <v>16</v>
      </c>
      <c r="AM761" s="12">
        <v>9</v>
      </c>
      <c r="AN761" s="12" t="s">
        <v>53</v>
      </c>
      <c r="AO761" s="12" t="s">
        <v>53</v>
      </c>
      <c r="AP761" s="12">
        <v>4</v>
      </c>
      <c r="AT761" s="12">
        <v>1</v>
      </c>
      <c r="AZ761" s="12" t="str">
        <f>CONCATENATE(AH761,"-",AK761,"-","Loisir")</f>
        <v>50-43358-Loisir</v>
      </c>
      <c r="BA761" s="12">
        <v>1</v>
      </c>
      <c r="BB761" s="12">
        <v>2</v>
      </c>
      <c r="BC761" s="12" t="s">
        <v>61</v>
      </c>
      <c r="BD761" s="12">
        <v>148</v>
      </c>
      <c r="BE761" s="12" t="s">
        <v>198</v>
      </c>
      <c r="BF761" s="12">
        <v>14946</v>
      </c>
      <c r="BG761" s="12">
        <v>192</v>
      </c>
      <c r="BI761" s="2"/>
    </row>
    <row r="762" spans="1:61" x14ac:dyDescent="0.2">
      <c r="A762" s="2" t="s">
        <v>1612</v>
      </c>
      <c r="B762" s="2" t="s">
        <v>568</v>
      </c>
      <c r="D762" s="2">
        <v>50</v>
      </c>
      <c r="E762" s="11">
        <v>43358</v>
      </c>
      <c r="F762" s="2">
        <v>43358</v>
      </c>
      <c r="G762" s="2">
        <v>141</v>
      </c>
      <c r="K762" s="2">
        <v>16</v>
      </c>
      <c r="O762" s="2" t="s">
        <v>49</v>
      </c>
      <c r="R762" s="2">
        <v>13</v>
      </c>
      <c r="S762" s="52" t="s">
        <v>1599</v>
      </c>
      <c r="V762" s="2" t="s">
        <v>1989</v>
      </c>
      <c r="W762" s="2" t="s">
        <v>1599</v>
      </c>
      <c r="X762" s="2" t="s">
        <v>1599</v>
      </c>
      <c r="Y762" s="2" t="s">
        <v>1599</v>
      </c>
      <c r="Z762" s="2" t="s">
        <v>1599</v>
      </c>
      <c r="AC762" s="2" t="s">
        <v>1599</v>
      </c>
      <c r="AE762" s="2" t="s">
        <v>1599</v>
      </c>
      <c r="AF762" s="12" t="s">
        <v>204</v>
      </c>
      <c r="AG762" s="12">
        <v>12047</v>
      </c>
      <c r="AH762" s="12">
        <v>50</v>
      </c>
      <c r="AI762" s="12">
        <f>VLOOKUP(AH762,Tableau5[[ID_Section]:[departement]],10,TRUE)</f>
        <v>17</v>
      </c>
      <c r="AJ762" s="12">
        <v>141</v>
      </c>
      <c r="AK762" s="33">
        <v>43358</v>
      </c>
      <c r="AL762" s="12">
        <v>16</v>
      </c>
      <c r="AM762" s="12">
        <v>1</v>
      </c>
      <c r="AN762" s="12" t="s">
        <v>49</v>
      </c>
      <c r="AP762" s="12">
        <v>13</v>
      </c>
      <c r="AT762" s="12">
        <v>2</v>
      </c>
      <c r="BA762" s="12">
        <v>2</v>
      </c>
      <c r="BB762" s="12">
        <v>2</v>
      </c>
      <c r="BC762" s="12" t="s">
        <v>61</v>
      </c>
      <c r="BD762" s="12">
        <v>148</v>
      </c>
      <c r="BE762" s="12" t="s">
        <v>198</v>
      </c>
      <c r="BF762" s="12">
        <v>14946</v>
      </c>
      <c r="BG762" s="12">
        <v>192</v>
      </c>
      <c r="BI762" s="2"/>
    </row>
    <row r="763" spans="1:61" x14ac:dyDescent="0.2">
      <c r="A763" s="2" t="s">
        <v>1612</v>
      </c>
      <c r="B763" s="2" t="s">
        <v>568</v>
      </c>
      <c r="D763" s="2">
        <v>50</v>
      </c>
      <c r="E763" s="11">
        <v>43358</v>
      </c>
      <c r="F763" s="2">
        <v>43358</v>
      </c>
      <c r="G763" s="2">
        <v>141</v>
      </c>
      <c r="K763" s="2">
        <v>16</v>
      </c>
      <c r="O763" s="2" t="s">
        <v>53</v>
      </c>
      <c r="P763" s="52" t="s">
        <v>53</v>
      </c>
      <c r="R763" s="2">
        <v>2</v>
      </c>
      <c r="S763" s="52" t="s">
        <v>1599</v>
      </c>
      <c r="V763" s="2" t="s">
        <v>1989</v>
      </c>
      <c r="W763" s="2" t="s">
        <v>1599</v>
      </c>
      <c r="X763" s="2" t="s">
        <v>1599</v>
      </c>
      <c r="Y763" s="2" t="s">
        <v>1599</v>
      </c>
      <c r="Z763" s="2" t="s">
        <v>1599</v>
      </c>
      <c r="AC763" s="2" t="s">
        <v>1599</v>
      </c>
      <c r="AE763" s="2" t="s">
        <v>1599</v>
      </c>
      <c r="AF763" s="12" t="s">
        <v>204</v>
      </c>
      <c r="AG763" s="12">
        <v>12048</v>
      </c>
      <c r="AH763" s="12">
        <v>50</v>
      </c>
      <c r="AI763" s="12">
        <f>VLOOKUP(AH763,Tableau5[[ID_Section]:[departement]],10,TRUE)</f>
        <v>17</v>
      </c>
      <c r="AJ763" s="12">
        <v>141</v>
      </c>
      <c r="AK763" s="33">
        <v>43358</v>
      </c>
      <c r="AL763" s="12">
        <v>16</v>
      </c>
      <c r="AM763" s="12">
        <v>9</v>
      </c>
      <c r="AN763" s="12" t="s">
        <v>53</v>
      </c>
      <c r="AO763" s="12" t="s">
        <v>53</v>
      </c>
      <c r="AP763" s="12">
        <v>2</v>
      </c>
      <c r="AT763" s="12">
        <v>2</v>
      </c>
      <c r="AZ763" s="12" t="str">
        <f>CONCATENATE(AH763,"-",AK763,"-","Loisir")</f>
        <v>50-43358-Loisir</v>
      </c>
      <c r="BA763" s="12">
        <v>1</v>
      </c>
      <c r="BB763" s="12">
        <v>2</v>
      </c>
      <c r="BC763" s="12" t="s">
        <v>61</v>
      </c>
      <c r="BD763" s="12">
        <v>148</v>
      </c>
      <c r="BE763" s="12" t="s">
        <v>198</v>
      </c>
      <c r="BF763" s="12">
        <v>14946</v>
      </c>
      <c r="BG763" s="12">
        <v>192</v>
      </c>
      <c r="BI763" s="2"/>
    </row>
    <row r="764" spans="1:61" x14ac:dyDescent="0.2">
      <c r="A764" s="2" t="s">
        <v>1612</v>
      </c>
      <c r="B764" s="2" t="s">
        <v>568</v>
      </c>
      <c r="D764" s="2">
        <v>50</v>
      </c>
      <c r="E764" s="11">
        <v>43358</v>
      </c>
      <c r="F764" s="2">
        <v>43358</v>
      </c>
      <c r="G764" s="2">
        <v>141</v>
      </c>
      <c r="K764" s="2">
        <v>16</v>
      </c>
      <c r="O764" s="2" t="s">
        <v>50</v>
      </c>
      <c r="P764" s="52" t="s">
        <v>50</v>
      </c>
      <c r="R764" s="2">
        <v>1</v>
      </c>
      <c r="S764" s="52">
        <v>1</v>
      </c>
      <c r="V764" s="2" t="s">
        <v>1989</v>
      </c>
      <c r="W764" s="2" t="s">
        <v>54</v>
      </c>
      <c r="X764" s="2" t="s">
        <v>271</v>
      </c>
      <c r="Y764" s="2" t="s">
        <v>1599</v>
      </c>
      <c r="Z764" s="2" t="s">
        <v>1599</v>
      </c>
      <c r="AC764" s="2" t="s">
        <v>1599</v>
      </c>
      <c r="AE764" s="2" t="s">
        <v>1599</v>
      </c>
      <c r="AF764" s="12" t="s">
        <v>271</v>
      </c>
      <c r="AG764" s="12">
        <v>12049</v>
      </c>
      <c r="AH764" s="12">
        <v>50</v>
      </c>
      <c r="AI764" s="12">
        <f>VLOOKUP(AH764,Tableau5[[ID_Section]:[departement]],10,TRUE)</f>
        <v>17</v>
      </c>
      <c r="AJ764" s="12">
        <v>141</v>
      </c>
      <c r="AK764" s="33">
        <v>43358</v>
      </c>
      <c r="AL764" s="12">
        <v>16</v>
      </c>
      <c r="AM764" s="12">
        <v>8</v>
      </c>
      <c r="AN764" s="12" t="s">
        <v>50</v>
      </c>
      <c r="AO764" s="12" t="str">
        <f>AN764</f>
        <v>Utilitaire</v>
      </c>
      <c r="AP764" s="12">
        <v>1</v>
      </c>
      <c r="AT764" s="12">
        <v>2</v>
      </c>
      <c r="AU764" s="12">
        <v>65</v>
      </c>
      <c r="AZ764" s="12" t="str">
        <f>CONCATENATE(AH764,"-",AK764,"-",AN764)</f>
        <v>50-43358-Utilitaire</v>
      </c>
      <c r="BA764" s="12">
        <v>1</v>
      </c>
      <c r="BB764" s="12">
        <v>2</v>
      </c>
      <c r="BC764" s="12" t="s">
        <v>61</v>
      </c>
      <c r="BD764" s="12">
        <v>148</v>
      </c>
      <c r="BE764" s="12" t="s">
        <v>198</v>
      </c>
      <c r="BF764" s="12">
        <v>14946</v>
      </c>
      <c r="BG764" s="12">
        <v>192</v>
      </c>
      <c r="BI764" s="2"/>
    </row>
    <row r="765" spans="1:61" x14ac:dyDescent="0.2">
      <c r="A765" s="2" t="s">
        <v>1612</v>
      </c>
      <c r="B765" s="2" t="s">
        <v>568</v>
      </c>
      <c r="D765" s="2">
        <v>50</v>
      </c>
      <c r="E765" s="11">
        <v>43358</v>
      </c>
      <c r="F765" s="2">
        <v>43358</v>
      </c>
      <c r="G765" s="2">
        <v>141</v>
      </c>
      <c r="K765" s="2">
        <v>16</v>
      </c>
      <c r="O765" s="2" t="s">
        <v>53</v>
      </c>
      <c r="P765" s="52" t="s">
        <v>53</v>
      </c>
      <c r="R765" s="2">
        <v>6</v>
      </c>
      <c r="S765" s="52" t="s">
        <v>1599</v>
      </c>
      <c r="V765" s="2" t="s">
        <v>1989</v>
      </c>
      <c r="W765" s="2" t="s">
        <v>1599</v>
      </c>
      <c r="X765" s="2" t="s">
        <v>1599</v>
      </c>
      <c r="Y765" s="2" t="s">
        <v>1599</v>
      </c>
      <c r="Z765" s="2" t="s">
        <v>1599</v>
      </c>
      <c r="AC765" s="2" t="s">
        <v>1599</v>
      </c>
      <c r="AE765" s="2" t="s">
        <v>1599</v>
      </c>
      <c r="AF765" s="12" t="s">
        <v>204</v>
      </c>
      <c r="AG765" s="12">
        <v>12050</v>
      </c>
      <c r="AH765" s="12">
        <v>50</v>
      </c>
      <c r="AI765" s="12">
        <f>VLOOKUP(AH765,Tableau5[[ID_Section]:[departement]],10,TRUE)</f>
        <v>17</v>
      </c>
      <c r="AJ765" s="12">
        <v>141</v>
      </c>
      <c r="AK765" s="33">
        <v>43358</v>
      </c>
      <c r="AL765" s="12">
        <v>16</v>
      </c>
      <c r="AM765" s="12">
        <v>9</v>
      </c>
      <c r="AN765" s="12" t="s">
        <v>53</v>
      </c>
      <c r="AO765" s="12" t="s">
        <v>53</v>
      </c>
      <c r="AP765" s="12">
        <v>6</v>
      </c>
      <c r="AT765" s="12">
        <v>2</v>
      </c>
      <c r="AZ765" s="12" t="str">
        <f>CONCATENATE(AH765,"-",AK765,"-","Loisir")</f>
        <v>50-43358-Loisir</v>
      </c>
      <c r="BA765" s="12">
        <v>1</v>
      </c>
      <c r="BB765" s="12">
        <v>2</v>
      </c>
      <c r="BC765" s="12" t="s">
        <v>61</v>
      </c>
      <c r="BD765" s="12">
        <v>148</v>
      </c>
      <c r="BE765" s="12" t="s">
        <v>198</v>
      </c>
      <c r="BF765" s="12">
        <v>14946</v>
      </c>
      <c r="BG765" s="12">
        <v>192</v>
      </c>
      <c r="BI765" s="2"/>
    </row>
    <row r="766" spans="1:61" x14ac:dyDescent="0.2">
      <c r="A766" s="2" t="s">
        <v>1612</v>
      </c>
      <c r="B766" s="2" t="s">
        <v>568</v>
      </c>
      <c r="D766" s="2">
        <v>50</v>
      </c>
      <c r="E766" s="11">
        <v>43358</v>
      </c>
      <c r="F766" s="2">
        <v>43358</v>
      </c>
      <c r="G766" s="2">
        <v>141</v>
      </c>
      <c r="K766" s="2">
        <v>16</v>
      </c>
      <c r="O766" s="2" t="s">
        <v>49</v>
      </c>
      <c r="R766" s="2">
        <v>3</v>
      </c>
      <c r="S766" s="52" t="s">
        <v>1599</v>
      </c>
      <c r="V766" s="2" t="s">
        <v>1988</v>
      </c>
      <c r="W766" s="2" t="s">
        <v>1599</v>
      </c>
      <c r="X766" s="2" t="s">
        <v>1599</v>
      </c>
      <c r="Y766" s="2" t="s">
        <v>1599</v>
      </c>
      <c r="Z766" s="2" t="s">
        <v>1599</v>
      </c>
      <c r="AC766" s="2" t="s">
        <v>1599</v>
      </c>
      <c r="AE766" s="2" t="s">
        <v>1599</v>
      </c>
      <c r="AF766" s="12" t="s">
        <v>204</v>
      </c>
      <c r="AG766" s="12">
        <v>12051</v>
      </c>
      <c r="AH766" s="12">
        <v>50</v>
      </c>
      <c r="AI766" s="12">
        <f>VLOOKUP(AH766,Tableau5[[ID_Section]:[departement]],10,TRUE)</f>
        <v>17</v>
      </c>
      <c r="AJ766" s="12">
        <v>141</v>
      </c>
      <c r="AK766" s="33">
        <v>43358</v>
      </c>
      <c r="AL766" s="12">
        <v>16</v>
      </c>
      <c r="AM766" s="12">
        <v>1</v>
      </c>
      <c r="AN766" s="12" t="s">
        <v>49</v>
      </c>
      <c r="AP766" s="12">
        <v>3</v>
      </c>
      <c r="AT766" s="12">
        <v>1</v>
      </c>
      <c r="BA766" s="12">
        <v>2</v>
      </c>
      <c r="BB766" s="12">
        <v>2</v>
      </c>
      <c r="BC766" s="12" t="s">
        <v>61</v>
      </c>
      <c r="BD766" s="12">
        <v>148</v>
      </c>
      <c r="BE766" s="12" t="s">
        <v>198</v>
      </c>
      <c r="BF766" s="12">
        <v>14946</v>
      </c>
      <c r="BG766" s="12">
        <v>192</v>
      </c>
      <c r="BI766" s="2"/>
    </row>
    <row r="767" spans="1:61" x14ac:dyDescent="0.2">
      <c r="A767" s="2" t="s">
        <v>1612</v>
      </c>
      <c r="B767" s="2" t="s">
        <v>568</v>
      </c>
      <c r="D767" s="2">
        <v>50</v>
      </c>
      <c r="E767" s="11">
        <v>43358</v>
      </c>
      <c r="F767" s="2">
        <v>43358</v>
      </c>
      <c r="G767" s="2">
        <v>141</v>
      </c>
      <c r="K767" s="2">
        <v>16</v>
      </c>
      <c r="O767" s="2" t="s">
        <v>53</v>
      </c>
      <c r="P767" s="52" t="s">
        <v>53</v>
      </c>
      <c r="R767" s="2">
        <v>3</v>
      </c>
      <c r="S767" s="52" t="s">
        <v>1599</v>
      </c>
      <c r="V767" s="2" t="s">
        <v>1988</v>
      </c>
      <c r="W767" s="2" t="s">
        <v>1599</v>
      </c>
      <c r="X767" s="2" t="s">
        <v>1599</v>
      </c>
      <c r="Y767" s="2" t="s">
        <v>1599</v>
      </c>
      <c r="Z767" s="2" t="s">
        <v>1599</v>
      </c>
      <c r="AC767" s="2" t="s">
        <v>1599</v>
      </c>
      <c r="AE767" s="2" t="s">
        <v>1599</v>
      </c>
      <c r="AF767" s="12" t="s">
        <v>204</v>
      </c>
      <c r="AG767" s="12">
        <v>12052</v>
      </c>
      <c r="AH767" s="12">
        <v>50</v>
      </c>
      <c r="AI767" s="12">
        <f>VLOOKUP(AH767,Tableau5[[ID_Section]:[departement]],10,TRUE)</f>
        <v>17</v>
      </c>
      <c r="AJ767" s="12">
        <v>141</v>
      </c>
      <c r="AK767" s="33">
        <v>43358</v>
      </c>
      <c r="AL767" s="12">
        <v>16</v>
      </c>
      <c r="AM767" s="12">
        <v>9</v>
      </c>
      <c r="AN767" s="12" t="s">
        <v>53</v>
      </c>
      <c r="AO767" s="12" t="s">
        <v>53</v>
      </c>
      <c r="AP767" s="12">
        <v>3</v>
      </c>
      <c r="AT767" s="12">
        <v>1</v>
      </c>
      <c r="AZ767" s="12" t="str">
        <f>CONCATENATE(AH767,"-",AK767,"-","Loisir")</f>
        <v>50-43358-Loisir</v>
      </c>
      <c r="BA767" s="12">
        <v>1</v>
      </c>
      <c r="BB767" s="12">
        <v>2</v>
      </c>
      <c r="BC767" s="12" t="s">
        <v>61</v>
      </c>
      <c r="BD767" s="12">
        <v>148</v>
      </c>
      <c r="BE767" s="12" t="s">
        <v>198</v>
      </c>
      <c r="BF767" s="12">
        <v>14946</v>
      </c>
      <c r="BG767" s="12">
        <v>192</v>
      </c>
      <c r="BI767" s="2"/>
    </row>
    <row r="768" spans="1:61" x14ac:dyDescent="0.2">
      <c r="A768" s="2" t="s">
        <v>1612</v>
      </c>
      <c r="B768" s="2" t="s">
        <v>568</v>
      </c>
      <c r="D768" s="2">
        <v>50</v>
      </c>
      <c r="E768" s="11">
        <v>43358</v>
      </c>
      <c r="F768" s="2">
        <v>43358</v>
      </c>
      <c r="G768" s="2">
        <v>141</v>
      </c>
      <c r="K768" s="2">
        <v>16</v>
      </c>
      <c r="O768" s="2" t="s">
        <v>58</v>
      </c>
      <c r="P768" s="52" t="s">
        <v>53</v>
      </c>
      <c r="R768" s="2">
        <v>1</v>
      </c>
      <c r="S768" s="52" t="s">
        <v>1599</v>
      </c>
      <c r="U768" s="2" t="s">
        <v>167</v>
      </c>
      <c r="V768" s="2" t="s">
        <v>1988</v>
      </c>
      <c r="W768" s="2" t="s">
        <v>1599</v>
      </c>
      <c r="X768" s="2" t="s">
        <v>1599</v>
      </c>
      <c r="Y768" s="2" t="s">
        <v>1599</v>
      </c>
      <c r="Z768" s="2" t="s">
        <v>1599</v>
      </c>
      <c r="AC768" s="2" t="s">
        <v>1599</v>
      </c>
      <c r="AE768" s="2" t="s">
        <v>1599</v>
      </c>
      <c r="AF768" s="12" t="s">
        <v>204</v>
      </c>
      <c r="AG768" s="12">
        <v>12053</v>
      </c>
      <c r="AH768" s="12">
        <v>50</v>
      </c>
      <c r="AI768" s="12">
        <f>VLOOKUP(AH768,Tableau5[[ID_Section]:[departement]],10,TRUE)</f>
        <v>17</v>
      </c>
      <c r="AJ768" s="12">
        <v>141</v>
      </c>
      <c r="AK768" s="33">
        <v>43358</v>
      </c>
      <c r="AL768" s="12">
        <v>16</v>
      </c>
      <c r="AM768" s="12">
        <v>10</v>
      </c>
      <c r="AN768" s="12" t="s">
        <v>58</v>
      </c>
      <c r="AO768" s="12" t="s">
        <v>53</v>
      </c>
      <c r="AP768" s="12">
        <v>1</v>
      </c>
      <c r="AS768" s="12" t="s">
        <v>167</v>
      </c>
      <c r="AT768" s="12">
        <v>1</v>
      </c>
      <c r="AZ768" s="12" t="str">
        <f>CONCATENATE(AH768,"-",AK768,"-","Loisir")</f>
        <v>50-43358-Loisir</v>
      </c>
      <c r="BA768" s="12">
        <v>2</v>
      </c>
      <c r="BB768" s="12">
        <v>2</v>
      </c>
      <c r="BC768" s="12" t="s">
        <v>61</v>
      </c>
      <c r="BD768" s="12">
        <v>148</v>
      </c>
      <c r="BE768" s="12" t="s">
        <v>198</v>
      </c>
      <c r="BF768" s="12">
        <v>14946</v>
      </c>
      <c r="BG768" s="12">
        <v>192</v>
      </c>
      <c r="BI768" s="2"/>
    </row>
    <row r="769" spans="1:61" x14ac:dyDescent="0.2">
      <c r="A769" s="2" t="s">
        <v>1612</v>
      </c>
      <c r="B769" s="2" t="s">
        <v>568</v>
      </c>
      <c r="D769" s="2">
        <v>50</v>
      </c>
      <c r="E769" s="11">
        <v>43358</v>
      </c>
      <c r="F769" s="2">
        <v>43358</v>
      </c>
      <c r="G769" s="2">
        <v>141</v>
      </c>
      <c r="K769" s="2">
        <v>16</v>
      </c>
      <c r="O769" s="2" t="s">
        <v>49</v>
      </c>
      <c r="R769" s="2">
        <v>3</v>
      </c>
      <c r="S769" s="52" t="s">
        <v>1599</v>
      </c>
      <c r="V769" s="2" t="s">
        <v>1988</v>
      </c>
      <c r="W769" s="2" t="s">
        <v>1599</v>
      </c>
      <c r="X769" s="2" t="s">
        <v>1599</v>
      </c>
      <c r="Y769" s="2" t="s">
        <v>1599</v>
      </c>
      <c r="Z769" s="2" t="s">
        <v>1599</v>
      </c>
      <c r="AC769" s="2" t="s">
        <v>1599</v>
      </c>
      <c r="AE769" s="2" t="s">
        <v>1599</v>
      </c>
      <c r="AF769" s="12" t="s">
        <v>204</v>
      </c>
      <c r="AG769" s="12">
        <v>12054</v>
      </c>
      <c r="AH769" s="12">
        <v>50</v>
      </c>
      <c r="AI769" s="12">
        <f>VLOOKUP(AH769,Tableau5[[ID_Section]:[departement]],10,TRUE)</f>
        <v>17</v>
      </c>
      <c r="AJ769" s="12">
        <v>141</v>
      </c>
      <c r="AK769" s="33">
        <v>43358</v>
      </c>
      <c r="AL769" s="12">
        <v>16</v>
      </c>
      <c r="AM769" s="12">
        <v>1</v>
      </c>
      <c r="AN769" s="12" t="s">
        <v>49</v>
      </c>
      <c r="AP769" s="12">
        <v>3</v>
      </c>
      <c r="AT769" s="12">
        <v>1</v>
      </c>
      <c r="BA769" s="12">
        <v>2</v>
      </c>
      <c r="BB769" s="12">
        <v>2</v>
      </c>
      <c r="BC769" s="12" t="s">
        <v>61</v>
      </c>
      <c r="BD769" s="12">
        <v>148</v>
      </c>
      <c r="BE769" s="12" t="s">
        <v>198</v>
      </c>
      <c r="BF769" s="12">
        <v>14946</v>
      </c>
      <c r="BG769" s="12">
        <v>192</v>
      </c>
      <c r="BI769" s="2"/>
    </row>
    <row r="770" spans="1:61" x14ac:dyDescent="0.2">
      <c r="A770" s="2" t="s">
        <v>1612</v>
      </c>
      <c r="B770" s="2" t="s">
        <v>568</v>
      </c>
      <c r="D770" s="2">
        <v>50</v>
      </c>
      <c r="E770" s="11">
        <v>43358</v>
      </c>
      <c r="F770" s="2">
        <v>43358</v>
      </c>
      <c r="G770" s="2">
        <v>141</v>
      </c>
      <c r="K770" s="2">
        <v>16</v>
      </c>
      <c r="O770" s="2" t="s">
        <v>53</v>
      </c>
      <c r="P770" s="52" t="s">
        <v>53</v>
      </c>
      <c r="R770" s="2">
        <v>5</v>
      </c>
      <c r="S770" s="52" t="s">
        <v>1599</v>
      </c>
      <c r="V770" s="2" t="s">
        <v>1988</v>
      </c>
      <c r="W770" s="2" t="s">
        <v>1599</v>
      </c>
      <c r="X770" s="2" t="s">
        <v>1599</v>
      </c>
      <c r="Y770" s="2" t="s">
        <v>1599</v>
      </c>
      <c r="Z770" s="2" t="s">
        <v>1599</v>
      </c>
      <c r="AC770" s="2" t="s">
        <v>1599</v>
      </c>
      <c r="AE770" s="2" t="s">
        <v>1599</v>
      </c>
      <c r="AF770" s="12" t="s">
        <v>204</v>
      </c>
      <c r="AG770" s="12">
        <v>12055</v>
      </c>
      <c r="AH770" s="12">
        <v>50</v>
      </c>
      <c r="AI770" s="12">
        <f>VLOOKUP(AH770,Tableau5[[ID_Section]:[departement]],10,TRUE)</f>
        <v>17</v>
      </c>
      <c r="AJ770" s="12">
        <v>141</v>
      </c>
      <c r="AK770" s="33">
        <v>43358</v>
      </c>
      <c r="AL770" s="12">
        <v>16</v>
      </c>
      <c r="AM770" s="12">
        <v>9</v>
      </c>
      <c r="AN770" s="12" t="s">
        <v>53</v>
      </c>
      <c r="AO770" s="12" t="s">
        <v>53</v>
      </c>
      <c r="AP770" s="12">
        <v>5</v>
      </c>
      <c r="AT770" s="12">
        <v>1</v>
      </c>
      <c r="AZ770" s="12" t="str">
        <f>CONCATENATE(AH770,"-",AK770,"-","Loisir")</f>
        <v>50-43358-Loisir</v>
      </c>
      <c r="BA770" s="12">
        <v>1</v>
      </c>
      <c r="BB770" s="12">
        <v>2</v>
      </c>
      <c r="BC770" s="12" t="s">
        <v>61</v>
      </c>
      <c r="BD770" s="12">
        <v>148</v>
      </c>
      <c r="BE770" s="12" t="s">
        <v>198</v>
      </c>
      <c r="BF770" s="12">
        <v>14946</v>
      </c>
      <c r="BG770" s="12">
        <v>192</v>
      </c>
      <c r="BI770" s="2"/>
    </row>
    <row r="771" spans="1:61" x14ac:dyDescent="0.2">
      <c r="A771" s="2" t="s">
        <v>1612</v>
      </c>
      <c r="B771" s="2" t="s">
        <v>568</v>
      </c>
      <c r="D771" s="2">
        <v>50</v>
      </c>
      <c r="E771" s="11">
        <v>43358</v>
      </c>
      <c r="F771" s="2">
        <v>43358</v>
      </c>
      <c r="G771" s="2">
        <v>141</v>
      </c>
      <c r="K771" s="2">
        <v>16</v>
      </c>
      <c r="O771" s="2" t="s">
        <v>53</v>
      </c>
      <c r="P771" s="52" t="s">
        <v>53</v>
      </c>
      <c r="R771" s="2">
        <v>1</v>
      </c>
      <c r="S771" s="52" t="s">
        <v>1599</v>
      </c>
      <c r="V771" s="2" t="s">
        <v>1989</v>
      </c>
      <c r="W771" s="2" t="s">
        <v>1599</v>
      </c>
      <c r="X771" s="2" t="s">
        <v>1599</v>
      </c>
      <c r="Y771" s="2" t="s">
        <v>1599</v>
      </c>
      <c r="Z771" s="2" t="s">
        <v>1599</v>
      </c>
      <c r="AC771" s="2" t="s">
        <v>1599</v>
      </c>
      <c r="AE771" s="2" t="s">
        <v>1599</v>
      </c>
      <c r="AF771" s="12" t="s">
        <v>204</v>
      </c>
      <c r="AG771" s="12">
        <v>12056</v>
      </c>
      <c r="AH771" s="12">
        <v>50</v>
      </c>
      <c r="AI771" s="12">
        <f>VLOOKUP(AH771,Tableau5[[ID_Section]:[departement]],10,TRUE)</f>
        <v>17</v>
      </c>
      <c r="AJ771" s="12">
        <v>141</v>
      </c>
      <c r="AK771" s="33">
        <v>43358</v>
      </c>
      <c r="AL771" s="12">
        <v>16</v>
      </c>
      <c r="AM771" s="12">
        <v>9</v>
      </c>
      <c r="AN771" s="12" t="s">
        <v>53</v>
      </c>
      <c r="AO771" s="12" t="s">
        <v>53</v>
      </c>
      <c r="AP771" s="12">
        <v>1</v>
      </c>
      <c r="AT771" s="12">
        <v>2</v>
      </c>
      <c r="AZ771" s="12" t="str">
        <f>CONCATENATE(AH771,"-",AK771,"-","Loisir")</f>
        <v>50-43358-Loisir</v>
      </c>
      <c r="BA771" s="12">
        <v>1</v>
      </c>
      <c r="BB771" s="12">
        <v>2</v>
      </c>
      <c r="BC771" s="12" t="s">
        <v>61</v>
      </c>
      <c r="BD771" s="12">
        <v>148</v>
      </c>
      <c r="BE771" s="12" t="s">
        <v>198</v>
      </c>
      <c r="BF771" s="12">
        <v>14946</v>
      </c>
      <c r="BG771" s="12">
        <v>192</v>
      </c>
      <c r="BI771" s="2"/>
    </row>
    <row r="772" spans="1:61" x14ac:dyDescent="0.2">
      <c r="A772" s="2" t="s">
        <v>1612</v>
      </c>
      <c r="B772" s="2" t="s">
        <v>568</v>
      </c>
      <c r="D772" s="2">
        <v>50</v>
      </c>
      <c r="E772" s="11">
        <v>43358</v>
      </c>
      <c r="F772" s="2">
        <v>43358</v>
      </c>
      <c r="G772" s="2">
        <v>141</v>
      </c>
      <c r="K772" s="2">
        <v>16</v>
      </c>
      <c r="O772" s="2" t="s">
        <v>53</v>
      </c>
      <c r="P772" s="52" t="s">
        <v>53</v>
      </c>
      <c r="R772" s="2">
        <v>3</v>
      </c>
      <c r="S772" s="52" t="s">
        <v>1599</v>
      </c>
      <c r="V772" s="2" t="s">
        <v>1988</v>
      </c>
      <c r="W772" s="2" t="s">
        <v>1599</v>
      </c>
      <c r="X772" s="2" t="s">
        <v>1599</v>
      </c>
      <c r="Y772" s="2" t="s">
        <v>1599</v>
      </c>
      <c r="Z772" s="2" t="s">
        <v>1599</v>
      </c>
      <c r="AC772" s="2" t="s">
        <v>1599</v>
      </c>
      <c r="AE772" s="2" t="s">
        <v>1599</v>
      </c>
      <c r="AF772" s="12" t="s">
        <v>204</v>
      </c>
      <c r="AG772" s="12">
        <v>12057</v>
      </c>
      <c r="AH772" s="12">
        <v>50</v>
      </c>
      <c r="AI772" s="12">
        <f>VLOOKUP(AH772,Tableau5[[ID_Section]:[departement]],10,TRUE)</f>
        <v>17</v>
      </c>
      <c r="AJ772" s="12">
        <v>141</v>
      </c>
      <c r="AK772" s="33">
        <v>43358</v>
      </c>
      <c r="AL772" s="12">
        <v>16</v>
      </c>
      <c r="AM772" s="12">
        <v>9</v>
      </c>
      <c r="AN772" s="12" t="s">
        <v>53</v>
      </c>
      <c r="AO772" s="12" t="s">
        <v>53</v>
      </c>
      <c r="AP772" s="12">
        <v>3</v>
      </c>
      <c r="AT772" s="12">
        <v>1</v>
      </c>
      <c r="AZ772" s="12" t="str">
        <f>CONCATENATE(AH772,"-",AK772,"-","Loisir")</f>
        <v>50-43358-Loisir</v>
      </c>
      <c r="BA772" s="12">
        <v>1</v>
      </c>
      <c r="BB772" s="12">
        <v>2</v>
      </c>
      <c r="BC772" s="12" t="s">
        <v>61</v>
      </c>
      <c r="BD772" s="12">
        <v>148</v>
      </c>
      <c r="BE772" s="12" t="s">
        <v>198</v>
      </c>
      <c r="BF772" s="12">
        <v>14946</v>
      </c>
      <c r="BG772" s="12">
        <v>192</v>
      </c>
      <c r="BI772" s="2"/>
    </row>
    <row r="773" spans="1:61" x14ac:dyDescent="0.2">
      <c r="A773" s="2" t="s">
        <v>1612</v>
      </c>
      <c r="B773" s="2" t="s">
        <v>568</v>
      </c>
      <c r="D773" s="2">
        <v>50</v>
      </c>
      <c r="E773" s="11">
        <v>43358</v>
      </c>
      <c r="F773" s="2">
        <v>43358</v>
      </c>
      <c r="G773" s="2">
        <v>141</v>
      </c>
      <c r="K773" s="2">
        <v>16</v>
      </c>
      <c r="O773" s="2" t="s">
        <v>52</v>
      </c>
      <c r="P773" s="52" t="s">
        <v>52</v>
      </c>
      <c r="R773" s="2">
        <v>1</v>
      </c>
      <c r="S773" s="52">
        <v>1</v>
      </c>
      <c r="V773" s="2" t="s">
        <v>1989</v>
      </c>
      <c r="W773" s="2" t="s">
        <v>54</v>
      </c>
      <c r="X773" s="2" t="s">
        <v>272</v>
      </c>
      <c r="Y773" s="2" t="s">
        <v>1599</v>
      </c>
      <c r="Z773" s="2" t="s">
        <v>1599</v>
      </c>
      <c r="AC773" s="2" t="s">
        <v>1599</v>
      </c>
      <c r="AE773" s="2" t="s">
        <v>1599</v>
      </c>
      <c r="AF773" s="12" t="s">
        <v>272</v>
      </c>
      <c r="AG773" s="12">
        <v>12058</v>
      </c>
      <c r="AH773" s="12">
        <v>50</v>
      </c>
      <c r="AI773" s="12">
        <f>VLOOKUP(AH773,Tableau5[[ID_Section]:[departement]],10,TRUE)</f>
        <v>17</v>
      </c>
      <c r="AJ773" s="12">
        <v>141</v>
      </c>
      <c r="AK773" s="33">
        <v>43358</v>
      </c>
      <c r="AL773" s="12">
        <v>16</v>
      </c>
      <c r="AM773" s="12">
        <v>6</v>
      </c>
      <c r="AN773" s="12" t="s">
        <v>52</v>
      </c>
      <c r="AO773" s="12" t="str">
        <f>AN773</f>
        <v>Itinérant</v>
      </c>
      <c r="AP773" s="12">
        <v>1</v>
      </c>
      <c r="AT773" s="12">
        <v>2</v>
      </c>
      <c r="AU773" s="12">
        <v>66</v>
      </c>
      <c r="AZ773" s="12" t="str">
        <f>CONCATENATE(AH773,"-",AK773,"-",AN773)</f>
        <v>50-43358-Itinérant</v>
      </c>
      <c r="BA773" s="12">
        <v>1</v>
      </c>
      <c r="BB773" s="12">
        <v>2</v>
      </c>
      <c r="BC773" s="12" t="s">
        <v>61</v>
      </c>
      <c r="BD773" s="12">
        <v>148</v>
      </c>
      <c r="BE773" s="12" t="s">
        <v>198</v>
      </c>
      <c r="BF773" s="12">
        <v>14946</v>
      </c>
      <c r="BG773" s="12">
        <v>192</v>
      </c>
      <c r="BI773" s="2"/>
    </row>
    <row r="774" spans="1:61" x14ac:dyDescent="0.2">
      <c r="A774" s="2" t="s">
        <v>1612</v>
      </c>
      <c r="B774" s="2" t="s">
        <v>568</v>
      </c>
      <c r="D774" s="2">
        <v>50</v>
      </c>
      <c r="E774" s="11">
        <v>43358</v>
      </c>
      <c r="F774" s="2">
        <v>43358</v>
      </c>
      <c r="G774" s="2">
        <v>141</v>
      </c>
      <c r="K774" s="2">
        <v>16</v>
      </c>
      <c r="O774" s="2" t="s">
        <v>52</v>
      </c>
      <c r="P774" s="52" t="s">
        <v>52</v>
      </c>
      <c r="R774" s="2">
        <v>1</v>
      </c>
      <c r="S774" s="52" t="s">
        <v>1599</v>
      </c>
      <c r="V774" s="2" t="s">
        <v>1989</v>
      </c>
      <c r="W774" s="2" t="s">
        <v>1599</v>
      </c>
      <c r="X774" s="2" t="s">
        <v>1599</v>
      </c>
      <c r="Y774" s="2" t="s">
        <v>1599</v>
      </c>
      <c r="Z774" s="2" t="s">
        <v>1599</v>
      </c>
      <c r="AC774" s="2" t="s">
        <v>1599</v>
      </c>
      <c r="AE774" s="2" t="s">
        <v>1599</v>
      </c>
      <c r="AF774" s="12" t="s">
        <v>204</v>
      </c>
      <c r="AG774" s="12">
        <v>12059</v>
      </c>
      <c r="AH774" s="12">
        <v>50</v>
      </c>
      <c r="AI774" s="12">
        <f>VLOOKUP(AH774,Tableau5[[ID_Section]:[departement]],10,TRUE)</f>
        <v>17</v>
      </c>
      <c r="AJ774" s="12">
        <v>141</v>
      </c>
      <c r="AK774" s="33">
        <v>43358</v>
      </c>
      <c r="AL774" s="12">
        <v>16</v>
      </c>
      <c r="AM774" s="12">
        <v>6</v>
      </c>
      <c r="AN774" s="12" t="s">
        <v>52</v>
      </c>
      <c r="AO774" s="12" t="str">
        <f>AN774</f>
        <v>Itinérant</v>
      </c>
      <c r="AP774" s="12">
        <v>1</v>
      </c>
      <c r="AT774" s="12">
        <v>2</v>
      </c>
      <c r="AZ774" s="12" t="str">
        <f>CONCATENATE(AH774,"-",AK774,"-",AN774)</f>
        <v>50-43358-Itinérant</v>
      </c>
      <c r="BA774" s="12">
        <v>1</v>
      </c>
      <c r="BB774" s="12">
        <v>2</v>
      </c>
      <c r="BC774" s="12" t="s">
        <v>61</v>
      </c>
      <c r="BD774" s="12">
        <v>148</v>
      </c>
      <c r="BE774" s="12" t="s">
        <v>198</v>
      </c>
      <c r="BF774" s="12">
        <v>14946</v>
      </c>
      <c r="BG774" s="12">
        <v>192</v>
      </c>
      <c r="BI774" s="2"/>
    </row>
    <row r="775" spans="1:61" x14ac:dyDescent="0.2">
      <c r="A775" s="2" t="s">
        <v>1612</v>
      </c>
      <c r="B775" s="2" t="s">
        <v>568</v>
      </c>
      <c r="D775" s="2">
        <v>50</v>
      </c>
      <c r="E775" s="11">
        <v>43358</v>
      </c>
      <c r="F775" s="2">
        <v>43358</v>
      </c>
      <c r="G775" s="2">
        <v>141</v>
      </c>
      <c r="K775" s="2">
        <v>16</v>
      </c>
      <c r="O775" s="2" t="s">
        <v>52</v>
      </c>
      <c r="P775" s="52" t="s">
        <v>52</v>
      </c>
      <c r="R775" s="2">
        <v>1</v>
      </c>
      <c r="S775" s="52">
        <v>1</v>
      </c>
      <c r="V775" s="2" t="s">
        <v>1989</v>
      </c>
      <c r="W775" s="2" t="s">
        <v>54</v>
      </c>
      <c r="X775" s="2" t="s">
        <v>273</v>
      </c>
      <c r="Y775" s="2" t="s">
        <v>1599</v>
      </c>
      <c r="Z775" s="2" t="s">
        <v>1599</v>
      </c>
      <c r="AC775" s="2" t="s">
        <v>1599</v>
      </c>
      <c r="AE775" s="2" t="s">
        <v>1599</v>
      </c>
      <c r="AF775" s="12" t="s">
        <v>273</v>
      </c>
      <c r="AG775" s="12">
        <v>12060</v>
      </c>
      <c r="AH775" s="12">
        <v>50</v>
      </c>
      <c r="AI775" s="12">
        <f>VLOOKUP(AH775,Tableau5[[ID_Section]:[departement]],10,TRUE)</f>
        <v>17</v>
      </c>
      <c r="AJ775" s="12">
        <v>141</v>
      </c>
      <c r="AK775" s="33">
        <v>43358</v>
      </c>
      <c r="AL775" s="12">
        <v>16</v>
      </c>
      <c r="AM775" s="12">
        <v>6</v>
      </c>
      <c r="AN775" s="12" t="s">
        <v>52</v>
      </c>
      <c r="AO775" s="12" t="str">
        <f>AN775</f>
        <v>Itinérant</v>
      </c>
      <c r="AP775" s="12">
        <v>1</v>
      </c>
      <c r="AT775" s="12">
        <v>2</v>
      </c>
      <c r="AU775" s="12">
        <v>67</v>
      </c>
      <c r="AZ775" s="12" t="str">
        <f>CONCATENATE(AH775,"-",AK775,"-",AN775)</f>
        <v>50-43358-Itinérant</v>
      </c>
      <c r="BA775" s="12">
        <v>1</v>
      </c>
      <c r="BB775" s="12">
        <v>2</v>
      </c>
      <c r="BC775" s="12" t="s">
        <v>61</v>
      </c>
      <c r="BD775" s="12">
        <v>148</v>
      </c>
      <c r="BE775" s="12" t="s">
        <v>198</v>
      </c>
      <c r="BF775" s="12">
        <v>14946</v>
      </c>
      <c r="BG775" s="12">
        <v>192</v>
      </c>
      <c r="BI775" s="2"/>
    </row>
    <row r="776" spans="1:61" x14ac:dyDescent="0.2">
      <c r="A776" s="2" t="s">
        <v>1612</v>
      </c>
      <c r="B776" s="2" t="s">
        <v>568</v>
      </c>
      <c r="D776" s="2">
        <v>50</v>
      </c>
      <c r="E776" s="11">
        <v>43358</v>
      </c>
      <c r="F776" s="2">
        <v>43358</v>
      </c>
      <c r="G776" s="2">
        <v>141</v>
      </c>
      <c r="K776" s="2">
        <v>16</v>
      </c>
      <c r="O776" s="2" t="s">
        <v>52</v>
      </c>
      <c r="P776" s="52" t="s">
        <v>52</v>
      </c>
      <c r="R776" s="2">
        <v>1</v>
      </c>
      <c r="S776" s="52" t="s">
        <v>1599</v>
      </c>
      <c r="V776" s="2" t="s">
        <v>1989</v>
      </c>
      <c r="W776" s="2" t="s">
        <v>1599</v>
      </c>
      <c r="X776" s="2" t="s">
        <v>1599</v>
      </c>
      <c r="Y776" s="2" t="s">
        <v>1599</v>
      </c>
      <c r="Z776" s="2" t="s">
        <v>1599</v>
      </c>
      <c r="AC776" s="2" t="s">
        <v>1599</v>
      </c>
      <c r="AE776" s="2" t="s">
        <v>1599</v>
      </c>
      <c r="AF776" s="12" t="s">
        <v>204</v>
      </c>
      <c r="AG776" s="12">
        <v>12061</v>
      </c>
      <c r="AH776" s="12">
        <v>50</v>
      </c>
      <c r="AI776" s="12">
        <f>VLOOKUP(AH776,Tableau5[[ID_Section]:[departement]],10,TRUE)</f>
        <v>17</v>
      </c>
      <c r="AJ776" s="12">
        <v>141</v>
      </c>
      <c r="AK776" s="33">
        <v>43358</v>
      </c>
      <c r="AL776" s="12">
        <v>16</v>
      </c>
      <c r="AM776" s="12">
        <v>6</v>
      </c>
      <c r="AN776" s="12" t="s">
        <v>52</v>
      </c>
      <c r="AO776" s="12" t="str">
        <f>AN776</f>
        <v>Itinérant</v>
      </c>
      <c r="AP776" s="12">
        <v>1</v>
      </c>
      <c r="AT776" s="12">
        <v>2</v>
      </c>
      <c r="AZ776" s="12" t="str">
        <f>CONCATENATE(AH776,"-",AK776,"-",AN776)</f>
        <v>50-43358-Itinérant</v>
      </c>
      <c r="BA776" s="12">
        <v>1</v>
      </c>
      <c r="BB776" s="12">
        <v>2</v>
      </c>
      <c r="BC776" s="12" t="s">
        <v>61</v>
      </c>
      <c r="BD776" s="12">
        <v>148</v>
      </c>
      <c r="BE776" s="12" t="s">
        <v>198</v>
      </c>
      <c r="BF776" s="12">
        <v>14946</v>
      </c>
      <c r="BG776" s="12">
        <v>192</v>
      </c>
      <c r="BI776" s="2"/>
    </row>
    <row r="777" spans="1:61" x14ac:dyDescent="0.2">
      <c r="A777" s="2" t="s">
        <v>1612</v>
      </c>
      <c r="B777" s="2" t="s">
        <v>568</v>
      </c>
      <c r="D777" s="2">
        <v>50</v>
      </c>
      <c r="E777" s="11">
        <v>43358</v>
      </c>
      <c r="F777" s="2">
        <v>43358</v>
      </c>
      <c r="G777" s="2">
        <v>141</v>
      </c>
      <c r="K777" s="2">
        <v>16</v>
      </c>
      <c r="O777" s="2" t="s">
        <v>53</v>
      </c>
      <c r="P777" s="52" t="s">
        <v>53</v>
      </c>
      <c r="R777" s="2">
        <v>2</v>
      </c>
      <c r="S777" s="52" t="s">
        <v>1599</v>
      </c>
      <c r="V777" s="2" t="s">
        <v>1989</v>
      </c>
      <c r="W777" s="2" t="s">
        <v>1599</v>
      </c>
      <c r="X777" s="2" t="s">
        <v>1599</v>
      </c>
      <c r="Y777" s="2" t="s">
        <v>1599</v>
      </c>
      <c r="Z777" s="2" t="s">
        <v>1599</v>
      </c>
      <c r="AC777" s="2" t="s">
        <v>1599</v>
      </c>
      <c r="AE777" s="2" t="s">
        <v>1599</v>
      </c>
      <c r="AF777" s="12" t="s">
        <v>204</v>
      </c>
      <c r="AG777" s="12">
        <v>12062</v>
      </c>
      <c r="AH777" s="12">
        <v>50</v>
      </c>
      <c r="AI777" s="12">
        <f>VLOOKUP(AH777,Tableau5[[ID_Section]:[departement]],10,TRUE)</f>
        <v>17</v>
      </c>
      <c r="AJ777" s="12">
        <v>141</v>
      </c>
      <c r="AK777" s="33">
        <v>43358</v>
      </c>
      <c r="AL777" s="12">
        <v>16</v>
      </c>
      <c r="AM777" s="12">
        <v>7</v>
      </c>
      <c r="AN777" s="12" t="s">
        <v>53</v>
      </c>
      <c r="AO777" s="12" t="s">
        <v>53</v>
      </c>
      <c r="AP777" s="12">
        <v>2</v>
      </c>
      <c r="AT777" s="12">
        <v>2</v>
      </c>
      <c r="AZ777" s="12" t="str">
        <f>CONCATENATE(AH777,"-",AK777,"-","Loisir")</f>
        <v>50-43358-Loisir</v>
      </c>
      <c r="BA777" s="12">
        <v>1</v>
      </c>
      <c r="BB777" s="12">
        <v>2</v>
      </c>
      <c r="BC777" s="12" t="s">
        <v>61</v>
      </c>
      <c r="BD777" s="12">
        <v>148</v>
      </c>
      <c r="BE777" s="12" t="s">
        <v>198</v>
      </c>
      <c r="BF777" s="12">
        <v>14946</v>
      </c>
      <c r="BG777" s="12">
        <v>192</v>
      </c>
      <c r="BI777" s="2"/>
    </row>
    <row r="778" spans="1:61" x14ac:dyDescent="0.2">
      <c r="A778" s="2" t="s">
        <v>1612</v>
      </c>
      <c r="B778" s="2" t="s">
        <v>568</v>
      </c>
      <c r="D778" s="2">
        <v>50</v>
      </c>
      <c r="E778" s="11">
        <v>43358</v>
      </c>
      <c r="F778" s="2">
        <v>43358</v>
      </c>
      <c r="G778" s="2">
        <v>141</v>
      </c>
      <c r="K778" s="2">
        <v>16</v>
      </c>
      <c r="O778" s="2" t="s">
        <v>49</v>
      </c>
      <c r="R778" s="2">
        <v>2</v>
      </c>
      <c r="S778" s="52" t="s">
        <v>1599</v>
      </c>
      <c r="V778" s="2" t="s">
        <v>1989</v>
      </c>
      <c r="W778" s="2" t="s">
        <v>1599</v>
      </c>
      <c r="X778" s="2" t="s">
        <v>1599</v>
      </c>
      <c r="Y778" s="2" t="s">
        <v>1599</v>
      </c>
      <c r="Z778" s="2" t="s">
        <v>1599</v>
      </c>
      <c r="AC778" s="2" t="s">
        <v>1599</v>
      </c>
      <c r="AE778" s="2" t="s">
        <v>1599</v>
      </c>
      <c r="AF778" s="12" t="s">
        <v>204</v>
      </c>
      <c r="AG778" s="12">
        <v>12063</v>
      </c>
      <c r="AH778" s="12">
        <v>50</v>
      </c>
      <c r="AI778" s="12">
        <f>VLOOKUP(AH778,Tableau5[[ID_Section]:[departement]],10,TRUE)</f>
        <v>17</v>
      </c>
      <c r="AJ778" s="12">
        <v>141</v>
      </c>
      <c r="AK778" s="33">
        <v>43358</v>
      </c>
      <c r="AL778" s="12">
        <v>16</v>
      </c>
      <c r="AM778" s="12">
        <v>1</v>
      </c>
      <c r="AN778" s="12" t="s">
        <v>49</v>
      </c>
      <c r="AP778" s="12">
        <v>2</v>
      </c>
      <c r="AT778" s="12">
        <v>2</v>
      </c>
      <c r="BA778" s="12">
        <v>2</v>
      </c>
      <c r="BB778" s="12">
        <v>2</v>
      </c>
      <c r="BC778" s="12" t="s">
        <v>61</v>
      </c>
      <c r="BD778" s="12">
        <v>148</v>
      </c>
      <c r="BE778" s="12" t="s">
        <v>198</v>
      </c>
      <c r="BF778" s="12">
        <v>14946</v>
      </c>
      <c r="BG778" s="12">
        <v>192</v>
      </c>
      <c r="BI778" s="2"/>
    </row>
    <row r="779" spans="1:61" x14ac:dyDescent="0.2">
      <c r="A779" s="2" t="s">
        <v>1612</v>
      </c>
      <c r="B779" s="2" t="s">
        <v>568</v>
      </c>
      <c r="D779" s="2">
        <v>50</v>
      </c>
      <c r="E779" s="11">
        <v>43358</v>
      </c>
      <c r="F779" s="2">
        <v>43358</v>
      </c>
      <c r="G779" s="2">
        <v>141</v>
      </c>
      <c r="K779" s="2">
        <v>16</v>
      </c>
      <c r="O779" s="2" t="s">
        <v>46</v>
      </c>
      <c r="R779" s="2">
        <v>1</v>
      </c>
      <c r="S779" s="52" t="s">
        <v>1599</v>
      </c>
      <c r="V779" s="2" t="s">
        <v>1989</v>
      </c>
      <c r="W779" s="2" t="s">
        <v>1599</v>
      </c>
      <c r="X779" s="2" t="s">
        <v>1599</v>
      </c>
      <c r="Y779" s="2" t="s">
        <v>1599</v>
      </c>
      <c r="Z779" s="2" t="s">
        <v>1599</v>
      </c>
      <c r="AC779" s="2" t="s">
        <v>1599</v>
      </c>
      <c r="AE779" s="2" t="s">
        <v>1599</v>
      </c>
      <c r="AF779" s="12" t="s">
        <v>204</v>
      </c>
      <c r="AG779" s="12">
        <v>12064</v>
      </c>
      <c r="AH779" s="12">
        <v>50</v>
      </c>
      <c r="AI779" s="12">
        <f>VLOOKUP(AH779,Tableau5[[ID_Section]:[departement]],10,TRUE)</f>
        <v>17</v>
      </c>
      <c r="AJ779" s="12">
        <v>141</v>
      </c>
      <c r="AK779" s="33">
        <v>43358</v>
      </c>
      <c r="AL779" s="12">
        <v>16</v>
      </c>
      <c r="AM779" s="12">
        <v>2</v>
      </c>
      <c r="AN779" s="12" t="s">
        <v>46</v>
      </c>
      <c r="AP779" s="12">
        <v>1</v>
      </c>
      <c r="AT779" s="12">
        <v>2</v>
      </c>
      <c r="BA779" s="12">
        <v>2</v>
      </c>
      <c r="BB779" s="12">
        <v>2</v>
      </c>
      <c r="BC779" s="12" t="s">
        <v>61</v>
      </c>
      <c r="BD779" s="12">
        <v>148</v>
      </c>
      <c r="BE779" s="12" t="s">
        <v>198</v>
      </c>
      <c r="BF779" s="12">
        <v>14946</v>
      </c>
      <c r="BG779" s="12">
        <v>192</v>
      </c>
      <c r="BI779" s="2"/>
    </row>
    <row r="780" spans="1:61" x14ac:dyDescent="0.2">
      <c r="A780" s="2" t="s">
        <v>1612</v>
      </c>
      <c r="B780" s="2" t="s">
        <v>568</v>
      </c>
      <c r="D780" s="2">
        <v>50</v>
      </c>
      <c r="E780" s="11">
        <v>43358</v>
      </c>
      <c r="F780" s="2">
        <v>43358</v>
      </c>
      <c r="G780" s="2">
        <v>141</v>
      </c>
      <c r="K780" s="2">
        <v>16</v>
      </c>
      <c r="O780" s="2" t="s">
        <v>53</v>
      </c>
      <c r="P780" s="52" t="s">
        <v>53</v>
      </c>
      <c r="R780" s="2">
        <v>5</v>
      </c>
      <c r="S780" s="52" t="s">
        <v>1599</v>
      </c>
      <c r="V780" s="2" t="s">
        <v>1989</v>
      </c>
      <c r="W780" s="2" t="s">
        <v>1599</v>
      </c>
      <c r="X780" s="2" t="s">
        <v>1599</v>
      </c>
      <c r="Y780" s="2" t="s">
        <v>1599</v>
      </c>
      <c r="Z780" s="2" t="s">
        <v>1599</v>
      </c>
      <c r="AC780" s="2" t="s">
        <v>1599</v>
      </c>
      <c r="AE780" s="2" t="s">
        <v>1599</v>
      </c>
      <c r="AF780" s="12" t="s">
        <v>204</v>
      </c>
      <c r="AG780" s="12">
        <v>12065</v>
      </c>
      <c r="AH780" s="12">
        <v>50</v>
      </c>
      <c r="AI780" s="12">
        <f>VLOOKUP(AH780,Tableau5[[ID_Section]:[departement]],10,TRUE)</f>
        <v>17</v>
      </c>
      <c r="AJ780" s="12">
        <v>141</v>
      </c>
      <c r="AK780" s="33">
        <v>43358</v>
      </c>
      <c r="AL780" s="12">
        <v>16</v>
      </c>
      <c r="AM780" s="12">
        <v>9</v>
      </c>
      <c r="AN780" s="12" t="s">
        <v>53</v>
      </c>
      <c r="AO780" s="12" t="s">
        <v>53</v>
      </c>
      <c r="AP780" s="12">
        <v>5</v>
      </c>
      <c r="AT780" s="12">
        <v>2</v>
      </c>
      <c r="AZ780" s="12" t="str">
        <f>CONCATENATE(AH780,"-",AK780,"-","Loisir")</f>
        <v>50-43358-Loisir</v>
      </c>
      <c r="BA780" s="12">
        <v>1</v>
      </c>
      <c r="BB780" s="12">
        <v>2</v>
      </c>
      <c r="BC780" s="12" t="s">
        <v>61</v>
      </c>
      <c r="BD780" s="12">
        <v>148</v>
      </c>
      <c r="BE780" s="12" t="s">
        <v>198</v>
      </c>
      <c r="BF780" s="12">
        <v>14946</v>
      </c>
      <c r="BG780" s="12">
        <v>192</v>
      </c>
      <c r="BI780" s="2"/>
    </row>
    <row r="781" spans="1:61" x14ac:dyDescent="0.2">
      <c r="A781" s="2" t="s">
        <v>1612</v>
      </c>
      <c r="B781" s="2" t="s">
        <v>568</v>
      </c>
      <c r="D781" s="2">
        <v>50</v>
      </c>
      <c r="E781" s="11">
        <v>43358</v>
      </c>
      <c r="F781" s="2">
        <v>43358</v>
      </c>
      <c r="G781" s="2">
        <v>141</v>
      </c>
      <c r="K781" s="2">
        <v>16</v>
      </c>
      <c r="O781" s="2" t="s">
        <v>53</v>
      </c>
      <c r="P781" s="52" t="s">
        <v>53</v>
      </c>
      <c r="R781" s="2">
        <v>5</v>
      </c>
      <c r="S781" s="52" t="s">
        <v>1599</v>
      </c>
      <c r="V781" s="2" t="s">
        <v>1988</v>
      </c>
      <c r="W781" s="2" t="s">
        <v>1599</v>
      </c>
      <c r="X781" s="2" t="s">
        <v>1599</v>
      </c>
      <c r="Y781" s="2" t="s">
        <v>1599</v>
      </c>
      <c r="Z781" s="2" t="s">
        <v>1599</v>
      </c>
      <c r="AC781" s="2" t="s">
        <v>1599</v>
      </c>
      <c r="AE781" s="2" t="s">
        <v>1599</v>
      </c>
      <c r="AF781" s="12" t="s">
        <v>204</v>
      </c>
      <c r="AG781" s="12">
        <v>12066</v>
      </c>
      <c r="AH781" s="12">
        <v>50</v>
      </c>
      <c r="AI781" s="12">
        <f>VLOOKUP(AH781,Tableau5[[ID_Section]:[departement]],10,TRUE)</f>
        <v>17</v>
      </c>
      <c r="AJ781" s="12">
        <v>141</v>
      </c>
      <c r="AK781" s="33">
        <v>43358</v>
      </c>
      <c r="AL781" s="12">
        <v>16</v>
      </c>
      <c r="AM781" s="12">
        <v>9</v>
      </c>
      <c r="AN781" s="12" t="s">
        <v>53</v>
      </c>
      <c r="AO781" s="12" t="s">
        <v>53</v>
      </c>
      <c r="AP781" s="12">
        <v>5</v>
      </c>
      <c r="AT781" s="12">
        <v>1</v>
      </c>
      <c r="AZ781" s="12" t="str">
        <f>CONCATENATE(AH781,"-",AK781,"-","Loisir")</f>
        <v>50-43358-Loisir</v>
      </c>
      <c r="BA781" s="12">
        <v>1</v>
      </c>
      <c r="BB781" s="12">
        <v>2</v>
      </c>
      <c r="BC781" s="12" t="s">
        <v>61</v>
      </c>
      <c r="BD781" s="12">
        <v>148</v>
      </c>
      <c r="BE781" s="12" t="s">
        <v>198</v>
      </c>
      <c r="BF781" s="12">
        <v>14946</v>
      </c>
      <c r="BG781" s="12">
        <v>192</v>
      </c>
      <c r="BI781" s="2"/>
    </row>
    <row r="782" spans="1:61" x14ac:dyDescent="0.2">
      <c r="A782" s="2" t="s">
        <v>1612</v>
      </c>
      <c r="B782" s="2" t="s">
        <v>568</v>
      </c>
      <c r="D782" s="2">
        <v>50</v>
      </c>
      <c r="E782" s="11">
        <v>43358</v>
      </c>
      <c r="F782" s="2">
        <v>43358</v>
      </c>
      <c r="G782" s="2">
        <v>141</v>
      </c>
      <c r="K782" s="2">
        <v>16</v>
      </c>
      <c r="O782" s="2" t="s">
        <v>49</v>
      </c>
      <c r="R782" s="2">
        <v>1</v>
      </c>
      <c r="S782" s="52" t="s">
        <v>1599</v>
      </c>
      <c r="V782" s="2" t="s">
        <v>1989</v>
      </c>
      <c r="W782" s="2" t="s">
        <v>1599</v>
      </c>
      <c r="X782" s="2" t="s">
        <v>1599</v>
      </c>
      <c r="Y782" s="2" t="s">
        <v>1599</v>
      </c>
      <c r="Z782" s="2" t="s">
        <v>1599</v>
      </c>
      <c r="AC782" s="2" t="s">
        <v>1599</v>
      </c>
      <c r="AE782" s="2" t="s">
        <v>1599</v>
      </c>
      <c r="AF782" s="12" t="s">
        <v>204</v>
      </c>
      <c r="AG782" s="12">
        <v>12067</v>
      </c>
      <c r="AH782" s="12">
        <v>50</v>
      </c>
      <c r="AI782" s="12">
        <f>VLOOKUP(AH782,Tableau5[[ID_Section]:[departement]],10,TRUE)</f>
        <v>17</v>
      </c>
      <c r="AJ782" s="12">
        <v>141</v>
      </c>
      <c r="AK782" s="33">
        <v>43358</v>
      </c>
      <c r="AL782" s="12">
        <v>16</v>
      </c>
      <c r="AM782" s="12">
        <v>1</v>
      </c>
      <c r="AN782" s="12" t="s">
        <v>49</v>
      </c>
      <c r="AP782" s="12">
        <v>1</v>
      </c>
      <c r="AT782" s="12">
        <v>2</v>
      </c>
      <c r="BA782" s="12">
        <v>2</v>
      </c>
      <c r="BB782" s="12">
        <v>2</v>
      </c>
      <c r="BC782" s="12" t="s">
        <v>61</v>
      </c>
      <c r="BD782" s="12">
        <v>148</v>
      </c>
      <c r="BE782" s="12" t="s">
        <v>198</v>
      </c>
      <c r="BF782" s="12">
        <v>14946</v>
      </c>
      <c r="BG782" s="12">
        <v>192</v>
      </c>
      <c r="BI782" s="2"/>
    </row>
    <row r="783" spans="1:61" x14ac:dyDescent="0.2">
      <c r="A783" s="2" t="s">
        <v>1612</v>
      </c>
      <c r="B783" s="2" t="s">
        <v>568</v>
      </c>
      <c r="D783" s="2">
        <v>50</v>
      </c>
      <c r="E783" s="11">
        <v>43358</v>
      </c>
      <c r="F783" s="2">
        <v>43358</v>
      </c>
      <c r="G783" s="2">
        <v>141</v>
      </c>
      <c r="K783" s="2">
        <v>16</v>
      </c>
      <c r="O783" s="2" t="s">
        <v>53</v>
      </c>
      <c r="P783" s="52" t="s">
        <v>53</v>
      </c>
      <c r="R783" s="2">
        <v>3</v>
      </c>
      <c r="S783" s="52" t="s">
        <v>1599</v>
      </c>
      <c r="V783" s="2" t="s">
        <v>1989</v>
      </c>
      <c r="W783" s="2" t="s">
        <v>1599</v>
      </c>
      <c r="X783" s="2" t="s">
        <v>1599</v>
      </c>
      <c r="Y783" s="2" t="s">
        <v>1599</v>
      </c>
      <c r="Z783" s="2" t="s">
        <v>1599</v>
      </c>
      <c r="AC783" s="2" t="s">
        <v>1599</v>
      </c>
      <c r="AE783" s="2" t="s">
        <v>1599</v>
      </c>
      <c r="AF783" s="12" t="s">
        <v>204</v>
      </c>
      <c r="AG783" s="12">
        <v>12068</v>
      </c>
      <c r="AH783" s="12">
        <v>50</v>
      </c>
      <c r="AI783" s="12">
        <f>VLOOKUP(AH783,Tableau5[[ID_Section]:[departement]],10,TRUE)</f>
        <v>17</v>
      </c>
      <c r="AJ783" s="12">
        <v>141</v>
      </c>
      <c r="AK783" s="33">
        <v>43358</v>
      </c>
      <c r="AL783" s="12">
        <v>16</v>
      </c>
      <c r="AM783" s="12">
        <v>9</v>
      </c>
      <c r="AN783" s="12" t="s">
        <v>53</v>
      </c>
      <c r="AO783" s="12" t="s">
        <v>53</v>
      </c>
      <c r="AP783" s="12">
        <v>3</v>
      </c>
      <c r="AT783" s="12">
        <v>2</v>
      </c>
      <c r="AZ783" s="12" t="str">
        <f>CONCATENATE(AH783,"-",AK783,"-","Loisir")</f>
        <v>50-43358-Loisir</v>
      </c>
      <c r="BA783" s="12">
        <v>1</v>
      </c>
      <c r="BB783" s="12">
        <v>2</v>
      </c>
      <c r="BC783" s="12" t="s">
        <v>61</v>
      </c>
      <c r="BD783" s="12">
        <v>148</v>
      </c>
      <c r="BE783" s="12" t="s">
        <v>198</v>
      </c>
      <c r="BF783" s="12">
        <v>14946</v>
      </c>
      <c r="BG783" s="12">
        <v>192</v>
      </c>
      <c r="BI783" s="2"/>
    </row>
    <row r="784" spans="1:61" x14ac:dyDescent="0.2">
      <c r="A784" s="2" t="s">
        <v>1612</v>
      </c>
      <c r="B784" s="2" t="s">
        <v>568</v>
      </c>
      <c r="D784" s="2">
        <v>50</v>
      </c>
      <c r="E784" s="11">
        <v>43358</v>
      </c>
      <c r="F784" s="2">
        <v>43358</v>
      </c>
      <c r="G784" s="2">
        <v>141</v>
      </c>
      <c r="K784" s="2">
        <v>16</v>
      </c>
      <c r="O784" s="2" t="s">
        <v>53</v>
      </c>
      <c r="P784" s="52" t="s">
        <v>53</v>
      </c>
      <c r="R784" s="2">
        <v>3</v>
      </c>
      <c r="S784" s="52" t="s">
        <v>1599</v>
      </c>
      <c r="V784" s="2" t="s">
        <v>1988</v>
      </c>
      <c r="W784" s="2" t="s">
        <v>1599</v>
      </c>
      <c r="X784" s="2" t="s">
        <v>1599</v>
      </c>
      <c r="Y784" s="2" t="s">
        <v>1599</v>
      </c>
      <c r="Z784" s="2" t="s">
        <v>1599</v>
      </c>
      <c r="AC784" s="2" t="s">
        <v>1599</v>
      </c>
      <c r="AE784" s="2" t="s">
        <v>1599</v>
      </c>
      <c r="AF784" s="12" t="s">
        <v>204</v>
      </c>
      <c r="AG784" s="12">
        <v>12069</v>
      </c>
      <c r="AH784" s="12">
        <v>50</v>
      </c>
      <c r="AI784" s="12">
        <f>VLOOKUP(AH784,Tableau5[[ID_Section]:[departement]],10,TRUE)</f>
        <v>17</v>
      </c>
      <c r="AJ784" s="12">
        <v>141</v>
      </c>
      <c r="AK784" s="33">
        <v>43358</v>
      </c>
      <c r="AL784" s="12">
        <v>16</v>
      </c>
      <c r="AM784" s="12">
        <v>9</v>
      </c>
      <c r="AN784" s="12" t="s">
        <v>53</v>
      </c>
      <c r="AO784" s="12" t="s">
        <v>53</v>
      </c>
      <c r="AP784" s="12">
        <v>3</v>
      </c>
      <c r="AT784" s="12">
        <v>1</v>
      </c>
      <c r="AZ784" s="12" t="str">
        <f>CONCATENATE(AH784,"-",AK784,"-","Loisir")</f>
        <v>50-43358-Loisir</v>
      </c>
      <c r="BA784" s="12">
        <v>1</v>
      </c>
      <c r="BB784" s="12">
        <v>2</v>
      </c>
      <c r="BC784" s="12" t="s">
        <v>61</v>
      </c>
      <c r="BD784" s="12">
        <v>148</v>
      </c>
      <c r="BE784" s="12" t="s">
        <v>198</v>
      </c>
      <c r="BF784" s="12">
        <v>14946</v>
      </c>
      <c r="BG784" s="12">
        <v>192</v>
      </c>
      <c r="BI784" s="2"/>
    </row>
    <row r="785" spans="1:61" x14ac:dyDescent="0.2">
      <c r="A785" s="2" t="s">
        <v>1612</v>
      </c>
      <c r="B785" s="2" t="s">
        <v>568</v>
      </c>
      <c r="D785" s="2">
        <v>50</v>
      </c>
      <c r="E785" s="11">
        <v>43358</v>
      </c>
      <c r="F785" s="2">
        <v>43358</v>
      </c>
      <c r="G785" s="2">
        <v>141</v>
      </c>
      <c r="K785" s="2">
        <v>16</v>
      </c>
      <c r="O785" s="2" t="s">
        <v>49</v>
      </c>
      <c r="R785" s="2">
        <v>3</v>
      </c>
      <c r="S785" s="52" t="s">
        <v>1599</v>
      </c>
      <c r="V785" s="2" t="s">
        <v>1989</v>
      </c>
      <c r="W785" s="2" t="s">
        <v>1599</v>
      </c>
      <c r="X785" s="2" t="s">
        <v>1599</v>
      </c>
      <c r="Y785" s="2" t="s">
        <v>1599</v>
      </c>
      <c r="Z785" s="2" t="s">
        <v>1599</v>
      </c>
      <c r="AC785" s="2" t="s">
        <v>1599</v>
      </c>
      <c r="AE785" s="2" t="s">
        <v>1599</v>
      </c>
      <c r="AF785" s="12" t="s">
        <v>204</v>
      </c>
      <c r="AG785" s="12">
        <v>12070</v>
      </c>
      <c r="AH785" s="12">
        <v>50</v>
      </c>
      <c r="AI785" s="12">
        <f>VLOOKUP(AH785,Tableau5[[ID_Section]:[departement]],10,TRUE)</f>
        <v>17</v>
      </c>
      <c r="AJ785" s="12">
        <v>141</v>
      </c>
      <c r="AK785" s="33">
        <v>43358</v>
      </c>
      <c r="AL785" s="12">
        <v>16</v>
      </c>
      <c r="AM785" s="12">
        <v>1</v>
      </c>
      <c r="AN785" s="12" t="s">
        <v>49</v>
      </c>
      <c r="AP785" s="12">
        <v>3</v>
      </c>
      <c r="AT785" s="12">
        <v>2</v>
      </c>
      <c r="BA785" s="12">
        <v>2</v>
      </c>
      <c r="BB785" s="12">
        <v>2</v>
      </c>
      <c r="BC785" s="12" t="s">
        <v>61</v>
      </c>
      <c r="BD785" s="12">
        <v>148</v>
      </c>
      <c r="BE785" s="12" t="s">
        <v>198</v>
      </c>
      <c r="BF785" s="12">
        <v>14946</v>
      </c>
      <c r="BG785" s="12">
        <v>192</v>
      </c>
      <c r="BI785" s="2"/>
    </row>
    <row r="786" spans="1:61" x14ac:dyDescent="0.2">
      <c r="A786" s="2" t="s">
        <v>1612</v>
      </c>
      <c r="B786" s="2" t="s">
        <v>568</v>
      </c>
      <c r="D786" s="2">
        <v>50</v>
      </c>
      <c r="E786" s="11">
        <v>43358</v>
      </c>
      <c r="F786" s="2">
        <v>43358</v>
      </c>
      <c r="G786" s="2">
        <v>141</v>
      </c>
      <c r="K786" s="2">
        <v>16</v>
      </c>
      <c r="O786" s="2" t="s">
        <v>53</v>
      </c>
      <c r="P786" s="52" t="s">
        <v>53</v>
      </c>
      <c r="R786" s="2">
        <v>2</v>
      </c>
      <c r="S786" s="52" t="s">
        <v>1599</v>
      </c>
      <c r="V786" s="2" t="s">
        <v>1989</v>
      </c>
      <c r="W786" s="2" t="s">
        <v>1599</v>
      </c>
      <c r="X786" s="2" t="s">
        <v>1599</v>
      </c>
      <c r="Y786" s="2" t="s">
        <v>1599</v>
      </c>
      <c r="Z786" s="2" t="s">
        <v>1599</v>
      </c>
      <c r="AC786" s="2" t="s">
        <v>1599</v>
      </c>
      <c r="AE786" s="2" t="s">
        <v>1599</v>
      </c>
      <c r="AF786" s="12" t="s">
        <v>204</v>
      </c>
      <c r="AG786" s="12">
        <v>12071</v>
      </c>
      <c r="AH786" s="12">
        <v>50</v>
      </c>
      <c r="AI786" s="12">
        <f>VLOOKUP(AH786,Tableau5[[ID_Section]:[departement]],10,TRUE)</f>
        <v>17</v>
      </c>
      <c r="AJ786" s="12">
        <v>141</v>
      </c>
      <c r="AK786" s="33">
        <v>43358</v>
      </c>
      <c r="AL786" s="12">
        <v>16</v>
      </c>
      <c r="AM786" s="12">
        <v>9</v>
      </c>
      <c r="AN786" s="12" t="s">
        <v>53</v>
      </c>
      <c r="AO786" s="12" t="s">
        <v>53</v>
      </c>
      <c r="AP786" s="12">
        <v>2</v>
      </c>
      <c r="AT786" s="12">
        <v>2</v>
      </c>
      <c r="AZ786" s="12" t="str">
        <f>CONCATENATE(AH786,"-",AK786,"-","Loisir")</f>
        <v>50-43358-Loisir</v>
      </c>
      <c r="BA786" s="12">
        <v>1</v>
      </c>
      <c r="BB786" s="12">
        <v>2</v>
      </c>
      <c r="BC786" s="12" t="s">
        <v>61</v>
      </c>
      <c r="BD786" s="12">
        <v>148</v>
      </c>
      <c r="BE786" s="12" t="s">
        <v>198</v>
      </c>
      <c r="BF786" s="12">
        <v>14946</v>
      </c>
      <c r="BG786" s="12">
        <v>192</v>
      </c>
      <c r="BI786" s="2"/>
    </row>
    <row r="787" spans="1:61" x14ac:dyDescent="0.2">
      <c r="A787" s="2" t="s">
        <v>1612</v>
      </c>
      <c r="B787" s="2" t="s">
        <v>568</v>
      </c>
      <c r="D787" s="2">
        <v>50</v>
      </c>
      <c r="E787" s="11">
        <v>43358</v>
      </c>
      <c r="F787" s="2">
        <v>43358</v>
      </c>
      <c r="G787" s="2">
        <v>141</v>
      </c>
      <c r="K787" s="2">
        <v>16</v>
      </c>
      <c r="O787" s="2" t="s">
        <v>79</v>
      </c>
      <c r="P787" s="52" t="s">
        <v>53</v>
      </c>
      <c r="R787" s="2">
        <v>2</v>
      </c>
      <c r="S787" s="52" t="s">
        <v>1599</v>
      </c>
      <c r="U787" s="2" t="s">
        <v>172</v>
      </c>
      <c r="V787" s="2" t="s">
        <v>1989</v>
      </c>
      <c r="W787" s="2" t="s">
        <v>1599</v>
      </c>
      <c r="X787" s="2" t="s">
        <v>1599</v>
      </c>
      <c r="Y787" s="2" t="s">
        <v>1599</v>
      </c>
      <c r="Z787" s="2" t="s">
        <v>1599</v>
      </c>
      <c r="AC787" s="2" t="s">
        <v>1599</v>
      </c>
      <c r="AE787" s="2" t="s">
        <v>1599</v>
      </c>
      <c r="AF787" s="12" t="s">
        <v>204</v>
      </c>
      <c r="AG787" s="12">
        <v>12072</v>
      </c>
      <c r="AH787" s="12">
        <v>50</v>
      </c>
      <c r="AI787" s="12">
        <f>VLOOKUP(AH787,Tableau5[[ID_Section]:[departement]],10,TRUE)</f>
        <v>17</v>
      </c>
      <c r="AJ787" s="12">
        <v>141</v>
      </c>
      <c r="AK787" s="33">
        <v>43358</v>
      </c>
      <c r="AL787" s="12">
        <v>16</v>
      </c>
      <c r="AM787" s="12">
        <v>11</v>
      </c>
      <c r="AN787" s="12" t="s">
        <v>79</v>
      </c>
      <c r="AO787" s="12" t="s">
        <v>53</v>
      </c>
      <c r="AP787" s="12">
        <v>2</v>
      </c>
      <c r="AS787" s="12" t="s">
        <v>172</v>
      </c>
      <c r="AT787" s="12">
        <v>2</v>
      </c>
      <c r="AZ787" s="12" t="str">
        <f>CONCATENATE(AH787,"-",AK787,"-","Loisir")</f>
        <v>50-43358-Loisir</v>
      </c>
      <c r="BA787" s="12">
        <v>1</v>
      </c>
      <c r="BB787" s="12">
        <v>2</v>
      </c>
      <c r="BC787" s="12" t="s">
        <v>61</v>
      </c>
      <c r="BD787" s="12">
        <v>148</v>
      </c>
      <c r="BE787" s="12" t="s">
        <v>198</v>
      </c>
      <c r="BF787" s="12">
        <v>14946</v>
      </c>
      <c r="BG787" s="12">
        <v>192</v>
      </c>
      <c r="BI787" s="2"/>
    </row>
    <row r="788" spans="1:61" x14ac:dyDescent="0.2">
      <c r="A788" s="2" t="s">
        <v>1612</v>
      </c>
      <c r="B788" s="2" t="s">
        <v>568</v>
      </c>
      <c r="D788" s="2">
        <v>50</v>
      </c>
      <c r="E788" s="11">
        <v>43358</v>
      </c>
      <c r="F788" s="2">
        <v>43358</v>
      </c>
      <c r="G788" s="2">
        <v>141</v>
      </c>
      <c r="K788" s="2">
        <v>16</v>
      </c>
      <c r="O788" s="2" t="s">
        <v>53</v>
      </c>
      <c r="P788" s="52" t="s">
        <v>53</v>
      </c>
      <c r="R788" s="2">
        <v>1</v>
      </c>
      <c r="S788" s="52" t="s">
        <v>1599</v>
      </c>
      <c r="V788" s="2" t="s">
        <v>1988</v>
      </c>
      <c r="W788" s="2" t="s">
        <v>1599</v>
      </c>
      <c r="X788" s="2" t="s">
        <v>1599</v>
      </c>
      <c r="Y788" s="2" t="s">
        <v>1599</v>
      </c>
      <c r="Z788" s="2" t="s">
        <v>1599</v>
      </c>
      <c r="AC788" s="2" t="s">
        <v>1599</v>
      </c>
      <c r="AE788" s="2" t="s">
        <v>1599</v>
      </c>
      <c r="AF788" s="12" t="s">
        <v>204</v>
      </c>
      <c r="AG788" s="12">
        <v>12073</v>
      </c>
      <c r="AH788" s="12">
        <v>50</v>
      </c>
      <c r="AI788" s="12">
        <f>VLOOKUP(AH788,Tableau5[[ID_Section]:[departement]],10,TRUE)</f>
        <v>17</v>
      </c>
      <c r="AJ788" s="12">
        <v>141</v>
      </c>
      <c r="AK788" s="33">
        <v>43358</v>
      </c>
      <c r="AL788" s="12">
        <v>16</v>
      </c>
      <c r="AM788" s="12">
        <v>9</v>
      </c>
      <c r="AN788" s="12" t="s">
        <v>53</v>
      </c>
      <c r="AO788" s="12" t="s">
        <v>53</v>
      </c>
      <c r="AP788" s="12">
        <v>1</v>
      </c>
      <c r="AT788" s="12">
        <v>1</v>
      </c>
      <c r="AZ788" s="12" t="str">
        <f>CONCATENATE(AH788,"-",AK788,"-","Loisir")</f>
        <v>50-43358-Loisir</v>
      </c>
      <c r="BA788" s="12">
        <v>1</v>
      </c>
      <c r="BB788" s="12">
        <v>2</v>
      </c>
      <c r="BC788" s="12" t="s">
        <v>61</v>
      </c>
      <c r="BD788" s="12">
        <v>148</v>
      </c>
      <c r="BE788" s="12" t="s">
        <v>198</v>
      </c>
      <c r="BF788" s="12">
        <v>14946</v>
      </c>
      <c r="BG788" s="12">
        <v>192</v>
      </c>
      <c r="BI788" s="2"/>
    </row>
    <row r="789" spans="1:61" x14ac:dyDescent="0.2">
      <c r="A789" s="2" t="s">
        <v>1612</v>
      </c>
      <c r="B789" s="2" t="s">
        <v>568</v>
      </c>
      <c r="D789" s="2">
        <v>50</v>
      </c>
      <c r="E789" s="11">
        <v>43358</v>
      </c>
      <c r="F789" s="2">
        <v>43358</v>
      </c>
      <c r="G789" s="2">
        <v>141</v>
      </c>
      <c r="K789" s="2">
        <v>16</v>
      </c>
      <c r="O789" s="2" t="s">
        <v>49</v>
      </c>
      <c r="R789" s="2">
        <v>5</v>
      </c>
      <c r="S789" s="52" t="s">
        <v>1599</v>
      </c>
      <c r="V789" s="2" t="s">
        <v>1989</v>
      </c>
      <c r="W789" s="2" t="s">
        <v>1599</v>
      </c>
      <c r="X789" s="2" t="s">
        <v>1599</v>
      </c>
      <c r="Y789" s="2" t="s">
        <v>1599</v>
      </c>
      <c r="Z789" s="2" t="s">
        <v>1599</v>
      </c>
      <c r="AC789" s="2" t="s">
        <v>1599</v>
      </c>
      <c r="AE789" s="2" t="s">
        <v>1599</v>
      </c>
      <c r="AF789" s="12" t="s">
        <v>204</v>
      </c>
      <c r="AG789" s="12">
        <v>12074</v>
      </c>
      <c r="AH789" s="12">
        <v>50</v>
      </c>
      <c r="AI789" s="12">
        <f>VLOOKUP(AH789,Tableau5[[ID_Section]:[departement]],10,TRUE)</f>
        <v>17</v>
      </c>
      <c r="AJ789" s="12">
        <v>141</v>
      </c>
      <c r="AK789" s="33">
        <v>43358</v>
      </c>
      <c r="AL789" s="12">
        <v>16</v>
      </c>
      <c r="AM789" s="12">
        <v>1</v>
      </c>
      <c r="AN789" s="12" t="s">
        <v>49</v>
      </c>
      <c r="AP789" s="12">
        <v>5</v>
      </c>
      <c r="AT789" s="12">
        <v>2</v>
      </c>
      <c r="BA789" s="12">
        <v>2</v>
      </c>
      <c r="BB789" s="12">
        <v>2</v>
      </c>
      <c r="BC789" s="12" t="s">
        <v>61</v>
      </c>
      <c r="BD789" s="12">
        <v>148</v>
      </c>
      <c r="BE789" s="12" t="s">
        <v>198</v>
      </c>
      <c r="BF789" s="12">
        <v>14946</v>
      </c>
      <c r="BG789" s="12">
        <v>192</v>
      </c>
      <c r="BI789" s="2"/>
    </row>
    <row r="790" spans="1:61" x14ac:dyDescent="0.2">
      <c r="A790" s="2" t="s">
        <v>1612</v>
      </c>
      <c r="B790" s="2" t="s">
        <v>568</v>
      </c>
      <c r="D790" s="2">
        <v>50</v>
      </c>
      <c r="E790" s="11">
        <v>43358</v>
      </c>
      <c r="F790" s="2">
        <v>43358</v>
      </c>
      <c r="G790" s="2">
        <v>141</v>
      </c>
      <c r="K790" s="2">
        <v>16</v>
      </c>
      <c r="O790" s="2" t="s">
        <v>53</v>
      </c>
      <c r="P790" s="52" t="s">
        <v>53</v>
      </c>
      <c r="R790" s="2">
        <v>6</v>
      </c>
      <c r="S790" s="52" t="s">
        <v>1599</v>
      </c>
      <c r="V790" s="2" t="s">
        <v>1989</v>
      </c>
      <c r="W790" s="2" t="s">
        <v>1599</v>
      </c>
      <c r="X790" s="2" t="s">
        <v>1599</v>
      </c>
      <c r="Y790" s="2" t="s">
        <v>1599</v>
      </c>
      <c r="Z790" s="2" t="s">
        <v>1599</v>
      </c>
      <c r="AC790" s="2" t="s">
        <v>1599</v>
      </c>
      <c r="AE790" s="2" t="s">
        <v>1599</v>
      </c>
      <c r="AF790" s="12" t="s">
        <v>204</v>
      </c>
      <c r="AG790" s="12">
        <v>12075</v>
      </c>
      <c r="AH790" s="12">
        <v>50</v>
      </c>
      <c r="AI790" s="12">
        <f>VLOOKUP(AH790,Tableau5[[ID_Section]:[departement]],10,TRUE)</f>
        <v>17</v>
      </c>
      <c r="AJ790" s="12">
        <v>141</v>
      </c>
      <c r="AK790" s="33">
        <v>43358</v>
      </c>
      <c r="AL790" s="12">
        <v>16</v>
      </c>
      <c r="AM790" s="12">
        <v>9</v>
      </c>
      <c r="AN790" s="12" t="s">
        <v>53</v>
      </c>
      <c r="AO790" s="12" t="s">
        <v>53</v>
      </c>
      <c r="AP790" s="12">
        <v>6</v>
      </c>
      <c r="AT790" s="12">
        <v>2</v>
      </c>
      <c r="AZ790" s="12" t="str">
        <f>CONCATENATE(AH790,"-",AK790,"-","Loisir")</f>
        <v>50-43358-Loisir</v>
      </c>
      <c r="BA790" s="12">
        <v>1</v>
      </c>
      <c r="BB790" s="12">
        <v>2</v>
      </c>
      <c r="BC790" s="12" t="s">
        <v>61</v>
      </c>
      <c r="BD790" s="12">
        <v>148</v>
      </c>
      <c r="BE790" s="12" t="s">
        <v>198</v>
      </c>
      <c r="BF790" s="12">
        <v>14946</v>
      </c>
      <c r="BG790" s="12">
        <v>192</v>
      </c>
      <c r="BI790" s="2"/>
    </row>
    <row r="791" spans="1:61" x14ac:dyDescent="0.2">
      <c r="A791" s="2" t="s">
        <v>1612</v>
      </c>
      <c r="B791" s="2" t="s">
        <v>568</v>
      </c>
      <c r="D791" s="2">
        <v>50</v>
      </c>
      <c r="E791" s="11">
        <v>43358</v>
      </c>
      <c r="F791" s="2">
        <v>43358</v>
      </c>
      <c r="G791" s="2">
        <v>141</v>
      </c>
      <c r="K791" s="2">
        <v>16</v>
      </c>
      <c r="O791" s="2" t="s">
        <v>49</v>
      </c>
      <c r="R791" s="2">
        <v>1</v>
      </c>
      <c r="S791" s="52" t="s">
        <v>1599</v>
      </c>
      <c r="V791" s="2" t="s">
        <v>1988</v>
      </c>
      <c r="W791" s="2" t="s">
        <v>1599</v>
      </c>
      <c r="X791" s="2" t="s">
        <v>1599</v>
      </c>
      <c r="Y791" s="2" t="s">
        <v>1599</v>
      </c>
      <c r="Z791" s="2" t="s">
        <v>1599</v>
      </c>
      <c r="AC791" s="2" t="s">
        <v>1599</v>
      </c>
      <c r="AE791" s="2" t="s">
        <v>1599</v>
      </c>
      <c r="AF791" s="12" t="s">
        <v>204</v>
      </c>
      <c r="AG791" s="12">
        <v>12076</v>
      </c>
      <c r="AH791" s="12">
        <v>50</v>
      </c>
      <c r="AI791" s="12">
        <f>VLOOKUP(AH791,Tableau5[[ID_Section]:[departement]],10,TRUE)</f>
        <v>17</v>
      </c>
      <c r="AJ791" s="12">
        <v>141</v>
      </c>
      <c r="AK791" s="33">
        <v>43358</v>
      </c>
      <c r="AL791" s="12">
        <v>16</v>
      </c>
      <c r="AM791" s="12">
        <v>1</v>
      </c>
      <c r="AN791" s="12" t="s">
        <v>49</v>
      </c>
      <c r="AP791" s="12">
        <v>1</v>
      </c>
      <c r="AT791" s="12">
        <v>1</v>
      </c>
      <c r="BA791" s="12">
        <v>2</v>
      </c>
      <c r="BB791" s="12">
        <v>2</v>
      </c>
      <c r="BC791" s="12" t="s">
        <v>61</v>
      </c>
      <c r="BD791" s="12">
        <v>148</v>
      </c>
      <c r="BE791" s="12" t="s">
        <v>198</v>
      </c>
      <c r="BF791" s="12">
        <v>14946</v>
      </c>
      <c r="BG791" s="12">
        <v>192</v>
      </c>
      <c r="BI791" s="2"/>
    </row>
    <row r="792" spans="1:61" x14ac:dyDescent="0.2">
      <c r="A792" s="2" t="s">
        <v>1612</v>
      </c>
      <c r="B792" s="2" t="s">
        <v>568</v>
      </c>
      <c r="D792" s="2">
        <v>50</v>
      </c>
      <c r="E792" s="11">
        <v>43358</v>
      </c>
      <c r="F792" s="2">
        <v>43358</v>
      </c>
      <c r="G792" s="2">
        <v>141</v>
      </c>
      <c r="K792" s="2">
        <v>16</v>
      </c>
      <c r="O792" s="2" t="s">
        <v>53</v>
      </c>
      <c r="P792" s="52" t="s">
        <v>53</v>
      </c>
      <c r="R792" s="2">
        <v>5</v>
      </c>
      <c r="S792" s="52" t="s">
        <v>1599</v>
      </c>
      <c r="V792" s="2" t="s">
        <v>1988</v>
      </c>
      <c r="W792" s="2" t="s">
        <v>1599</v>
      </c>
      <c r="X792" s="2" t="s">
        <v>1599</v>
      </c>
      <c r="Y792" s="2" t="s">
        <v>1599</v>
      </c>
      <c r="Z792" s="2" t="s">
        <v>1599</v>
      </c>
      <c r="AC792" s="2" t="s">
        <v>1599</v>
      </c>
      <c r="AE792" s="2" t="s">
        <v>1599</v>
      </c>
      <c r="AF792" s="12" t="s">
        <v>204</v>
      </c>
      <c r="AG792" s="12">
        <v>12077</v>
      </c>
      <c r="AH792" s="12">
        <v>50</v>
      </c>
      <c r="AI792" s="12">
        <f>VLOOKUP(AH792,Tableau5[[ID_Section]:[departement]],10,TRUE)</f>
        <v>17</v>
      </c>
      <c r="AJ792" s="12">
        <v>141</v>
      </c>
      <c r="AK792" s="33">
        <v>43358</v>
      </c>
      <c r="AL792" s="12">
        <v>16</v>
      </c>
      <c r="AM792" s="12">
        <v>9</v>
      </c>
      <c r="AN792" s="12" t="s">
        <v>53</v>
      </c>
      <c r="AO792" s="12" t="s">
        <v>53</v>
      </c>
      <c r="AP792" s="12">
        <v>5</v>
      </c>
      <c r="AT792" s="12">
        <v>1</v>
      </c>
      <c r="AZ792" s="12" t="str">
        <f>CONCATENATE(AH792,"-",AK792,"-","Loisir")</f>
        <v>50-43358-Loisir</v>
      </c>
      <c r="BA792" s="12">
        <v>1</v>
      </c>
      <c r="BB792" s="12">
        <v>2</v>
      </c>
      <c r="BC792" s="12" t="s">
        <v>61</v>
      </c>
      <c r="BD792" s="12">
        <v>148</v>
      </c>
      <c r="BE792" s="12" t="s">
        <v>198</v>
      </c>
      <c r="BF792" s="12">
        <v>14946</v>
      </c>
      <c r="BG792" s="12">
        <v>192</v>
      </c>
      <c r="BI792" s="2"/>
    </row>
    <row r="793" spans="1:61" x14ac:dyDescent="0.2">
      <c r="A793" s="2" t="s">
        <v>1612</v>
      </c>
      <c r="B793" s="2" t="s">
        <v>568</v>
      </c>
      <c r="D793" s="2">
        <v>50</v>
      </c>
      <c r="E793" s="11">
        <v>43358</v>
      </c>
      <c r="F793" s="2">
        <v>43358</v>
      </c>
      <c r="G793" s="2">
        <v>141</v>
      </c>
      <c r="K793" s="2">
        <v>16</v>
      </c>
      <c r="O793" s="2" t="s">
        <v>53</v>
      </c>
      <c r="P793" s="52" t="s">
        <v>53</v>
      </c>
      <c r="R793" s="2">
        <v>6</v>
      </c>
      <c r="S793" s="52" t="s">
        <v>1599</v>
      </c>
      <c r="V793" s="2" t="s">
        <v>1988</v>
      </c>
      <c r="W793" s="2" t="s">
        <v>1599</v>
      </c>
      <c r="X793" s="2" t="s">
        <v>1599</v>
      </c>
      <c r="Y793" s="2" t="s">
        <v>1599</v>
      </c>
      <c r="Z793" s="2" t="s">
        <v>1599</v>
      </c>
      <c r="AC793" s="2" t="s">
        <v>1599</v>
      </c>
      <c r="AE793" s="2" t="s">
        <v>1599</v>
      </c>
      <c r="AF793" s="12" t="s">
        <v>204</v>
      </c>
      <c r="AG793" s="12">
        <v>12078</v>
      </c>
      <c r="AH793" s="12">
        <v>50</v>
      </c>
      <c r="AI793" s="12">
        <f>VLOOKUP(AH793,Tableau5[[ID_Section]:[departement]],10,TRUE)</f>
        <v>17</v>
      </c>
      <c r="AJ793" s="12">
        <v>141</v>
      </c>
      <c r="AK793" s="33">
        <v>43358</v>
      </c>
      <c r="AL793" s="12">
        <v>16</v>
      </c>
      <c r="AM793" s="12">
        <v>9</v>
      </c>
      <c r="AN793" s="12" t="s">
        <v>53</v>
      </c>
      <c r="AO793" s="12" t="s">
        <v>53</v>
      </c>
      <c r="AP793" s="12">
        <v>6</v>
      </c>
      <c r="AT793" s="12">
        <v>1</v>
      </c>
      <c r="AZ793" s="12" t="str">
        <f>CONCATENATE(AH793,"-",AK793,"-","Loisir")</f>
        <v>50-43358-Loisir</v>
      </c>
      <c r="BA793" s="12">
        <v>1</v>
      </c>
      <c r="BB793" s="12">
        <v>2</v>
      </c>
      <c r="BC793" s="12" t="s">
        <v>61</v>
      </c>
      <c r="BD793" s="12">
        <v>148</v>
      </c>
      <c r="BE793" s="12" t="s">
        <v>198</v>
      </c>
      <c r="BF793" s="12">
        <v>14946</v>
      </c>
      <c r="BG793" s="12">
        <v>192</v>
      </c>
      <c r="BH793" s="12" t="s">
        <v>48</v>
      </c>
      <c r="BI793" s="2"/>
    </row>
    <row r="794" spans="1:61" x14ac:dyDescent="0.2">
      <c r="A794" s="2" t="s">
        <v>1612</v>
      </c>
      <c r="B794" s="2" t="s">
        <v>568</v>
      </c>
      <c r="D794" s="2">
        <v>50</v>
      </c>
      <c r="E794" s="11">
        <v>43358</v>
      </c>
      <c r="F794" s="2">
        <v>43358</v>
      </c>
      <c r="G794" s="2">
        <v>141</v>
      </c>
      <c r="K794" s="2">
        <v>17</v>
      </c>
      <c r="O794" s="2" t="s">
        <v>49</v>
      </c>
      <c r="R794" s="2">
        <v>2</v>
      </c>
      <c r="S794" s="52" t="s">
        <v>1599</v>
      </c>
      <c r="V794" s="2" t="s">
        <v>1989</v>
      </c>
      <c r="W794" s="2" t="s">
        <v>1599</v>
      </c>
      <c r="X794" s="2" t="s">
        <v>1599</v>
      </c>
      <c r="Y794" s="2" t="s">
        <v>1599</v>
      </c>
      <c r="Z794" s="2" t="s">
        <v>1599</v>
      </c>
      <c r="AC794" s="2" t="s">
        <v>1599</v>
      </c>
      <c r="AE794" s="2" t="s">
        <v>1599</v>
      </c>
      <c r="AF794" s="12" t="s">
        <v>204</v>
      </c>
      <c r="AG794" s="12">
        <v>12079</v>
      </c>
      <c r="AH794" s="12">
        <v>50</v>
      </c>
      <c r="AI794" s="12">
        <f>VLOOKUP(AH794,Tableau5[[ID_Section]:[departement]],10,TRUE)</f>
        <v>17</v>
      </c>
      <c r="AJ794" s="12">
        <v>141</v>
      </c>
      <c r="AK794" s="33">
        <v>43358</v>
      </c>
      <c r="AL794" s="12">
        <v>17</v>
      </c>
      <c r="AM794" s="12">
        <v>1</v>
      </c>
      <c r="AN794" s="12" t="s">
        <v>49</v>
      </c>
      <c r="AP794" s="12">
        <v>2</v>
      </c>
      <c r="AT794" s="12">
        <v>2</v>
      </c>
      <c r="BA794" s="12">
        <v>2</v>
      </c>
      <c r="BB794" s="12">
        <v>2</v>
      </c>
      <c r="BC794" s="12" t="s">
        <v>61</v>
      </c>
      <c r="BD794" s="12">
        <v>148</v>
      </c>
      <c r="BE794" s="12" t="s">
        <v>199</v>
      </c>
      <c r="BF794" s="12">
        <v>14947</v>
      </c>
      <c r="BG794" s="12">
        <v>180</v>
      </c>
      <c r="BI794" s="2"/>
    </row>
    <row r="795" spans="1:61" x14ac:dyDescent="0.2">
      <c r="A795" s="2" t="s">
        <v>1612</v>
      </c>
      <c r="B795" s="2" t="s">
        <v>568</v>
      </c>
      <c r="D795" s="2">
        <v>50</v>
      </c>
      <c r="E795" s="11">
        <v>43358</v>
      </c>
      <c r="F795" s="2">
        <v>43358</v>
      </c>
      <c r="G795" s="2">
        <v>141</v>
      </c>
      <c r="K795" s="2">
        <v>17</v>
      </c>
      <c r="O795" s="2" t="s">
        <v>46</v>
      </c>
      <c r="R795" s="2">
        <v>2</v>
      </c>
      <c r="S795" s="52" t="s">
        <v>1599</v>
      </c>
      <c r="V795" s="2" t="s">
        <v>1989</v>
      </c>
      <c r="W795" s="2" t="s">
        <v>1599</v>
      </c>
      <c r="X795" s="2" t="s">
        <v>1599</v>
      </c>
      <c r="Y795" s="2" t="s">
        <v>1599</v>
      </c>
      <c r="Z795" s="2" t="s">
        <v>1599</v>
      </c>
      <c r="AC795" s="2" t="s">
        <v>1599</v>
      </c>
      <c r="AE795" s="2" t="s">
        <v>1599</v>
      </c>
      <c r="AF795" s="12" t="s">
        <v>204</v>
      </c>
      <c r="AG795" s="12">
        <v>12080</v>
      </c>
      <c r="AH795" s="12">
        <v>50</v>
      </c>
      <c r="AI795" s="12">
        <f>VLOOKUP(AH795,Tableau5[[ID_Section]:[departement]],10,TRUE)</f>
        <v>17</v>
      </c>
      <c r="AJ795" s="12">
        <v>141</v>
      </c>
      <c r="AK795" s="33">
        <v>43358</v>
      </c>
      <c r="AL795" s="12">
        <v>17</v>
      </c>
      <c r="AM795" s="12">
        <v>2</v>
      </c>
      <c r="AN795" s="12" t="s">
        <v>46</v>
      </c>
      <c r="AP795" s="12">
        <v>2</v>
      </c>
      <c r="AT795" s="12">
        <v>2</v>
      </c>
      <c r="BA795" s="12">
        <v>2</v>
      </c>
      <c r="BB795" s="12">
        <v>2</v>
      </c>
      <c r="BC795" s="12" t="s">
        <v>61</v>
      </c>
      <c r="BD795" s="12">
        <v>148</v>
      </c>
      <c r="BE795" s="12" t="s">
        <v>199</v>
      </c>
      <c r="BF795" s="12">
        <v>14947</v>
      </c>
      <c r="BG795" s="12">
        <v>180</v>
      </c>
      <c r="BI795" s="2"/>
    </row>
    <row r="796" spans="1:61" x14ac:dyDescent="0.2">
      <c r="A796" s="2" t="s">
        <v>1612</v>
      </c>
      <c r="B796" s="2" t="s">
        <v>568</v>
      </c>
      <c r="D796" s="2">
        <v>50</v>
      </c>
      <c r="E796" s="11">
        <v>43358</v>
      </c>
      <c r="F796" s="2">
        <v>43358</v>
      </c>
      <c r="G796" s="2">
        <v>141</v>
      </c>
      <c r="K796" s="2">
        <v>17</v>
      </c>
      <c r="O796" s="2" t="s">
        <v>53</v>
      </c>
      <c r="P796" s="52" t="s">
        <v>53</v>
      </c>
      <c r="R796" s="2">
        <v>5</v>
      </c>
      <c r="S796" s="52" t="s">
        <v>1599</v>
      </c>
      <c r="V796" s="2" t="s">
        <v>1989</v>
      </c>
      <c r="W796" s="2" t="s">
        <v>1599</v>
      </c>
      <c r="X796" s="2" t="s">
        <v>1599</v>
      </c>
      <c r="Y796" s="2" t="s">
        <v>1599</v>
      </c>
      <c r="Z796" s="2" t="s">
        <v>1599</v>
      </c>
      <c r="AC796" s="2" t="s">
        <v>1599</v>
      </c>
      <c r="AE796" s="2" t="s">
        <v>1599</v>
      </c>
      <c r="AF796" s="12" t="s">
        <v>204</v>
      </c>
      <c r="AG796" s="12">
        <v>12081</v>
      </c>
      <c r="AH796" s="12">
        <v>50</v>
      </c>
      <c r="AI796" s="12">
        <f>VLOOKUP(AH796,Tableau5[[ID_Section]:[departement]],10,TRUE)</f>
        <v>17</v>
      </c>
      <c r="AJ796" s="12">
        <v>141</v>
      </c>
      <c r="AK796" s="33">
        <v>43358</v>
      </c>
      <c r="AL796" s="12">
        <v>17</v>
      </c>
      <c r="AM796" s="12">
        <v>9</v>
      </c>
      <c r="AN796" s="12" t="s">
        <v>53</v>
      </c>
      <c r="AO796" s="12" t="s">
        <v>53</v>
      </c>
      <c r="AP796" s="12">
        <v>5</v>
      </c>
      <c r="AT796" s="12">
        <v>2</v>
      </c>
      <c r="AZ796" s="12" t="str">
        <f>CONCATENATE(AH796,"-",AK796,"-","Loisir")</f>
        <v>50-43358-Loisir</v>
      </c>
      <c r="BA796" s="12">
        <v>1</v>
      </c>
      <c r="BB796" s="12">
        <v>2</v>
      </c>
      <c r="BC796" s="12" t="s">
        <v>61</v>
      </c>
      <c r="BD796" s="12">
        <v>148</v>
      </c>
      <c r="BE796" s="12" t="s">
        <v>199</v>
      </c>
      <c r="BF796" s="12">
        <v>14947</v>
      </c>
      <c r="BG796" s="12">
        <v>180</v>
      </c>
      <c r="BI796" s="2"/>
    </row>
    <row r="797" spans="1:61" x14ac:dyDescent="0.2">
      <c r="A797" s="2" t="s">
        <v>1612</v>
      </c>
      <c r="B797" s="2" t="s">
        <v>568</v>
      </c>
      <c r="D797" s="2">
        <v>50</v>
      </c>
      <c r="E797" s="11">
        <v>43358</v>
      </c>
      <c r="F797" s="2">
        <v>43358</v>
      </c>
      <c r="G797" s="2">
        <v>141</v>
      </c>
      <c r="K797" s="2">
        <v>17</v>
      </c>
      <c r="O797" s="2" t="s">
        <v>49</v>
      </c>
      <c r="R797" s="2">
        <v>1</v>
      </c>
      <c r="S797" s="52" t="s">
        <v>1599</v>
      </c>
      <c r="V797" s="2" t="s">
        <v>1988</v>
      </c>
      <c r="W797" s="2" t="s">
        <v>1599</v>
      </c>
      <c r="X797" s="2" t="s">
        <v>1599</v>
      </c>
      <c r="Y797" s="2" t="s">
        <v>1599</v>
      </c>
      <c r="Z797" s="2" t="s">
        <v>1599</v>
      </c>
      <c r="AC797" s="2" t="s">
        <v>1599</v>
      </c>
      <c r="AE797" s="2" t="s">
        <v>1599</v>
      </c>
      <c r="AF797" s="12" t="s">
        <v>204</v>
      </c>
      <c r="AG797" s="12">
        <v>12082</v>
      </c>
      <c r="AH797" s="12">
        <v>50</v>
      </c>
      <c r="AI797" s="12">
        <f>VLOOKUP(AH797,Tableau5[[ID_Section]:[departement]],10,TRUE)</f>
        <v>17</v>
      </c>
      <c r="AJ797" s="12">
        <v>141</v>
      </c>
      <c r="AK797" s="33">
        <v>43358</v>
      </c>
      <c r="AL797" s="12">
        <v>17</v>
      </c>
      <c r="AM797" s="12">
        <v>1</v>
      </c>
      <c r="AN797" s="12" t="s">
        <v>49</v>
      </c>
      <c r="AP797" s="12">
        <v>1</v>
      </c>
      <c r="AT797" s="12">
        <v>1</v>
      </c>
      <c r="BA797" s="12">
        <v>2</v>
      </c>
      <c r="BB797" s="12">
        <v>2</v>
      </c>
      <c r="BC797" s="12" t="s">
        <v>61</v>
      </c>
      <c r="BD797" s="12">
        <v>148</v>
      </c>
      <c r="BE797" s="12" t="s">
        <v>199</v>
      </c>
      <c r="BF797" s="12">
        <v>14947</v>
      </c>
      <c r="BG797" s="12">
        <v>180</v>
      </c>
      <c r="BI797" s="2"/>
    </row>
    <row r="798" spans="1:61" x14ac:dyDescent="0.2">
      <c r="A798" s="2" t="s">
        <v>1612</v>
      </c>
      <c r="B798" s="2" t="s">
        <v>568</v>
      </c>
      <c r="D798" s="2">
        <v>50</v>
      </c>
      <c r="E798" s="11">
        <v>43358</v>
      </c>
      <c r="F798" s="2">
        <v>43358</v>
      </c>
      <c r="G798" s="2">
        <v>141</v>
      </c>
      <c r="K798" s="2">
        <v>17</v>
      </c>
      <c r="O798" s="2" t="s">
        <v>53</v>
      </c>
      <c r="P798" s="52" t="s">
        <v>53</v>
      </c>
      <c r="R798" s="2">
        <v>4</v>
      </c>
      <c r="S798" s="52" t="s">
        <v>1599</v>
      </c>
      <c r="V798" s="2" t="s">
        <v>1988</v>
      </c>
      <c r="W798" s="2" t="s">
        <v>1599</v>
      </c>
      <c r="X798" s="2" t="s">
        <v>1599</v>
      </c>
      <c r="Y798" s="2" t="s">
        <v>1599</v>
      </c>
      <c r="Z798" s="2" t="s">
        <v>1599</v>
      </c>
      <c r="AC798" s="2" t="s">
        <v>1599</v>
      </c>
      <c r="AE798" s="2" t="s">
        <v>1599</v>
      </c>
      <c r="AF798" s="12" t="s">
        <v>204</v>
      </c>
      <c r="AG798" s="12">
        <v>12083</v>
      </c>
      <c r="AH798" s="12">
        <v>50</v>
      </c>
      <c r="AI798" s="12">
        <f>VLOOKUP(AH798,Tableau5[[ID_Section]:[departement]],10,TRUE)</f>
        <v>17</v>
      </c>
      <c r="AJ798" s="12">
        <v>141</v>
      </c>
      <c r="AK798" s="33">
        <v>43358</v>
      </c>
      <c r="AL798" s="12">
        <v>17</v>
      </c>
      <c r="AM798" s="12">
        <v>9</v>
      </c>
      <c r="AN798" s="12" t="s">
        <v>53</v>
      </c>
      <c r="AO798" s="12" t="s">
        <v>53</v>
      </c>
      <c r="AP798" s="12">
        <v>4</v>
      </c>
      <c r="AT798" s="12">
        <v>1</v>
      </c>
      <c r="AZ798" s="12" t="str">
        <f>CONCATENATE(AH798,"-",AK798,"-","Loisir")</f>
        <v>50-43358-Loisir</v>
      </c>
      <c r="BA798" s="12">
        <v>1</v>
      </c>
      <c r="BB798" s="12">
        <v>2</v>
      </c>
      <c r="BC798" s="12" t="s">
        <v>61</v>
      </c>
      <c r="BD798" s="12">
        <v>148</v>
      </c>
      <c r="BE798" s="12" t="s">
        <v>199</v>
      </c>
      <c r="BF798" s="12">
        <v>14947</v>
      </c>
      <c r="BG798" s="12">
        <v>180</v>
      </c>
      <c r="BI798" s="2"/>
    </row>
    <row r="799" spans="1:61" x14ac:dyDescent="0.2">
      <c r="A799" s="2" t="s">
        <v>1612</v>
      </c>
      <c r="B799" s="2" t="s">
        <v>568</v>
      </c>
      <c r="D799" s="2">
        <v>50</v>
      </c>
      <c r="E799" s="11">
        <v>43358</v>
      </c>
      <c r="F799" s="2">
        <v>43358</v>
      </c>
      <c r="G799" s="2">
        <v>141</v>
      </c>
      <c r="K799" s="2">
        <v>17</v>
      </c>
      <c r="M799" s="2">
        <v>1</v>
      </c>
      <c r="O799" s="2" t="s">
        <v>53</v>
      </c>
      <c r="P799" s="52" t="s">
        <v>53</v>
      </c>
      <c r="R799" s="2">
        <v>1</v>
      </c>
      <c r="S799" s="52">
        <v>1</v>
      </c>
      <c r="V799" s="2" t="s">
        <v>1988</v>
      </c>
      <c r="W799" s="2" t="s">
        <v>54</v>
      </c>
      <c r="X799" s="2" t="s">
        <v>274</v>
      </c>
      <c r="Y799" s="2" t="s">
        <v>1599</v>
      </c>
      <c r="Z799" s="2" t="s">
        <v>1599</v>
      </c>
      <c r="AC799" s="2" t="s">
        <v>1599</v>
      </c>
      <c r="AE799" s="2" t="s">
        <v>1599</v>
      </c>
      <c r="AF799" s="12" t="s">
        <v>274</v>
      </c>
      <c r="AG799" s="12">
        <v>12084</v>
      </c>
      <c r="AH799" s="12">
        <v>50</v>
      </c>
      <c r="AI799" s="12">
        <f>VLOOKUP(AH799,Tableau5[[ID_Section]:[departement]],10,TRUE)</f>
        <v>17</v>
      </c>
      <c r="AJ799" s="12">
        <v>141</v>
      </c>
      <c r="AK799" s="33">
        <v>43358</v>
      </c>
      <c r="AL799" s="12">
        <v>17</v>
      </c>
      <c r="AM799" s="12">
        <v>9</v>
      </c>
      <c r="AN799" s="12" t="s">
        <v>53</v>
      </c>
      <c r="AO799" s="12" t="s">
        <v>53</v>
      </c>
      <c r="AP799" s="12">
        <v>1</v>
      </c>
      <c r="AR799" s="12">
        <v>1</v>
      </c>
      <c r="AT799" s="12">
        <v>1</v>
      </c>
      <c r="AU799" s="12">
        <v>68</v>
      </c>
      <c r="AZ799" s="12" t="str">
        <f>CONCATENATE(AH799,"-",AK799,"-","Loisir")</f>
        <v>50-43358-Loisir</v>
      </c>
      <c r="BA799" s="12">
        <v>1</v>
      </c>
      <c r="BB799" s="12">
        <v>2</v>
      </c>
      <c r="BC799" s="12" t="s">
        <v>61</v>
      </c>
      <c r="BD799" s="12">
        <v>148</v>
      </c>
      <c r="BE799" s="12" t="s">
        <v>199</v>
      </c>
      <c r="BF799" s="12">
        <v>14947</v>
      </c>
      <c r="BG799" s="12">
        <v>180</v>
      </c>
      <c r="BI799" s="2"/>
    </row>
    <row r="800" spans="1:61" x14ac:dyDescent="0.2">
      <c r="A800" s="2" t="s">
        <v>1612</v>
      </c>
      <c r="B800" s="2" t="s">
        <v>568</v>
      </c>
      <c r="D800" s="2">
        <v>50</v>
      </c>
      <c r="E800" s="11">
        <v>43358</v>
      </c>
      <c r="F800" s="2">
        <v>43358</v>
      </c>
      <c r="G800" s="2">
        <v>141</v>
      </c>
      <c r="K800" s="2">
        <v>17</v>
      </c>
      <c r="O800" s="2" t="s">
        <v>53</v>
      </c>
      <c r="P800" s="52" t="s">
        <v>53</v>
      </c>
      <c r="R800" s="2">
        <v>1</v>
      </c>
      <c r="S800" s="52" t="s">
        <v>1599</v>
      </c>
      <c r="V800" s="2" t="s">
        <v>1988</v>
      </c>
      <c r="W800" s="2" t="s">
        <v>1599</v>
      </c>
      <c r="X800" s="2" t="s">
        <v>1599</v>
      </c>
      <c r="Y800" s="2" t="s">
        <v>1599</v>
      </c>
      <c r="Z800" s="2" t="s">
        <v>1599</v>
      </c>
      <c r="AC800" s="2" t="s">
        <v>1599</v>
      </c>
      <c r="AE800" s="2" t="s">
        <v>1599</v>
      </c>
      <c r="AF800" s="12" t="s">
        <v>204</v>
      </c>
      <c r="AG800" s="12">
        <v>12085</v>
      </c>
      <c r="AH800" s="12">
        <v>50</v>
      </c>
      <c r="AI800" s="12">
        <f>VLOOKUP(AH800,Tableau5[[ID_Section]:[departement]],10,TRUE)</f>
        <v>17</v>
      </c>
      <c r="AJ800" s="12">
        <v>141</v>
      </c>
      <c r="AK800" s="33">
        <v>43358</v>
      </c>
      <c r="AL800" s="12">
        <v>17</v>
      </c>
      <c r="AM800" s="12">
        <v>9</v>
      </c>
      <c r="AN800" s="12" t="s">
        <v>53</v>
      </c>
      <c r="AO800" s="12" t="s">
        <v>53</v>
      </c>
      <c r="AP800" s="12">
        <v>1</v>
      </c>
      <c r="AT800" s="12">
        <v>1</v>
      </c>
      <c r="AZ800" s="12" t="str">
        <f>CONCATENATE(AH800,"-",AK800,"-","Loisir")</f>
        <v>50-43358-Loisir</v>
      </c>
      <c r="BA800" s="12">
        <v>1</v>
      </c>
      <c r="BB800" s="12">
        <v>2</v>
      </c>
      <c r="BC800" s="12" t="s">
        <v>61</v>
      </c>
      <c r="BD800" s="12">
        <v>148</v>
      </c>
      <c r="BE800" s="12" t="s">
        <v>199</v>
      </c>
      <c r="BF800" s="12">
        <v>14947</v>
      </c>
      <c r="BG800" s="12">
        <v>180</v>
      </c>
      <c r="BI800" s="2"/>
    </row>
    <row r="801" spans="1:61" x14ac:dyDescent="0.2">
      <c r="A801" s="2" t="s">
        <v>1612</v>
      </c>
      <c r="B801" s="2" t="s">
        <v>568</v>
      </c>
      <c r="D801" s="2">
        <v>50</v>
      </c>
      <c r="E801" s="11">
        <v>43358</v>
      </c>
      <c r="F801" s="2">
        <v>43358</v>
      </c>
      <c r="G801" s="2">
        <v>141</v>
      </c>
      <c r="K801" s="2">
        <v>17</v>
      </c>
      <c r="O801" s="2" t="s">
        <v>53</v>
      </c>
      <c r="P801" s="52" t="s">
        <v>53</v>
      </c>
      <c r="R801" s="2">
        <v>2</v>
      </c>
      <c r="S801" s="52" t="s">
        <v>1599</v>
      </c>
      <c r="V801" s="2" t="s">
        <v>1988</v>
      </c>
      <c r="W801" s="2" t="s">
        <v>1599</v>
      </c>
      <c r="X801" s="2" t="s">
        <v>1599</v>
      </c>
      <c r="Y801" s="2" t="s">
        <v>1599</v>
      </c>
      <c r="Z801" s="2" t="s">
        <v>1599</v>
      </c>
      <c r="AC801" s="2" t="s">
        <v>1599</v>
      </c>
      <c r="AE801" s="2" t="s">
        <v>1599</v>
      </c>
      <c r="AF801" s="12" t="s">
        <v>204</v>
      </c>
      <c r="AG801" s="12">
        <v>12086</v>
      </c>
      <c r="AH801" s="12">
        <v>50</v>
      </c>
      <c r="AI801" s="12">
        <f>VLOOKUP(AH801,Tableau5[[ID_Section]:[departement]],10,TRUE)</f>
        <v>17</v>
      </c>
      <c r="AJ801" s="12">
        <v>141</v>
      </c>
      <c r="AK801" s="33">
        <v>43358</v>
      </c>
      <c r="AL801" s="12">
        <v>17</v>
      </c>
      <c r="AM801" s="12">
        <v>9</v>
      </c>
      <c r="AN801" s="12" t="s">
        <v>53</v>
      </c>
      <c r="AO801" s="12" t="s">
        <v>53</v>
      </c>
      <c r="AP801" s="12">
        <v>2</v>
      </c>
      <c r="AT801" s="12">
        <v>1</v>
      </c>
      <c r="AZ801" s="12" t="str">
        <f>CONCATENATE(AH801,"-",AK801,"-","Loisir")</f>
        <v>50-43358-Loisir</v>
      </c>
      <c r="BA801" s="12">
        <v>1</v>
      </c>
      <c r="BB801" s="12">
        <v>2</v>
      </c>
      <c r="BC801" s="12" t="s">
        <v>61</v>
      </c>
      <c r="BD801" s="12">
        <v>148</v>
      </c>
      <c r="BE801" s="12" t="s">
        <v>199</v>
      </c>
      <c r="BF801" s="12">
        <v>14947</v>
      </c>
      <c r="BG801" s="12">
        <v>180</v>
      </c>
      <c r="BI801" s="2"/>
    </row>
    <row r="802" spans="1:61" x14ac:dyDescent="0.2">
      <c r="A802" s="2" t="s">
        <v>1612</v>
      </c>
      <c r="B802" s="2" t="s">
        <v>568</v>
      </c>
      <c r="D802" s="2">
        <v>50</v>
      </c>
      <c r="E802" s="11">
        <v>43358</v>
      </c>
      <c r="F802" s="2">
        <v>43358</v>
      </c>
      <c r="G802" s="2">
        <v>141</v>
      </c>
      <c r="K802" s="2">
        <v>17</v>
      </c>
      <c r="O802" s="2" t="s">
        <v>53</v>
      </c>
      <c r="P802" s="52" t="s">
        <v>53</v>
      </c>
      <c r="R802" s="2">
        <v>1</v>
      </c>
      <c r="S802" s="52" t="s">
        <v>1599</v>
      </c>
      <c r="V802" s="2" t="s">
        <v>1989</v>
      </c>
      <c r="W802" s="2" t="s">
        <v>1599</v>
      </c>
      <c r="X802" s="2" t="s">
        <v>1599</v>
      </c>
      <c r="Y802" s="2" t="s">
        <v>1599</v>
      </c>
      <c r="Z802" s="2" t="s">
        <v>1599</v>
      </c>
      <c r="AC802" s="2" t="s">
        <v>1599</v>
      </c>
      <c r="AE802" s="2" t="s">
        <v>1599</v>
      </c>
      <c r="AF802" s="12" t="s">
        <v>204</v>
      </c>
      <c r="AG802" s="12">
        <v>12087</v>
      </c>
      <c r="AH802" s="12">
        <v>50</v>
      </c>
      <c r="AI802" s="12">
        <f>VLOOKUP(AH802,Tableau5[[ID_Section]:[departement]],10,TRUE)</f>
        <v>17</v>
      </c>
      <c r="AJ802" s="12">
        <v>141</v>
      </c>
      <c r="AK802" s="33">
        <v>43358</v>
      </c>
      <c r="AL802" s="12">
        <v>17</v>
      </c>
      <c r="AM802" s="12">
        <v>9</v>
      </c>
      <c r="AN802" s="12" t="s">
        <v>53</v>
      </c>
      <c r="AO802" s="12" t="s">
        <v>53</v>
      </c>
      <c r="AP802" s="12">
        <v>1</v>
      </c>
      <c r="AT802" s="12">
        <v>2</v>
      </c>
      <c r="AZ802" s="12" t="str">
        <f>CONCATENATE(AH802,"-",AK802,"-","Loisir")</f>
        <v>50-43358-Loisir</v>
      </c>
      <c r="BA802" s="12">
        <v>1</v>
      </c>
      <c r="BB802" s="12">
        <v>2</v>
      </c>
      <c r="BC802" s="12" t="s">
        <v>61</v>
      </c>
      <c r="BD802" s="12">
        <v>148</v>
      </c>
      <c r="BE802" s="12" t="s">
        <v>199</v>
      </c>
      <c r="BF802" s="12">
        <v>14947</v>
      </c>
      <c r="BG802" s="12">
        <v>180</v>
      </c>
      <c r="BI802" s="2"/>
    </row>
    <row r="803" spans="1:61" x14ac:dyDescent="0.2">
      <c r="A803" s="2" t="s">
        <v>1612</v>
      </c>
      <c r="B803" s="2" t="s">
        <v>568</v>
      </c>
      <c r="D803" s="2">
        <v>50</v>
      </c>
      <c r="E803" s="11">
        <v>43358</v>
      </c>
      <c r="F803" s="2">
        <v>43358</v>
      </c>
      <c r="G803" s="2">
        <v>141</v>
      </c>
      <c r="K803" s="2">
        <v>17</v>
      </c>
      <c r="O803" s="2" t="s">
        <v>46</v>
      </c>
      <c r="R803" s="2">
        <v>10</v>
      </c>
      <c r="S803" s="52" t="s">
        <v>1599</v>
      </c>
      <c r="V803" s="2" t="s">
        <v>1988</v>
      </c>
      <c r="W803" s="2" t="s">
        <v>1599</v>
      </c>
      <c r="X803" s="2" t="s">
        <v>1599</v>
      </c>
      <c r="Y803" s="2" t="s">
        <v>1599</v>
      </c>
      <c r="Z803" s="2" t="s">
        <v>1599</v>
      </c>
      <c r="AC803" s="2" t="s">
        <v>1599</v>
      </c>
      <c r="AE803" s="2" t="s">
        <v>1599</v>
      </c>
      <c r="AF803" s="12" t="s">
        <v>204</v>
      </c>
      <c r="AG803" s="12">
        <v>12088</v>
      </c>
      <c r="AH803" s="12">
        <v>50</v>
      </c>
      <c r="AI803" s="12">
        <f>VLOOKUP(AH803,Tableau5[[ID_Section]:[departement]],10,TRUE)</f>
        <v>17</v>
      </c>
      <c r="AJ803" s="12">
        <v>141</v>
      </c>
      <c r="AK803" s="33">
        <v>43358</v>
      </c>
      <c r="AL803" s="12">
        <v>17</v>
      </c>
      <c r="AM803" s="12">
        <v>2</v>
      </c>
      <c r="AN803" s="12" t="s">
        <v>46</v>
      </c>
      <c r="AP803" s="12">
        <v>10</v>
      </c>
      <c r="AT803" s="12">
        <v>1</v>
      </c>
      <c r="BA803" s="12">
        <v>2</v>
      </c>
      <c r="BB803" s="12">
        <v>2</v>
      </c>
      <c r="BC803" s="12" t="s">
        <v>61</v>
      </c>
      <c r="BD803" s="12">
        <v>148</v>
      </c>
      <c r="BE803" s="12" t="s">
        <v>199</v>
      </c>
      <c r="BF803" s="12">
        <v>14947</v>
      </c>
      <c r="BG803" s="12">
        <v>180</v>
      </c>
      <c r="BI803" s="2"/>
    </row>
    <row r="804" spans="1:61" x14ac:dyDescent="0.2">
      <c r="A804" s="2" t="s">
        <v>1612</v>
      </c>
      <c r="B804" s="2" t="s">
        <v>568</v>
      </c>
      <c r="D804" s="2">
        <v>50</v>
      </c>
      <c r="E804" s="11">
        <v>43358</v>
      </c>
      <c r="F804" s="2">
        <v>43358</v>
      </c>
      <c r="G804" s="2">
        <v>141</v>
      </c>
      <c r="K804" s="2">
        <v>17</v>
      </c>
      <c r="O804" s="2" t="s">
        <v>53</v>
      </c>
      <c r="P804" s="52" t="s">
        <v>53</v>
      </c>
      <c r="R804" s="2">
        <v>3</v>
      </c>
      <c r="S804" s="52" t="s">
        <v>1599</v>
      </c>
      <c r="V804" s="2" t="s">
        <v>1989</v>
      </c>
      <c r="W804" s="2" t="s">
        <v>1599</v>
      </c>
      <c r="X804" s="2" t="s">
        <v>1599</v>
      </c>
      <c r="Y804" s="2" t="s">
        <v>1599</v>
      </c>
      <c r="Z804" s="2" t="s">
        <v>1599</v>
      </c>
      <c r="AC804" s="2" t="s">
        <v>1599</v>
      </c>
      <c r="AE804" s="2" t="s">
        <v>1599</v>
      </c>
      <c r="AF804" s="12" t="s">
        <v>204</v>
      </c>
      <c r="AG804" s="12">
        <v>12089</v>
      </c>
      <c r="AH804" s="12">
        <v>50</v>
      </c>
      <c r="AI804" s="12">
        <f>VLOOKUP(AH804,Tableau5[[ID_Section]:[departement]],10,TRUE)</f>
        <v>17</v>
      </c>
      <c r="AJ804" s="12">
        <v>141</v>
      </c>
      <c r="AK804" s="33">
        <v>43358</v>
      </c>
      <c r="AL804" s="12">
        <v>17</v>
      </c>
      <c r="AM804" s="12">
        <v>9</v>
      </c>
      <c r="AN804" s="12" t="s">
        <v>53</v>
      </c>
      <c r="AO804" s="12" t="s">
        <v>53</v>
      </c>
      <c r="AP804" s="12">
        <v>3</v>
      </c>
      <c r="AT804" s="12">
        <v>2</v>
      </c>
      <c r="AZ804" s="12" t="str">
        <f>CONCATENATE(AH804,"-",AK804,"-","Loisir")</f>
        <v>50-43358-Loisir</v>
      </c>
      <c r="BA804" s="12">
        <v>1</v>
      </c>
      <c r="BB804" s="12">
        <v>2</v>
      </c>
      <c r="BC804" s="12" t="s">
        <v>61</v>
      </c>
      <c r="BD804" s="12">
        <v>148</v>
      </c>
      <c r="BE804" s="12" t="s">
        <v>199</v>
      </c>
      <c r="BF804" s="12">
        <v>14947</v>
      </c>
      <c r="BG804" s="12">
        <v>180</v>
      </c>
      <c r="BI804" s="2"/>
    </row>
    <row r="805" spans="1:61" x14ac:dyDescent="0.2">
      <c r="A805" s="2" t="s">
        <v>1612</v>
      </c>
      <c r="B805" s="2" t="s">
        <v>568</v>
      </c>
      <c r="D805" s="2">
        <v>50</v>
      </c>
      <c r="E805" s="11">
        <v>43358</v>
      </c>
      <c r="F805" s="2">
        <v>43358</v>
      </c>
      <c r="G805" s="2">
        <v>141</v>
      </c>
      <c r="K805" s="2">
        <v>17</v>
      </c>
      <c r="O805" s="2" t="s">
        <v>46</v>
      </c>
      <c r="R805" s="2">
        <v>11</v>
      </c>
      <c r="S805" s="52" t="s">
        <v>1599</v>
      </c>
      <c r="V805" s="2" t="s">
        <v>1989</v>
      </c>
      <c r="W805" s="2" t="s">
        <v>1599</v>
      </c>
      <c r="X805" s="2" t="s">
        <v>1599</v>
      </c>
      <c r="Y805" s="2" t="s">
        <v>1599</v>
      </c>
      <c r="Z805" s="2" t="s">
        <v>1599</v>
      </c>
      <c r="AC805" s="2" t="s">
        <v>1599</v>
      </c>
      <c r="AE805" s="2" t="s">
        <v>1599</v>
      </c>
      <c r="AF805" s="12" t="s">
        <v>204</v>
      </c>
      <c r="AG805" s="12">
        <v>12090</v>
      </c>
      <c r="AH805" s="12">
        <v>50</v>
      </c>
      <c r="AI805" s="12">
        <f>VLOOKUP(AH805,Tableau5[[ID_Section]:[departement]],10,TRUE)</f>
        <v>17</v>
      </c>
      <c r="AJ805" s="12">
        <v>141</v>
      </c>
      <c r="AK805" s="33">
        <v>43358</v>
      </c>
      <c r="AL805" s="12">
        <v>17</v>
      </c>
      <c r="AM805" s="12">
        <v>2</v>
      </c>
      <c r="AN805" s="12" t="s">
        <v>46</v>
      </c>
      <c r="AP805" s="12">
        <v>11</v>
      </c>
      <c r="AT805" s="12">
        <v>2</v>
      </c>
      <c r="BA805" s="12">
        <v>2</v>
      </c>
      <c r="BB805" s="12">
        <v>2</v>
      </c>
      <c r="BC805" s="12" t="s">
        <v>61</v>
      </c>
      <c r="BD805" s="12">
        <v>148</v>
      </c>
      <c r="BE805" s="12" t="s">
        <v>199</v>
      </c>
      <c r="BF805" s="12">
        <v>14947</v>
      </c>
      <c r="BG805" s="12">
        <v>180</v>
      </c>
      <c r="BI805" s="2"/>
    </row>
    <row r="806" spans="1:61" x14ac:dyDescent="0.2">
      <c r="A806" s="2" t="s">
        <v>1612</v>
      </c>
      <c r="B806" s="2" t="s">
        <v>568</v>
      </c>
      <c r="D806" s="2">
        <v>50</v>
      </c>
      <c r="E806" s="11">
        <v>43358</v>
      </c>
      <c r="F806" s="2">
        <v>43358</v>
      </c>
      <c r="G806" s="2">
        <v>141</v>
      </c>
      <c r="K806" s="2">
        <v>17</v>
      </c>
      <c r="O806" s="2" t="s">
        <v>53</v>
      </c>
      <c r="P806" s="52" t="s">
        <v>53</v>
      </c>
      <c r="R806" s="2">
        <v>4</v>
      </c>
      <c r="S806" s="52" t="s">
        <v>1599</v>
      </c>
      <c r="V806" s="2" t="s">
        <v>1989</v>
      </c>
      <c r="W806" s="2" t="s">
        <v>1599</v>
      </c>
      <c r="X806" s="2" t="s">
        <v>1599</v>
      </c>
      <c r="Y806" s="2" t="s">
        <v>1599</v>
      </c>
      <c r="Z806" s="2" t="s">
        <v>1599</v>
      </c>
      <c r="AC806" s="2" t="s">
        <v>1599</v>
      </c>
      <c r="AE806" s="2" t="s">
        <v>1599</v>
      </c>
      <c r="AF806" s="12" t="s">
        <v>204</v>
      </c>
      <c r="AG806" s="12">
        <v>12091</v>
      </c>
      <c r="AH806" s="12">
        <v>50</v>
      </c>
      <c r="AI806" s="12">
        <f>VLOOKUP(AH806,Tableau5[[ID_Section]:[departement]],10,TRUE)</f>
        <v>17</v>
      </c>
      <c r="AJ806" s="12">
        <v>141</v>
      </c>
      <c r="AK806" s="33">
        <v>43358</v>
      </c>
      <c r="AL806" s="12">
        <v>17</v>
      </c>
      <c r="AM806" s="12">
        <v>9</v>
      </c>
      <c r="AN806" s="12" t="s">
        <v>53</v>
      </c>
      <c r="AO806" s="12" t="s">
        <v>53</v>
      </c>
      <c r="AP806" s="12">
        <v>4</v>
      </c>
      <c r="AT806" s="12">
        <v>2</v>
      </c>
      <c r="AZ806" s="12" t="str">
        <f>CONCATENATE(AH806,"-",AK806,"-","Loisir")</f>
        <v>50-43358-Loisir</v>
      </c>
      <c r="BA806" s="12">
        <v>1</v>
      </c>
      <c r="BB806" s="12">
        <v>2</v>
      </c>
      <c r="BC806" s="12" t="s">
        <v>61</v>
      </c>
      <c r="BD806" s="12">
        <v>148</v>
      </c>
      <c r="BE806" s="12" t="s">
        <v>199</v>
      </c>
      <c r="BF806" s="12">
        <v>14947</v>
      </c>
      <c r="BG806" s="12">
        <v>180</v>
      </c>
      <c r="BI806" s="2"/>
    </row>
    <row r="807" spans="1:61" x14ac:dyDescent="0.2">
      <c r="A807" s="2" t="s">
        <v>1612</v>
      </c>
      <c r="B807" s="2" t="s">
        <v>568</v>
      </c>
      <c r="D807" s="2">
        <v>50</v>
      </c>
      <c r="E807" s="11">
        <v>43358</v>
      </c>
      <c r="F807" s="2">
        <v>43358</v>
      </c>
      <c r="G807" s="2">
        <v>141</v>
      </c>
      <c r="K807" s="2">
        <v>17</v>
      </c>
      <c r="O807" s="2" t="s">
        <v>49</v>
      </c>
      <c r="R807" s="2">
        <v>2</v>
      </c>
      <c r="S807" s="52" t="s">
        <v>1599</v>
      </c>
      <c r="V807" s="2" t="s">
        <v>1989</v>
      </c>
      <c r="W807" s="2" t="s">
        <v>1599</v>
      </c>
      <c r="X807" s="2" t="s">
        <v>1599</v>
      </c>
      <c r="Y807" s="2" t="s">
        <v>1599</v>
      </c>
      <c r="Z807" s="2" t="s">
        <v>1599</v>
      </c>
      <c r="AC807" s="2" t="s">
        <v>1599</v>
      </c>
      <c r="AE807" s="2" t="s">
        <v>1599</v>
      </c>
      <c r="AF807" s="12" t="s">
        <v>204</v>
      </c>
      <c r="AG807" s="12">
        <v>12092</v>
      </c>
      <c r="AH807" s="12">
        <v>50</v>
      </c>
      <c r="AI807" s="12">
        <f>VLOOKUP(AH807,Tableau5[[ID_Section]:[departement]],10,TRUE)</f>
        <v>17</v>
      </c>
      <c r="AJ807" s="12">
        <v>141</v>
      </c>
      <c r="AK807" s="33">
        <v>43358</v>
      </c>
      <c r="AL807" s="12">
        <v>17</v>
      </c>
      <c r="AM807" s="12">
        <v>1</v>
      </c>
      <c r="AN807" s="12" t="s">
        <v>49</v>
      </c>
      <c r="AP807" s="12">
        <v>2</v>
      </c>
      <c r="AT807" s="12">
        <v>2</v>
      </c>
      <c r="BA807" s="12">
        <v>2</v>
      </c>
      <c r="BB807" s="12">
        <v>2</v>
      </c>
      <c r="BC807" s="12" t="s">
        <v>61</v>
      </c>
      <c r="BD807" s="12">
        <v>148</v>
      </c>
      <c r="BE807" s="12" t="s">
        <v>199</v>
      </c>
      <c r="BF807" s="12">
        <v>14947</v>
      </c>
      <c r="BG807" s="12">
        <v>180</v>
      </c>
      <c r="BI807" s="2"/>
    </row>
    <row r="808" spans="1:61" x14ac:dyDescent="0.2">
      <c r="A808" s="2" t="s">
        <v>1612</v>
      </c>
      <c r="B808" s="2" t="s">
        <v>568</v>
      </c>
      <c r="D808" s="2">
        <v>50</v>
      </c>
      <c r="E808" s="11">
        <v>43358</v>
      </c>
      <c r="F808" s="2">
        <v>43358</v>
      </c>
      <c r="G808" s="2">
        <v>141</v>
      </c>
      <c r="K808" s="2">
        <v>17</v>
      </c>
      <c r="O808" s="2" t="s">
        <v>55</v>
      </c>
      <c r="P808" s="52" t="s">
        <v>55</v>
      </c>
      <c r="R808" s="2">
        <v>1</v>
      </c>
      <c r="S808" s="52" t="s">
        <v>1599</v>
      </c>
      <c r="V808" s="2" t="s">
        <v>1989</v>
      </c>
      <c r="W808" s="2" t="s">
        <v>1599</v>
      </c>
      <c r="X808" s="2" t="s">
        <v>1599</v>
      </c>
      <c r="Y808" s="2" t="s">
        <v>1599</v>
      </c>
      <c r="Z808" s="2" t="s">
        <v>1599</v>
      </c>
      <c r="AC808" s="2" t="s">
        <v>1599</v>
      </c>
      <c r="AE808" s="2" t="s">
        <v>1599</v>
      </c>
      <c r="AF808" s="12" t="s">
        <v>204</v>
      </c>
      <c r="AG808" s="12">
        <v>12093</v>
      </c>
      <c r="AH808" s="12">
        <v>50</v>
      </c>
      <c r="AI808" s="12">
        <f>VLOOKUP(AH808,Tableau5[[ID_Section]:[departement]],10,TRUE)</f>
        <v>17</v>
      </c>
      <c r="AJ808" s="12">
        <v>141</v>
      </c>
      <c r="AK808" s="33">
        <v>43358</v>
      </c>
      <c r="AL808" s="12">
        <v>17</v>
      </c>
      <c r="AM808" s="12">
        <v>5</v>
      </c>
      <c r="AN808" s="12" t="s">
        <v>55</v>
      </c>
      <c r="AO808" s="12" t="str">
        <f>AN808</f>
        <v>Sportif</v>
      </c>
      <c r="AP808" s="12">
        <v>1</v>
      </c>
      <c r="AT808" s="12">
        <v>2</v>
      </c>
      <c r="AZ808" s="12" t="str">
        <f>CONCATENATE(AH808,"-",AK808,"-",AN808)</f>
        <v>50-43358-Sportif</v>
      </c>
      <c r="BA808" s="12">
        <v>1</v>
      </c>
      <c r="BB808" s="12">
        <v>2</v>
      </c>
      <c r="BC808" s="12" t="s">
        <v>61</v>
      </c>
      <c r="BD808" s="12">
        <v>148</v>
      </c>
      <c r="BE808" s="12" t="s">
        <v>199</v>
      </c>
      <c r="BF808" s="12">
        <v>14947</v>
      </c>
      <c r="BG808" s="12">
        <v>180</v>
      </c>
      <c r="BI808" s="2"/>
    </row>
    <row r="809" spans="1:61" x14ac:dyDescent="0.2">
      <c r="A809" s="2" t="s">
        <v>1612</v>
      </c>
      <c r="B809" s="2" t="s">
        <v>568</v>
      </c>
      <c r="D809" s="2">
        <v>50</v>
      </c>
      <c r="E809" s="11">
        <v>43358</v>
      </c>
      <c r="F809" s="2">
        <v>43358</v>
      </c>
      <c r="G809" s="2">
        <v>141</v>
      </c>
      <c r="K809" s="2">
        <v>17</v>
      </c>
      <c r="O809" s="2" t="s">
        <v>49</v>
      </c>
      <c r="R809" s="2">
        <v>3</v>
      </c>
      <c r="S809" s="52" t="s">
        <v>1599</v>
      </c>
      <c r="V809" s="2" t="s">
        <v>1988</v>
      </c>
      <c r="W809" s="2" t="s">
        <v>1599</v>
      </c>
      <c r="X809" s="2" t="s">
        <v>1599</v>
      </c>
      <c r="Y809" s="2" t="s">
        <v>1599</v>
      </c>
      <c r="Z809" s="2" t="s">
        <v>1599</v>
      </c>
      <c r="AC809" s="2" t="s">
        <v>1599</v>
      </c>
      <c r="AE809" s="2" t="s">
        <v>1599</v>
      </c>
      <c r="AF809" s="12" t="s">
        <v>204</v>
      </c>
      <c r="AG809" s="12">
        <v>12094</v>
      </c>
      <c r="AH809" s="12">
        <v>50</v>
      </c>
      <c r="AI809" s="12">
        <f>VLOOKUP(AH809,Tableau5[[ID_Section]:[departement]],10,TRUE)</f>
        <v>17</v>
      </c>
      <c r="AJ809" s="12">
        <v>141</v>
      </c>
      <c r="AK809" s="33">
        <v>43358</v>
      </c>
      <c r="AL809" s="12">
        <v>17</v>
      </c>
      <c r="AM809" s="12">
        <v>1</v>
      </c>
      <c r="AN809" s="12" t="s">
        <v>49</v>
      </c>
      <c r="AP809" s="12">
        <v>3</v>
      </c>
      <c r="AT809" s="12">
        <v>1</v>
      </c>
      <c r="BA809" s="12">
        <v>2</v>
      </c>
      <c r="BB809" s="12">
        <v>2</v>
      </c>
      <c r="BC809" s="12" t="s">
        <v>61</v>
      </c>
      <c r="BD809" s="12">
        <v>148</v>
      </c>
      <c r="BE809" s="12" t="s">
        <v>199</v>
      </c>
      <c r="BF809" s="12">
        <v>14947</v>
      </c>
      <c r="BG809" s="12">
        <v>180</v>
      </c>
      <c r="BI809" s="2"/>
    </row>
    <row r="810" spans="1:61" x14ac:dyDescent="0.2">
      <c r="A810" s="2" t="s">
        <v>1612</v>
      </c>
      <c r="B810" s="2" t="s">
        <v>568</v>
      </c>
      <c r="D810" s="2">
        <v>50</v>
      </c>
      <c r="E810" s="11">
        <v>43358</v>
      </c>
      <c r="F810" s="2">
        <v>43358</v>
      </c>
      <c r="G810" s="2">
        <v>141</v>
      </c>
      <c r="K810" s="2">
        <v>17</v>
      </c>
      <c r="O810" s="2" t="s">
        <v>53</v>
      </c>
      <c r="P810" s="52" t="s">
        <v>53</v>
      </c>
      <c r="R810" s="2">
        <v>4</v>
      </c>
      <c r="S810" s="52" t="s">
        <v>1599</v>
      </c>
      <c r="V810" s="2" t="s">
        <v>1988</v>
      </c>
      <c r="W810" s="2" t="s">
        <v>1599</v>
      </c>
      <c r="X810" s="2" t="s">
        <v>1599</v>
      </c>
      <c r="Y810" s="2" t="s">
        <v>1599</v>
      </c>
      <c r="Z810" s="2" t="s">
        <v>1599</v>
      </c>
      <c r="AC810" s="2" t="s">
        <v>1599</v>
      </c>
      <c r="AE810" s="2" t="s">
        <v>1599</v>
      </c>
      <c r="AF810" s="12" t="s">
        <v>204</v>
      </c>
      <c r="AG810" s="12">
        <v>12095</v>
      </c>
      <c r="AH810" s="12">
        <v>50</v>
      </c>
      <c r="AI810" s="12">
        <f>VLOOKUP(AH810,Tableau5[[ID_Section]:[departement]],10,TRUE)</f>
        <v>17</v>
      </c>
      <c r="AJ810" s="12">
        <v>141</v>
      </c>
      <c r="AK810" s="33">
        <v>43358</v>
      </c>
      <c r="AL810" s="12">
        <v>17</v>
      </c>
      <c r="AM810" s="12">
        <v>9</v>
      </c>
      <c r="AN810" s="12" t="s">
        <v>53</v>
      </c>
      <c r="AO810" s="12" t="s">
        <v>53</v>
      </c>
      <c r="AP810" s="12">
        <v>4</v>
      </c>
      <c r="AT810" s="12">
        <v>1</v>
      </c>
      <c r="AZ810" s="12" t="str">
        <f>CONCATENATE(AH810,"-",AK810,"-","Loisir")</f>
        <v>50-43358-Loisir</v>
      </c>
      <c r="BA810" s="12">
        <v>1</v>
      </c>
      <c r="BB810" s="12">
        <v>2</v>
      </c>
      <c r="BC810" s="12" t="s">
        <v>61</v>
      </c>
      <c r="BD810" s="12">
        <v>148</v>
      </c>
      <c r="BE810" s="12" t="s">
        <v>199</v>
      </c>
      <c r="BF810" s="12">
        <v>14947</v>
      </c>
      <c r="BG810" s="12">
        <v>180</v>
      </c>
      <c r="BI810" s="2"/>
    </row>
    <row r="811" spans="1:61" x14ac:dyDescent="0.2">
      <c r="A811" s="2" t="s">
        <v>1612</v>
      </c>
      <c r="B811" s="2" t="s">
        <v>568</v>
      </c>
      <c r="D811" s="2">
        <v>50</v>
      </c>
      <c r="E811" s="11">
        <v>43358</v>
      </c>
      <c r="F811" s="2">
        <v>43358</v>
      </c>
      <c r="G811" s="2">
        <v>141</v>
      </c>
      <c r="K811" s="2">
        <v>17</v>
      </c>
      <c r="O811" s="2" t="s">
        <v>53</v>
      </c>
      <c r="P811" s="52" t="s">
        <v>53</v>
      </c>
      <c r="R811" s="2">
        <v>2</v>
      </c>
      <c r="S811" s="52" t="s">
        <v>1599</v>
      </c>
      <c r="V811" s="2" t="s">
        <v>1988</v>
      </c>
      <c r="W811" s="2" t="s">
        <v>1599</v>
      </c>
      <c r="X811" s="2" t="s">
        <v>1599</v>
      </c>
      <c r="Y811" s="2" t="s">
        <v>1599</v>
      </c>
      <c r="Z811" s="2" t="s">
        <v>1599</v>
      </c>
      <c r="AC811" s="2" t="s">
        <v>1599</v>
      </c>
      <c r="AE811" s="2" t="s">
        <v>1599</v>
      </c>
      <c r="AF811" s="12" t="s">
        <v>204</v>
      </c>
      <c r="AG811" s="12">
        <v>12096</v>
      </c>
      <c r="AH811" s="12">
        <v>50</v>
      </c>
      <c r="AI811" s="12">
        <f>VLOOKUP(AH811,Tableau5[[ID_Section]:[departement]],10,TRUE)</f>
        <v>17</v>
      </c>
      <c r="AJ811" s="12">
        <v>141</v>
      </c>
      <c r="AK811" s="33">
        <v>43358</v>
      </c>
      <c r="AL811" s="12">
        <v>17</v>
      </c>
      <c r="AM811" s="12">
        <v>9</v>
      </c>
      <c r="AN811" s="12" t="s">
        <v>53</v>
      </c>
      <c r="AO811" s="12" t="s">
        <v>53</v>
      </c>
      <c r="AP811" s="12">
        <v>2</v>
      </c>
      <c r="AT811" s="12">
        <v>1</v>
      </c>
      <c r="AZ811" s="12" t="str">
        <f>CONCATENATE(AH811,"-",AK811,"-","Loisir")</f>
        <v>50-43358-Loisir</v>
      </c>
      <c r="BA811" s="12">
        <v>1</v>
      </c>
      <c r="BB811" s="12">
        <v>2</v>
      </c>
      <c r="BC811" s="12" t="s">
        <v>61</v>
      </c>
      <c r="BD811" s="12">
        <v>148</v>
      </c>
      <c r="BE811" s="12" t="s">
        <v>199</v>
      </c>
      <c r="BF811" s="12">
        <v>14947</v>
      </c>
      <c r="BG811" s="12">
        <v>180</v>
      </c>
      <c r="BI811" s="2"/>
    </row>
    <row r="812" spans="1:61" x14ac:dyDescent="0.2">
      <c r="A812" s="2" t="s">
        <v>1612</v>
      </c>
      <c r="B812" s="2" t="s">
        <v>568</v>
      </c>
      <c r="D812" s="2">
        <v>50</v>
      </c>
      <c r="E812" s="11">
        <v>43358</v>
      </c>
      <c r="F812" s="2">
        <v>43358</v>
      </c>
      <c r="G812" s="2">
        <v>141</v>
      </c>
      <c r="K812" s="2">
        <v>17</v>
      </c>
      <c r="O812" s="2" t="s">
        <v>49</v>
      </c>
      <c r="R812" s="2">
        <v>5</v>
      </c>
      <c r="S812" s="52" t="s">
        <v>1599</v>
      </c>
      <c r="V812" s="2" t="s">
        <v>1989</v>
      </c>
      <c r="W812" s="2" t="s">
        <v>1599</v>
      </c>
      <c r="X812" s="2" t="s">
        <v>1599</v>
      </c>
      <c r="Y812" s="2" t="s">
        <v>1599</v>
      </c>
      <c r="Z812" s="2" t="s">
        <v>1599</v>
      </c>
      <c r="AC812" s="2" t="s">
        <v>1599</v>
      </c>
      <c r="AE812" s="2" t="s">
        <v>1599</v>
      </c>
      <c r="AF812" s="12" t="s">
        <v>204</v>
      </c>
      <c r="AG812" s="12">
        <v>12097</v>
      </c>
      <c r="AH812" s="12">
        <v>50</v>
      </c>
      <c r="AI812" s="12">
        <f>VLOOKUP(AH812,Tableau5[[ID_Section]:[departement]],10,TRUE)</f>
        <v>17</v>
      </c>
      <c r="AJ812" s="12">
        <v>141</v>
      </c>
      <c r="AK812" s="33">
        <v>43358</v>
      </c>
      <c r="AL812" s="12">
        <v>17</v>
      </c>
      <c r="AM812" s="12">
        <v>1</v>
      </c>
      <c r="AN812" s="12" t="s">
        <v>49</v>
      </c>
      <c r="AP812" s="12">
        <v>5</v>
      </c>
      <c r="AT812" s="12">
        <v>2</v>
      </c>
      <c r="BA812" s="12">
        <v>2</v>
      </c>
      <c r="BB812" s="12">
        <v>2</v>
      </c>
      <c r="BC812" s="12" t="s">
        <v>61</v>
      </c>
      <c r="BD812" s="12">
        <v>148</v>
      </c>
      <c r="BE812" s="12" t="s">
        <v>199</v>
      </c>
      <c r="BF812" s="12">
        <v>14947</v>
      </c>
      <c r="BG812" s="12">
        <v>180</v>
      </c>
      <c r="BI812" s="2"/>
    </row>
    <row r="813" spans="1:61" x14ac:dyDescent="0.2">
      <c r="A813" s="2" t="s">
        <v>1612</v>
      </c>
      <c r="B813" s="2" t="s">
        <v>568</v>
      </c>
      <c r="D813" s="2">
        <v>50</v>
      </c>
      <c r="E813" s="11">
        <v>43358</v>
      </c>
      <c r="F813" s="2">
        <v>43358</v>
      </c>
      <c r="G813" s="2">
        <v>141</v>
      </c>
      <c r="K813" s="2">
        <v>17</v>
      </c>
      <c r="O813" s="2" t="s">
        <v>56</v>
      </c>
      <c r="R813" s="2">
        <v>1</v>
      </c>
      <c r="S813" s="52" t="s">
        <v>1599</v>
      </c>
      <c r="U813" s="2" t="s">
        <v>57</v>
      </c>
      <c r="V813" s="2" t="s">
        <v>1989</v>
      </c>
      <c r="W813" s="2" t="s">
        <v>1599</v>
      </c>
      <c r="X813" s="2" t="s">
        <v>1599</v>
      </c>
      <c r="Y813" s="2" t="s">
        <v>1599</v>
      </c>
      <c r="Z813" s="2" t="s">
        <v>1599</v>
      </c>
      <c r="AC813" s="2" t="s">
        <v>1599</v>
      </c>
      <c r="AE813" s="2" t="s">
        <v>1599</v>
      </c>
      <c r="AF813" s="12" t="s">
        <v>204</v>
      </c>
      <c r="AG813" s="12">
        <v>12098</v>
      </c>
      <c r="AH813" s="12">
        <v>50</v>
      </c>
      <c r="AI813" s="12">
        <f>VLOOKUP(AH813,Tableau5[[ID_Section]:[departement]],10,TRUE)</f>
        <v>17</v>
      </c>
      <c r="AJ813" s="12">
        <v>141</v>
      </c>
      <c r="AK813" s="33">
        <v>43358</v>
      </c>
      <c r="AL813" s="12">
        <v>17</v>
      </c>
      <c r="AM813" s="12">
        <v>15</v>
      </c>
      <c r="AN813" s="12" t="s">
        <v>56</v>
      </c>
      <c r="AP813" s="12">
        <v>1</v>
      </c>
      <c r="AS813" s="12" t="s">
        <v>57</v>
      </c>
      <c r="AT813" s="12">
        <v>2</v>
      </c>
      <c r="BA813" s="12">
        <v>2</v>
      </c>
      <c r="BB813" s="12">
        <v>2</v>
      </c>
      <c r="BC813" s="12" t="s">
        <v>61</v>
      </c>
      <c r="BD813" s="12">
        <v>148</v>
      </c>
      <c r="BE813" s="12" t="s">
        <v>199</v>
      </c>
      <c r="BF813" s="12">
        <v>14947</v>
      </c>
      <c r="BG813" s="12">
        <v>180</v>
      </c>
      <c r="BI813" s="2"/>
    </row>
    <row r="814" spans="1:61" x14ac:dyDescent="0.2">
      <c r="A814" s="2" t="s">
        <v>1612</v>
      </c>
      <c r="B814" s="2" t="s">
        <v>568</v>
      </c>
      <c r="D814" s="2">
        <v>50</v>
      </c>
      <c r="E814" s="11">
        <v>43358</v>
      </c>
      <c r="F814" s="2">
        <v>43358</v>
      </c>
      <c r="G814" s="2">
        <v>141</v>
      </c>
      <c r="K814" s="2">
        <v>17</v>
      </c>
      <c r="O814" s="2" t="s">
        <v>53</v>
      </c>
      <c r="P814" s="52" t="s">
        <v>53</v>
      </c>
      <c r="R814" s="2">
        <v>4</v>
      </c>
      <c r="S814" s="52" t="s">
        <v>1599</v>
      </c>
      <c r="V814" s="2" t="s">
        <v>1989</v>
      </c>
      <c r="W814" s="2" t="s">
        <v>1599</v>
      </c>
      <c r="X814" s="2" t="s">
        <v>1599</v>
      </c>
      <c r="Y814" s="2" t="s">
        <v>1599</v>
      </c>
      <c r="Z814" s="2" t="s">
        <v>1599</v>
      </c>
      <c r="AC814" s="2" t="s">
        <v>1599</v>
      </c>
      <c r="AE814" s="2" t="s">
        <v>1599</v>
      </c>
      <c r="AF814" s="12" t="s">
        <v>204</v>
      </c>
      <c r="AG814" s="12">
        <v>12099</v>
      </c>
      <c r="AH814" s="12">
        <v>50</v>
      </c>
      <c r="AI814" s="12">
        <f>VLOOKUP(AH814,Tableau5[[ID_Section]:[departement]],10,TRUE)</f>
        <v>17</v>
      </c>
      <c r="AJ814" s="12">
        <v>141</v>
      </c>
      <c r="AK814" s="33">
        <v>43358</v>
      </c>
      <c r="AL814" s="12">
        <v>17</v>
      </c>
      <c r="AM814" s="12">
        <v>9</v>
      </c>
      <c r="AN814" s="12" t="s">
        <v>53</v>
      </c>
      <c r="AO814" s="12" t="s">
        <v>53</v>
      </c>
      <c r="AP814" s="12">
        <v>4</v>
      </c>
      <c r="AT814" s="12">
        <v>2</v>
      </c>
      <c r="AZ814" s="12" t="str">
        <f>CONCATENATE(AH814,"-",AK814,"-","Loisir")</f>
        <v>50-43358-Loisir</v>
      </c>
      <c r="BA814" s="12">
        <v>1</v>
      </c>
      <c r="BB814" s="12">
        <v>2</v>
      </c>
      <c r="BC814" s="12" t="s">
        <v>61</v>
      </c>
      <c r="BD814" s="12">
        <v>148</v>
      </c>
      <c r="BE814" s="12" t="s">
        <v>199</v>
      </c>
      <c r="BF814" s="12">
        <v>14947</v>
      </c>
      <c r="BG814" s="12">
        <v>180</v>
      </c>
      <c r="BI814" s="2"/>
    </row>
    <row r="815" spans="1:61" x14ac:dyDescent="0.2">
      <c r="A815" s="2" t="s">
        <v>1612</v>
      </c>
      <c r="B815" s="2" t="s">
        <v>568</v>
      </c>
      <c r="D815" s="2">
        <v>50</v>
      </c>
      <c r="E815" s="11">
        <v>43358</v>
      </c>
      <c r="F815" s="2">
        <v>43358</v>
      </c>
      <c r="G815" s="2">
        <v>141</v>
      </c>
      <c r="K815" s="2">
        <v>17</v>
      </c>
      <c r="O815" s="2" t="s">
        <v>49</v>
      </c>
      <c r="R815" s="2">
        <v>3</v>
      </c>
      <c r="S815" s="52" t="s">
        <v>1599</v>
      </c>
      <c r="V815" s="2" t="s">
        <v>1988</v>
      </c>
      <c r="W815" s="2" t="s">
        <v>1599</v>
      </c>
      <c r="X815" s="2" t="s">
        <v>1599</v>
      </c>
      <c r="Y815" s="2" t="s">
        <v>1599</v>
      </c>
      <c r="Z815" s="2" t="s">
        <v>1599</v>
      </c>
      <c r="AC815" s="2" t="s">
        <v>1599</v>
      </c>
      <c r="AE815" s="2" t="s">
        <v>1599</v>
      </c>
      <c r="AF815" s="12" t="s">
        <v>204</v>
      </c>
      <c r="AG815" s="12">
        <v>12100</v>
      </c>
      <c r="AH815" s="12">
        <v>50</v>
      </c>
      <c r="AI815" s="12">
        <f>VLOOKUP(AH815,Tableau5[[ID_Section]:[departement]],10,TRUE)</f>
        <v>17</v>
      </c>
      <c r="AJ815" s="12">
        <v>141</v>
      </c>
      <c r="AK815" s="33">
        <v>43358</v>
      </c>
      <c r="AL815" s="12">
        <v>17</v>
      </c>
      <c r="AM815" s="12">
        <v>1</v>
      </c>
      <c r="AN815" s="12" t="s">
        <v>49</v>
      </c>
      <c r="AP815" s="12">
        <v>3</v>
      </c>
      <c r="AT815" s="12">
        <v>1</v>
      </c>
      <c r="BA815" s="12">
        <v>2</v>
      </c>
      <c r="BB815" s="12">
        <v>2</v>
      </c>
      <c r="BC815" s="12" t="s">
        <v>61</v>
      </c>
      <c r="BD815" s="12">
        <v>148</v>
      </c>
      <c r="BE815" s="12" t="s">
        <v>199</v>
      </c>
      <c r="BF815" s="12">
        <v>14947</v>
      </c>
      <c r="BG815" s="12">
        <v>180</v>
      </c>
      <c r="BI815" s="2"/>
    </row>
    <row r="816" spans="1:61" x14ac:dyDescent="0.2">
      <c r="A816" s="2" t="s">
        <v>1612</v>
      </c>
      <c r="B816" s="2" t="s">
        <v>568</v>
      </c>
      <c r="D816" s="2">
        <v>50</v>
      </c>
      <c r="E816" s="11">
        <v>43358</v>
      </c>
      <c r="F816" s="2">
        <v>43358</v>
      </c>
      <c r="G816" s="2">
        <v>141</v>
      </c>
      <c r="K816" s="2">
        <v>17</v>
      </c>
      <c r="O816" s="2" t="s">
        <v>53</v>
      </c>
      <c r="P816" s="52" t="s">
        <v>53</v>
      </c>
      <c r="R816" s="2">
        <v>4</v>
      </c>
      <c r="S816" s="52" t="s">
        <v>1599</v>
      </c>
      <c r="V816" s="2" t="s">
        <v>1988</v>
      </c>
      <c r="W816" s="2" t="s">
        <v>1599</v>
      </c>
      <c r="X816" s="2" t="s">
        <v>1599</v>
      </c>
      <c r="Y816" s="2" t="s">
        <v>1599</v>
      </c>
      <c r="Z816" s="2" t="s">
        <v>1599</v>
      </c>
      <c r="AC816" s="2" t="s">
        <v>1599</v>
      </c>
      <c r="AE816" s="2" t="s">
        <v>1599</v>
      </c>
      <c r="AF816" s="12" t="s">
        <v>204</v>
      </c>
      <c r="AG816" s="12">
        <v>12101</v>
      </c>
      <c r="AH816" s="12">
        <v>50</v>
      </c>
      <c r="AI816" s="12">
        <f>VLOOKUP(AH816,Tableau5[[ID_Section]:[departement]],10,TRUE)</f>
        <v>17</v>
      </c>
      <c r="AJ816" s="12">
        <v>141</v>
      </c>
      <c r="AK816" s="33">
        <v>43358</v>
      </c>
      <c r="AL816" s="12">
        <v>17</v>
      </c>
      <c r="AM816" s="12">
        <v>9</v>
      </c>
      <c r="AN816" s="12" t="s">
        <v>53</v>
      </c>
      <c r="AO816" s="12" t="s">
        <v>53</v>
      </c>
      <c r="AP816" s="12">
        <v>4</v>
      </c>
      <c r="AT816" s="12">
        <v>1</v>
      </c>
      <c r="AZ816" s="12" t="str">
        <f>CONCATENATE(AH816,"-",AK816,"-","Loisir")</f>
        <v>50-43358-Loisir</v>
      </c>
      <c r="BA816" s="12">
        <v>1</v>
      </c>
      <c r="BB816" s="12">
        <v>2</v>
      </c>
      <c r="BC816" s="12" t="s">
        <v>61</v>
      </c>
      <c r="BD816" s="12">
        <v>148</v>
      </c>
      <c r="BE816" s="12" t="s">
        <v>199</v>
      </c>
      <c r="BF816" s="12">
        <v>14947</v>
      </c>
      <c r="BG816" s="12">
        <v>180</v>
      </c>
      <c r="BI816" s="2"/>
    </row>
    <row r="817" spans="1:61" x14ac:dyDescent="0.2">
      <c r="A817" s="2" t="s">
        <v>1612</v>
      </c>
      <c r="B817" s="2" t="s">
        <v>568</v>
      </c>
      <c r="D817" s="2">
        <v>50</v>
      </c>
      <c r="E817" s="11">
        <v>43358</v>
      </c>
      <c r="F817" s="2">
        <v>43358</v>
      </c>
      <c r="G817" s="2">
        <v>141</v>
      </c>
      <c r="K817" s="2">
        <v>17</v>
      </c>
      <c r="O817" s="2" t="s">
        <v>49</v>
      </c>
      <c r="R817" s="2">
        <v>4</v>
      </c>
      <c r="S817" s="52" t="s">
        <v>1599</v>
      </c>
      <c r="V817" s="2" t="s">
        <v>1988</v>
      </c>
      <c r="W817" s="2" t="s">
        <v>1599</v>
      </c>
      <c r="X817" s="2" t="s">
        <v>1599</v>
      </c>
      <c r="Y817" s="2" t="s">
        <v>1599</v>
      </c>
      <c r="Z817" s="2" t="s">
        <v>1599</v>
      </c>
      <c r="AC817" s="2" t="s">
        <v>1599</v>
      </c>
      <c r="AE817" s="2" t="s">
        <v>1599</v>
      </c>
      <c r="AF817" s="12" t="s">
        <v>204</v>
      </c>
      <c r="AG817" s="12">
        <v>12102</v>
      </c>
      <c r="AH817" s="12">
        <v>50</v>
      </c>
      <c r="AI817" s="12">
        <f>VLOOKUP(AH817,Tableau5[[ID_Section]:[departement]],10,TRUE)</f>
        <v>17</v>
      </c>
      <c r="AJ817" s="12">
        <v>141</v>
      </c>
      <c r="AK817" s="33">
        <v>43358</v>
      </c>
      <c r="AL817" s="12">
        <v>17</v>
      </c>
      <c r="AM817" s="12">
        <v>1</v>
      </c>
      <c r="AN817" s="12" t="s">
        <v>49</v>
      </c>
      <c r="AP817" s="12">
        <v>4</v>
      </c>
      <c r="AT817" s="12">
        <v>1</v>
      </c>
      <c r="BA817" s="12">
        <v>2</v>
      </c>
      <c r="BB817" s="12">
        <v>2</v>
      </c>
      <c r="BC817" s="12" t="s">
        <v>61</v>
      </c>
      <c r="BD817" s="12">
        <v>148</v>
      </c>
      <c r="BE817" s="12" t="s">
        <v>199</v>
      </c>
      <c r="BF817" s="12">
        <v>14947</v>
      </c>
      <c r="BG817" s="12">
        <v>180</v>
      </c>
      <c r="BI817" s="2"/>
    </row>
    <row r="818" spans="1:61" x14ac:dyDescent="0.2">
      <c r="A818" s="2" t="s">
        <v>1612</v>
      </c>
      <c r="B818" s="2" t="s">
        <v>568</v>
      </c>
      <c r="D818" s="2">
        <v>50</v>
      </c>
      <c r="E818" s="11">
        <v>43358</v>
      </c>
      <c r="F818" s="2">
        <v>43358</v>
      </c>
      <c r="G818" s="2">
        <v>141</v>
      </c>
      <c r="K818" s="2">
        <v>17</v>
      </c>
      <c r="O818" s="2" t="s">
        <v>53</v>
      </c>
      <c r="P818" s="52" t="s">
        <v>53</v>
      </c>
      <c r="R818" s="2">
        <v>1</v>
      </c>
      <c r="S818" s="52" t="s">
        <v>1599</v>
      </c>
      <c r="V818" s="2" t="s">
        <v>1988</v>
      </c>
      <c r="W818" s="2" t="s">
        <v>1599</v>
      </c>
      <c r="X818" s="2" t="s">
        <v>1599</v>
      </c>
      <c r="Y818" s="2" t="s">
        <v>1599</v>
      </c>
      <c r="Z818" s="2" t="s">
        <v>1599</v>
      </c>
      <c r="AC818" s="2" t="s">
        <v>1599</v>
      </c>
      <c r="AE818" s="2" t="s">
        <v>1599</v>
      </c>
      <c r="AF818" s="12" t="s">
        <v>204</v>
      </c>
      <c r="AG818" s="12">
        <v>12103</v>
      </c>
      <c r="AH818" s="12">
        <v>50</v>
      </c>
      <c r="AI818" s="12">
        <f>VLOOKUP(AH818,Tableau5[[ID_Section]:[departement]],10,TRUE)</f>
        <v>17</v>
      </c>
      <c r="AJ818" s="12">
        <v>141</v>
      </c>
      <c r="AK818" s="33">
        <v>43358</v>
      </c>
      <c r="AL818" s="12">
        <v>17</v>
      </c>
      <c r="AM818" s="12">
        <v>9</v>
      </c>
      <c r="AN818" s="12" t="s">
        <v>53</v>
      </c>
      <c r="AO818" s="12" t="s">
        <v>53</v>
      </c>
      <c r="AP818" s="12">
        <v>1</v>
      </c>
      <c r="AT818" s="12">
        <v>1</v>
      </c>
      <c r="AZ818" s="12" t="str">
        <f>CONCATENATE(AH818,"-",AK818,"-","Loisir")</f>
        <v>50-43358-Loisir</v>
      </c>
      <c r="BA818" s="12">
        <v>1</v>
      </c>
      <c r="BB818" s="12">
        <v>2</v>
      </c>
      <c r="BC818" s="12" t="s">
        <v>61</v>
      </c>
      <c r="BD818" s="12">
        <v>148</v>
      </c>
      <c r="BE818" s="12" t="s">
        <v>199</v>
      </c>
      <c r="BF818" s="12">
        <v>14947</v>
      </c>
      <c r="BG818" s="12">
        <v>180</v>
      </c>
      <c r="BI818" s="2"/>
    </row>
    <row r="819" spans="1:61" x14ac:dyDescent="0.2">
      <c r="A819" s="2" t="s">
        <v>1612</v>
      </c>
      <c r="B819" s="2" t="s">
        <v>568</v>
      </c>
      <c r="D819" s="2">
        <v>50</v>
      </c>
      <c r="E819" s="11">
        <v>43358</v>
      </c>
      <c r="F819" s="2">
        <v>43358</v>
      </c>
      <c r="G819" s="2">
        <v>141</v>
      </c>
      <c r="K819" s="2">
        <v>17</v>
      </c>
      <c r="O819" s="2" t="s">
        <v>50</v>
      </c>
      <c r="P819" s="52" t="s">
        <v>50</v>
      </c>
      <c r="R819" s="2">
        <v>3</v>
      </c>
      <c r="S819" s="52" t="s">
        <v>1599</v>
      </c>
      <c r="V819" s="2" t="s">
        <v>1988</v>
      </c>
      <c r="W819" s="2" t="s">
        <v>1599</v>
      </c>
      <c r="X819" s="2" t="s">
        <v>1599</v>
      </c>
      <c r="Y819" s="2" t="s">
        <v>1599</v>
      </c>
      <c r="Z819" s="2" t="s">
        <v>1599</v>
      </c>
      <c r="AC819" s="2" t="s">
        <v>1599</v>
      </c>
      <c r="AE819" s="2" t="s">
        <v>1599</v>
      </c>
      <c r="AF819" s="12" t="s">
        <v>204</v>
      </c>
      <c r="AG819" s="12">
        <v>12104</v>
      </c>
      <c r="AH819" s="12">
        <v>50</v>
      </c>
      <c r="AI819" s="12">
        <f>VLOOKUP(AH819,Tableau5[[ID_Section]:[departement]],10,TRUE)</f>
        <v>17</v>
      </c>
      <c r="AJ819" s="12">
        <v>141</v>
      </c>
      <c r="AK819" s="33">
        <v>43358</v>
      </c>
      <c r="AL819" s="12">
        <v>17</v>
      </c>
      <c r="AM819" s="12">
        <v>8</v>
      </c>
      <c r="AN819" s="12" t="s">
        <v>50</v>
      </c>
      <c r="AO819" s="12" t="str">
        <f>AN819</f>
        <v>Utilitaire</v>
      </c>
      <c r="AP819" s="12">
        <v>3</v>
      </c>
      <c r="AT819" s="12">
        <v>1</v>
      </c>
      <c r="AZ819" s="12" t="str">
        <f>CONCATENATE(AH819,"-",AK819,"-",AN819)</f>
        <v>50-43358-Utilitaire</v>
      </c>
      <c r="BA819" s="12">
        <v>1</v>
      </c>
      <c r="BB819" s="12">
        <v>2</v>
      </c>
      <c r="BC819" s="12" t="s">
        <v>61</v>
      </c>
      <c r="BD819" s="12">
        <v>148</v>
      </c>
      <c r="BE819" s="12" t="s">
        <v>199</v>
      </c>
      <c r="BF819" s="12">
        <v>14947</v>
      </c>
      <c r="BG819" s="12">
        <v>180</v>
      </c>
      <c r="BI819" s="2"/>
    </row>
    <row r="820" spans="1:61" x14ac:dyDescent="0.2">
      <c r="A820" s="2" t="s">
        <v>1612</v>
      </c>
      <c r="B820" s="2" t="s">
        <v>568</v>
      </c>
      <c r="D820" s="2">
        <v>50</v>
      </c>
      <c r="E820" s="11">
        <v>43358</v>
      </c>
      <c r="F820" s="2">
        <v>43358</v>
      </c>
      <c r="G820" s="2">
        <v>141</v>
      </c>
      <c r="K820" s="2">
        <v>17</v>
      </c>
      <c r="O820" s="2" t="s">
        <v>53</v>
      </c>
      <c r="P820" s="52" t="s">
        <v>53</v>
      </c>
      <c r="R820" s="2">
        <v>2</v>
      </c>
      <c r="S820" s="52" t="s">
        <v>1599</v>
      </c>
      <c r="V820" s="2" t="s">
        <v>1988</v>
      </c>
      <c r="W820" s="2" t="s">
        <v>1599</v>
      </c>
      <c r="X820" s="2" t="s">
        <v>1599</v>
      </c>
      <c r="Y820" s="2" t="s">
        <v>1599</v>
      </c>
      <c r="Z820" s="2" t="s">
        <v>1599</v>
      </c>
      <c r="AC820" s="2" t="s">
        <v>1599</v>
      </c>
      <c r="AE820" s="2" t="s">
        <v>1599</v>
      </c>
      <c r="AF820" s="12" t="s">
        <v>204</v>
      </c>
      <c r="AG820" s="12">
        <v>12105</v>
      </c>
      <c r="AH820" s="12">
        <v>50</v>
      </c>
      <c r="AI820" s="12">
        <f>VLOOKUP(AH820,Tableau5[[ID_Section]:[departement]],10,TRUE)</f>
        <v>17</v>
      </c>
      <c r="AJ820" s="12">
        <v>141</v>
      </c>
      <c r="AK820" s="33">
        <v>43358</v>
      </c>
      <c r="AL820" s="12">
        <v>17</v>
      </c>
      <c r="AM820" s="12">
        <v>9</v>
      </c>
      <c r="AN820" s="12" t="s">
        <v>53</v>
      </c>
      <c r="AO820" s="12" t="s">
        <v>53</v>
      </c>
      <c r="AP820" s="12">
        <v>2</v>
      </c>
      <c r="AT820" s="12">
        <v>1</v>
      </c>
      <c r="AZ820" s="12" t="str">
        <f>CONCATENATE(AH820,"-",AK820,"-","Loisir")</f>
        <v>50-43358-Loisir</v>
      </c>
      <c r="BA820" s="12">
        <v>1</v>
      </c>
      <c r="BB820" s="12">
        <v>2</v>
      </c>
      <c r="BC820" s="12" t="s">
        <v>61</v>
      </c>
      <c r="BD820" s="12">
        <v>148</v>
      </c>
      <c r="BE820" s="12" t="s">
        <v>199</v>
      </c>
      <c r="BF820" s="12">
        <v>14947</v>
      </c>
      <c r="BG820" s="12">
        <v>180</v>
      </c>
      <c r="BI820" s="2"/>
    </row>
    <row r="821" spans="1:61" x14ac:dyDescent="0.2">
      <c r="A821" s="2" t="s">
        <v>1612</v>
      </c>
      <c r="B821" s="2" t="s">
        <v>568</v>
      </c>
      <c r="D821" s="2">
        <v>50</v>
      </c>
      <c r="E821" s="11">
        <v>43358</v>
      </c>
      <c r="F821" s="2">
        <v>43358</v>
      </c>
      <c r="G821" s="2">
        <v>141</v>
      </c>
      <c r="K821" s="2">
        <v>17</v>
      </c>
      <c r="O821" s="2" t="s">
        <v>50</v>
      </c>
      <c r="P821" s="52" t="s">
        <v>50</v>
      </c>
      <c r="R821" s="2">
        <v>1</v>
      </c>
      <c r="S821" s="52">
        <v>1</v>
      </c>
      <c r="V821" s="2" t="s">
        <v>1989</v>
      </c>
      <c r="W821" s="2" t="s">
        <v>54</v>
      </c>
      <c r="X821" s="2" t="s">
        <v>275</v>
      </c>
      <c r="Y821" s="2" t="s">
        <v>1599</v>
      </c>
      <c r="Z821" s="2" t="s">
        <v>1599</v>
      </c>
      <c r="AC821" s="2" t="s">
        <v>1599</v>
      </c>
      <c r="AE821" s="2" t="s">
        <v>1599</v>
      </c>
      <c r="AF821" s="12" t="s">
        <v>275</v>
      </c>
      <c r="AG821" s="12">
        <v>12106</v>
      </c>
      <c r="AH821" s="12">
        <v>50</v>
      </c>
      <c r="AI821" s="12">
        <f>VLOOKUP(AH821,Tableau5[[ID_Section]:[departement]],10,TRUE)</f>
        <v>17</v>
      </c>
      <c r="AJ821" s="12">
        <v>141</v>
      </c>
      <c r="AK821" s="33">
        <v>43358</v>
      </c>
      <c r="AL821" s="12">
        <v>17</v>
      </c>
      <c r="AM821" s="12">
        <v>8</v>
      </c>
      <c r="AN821" s="12" t="s">
        <v>50</v>
      </c>
      <c r="AO821" s="12" t="str">
        <f>AN821</f>
        <v>Utilitaire</v>
      </c>
      <c r="AP821" s="12">
        <v>1</v>
      </c>
      <c r="AT821" s="12">
        <v>2</v>
      </c>
      <c r="AU821" s="12">
        <v>69</v>
      </c>
      <c r="AZ821" s="12" t="str">
        <f>CONCATENATE(AH821,"-",AK821,"-",AN821)</f>
        <v>50-43358-Utilitaire</v>
      </c>
      <c r="BA821" s="12">
        <v>1</v>
      </c>
      <c r="BB821" s="12">
        <v>2</v>
      </c>
      <c r="BC821" s="12" t="s">
        <v>61</v>
      </c>
      <c r="BD821" s="12">
        <v>148</v>
      </c>
      <c r="BE821" s="12" t="s">
        <v>199</v>
      </c>
      <c r="BF821" s="12">
        <v>14947</v>
      </c>
      <c r="BG821" s="12">
        <v>180</v>
      </c>
      <c r="BI821" s="2"/>
    </row>
    <row r="822" spans="1:61" x14ac:dyDescent="0.2">
      <c r="A822" s="2" t="s">
        <v>1612</v>
      </c>
      <c r="B822" s="2" t="s">
        <v>568</v>
      </c>
      <c r="D822" s="2">
        <v>50</v>
      </c>
      <c r="E822" s="11">
        <v>43358</v>
      </c>
      <c r="F822" s="2">
        <v>43358</v>
      </c>
      <c r="G822" s="2">
        <v>141</v>
      </c>
      <c r="K822" s="2">
        <v>17</v>
      </c>
      <c r="O822" s="2" t="s">
        <v>50</v>
      </c>
      <c r="P822" s="52" t="s">
        <v>50</v>
      </c>
      <c r="R822" s="2">
        <v>1</v>
      </c>
      <c r="S822" s="52" t="s">
        <v>1599</v>
      </c>
      <c r="V822" s="2" t="s">
        <v>1989</v>
      </c>
      <c r="W822" s="2" t="s">
        <v>1599</v>
      </c>
      <c r="X822" s="2" t="s">
        <v>1599</v>
      </c>
      <c r="Y822" s="2" t="s">
        <v>1599</v>
      </c>
      <c r="Z822" s="2" t="s">
        <v>1599</v>
      </c>
      <c r="AC822" s="2" t="s">
        <v>1599</v>
      </c>
      <c r="AE822" s="2" t="s">
        <v>1599</v>
      </c>
      <c r="AF822" s="12" t="s">
        <v>204</v>
      </c>
      <c r="AG822" s="12">
        <v>12107</v>
      </c>
      <c r="AH822" s="12">
        <v>50</v>
      </c>
      <c r="AI822" s="12">
        <f>VLOOKUP(AH822,Tableau5[[ID_Section]:[departement]],10,TRUE)</f>
        <v>17</v>
      </c>
      <c r="AJ822" s="12">
        <v>141</v>
      </c>
      <c r="AK822" s="33">
        <v>43358</v>
      </c>
      <c r="AL822" s="12">
        <v>17</v>
      </c>
      <c r="AM822" s="12">
        <v>8</v>
      </c>
      <c r="AN822" s="12" t="s">
        <v>50</v>
      </c>
      <c r="AO822" s="12" t="str">
        <f>AN822</f>
        <v>Utilitaire</v>
      </c>
      <c r="AP822" s="12">
        <v>1</v>
      </c>
      <c r="AT822" s="12">
        <v>2</v>
      </c>
      <c r="AZ822" s="12" t="str">
        <f>CONCATENATE(AH822,"-",AK822,"-",AN822)</f>
        <v>50-43358-Utilitaire</v>
      </c>
      <c r="BA822" s="12">
        <v>1</v>
      </c>
      <c r="BB822" s="12">
        <v>2</v>
      </c>
      <c r="BC822" s="12" t="s">
        <v>61</v>
      </c>
      <c r="BD822" s="12">
        <v>148</v>
      </c>
      <c r="BE822" s="12" t="s">
        <v>199</v>
      </c>
      <c r="BF822" s="12">
        <v>14947</v>
      </c>
      <c r="BG822" s="12">
        <v>180</v>
      </c>
      <c r="BI822" s="2"/>
    </row>
    <row r="823" spans="1:61" x14ac:dyDescent="0.2">
      <c r="A823" s="2" t="s">
        <v>1612</v>
      </c>
      <c r="B823" s="2" t="s">
        <v>568</v>
      </c>
      <c r="D823" s="2">
        <v>50</v>
      </c>
      <c r="E823" s="11">
        <v>43358</v>
      </c>
      <c r="F823" s="2">
        <v>43358</v>
      </c>
      <c r="G823" s="2">
        <v>141</v>
      </c>
      <c r="K823" s="2">
        <v>17</v>
      </c>
      <c r="O823" s="2" t="s">
        <v>49</v>
      </c>
      <c r="R823" s="2">
        <v>13</v>
      </c>
      <c r="S823" s="52" t="s">
        <v>1599</v>
      </c>
      <c r="V823" s="2" t="s">
        <v>1988</v>
      </c>
      <c r="W823" s="2" t="s">
        <v>1599</v>
      </c>
      <c r="X823" s="2" t="s">
        <v>1599</v>
      </c>
      <c r="Y823" s="2" t="s">
        <v>1599</v>
      </c>
      <c r="Z823" s="2" t="s">
        <v>1599</v>
      </c>
      <c r="AC823" s="2" t="s">
        <v>1599</v>
      </c>
      <c r="AE823" s="2" t="s">
        <v>1599</v>
      </c>
      <c r="AF823" s="12" t="s">
        <v>204</v>
      </c>
      <c r="AG823" s="12">
        <v>12108</v>
      </c>
      <c r="AH823" s="12">
        <v>50</v>
      </c>
      <c r="AI823" s="12">
        <f>VLOOKUP(AH823,Tableau5[[ID_Section]:[departement]],10,TRUE)</f>
        <v>17</v>
      </c>
      <c r="AJ823" s="12">
        <v>141</v>
      </c>
      <c r="AK823" s="33">
        <v>43358</v>
      </c>
      <c r="AL823" s="12">
        <v>17</v>
      </c>
      <c r="AM823" s="12">
        <v>1</v>
      </c>
      <c r="AN823" s="12" t="s">
        <v>49</v>
      </c>
      <c r="AP823" s="12">
        <v>13</v>
      </c>
      <c r="AT823" s="12">
        <v>1</v>
      </c>
      <c r="BA823" s="12">
        <v>2</v>
      </c>
      <c r="BB823" s="12">
        <v>2</v>
      </c>
      <c r="BC823" s="12" t="s">
        <v>61</v>
      </c>
      <c r="BD823" s="12">
        <v>148</v>
      </c>
      <c r="BE823" s="12" t="s">
        <v>199</v>
      </c>
      <c r="BF823" s="12">
        <v>14947</v>
      </c>
      <c r="BG823" s="12">
        <v>180</v>
      </c>
      <c r="BI823" s="2"/>
    </row>
    <row r="824" spans="1:61" x14ac:dyDescent="0.2">
      <c r="A824" s="2" t="s">
        <v>1612</v>
      </c>
      <c r="B824" s="2" t="s">
        <v>568</v>
      </c>
      <c r="D824" s="2">
        <v>50</v>
      </c>
      <c r="E824" s="11">
        <v>43358</v>
      </c>
      <c r="F824" s="2">
        <v>43358</v>
      </c>
      <c r="G824" s="2">
        <v>141</v>
      </c>
      <c r="K824" s="2">
        <v>17</v>
      </c>
      <c r="O824" s="2" t="s">
        <v>53</v>
      </c>
      <c r="P824" s="52" t="s">
        <v>53</v>
      </c>
      <c r="R824" s="2">
        <v>2</v>
      </c>
      <c r="S824" s="52" t="s">
        <v>1599</v>
      </c>
      <c r="V824" s="2" t="s">
        <v>1988</v>
      </c>
      <c r="W824" s="2" t="s">
        <v>1599</v>
      </c>
      <c r="X824" s="2" t="s">
        <v>1599</v>
      </c>
      <c r="Y824" s="2" t="s">
        <v>1599</v>
      </c>
      <c r="Z824" s="2" t="s">
        <v>1599</v>
      </c>
      <c r="AC824" s="2" t="s">
        <v>1599</v>
      </c>
      <c r="AE824" s="2" t="s">
        <v>1599</v>
      </c>
      <c r="AF824" s="12" t="s">
        <v>204</v>
      </c>
      <c r="AG824" s="12">
        <v>12109</v>
      </c>
      <c r="AH824" s="12">
        <v>50</v>
      </c>
      <c r="AI824" s="12">
        <f>VLOOKUP(AH824,Tableau5[[ID_Section]:[departement]],10,TRUE)</f>
        <v>17</v>
      </c>
      <c r="AJ824" s="12">
        <v>141</v>
      </c>
      <c r="AK824" s="33">
        <v>43358</v>
      </c>
      <c r="AL824" s="12">
        <v>17</v>
      </c>
      <c r="AM824" s="12">
        <v>9</v>
      </c>
      <c r="AN824" s="12" t="s">
        <v>53</v>
      </c>
      <c r="AO824" s="12" t="s">
        <v>53</v>
      </c>
      <c r="AP824" s="12">
        <v>2</v>
      </c>
      <c r="AT824" s="12">
        <v>1</v>
      </c>
      <c r="AZ824" s="12" t="str">
        <f>CONCATENATE(AH824,"-",AK824,"-","Loisir")</f>
        <v>50-43358-Loisir</v>
      </c>
      <c r="BA824" s="12">
        <v>1</v>
      </c>
      <c r="BB824" s="12">
        <v>2</v>
      </c>
      <c r="BC824" s="12" t="s">
        <v>61</v>
      </c>
      <c r="BD824" s="12">
        <v>148</v>
      </c>
      <c r="BE824" s="12" t="s">
        <v>199</v>
      </c>
      <c r="BF824" s="12">
        <v>14947</v>
      </c>
      <c r="BG824" s="12">
        <v>180</v>
      </c>
      <c r="BI824" s="2"/>
    </row>
    <row r="825" spans="1:61" x14ac:dyDescent="0.2">
      <c r="A825" s="2" t="s">
        <v>1612</v>
      </c>
      <c r="B825" s="2" t="s">
        <v>568</v>
      </c>
      <c r="D825" s="2">
        <v>50</v>
      </c>
      <c r="E825" s="11">
        <v>43358</v>
      </c>
      <c r="F825" s="2">
        <v>43358</v>
      </c>
      <c r="G825" s="2">
        <v>141</v>
      </c>
      <c r="K825" s="2">
        <v>17</v>
      </c>
      <c r="O825" s="2" t="s">
        <v>49</v>
      </c>
      <c r="R825" s="2">
        <v>2</v>
      </c>
      <c r="S825" s="52" t="s">
        <v>1599</v>
      </c>
      <c r="V825" s="2" t="s">
        <v>1989</v>
      </c>
      <c r="W825" s="2" t="s">
        <v>1599</v>
      </c>
      <c r="X825" s="2" t="s">
        <v>1599</v>
      </c>
      <c r="Y825" s="2" t="s">
        <v>1599</v>
      </c>
      <c r="Z825" s="2" t="s">
        <v>1599</v>
      </c>
      <c r="AC825" s="2" t="s">
        <v>1599</v>
      </c>
      <c r="AE825" s="2" t="s">
        <v>1599</v>
      </c>
      <c r="AF825" s="12" t="s">
        <v>204</v>
      </c>
      <c r="AG825" s="12">
        <v>12110</v>
      </c>
      <c r="AH825" s="12">
        <v>50</v>
      </c>
      <c r="AI825" s="12">
        <f>VLOOKUP(AH825,Tableau5[[ID_Section]:[departement]],10,TRUE)</f>
        <v>17</v>
      </c>
      <c r="AJ825" s="12">
        <v>141</v>
      </c>
      <c r="AK825" s="33">
        <v>43358</v>
      </c>
      <c r="AL825" s="12">
        <v>17</v>
      </c>
      <c r="AM825" s="12">
        <v>1</v>
      </c>
      <c r="AN825" s="12" t="s">
        <v>49</v>
      </c>
      <c r="AP825" s="12">
        <v>2</v>
      </c>
      <c r="AT825" s="12">
        <v>2</v>
      </c>
      <c r="BA825" s="12">
        <v>2</v>
      </c>
      <c r="BB825" s="12">
        <v>2</v>
      </c>
      <c r="BC825" s="12" t="s">
        <v>61</v>
      </c>
      <c r="BD825" s="12">
        <v>148</v>
      </c>
      <c r="BE825" s="12" t="s">
        <v>199</v>
      </c>
      <c r="BF825" s="12">
        <v>14947</v>
      </c>
      <c r="BG825" s="12">
        <v>180</v>
      </c>
      <c r="BI825" s="2"/>
    </row>
    <row r="826" spans="1:61" x14ac:dyDescent="0.2">
      <c r="A826" s="2" t="s">
        <v>1612</v>
      </c>
      <c r="B826" s="2" t="s">
        <v>568</v>
      </c>
      <c r="D826" s="2">
        <v>50</v>
      </c>
      <c r="E826" s="11">
        <v>43358</v>
      </c>
      <c r="F826" s="2">
        <v>43358</v>
      </c>
      <c r="G826" s="2">
        <v>141</v>
      </c>
      <c r="K826" s="2">
        <v>17</v>
      </c>
      <c r="O826" s="2" t="s">
        <v>53</v>
      </c>
      <c r="P826" s="52" t="s">
        <v>53</v>
      </c>
      <c r="R826" s="2">
        <v>5</v>
      </c>
      <c r="S826" s="52" t="s">
        <v>1599</v>
      </c>
      <c r="V826" s="2" t="s">
        <v>1989</v>
      </c>
      <c r="W826" s="2" t="s">
        <v>1599</v>
      </c>
      <c r="X826" s="2" t="s">
        <v>1599</v>
      </c>
      <c r="Y826" s="2" t="s">
        <v>1599</v>
      </c>
      <c r="Z826" s="2" t="s">
        <v>1599</v>
      </c>
      <c r="AC826" s="2" t="s">
        <v>1599</v>
      </c>
      <c r="AE826" s="2" t="s">
        <v>1599</v>
      </c>
      <c r="AF826" s="12" t="s">
        <v>204</v>
      </c>
      <c r="AG826" s="12">
        <v>12111</v>
      </c>
      <c r="AH826" s="12">
        <v>50</v>
      </c>
      <c r="AI826" s="12">
        <f>VLOOKUP(AH826,Tableau5[[ID_Section]:[departement]],10,TRUE)</f>
        <v>17</v>
      </c>
      <c r="AJ826" s="12">
        <v>141</v>
      </c>
      <c r="AK826" s="33">
        <v>43358</v>
      </c>
      <c r="AL826" s="12">
        <v>17</v>
      </c>
      <c r="AM826" s="12">
        <v>9</v>
      </c>
      <c r="AN826" s="12" t="s">
        <v>53</v>
      </c>
      <c r="AO826" s="12" t="s">
        <v>53</v>
      </c>
      <c r="AP826" s="12">
        <v>5</v>
      </c>
      <c r="AT826" s="12">
        <v>2</v>
      </c>
      <c r="AZ826" s="12" t="str">
        <f>CONCATENATE(AH826,"-",AK826,"-","Loisir")</f>
        <v>50-43358-Loisir</v>
      </c>
      <c r="BA826" s="12">
        <v>1</v>
      </c>
      <c r="BB826" s="12">
        <v>2</v>
      </c>
      <c r="BC826" s="12" t="s">
        <v>61</v>
      </c>
      <c r="BD826" s="12">
        <v>148</v>
      </c>
      <c r="BE826" s="12" t="s">
        <v>199</v>
      </c>
      <c r="BF826" s="12">
        <v>14947</v>
      </c>
      <c r="BG826" s="12">
        <v>180</v>
      </c>
      <c r="BI826" s="2"/>
    </row>
    <row r="827" spans="1:61" x14ac:dyDescent="0.2">
      <c r="A827" s="2" t="s">
        <v>1612</v>
      </c>
      <c r="B827" s="2" t="s">
        <v>568</v>
      </c>
      <c r="D827" s="2">
        <v>50</v>
      </c>
      <c r="E827" s="11">
        <v>43358</v>
      </c>
      <c r="F827" s="2">
        <v>43358</v>
      </c>
      <c r="G827" s="2">
        <v>141</v>
      </c>
      <c r="K827" s="2">
        <v>17</v>
      </c>
      <c r="O827" s="2" t="s">
        <v>55</v>
      </c>
      <c r="P827" s="52" t="s">
        <v>55</v>
      </c>
      <c r="R827" s="2">
        <v>1</v>
      </c>
      <c r="S827" s="52" t="s">
        <v>1599</v>
      </c>
      <c r="V827" s="2" t="s">
        <v>1988</v>
      </c>
      <c r="W827" s="2" t="s">
        <v>1599</v>
      </c>
      <c r="X827" s="2" t="s">
        <v>1599</v>
      </c>
      <c r="Y827" s="2" t="s">
        <v>1599</v>
      </c>
      <c r="Z827" s="2" t="s">
        <v>1599</v>
      </c>
      <c r="AC827" s="2" t="s">
        <v>1599</v>
      </c>
      <c r="AE827" s="2" t="s">
        <v>1599</v>
      </c>
      <c r="AF827" s="12" t="s">
        <v>204</v>
      </c>
      <c r="AG827" s="12">
        <v>12112</v>
      </c>
      <c r="AH827" s="12">
        <v>50</v>
      </c>
      <c r="AI827" s="12">
        <f>VLOOKUP(AH827,Tableau5[[ID_Section]:[departement]],10,TRUE)</f>
        <v>17</v>
      </c>
      <c r="AJ827" s="12">
        <v>141</v>
      </c>
      <c r="AK827" s="33">
        <v>43358</v>
      </c>
      <c r="AL827" s="12">
        <v>17</v>
      </c>
      <c r="AM827" s="12">
        <v>5</v>
      </c>
      <c r="AN827" s="12" t="s">
        <v>55</v>
      </c>
      <c r="AO827" s="12" t="str">
        <f>AN827</f>
        <v>Sportif</v>
      </c>
      <c r="AP827" s="12">
        <v>1</v>
      </c>
      <c r="AT827" s="12">
        <v>1</v>
      </c>
      <c r="AZ827" s="12" t="str">
        <f>CONCATENATE(AH827,"-",AK827,"-",AN827)</f>
        <v>50-43358-Sportif</v>
      </c>
      <c r="BA827" s="12">
        <v>1</v>
      </c>
      <c r="BB827" s="12">
        <v>2</v>
      </c>
      <c r="BC827" s="12" t="s">
        <v>61</v>
      </c>
      <c r="BD827" s="12">
        <v>148</v>
      </c>
      <c r="BE827" s="12" t="s">
        <v>199</v>
      </c>
      <c r="BF827" s="12">
        <v>14947</v>
      </c>
      <c r="BG827" s="12">
        <v>180</v>
      </c>
      <c r="BI827" s="2"/>
    </row>
    <row r="828" spans="1:61" x14ac:dyDescent="0.2">
      <c r="A828" s="2" t="s">
        <v>1612</v>
      </c>
      <c r="B828" s="2" t="s">
        <v>568</v>
      </c>
      <c r="D828" s="2">
        <v>50</v>
      </c>
      <c r="E828" s="11">
        <v>43358</v>
      </c>
      <c r="F828" s="2">
        <v>43358</v>
      </c>
      <c r="G828" s="2">
        <v>141</v>
      </c>
      <c r="K828" s="2">
        <v>17</v>
      </c>
      <c r="O828" s="2" t="s">
        <v>53</v>
      </c>
      <c r="P828" s="52" t="s">
        <v>53</v>
      </c>
      <c r="R828" s="2">
        <v>6</v>
      </c>
      <c r="S828" s="52" t="s">
        <v>1599</v>
      </c>
      <c r="V828" s="2" t="s">
        <v>1988</v>
      </c>
      <c r="W828" s="2" t="s">
        <v>1599</v>
      </c>
      <c r="X828" s="2" t="s">
        <v>1599</v>
      </c>
      <c r="Y828" s="2" t="s">
        <v>1599</v>
      </c>
      <c r="Z828" s="2" t="s">
        <v>1599</v>
      </c>
      <c r="AC828" s="2" t="s">
        <v>1599</v>
      </c>
      <c r="AE828" s="2" t="s">
        <v>1599</v>
      </c>
      <c r="AF828" s="12" t="s">
        <v>204</v>
      </c>
      <c r="AG828" s="12">
        <v>12113</v>
      </c>
      <c r="AH828" s="12">
        <v>50</v>
      </c>
      <c r="AI828" s="12">
        <f>VLOOKUP(AH828,Tableau5[[ID_Section]:[departement]],10,TRUE)</f>
        <v>17</v>
      </c>
      <c r="AJ828" s="12">
        <v>141</v>
      </c>
      <c r="AK828" s="33">
        <v>43358</v>
      </c>
      <c r="AL828" s="12">
        <v>17</v>
      </c>
      <c r="AM828" s="12">
        <v>9</v>
      </c>
      <c r="AN828" s="12" t="s">
        <v>53</v>
      </c>
      <c r="AO828" s="12" t="s">
        <v>53</v>
      </c>
      <c r="AP828" s="12">
        <v>6</v>
      </c>
      <c r="AT828" s="12">
        <v>1</v>
      </c>
      <c r="AZ828" s="12" t="str">
        <f>CONCATENATE(AH828,"-",AK828,"-","Loisir")</f>
        <v>50-43358-Loisir</v>
      </c>
      <c r="BA828" s="12">
        <v>1</v>
      </c>
      <c r="BB828" s="12">
        <v>2</v>
      </c>
      <c r="BC828" s="12" t="s">
        <v>61</v>
      </c>
      <c r="BD828" s="12">
        <v>148</v>
      </c>
      <c r="BE828" s="12" t="s">
        <v>199</v>
      </c>
      <c r="BF828" s="12">
        <v>14947</v>
      </c>
      <c r="BG828" s="12">
        <v>180</v>
      </c>
      <c r="BI828" s="2"/>
    </row>
    <row r="829" spans="1:61" x14ac:dyDescent="0.2">
      <c r="A829" s="2" t="s">
        <v>1612</v>
      </c>
      <c r="B829" s="2" t="s">
        <v>568</v>
      </c>
      <c r="D829" s="2">
        <v>50</v>
      </c>
      <c r="E829" s="11">
        <v>43358</v>
      </c>
      <c r="F829" s="2">
        <v>43358</v>
      </c>
      <c r="G829" s="2">
        <v>141</v>
      </c>
      <c r="K829" s="2">
        <v>17</v>
      </c>
      <c r="O829" s="2" t="s">
        <v>49</v>
      </c>
      <c r="R829" s="2">
        <v>3</v>
      </c>
      <c r="S829" s="52" t="s">
        <v>1599</v>
      </c>
      <c r="V829" s="2" t="s">
        <v>1989</v>
      </c>
      <c r="W829" s="2" t="s">
        <v>1599</v>
      </c>
      <c r="X829" s="2" t="s">
        <v>1599</v>
      </c>
      <c r="Y829" s="2" t="s">
        <v>1599</v>
      </c>
      <c r="Z829" s="2" t="s">
        <v>1599</v>
      </c>
      <c r="AC829" s="2" t="s">
        <v>1599</v>
      </c>
      <c r="AE829" s="2" t="s">
        <v>1599</v>
      </c>
      <c r="AF829" s="12" t="s">
        <v>204</v>
      </c>
      <c r="AG829" s="12">
        <v>12114</v>
      </c>
      <c r="AH829" s="12">
        <v>50</v>
      </c>
      <c r="AI829" s="12">
        <f>VLOOKUP(AH829,Tableau5[[ID_Section]:[departement]],10,TRUE)</f>
        <v>17</v>
      </c>
      <c r="AJ829" s="12">
        <v>141</v>
      </c>
      <c r="AK829" s="33">
        <v>43358</v>
      </c>
      <c r="AL829" s="12">
        <v>17</v>
      </c>
      <c r="AM829" s="12">
        <v>1</v>
      </c>
      <c r="AN829" s="12" t="s">
        <v>49</v>
      </c>
      <c r="AP829" s="12">
        <v>3</v>
      </c>
      <c r="AT829" s="12">
        <v>2</v>
      </c>
      <c r="BA829" s="12">
        <v>2</v>
      </c>
      <c r="BB829" s="12">
        <v>2</v>
      </c>
      <c r="BC829" s="12" t="s">
        <v>61</v>
      </c>
      <c r="BD829" s="12">
        <v>148</v>
      </c>
      <c r="BE829" s="12" t="s">
        <v>199</v>
      </c>
      <c r="BF829" s="12">
        <v>14947</v>
      </c>
      <c r="BG829" s="12">
        <v>180</v>
      </c>
      <c r="BI829" s="2"/>
    </row>
    <row r="830" spans="1:61" x14ac:dyDescent="0.2">
      <c r="A830" s="2" t="s">
        <v>1612</v>
      </c>
      <c r="B830" s="2" t="s">
        <v>568</v>
      </c>
      <c r="D830" s="2">
        <v>50</v>
      </c>
      <c r="E830" s="11">
        <v>43358</v>
      </c>
      <c r="F830" s="2">
        <v>43358</v>
      </c>
      <c r="G830" s="2">
        <v>141</v>
      </c>
      <c r="K830" s="2">
        <v>17</v>
      </c>
      <c r="O830" s="2" t="s">
        <v>53</v>
      </c>
      <c r="P830" s="52" t="s">
        <v>53</v>
      </c>
      <c r="R830" s="2">
        <v>9</v>
      </c>
      <c r="S830" s="52" t="s">
        <v>1599</v>
      </c>
      <c r="V830" s="2" t="s">
        <v>1989</v>
      </c>
      <c r="W830" s="2" t="s">
        <v>1599</v>
      </c>
      <c r="X830" s="2" t="s">
        <v>1599</v>
      </c>
      <c r="Y830" s="2" t="s">
        <v>1599</v>
      </c>
      <c r="Z830" s="2" t="s">
        <v>1599</v>
      </c>
      <c r="AC830" s="2" t="s">
        <v>1599</v>
      </c>
      <c r="AE830" s="2" t="s">
        <v>1599</v>
      </c>
      <c r="AF830" s="12" t="s">
        <v>204</v>
      </c>
      <c r="AG830" s="12">
        <v>12115</v>
      </c>
      <c r="AH830" s="12">
        <v>50</v>
      </c>
      <c r="AI830" s="12">
        <f>VLOOKUP(AH830,Tableau5[[ID_Section]:[departement]],10,TRUE)</f>
        <v>17</v>
      </c>
      <c r="AJ830" s="12">
        <v>141</v>
      </c>
      <c r="AK830" s="33">
        <v>43358</v>
      </c>
      <c r="AL830" s="12">
        <v>17</v>
      </c>
      <c r="AM830" s="12">
        <v>9</v>
      </c>
      <c r="AN830" s="12" t="s">
        <v>53</v>
      </c>
      <c r="AO830" s="12" t="s">
        <v>53</v>
      </c>
      <c r="AP830" s="12">
        <v>9</v>
      </c>
      <c r="AT830" s="12">
        <v>2</v>
      </c>
      <c r="AZ830" s="12" t="str">
        <f>CONCATENATE(AH830,"-",AK830,"-","Loisir")</f>
        <v>50-43358-Loisir</v>
      </c>
      <c r="BA830" s="12">
        <v>1</v>
      </c>
      <c r="BB830" s="12">
        <v>2</v>
      </c>
      <c r="BC830" s="12" t="s">
        <v>61</v>
      </c>
      <c r="BD830" s="12">
        <v>148</v>
      </c>
      <c r="BE830" s="12" t="s">
        <v>199</v>
      </c>
      <c r="BF830" s="12">
        <v>14947</v>
      </c>
      <c r="BG830" s="12">
        <v>180</v>
      </c>
      <c r="BI830" s="2"/>
    </row>
    <row r="831" spans="1:61" x14ac:dyDescent="0.2">
      <c r="A831" s="2" t="s">
        <v>1612</v>
      </c>
      <c r="B831" s="2" t="s">
        <v>568</v>
      </c>
      <c r="D831" s="2">
        <v>50</v>
      </c>
      <c r="E831" s="11">
        <v>43358</v>
      </c>
      <c r="F831" s="2">
        <v>43358</v>
      </c>
      <c r="G831" s="2">
        <v>141</v>
      </c>
      <c r="K831" s="2">
        <v>17</v>
      </c>
      <c r="O831" s="2" t="s">
        <v>46</v>
      </c>
      <c r="R831" s="2">
        <v>1</v>
      </c>
      <c r="S831" s="52" t="s">
        <v>1599</v>
      </c>
      <c r="V831" s="2" t="s">
        <v>1988</v>
      </c>
      <c r="W831" s="2" t="s">
        <v>1599</v>
      </c>
      <c r="X831" s="2" t="s">
        <v>1599</v>
      </c>
      <c r="Y831" s="2" t="s">
        <v>1599</v>
      </c>
      <c r="Z831" s="2" t="s">
        <v>1599</v>
      </c>
      <c r="AC831" s="2" t="s">
        <v>1599</v>
      </c>
      <c r="AE831" s="2" t="s">
        <v>1599</v>
      </c>
      <c r="AF831" s="12" t="s">
        <v>204</v>
      </c>
      <c r="AG831" s="12">
        <v>12116</v>
      </c>
      <c r="AH831" s="12">
        <v>50</v>
      </c>
      <c r="AI831" s="12">
        <f>VLOOKUP(AH831,Tableau5[[ID_Section]:[departement]],10,TRUE)</f>
        <v>17</v>
      </c>
      <c r="AJ831" s="12">
        <v>141</v>
      </c>
      <c r="AK831" s="33">
        <v>43358</v>
      </c>
      <c r="AL831" s="12">
        <v>17</v>
      </c>
      <c r="AM831" s="12">
        <v>2</v>
      </c>
      <c r="AN831" s="12" t="s">
        <v>46</v>
      </c>
      <c r="AP831" s="12">
        <v>1</v>
      </c>
      <c r="AT831" s="12">
        <v>1</v>
      </c>
      <c r="BA831" s="12">
        <v>2</v>
      </c>
      <c r="BB831" s="12">
        <v>2</v>
      </c>
      <c r="BC831" s="12" t="s">
        <v>61</v>
      </c>
      <c r="BD831" s="12">
        <v>148</v>
      </c>
      <c r="BE831" s="12" t="s">
        <v>199</v>
      </c>
      <c r="BF831" s="12">
        <v>14947</v>
      </c>
      <c r="BG831" s="12">
        <v>180</v>
      </c>
      <c r="BI831" s="2"/>
    </row>
    <row r="832" spans="1:61" x14ac:dyDescent="0.2">
      <c r="A832" s="2" t="s">
        <v>1612</v>
      </c>
      <c r="B832" s="2" t="s">
        <v>568</v>
      </c>
      <c r="D832" s="2">
        <v>50</v>
      </c>
      <c r="E832" s="11">
        <v>43358</v>
      </c>
      <c r="F832" s="2">
        <v>43358</v>
      </c>
      <c r="G832" s="2">
        <v>141</v>
      </c>
      <c r="K832" s="2">
        <v>17</v>
      </c>
      <c r="O832" s="2" t="s">
        <v>53</v>
      </c>
      <c r="P832" s="52" t="s">
        <v>53</v>
      </c>
      <c r="R832" s="2">
        <v>2</v>
      </c>
      <c r="S832" s="52" t="s">
        <v>1599</v>
      </c>
      <c r="V832" s="2" t="s">
        <v>1988</v>
      </c>
      <c r="W832" s="2" t="s">
        <v>1599</v>
      </c>
      <c r="X832" s="2" t="s">
        <v>1599</v>
      </c>
      <c r="Y832" s="2" t="s">
        <v>1599</v>
      </c>
      <c r="Z832" s="2" t="s">
        <v>1599</v>
      </c>
      <c r="AC832" s="2" t="s">
        <v>1599</v>
      </c>
      <c r="AE832" s="2" t="s">
        <v>1599</v>
      </c>
      <c r="AF832" s="12" t="s">
        <v>204</v>
      </c>
      <c r="AG832" s="12">
        <v>12117</v>
      </c>
      <c r="AH832" s="12">
        <v>50</v>
      </c>
      <c r="AI832" s="12">
        <f>VLOOKUP(AH832,Tableau5[[ID_Section]:[departement]],10,TRUE)</f>
        <v>17</v>
      </c>
      <c r="AJ832" s="12">
        <v>141</v>
      </c>
      <c r="AK832" s="33">
        <v>43358</v>
      </c>
      <c r="AL832" s="12">
        <v>17</v>
      </c>
      <c r="AM832" s="12">
        <v>9</v>
      </c>
      <c r="AN832" s="12" t="s">
        <v>53</v>
      </c>
      <c r="AO832" s="12" t="s">
        <v>53</v>
      </c>
      <c r="AP832" s="12">
        <v>2</v>
      </c>
      <c r="AT832" s="12">
        <v>1</v>
      </c>
      <c r="AZ832" s="12" t="str">
        <f>CONCATENATE(AH832,"-",AK832,"-","Loisir")</f>
        <v>50-43358-Loisir</v>
      </c>
      <c r="BA832" s="12">
        <v>1</v>
      </c>
      <c r="BB832" s="12">
        <v>2</v>
      </c>
      <c r="BC832" s="12" t="s">
        <v>61</v>
      </c>
      <c r="BD832" s="12">
        <v>148</v>
      </c>
      <c r="BE832" s="12" t="s">
        <v>199</v>
      </c>
      <c r="BF832" s="12">
        <v>14947</v>
      </c>
      <c r="BG832" s="12">
        <v>180</v>
      </c>
      <c r="BI832" s="2"/>
    </row>
    <row r="833" spans="1:61" x14ac:dyDescent="0.2">
      <c r="A833" s="2" t="s">
        <v>1612</v>
      </c>
      <c r="B833" s="2" t="s">
        <v>568</v>
      </c>
      <c r="D833" s="2">
        <v>50</v>
      </c>
      <c r="E833" s="11">
        <v>43358</v>
      </c>
      <c r="F833" s="2">
        <v>43358</v>
      </c>
      <c r="G833" s="2">
        <v>141</v>
      </c>
      <c r="K833" s="2">
        <v>17</v>
      </c>
      <c r="O833" s="2" t="s">
        <v>55</v>
      </c>
      <c r="P833" s="52" t="s">
        <v>55</v>
      </c>
      <c r="R833" s="2">
        <v>2</v>
      </c>
      <c r="S833" s="52" t="s">
        <v>1599</v>
      </c>
      <c r="V833" s="2" t="s">
        <v>1988</v>
      </c>
      <c r="W833" s="2" t="s">
        <v>1599</v>
      </c>
      <c r="X833" s="2" t="s">
        <v>1599</v>
      </c>
      <c r="Y833" s="2" t="s">
        <v>1599</v>
      </c>
      <c r="Z833" s="2" t="s">
        <v>1599</v>
      </c>
      <c r="AC833" s="2" t="s">
        <v>1599</v>
      </c>
      <c r="AE833" s="2" t="s">
        <v>1599</v>
      </c>
      <c r="AF833" s="12" t="s">
        <v>204</v>
      </c>
      <c r="AG833" s="12">
        <v>12118</v>
      </c>
      <c r="AH833" s="12">
        <v>50</v>
      </c>
      <c r="AI833" s="12">
        <f>VLOOKUP(AH833,Tableau5[[ID_Section]:[departement]],10,TRUE)</f>
        <v>17</v>
      </c>
      <c r="AJ833" s="12">
        <v>141</v>
      </c>
      <c r="AK833" s="33">
        <v>43358</v>
      </c>
      <c r="AL833" s="12">
        <v>17</v>
      </c>
      <c r="AM833" s="12">
        <v>5</v>
      </c>
      <c r="AN833" s="12" t="s">
        <v>55</v>
      </c>
      <c r="AO833" s="12" t="str">
        <f>AN833</f>
        <v>Sportif</v>
      </c>
      <c r="AP833" s="12">
        <v>2</v>
      </c>
      <c r="AT833" s="12">
        <v>1</v>
      </c>
      <c r="AZ833" s="12" t="str">
        <f>CONCATENATE(AH833,"-",AK833,"-",AN833)</f>
        <v>50-43358-Sportif</v>
      </c>
      <c r="BA833" s="12">
        <v>1</v>
      </c>
      <c r="BB833" s="12">
        <v>2</v>
      </c>
      <c r="BC833" s="12" t="s">
        <v>61</v>
      </c>
      <c r="BD833" s="12">
        <v>148</v>
      </c>
      <c r="BE833" s="12" t="s">
        <v>199</v>
      </c>
      <c r="BF833" s="12">
        <v>14947</v>
      </c>
      <c r="BG833" s="12">
        <v>180</v>
      </c>
      <c r="BI833" s="2"/>
    </row>
    <row r="834" spans="1:61" x14ac:dyDescent="0.2">
      <c r="A834" s="2" t="s">
        <v>1612</v>
      </c>
      <c r="B834" s="2" t="s">
        <v>568</v>
      </c>
      <c r="D834" s="2">
        <v>50</v>
      </c>
      <c r="E834" s="11">
        <v>43358</v>
      </c>
      <c r="F834" s="2">
        <v>43358</v>
      </c>
      <c r="G834" s="2">
        <v>141</v>
      </c>
      <c r="K834" s="2">
        <v>17</v>
      </c>
      <c r="O834" s="2" t="s">
        <v>53</v>
      </c>
      <c r="P834" s="52" t="s">
        <v>53</v>
      </c>
      <c r="R834" s="2">
        <v>5</v>
      </c>
      <c r="S834" s="52" t="s">
        <v>1599</v>
      </c>
      <c r="V834" s="2" t="s">
        <v>1988</v>
      </c>
      <c r="W834" s="2" t="s">
        <v>1599</v>
      </c>
      <c r="X834" s="2" t="s">
        <v>1599</v>
      </c>
      <c r="Y834" s="2" t="s">
        <v>1599</v>
      </c>
      <c r="Z834" s="2" t="s">
        <v>1599</v>
      </c>
      <c r="AC834" s="2" t="s">
        <v>1599</v>
      </c>
      <c r="AE834" s="2" t="s">
        <v>1599</v>
      </c>
      <c r="AF834" s="12" t="s">
        <v>204</v>
      </c>
      <c r="AG834" s="12">
        <v>12119</v>
      </c>
      <c r="AH834" s="12">
        <v>50</v>
      </c>
      <c r="AI834" s="12">
        <f>VLOOKUP(AH834,Tableau5[[ID_Section]:[departement]],10,TRUE)</f>
        <v>17</v>
      </c>
      <c r="AJ834" s="12">
        <v>141</v>
      </c>
      <c r="AK834" s="33">
        <v>43358</v>
      </c>
      <c r="AL834" s="12">
        <v>17</v>
      </c>
      <c r="AM834" s="12">
        <v>9</v>
      </c>
      <c r="AN834" s="12" t="s">
        <v>53</v>
      </c>
      <c r="AO834" s="12" t="s">
        <v>53</v>
      </c>
      <c r="AP834" s="12">
        <v>5</v>
      </c>
      <c r="AT834" s="12">
        <v>1</v>
      </c>
      <c r="AZ834" s="12" t="str">
        <f>CONCATENATE(AH834,"-",AK834,"-","Loisir")</f>
        <v>50-43358-Loisir</v>
      </c>
      <c r="BA834" s="12">
        <v>1</v>
      </c>
      <c r="BB834" s="12">
        <v>2</v>
      </c>
      <c r="BC834" s="12" t="s">
        <v>61</v>
      </c>
      <c r="BD834" s="12">
        <v>148</v>
      </c>
      <c r="BE834" s="12" t="s">
        <v>199</v>
      </c>
      <c r="BF834" s="12">
        <v>14947</v>
      </c>
      <c r="BG834" s="12">
        <v>180</v>
      </c>
      <c r="BI834" s="2"/>
    </row>
    <row r="835" spans="1:61" x14ac:dyDescent="0.2">
      <c r="A835" s="2" t="s">
        <v>1612</v>
      </c>
      <c r="B835" s="2" t="s">
        <v>568</v>
      </c>
      <c r="D835" s="2">
        <v>50</v>
      </c>
      <c r="E835" s="11">
        <v>43358</v>
      </c>
      <c r="F835" s="2">
        <v>43358</v>
      </c>
      <c r="G835" s="2">
        <v>141</v>
      </c>
      <c r="K835" s="2">
        <v>17</v>
      </c>
      <c r="O835" s="2" t="s">
        <v>49</v>
      </c>
      <c r="R835" s="2">
        <v>6</v>
      </c>
      <c r="S835" s="52" t="s">
        <v>1599</v>
      </c>
      <c r="V835" s="2" t="s">
        <v>1988</v>
      </c>
      <c r="W835" s="2" t="s">
        <v>1599</v>
      </c>
      <c r="X835" s="2" t="s">
        <v>1599</v>
      </c>
      <c r="Y835" s="2" t="s">
        <v>1599</v>
      </c>
      <c r="Z835" s="2" t="s">
        <v>1599</v>
      </c>
      <c r="AC835" s="2" t="s">
        <v>1599</v>
      </c>
      <c r="AE835" s="2" t="s">
        <v>1599</v>
      </c>
      <c r="AF835" s="12" t="s">
        <v>204</v>
      </c>
      <c r="AG835" s="12">
        <v>12120</v>
      </c>
      <c r="AH835" s="12">
        <v>50</v>
      </c>
      <c r="AI835" s="12">
        <f>VLOOKUP(AH835,Tableau5[[ID_Section]:[departement]],10,TRUE)</f>
        <v>17</v>
      </c>
      <c r="AJ835" s="12">
        <v>141</v>
      </c>
      <c r="AK835" s="33">
        <v>43358</v>
      </c>
      <c r="AL835" s="12">
        <v>17</v>
      </c>
      <c r="AM835" s="12">
        <v>1</v>
      </c>
      <c r="AN835" s="12" t="s">
        <v>49</v>
      </c>
      <c r="AP835" s="12">
        <v>6</v>
      </c>
      <c r="AT835" s="12">
        <v>1</v>
      </c>
      <c r="BA835" s="12">
        <v>2</v>
      </c>
      <c r="BB835" s="12">
        <v>2</v>
      </c>
      <c r="BC835" s="12" t="s">
        <v>61</v>
      </c>
      <c r="BD835" s="12">
        <v>148</v>
      </c>
      <c r="BE835" s="12" t="s">
        <v>199</v>
      </c>
      <c r="BF835" s="12">
        <v>14947</v>
      </c>
      <c r="BG835" s="12">
        <v>180</v>
      </c>
      <c r="BI835" s="2"/>
    </row>
    <row r="836" spans="1:61" x14ac:dyDescent="0.2">
      <c r="A836" s="2" t="s">
        <v>1612</v>
      </c>
      <c r="B836" s="2" t="s">
        <v>568</v>
      </c>
      <c r="D836" s="2">
        <v>50</v>
      </c>
      <c r="E836" s="11">
        <v>43358</v>
      </c>
      <c r="F836" s="2">
        <v>43358</v>
      </c>
      <c r="G836" s="2">
        <v>141</v>
      </c>
      <c r="K836" s="2">
        <v>17</v>
      </c>
      <c r="O836" s="2" t="s">
        <v>46</v>
      </c>
      <c r="R836" s="2">
        <v>1</v>
      </c>
      <c r="S836" s="52" t="s">
        <v>1599</v>
      </c>
      <c r="V836" s="2" t="s">
        <v>1988</v>
      </c>
      <c r="W836" s="2" t="s">
        <v>1599</v>
      </c>
      <c r="X836" s="2" t="s">
        <v>1599</v>
      </c>
      <c r="Y836" s="2" t="s">
        <v>1599</v>
      </c>
      <c r="Z836" s="2" t="s">
        <v>1599</v>
      </c>
      <c r="AC836" s="2" t="s">
        <v>1599</v>
      </c>
      <c r="AE836" s="2" t="s">
        <v>1599</v>
      </c>
      <c r="AF836" s="12" t="s">
        <v>204</v>
      </c>
      <c r="AG836" s="12">
        <v>12121</v>
      </c>
      <c r="AH836" s="12">
        <v>50</v>
      </c>
      <c r="AI836" s="12">
        <f>VLOOKUP(AH836,Tableau5[[ID_Section]:[departement]],10,TRUE)</f>
        <v>17</v>
      </c>
      <c r="AJ836" s="12">
        <v>141</v>
      </c>
      <c r="AK836" s="33">
        <v>43358</v>
      </c>
      <c r="AL836" s="12">
        <v>17</v>
      </c>
      <c r="AM836" s="12">
        <v>2</v>
      </c>
      <c r="AN836" s="12" t="s">
        <v>46</v>
      </c>
      <c r="AP836" s="12">
        <v>1</v>
      </c>
      <c r="AT836" s="12">
        <v>1</v>
      </c>
      <c r="BA836" s="12">
        <v>2</v>
      </c>
      <c r="BB836" s="12">
        <v>2</v>
      </c>
      <c r="BC836" s="12" t="s">
        <v>61</v>
      </c>
      <c r="BD836" s="12">
        <v>148</v>
      </c>
      <c r="BE836" s="12" t="s">
        <v>199</v>
      </c>
      <c r="BF836" s="12">
        <v>14947</v>
      </c>
      <c r="BG836" s="12">
        <v>180</v>
      </c>
      <c r="BI836" s="2"/>
    </row>
    <row r="837" spans="1:61" x14ac:dyDescent="0.2">
      <c r="A837" s="2" t="s">
        <v>1612</v>
      </c>
      <c r="B837" s="2" t="s">
        <v>568</v>
      </c>
      <c r="D837" s="2">
        <v>50</v>
      </c>
      <c r="E837" s="11">
        <v>43358</v>
      </c>
      <c r="F837" s="2">
        <v>43358</v>
      </c>
      <c r="G837" s="2">
        <v>141</v>
      </c>
      <c r="K837" s="2">
        <v>17</v>
      </c>
      <c r="O837" s="2" t="s">
        <v>53</v>
      </c>
      <c r="P837" s="52" t="s">
        <v>53</v>
      </c>
      <c r="R837" s="2">
        <v>4</v>
      </c>
      <c r="S837" s="52" t="s">
        <v>1599</v>
      </c>
      <c r="V837" s="2" t="s">
        <v>1988</v>
      </c>
      <c r="W837" s="2" t="s">
        <v>1599</v>
      </c>
      <c r="X837" s="2" t="s">
        <v>1599</v>
      </c>
      <c r="Y837" s="2" t="s">
        <v>1599</v>
      </c>
      <c r="Z837" s="2" t="s">
        <v>1599</v>
      </c>
      <c r="AC837" s="2" t="s">
        <v>1599</v>
      </c>
      <c r="AE837" s="2" t="s">
        <v>1599</v>
      </c>
      <c r="AF837" s="12" t="s">
        <v>204</v>
      </c>
      <c r="AG837" s="12">
        <v>12122</v>
      </c>
      <c r="AH837" s="12">
        <v>50</v>
      </c>
      <c r="AI837" s="12">
        <f>VLOOKUP(AH837,Tableau5[[ID_Section]:[departement]],10,TRUE)</f>
        <v>17</v>
      </c>
      <c r="AJ837" s="12">
        <v>141</v>
      </c>
      <c r="AK837" s="33">
        <v>43358</v>
      </c>
      <c r="AL837" s="12">
        <v>17</v>
      </c>
      <c r="AM837" s="12">
        <v>9</v>
      </c>
      <c r="AN837" s="12" t="s">
        <v>53</v>
      </c>
      <c r="AO837" s="12" t="s">
        <v>53</v>
      </c>
      <c r="AP837" s="12">
        <v>4</v>
      </c>
      <c r="AT837" s="12">
        <v>1</v>
      </c>
      <c r="AZ837" s="12" t="str">
        <f>CONCATENATE(AH837,"-",AK837,"-","Loisir")</f>
        <v>50-43358-Loisir</v>
      </c>
      <c r="BA837" s="12">
        <v>1</v>
      </c>
      <c r="BB837" s="12">
        <v>2</v>
      </c>
      <c r="BC837" s="12" t="s">
        <v>61</v>
      </c>
      <c r="BD837" s="12">
        <v>148</v>
      </c>
      <c r="BE837" s="12" t="s">
        <v>199</v>
      </c>
      <c r="BF837" s="12">
        <v>14947</v>
      </c>
      <c r="BG837" s="12">
        <v>180</v>
      </c>
      <c r="BI837" s="2"/>
    </row>
    <row r="838" spans="1:61" x14ac:dyDescent="0.2">
      <c r="A838" s="2" t="s">
        <v>1612</v>
      </c>
      <c r="B838" s="2" t="s">
        <v>568</v>
      </c>
      <c r="D838" s="2">
        <v>50</v>
      </c>
      <c r="E838" s="11">
        <v>43358</v>
      </c>
      <c r="F838" s="2">
        <v>43358</v>
      </c>
      <c r="G838" s="2">
        <v>141</v>
      </c>
      <c r="K838" s="2">
        <v>17</v>
      </c>
      <c r="O838" s="2" t="s">
        <v>49</v>
      </c>
      <c r="R838" s="2">
        <v>3</v>
      </c>
      <c r="S838" s="52" t="s">
        <v>1599</v>
      </c>
      <c r="V838" s="2" t="s">
        <v>1988</v>
      </c>
      <c r="W838" s="2" t="s">
        <v>1599</v>
      </c>
      <c r="X838" s="2" t="s">
        <v>1599</v>
      </c>
      <c r="Y838" s="2" t="s">
        <v>1599</v>
      </c>
      <c r="Z838" s="2" t="s">
        <v>1599</v>
      </c>
      <c r="AC838" s="2" t="s">
        <v>1599</v>
      </c>
      <c r="AE838" s="2" t="s">
        <v>1599</v>
      </c>
      <c r="AF838" s="12" t="s">
        <v>204</v>
      </c>
      <c r="AG838" s="12">
        <v>12123</v>
      </c>
      <c r="AH838" s="12">
        <v>50</v>
      </c>
      <c r="AI838" s="12">
        <f>VLOOKUP(AH838,Tableau5[[ID_Section]:[departement]],10,TRUE)</f>
        <v>17</v>
      </c>
      <c r="AJ838" s="12">
        <v>141</v>
      </c>
      <c r="AK838" s="33">
        <v>43358</v>
      </c>
      <c r="AL838" s="12">
        <v>17</v>
      </c>
      <c r="AM838" s="12">
        <v>1</v>
      </c>
      <c r="AN838" s="12" t="s">
        <v>49</v>
      </c>
      <c r="AP838" s="12">
        <v>3</v>
      </c>
      <c r="AT838" s="12">
        <v>1</v>
      </c>
      <c r="BA838" s="12">
        <v>2</v>
      </c>
      <c r="BB838" s="12">
        <v>2</v>
      </c>
      <c r="BC838" s="12" t="s">
        <v>61</v>
      </c>
      <c r="BD838" s="12">
        <v>148</v>
      </c>
      <c r="BE838" s="12" t="s">
        <v>199</v>
      </c>
      <c r="BF838" s="12">
        <v>14947</v>
      </c>
      <c r="BG838" s="12">
        <v>180</v>
      </c>
      <c r="BI838" s="2"/>
    </row>
    <row r="839" spans="1:61" x14ac:dyDescent="0.2">
      <c r="A839" s="2" t="s">
        <v>1612</v>
      </c>
      <c r="B839" s="2" t="s">
        <v>568</v>
      </c>
      <c r="D839" s="2">
        <v>50</v>
      </c>
      <c r="E839" s="11">
        <v>43358</v>
      </c>
      <c r="F839" s="2">
        <v>43358</v>
      </c>
      <c r="G839" s="2">
        <v>141</v>
      </c>
      <c r="K839" s="2">
        <v>17</v>
      </c>
      <c r="O839" s="2" t="s">
        <v>46</v>
      </c>
      <c r="R839" s="2">
        <v>2</v>
      </c>
      <c r="S839" s="52" t="s">
        <v>1599</v>
      </c>
      <c r="V839" s="2" t="s">
        <v>1988</v>
      </c>
      <c r="W839" s="2" t="s">
        <v>1599</v>
      </c>
      <c r="X839" s="2" t="s">
        <v>1599</v>
      </c>
      <c r="Y839" s="2" t="s">
        <v>1599</v>
      </c>
      <c r="Z839" s="2" t="s">
        <v>1599</v>
      </c>
      <c r="AC839" s="2" t="s">
        <v>1599</v>
      </c>
      <c r="AE839" s="2" t="s">
        <v>1599</v>
      </c>
      <c r="AF839" s="12" t="s">
        <v>204</v>
      </c>
      <c r="AG839" s="12">
        <v>12124</v>
      </c>
      <c r="AH839" s="12">
        <v>50</v>
      </c>
      <c r="AI839" s="12">
        <f>VLOOKUP(AH839,Tableau5[[ID_Section]:[departement]],10,TRUE)</f>
        <v>17</v>
      </c>
      <c r="AJ839" s="12">
        <v>141</v>
      </c>
      <c r="AK839" s="33">
        <v>43358</v>
      </c>
      <c r="AL839" s="12">
        <v>17</v>
      </c>
      <c r="AM839" s="12">
        <v>2</v>
      </c>
      <c r="AN839" s="12" t="s">
        <v>46</v>
      </c>
      <c r="AP839" s="12">
        <v>2</v>
      </c>
      <c r="AT839" s="12">
        <v>1</v>
      </c>
      <c r="BA839" s="12">
        <v>2</v>
      </c>
      <c r="BB839" s="12">
        <v>2</v>
      </c>
      <c r="BC839" s="12" t="s">
        <v>61</v>
      </c>
      <c r="BD839" s="12">
        <v>148</v>
      </c>
      <c r="BE839" s="12" t="s">
        <v>199</v>
      </c>
      <c r="BF839" s="12">
        <v>14947</v>
      </c>
      <c r="BG839" s="12">
        <v>180</v>
      </c>
      <c r="BI839" s="2"/>
    </row>
    <row r="840" spans="1:61" x14ac:dyDescent="0.2">
      <c r="A840" s="2" t="s">
        <v>1612</v>
      </c>
      <c r="B840" s="2" t="s">
        <v>568</v>
      </c>
      <c r="D840" s="2">
        <v>50</v>
      </c>
      <c r="E840" s="11">
        <v>43358</v>
      </c>
      <c r="F840" s="2">
        <v>43358</v>
      </c>
      <c r="G840" s="2">
        <v>141</v>
      </c>
      <c r="K840" s="2">
        <v>17</v>
      </c>
      <c r="O840" s="2" t="s">
        <v>53</v>
      </c>
      <c r="P840" s="52" t="s">
        <v>53</v>
      </c>
      <c r="R840" s="2">
        <v>2</v>
      </c>
      <c r="S840" s="52" t="s">
        <v>1599</v>
      </c>
      <c r="V840" s="2" t="s">
        <v>1988</v>
      </c>
      <c r="W840" s="2" t="s">
        <v>1599</v>
      </c>
      <c r="X840" s="2" t="s">
        <v>1599</v>
      </c>
      <c r="Y840" s="2" t="s">
        <v>1599</v>
      </c>
      <c r="Z840" s="2" t="s">
        <v>1599</v>
      </c>
      <c r="AC840" s="2" t="s">
        <v>1599</v>
      </c>
      <c r="AE840" s="2" t="s">
        <v>1599</v>
      </c>
      <c r="AF840" s="12" t="s">
        <v>204</v>
      </c>
      <c r="AG840" s="12">
        <v>12125</v>
      </c>
      <c r="AH840" s="12">
        <v>50</v>
      </c>
      <c r="AI840" s="12">
        <f>VLOOKUP(AH840,Tableau5[[ID_Section]:[departement]],10,TRUE)</f>
        <v>17</v>
      </c>
      <c r="AJ840" s="12">
        <v>141</v>
      </c>
      <c r="AK840" s="33">
        <v>43358</v>
      </c>
      <c r="AL840" s="12">
        <v>17</v>
      </c>
      <c r="AM840" s="12">
        <v>9</v>
      </c>
      <c r="AN840" s="12" t="s">
        <v>53</v>
      </c>
      <c r="AO840" s="12" t="s">
        <v>53</v>
      </c>
      <c r="AP840" s="12">
        <v>2</v>
      </c>
      <c r="AT840" s="12">
        <v>1</v>
      </c>
      <c r="AZ840" s="12" t="str">
        <f>CONCATENATE(AH840,"-",AK840,"-","Loisir")</f>
        <v>50-43358-Loisir</v>
      </c>
      <c r="BA840" s="12">
        <v>1</v>
      </c>
      <c r="BB840" s="12">
        <v>2</v>
      </c>
      <c r="BC840" s="12" t="s">
        <v>61</v>
      </c>
      <c r="BD840" s="12">
        <v>148</v>
      </c>
      <c r="BE840" s="12" t="s">
        <v>199</v>
      </c>
      <c r="BF840" s="12">
        <v>14947</v>
      </c>
      <c r="BG840" s="12">
        <v>180</v>
      </c>
      <c r="BI840" s="2"/>
    </row>
    <row r="841" spans="1:61" x14ac:dyDescent="0.2">
      <c r="A841" s="2" t="s">
        <v>1612</v>
      </c>
      <c r="B841" s="2" t="s">
        <v>568</v>
      </c>
      <c r="D841" s="2">
        <v>50</v>
      </c>
      <c r="E841" s="11">
        <v>43358</v>
      </c>
      <c r="F841" s="2">
        <v>43358</v>
      </c>
      <c r="G841" s="2">
        <v>141</v>
      </c>
      <c r="K841" s="2">
        <v>17</v>
      </c>
      <c r="O841" s="2" t="s">
        <v>49</v>
      </c>
      <c r="R841" s="2">
        <v>5</v>
      </c>
      <c r="S841" s="52" t="s">
        <v>1599</v>
      </c>
      <c r="V841" s="2" t="s">
        <v>1988</v>
      </c>
      <c r="W841" s="2" t="s">
        <v>1599</v>
      </c>
      <c r="X841" s="2" t="s">
        <v>1599</v>
      </c>
      <c r="Y841" s="2" t="s">
        <v>1599</v>
      </c>
      <c r="Z841" s="2" t="s">
        <v>1599</v>
      </c>
      <c r="AC841" s="2" t="s">
        <v>1599</v>
      </c>
      <c r="AE841" s="2" t="s">
        <v>1599</v>
      </c>
      <c r="AF841" s="12" t="s">
        <v>204</v>
      </c>
      <c r="AG841" s="12">
        <v>12126</v>
      </c>
      <c r="AH841" s="12">
        <v>50</v>
      </c>
      <c r="AI841" s="12">
        <f>VLOOKUP(AH841,Tableau5[[ID_Section]:[departement]],10,TRUE)</f>
        <v>17</v>
      </c>
      <c r="AJ841" s="12">
        <v>141</v>
      </c>
      <c r="AK841" s="33">
        <v>43358</v>
      </c>
      <c r="AL841" s="12">
        <v>17</v>
      </c>
      <c r="AM841" s="12">
        <v>1</v>
      </c>
      <c r="AN841" s="12" t="s">
        <v>49</v>
      </c>
      <c r="AP841" s="12">
        <v>5</v>
      </c>
      <c r="AT841" s="12">
        <v>1</v>
      </c>
      <c r="BA841" s="12">
        <v>2</v>
      </c>
      <c r="BB841" s="12">
        <v>2</v>
      </c>
      <c r="BC841" s="12" t="s">
        <v>61</v>
      </c>
      <c r="BD841" s="12">
        <v>148</v>
      </c>
      <c r="BE841" s="12" t="s">
        <v>199</v>
      </c>
      <c r="BF841" s="12">
        <v>14947</v>
      </c>
      <c r="BG841" s="12">
        <v>180</v>
      </c>
      <c r="BI841" s="2"/>
    </row>
    <row r="842" spans="1:61" x14ac:dyDescent="0.2">
      <c r="A842" s="2" t="s">
        <v>1612</v>
      </c>
      <c r="B842" s="2" t="s">
        <v>568</v>
      </c>
      <c r="D842" s="2">
        <v>50</v>
      </c>
      <c r="E842" s="11">
        <v>43358</v>
      </c>
      <c r="F842" s="2">
        <v>43358</v>
      </c>
      <c r="G842" s="2">
        <v>141</v>
      </c>
      <c r="K842" s="2">
        <v>17</v>
      </c>
      <c r="O842" s="2" t="s">
        <v>46</v>
      </c>
      <c r="R842" s="2">
        <v>2</v>
      </c>
      <c r="S842" s="52" t="s">
        <v>1599</v>
      </c>
      <c r="V842" s="2" t="s">
        <v>1988</v>
      </c>
      <c r="W842" s="2" t="s">
        <v>1599</v>
      </c>
      <c r="X842" s="2" t="s">
        <v>1599</v>
      </c>
      <c r="Y842" s="2" t="s">
        <v>1599</v>
      </c>
      <c r="Z842" s="2" t="s">
        <v>1599</v>
      </c>
      <c r="AC842" s="2" t="s">
        <v>1599</v>
      </c>
      <c r="AE842" s="2" t="s">
        <v>1599</v>
      </c>
      <c r="AF842" s="12" t="s">
        <v>204</v>
      </c>
      <c r="AG842" s="12">
        <v>12127</v>
      </c>
      <c r="AH842" s="12">
        <v>50</v>
      </c>
      <c r="AI842" s="12">
        <f>VLOOKUP(AH842,Tableau5[[ID_Section]:[departement]],10,TRUE)</f>
        <v>17</v>
      </c>
      <c r="AJ842" s="12">
        <v>141</v>
      </c>
      <c r="AK842" s="33">
        <v>43358</v>
      </c>
      <c r="AL842" s="12">
        <v>17</v>
      </c>
      <c r="AM842" s="12">
        <v>2</v>
      </c>
      <c r="AN842" s="12" t="s">
        <v>46</v>
      </c>
      <c r="AP842" s="12">
        <v>2</v>
      </c>
      <c r="AT842" s="12">
        <v>1</v>
      </c>
      <c r="BA842" s="12">
        <v>2</v>
      </c>
      <c r="BB842" s="12">
        <v>2</v>
      </c>
      <c r="BC842" s="12" t="s">
        <v>61</v>
      </c>
      <c r="BD842" s="12">
        <v>148</v>
      </c>
      <c r="BE842" s="12" t="s">
        <v>199</v>
      </c>
      <c r="BF842" s="12">
        <v>14947</v>
      </c>
      <c r="BG842" s="12">
        <v>180</v>
      </c>
      <c r="BI842" s="2"/>
    </row>
    <row r="843" spans="1:61" x14ac:dyDescent="0.2">
      <c r="A843" s="2" t="s">
        <v>1612</v>
      </c>
      <c r="B843" s="2" t="s">
        <v>568</v>
      </c>
      <c r="D843" s="2">
        <v>50</v>
      </c>
      <c r="E843" s="11">
        <v>43358</v>
      </c>
      <c r="F843" s="2">
        <v>43358</v>
      </c>
      <c r="G843" s="2">
        <v>141</v>
      </c>
      <c r="K843" s="2">
        <v>17</v>
      </c>
      <c r="O843" s="2" t="s">
        <v>53</v>
      </c>
      <c r="P843" s="52" t="s">
        <v>53</v>
      </c>
      <c r="R843" s="2">
        <v>5</v>
      </c>
      <c r="S843" s="52" t="s">
        <v>1599</v>
      </c>
      <c r="V843" s="2" t="s">
        <v>1988</v>
      </c>
      <c r="W843" s="2" t="s">
        <v>1599</v>
      </c>
      <c r="X843" s="2" t="s">
        <v>1599</v>
      </c>
      <c r="Y843" s="2" t="s">
        <v>1599</v>
      </c>
      <c r="Z843" s="2" t="s">
        <v>1599</v>
      </c>
      <c r="AC843" s="2" t="s">
        <v>1599</v>
      </c>
      <c r="AE843" s="2" t="s">
        <v>1599</v>
      </c>
      <c r="AF843" s="12" t="s">
        <v>204</v>
      </c>
      <c r="AG843" s="12">
        <v>12128</v>
      </c>
      <c r="AH843" s="12">
        <v>50</v>
      </c>
      <c r="AI843" s="12">
        <f>VLOOKUP(AH843,Tableau5[[ID_Section]:[departement]],10,TRUE)</f>
        <v>17</v>
      </c>
      <c r="AJ843" s="12">
        <v>141</v>
      </c>
      <c r="AK843" s="33">
        <v>43358</v>
      </c>
      <c r="AL843" s="12">
        <v>17</v>
      </c>
      <c r="AM843" s="12">
        <v>9</v>
      </c>
      <c r="AN843" s="12" t="s">
        <v>53</v>
      </c>
      <c r="AO843" s="12" t="s">
        <v>53</v>
      </c>
      <c r="AP843" s="12">
        <v>5</v>
      </c>
      <c r="AT843" s="12">
        <v>1</v>
      </c>
      <c r="AZ843" s="12" t="str">
        <f>CONCATENATE(AH843,"-",AK843,"-","Loisir")</f>
        <v>50-43358-Loisir</v>
      </c>
      <c r="BA843" s="12">
        <v>1</v>
      </c>
      <c r="BB843" s="12">
        <v>2</v>
      </c>
      <c r="BC843" s="12" t="s">
        <v>61</v>
      </c>
      <c r="BD843" s="12">
        <v>148</v>
      </c>
      <c r="BE843" s="12" t="s">
        <v>199</v>
      </c>
      <c r="BF843" s="12">
        <v>14947</v>
      </c>
      <c r="BG843" s="12">
        <v>180</v>
      </c>
      <c r="BI843" s="2"/>
    </row>
    <row r="844" spans="1:61" x14ac:dyDescent="0.2">
      <c r="A844" s="2" t="s">
        <v>1612</v>
      </c>
      <c r="B844" s="2" t="s">
        <v>568</v>
      </c>
      <c r="D844" s="2">
        <v>50</v>
      </c>
      <c r="E844" s="11">
        <v>43358</v>
      </c>
      <c r="F844" s="2">
        <v>43358</v>
      </c>
      <c r="G844" s="2">
        <v>141</v>
      </c>
      <c r="K844" s="2">
        <v>17</v>
      </c>
      <c r="O844" s="2" t="s">
        <v>49</v>
      </c>
      <c r="R844" s="2">
        <v>2</v>
      </c>
      <c r="S844" s="52" t="s">
        <v>1599</v>
      </c>
      <c r="V844" s="2" t="s">
        <v>1989</v>
      </c>
      <c r="W844" s="2" t="s">
        <v>1599</v>
      </c>
      <c r="X844" s="2" t="s">
        <v>1599</v>
      </c>
      <c r="Y844" s="2" t="s">
        <v>1599</v>
      </c>
      <c r="Z844" s="2" t="s">
        <v>1599</v>
      </c>
      <c r="AC844" s="2" t="s">
        <v>1599</v>
      </c>
      <c r="AE844" s="2" t="s">
        <v>1599</v>
      </c>
      <c r="AF844" s="12" t="s">
        <v>204</v>
      </c>
      <c r="AG844" s="12">
        <v>12129</v>
      </c>
      <c r="AH844" s="12">
        <v>50</v>
      </c>
      <c r="AI844" s="12">
        <f>VLOOKUP(AH844,Tableau5[[ID_Section]:[departement]],10,TRUE)</f>
        <v>17</v>
      </c>
      <c r="AJ844" s="12">
        <v>141</v>
      </c>
      <c r="AK844" s="33">
        <v>43358</v>
      </c>
      <c r="AL844" s="12">
        <v>17</v>
      </c>
      <c r="AM844" s="12">
        <v>1</v>
      </c>
      <c r="AN844" s="12" t="s">
        <v>49</v>
      </c>
      <c r="AP844" s="12">
        <v>2</v>
      </c>
      <c r="AT844" s="12">
        <v>2</v>
      </c>
      <c r="BA844" s="12">
        <v>2</v>
      </c>
      <c r="BB844" s="12">
        <v>2</v>
      </c>
      <c r="BC844" s="12" t="s">
        <v>61</v>
      </c>
      <c r="BD844" s="12">
        <v>148</v>
      </c>
      <c r="BE844" s="12" t="s">
        <v>199</v>
      </c>
      <c r="BF844" s="12">
        <v>14947</v>
      </c>
      <c r="BG844" s="12">
        <v>180</v>
      </c>
      <c r="BI844" s="2"/>
    </row>
    <row r="845" spans="1:61" x14ac:dyDescent="0.2">
      <c r="A845" s="2" t="s">
        <v>1612</v>
      </c>
      <c r="B845" s="2" t="s">
        <v>568</v>
      </c>
      <c r="D845" s="2">
        <v>50</v>
      </c>
      <c r="E845" s="11">
        <v>43358</v>
      </c>
      <c r="F845" s="2">
        <v>43358</v>
      </c>
      <c r="G845" s="2">
        <v>141</v>
      </c>
      <c r="K845" s="2">
        <v>17</v>
      </c>
      <c r="O845" s="2" t="s">
        <v>53</v>
      </c>
      <c r="P845" s="52" t="s">
        <v>53</v>
      </c>
      <c r="R845" s="2">
        <v>6</v>
      </c>
      <c r="S845" s="52" t="s">
        <v>1599</v>
      </c>
      <c r="V845" s="2" t="s">
        <v>1989</v>
      </c>
      <c r="W845" s="2" t="s">
        <v>1599</v>
      </c>
      <c r="X845" s="2" t="s">
        <v>1599</v>
      </c>
      <c r="Y845" s="2" t="s">
        <v>1599</v>
      </c>
      <c r="Z845" s="2" t="s">
        <v>1599</v>
      </c>
      <c r="AC845" s="2" t="s">
        <v>1599</v>
      </c>
      <c r="AE845" s="2" t="s">
        <v>1599</v>
      </c>
      <c r="AF845" s="12" t="s">
        <v>204</v>
      </c>
      <c r="AG845" s="12">
        <v>12130</v>
      </c>
      <c r="AH845" s="12">
        <v>50</v>
      </c>
      <c r="AI845" s="12">
        <f>VLOOKUP(AH845,Tableau5[[ID_Section]:[departement]],10,TRUE)</f>
        <v>17</v>
      </c>
      <c r="AJ845" s="12">
        <v>141</v>
      </c>
      <c r="AK845" s="33">
        <v>43358</v>
      </c>
      <c r="AL845" s="12">
        <v>17</v>
      </c>
      <c r="AM845" s="12">
        <v>9</v>
      </c>
      <c r="AN845" s="12" t="s">
        <v>53</v>
      </c>
      <c r="AO845" s="12" t="s">
        <v>53</v>
      </c>
      <c r="AP845" s="12">
        <v>6</v>
      </c>
      <c r="AT845" s="12">
        <v>2</v>
      </c>
      <c r="AZ845" s="12" t="str">
        <f>CONCATENATE(AH845,"-",AK845,"-","Loisir")</f>
        <v>50-43358-Loisir</v>
      </c>
      <c r="BA845" s="12">
        <v>1</v>
      </c>
      <c r="BB845" s="12">
        <v>2</v>
      </c>
      <c r="BC845" s="12" t="s">
        <v>61</v>
      </c>
      <c r="BD845" s="12">
        <v>148</v>
      </c>
      <c r="BE845" s="12" t="s">
        <v>199</v>
      </c>
      <c r="BF845" s="12">
        <v>14947</v>
      </c>
      <c r="BG845" s="12">
        <v>180</v>
      </c>
      <c r="BI845" s="2"/>
    </row>
    <row r="846" spans="1:61" x14ac:dyDescent="0.2">
      <c r="A846" s="2" t="s">
        <v>1612</v>
      </c>
      <c r="B846" s="2" t="s">
        <v>568</v>
      </c>
      <c r="D846" s="2">
        <v>50</v>
      </c>
      <c r="E846" s="11">
        <v>43358</v>
      </c>
      <c r="F846" s="2">
        <v>43358</v>
      </c>
      <c r="G846" s="2">
        <v>141</v>
      </c>
      <c r="K846" s="2">
        <v>17</v>
      </c>
      <c r="O846" s="2" t="s">
        <v>49</v>
      </c>
      <c r="R846" s="2">
        <v>5</v>
      </c>
      <c r="S846" s="52" t="s">
        <v>1599</v>
      </c>
      <c r="V846" s="2" t="s">
        <v>1989</v>
      </c>
      <c r="W846" s="2" t="s">
        <v>1599</v>
      </c>
      <c r="X846" s="2" t="s">
        <v>1599</v>
      </c>
      <c r="Y846" s="2" t="s">
        <v>1599</v>
      </c>
      <c r="Z846" s="2" t="s">
        <v>1599</v>
      </c>
      <c r="AC846" s="2" t="s">
        <v>1599</v>
      </c>
      <c r="AE846" s="2" t="s">
        <v>1599</v>
      </c>
      <c r="AF846" s="12" t="s">
        <v>204</v>
      </c>
      <c r="AG846" s="12">
        <v>12131</v>
      </c>
      <c r="AH846" s="12">
        <v>50</v>
      </c>
      <c r="AI846" s="12">
        <f>VLOOKUP(AH846,Tableau5[[ID_Section]:[departement]],10,TRUE)</f>
        <v>17</v>
      </c>
      <c r="AJ846" s="12">
        <v>141</v>
      </c>
      <c r="AK846" s="33">
        <v>43358</v>
      </c>
      <c r="AL846" s="12">
        <v>17</v>
      </c>
      <c r="AM846" s="12">
        <v>1</v>
      </c>
      <c r="AN846" s="12" t="s">
        <v>49</v>
      </c>
      <c r="AP846" s="12">
        <v>5</v>
      </c>
      <c r="AT846" s="12">
        <v>2</v>
      </c>
      <c r="BA846" s="12">
        <v>2</v>
      </c>
      <c r="BB846" s="12">
        <v>2</v>
      </c>
      <c r="BC846" s="12" t="s">
        <v>61</v>
      </c>
      <c r="BD846" s="12">
        <v>148</v>
      </c>
      <c r="BE846" s="12" t="s">
        <v>199</v>
      </c>
      <c r="BF846" s="12">
        <v>14947</v>
      </c>
      <c r="BG846" s="12">
        <v>180</v>
      </c>
      <c r="BI846" s="2"/>
    </row>
    <row r="847" spans="1:61" x14ac:dyDescent="0.2">
      <c r="A847" s="2" t="s">
        <v>1612</v>
      </c>
      <c r="B847" s="2" t="s">
        <v>568</v>
      </c>
      <c r="D847" s="2">
        <v>50</v>
      </c>
      <c r="E847" s="11">
        <v>43358</v>
      </c>
      <c r="F847" s="2">
        <v>43358</v>
      </c>
      <c r="G847" s="2">
        <v>141</v>
      </c>
      <c r="K847" s="2">
        <v>17</v>
      </c>
      <c r="O847" s="2" t="s">
        <v>53</v>
      </c>
      <c r="P847" s="52" t="s">
        <v>53</v>
      </c>
      <c r="R847" s="2">
        <v>2</v>
      </c>
      <c r="S847" s="52" t="s">
        <v>1599</v>
      </c>
      <c r="V847" s="2" t="s">
        <v>1989</v>
      </c>
      <c r="W847" s="2" t="s">
        <v>1599</v>
      </c>
      <c r="X847" s="2" t="s">
        <v>1599</v>
      </c>
      <c r="Y847" s="2" t="s">
        <v>1599</v>
      </c>
      <c r="Z847" s="2" t="s">
        <v>1599</v>
      </c>
      <c r="AC847" s="2" t="s">
        <v>1599</v>
      </c>
      <c r="AE847" s="2" t="s">
        <v>1599</v>
      </c>
      <c r="AF847" s="12" t="s">
        <v>204</v>
      </c>
      <c r="AG847" s="12">
        <v>12132</v>
      </c>
      <c r="AH847" s="12">
        <v>50</v>
      </c>
      <c r="AI847" s="12">
        <f>VLOOKUP(AH847,Tableau5[[ID_Section]:[departement]],10,TRUE)</f>
        <v>17</v>
      </c>
      <c r="AJ847" s="12">
        <v>141</v>
      </c>
      <c r="AK847" s="33">
        <v>43358</v>
      </c>
      <c r="AL847" s="12">
        <v>17</v>
      </c>
      <c r="AM847" s="12">
        <v>9</v>
      </c>
      <c r="AN847" s="12" t="s">
        <v>53</v>
      </c>
      <c r="AO847" s="12" t="s">
        <v>53</v>
      </c>
      <c r="AP847" s="12">
        <v>2</v>
      </c>
      <c r="AT847" s="12">
        <v>2</v>
      </c>
      <c r="AZ847" s="12" t="str">
        <f>CONCATENATE(AH847,"-",AK847,"-","Loisir")</f>
        <v>50-43358-Loisir</v>
      </c>
      <c r="BA847" s="12">
        <v>1</v>
      </c>
      <c r="BB847" s="12">
        <v>2</v>
      </c>
      <c r="BC847" s="12" t="s">
        <v>61</v>
      </c>
      <c r="BD847" s="12">
        <v>148</v>
      </c>
      <c r="BE847" s="12" t="s">
        <v>199</v>
      </c>
      <c r="BF847" s="12">
        <v>14947</v>
      </c>
      <c r="BG847" s="12">
        <v>180</v>
      </c>
      <c r="BI847" s="2"/>
    </row>
    <row r="848" spans="1:61" x14ac:dyDescent="0.2">
      <c r="A848" s="2" t="s">
        <v>1612</v>
      </c>
      <c r="B848" s="2" t="s">
        <v>568</v>
      </c>
      <c r="D848" s="2">
        <v>50</v>
      </c>
      <c r="E848" s="11">
        <v>43358</v>
      </c>
      <c r="F848" s="2">
        <v>43358</v>
      </c>
      <c r="G848" s="2">
        <v>141</v>
      </c>
      <c r="K848" s="2">
        <v>17</v>
      </c>
      <c r="O848" s="2" t="s">
        <v>53</v>
      </c>
      <c r="P848" s="52" t="s">
        <v>53</v>
      </c>
      <c r="R848" s="2">
        <v>1</v>
      </c>
      <c r="S848" s="52">
        <v>1</v>
      </c>
      <c r="V848" s="2" t="s">
        <v>1988</v>
      </c>
      <c r="W848" s="2" t="s">
        <v>54</v>
      </c>
      <c r="X848" s="2" t="s">
        <v>276</v>
      </c>
      <c r="Y848" s="2" t="s">
        <v>1599</v>
      </c>
      <c r="Z848" s="2" t="s">
        <v>1599</v>
      </c>
      <c r="AC848" s="2" t="s">
        <v>1599</v>
      </c>
      <c r="AE848" s="2" t="s">
        <v>1599</v>
      </c>
      <c r="AF848" s="12" t="s">
        <v>276</v>
      </c>
      <c r="AG848" s="12">
        <v>12133</v>
      </c>
      <c r="AH848" s="12">
        <v>50</v>
      </c>
      <c r="AI848" s="12">
        <f>VLOOKUP(AH848,Tableau5[[ID_Section]:[departement]],10,TRUE)</f>
        <v>17</v>
      </c>
      <c r="AJ848" s="12">
        <v>141</v>
      </c>
      <c r="AK848" s="33">
        <v>43358</v>
      </c>
      <c r="AL848" s="12">
        <v>17</v>
      </c>
      <c r="AM848" s="12">
        <v>9</v>
      </c>
      <c r="AN848" s="12" t="s">
        <v>53</v>
      </c>
      <c r="AO848" s="12" t="s">
        <v>53</v>
      </c>
      <c r="AP848" s="12">
        <v>1</v>
      </c>
      <c r="AT848" s="12">
        <v>1</v>
      </c>
      <c r="AU848" s="12">
        <v>70</v>
      </c>
      <c r="AZ848" s="12" t="str">
        <f>CONCATENATE(AH848,"-",AK848,"-","Loisir")</f>
        <v>50-43358-Loisir</v>
      </c>
      <c r="BA848" s="12">
        <v>1</v>
      </c>
      <c r="BB848" s="12">
        <v>2</v>
      </c>
      <c r="BC848" s="12" t="s">
        <v>61</v>
      </c>
      <c r="BD848" s="12">
        <v>148</v>
      </c>
      <c r="BE848" s="12" t="s">
        <v>199</v>
      </c>
      <c r="BF848" s="12">
        <v>14947</v>
      </c>
      <c r="BG848" s="12">
        <v>180</v>
      </c>
      <c r="BI848" s="2"/>
    </row>
    <row r="849" spans="1:61" x14ac:dyDescent="0.2">
      <c r="A849" s="2" t="s">
        <v>1612</v>
      </c>
      <c r="B849" s="2" t="s">
        <v>568</v>
      </c>
      <c r="D849" s="2">
        <v>50</v>
      </c>
      <c r="E849" s="11">
        <v>43358</v>
      </c>
      <c r="F849" s="2">
        <v>43358</v>
      </c>
      <c r="G849" s="2">
        <v>141</v>
      </c>
      <c r="K849" s="2">
        <v>17</v>
      </c>
      <c r="O849" s="2" t="s">
        <v>53</v>
      </c>
      <c r="P849" s="52" t="s">
        <v>53</v>
      </c>
      <c r="R849" s="2">
        <v>1</v>
      </c>
      <c r="S849" s="52" t="s">
        <v>1599</v>
      </c>
      <c r="V849" s="2" t="s">
        <v>1988</v>
      </c>
      <c r="W849" s="2" t="s">
        <v>1599</v>
      </c>
      <c r="X849" s="2" t="s">
        <v>1599</v>
      </c>
      <c r="Y849" s="2" t="s">
        <v>1599</v>
      </c>
      <c r="Z849" s="2" t="s">
        <v>1599</v>
      </c>
      <c r="AC849" s="2" t="s">
        <v>1599</v>
      </c>
      <c r="AE849" s="2" t="s">
        <v>1599</v>
      </c>
      <c r="AF849" s="12" t="s">
        <v>204</v>
      </c>
      <c r="AG849" s="12">
        <v>12134</v>
      </c>
      <c r="AH849" s="12">
        <v>50</v>
      </c>
      <c r="AI849" s="12">
        <f>VLOOKUP(AH849,Tableau5[[ID_Section]:[departement]],10,TRUE)</f>
        <v>17</v>
      </c>
      <c r="AJ849" s="12">
        <v>141</v>
      </c>
      <c r="AK849" s="33">
        <v>43358</v>
      </c>
      <c r="AL849" s="12">
        <v>17</v>
      </c>
      <c r="AM849" s="12">
        <v>9</v>
      </c>
      <c r="AN849" s="12" t="s">
        <v>53</v>
      </c>
      <c r="AO849" s="12" t="s">
        <v>53</v>
      </c>
      <c r="AP849" s="12">
        <v>1</v>
      </c>
      <c r="AT849" s="12">
        <v>1</v>
      </c>
      <c r="AZ849" s="12" t="str">
        <f>CONCATENATE(AH849,"-",AK849,"-","Loisir")</f>
        <v>50-43358-Loisir</v>
      </c>
      <c r="BA849" s="12">
        <v>1</v>
      </c>
      <c r="BB849" s="12">
        <v>2</v>
      </c>
      <c r="BC849" s="12" t="s">
        <v>61</v>
      </c>
      <c r="BD849" s="12">
        <v>148</v>
      </c>
      <c r="BE849" s="12" t="s">
        <v>199</v>
      </c>
      <c r="BF849" s="12">
        <v>14947</v>
      </c>
      <c r="BG849" s="12">
        <v>180</v>
      </c>
      <c r="BI849" s="2"/>
    </row>
    <row r="850" spans="1:61" x14ac:dyDescent="0.2">
      <c r="A850" s="2" t="s">
        <v>1612</v>
      </c>
      <c r="B850" s="2" t="s">
        <v>568</v>
      </c>
      <c r="D850" s="2">
        <v>50</v>
      </c>
      <c r="E850" s="11">
        <v>43358</v>
      </c>
      <c r="F850" s="2">
        <v>43358</v>
      </c>
      <c r="G850" s="2">
        <v>141</v>
      </c>
      <c r="K850" s="2">
        <v>17</v>
      </c>
      <c r="O850" s="2" t="s">
        <v>49</v>
      </c>
      <c r="R850" s="2">
        <v>1</v>
      </c>
      <c r="S850" s="52" t="s">
        <v>1599</v>
      </c>
      <c r="V850" s="2" t="s">
        <v>1989</v>
      </c>
      <c r="W850" s="2" t="s">
        <v>1599</v>
      </c>
      <c r="X850" s="2" t="s">
        <v>1599</v>
      </c>
      <c r="Y850" s="2" t="s">
        <v>1599</v>
      </c>
      <c r="Z850" s="2" t="s">
        <v>1599</v>
      </c>
      <c r="AC850" s="2" t="s">
        <v>1599</v>
      </c>
      <c r="AE850" s="2" t="s">
        <v>1599</v>
      </c>
      <c r="AF850" s="12" t="s">
        <v>204</v>
      </c>
      <c r="AG850" s="12">
        <v>12135</v>
      </c>
      <c r="AH850" s="12">
        <v>50</v>
      </c>
      <c r="AI850" s="12">
        <f>VLOOKUP(AH850,Tableau5[[ID_Section]:[departement]],10,TRUE)</f>
        <v>17</v>
      </c>
      <c r="AJ850" s="12">
        <v>141</v>
      </c>
      <c r="AK850" s="33">
        <v>43358</v>
      </c>
      <c r="AL850" s="12">
        <v>17</v>
      </c>
      <c r="AM850" s="12">
        <v>1</v>
      </c>
      <c r="AN850" s="12" t="s">
        <v>49</v>
      </c>
      <c r="AP850" s="12">
        <v>1</v>
      </c>
      <c r="AT850" s="12">
        <v>2</v>
      </c>
      <c r="BA850" s="12">
        <v>2</v>
      </c>
      <c r="BB850" s="12">
        <v>2</v>
      </c>
      <c r="BC850" s="12" t="s">
        <v>61</v>
      </c>
      <c r="BD850" s="12">
        <v>148</v>
      </c>
      <c r="BE850" s="12" t="s">
        <v>199</v>
      </c>
      <c r="BF850" s="12">
        <v>14947</v>
      </c>
      <c r="BG850" s="12">
        <v>180</v>
      </c>
      <c r="BI850" s="2"/>
    </row>
    <row r="851" spans="1:61" x14ac:dyDescent="0.2">
      <c r="A851" s="2" t="s">
        <v>1612</v>
      </c>
      <c r="B851" s="2" t="s">
        <v>568</v>
      </c>
      <c r="D851" s="2">
        <v>50</v>
      </c>
      <c r="E851" s="11">
        <v>43358</v>
      </c>
      <c r="F851" s="2">
        <v>43358</v>
      </c>
      <c r="G851" s="2">
        <v>141</v>
      </c>
      <c r="K851" s="2">
        <v>17</v>
      </c>
      <c r="O851" s="2" t="s">
        <v>49</v>
      </c>
      <c r="R851" s="2">
        <v>2</v>
      </c>
      <c r="S851" s="52" t="s">
        <v>1599</v>
      </c>
      <c r="V851" s="2" t="s">
        <v>1989</v>
      </c>
      <c r="W851" s="2" t="s">
        <v>1599</v>
      </c>
      <c r="X851" s="2" t="s">
        <v>1599</v>
      </c>
      <c r="Y851" s="2" t="s">
        <v>1599</v>
      </c>
      <c r="Z851" s="2" t="s">
        <v>1599</v>
      </c>
      <c r="AC851" s="2" t="s">
        <v>1599</v>
      </c>
      <c r="AE851" s="2" t="s">
        <v>1599</v>
      </c>
      <c r="AF851" s="12" t="s">
        <v>204</v>
      </c>
      <c r="AG851" s="12">
        <v>12136</v>
      </c>
      <c r="AH851" s="12">
        <v>50</v>
      </c>
      <c r="AI851" s="12">
        <f>VLOOKUP(AH851,Tableau5[[ID_Section]:[departement]],10,TRUE)</f>
        <v>17</v>
      </c>
      <c r="AJ851" s="12">
        <v>141</v>
      </c>
      <c r="AK851" s="33">
        <v>43358</v>
      </c>
      <c r="AL851" s="12">
        <v>17</v>
      </c>
      <c r="AM851" s="12">
        <v>1</v>
      </c>
      <c r="AN851" s="12" t="s">
        <v>49</v>
      </c>
      <c r="AP851" s="12">
        <v>2</v>
      </c>
      <c r="AT851" s="12">
        <v>2</v>
      </c>
      <c r="BA851" s="12">
        <v>2</v>
      </c>
      <c r="BB851" s="12">
        <v>2</v>
      </c>
      <c r="BC851" s="12" t="s">
        <v>61</v>
      </c>
      <c r="BD851" s="12">
        <v>148</v>
      </c>
      <c r="BE851" s="12" t="s">
        <v>199</v>
      </c>
      <c r="BF851" s="12">
        <v>14947</v>
      </c>
      <c r="BG851" s="12">
        <v>180</v>
      </c>
      <c r="BI851" s="2"/>
    </row>
    <row r="852" spans="1:61" x14ac:dyDescent="0.2">
      <c r="A852" s="2" t="s">
        <v>1612</v>
      </c>
      <c r="B852" s="2" t="s">
        <v>568</v>
      </c>
      <c r="D852" s="2">
        <v>50</v>
      </c>
      <c r="E852" s="11">
        <v>43358</v>
      </c>
      <c r="F852" s="2">
        <v>43358</v>
      </c>
      <c r="G852" s="2">
        <v>141</v>
      </c>
      <c r="K852" s="2">
        <v>17</v>
      </c>
      <c r="O852" s="2" t="s">
        <v>53</v>
      </c>
      <c r="P852" s="52" t="s">
        <v>53</v>
      </c>
      <c r="R852" s="2">
        <v>4</v>
      </c>
      <c r="S852" s="52" t="s">
        <v>1599</v>
      </c>
      <c r="V852" s="2" t="s">
        <v>1989</v>
      </c>
      <c r="W852" s="2" t="s">
        <v>1599</v>
      </c>
      <c r="X852" s="2" t="s">
        <v>1599</v>
      </c>
      <c r="Y852" s="2" t="s">
        <v>1599</v>
      </c>
      <c r="Z852" s="2" t="s">
        <v>1599</v>
      </c>
      <c r="AC852" s="2" t="s">
        <v>1599</v>
      </c>
      <c r="AE852" s="2" t="s">
        <v>1599</v>
      </c>
      <c r="AF852" s="12" t="s">
        <v>204</v>
      </c>
      <c r="AG852" s="12">
        <v>12137</v>
      </c>
      <c r="AH852" s="12">
        <v>50</v>
      </c>
      <c r="AI852" s="12">
        <f>VLOOKUP(AH852,Tableau5[[ID_Section]:[departement]],10,TRUE)</f>
        <v>17</v>
      </c>
      <c r="AJ852" s="12">
        <v>141</v>
      </c>
      <c r="AK852" s="33">
        <v>43358</v>
      </c>
      <c r="AL852" s="12">
        <v>17</v>
      </c>
      <c r="AM852" s="12">
        <v>7</v>
      </c>
      <c r="AN852" s="12" t="s">
        <v>53</v>
      </c>
      <c r="AO852" s="12" t="s">
        <v>53</v>
      </c>
      <c r="AP852" s="12">
        <v>4</v>
      </c>
      <c r="AT852" s="12">
        <v>2</v>
      </c>
      <c r="AZ852" s="12" t="str">
        <f>CONCATENATE(AH852,"-",AK852,"-","Loisir")</f>
        <v>50-43358-Loisir</v>
      </c>
      <c r="BA852" s="12">
        <v>1</v>
      </c>
      <c r="BB852" s="12">
        <v>2</v>
      </c>
      <c r="BC852" s="12" t="s">
        <v>61</v>
      </c>
      <c r="BD852" s="12">
        <v>148</v>
      </c>
      <c r="BE852" s="12" t="s">
        <v>199</v>
      </c>
      <c r="BF852" s="12">
        <v>14947</v>
      </c>
      <c r="BG852" s="12">
        <v>180</v>
      </c>
      <c r="BH852" s="12" t="s">
        <v>48</v>
      </c>
      <c r="BI852" s="2"/>
    </row>
    <row r="853" spans="1:61" x14ac:dyDescent="0.2">
      <c r="A853" s="2" t="s">
        <v>1612</v>
      </c>
      <c r="B853" s="2" t="s">
        <v>568</v>
      </c>
      <c r="D853" s="2">
        <v>50</v>
      </c>
      <c r="E853" s="11">
        <v>43358</v>
      </c>
      <c r="F853" s="2">
        <v>43358</v>
      </c>
      <c r="G853" s="2">
        <v>141</v>
      </c>
      <c r="K853" s="2">
        <v>18</v>
      </c>
      <c r="O853" s="2" t="s">
        <v>53</v>
      </c>
      <c r="P853" s="52" t="s">
        <v>53</v>
      </c>
      <c r="R853" s="2">
        <v>1</v>
      </c>
      <c r="S853" s="52">
        <v>1</v>
      </c>
      <c r="V853" s="2" t="s">
        <v>1988</v>
      </c>
      <c r="W853" s="2" t="s">
        <v>54</v>
      </c>
      <c r="X853" s="2" t="s">
        <v>277</v>
      </c>
      <c r="Y853" s="2" t="s">
        <v>1599</v>
      </c>
      <c r="Z853" s="2" t="s">
        <v>1599</v>
      </c>
      <c r="AC853" s="2" t="s">
        <v>1599</v>
      </c>
      <c r="AE853" s="2" t="s">
        <v>1599</v>
      </c>
      <c r="AF853" s="12" t="s">
        <v>277</v>
      </c>
      <c r="AG853" s="12">
        <v>12138</v>
      </c>
      <c r="AH853" s="12">
        <v>50</v>
      </c>
      <c r="AI853" s="12">
        <f>VLOOKUP(AH853,Tableau5[[ID_Section]:[departement]],10,TRUE)</f>
        <v>17</v>
      </c>
      <c r="AJ853" s="12">
        <v>141</v>
      </c>
      <c r="AK853" s="33">
        <v>43358</v>
      </c>
      <c r="AL853" s="12">
        <v>18</v>
      </c>
      <c r="AM853" s="12">
        <v>9</v>
      </c>
      <c r="AN853" s="12" t="s">
        <v>53</v>
      </c>
      <c r="AO853" s="12" t="s">
        <v>53</v>
      </c>
      <c r="AP853" s="12">
        <v>1</v>
      </c>
      <c r="AT853" s="12">
        <v>1</v>
      </c>
      <c r="AU853" s="12">
        <v>71</v>
      </c>
      <c r="AZ853" s="12" t="str">
        <f>CONCATENATE(AH853,"-",AK853,"-","Loisir")</f>
        <v>50-43358-Loisir</v>
      </c>
      <c r="BA853" s="12">
        <v>1</v>
      </c>
      <c r="BB853" s="12">
        <v>2</v>
      </c>
      <c r="BC853" s="12" t="s">
        <v>61</v>
      </c>
      <c r="BD853" s="12">
        <v>148</v>
      </c>
      <c r="BE853" s="12" t="s">
        <v>200</v>
      </c>
      <c r="BF853" s="12">
        <v>14948</v>
      </c>
      <c r="BG853" s="12">
        <v>122</v>
      </c>
      <c r="BI853" s="2"/>
    </row>
    <row r="854" spans="1:61" x14ac:dyDescent="0.2">
      <c r="A854" s="2" t="s">
        <v>1612</v>
      </c>
      <c r="B854" s="2" t="s">
        <v>568</v>
      </c>
      <c r="D854" s="2">
        <v>50</v>
      </c>
      <c r="E854" s="11">
        <v>43358</v>
      </c>
      <c r="F854" s="2">
        <v>43358</v>
      </c>
      <c r="G854" s="2">
        <v>141</v>
      </c>
      <c r="K854" s="2">
        <v>18</v>
      </c>
      <c r="O854" s="2" t="s">
        <v>53</v>
      </c>
      <c r="P854" s="52" t="s">
        <v>53</v>
      </c>
      <c r="R854" s="2">
        <v>1</v>
      </c>
      <c r="S854" s="52">
        <v>1</v>
      </c>
      <c r="V854" s="2" t="s">
        <v>1989</v>
      </c>
      <c r="W854" s="2" t="s">
        <v>54</v>
      </c>
      <c r="X854" s="2" t="s">
        <v>278</v>
      </c>
      <c r="Y854" s="2" t="s">
        <v>1599</v>
      </c>
      <c r="Z854" s="2" t="s">
        <v>1599</v>
      </c>
      <c r="AC854" s="2" t="s">
        <v>1599</v>
      </c>
      <c r="AE854" s="2" t="s">
        <v>1599</v>
      </c>
      <c r="AF854" s="12" t="s">
        <v>278</v>
      </c>
      <c r="AG854" s="12">
        <v>12139</v>
      </c>
      <c r="AH854" s="12">
        <v>50</v>
      </c>
      <c r="AI854" s="12">
        <f>VLOOKUP(AH854,Tableau5[[ID_Section]:[departement]],10,TRUE)</f>
        <v>17</v>
      </c>
      <c r="AJ854" s="12">
        <v>141</v>
      </c>
      <c r="AK854" s="33">
        <v>43358</v>
      </c>
      <c r="AL854" s="12">
        <v>18</v>
      </c>
      <c r="AM854" s="12">
        <v>9</v>
      </c>
      <c r="AN854" s="12" t="s">
        <v>53</v>
      </c>
      <c r="AO854" s="12" t="s">
        <v>53</v>
      </c>
      <c r="AP854" s="12">
        <v>1</v>
      </c>
      <c r="AT854" s="12">
        <v>2</v>
      </c>
      <c r="AU854" s="12">
        <v>72</v>
      </c>
      <c r="AZ854" s="12" t="str">
        <f>CONCATENATE(AH854,"-",AK854,"-","Loisir")</f>
        <v>50-43358-Loisir</v>
      </c>
      <c r="BA854" s="12">
        <v>1</v>
      </c>
      <c r="BB854" s="12">
        <v>2</v>
      </c>
      <c r="BC854" s="12" t="s">
        <v>61</v>
      </c>
      <c r="BD854" s="12">
        <v>148</v>
      </c>
      <c r="BE854" s="12" t="s">
        <v>200</v>
      </c>
      <c r="BF854" s="12">
        <v>14948</v>
      </c>
      <c r="BG854" s="12">
        <v>122</v>
      </c>
      <c r="BI854" s="2"/>
    </row>
    <row r="855" spans="1:61" x14ac:dyDescent="0.2">
      <c r="A855" s="2" t="s">
        <v>1612</v>
      </c>
      <c r="B855" s="2" t="s">
        <v>568</v>
      </c>
      <c r="D855" s="2">
        <v>50</v>
      </c>
      <c r="E855" s="11">
        <v>43358</v>
      </c>
      <c r="F855" s="2">
        <v>43358</v>
      </c>
      <c r="G855" s="2">
        <v>141</v>
      </c>
      <c r="K855" s="2">
        <v>18</v>
      </c>
      <c r="O855" s="2" t="s">
        <v>53</v>
      </c>
      <c r="P855" s="52" t="s">
        <v>53</v>
      </c>
      <c r="R855" s="2">
        <v>1</v>
      </c>
      <c r="S855" s="52">
        <v>1</v>
      </c>
      <c r="V855" s="2" t="s">
        <v>1989</v>
      </c>
      <c r="W855" s="2" t="s">
        <v>54</v>
      </c>
      <c r="X855" s="2" t="s">
        <v>279</v>
      </c>
      <c r="Y855" s="2" t="s">
        <v>1599</v>
      </c>
      <c r="Z855" s="2" t="s">
        <v>1599</v>
      </c>
      <c r="AC855" s="2" t="s">
        <v>1599</v>
      </c>
      <c r="AE855" s="2" t="s">
        <v>1599</v>
      </c>
      <c r="AF855" s="12" t="s">
        <v>279</v>
      </c>
      <c r="AG855" s="12">
        <v>12140</v>
      </c>
      <c r="AH855" s="12">
        <v>50</v>
      </c>
      <c r="AI855" s="12">
        <f>VLOOKUP(AH855,Tableau5[[ID_Section]:[departement]],10,TRUE)</f>
        <v>17</v>
      </c>
      <c r="AJ855" s="12">
        <v>141</v>
      </c>
      <c r="AK855" s="33">
        <v>43358</v>
      </c>
      <c r="AL855" s="12">
        <v>18</v>
      </c>
      <c r="AM855" s="12">
        <v>9</v>
      </c>
      <c r="AN855" s="12" t="s">
        <v>53</v>
      </c>
      <c r="AO855" s="12" t="s">
        <v>53</v>
      </c>
      <c r="AP855" s="12">
        <v>1</v>
      </c>
      <c r="AT855" s="12">
        <v>2</v>
      </c>
      <c r="AU855" s="12">
        <v>73</v>
      </c>
      <c r="AZ855" s="12" t="str">
        <f>CONCATENATE(AH855,"-",AK855,"-","Loisir")</f>
        <v>50-43358-Loisir</v>
      </c>
      <c r="BA855" s="12">
        <v>1</v>
      </c>
      <c r="BB855" s="12">
        <v>2</v>
      </c>
      <c r="BC855" s="12" t="s">
        <v>61</v>
      </c>
      <c r="BD855" s="12">
        <v>148</v>
      </c>
      <c r="BE855" s="12" t="s">
        <v>200</v>
      </c>
      <c r="BF855" s="12">
        <v>14948</v>
      </c>
      <c r="BG855" s="12">
        <v>122</v>
      </c>
      <c r="BI855" s="2"/>
    </row>
    <row r="856" spans="1:61" x14ac:dyDescent="0.2">
      <c r="A856" s="2" t="s">
        <v>1612</v>
      </c>
      <c r="B856" s="2" t="s">
        <v>568</v>
      </c>
      <c r="D856" s="2">
        <v>50</v>
      </c>
      <c r="E856" s="11">
        <v>43358</v>
      </c>
      <c r="F856" s="2">
        <v>43358</v>
      </c>
      <c r="G856" s="2">
        <v>141</v>
      </c>
      <c r="K856" s="2">
        <v>18</v>
      </c>
      <c r="O856" s="2" t="s">
        <v>49</v>
      </c>
      <c r="R856" s="2">
        <v>2</v>
      </c>
      <c r="S856" s="52" t="s">
        <v>1599</v>
      </c>
      <c r="V856" s="2" t="s">
        <v>1989</v>
      </c>
      <c r="W856" s="2" t="s">
        <v>1599</v>
      </c>
      <c r="X856" s="2" t="s">
        <v>1599</v>
      </c>
      <c r="Y856" s="2" t="s">
        <v>1599</v>
      </c>
      <c r="Z856" s="2" t="s">
        <v>1599</v>
      </c>
      <c r="AC856" s="2" t="s">
        <v>1599</v>
      </c>
      <c r="AE856" s="2" t="s">
        <v>1599</v>
      </c>
      <c r="AF856" s="12" t="s">
        <v>204</v>
      </c>
      <c r="AG856" s="12">
        <v>12141</v>
      </c>
      <c r="AH856" s="12">
        <v>50</v>
      </c>
      <c r="AI856" s="12">
        <f>VLOOKUP(AH856,Tableau5[[ID_Section]:[departement]],10,TRUE)</f>
        <v>17</v>
      </c>
      <c r="AJ856" s="12">
        <v>141</v>
      </c>
      <c r="AK856" s="33">
        <v>43358</v>
      </c>
      <c r="AL856" s="12">
        <v>18</v>
      </c>
      <c r="AM856" s="12">
        <v>1</v>
      </c>
      <c r="AN856" s="12" t="s">
        <v>49</v>
      </c>
      <c r="AP856" s="12">
        <v>2</v>
      </c>
      <c r="AT856" s="12">
        <v>2</v>
      </c>
      <c r="BA856" s="12">
        <v>2</v>
      </c>
      <c r="BB856" s="12">
        <v>2</v>
      </c>
      <c r="BC856" s="12" t="s">
        <v>61</v>
      </c>
      <c r="BD856" s="12">
        <v>148</v>
      </c>
      <c r="BE856" s="12" t="s">
        <v>200</v>
      </c>
      <c r="BF856" s="12">
        <v>14948</v>
      </c>
      <c r="BG856" s="12">
        <v>122</v>
      </c>
      <c r="BI856" s="2"/>
    </row>
    <row r="857" spans="1:61" x14ac:dyDescent="0.2">
      <c r="A857" s="2" t="s">
        <v>1612</v>
      </c>
      <c r="B857" s="2" t="s">
        <v>568</v>
      </c>
      <c r="D857" s="2">
        <v>50</v>
      </c>
      <c r="E857" s="11">
        <v>43358</v>
      </c>
      <c r="F857" s="2">
        <v>43358</v>
      </c>
      <c r="G857" s="2">
        <v>141</v>
      </c>
      <c r="K857" s="2">
        <v>18</v>
      </c>
      <c r="O857" s="2" t="s">
        <v>49</v>
      </c>
      <c r="R857" s="2">
        <v>1</v>
      </c>
      <c r="S857" s="52" t="s">
        <v>1599</v>
      </c>
      <c r="V857" s="2" t="s">
        <v>1988</v>
      </c>
      <c r="W857" s="2" t="s">
        <v>1599</v>
      </c>
      <c r="X857" s="2" t="s">
        <v>1599</v>
      </c>
      <c r="Y857" s="2" t="s">
        <v>1599</v>
      </c>
      <c r="Z857" s="2" t="s">
        <v>1599</v>
      </c>
      <c r="AC857" s="2" t="s">
        <v>1599</v>
      </c>
      <c r="AE857" s="2" t="s">
        <v>1599</v>
      </c>
      <c r="AF857" s="12" t="s">
        <v>204</v>
      </c>
      <c r="AG857" s="12">
        <v>12142</v>
      </c>
      <c r="AH857" s="12">
        <v>50</v>
      </c>
      <c r="AI857" s="12">
        <f>VLOOKUP(AH857,Tableau5[[ID_Section]:[departement]],10,TRUE)</f>
        <v>17</v>
      </c>
      <c r="AJ857" s="12">
        <v>141</v>
      </c>
      <c r="AK857" s="33">
        <v>43358</v>
      </c>
      <c r="AL857" s="12">
        <v>18</v>
      </c>
      <c r="AM857" s="12">
        <v>1</v>
      </c>
      <c r="AN857" s="12" t="s">
        <v>49</v>
      </c>
      <c r="AP857" s="12">
        <v>1</v>
      </c>
      <c r="AT857" s="12">
        <v>1</v>
      </c>
      <c r="BA857" s="12">
        <v>2</v>
      </c>
      <c r="BB857" s="12">
        <v>2</v>
      </c>
      <c r="BC857" s="12" t="s">
        <v>61</v>
      </c>
      <c r="BD857" s="12">
        <v>148</v>
      </c>
      <c r="BE857" s="12" t="s">
        <v>200</v>
      </c>
      <c r="BF857" s="12">
        <v>14948</v>
      </c>
      <c r="BG857" s="12">
        <v>122</v>
      </c>
      <c r="BI857" s="2"/>
    </row>
    <row r="858" spans="1:61" x14ac:dyDescent="0.2">
      <c r="A858" s="2" t="s">
        <v>1612</v>
      </c>
      <c r="B858" s="2" t="s">
        <v>568</v>
      </c>
      <c r="D858" s="2">
        <v>50</v>
      </c>
      <c r="E858" s="11">
        <v>43358</v>
      </c>
      <c r="F858" s="2">
        <v>43358</v>
      </c>
      <c r="G858" s="2">
        <v>141</v>
      </c>
      <c r="K858" s="2">
        <v>18</v>
      </c>
      <c r="O858" s="2" t="s">
        <v>49</v>
      </c>
      <c r="R858" s="2">
        <v>1</v>
      </c>
      <c r="S858" s="52" t="s">
        <v>1599</v>
      </c>
      <c r="V858" s="2" t="s">
        <v>1989</v>
      </c>
      <c r="W858" s="2" t="s">
        <v>1599</v>
      </c>
      <c r="X858" s="2" t="s">
        <v>1599</v>
      </c>
      <c r="Y858" s="2" t="s">
        <v>1599</v>
      </c>
      <c r="Z858" s="2" t="s">
        <v>1599</v>
      </c>
      <c r="AC858" s="2" t="s">
        <v>1599</v>
      </c>
      <c r="AE858" s="2" t="s">
        <v>1599</v>
      </c>
      <c r="AF858" s="12" t="s">
        <v>204</v>
      </c>
      <c r="AG858" s="12">
        <v>12143</v>
      </c>
      <c r="AH858" s="12">
        <v>50</v>
      </c>
      <c r="AI858" s="12">
        <f>VLOOKUP(AH858,Tableau5[[ID_Section]:[departement]],10,TRUE)</f>
        <v>17</v>
      </c>
      <c r="AJ858" s="12">
        <v>141</v>
      </c>
      <c r="AK858" s="33">
        <v>43358</v>
      </c>
      <c r="AL858" s="12">
        <v>18</v>
      </c>
      <c r="AM858" s="12">
        <v>1</v>
      </c>
      <c r="AN858" s="12" t="s">
        <v>49</v>
      </c>
      <c r="AP858" s="12">
        <v>1</v>
      </c>
      <c r="AT858" s="12">
        <v>2</v>
      </c>
      <c r="BA858" s="12">
        <v>2</v>
      </c>
      <c r="BB858" s="12">
        <v>2</v>
      </c>
      <c r="BC858" s="12" t="s">
        <v>61</v>
      </c>
      <c r="BD858" s="12">
        <v>148</v>
      </c>
      <c r="BE858" s="12" t="s">
        <v>200</v>
      </c>
      <c r="BF858" s="12">
        <v>14948</v>
      </c>
      <c r="BG858" s="12">
        <v>122</v>
      </c>
      <c r="BI858" s="2"/>
    </row>
    <row r="859" spans="1:61" x14ac:dyDescent="0.2">
      <c r="A859" s="2" t="s">
        <v>1612</v>
      </c>
      <c r="B859" s="2" t="s">
        <v>568</v>
      </c>
      <c r="D859" s="2">
        <v>50</v>
      </c>
      <c r="E859" s="11">
        <v>43358</v>
      </c>
      <c r="F859" s="2">
        <v>43358</v>
      </c>
      <c r="G859" s="2">
        <v>141</v>
      </c>
      <c r="K859" s="2">
        <v>18</v>
      </c>
      <c r="M859" s="2">
        <v>1</v>
      </c>
      <c r="O859" s="2" t="s">
        <v>53</v>
      </c>
      <c r="P859" s="52" t="s">
        <v>53</v>
      </c>
      <c r="R859" s="2">
        <v>1</v>
      </c>
      <c r="S859" s="52" t="s">
        <v>1599</v>
      </c>
      <c r="V859" s="2" t="s">
        <v>1988</v>
      </c>
      <c r="W859" s="2" t="s">
        <v>1599</v>
      </c>
      <c r="X859" s="2" t="s">
        <v>1599</v>
      </c>
      <c r="Y859" s="2" t="s">
        <v>1981</v>
      </c>
      <c r="Z859" s="2">
        <v>17000</v>
      </c>
      <c r="AC859" s="2" t="s">
        <v>1983</v>
      </c>
      <c r="AE859" s="2" t="s">
        <v>51</v>
      </c>
      <c r="AF859" s="12" t="s">
        <v>204</v>
      </c>
      <c r="AG859" s="12">
        <v>12144</v>
      </c>
      <c r="AH859" s="12">
        <v>50</v>
      </c>
      <c r="AI859" s="12">
        <f>VLOOKUP(AH859,Tableau5[[ID_Section]:[departement]],10,TRUE)</f>
        <v>17</v>
      </c>
      <c r="AJ859" s="12">
        <v>141</v>
      </c>
      <c r="AK859" s="33">
        <v>43358</v>
      </c>
      <c r="AL859" s="12">
        <v>18</v>
      </c>
      <c r="AM859" s="12">
        <v>9</v>
      </c>
      <c r="AN859" s="12" t="s">
        <v>53</v>
      </c>
      <c r="AO859" s="12" t="s">
        <v>53</v>
      </c>
      <c r="AP859" s="12">
        <v>1</v>
      </c>
      <c r="AR859" s="12">
        <v>1</v>
      </c>
      <c r="AT859" s="12">
        <v>1</v>
      </c>
      <c r="AV859" s="12">
        <v>17000</v>
      </c>
      <c r="AW859" s="12" t="s">
        <v>54</v>
      </c>
      <c r="AX859" s="12">
        <v>2</v>
      </c>
      <c r="AY859" s="12">
        <v>2</v>
      </c>
      <c r="AZ859" s="12" t="str">
        <f>CONCATENATE(AH859,"-",AK859,"-","Loisir")</f>
        <v>50-43358-Loisir</v>
      </c>
      <c r="BA859" s="12">
        <v>1</v>
      </c>
      <c r="BB859" s="12">
        <v>2</v>
      </c>
      <c r="BC859" s="12" t="s">
        <v>61</v>
      </c>
      <c r="BD859" s="12">
        <v>148</v>
      </c>
      <c r="BE859" s="12" t="s">
        <v>200</v>
      </c>
      <c r="BF859" s="12">
        <v>14948</v>
      </c>
      <c r="BG859" s="12">
        <v>122</v>
      </c>
      <c r="BI859" s="2"/>
    </row>
    <row r="860" spans="1:61" x14ac:dyDescent="0.2">
      <c r="A860" s="2" t="s">
        <v>1612</v>
      </c>
      <c r="B860" s="2" t="s">
        <v>568</v>
      </c>
      <c r="D860" s="2">
        <v>50</v>
      </c>
      <c r="E860" s="11">
        <v>43358</v>
      </c>
      <c r="F860" s="2">
        <v>43358</v>
      </c>
      <c r="G860" s="2">
        <v>141</v>
      </c>
      <c r="K860" s="2">
        <v>18</v>
      </c>
      <c r="O860" s="2" t="s">
        <v>49</v>
      </c>
      <c r="R860" s="2">
        <v>2</v>
      </c>
      <c r="S860" s="52" t="s">
        <v>1599</v>
      </c>
      <c r="V860" s="2" t="s">
        <v>1989</v>
      </c>
      <c r="W860" s="2" t="s">
        <v>1599</v>
      </c>
      <c r="X860" s="2" t="s">
        <v>1599</v>
      </c>
      <c r="Y860" s="2" t="s">
        <v>1599</v>
      </c>
      <c r="Z860" s="2" t="s">
        <v>1599</v>
      </c>
      <c r="AC860" s="2" t="s">
        <v>1599</v>
      </c>
      <c r="AE860" s="2" t="s">
        <v>1599</v>
      </c>
      <c r="AF860" s="12" t="s">
        <v>204</v>
      </c>
      <c r="AG860" s="12">
        <v>12145</v>
      </c>
      <c r="AH860" s="12">
        <v>50</v>
      </c>
      <c r="AI860" s="12">
        <f>VLOOKUP(AH860,Tableau5[[ID_Section]:[departement]],10,TRUE)</f>
        <v>17</v>
      </c>
      <c r="AJ860" s="12">
        <v>141</v>
      </c>
      <c r="AK860" s="33">
        <v>43358</v>
      </c>
      <c r="AL860" s="12">
        <v>18</v>
      </c>
      <c r="AM860" s="12">
        <v>1</v>
      </c>
      <c r="AN860" s="12" t="s">
        <v>49</v>
      </c>
      <c r="AP860" s="12">
        <v>2</v>
      </c>
      <c r="AT860" s="12">
        <v>2</v>
      </c>
      <c r="BA860" s="12">
        <v>2</v>
      </c>
      <c r="BB860" s="12">
        <v>2</v>
      </c>
      <c r="BC860" s="12" t="s">
        <v>61</v>
      </c>
      <c r="BD860" s="12">
        <v>148</v>
      </c>
      <c r="BE860" s="12" t="s">
        <v>200</v>
      </c>
      <c r="BF860" s="12">
        <v>14948</v>
      </c>
      <c r="BG860" s="12">
        <v>122</v>
      </c>
      <c r="BI860" s="2"/>
    </row>
    <row r="861" spans="1:61" x14ac:dyDescent="0.2">
      <c r="A861" s="2" t="s">
        <v>1612</v>
      </c>
      <c r="B861" s="2" t="s">
        <v>568</v>
      </c>
      <c r="D861" s="2">
        <v>50</v>
      </c>
      <c r="E861" s="11">
        <v>43358</v>
      </c>
      <c r="F861" s="2">
        <v>43358</v>
      </c>
      <c r="G861" s="2">
        <v>141</v>
      </c>
      <c r="K861" s="2">
        <v>18</v>
      </c>
      <c r="O861" s="2" t="s">
        <v>49</v>
      </c>
      <c r="R861" s="2">
        <v>1</v>
      </c>
      <c r="S861" s="52" t="s">
        <v>1599</v>
      </c>
      <c r="V861" s="2" t="s">
        <v>1989</v>
      </c>
      <c r="W861" s="2" t="s">
        <v>1599</v>
      </c>
      <c r="X861" s="2" t="s">
        <v>1599</v>
      </c>
      <c r="Y861" s="2" t="s">
        <v>1599</v>
      </c>
      <c r="Z861" s="2" t="s">
        <v>1599</v>
      </c>
      <c r="AC861" s="2" t="s">
        <v>1599</v>
      </c>
      <c r="AE861" s="2" t="s">
        <v>1599</v>
      </c>
      <c r="AF861" s="12" t="s">
        <v>204</v>
      </c>
      <c r="AG861" s="12">
        <v>12146</v>
      </c>
      <c r="AH861" s="12">
        <v>50</v>
      </c>
      <c r="AI861" s="12">
        <f>VLOOKUP(AH861,Tableau5[[ID_Section]:[departement]],10,TRUE)</f>
        <v>17</v>
      </c>
      <c r="AJ861" s="12">
        <v>141</v>
      </c>
      <c r="AK861" s="33">
        <v>43358</v>
      </c>
      <c r="AL861" s="12">
        <v>18</v>
      </c>
      <c r="AM861" s="12">
        <v>1</v>
      </c>
      <c r="AN861" s="12" t="s">
        <v>49</v>
      </c>
      <c r="AP861" s="12">
        <v>1</v>
      </c>
      <c r="AT861" s="12">
        <v>2</v>
      </c>
      <c r="BA861" s="12">
        <v>2</v>
      </c>
      <c r="BB861" s="12">
        <v>2</v>
      </c>
      <c r="BC861" s="12" t="s">
        <v>61</v>
      </c>
      <c r="BD861" s="12">
        <v>148</v>
      </c>
      <c r="BE861" s="12" t="s">
        <v>200</v>
      </c>
      <c r="BF861" s="12">
        <v>14948</v>
      </c>
      <c r="BG861" s="12">
        <v>122</v>
      </c>
      <c r="BI861" s="2"/>
    </row>
    <row r="862" spans="1:61" x14ac:dyDescent="0.2">
      <c r="A862" s="2" t="s">
        <v>1612</v>
      </c>
      <c r="B862" s="2" t="s">
        <v>568</v>
      </c>
      <c r="D862" s="2">
        <v>50</v>
      </c>
      <c r="E862" s="11">
        <v>43358</v>
      </c>
      <c r="F862" s="2">
        <v>43358</v>
      </c>
      <c r="G862" s="2">
        <v>141</v>
      </c>
      <c r="K862" s="2">
        <v>18</v>
      </c>
      <c r="O862" s="2" t="s">
        <v>50</v>
      </c>
      <c r="P862" s="52" t="s">
        <v>50</v>
      </c>
      <c r="R862" s="2">
        <v>1</v>
      </c>
      <c r="S862" s="52">
        <v>1</v>
      </c>
      <c r="V862" s="2" t="s">
        <v>1988</v>
      </c>
      <c r="W862" s="2" t="s">
        <v>54</v>
      </c>
      <c r="X862" s="2" t="s">
        <v>280</v>
      </c>
      <c r="Y862" s="2" t="s">
        <v>1599</v>
      </c>
      <c r="Z862" s="2" t="s">
        <v>1599</v>
      </c>
      <c r="AC862" s="2" t="s">
        <v>1599</v>
      </c>
      <c r="AE862" s="2" t="s">
        <v>1599</v>
      </c>
      <c r="AF862" s="12" t="s">
        <v>280</v>
      </c>
      <c r="AG862" s="12">
        <v>12147</v>
      </c>
      <c r="AH862" s="12">
        <v>50</v>
      </c>
      <c r="AI862" s="12">
        <f>VLOOKUP(AH862,Tableau5[[ID_Section]:[departement]],10,TRUE)</f>
        <v>17</v>
      </c>
      <c r="AJ862" s="12">
        <v>141</v>
      </c>
      <c r="AK862" s="33">
        <v>43358</v>
      </c>
      <c r="AL862" s="12">
        <v>18</v>
      </c>
      <c r="AM862" s="12">
        <v>8</v>
      </c>
      <c r="AN862" s="12" t="s">
        <v>50</v>
      </c>
      <c r="AO862" s="12" t="str">
        <f>AN862</f>
        <v>Utilitaire</v>
      </c>
      <c r="AP862" s="12">
        <v>1</v>
      </c>
      <c r="AT862" s="12">
        <v>1</v>
      </c>
      <c r="AU862" s="12">
        <v>74</v>
      </c>
      <c r="AZ862" s="12" t="str">
        <f>CONCATENATE(AH862,"-",AK862,"-",AN862)</f>
        <v>50-43358-Utilitaire</v>
      </c>
      <c r="BA862" s="12">
        <v>1</v>
      </c>
      <c r="BB862" s="12">
        <v>2</v>
      </c>
      <c r="BC862" s="12" t="s">
        <v>61</v>
      </c>
      <c r="BD862" s="12">
        <v>148</v>
      </c>
      <c r="BE862" s="12" t="s">
        <v>200</v>
      </c>
      <c r="BF862" s="12">
        <v>14948</v>
      </c>
      <c r="BG862" s="12">
        <v>122</v>
      </c>
      <c r="BI862" s="2"/>
    </row>
    <row r="863" spans="1:61" x14ac:dyDescent="0.2">
      <c r="A863" s="2" t="s">
        <v>1612</v>
      </c>
      <c r="B863" s="2" t="s">
        <v>568</v>
      </c>
      <c r="D863" s="2">
        <v>50</v>
      </c>
      <c r="E863" s="11">
        <v>43358</v>
      </c>
      <c r="F863" s="2">
        <v>43358</v>
      </c>
      <c r="G863" s="2">
        <v>141</v>
      </c>
      <c r="K863" s="2">
        <v>18</v>
      </c>
      <c r="O863" s="2" t="s">
        <v>50</v>
      </c>
      <c r="P863" s="52" t="s">
        <v>50</v>
      </c>
      <c r="R863" s="2">
        <v>1</v>
      </c>
      <c r="S863" s="52">
        <v>1</v>
      </c>
      <c r="V863" s="2" t="s">
        <v>1989</v>
      </c>
      <c r="W863" s="2" t="s">
        <v>54</v>
      </c>
      <c r="X863" s="2" t="s">
        <v>281</v>
      </c>
      <c r="Y863" s="2" t="s">
        <v>1599</v>
      </c>
      <c r="Z863" s="2" t="s">
        <v>1599</v>
      </c>
      <c r="AC863" s="2" t="s">
        <v>1599</v>
      </c>
      <c r="AE863" s="2" t="s">
        <v>1599</v>
      </c>
      <c r="AF863" s="12" t="s">
        <v>281</v>
      </c>
      <c r="AG863" s="12">
        <v>12148</v>
      </c>
      <c r="AH863" s="12">
        <v>50</v>
      </c>
      <c r="AI863" s="12">
        <f>VLOOKUP(AH863,Tableau5[[ID_Section]:[departement]],10,TRUE)</f>
        <v>17</v>
      </c>
      <c r="AJ863" s="12">
        <v>141</v>
      </c>
      <c r="AK863" s="33">
        <v>43358</v>
      </c>
      <c r="AL863" s="12">
        <v>18</v>
      </c>
      <c r="AM863" s="12">
        <v>8</v>
      </c>
      <c r="AN863" s="12" t="s">
        <v>50</v>
      </c>
      <c r="AO863" s="12" t="str">
        <f>AN863</f>
        <v>Utilitaire</v>
      </c>
      <c r="AP863" s="12">
        <v>1</v>
      </c>
      <c r="AT863" s="12">
        <v>2</v>
      </c>
      <c r="AU863" s="12">
        <v>75</v>
      </c>
      <c r="AZ863" s="12" t="str">
        <f>CONCATENATE(AH863,"-",AK863,"-",AN863)</f>
        <v>50-43358-Utilitaire</v>
      </c>
      <c r="BA863" s="12">
        <v>1</v>
      </c>
      <c r="BB863" s="12">
        <v>2</v>
      </c>
      <c r="BC863" s="12" t="s">
        <v>61</v>
      </c>
      <c r="BD863" s="12">
        <v>148</v>
      </c>
      <c r="BE863" s="12" t="s">
        <v>200</v>
      </c>
      <c r="BF863" s="12">
        <v>14948</v>
      </c>
      <c r="BG863" s="12">
        <v>122</v>
      </c>
      <c r="BI863" s="2"/>
    </row>
    <row r="864" spans="1:61" x14ac:dyDescent="0.2">
      <c r="A864" s="2" t="s">
        <v>1612</v>
      </c>
      <c r="B864" s="2" t="s">
        <v>568</v>
      </c>
      <c r="D864" s="2">
        <v>50</v>
      </c>
      <c r="E864" s="11">
        <v>43358</v>
      </c>
      <c r="F864" s="2">
        <v>43358</v>
      </c>
      <c r="G864" s="2">
        <v>141</v>
      </c>
      <c r="K864" s="2">
        <v>18</v>
      </c>
      <c r="O864" s="2" t="s">
        <v>55</v>
      </c>
      <c r="P864" s="52" t="s">
        <v>55</v>
      </c>
      <c r="R864" s="2">
        <v>1</v>
      </c>
      <c r="S864" s="52">
        <v>1</v>
      </c>
      <c r="V864" s="2" t="s">
        <v>1989</v>
      </c>
      <c r="W864" s="2" t="s">
        <v>54</v>
      </c>
      <c r="X864" s="2" t="s">
        <v>282</v>
      </c>
      <c r="Y864" s="2" t="s">
        <v>1599</v>
      </c>
      <c r="Z864" s="2" t="s">
        <v>1599</v>
      </c>
      <c r="AC864" s="2" t="s">
        <v>1599</v>
      </c>
      <c r="AE864" s="2" t="s">
        <v>1599</v>
      </c>
      <c r="AF864" s="12" t="s">
        <v>282</v>
      </c>
      <c r="AG864" s="12">
        <v>12149</v>
      </c>
      <c r="AH864" s="12">
        <v>50</v>
      </c>
      <c r="AI864" s="12">
        <f>VLOOKUP(AH864,Tableau5[[ID_Section]:[departement]],10,TRUE)</f>
        <v>17</v>
      </c>
      <c r="AJ864" s="12">
        <v>141</v>
      </c>
      <c r="AK864" s="33">
        <v>43358</v>
      </c>
      <c r="AL864" s="12">
        <v>18</v>
      </c>
      <c r="AM864" s="12">
        <v>5</v>
      </c>
      <c r="AN864" s="12" t="s">
        <v>55</v>
      </c>
      <c r="AO864" s="12" t="str">
        <f>AN864</f>
        <v>Sportif</v>
      </c>
      <c r="AP864" s="12">
        <v>1</v>
      </c>
      <c r="AT864" s="12">
        <v>2</v>
      </c>
      <c r="AU864" s="12">
        <v>76</v>
      </c>
      <c r="AZ864" s="12" t="str">
        <f>CONCATENATE(AH864,"-",AK864,"-",AN864)</f>
        <v>50-43358-Sportif</v>
      </c>
      <c r="BA864" s="12">
        <v>1</v>
      </c>
      <c r="BB864" s="12">
        <v>2</v>
      </c>
      <c r="BC864" s="12" t="s">
        <v>61</v>
      </c>
      <c r="BD864" s="12">
        <v>148</v>
      </c>
      <c r="BE864" s="12" t="s">
        <v>200</v>
      </c>
      <c r="BF864" s="12">
        <v>14948</v>
      </c>
      <c r="BG864" s="12">
        <v>122</v>
      </c>
      <c r="BI864" s="2"/>
    </row>
    <row r="865" spans="1:61" x14ac:dyDescent="0.2">
      <c r="A865" s="2" t="s">
        <v>1612</v>
      </c>
      <c r="B865" s="2" t="s">
        <v>568</v>
      </c>
      <c r="D865" s="2">
        <v>50</v>
      </c>
      <c r="E865" s="11">
        <v>43358</v>
      </c>
      <c r="F865" s="2">
        <v>43358</v>
      </c>
      <c r="G865" s="2">
        <v>141</v>
      </c>
      <c r="K865" s="2">
        <v>18</v>
      </c>
      <c r="O865" s="2" t="s">
        <v>49</v>
      </c>
      <c r="R865" s="2">
        <v>4</v>
      </c>
      <c r="S865" s="52" t="s">
        <v>1599</v>
      </c>
      <c r="V865" s="2" t="s">
        <v>1989</v>
      </c>
      <c r="W865" s="2" t="s">
        <v>1599</v>
      </c>
      <c r="X865" s="2" t="s">
        <v>1599</v>
      </c>
      <c r="Y865" s="2" t="s">
        <v>1599</v>
      </c>
      <c r="Z865" s="2" t="s">
        <v>1599</v>
      </c>
      <c r="AC865" s="2" t="s">
        <v>1599</v>
      </c>
      <c r="AE865" s="2" t="s">
        <v>1599</v>
      </c>
      <c r="AF865" s="12" t="s">
        <v>204</v>
      </c>
      <c r="AG865" s="12">
        <v>12150</v>
      </c>
      <c r="AH865" s="12">
        <v>50</v>
      </c>
      <c r="AI865" s="12">
        <f>VLOOKUP(AH865,Tableau5[[ID_Section]:[departement]],10,TRUE)</f>
        <v>17</v>
      </c>
      <c r="AJ865" s="12">
        <v>141</v>
      </c>
      <c r="AK865" s="33">
        <v>43358</v>
      </c>
      <c r="AL865" s="12">
        <v>18</v>
      </c>
      <c r="AM865" s="12">
        <v>1</v>
      </c>
      <c r="AN865" s="12" t="s">
        <v>49</v>
      </c>
      <c r="AP865" s="12">
        <v>4</v>
      </c>
      <c r="AT865" s="12">
        <v>2</v>
      </c>
      <c r="BA865" s="12">
        <v>2</v>
      </c>
      <c r="BB865" s="12">
        <v>2</v>
      </c>
      <c r="BC865" s="12" t="s">
        <v>61</v>
      </c>
      <c r="BD865" s="12">
        <v>148</v>
      </c>
      <c r="BE865" s="12" t="s">
        <v>200</v>
      </c>
      <c r="BF865" s="12">
        <v>14948</v>
      </c>
      <c r="BG865" s="12">
        <v>122</v>
      </c>
      <c r="BI865" s="2"/>
    </row>
    <row r="866" spans="1:61" x14ac:dyDescent="0.2">
      <c r="A866" s="2" t="s">
        <v>1612</v>
      </c>
      <c r="B866" s="2" t="s">
        <v>568</v>
      </c>
      <c r="D866" s="2">
        <v>50</v>
      </c>
      <c r="E866" s="11">
        <v>43358</v>
      </c>
      <c r="F866" s="2">
        <v>43358</v>
      </c>
      <c r="G866" s="2">
        <v>141</v>
      </c>
      <c r="K866" s="2">
        <v>18</v>
      </c>
      <c r="O866" s="2" t="s">
        <v>49</v>
      </c>
      <c r="R866" s="2">
        <v>2</v>
      </c>
      <c r="S866" s="52" t="s">
        <v>1599</v>
      </c>
      <c r="V866" s="2" t="s">
        <v>1989</v>
      </c>
      <c r="W866" s="2" t="s">
        <v>1599</v>
      </c>
      <c r="X866" s="2" t="s">
        <v>1599</v>
      </c>
      <c r="Y866" s="2" t="s">
        <v>1599</v>
      </c>
      <c r="Z866" s="2" t="s">
        <v>1599</v>
      </c>
      <c r="AC866" s="2" t="s">
        <v>1599</v>
      </c>
      <c r="AE866" s="2" t="s">
        <v>1599</v>
      </c>
      <c r="AF866" s="12" t="s">
        <v>204</v>
      </c>
      <c r="AG866" s="12">
        <v>12151</v>
      </c>
      <c r="AH866" s="12">
        <v>50</v>
      </c>
      <c r="AI866" s="12">
        <f>VLOOKUP(AH866,Tableau5[[ID_Section]:[departement]],10,TRUE)</f>
        <v>17</v>
      </c>
      <c r="AJ866" s="12">
        <v>141</v>
      </c>
      <c r="AK866" s="33">
        <v>43358</v>
      </c>
      <c r="AL866" s="12">
        <v>18</v>
      </c>
      <c r="AM866" s="12">
        <v>1</v>
      </c>
      <c r="AN866" s="12" t="s">
        <v>49</v>
      </c>
      <c r="AP866" s="12">
        <v>2</v>
      </c>
      <c r="AT866" s="12">
        <v>2</v>
      </c>
      <c r="BA866" s="12">
        <v>2</v>
      </c>
      <c r="BB866" s="12">
        <v>2</v>
      </c>
      <c r="BC866" s="12" t="s">
        <v>61</v>
      </c>
      <c r="BD866" s="12">
        <v>148</v>
      </c>
      <c r="BE866" s="12" t="s">
        <v>200</v>
      </c>
      <c r="BF866" s="12">
        <v>14948</v>
      </c>
      <c r="BG866" s="12">
        <v>122</v>
      </c>
      <c r="BI866" s="2"/>
    </row>
    <row r="867" spans="1:61" x14ac:dyDescent="0.2">
      <c r="A867" s="2" t="s">
        <v>1612</v>
      </c>
      <c r="B867" s="2" t="s">
        <v>568</v>
      </c>
      <c r="D867" s="2">
        <v>50</v>
      </c>
      <c r="E867" s="11">
        <v>43358</v>
      </c>
      <c r="F867" s="2">
        <v>43358</v>
      </c>
      <c r="G867" s="2">
        <v>141</v>
      </c>
      <c r="K867" s="2">
        <v>18</v>
      </c>
      <c r="O867" s="2" t="s">
        <v>49</v>
      </c>
      <c r="R867" s="2">
        <v>1</v>
      </c>
      <c r="S867" s="52" t="s">
        <v>1599</v>
      </c>
      <c r="V867" s="2" t="s">
        <v>1989</v>
      </c>
      <c r="W867" s="2" t="s">
        <v>1599</v>
      </c>
      <c r="X867" s="2" t="s">
        <v>1599</v>
      </c>
      <c r="Y867" s="2" t="s">
        <v>1599</v>
      </c>
      <c r="Z867" s="2" t="s">
        <v>1599</v>
      </c>
      <c r="AC867" s="2" t="s">
        <v>1599</v>
      </c>
      <c r="AE867" s="2" t="s">
        <v>1599</v>
      </c>
      <c r="AF867" s="12" t="s">
        <v>204</v>
      </c>
      <c r="AG867" s="12">
        <v>12152</v>
      </c>
      <c r="AH867" s="12">
        <v>50</v>
      </c>
      <c r="AI867" s="12">
        <f>VLOOKUP(AH867,Tableau5[[ID_Section]:[departement]],10,TRUE)</f>
        <v>17</v>
      </c>
      <c r="AJ867" s="12">
        <v>141</v>
      </c>
      <c r="AK867" s="33">
        <v>43358</v>
      </c>
      <c r="AL867" s="12">
        <v>18</v>
      </c>
      <c r="AM867" s="12">
        <v>1</v>
      </c>
      <c r="AN867" s="12" t="s">
        <v>49</v>
      </c>
      <c r="AP867" s="12">
        <v>1</v>
      </c>
      <c r="AT867" s="12">
        <v>2</v>
      </c>
      <c r="BA867" s="12">
        <v>2</v>
      </c>
      <c r="BB867" s="12">
        <v>2</v>
      </c>
      <c r="BC867" s="12" t="s">
        <v>61</v>
      </c>
      <c r="BD867" s="12">
        <v>148</v>
      </c>
      <c r="BE867" s="12" t="s">
        <v>200</v>
      </c>
      <c r="BF867" s="12">
        <v>14948</v>
      </c>
      <c r="BG867" s="12">
        <v>122</v>
      </c>
      <c r="BI867" s="2"/>
    </row>
    <row r="868" spans="1:61" x14ac:dyDescent="0.2">
      <c r="A868" s="2" t="s">
        <v>1612</v>
      </c>
      <c r="B868" s="2" t="s">
        <v>568</v>
      </c>
      <c r="D868" s="2">
        <v>50</v>
      </c>
      <c r="E868" s="11">
        <v>43358</v>
      </c>
      <c r="F868" s="2">
        <v>43358</v>
      </c>
      <c r="G868" s="2">
        <v>141</v>
      </c>
      <c r="K868" s="2">
        <v>18</v>
      </c>
      <c r="O868" s="2" t="s">
        <v>53</v>
      </c>
      <c r="P868" s="52" t="s">
        <v>53</v>
      </c>
      <c r="R868" s="2">
        <v>1</v>
      </c>
      <c r="S868" s="52">
        <v>1</v>
      </c>
      <c r="V868" s="2" t="s">
        <v>1988</v>
      </c>
      <c r="W868" s="2" t="s">
        <v>54</v>
      </c>
      <c r="X868" s="2" t="s">
        <v>283</v>
      </c>
      <c r="Y868" s="2" t="s">
        <v>1599</v>
      </c>
      <c r="Z868" s="2" t="s">
        <v>1599</v>
      </c>
      <c r="AC868" s="2" t="s">
        <v>1599</v>
      </c>
      <c r="AE868" s="2" t="s">
        <v>1599</v>
      </c>
      <c r="AF868" s="12" t="s">
        <v>283</v>
      </c>
      <c r="AG868" s="12">
        <v>12153</v>
      </c>
      <c r="AH868" s="12">
        <v>50</v>
      </c>
      <c r="AI868" s="12">
        <f>VLOOKUP(AH868,Tableau5[[ID_Section]:[departement]],10,TRUE)</f>
        <v>17</v>
      </c>
      <c r="AJ868" s="12">
        <v>141</v>
      </c>
      <c r="AK868" s="33">
        <v>43358</v>
      </c>
      <c r="AL868" s="12">
        <v>18</v>
      </c>
      <c r="AM868" s="12">
        <v>9</v>
      </c>
      <c r="AN868" s="12" t="s">
        <v>53</v>
      </c>
      <c r="AO868" s="12" t="s">
        <v>53</v>
      </c>
      <c r="AP868" s="12">
        <v>1</v>
      </c>
      <c r="AT868" s="12">
        <v>1</v>
      </c>
      <c r="AU868" s="12">
        <v>77</v>
      </c>
      <c r="AZ868" s="12" t="str">
        <f>CONCATENATE(AH868,"-",AK868,"-","Loisir")</f>
        <v>50-43358-Loisir</v>
      </c>
      <c r="BA868" s="12">
        <v>1</v>
      </c>
      <c r="BB868" s="12">
        <v>2</v>
      </c>
      <c r="BC868" s="12" t="s">
        <v>61</v>
      </c>
      <c r="BD868" s="12">
        <v>148</v>
      </c>
      <c r="BE868" s="12" t="s">
        <v>200</v>
      </c>
      <c r="BF868" s="12">
        <v>14948</v>
      </c>
      <c r="BG868" s="12">
        <v>122</v>
      </c>
      <c r="BI868" s="2"/>
    </row>
    <row r="869" spans="1:61" x14ac:dyDescent="0.2">
      <c r="A869" s="2" t="s">
        <v>1612</v>
      </c>
      <c r="B869" s="2" t="s">
        <v>568</v>
      </c>
      <c r="D869" s="2">
        <v>50</v>
      </c>
      <c r="E869" s="11">
        <v>43358</v>
      </c>
      <c r="F869" s="2">
        <v>43358</v>
      </c>
      <c r="G869" s="2">
        <v>141</v>
      </c>
      <c r="K869" s="2">
        <v>18</v>
      </c>
      <c r="O869" s="2" t="s">
        <v>53</v>
      </c>
      <c r="P869" s="52" t="s">
        <v>53</v>
      </c>
      <c r="R869" s="2">
        <v>1</v>
      </c>
      <c r="S869" s="52" t="s">
        <v>1599</v>
      </c>
      <c r="V869" s="2" t="s">
        <v>1988</v>
      </c>
      <c r="W869" s="2" t="s">
        <v>1599</v>
      </c>
      <c r="X869" s="2" t="s">
        <v>1599</v>
      </c>
      <c r="Y869" s="2" t="s">
        <v>1599</v>
      </c>
      <c r="Z869" s="2" t="s">
        <v>1599</v>
      </c>
      <c r="AC869" s="2" t="s">
        <v>1599</v>
      </c>
      <c r="AE869" s="2" t="s">
        <v>1599</v>
      </c>
      <c r="AF869" s="12" t="s">
        <v>204</v>
      </c>
      <c r="AG869" s="12">
        <v>12154</v>
      </c>
      <c r="AH869" s="12">
        <v>50</v>
      </c>
      <c r="AI869" s="12">
        <f>VLOOKUP(AH869,Tableau5[[ID_Section]:[departement]],10,TRUE)</f>
        <v>17</v>
      </c>
      <c r="AJ869" s="12">
        <v>141</v>
      </c>
      <c r="AK869" s="33">
        <v>43358</v>
      </c>
      <c r="AL869" s="12">
        <v>18</v>
      </c>
      <c r="AM869" s="12">
        <v>9</v>
      </c>
      <c r="AN869" s="12" t="s">
        <v>53</v>
      </c>
      <c r="AO869" s="12" t="s">
        <v>53</v>
      </c>
      <c r="AP869" s="12">
        <v>1</v>
      </c>
      <c r="AT869" s="12">
        <v>1</v>
      </c>
      <c r="AZ869" s="12" t="str">
        <f>CONCATENATE(AH869,"-",AK869,"-","Loisir")</f>
        <v>50-43358-Loisir</v>
      </c>
      <c r="BA869" s="12">
        <v>1</v>
      </c>
      <c r="BB869" s="12">
        <v>2</v>
      </c>
      <c r="BC869" s="12" t="s">
        <v>61</v>
      </c>
      <c r="BD869" s="12">
        <v>148</v>
      </c>
      <c r="BE869" s="12" t="s">
        <v>200</v>
      </c>
      <c r="BF869" s="12">
        <v>14948</v>
      </c>
      <c r="BG869" s="12">
        <v>122</v>
      </c>
      <c r="BI869" s="2"/>
    </row>
    <row r="870" spans="1:61" x14ac:dyDescent="0.2">
      <c r="A870" s="2" t="s">
        <v>1612</v>
      </c>
      <c r="B870" s="2" t="s">
        <v>568</v>
      </c>
      <c r="D870" s="2">
        <v>50</v>
      </c>
      <c r="E870" s="11">
        <v>43358</v>
      </c>
      <c r="F870" s="2">
        <v>43358</v>
      </c>
      <c r="G870" s="2">
        <v>141</v>
      </c>
      <c r="K870" s="2">
        <v>18</v>
      </c>
      <c r="O870" s="2" t="s">
        <v>52</v>
      </c>
      <c r="P870" s="52" t="s">
        <v>52</v>
      </c>
      <c r="R870" s="2">
        <v>1</v>
      </c>
      <c r="S870" s="52">
        <v>1</v>
      </c>
      <c r="V870" s="2" t="s">
        <v>1989</v>
      </c>
      <c r="W870" s="2" t="s">
        <v>54</v>
      </c>
      <c r="X870" s="2" t="s">
        <v>284</v>
      </c>
      <c r="Y870" s="2" t="s">
        <v>1599</v>
      </c>
      <c r="Z870" s="2" t="s">
        <v>1599</v>
      </c>
      <c r="AC870" s="2" t="s">
        <v>1599</v>
      </c>
      <c r="AE870" s="2" t="s">
        <v>1599</v>
      </c>
      <c r="AF870" s="12" t="s">
        <v>284</v>
      </c>
      <c r="AG870" s="12">
        <v>12155</v>
      </c>
      <c r="AH870" s="12">
        <v>50</v>
      </c>
      <c r="AI870" s="12">
        <f>VLOOKUP(AH870,Tableau5[[ID_Section]:[departement]],10,TRUE)</f>
        <v>17</v>
      </c>
      <c r="AJ870" s="12">
        <v>141</v>
      </c>
      <c r="AK870" s="33">
        <v>43358</v>
      </c>
      <c r="AL870" s="12">
        <v>18</v>
      </c>
      <c r="AM870" s="12">
        <v>6</v>
      </c>
      <c r="AN870" s="12" t="s">
        <v>52</v>
      </c>
      <c r="AO870" s="12" t="str">
        <f>AN870</f>
        <v>Itinérant</v>
      </c>
      <c r="AP870" s="12">
        <v>1</v>
      </c>
      <c r="AT870" s="12">
        <v>2</v>
      </c>
      <c r="AU870" s="12">
        <v>78</v>
      </c>
      <c r="AZ870" s="12" t="str">
        <f>CONCATENATE(AH870,"-",AK870,"-",AN870)</f>
        <v>50-43358-Itinérant</v>
      </c>
      <c r="BA870" s="12">
        <v>1</v>
      </c>
      <c r="BB870" s="12">
        <v>2</v>
      </c>
      <c r="BC870" s="12" t="s">
        <v>61</v>
      </c>
      <c r="BD870" s="12">
        <v>148</v>
      </c>
      <c r="BE870" s="12" t="s">
        <v>200</v>
      </c>
      <c r="BF870" s="12">
        <v>14948</v>
      </c>
      <c r="BG870" s="12">
        <v>122</v>
      </c>
      <c r="BI870" s="2"/>
    </row>
    <row r="871" spans="1:61" x14ac:dyDescent="0.2">
      <c r="A871" s="2" t="s">
        <v>1612</v>
      </c>
      <c r="B871" s="2" t="s">
        <v>568</v>
      </c>
      <c r="D871" s="2">
        <v>50</v>
      </c>
      <c r="E871" s="11">
        <v>43358</v>
      </c>
      <c r="F871" s="2">
        <v>43358</v>
      </c>
      <c r="G871" s="2">
        <v>141</v>
      </c>
      <c r="K871" s="2">
        <v>18</v>
      </c>
      <c r="O871" s="2" t="s">
        <v>53</v>
      </c>
      <c r="P871" s="52" t="s">
        <v>53</v>
      </c>
      <c r="R871" s="2">
        <v>1</v>
      </c>
      <c r="S871" s="52">
        <v>1</v>
      </c>
      <c r="V871" s="2" t="s">
        <v>1989</v>
      </c>
      <c r="W871" s="2" t="s">
        <v>54</v>
      </c>
      <c r="X871" s="2" t="s">
        <v>285</v>
      </c>
      <c r="Y871" s="2" t="s">
        <v>1599</v>
      </c>
      <c r="Z871" s="2" t="s">
        <v>1599</v>
      </c>
      <c r="AC871" s="2" t="s">
        <v>1599</v>
      </c>
      <c r="AE871" s="2" t="s">
        <v>1599</v>
      </c>
      <c r="AF871" s="12" t="s">
        <v>285</v>
      </c>
      <c r="AG871" s="12">
        <v>12156</v>
      </c>
      <c r="AH871" s="12">
        <v>50</v>
      </c>
      <c r="AI871" s="12">
        <f>VLOOKUP(AH871,Tableau5[[ID_Section]:[departement]],10,TRUE)</f>
        <v>17</v>
      </c>
      <c r="AJ871" s="12">
        <v>141</v>
      </c>
      <c r="AK871" s="33">
        <v>43358</v>
      </c>
      <c r="AL871" s="12">
        <v>18</v>
      </c>
      <c r="AM871" s="12">
        <v>9</v>
      </c>
      <c r="AN871" s="12" t="s">
        <v>53</v>
      </c>
      <c r="AO871" s="12" t="s">
        <v>53</v>
      </c>
      <c r="AP871" s="12">
        <v>1</v>
      </c>
      <c r="AT871" s="12">
        <v>2</v>
      </c>
      <c r="AU871" s="12">
        <v>79</v>
      </c>
      <c r="AZ871" s="12" t="str">
        <f>CONCATENATE(AH871,"-",AK871,"-","Loisir")</f>
        <v>50-43358-Loisir</v>
      </c>
      <c r="BA871" s="12">
        <v>1</v>
      </c>
      <c r="BB871" s="12">
        <v>2</v>
      </c>
      <c r="BC871" s="12" t="s">
        <v>61</v>
      </c>
      <c r="BD871" s="12">
        <v>148</v>
      </c>
      <c r="BE871" s="12" t="s">
        <v>200</v>
      </c>
      <c r="BF871" s="12">
        <v>14948</v>
      </c>
      <c r="BG871" s="12">
        <v>122</v>
      </c>
      <c r="BI871" s="2"/>
    </row>
    <row r="872" spans="1:61" x14ac:dyDescent="0.2">
      <c r="A872" s="2" t="s">
        <v>1612</v>
      </c>
      <c r="B872" s="2" t="s">
        <v>568</v>
      </c>
      <c r="D872" s="2">
        <v>50</v>
      </c>
      <c r="E872" s="11">
        <v>43358</v>
      </c>
      <c r="F872" s="2">
        <v>43358</v>
      </c>
      <c r="G872" s="2">
        <v>141</v>
      </c>
      <c r="K872" s="2">
        <v>18</v>
      </c>
      <c r="O872" s="2" t="s">
        <v>53</v>
      </c>
      <c r="P872" s="52" t="s">
        <v>53</v>
      </c>
      <c r="R872" s="2">
        <v>1</v>
      </c>
      <c r="S872" s="52" t="s">
        <v>1599</v>
      </c>
      <c r="V872" s="2" t="s">
        <v>1989</v>
      </c>
      <c r="W872" s="2" t="s">
        <v>1599</v>
      </c>
      <c r="X872" s="2" t="s">
        <v>1599</v>
      </c>
      <c r="Y872" s="2" t="s">
        <v>1599</v>
      </c>
      <c r="Z872" s="2" t="s">
        <v>1599</v>
      </c>
      <c r="AC872" s="2" t="s">
        <v>1599</v>
      </c>
      <c r="AE872" s="2" t="s">
        <v>1599</v>
      </c>
      <c r="AF872" s="12" t="s">
        <v>204</v>
      </c>
      <c r="AG872" s="12">
        <v>12157</v>
      </c>
      <c r="AH872" s="12">
        <v>50</v>
      </c>
      <c r="AI872" s="12">
        <f>VLOOKUP(AH872,Tableau5[[ID_Section]:[departement]],10,TRUE)</f>
        <v>17</v>
      </c>
      <c r="AJ872" s="12">
        <v>141</v>
      </c>
      <c r="AK872" s="33">
        <v>43358</v>
      </c>
      <c r="AL872" s="12">
        <v>18</v>
      </c>
      <c r="AM872" s="12">
        <v>9</v>
      </c>
      <c r="AN872" s="12" t="s">
        <v>53</v>
      </c>
      <c r="AO872" s="12" t="s">
        <v>53</v>
      </c>
      <c r="AP872" s="12">
        <v>1</v>
      </c>
      <c r="AT872" s="12">
        <v>2</v>
      </c>
      <c r="AZ872" s="12" t="str">
        <f>CONCATENATE(AH872,"-",AK872,"-","Loisir")</f>
        <v>50-43358-Loisir</v>
      </c>
      <c r="BA872" s="12">
        <v>1</v>
      </c>
      <c r="BB872" s="12">
        <v>2</v>
      </c>
      <c r="BC872" s="12" t="s">
        <v>61</v>
      </c>
      <c r="BD872" s="12">
        <v>148</v>
      </c>
      <c r="BE872" s="12" t="s">
        <v>200</v>
      </c>
      <c r="BF872" s="12">
        <v>14948</v>
      </c>
      <c r="BG872" s="12">
        <v>122</v>
      </c>
      <c r="BH872" s="12" t="s">
        <v>48</v>
      </c>
      <c r="BI872" s="2"/>
    </row>
    <row r="873" spans="1:61" x14ac:dyDescent="0.2">
      <c r="A873" s="2" t="s">
        <v>1612</v>
      </c>
      <c r="B873" s="2" t="s">
        <v>568</v>
      </c>
      <c r="D873" s="2">
        <v>1</v>
      </c>
      <c r="E873" s="11">
        <v>43207</v>
      </c>
      <c r="F873" s="2">
        <v>43207</v>
      </c>
      <c r="G873" s="2">
        <v>4</v>
      </c>
      <c r="K873" s="2">
        <v>9</v>
      </c>
      <c r="O873" s="2" t="s">
        <v>46</v>
      </c>
      <c r="R873" s="2">
        <v>1</v>
      </c>
      <c r="S873" s="52" t="s">
        <v>1599</v>
      </c>
      <c r="V873" s="2" t="s">
        <v>1988</v>
      </c>
      <c r="W873" s="2" t="s">
        <v>1599</v>
      </c>
      <c r="X873" s="2" t="s">
        <v>1599</v>
      </c>
      <c r="Y873" s="2" t="s">
        <v>1599</v>
      </c>
      <c r="Z873" s="2" t="s">
        <v>1599</v>
      </c>
      <c r="AC873" s="2" t="s">
        <v>1599</v>
      </c>
      <c r="AE873" s="2" t="s">
        <v>1599</v>
      </c>
      <c r="AF873" s="12" t="s">
        <v>286</v>
      </c>
      <c r="AG873" s="12" t="s">
        <v>287</v>
      </c>
      <c r="AH873" s="12">
        <v>1</v>
      </c>
      <c r="AI873" s="12">
        <f>VLOOKUP(AH873,Tableau5[[ID_Section]:[departement]],10,TRUE)</f>
        <v>29</v>
      </c>
      <c r="AJ873" s="12">
        <v>4</v>
      </c>
      <c r="AK873" s="33">
        <v>43207</v>
      </c>
      <c r="AL873" s="12">
        <v>9</v>
      </c>
      <c r="AM873" s="12">
        <v>2</v>
      </c>
      <c r="AN873" s="12" t="s">
        <v>46</v>
      </c>
      <c r="AP873" s="12">
        <v>1</v>
      </c>
      <c r="AT873" s="12">
        <v>1</v>
      </c>
      <c r="BA873" s="12">
        <v>2</v>
      </c>
      <c r="BB873" s="12">
        <v>1</v>
      </c>
      <c r="BC873" s="12" t="s">
        <v>288</v>
      </c>
      <c r="BD873" s="12">
        <v>46</v>
      </c>
      <c r="BE873" s="12" t="s">
        <v>289</v>
      </c>
      <c r="BF873" s="12">
        <v>11315</v>
      </c>
      <c r="BG873" s="12">
        <v>0</v>
      </c>
      <c r="BH873" s="12" t="s">
        <v>48</v>
      </c>
      <c r="BI873" s="2"/>
    </row>
    <row r="874" spans="1:61" x14ac:dyDescent="0.2">
      <c r="A874" s="2" t="s">
        <v>1612</v>
      </c>
      <c r="B874" s="2" t="s">
        <v>568</v>
      </c>
      <c r="D874" s="2">
        <v>1</v>
      </c>
      <c r="E874" s="11">
        <v>43207</v>
      </c>
      <c r="F874" s="2">
        <v>43207</v>
      </c>
      <c r="G874" s="2">
        <v>4</v>
      </c>
      <c r="K874" s="2">
        <v>10</v>
      </c>
      <c r="O874" s="2" t="s">
        <v>50</v>
      </c>
      <c r="P874" s="52" t="s">
        <v>50</v>
      </c>
      <c r="R874" s="2">
        <v>1</v>
      </c>
      <c r="S874" s="52">
        <v>1</v>
      </c>
      <c r="V874" s="2" t="s">
        <v>1988</v>
      </c>
      <c r="W874" s="2" t="s">
        <v>54</v>
      </c>
      <c r="X874" s="2" t="s">
        <v>290</v>
      </c>
      <c r="Y874" s="2" t="s">
        <v>1599</v>
      </c>
      <c r="Z874" s="2" t="s">
        <v>1599</v>
      </c>
      <c r="AC874" s="2" t="s">
        <v>1599</v>
      </c>
      <c r="AE874" s="2" t="s">
        <v>1599</v>
      </c>
      <c r="AF874" s="12" t="s">
        <v>290</v>
      </c>
      <c r="AG874" s="12" t="s">
        <v>291</v>
      </c>
      <c r="AH874" s="12">
        <v>1</v>
      </c>
      <c r="AI874" s="12">
        <f>VLOOKUP(AH874,Tableau5[[ID_Section]:[departement]],10,TRUE)</f>
        <v>29</v>
      </c>
      <c r="AJ874" s="12">
        <v>4</v>
      </c>
      <c r="AK874" s="33">
        <v>43207</v>
      </c>
      <c r="AL874" s="12">
        <v>10</v>
      </c>
      <c r="AM874" s="12">
        <v>8</v>
      </c>
      <c r="AN874" s="12" t="s">
        <v>50</v>
      </c>
      <c r="AO874" s="12" t="str">
        <f>AN874</f>
        <v>Utilitaire</v>
      </c>
      <c r="AP874" s="12">
        <v>1</v>
      </c>
      <c r="AT874" s="12">
        <v>1</v>
      </c>
      <c r="AU874" s="12">
        <v>1</v>
      </c>
      <c r="AZ874" s="12" t="str">
        <f>CONCATENATE(AH874,"-",AK874,"-",AN874)</f>
        <v>1-43207-Utilitaire</v>
      </c>
      <c r="BA874" s="12">
        <v>1</v>
      </c>
      <c r="BB874" s="12">
        <v>1</v>
      </c>
      <c r="BC874" s="12" t="s">
        <v>288</v>
      </c>
      <c r="BD874" s="12">
        <v>46</v>
      </c>
      <c r="BE874" s="12" t="s">
        <v>292</v>
      </c>
      <c r="BF874" s="12">
        <v>11316</v>
      </c>
      <c r="BG874" s="12">
        <v>0</v>
      </c>
      <c r="BH874" s="12" t="s">
        <v>48</v>
      </c>
      <c r="BI874" s="2"/>
    </row>
    <row r="875" spans="1:61" x14ac:dyDescent="0.2">
      <c r="A875" s="2" t="s">
        <v>1612</v>
      </c>
      <c r="B875" s="2" t="s">
        <v>568</v>
      </c>
      <c r="D875" s="2">
        <v>1</v>
      </c>
      <c r="E875" s="11">
        <v>43207</v>
      </c>
      <c r="F875" s="2">
        <v>43207</v>
      </c>
      <c r="G875" s="2">
        <v>4</v>
      </c>
      <c r="K875" s="2">
        <v>11</v>
      </c>
      <c r="O875" s="2" t="s">
        <v>49</v>
      </c>
      <c r="R875" s="2">
        <v>1</v>
      </c>
      <c r="S875" s="52" t="s">
        <v>1599</v>
      </c>
      <c r="V875" s="2" t="s">
        <v>1989</v>
      </c>
      <c r="W875" s="2" t="s">
        <v>1599</v>
      </c>
      <c r="X875" s="2" t="s">
        <v>1599</v>
      </c>
      <c r="Y875" s="2" t="s">
        <v>1981</v>
      </c>
      <c r="Z875" s="2">
        <v>29250</v>
      </c>
      <c r="AC875" s="2" t="s">
        <v>1982</v>
      </c>
      <c r="AE875" s="2" t="s">
        <v>51</v>
      </c>
      <c r="AF875" s="12" t="s">
        <v>286</v>
      </c>
      <c r="AG875" s="12" t="s">
        <v>293</v>
      </c>
      <c r="AH875" s="12">
        <v>1</v>
      </c>
      <c r="AI875" s="12">
        <f>VLOOKUP(AH875,Tableau5[[ID_Section]:[departement]],10,TRUE)</f>
        <v>29</v>
      </c>
      <c r="AJ875" s="12">
        <v>4</v>
      </c>
      <c r="AK875" s="33">
        <v>43207</v>
      </c>
      <c r="AL875" s="12">
        <v>11</v>
      </c>
      <c r="AM875" s="12">
        <v>1</v>
      </c>
      <c r="AN875" s="12" t="s">
        <v>49</v>
      </c>
      <c r="AP875" s="12">
        <v>1</v>
      </c>
      <c r="AT875" s="12">
        <v>2</v>
      </c>
      <c r="AV875" s="12">
        <v>29250</v>
      </c>
      <c r="AW875" s="12" t="s">
        <v>51</v>
      </c>
      <c r="AX875" s="12">
        <v>2</v>
      </c>
      <c r="AY875" s="12">
        <v>2</v>
      </c>
      <c r="BA875" s="12">
        <v>2</v>
      </c>
      <c r="BB875" s="12">
        <v>1</v>
      </c>
      <c r="BC875" s="12" t="s">
        <v>288</v>
      </c>
      <c r="BD875" s="12">
        <v>46</v>
      </c>
      <c r="BE875" s="12" t="s">
        <v>294</v>
      </c>
      <c r="BF875" s="12">
        <v>11317</v>
      </c>
      <c r="BG875" s="12">
        <v>0</v>
      </c>
      <c r="BI875" s="2"/>
    </row>
    <row r="876" spans="1:61" x14ac:dyDescent="0.2">
      <c r="A876" s="2" t="s">
        <v>1612</v>
      </c>
      <c r="B876" s="2" t="s">
        <v>568</v>
      </c>
      <c r="D876" s="2">
        <v>1</v>
      </c>
      <c r="E876" s="11">
        <v>43207</v>
      </c>
      <c r="F876" s="2">
        <v>43207</v>
      </c>
      <c r="G876" s="2">
        <v>4</v>
      </c>
      <c r="K876" s="2">
        <v>11</v>
      </c>
      <c r="O876" s="2" t="s">
        <v>49</v>
      </c>
      <c r="R876" s="2">
        <v>2</v>
      </c>
      <c r="S876" s="52">
        <v>2</v>
      </c>
      <c r="V876" s="2" t="s">
        <v>1988</v>
      </c>
      <c r="W876" s="2" t="s">
        <v>54</v>
      </c>
      <c r="X876" s="2" t="s">
        <v>295</v>
      </c>
      <c r="Y876" s="2" t="s">
        <v>1981</v>
      </c>
      <c r="Z876" s="2" t="s">
        <v>297</v>
      </c>
      <c r="AC876" s="2" t="s">
        <v>1982</v>
      </c>
      <c r="AE876" s="2" t="s">
        <v>51</v>
      </c>
      <c r="AF876" s="12" t="s">
        <v>295</v>
      </c>
      <c r="AG876" s="12" t="s">
        <v>296</v>
      </c>
      <c r="AH876" s="12">
        <v>1</v>
      </c>
      <c r="AI876" s="12">
        <f>VLOOKUP(AH876,Tableau5[[ID_Section]:[departement]],10,TRUE)</f>
        <v>29</v>
      </c>
      <c r="AJ876" s="12">
        <v>4</v>
      </c>
      <c r="AK876" s="33">
        <v>43207</v>
      </c>
      <c r="AL876" s="12">
        <v>11</v>
      </c>
      <c r="AM876" s="12">
        <v>1</v>
      </c>
      <c r="AN876" s="12" t="s">
        <v>49</v>
      </c>
      <c r="AP876" s="12">
        <v>2</v>
      </c>
      <c r="AT876" s="12">
        <v>1</v>
      </c>
      <c r="AU876" s="12">
        <v>2</v>
      </c>
      <c r="AV876" s="12" t="s">
        <v>297</v>
      </c>
      <c r="AW876" s="12" t="s">
        <v>51</v>
      </c>
      <c r="AX876" s="12">
        <v>2</v>
      </c>
      <c r="AY876" s="12">
        <v>2</v>
      </c>
      <c r="BA876" s="12">
        <v>2</v>
      </c>
      <c r="BB876" s="12">
        <v>1</v>
      </c>
      <c r="BC876" s="12" t="s">
        <v>288</v>
      </c>
      <c r="BD876" s="12">
        <v>46</v>
      </c>
      <c r="BE876" s="12" t="s">
        <v>294</v>
      </c>
      <c r="BF876" s="12">
        <v>11317</v>
      </c>
      <c r="BG876" s="12">
        <v>0</v>
      </c>
      <c r="BI876" s="2"/>
    </row>
    <row r="877" spans="1:61" x14ac:dyDescent="0.2">
      <c r="A877" s="2" t="s">
        <v>1612</v>
      </c>
      <c r="B877" s="2" t="s">
        <v>568</v>
      </c>
      <c r="D877" s="2">
        <v>1</v>
      </c>
      <c r="E877" s="11">
        <v>43207</v>
      </c>
      <c r="F877" s="2">
        <v>43207</v>
      </c>
      <c r="G877" s="2">
        <v>4</v>
      </c>
      <c r="K877" s="2">
        <v>11</v>
      </c>
      <c r="O877" s="2" t="s">
        <v>71</v>
      </c>
      <c r="R877" s="2">
        <v>2</v>
      </c>
      <c r="S877" s="52" t="s">
        <v>1599</v>
      </c>
      <c r="U877" s="2" t="s">
        <v>201</v>
      </c>
      <c r="V877" s="2" t="s">
        <v>1989</v>
      </c>
      <c r="W877" s="2" t="s">
        <v>1599</v>
      </c>
      <c r="X877" s="2" t="s">
        <v>1599</v>
      </c>
      <c r="Y877" s="2" t="s">
        <v>1599</v>
      </c>
      <c r="Z877" s="2" t="s">
        <v>1599</v>
      </c>
      <c r="AC877" s="2" t="s">
        <v>1599</v>
      </c>
      <c r="AE877" s="2" t="s">
        <v>1599</v>
      </c>
      <c r="AF877" s="12" t="s">
        <v>286</v>
      </c>
      <c r="AG877" s="12" t="s">
        <v>298</v>
      </c>
      <c r="AH877" s="12">
        <v>1</v>
      </c>
      <c r="AI877" s="12">
        <f>VLOOKUP(AH877,Tableau5[[ID_Section]:[departement]],10,TRUE)</f>
        <v>29</v>
      </c>
      <c r="AJ877" s="12">
        <v>4</v>
      </c>
      <c r="AK877" s="33">
        <v>43207</v>
      </c>
      <c r="AL877" s="12">
        <v>11</v>
      </c>
      <c r="AM877" s="12">
        <v>13</v>
      </c>
      <c r="AN877" s="12" t="s">
        <v>71</v>
      </c>
      <c r="AP877" s="12">
        <v>2</v>
      </c>
      <c r="AS877" s="12" t="s">
        <v>201</v>
      </c>
      <c r="AT877" s="12">
        <v>2</v>
      </c>
      <c r="BA877" s="12">
        <v>2</v>
      </c>
      <c r="BB877" s="12">
        <v>1</v>
      </c>
      <c r="BC877" s="12" t="s">
        <v>288</v>
      </c>
      <c r="BD877" s="12">
        <v>46</v>
      </c>
      <c r="BE877" s="12" t="s">
        <v>294</v>
      </c>
      <c r="BF877" s="12">
        <v>11317</v>
      </c>
      <c r="BG877" s="12">
        <v>0</v>
      </c>
      <c r="BH877" s="12" t="s">
        <v>48</v>
      </c>
      <c r="BI877" s="2"/>
    </row>
    <row r="878" spans="1:61" x14ac:dyDescent="0.2">
      <c r="A878" s="2" t="s">
        <v>1612</v>
      </c>
      <c r="B878" s="2" t="s">
        <v>568</v>
      </c>
      <c r="D878" s="2">
        <v>1</v>
      </c>
      <c r="E878" s="11">
        <v>43207</v>
      </c>
      <c r="F878" s="2">
        <v>43207</v>
      </c>
      <c r="G878" s="2">
        <v>4</v>
      </c>
      <c r="K878" s="2">
        <v>12</v>
      </c>
      <c r="O878" s="2" t="s">
        <v>46</v>
      </c>
      <c r="R878" s="2">
        <v>1</v>
      </c>
      <c r="S878" s="52" t="s">
        <v>1599</v>
      </c>
      <c r="V878" s="2" t="s">
        <v>1988</v>
      </c>
      <c r="W878" s="2" t="s">
        <v>1599</v>
      </c>
      <c r="X878" s="2" t="s">
        <v>1599</v>
      </c>
      <c r="Y878" s="2" t="s">
        <v>1599</v>
      </c>
      <c r="Z878" s="2" t="s">
        <v>1599</v>
      </c>
      <c r="AC878" s="2" t="s">
        <v>1599</v>
      </c>
      <c r="AE878" s="2" t="s">
        <v>1599</v>
      </c>
      <c r="AF878" s="12" t="s">
        <v>286</v>
      </c>
      <c r="AG878" s="12" t="s">
        <v>299</v>
      </c>
      <c r="AH878" s="12">
        <v>1</v>
      </c>
      <c r="AI878" s="12">
        <f>VLOOKUP(AH878,Tableau5[[ID_Section]:[departement]],10,TRUE)</f>
        <v>29</v>
      </c>
      <c r="AJ878" s="12">
        <v>4</v>
      </c>
      <c r="AK878" s="33">
        <v>43207</v>
      </c>
      <c r="AL878" s="12">
        <v>12</v>
      </c>
      <c r="AM878" s="12">
        <v>2</v>
      </c>
      <c r="AN878" s="12" t="s">
        <v>46</v>
      </c>
      <c r="AP878" s="12">
        <v>1</v>
      </c>
      <c r="AT878" s="12">
        <v>1</v>
      </c>
      <c r="BA878" s="12">
        <v>2</v>
      </c>
      <c r="BB878" s="12">
        <v>1</v>
      </c>
      <c r="BC878" s="12" t="s">
        <v>288</v>
      </c>
      <c r="BD878" s="12">
        <v>46</v>
      </c>
      <c r="BE878" s="12" t="s">
        <v>300</v>
      </c>
      <c r="BF878" s="12">
        <v>11318</v>
      </c>
      <c r="BG878" s="12">
        <v>0</v>
      </c>
      <c r="BI878" s="2"/>
    </row>
    <row r="879" spans="1:61" x14ac:dyDescent="0.2">
      <c r="A879" s="2" t="s">
        <v>1612</v>
      </c>
      <c r="B879" s="2" t="s">
        <v>568</v>
      </c>
      <c r="D879" s="2">
        <v>1</v>
      </c>
      <c r="E879" s="11">
        <v>43207</v>
      </c>
      <c r="F879" s="2">
        <v>43207</v>
      </c>
      <c r="G879" s="2">
        <v>4</v>
      </c>
      <c r="K879" s="2">
        <v>12</v>
      </c>
      <c r="O879" s="2" t="s">
        <v>71</v>
      </c>
      <c r="R879" s="2">
        <v>1</v>
      </c>
      <c r="S879" s="52" t="s">
        <v>1599</v>
      </c>
      <c r="U879" s="2" t="s">
        <v>201</v>
      </c>
      <c r="V879" s="2" t="s">
        <v>1988</v>
      </c>
      <c r="W879" s="2" t="s">
        <v>1599</v>
      </c>
      <c r="X879" s="2" t="s">
        <v>1599</v>
      </c>
      <c r="Y879" s="2" t="s">
        <v>1599</v>
      </c>
      <c r="Z879" s="2" t="s">
        <v>1599</v>
      </c>
      <c r="AC879" s="2" t="s">
        <v>1599</v>
      </c>
      <c r="AE879" s="2" t="s">
        <v>1599</v>
      </c>
      <c r="AF879" s="12" t="s">
        <v>286</v>
      </c>
      <c r="AG879" s="12" t="s">
        <v>301</v>
      </c>
      <c r="AH879" s="12">
        <v>1</v>
      </c>
      <c r="AI879" s="12">
        <f>VLOOKUP(AH879,Tableau5[[ID_Section]:[departement]],10,TRUE)</f>
        <v>29</v>
      </c>
      <c r="AJ879" s="12">
        <v>4</v>
      </c>
      <c r="AK879" s="33">
        <v>43207</v>
      </c>
      <c r="AL879" s="12">
        <v>12</v>
      </c>
      <c r="AM879" s="12">
        <v>13</v>
      </c>
      <c r="AN879" s="12" t="s">
        <v>71</v>
      </c>
      <c r="AP879" s="12">
        <v>1</v>
      </c>
      <c r="AS879" s="12" t="s">
        <v>201</v>
      </c>
      <c r="AT879" s="12">
        <v>1</v>
      </c>
      <c r="BA879" s="12">
        <v>2</v>
      </c>
      <c r="BB879" s="12">
        <v>1</v>
      </c>
      <c r="BC879" s="12" t="s">
        <v>288</v>
      </c>
      <c r="BD879" s="12">
        <v>46</v>
      </c>
      <c r="BE879" s="12" t="s">
        <v>300</v>
      </c>
      <c r="BF879" s="12">
        <v>11318</v>
      </c>
      <c r="BG879" s="12">
        <v>0</v>
      </c>
      <c r="BI879" s="2"/>
    </row>
    <row r="880" spans="1:61" x14ac:dyDescent="0.2">
      <c r="A880" s="2" t="s">
        <v>1612</v>
      </c>
      <c r="B880" s="2" t="s">
        <v>568</v>
      </c>
      <c r="D880" s="2">
        <v>1</v>
      </c>
      <c r="E880" s="11">
        <v>43207</v>
      </c>
      <c r="F880" s="2">
        <v>43207</v>
      </c>
      <c r="G880" s="2">
        <v>4</v>
      </c>
      <c r="K880" s="2">
        <v>12</v>
      </c>
      <c r="O880" s="2" t="s">
        <v>46</v>
      </c>
      <c r="R880" s="2">
        <v>1</v>
      </c>
      <c r="S880" s="52">
        <v>1</v>
      </c>
      <c r="V880" s="2" t="s">
        <v>1988</v>
      </c>
      <c r="W880" s="2" t="s">
        <v>54</v>
      </c>
      <c r="X880" s="2" t="s">
        <v>302</v>
      </c>
      <c r="Y880" s="2" t="s">
        <v>1981</v>
      </c>
      <c r="Z880" s="2">
        <v>35160</v>
      </c>
      <c r="AC880" s="2" t="s">
        <v>1983</v>
      </c>
      <c r="AE880" s="2" t="s">
        <v>51</v>
      </c>
      <c r="AF880" s="12" t="s">
        <v>302</v>
      </c>
      <c r="AG880" s="12" t="s">
        <v>303</v>
      </c>
      <c r="AH880" s="12">
        <v>1</v>
      </c>
      <c r="AI880" s="12">
        <f>VLOOKUP(AH880,Tableau5[[ID_Section]:[departement]],10,TRUE)</f>
        <v>29</v>
      </c>
      <c r="AJ880" s="12">
        <v>4</v>
      </c>
      <c r="AK880" s="33">
        <v>43207</v>
      </c>
      <c r="AL880" s="12">
        <v>12</v>
      </c>
      <c r="AM880" s="12">
        <v>2</v>
      </c>
      <c r="AN880" s="12" t="s">
        <v>46</v>
      </c>
      <c r="AP880" s="12">
        <v>1</v>
      </c>
      <c r="AT880" s="12">
        <v>1</v>
      </c>
      <c r="AU880" s="12">
        <v>3</v>
      </c>
      <c r="AV880" s="12">
        <v>35160</v>
      </c>
      <c r="AW880" s="12" t="s">
        <v>54</v>
      </c>
      <c r="AX880" s="12">
        <v>2</v>
      </c>
      <c r="AY880" s="12">
        <v>2</v>
      </c>
      <c r="BA880" s="12">
        <v>2</v>
      </c>
      <c r="BB880" s="12">
        <v>1</v>
      </c>
      <c r="BC880" s="12" t="s">
        <v>288</v>
      </c>
      <c r="BD880" s="12">
        <v>46</v>
      </c>
      <c r="BE880" s="12" t="s">
        <v>300</v>
      </c>
      <c r="BF880" s="12">
        <v>11318</v>
      </c>
      <c r="BG880" s="12">
        <v>0</v>
      </c>
      <c r="BI880" s="2"/>
    </row>
    <row r="881" spans="1:61" x14ac:dyDescent="0.2">
      <c r="A881" s="2" t="s">
        <v>1612</v>
      </c>
      <c r="B881" s="2" t="s">
        <v>568</v>
      </c>
      <c r="D881" s="2">
        <v>1</v>
      </c>
      <c r="E881" s="11">
        <v>43207</v>
      </c>
      <c r="F881" s="2">
        <v>43207</v>
      </c>
      <c r="G881" s="2">
        <v>4</v>
      </c>
      <c r="K881" s="2">
        <v>12</v>
      </c>
      <c r="O881" s="2" t="s">
        <v>71</v>
      </c>
      <c r="R881" s="2">
        <v>1</v>
      </c>
      <c r="S881" s="52" t="s">
        <v>1599</v>
      </c>
      <c r="V881" s="2" t="s">
        <v>1989</v>
      </c>
      <c r="W881" s="2" t="s">
        <v>1599</v>
      </c>
      <c r="X881" s="2" t="s">
        <v>1599</v>
      </c>
      <c r="Y881" s="2" t="s">
        <v>1599</v>
      </c>
      <c r="Z881" s="2" t="s">
        <v>1599</v>
      </c>
      <c r="AC881" s="2" t="s">
        <v>1599</v>
      </c>
      <c r="AE881" s="2" t="s">
        <v>1599</v>
      </c>
      <c r="AF881" s="12" t="s">
        <v>286</v>
      </c>
      <c r="AG881" s="12" t="s">
        <v>304</v>
      </c>
      <c r="AH881" s="12">
        <v>1</v>
      </c>
      <c r="AI881" s="12">
        <f>VLOOKUP(AH881,Tableau5[[ID_Section]:[departement]],10,TRUE)</f>
        <v>29</v>
      </c>
      <c r="AJ881" s="12">
        <v>4</v>
      </c>
      <c r="AK881" s="33">
        <v>43207</v>
      </c>
      <c r="AL881" s="12">
        <v>12</v>
      </c>
      <c r="AM881" s="12">
        <v>13</v>
      </c>
      <c r="AN881" s="12" t="s">
        <v>71</v>
      </c>
      <c r="AP881" s="12">
        <v>1</v>
      </c>
      <c r="AT881" s="12">
        <v>2</v>
      </c>
      <c r="BA881" s="12">
        <v>2</v>
      </c>
      <c r="BB881" s="12">
        <v>1</v>
      </c>
      <c r="BC881" s="12" t="s">
        <v>288</v>
      </c>
      <c r="BD881" s="12">
        <v>46</v>
      </c>
      <c r="BE881" s="12" t="s">
        <v>300</v>
      </c>
      <c r="BF881" s="12">
        <v>11318</v>
      </c>
      <c r="BG881" s="12">
        <v>0</v>
      </c>
      <c r="BI881" s="2"/>
    </row>
    <row r="882" spans="1:61" x14ac:dyDescent="0.2">
      <c r="A882" s="2" t="s">
        <v>1612</v>
      </c>
      <c r="B882" s="2" t="s">
        <v>568</v>
      </c>
      <c r="D882" s="2">
        <v>1</v>
      </c>
      <c r="E882" s="11">
        <v>43207</v>
      </c>
      <c r="F882" s="2">
        <v>43207</v>
      </c>
      <c r="G882" s="2">
        <v>4</v>
      </c>
      <c r="K882" s="2">
        <v>12</v>
      </c>
      <c r="O882" s="2" t="s">
        <v>71</v>
      </c>
      <c r="R882" s="2">
        <v>1</v>
      </c>
      <c r="S882" s="52" t="s">
        <v>1599</v>
      </c>
      <c r="V882" s="2" t="s">
        <v>1989</v>
      </c>
      <c r="W882" s="2" t="s">
        <v>1599</v>
      </c>
      <c r="X882" s="2" t="s">
        <v>1599</v>
      </c>
      <c r="Y882" s="2" t="s">
        <v>1599</v>
      </c>
      <c r="Z882" s="2" t="s">
        <v>1599</v>
      </c>
      <c r="AC882" s="2" t="s">
        <v>1599</v>
      </c>
      <c r="AE882" s="2" t="s">
        <v>1599</v>
      </c>
      <c r="AF882" s="12" t="s">
        <v>286</v>
      </c>
      <c r="AG882" s="12" t="s">
        <v>305</v>
      </c>
      <c r="AH882" s="12">
        <v>1</v>
      </c>
      <c r="AI882" s="12">
        <f>VLOOKUP(AH882,Tableau5[[ID_Section]:[departement]],10,TRUE)</f>
        <v>29</v>
      </c>
      <c r="AJ882" s="12">
        <v>4</v>
      </c>
      <c r="AK882" s="33">
        <v>43207</v>
      </c>
      <c r="AL882" s="12">
        <v>12</v>
      </c>
      <c r="AM882" s="12">
        <v>13</v>
      </c>
      <c r="AN882" s="12" t="s">
        <v>71</v>
      </c>
      <c r="AP882" s="12">
        <v>1</v>
      </c>
      <c r="AT882" s="12">
        <v>2</v>
      </c>
      <c r="BA882" s="12">
        <v>2</v>
      </c>
      <c r="BB882" s="12">
        <v>1</v>
      </c>
      <c r="BC882" s="12" t="s">
        <v>288</v>
      </c>
      <c r="BD882" s="12">
        <v>46</v>
      </c>
      <c r="BE882" s="12" t="s">
        <v>300</v>
      </c>
      <c r="BF882" s="12">
        <v>11318</v>
      </c>
      <c r="BG882" s="12">
        <v>0</v>
      </c>
      <c r="BH882" s="12" t="s">
        <v>48</v>
      </c>
      <c r="BI882" s="2"/>
    </row>
    <row r="883" spans="1:61" x14ac:dyDescent="0.2">
      <c r="A883" s="2" t="s">
        <v>1612</v>
      </c>
      <c r="B883" s="2" t="s">
        <v>568</v>
      </c>
      <c r="D883" s="2">
        <v>1</v>
      </c>
      <c r="E883" s="11">
        <v>43207</v>
      </c>
      <c r="F883" s="2">
        <v>43207</v>
      </c>
      <c r="G883" s="2">
        <v>4</v>
      </c>
      <c r="K883" s="2">
        <v>13</v>
      </c>
      <c r="O883" s="2" t="s">
        <v>49</v>
      </c>
      <c r="R883" s="2">
        <v>1</v>
      </c>
      <c r="S883" s="52">
        <v>1</v>
      </c>
      <c r="V883" s="2" t="s">
        <v>1989</v>
      </c>
      <c r="W883" s="2" t="s">
        <v>54</v>
      </c>
      <c r="X883" s="2" t="s">
        <v>306</v>
      </c>
      <c r="Y883" s="2" t="s">
        <v>1599</v>
      </c>
      <c r="Z883" s="2" t="s">
        <v>1599</v>
      </c>
      <c r="AC883" s="2" t="s">
        <v>1599</v>
      </c>
      <c r="AE883" s="2" t="s">
        <v>1599</v>
      </c>
      <c r="AF883" s="12" t="s">
        <v>306</v>
      </c>
      <c r="AG883" s="12" t="s">
        <v>307</v>
      </c>
      <c r="AH883" s="12">
        <v>1</v>
      </c>
      <c r="AI883" s="12">
        <f>VLOOKUP(AH883,Tableau5[[ID_Section]:[departement]],10,TRUE)</f>
        <v>29</v>
      </c>
      <c r="AJ883" s="12">
        <v>4</v>
      </c>
      <c r="AK883" s="33">
        <v>43207</v>
      </c>
      <c r="AL883" s="12">
        <v>13</v>
      </c>
      <c r="AM883" s="12">
        <v>1</v>
      </c>
      <c r="AN883" s="12" t="s">
        <v>49</v>
      </c>
      <c r="AP883" s="12">
        <v>1</v>
      </c>
      <c r="AT883" s="12">
        <v>2</v>
      </c>
      <c r="AU883" s="12">
        <v>4</v>
      </c>
      <c r="BA883" s="12">
        <v>2</v>
      </c>
      <c r="BB883" s="12">
        <v>2</v>
      </c>
      <c r="BC883" s="12" t="s">
        <v>288</v>
      </c>
      <c r="BD883" s="12">
        <v>46</v>
      </c>
      <c r="BE883" s="12" t="s">
        <v>308</v>
      </c>
      <c r="BF883" s="12">
        <v>11319</v>
      </c>
      <c r="BG883" s="12">
        <v>0</v>
      </c>
      <c r="BI883" s="2"/>
    </row>
    <row r="884" spans="1:61" x14ac:dyDescent="0.2">
      <c r="A884" s="2" t="s">
        <v>1612</v>
      </c>
      <c r="B884" s="2" t="s">
        <v>568</v>
      </c>
      <c r="D884" s="2">
        <v>1</v>
      </c>
      <c r="E884" s="11">
        <v>43207</v>
      </c>
      <c r="F884" s="2">
        <v>43207</v>
      </c>
      <c r="G884" s="2">
        <v>4</v>
      </c>
      <c r="K884" s="2">
        <v>13</v>
      </c>
      <c r="O884" s="2" t="s">
        <v>49</v>
      </c>
      <c r="R884" s="2">
        <v>1</v>
      </c>
      <c r="S884" s="52">
        <v>1</v>
      </c>
      <c r="V884" s="2" t="s">
        <v>1989</v>
      </c>
      <c r="W884" s="2" t="s">
        <v>54</v>
      </c>
      <c r="X884" s="2" t="s">
        <v>309</v>
      </c>
      <c r="Y884" s="2" t="s">
        <v>1599</v>
      </c>
      <c r="Z884" s="2" t="s">
        <v>1599</v>
      </c>
      <c r="AC884" s="2" t="s">
        <v>1599</v>
      </c>
      <c r="AE884" s="2" t="s">
        <v>1599</v>
      </c>
      <c r="AF884" s="12" t="s">
        <v>309</v>
      </c>
      <c r="AG884" s="12" t="s">
        <v>310</v>
      </c>
      <c r="AH884" s="12">
        <v>1</v>
      </c>
      <c r="AI884" s="12">
        <f>VLOOKUP(AH884,Tableau5[[ID_Section]:[departement]],10,TRUE)</f>
        <v>29</v>
      </c>
      <c r="AJ884" s="12">
        <v>4</v>
      </c>
      <c r="AK884" s="33">
        <v>43207</v>
      </c>
      <c r="AL884" s="12">
        <v>13</v>
      </c>
      <c r="AM884" s="12">
        <v>1</v>
      </c>
      <c r="AN884" s="12" t="s">
        <v>49</v>
      </c>
      <c r="AP884" s="12">
        <v>1</v>
      </c>
      <c r="AT884" s="12">
        <v>2</v>
      </c>
      <c r="AU884" s="12">
        <v>5</v>
      </c>
      <c r="BA884" s="12">
        <v>2</v>
      </c>
      <c r="BB884" s="12">
        <v>2</v>
      </c>
      <c r="BC884" s="12" t="s">
        <v>288</v>
      </c>
      <c r="BD884" s="12">
        <v>46</v>
      </c>
      <c r="BE884" s="12" t="s">
        <v>308</v>
      </c>
      <c r="BF884" s="12">
        <v>11319</v>
      </c>
      <c r="BG884" s="12">
        <v>0</v>
      </c>
      <c r="BI884" s="2"/>
    </row>
    <row r="885" spans="1:61" x14ac:dyDescent="0.2">
      <c r="A885" s="2" t="s">
        <v>1612</v>
      </c>
      <c r="B885" s="2" t="s">
        <v>568</v>
      </c>
      <c r="D885" s="2">
        <v>1</v>
      </c>
      <c r="E885" s="11">
        <v>43207</v>
      </c>
      <c r="F885" s="2">
        <v>43207</v>
      </c>
      <c r="G885" s="2">
        <v>4</v>
      </c>
      <c r="K885" s="2">
        <v>13</v>
      </c>
      <c r="O885" s="2" t="s">
        <v>49</v>
      </c>
      <c r="R885" s="2">
        <v>1</v>
      </c>
      <c r="S885" s="52">
        <v>1</v>
      </c>
      <c r="V885" s="2" t="s">
        <v>1988</v>
      </c>
      <c r="W885" s="2" t="s">
        <v>54</v>
      </c>
      <c r="X885" s="2" t="s">
        <v>311</v>
      </c>
      <c r="Y885" s="2" t="s">
        <v>1599</v>
      </c>
      <c r="Z885" s="2" t="s">
        <v>1599</v>
      </c>
      <c r="AC885" s="2" t="s">
        <v>1599</v>
      </c>
      <c r="AE885" s="2" t="s">
        <v>1599</v>
      </c>
      <c r="AF885" s="12" t="s">
        <v>311</v>
      </c>
      <c r="AG885" s="12" t="s">
        <v>312</v>
      </c>
      <c r="AH885" s="12">
        <v>1</v>
      </c>
      <c r="AI885" s="12">
        <f>VLOOKUP(AH885,Tableau5[[ID_Section]:[departement]],10,TRUE)</f>
        <v>29</v>
      </c>
      <c r="AJ885" s="12">
        <v>4</v>
      </c>
      <c r="AK885" s="33">
        <v>43207</v>
      </c>
      <c r="AL885" s="12">
        <v>13</v>
      </c>
      <c r="AM885" s="12">
        <v>1</v>
      </c>
      <c r="AN885" s="12" t="s">
        <v>49</v>
      </c>
      <c r="AP885" s="12">
        <v>1</v>
      </c>
      <c r="AT885" s="12">
        <v>1</v>
      </c>
      <c r="AU885" s="12">
        <v>6</v>
      </c>
      <c r="BA885" s="12">
        <v>2</v>
      </c>
      <c r="BB885" s="12">
        <v>2</v>
      </c>
      <c r="BC885" s="12" t="s">
        <v>288</v>
      </c>
      <c r="BD885" s="12">
        <v>46</v>
      </c>
      <c r="BE885" s="12" t="s">
        <v>308</v>
      </c>
      <c r="BF885" s="12">
        <v>11319</v>
      </c>
      <c r="BG885" s="12">
        <v>0</v>
      </c>
      <c r="BI885" s="2"/>
    </row>
    <row r="886" spans="1:61" x14ac:dyDescent="0.2">
      <c r="A886" s="2" t="s">
        <v>1612</v>
      </c>
      <c r="B886" s="2" t="s">
        <v>568</v>
      </c>
      <c r="D886" s="2">
        <v>1</v>
      </c>
      <c r="E886" s="11">
        <v>43207</v>
      </c>
      <c r="F886" s="2">
        <v>43207</v>
      </c>
      <c r="G886" s="2">
        <v>4</v>
      </c>
      <c r="K886" s="2">
        <v>13</v>
      </c>
      <c r="O886" s="2" t="s">
        <v>49</v>
      </c>
      <c r="R886" s="2">
        <v>2</v>
      </c>
      <c r="S886" s="52">
        <v>2</v>
      </c>
      <c r="V886" s="2" t="s">
        <v>1989</v>
      </c>
      <c r="W886" s="2" t="s">
        <v>54</v>
      </c>
      <c r="X886" s="2" t="s">
        <v>313</v>
      </c>
      <c r="Y886" s="2" t="s">
        <v>1599</v>
      </c>
      <c r="Z886" s="2" t="s">
        <v>1599</v>
      </c>
      <c r="AC886" s="2" t="s">
        <v>1599</v>
      </c>
      <c r="AE886" s="2" t="s">
        <v>1599</v>
      </c>
      <c r="AF886" s="12" t="s">
        <v>313</v>
      </c>
      <c r="AG886" s="12" t="s">
        <v>314</v>
      </c>
      <c r="AH886" s="12">
        <v>1</v>
      </c>
      <c r="AI886" s="12">
        <f>VLOOKUP(AH886,Tableau5[[ID_Section]:[departement]],10,TRUE)</f>
        <v>29</v>
      </c>
      <c r="AJ886" s="12">
        <v>4</v>
      </c>
      <c r="AK886" s="33">
        <v>43207</v>
      </c>
      <c r="AL886" s="12">
        <v>13</v>
      </c>
      <c r="AM886" s="12">
        <v>1</v>
      </c>
      <c r="AN886" s="12" t="s">
        <v>49</v>
      </c>
      <c r="AP886" s="12">
        <v>2</v>
      </c>
      <c r="AT886" s="12">
        <v>2</v>
      </c>
      <c r="AU886" s="12">
        <v>7</v>
      </c>
      <c r="BA886" s="12">
        <v>2</v>
      </c>
      <c r="BB886" s="12">
        <v>2</v>
      </c>
      <c r="BC886" s="12" t="s">
        <v>288</v>
      </c>
      <c r="BD886" s="12">
        <v>46</v>
      </c>
      <c r="BE886" s="12" t="s">
        <v>308</v>
      </c>
      <c r="BF886" s="12">
        <v>11319</v>
      </c>
      <c r="BG886" s="12">
        <v>0</v>
      </c>
      <c r="BH886" s="12" t="s">
        <v>48</v>
      </c>
      <c r="BI886" s="2"/>
    </row>
    <row r="887" spans="1:61" x14ac:dyDescent="0.2">
      <c r="A887" s="2" t="s">
        <v>1612</v>
      </c>
      <c r="B887" s="2" t="s">
        <v>568</v>
      </c>
      <c r="D887" s="2">
        <v>1</v>
      </c>
      <c r="E887" s="11">
        <v>43207</v>
      </c>
      <c r="F887" s="2">
        <v>43207</v>
      </c>
      <c r="G887" s="2">
        <v>4</v>
      </c>
      <c r="K887" s="2">
        <v>14</v>
      </c>
      <c r="O887" s="2" t="s">
        <v>71</v>
      </c>
      <c r="R887" s="2">
        <v>1</v>
      </c>
      <c r="S887" s="52" t="s">
        <v>1599</v>
      </c>
      <c r="U887" s="2" t="s">
        <v>201</v>
      </c>
      <c r="V887" s="2" t="s">
        <v>1989</v>
      </c>
      <c r="W887" s="2" t="s">
        <v>1599</v>
      </c>
      <c r="X887" s="2" t="s">
        <v>1599</v>
      </c>
      <c r="Y887" s="2" t="s">
        <v>1599</v>
      </c>
      <c r="Z887" s="2" t="s">
        <v>1599</v>
      </c>
      <c r="AC887" s="2" t="s">
        <v>1599</v>
      </c>
      <c r="AE887" s="2" t="s">
        <v>1599</v>
      </c>
      <c r="AF887" s="12" t="s">
        <v>286</v>
      </c>
      <c r="AG887" s="12" t="s">
        <v>315</v>
      </c>
      <c r="AH887" s="12">
        <v>1</v>
      </c>
      <c r="AI887" s="12">
        <f>VLOOKUP(AH887,Tableau5[[ID_Section]:[departement]],10,TRUE)</f>
        <v>29</v>
      </c>
      <c r="AJ887" s="12">
        <v>4</v>
      </c>
      <c r="AK887" s="33">
        <v>43207</v>
      </c>
      <c r="AL887" s="12">
        <v>14</v>
      </c>
      <c r="AM887" s="12">
        <v>13</v>
      </c>
      <c r="AN887" s="12" t="s">
        <v>71</v>
      </c>
      <c r="AP887" s="12">
        <v>1</v>
      </c>
      <c r="AS887" s="12" t="s">
        <v>201</v>
      </c>
      <c r="AT887" s="12">
        <v>2</v>
      </c>
      <c r="BA887" s="12">
        <v>2</v>
      </c>
      <c r="BB887" s="12">
        <v>2</v>
      </c>
      <c r="BC887" s="12" t="s">
        <v>288</v>
      </c>
      <c r="BD887" s="12">
        <v>46</v>
      </c>
      <c r="BE887" s="12" t="s">
        <v>316</v>
      </c>
      <c r="BF887" s="12">
        <v>11320</v>
      </c>
      <c r="BG887" s="12">
        <v>0</v>
      </c>
      <c r="BI887" s="2"/>
    </row>
    <row r="888" spans="1:61" x14ac:dyDescent="0.2">
      <c r="A888" s="2" t="s">
        <v>1612</v>
      </c>
      <c r="B888" s="2" t="s">
        <v>568</v>
      </c>
      <c r="D888" s="2">
        <v>1</v>
      </c>
      <c r="E888" s="11">
        <v>43207</v>
      </c>
      <c r="F888" s="2">
        <v>43207</v>
      </c>
      <c r="G888" s="2">
        <v>4</v>
      </c>
      <c r="K888" s="2">
        <v>14</v>
      </c>
      <c r="O888" s="2" t="s">
        <v>71</v>
      </c>
      <c r="R888" s="2">
        <v>1</v>
      </c>
      <c r="S888" s="52" t="s">
        <v>1599</v>
      </c>
      <c r="U888" s="2" t="s">
        <v>201</v>
      </c>
      <c r="V888" s="2" t="s">
        <v>1988</v>
      </c>
      <c r="W888" s="2" t="s">
        <v>1599</v>
      </c>
      <c r="X888" s="2" t="s">
        <v>1599</v>
      </c>
      <c r="Y888" s="2" t="s">
        <v>1599</v>
      </c>
      <c r="Z888" s="2" t="s">
        <v>1599</v>
      </c>
      <c r="AC888" s="2" t="s">
        <v>1599</v>
      </c>
      <c r="AE888" s="2" t="s">
        <v>1599</v>
      </c>
      <c r="AF888" s="12" t="s">
        <v>286</v>
      </c>
      <c r="AG888" s="12" t="s">
        <v>317</v>
      </c>
      <c r="AH888" s="12">
        <v>1</v>
      </c>
      <c r="AI888" s="12">
        <f>VLOOKUP(AH888,Tableau5[[ID_Section]:[departement]],10,TRUE)</f>
        <v>29</v>
      </c>
      <c r="AJ888" s="12">
        <v>4</v>
      </c>
      <c r="AK888" s="33">
        <v>43207</v>
      </c>
      <c r="AL888" s="12">
        <v>14</v>
      </c>
      <c r="AM888" s="12">
        <v>13</v>
      </c>
      <c r="AN888" s="12" t="s">
        <v>71</v>
      </c>
      <c r="AP888" s="12">
        <v>1</v>
      </c>
      <c r="AS888" s="12" t="s">
        <v>201</v>
      </c>
      <c r="AT888" s="12">
        <v>1</v>
      </c>
      <c r="BA888" s="12">
        <v>2</v>
      </c>
      <c r="BB888" s="12">
        <v>2</v>
      </c>
      <c r="BC888" s="12" t="s">
        <v>288</v>
      </c>
      <c r="BD888" s="12">
        <v>46</v>
      </c>
      <c r="BE888" s="12" t="s">
        <v>316</v>
      </c>
      <c r="BF888" s="12">
        <v>11320</v>
      </c>
      <c r="BG888" s="12">
        <v>0</v>
      </c>
      <c r="BI888" s="2"/>
    </row>
    <row r="889" spans="1:61" x14ac:dyDescent="0.2">
      <c r="A889" s="2" t="s">
        <v>1612</v>
      </c>
      <c r="B889" s="2" t="s">
        <v>568</v>
      </c>
      <c r="D889" s="2">
        <v>1</v>
      </c>
      <c r="E889" s="11">
        <v>43207</v>
      </c>
      <c r="F889" s="2">
        <v>43207</v>
      </c>
      <c r="G889" s="2">
        <v>4</v>
      </c>
      <c r="K889" s="2">
        <v>14</v>
      </c>
      <c r="O889" s="2" t="s">
        <v>71</v>
      </c>
      <c r="R889" s="2">
        <v>1</v>
      </c>
      <c r="S889" s="52" t="s">
        <v>1599</v>
      </c>
      <c r="U889" s="2" t="s">
        <v>201</v>
      </c>
      <c r="V889" s="2" t="s">
        <v>1989</v>
      </c>
      <c r="W889" s="2" t="s">
        <v>1599</v>
      </c>
      <c r="X889" s="2" t="s">
        <v>1599</v>
      </c>
      <c r="Y889" s="2" t="s">
        <v>1599</v>
      </c>
      <c r="Z889" s="2" t="s">
        <v>1599</v>
      </c>
      <c r="AC889" s="2" t="s">
        <v>1599</v>
      </c>
      <c r="AE889" s="2" t="s">
        <v>1599</v>
      </c>
      <c r="AF889" s="12" t="s">
        <v>286</v>
      </c>
      <c r="AG889" s="12" t="s">
        <v>318</v>
      </c>
      <c r="AH889" s="12">
        <v>1</v>
      </c>
      <c r="AI889" s="12">
        <f>VLOOKUP(AH889,Tableau5[[ID_Section]:[departement]],10,TRUE)</f>
        <v>29</v>
      </c>
      <c r="AJ889" s="12">
        <v>4</v>
      </c>
      <c r="AK889" s="33">
        <v>43207</v>
      </c>
      <c r="AL889" s="12">
        <v>14</v>
      </c>
      <c r="AM889" s="12">
        <v>13</v>
      </c>
      <c r="AN889" s="12" t="s">
        <v>71</v>
      </c>
      <c r="AP889" s="12">
        <v>1</v>
      </c>
      <c r="AS889" s="12" t="s">
        <v>201</v>
      </c>
      <c r="AT889" s="12">
        <v>2</v>
      </c>
      <c r="BA889" s="12">
        <v>2</v>
      </c>
      <c r="BB889" s="12">
        <v>2</v>
      </c>
      <c r="BC889" s="12" t="s">
        <v>288</v>
      </c>
      <c r="BD889" s="12">
        <v>46</v>
      </c>
      <c r="BE889" s="12" t="s">
        <v>316</v>
      </c>
      <c r="BF889" s="12">
        <v>11320</v>
      </c>
      <c r="BG889" s="12">
        <v>0</v>
      </c>
      <c r="BI889" s="2"/>
    </row>
    <row r="890" spans="1:61" x14ac:dyDescent="0.2">
      <c r="A890" s="2" t="s">
        <v>1612</v>
      </c>
      <c r="B890" s="2" t="s">
        <v>568</v>
      </c>
      <c r="D890" s="2">
        <v>1</v>
      </c>
      <c r="E890" s="11">
        <v>43207</v>
      </c>
      <c r="F890" s="2">
        <v>43207</v>
      </c>
      <c r="G890" s="2">
        <v>4</v>
      </c>
      <c r="K890" s="2">
        <v>14</v>
      </c>
      <c r="O890" s="2" t="s">
        <v>53</v>
      </c>
      <c r="P890" s="52" t="s">
        <v>53</v>
      </c>
      <c r="R890" s="2">
        <v>1</v>
      </c>
      <c r="S890" s="52" t="s">
        <v>1599</v>
      </c>
      <c r="V890" s="2" t="s">
        <v>1988</v>
      </c>
      <c r="W890" s="2" t="s">
        <v>1599</v>
      </c>
      <c r="X890" s="2" t="s">
        <v>1599</v>
      </c>
      <c r="Y890" s="2" t="s">
        <v>1599</v>
      </c>
      <c r="Z890" s="2" t="s">
        <v>1599</v>
      </c>
      <c r="AC890" s="2" t="s">
        <v>1599</v>
      </c>
      <c r="AE890" s="2" t="s">
        <v>1599</v>
      </c>
      <c r="AF890" s="12" t="s">
        <v>286</v>
      </c>
      <c r="AG890" s="12" t="s">
        <v>319</v>
      </c>
      <c r="AH890" s="12">
        <v>1</v>
      </c>
      <c r="AI890" s="12">
        <f>VLOOKUP(AH890,Tableau5[[ID_Section]:[departement]],10,TRUE)</f>
        <v>29</v>
      </c>
      <c r="AJ890" s="12">
        <v>4</v>
      </c>
      <c r="AK890" s="33">
        <v>43207</v>
      </c>
      <c r="AL890" s="12">
        <v>14</v>
      </c>
      <c r="AM890" s="12">
        <v>9</v>
      </c>
      <c r="AN890" s="12" t="s">
        <v>53</v>
      </c>
      <c r="AO890" s="12" t="s">
        <v>53</v>
      </c>
      <c r="AP890" s="12">
        <v>1</v>
      </c>
      <c r="AT890" s="12">
        <v>1</v>
      </c>
      <c r="AZ890" s="12" t="str">
        <f>CONCATENATE(AH890,"-",AK890,"-","Loisir")</f>
        <v>1-43207-Loisir</v>
      </c>
      <c r="BA890" s="12">
        <v>1</v>
      </c>
      <c r="BB890" s="12">
        <v>2</v>
      </c>
      <c r="BC890" s="12" t="s">
        <v>288</v>
      </c>
      <c r="BD890" s="12">
        <v>46</v>
      </c>
      <c r="BE890" s="12" t="s">
        <v>316</v>
      </c>
      <c r="BF890" s="12">
        <v>11320</v>
      </c>
      <c r="BG890" s="12">
        <v>0</v>
      </c>
      <c r="BI890" s="2"/>
    </row>
    <row r="891" spans="1:61" x14ac:dyDescent="0.2">
      <c r="A891" s="2" t="s">
        <v>1612</v>
      </c>
      <c r="B891" s="2" t="s">
        <v>568</v>
      </c>
      <c r="D891" s="2">
        <v>1</v>
      </c>
      <c r="E891" s="11">
        <v>43207</v>
      </c>
      <c r="F891" s="2">
        <v>43207</v>
      </c>
      <c r="G891" s="2">
        <v>4</v>
      </c>
      <c r="K891" s="2">
        <v>14</v>
      </c>
      <c r="O891" s="2" t="s">
        <v>49</v>
      </c>
      <c r="R891" s="2">
        <v>1</v>
      </c>
      <c r="S891" s="52">
        <v>1</v>
      </c>
      <c r="V891" s="2" t="s">
        <v>1988</v>
      </c>
      <c r="W891" s="2" t="s">
        <v>54</v>
      </c>
      <c r="X891" s="2" t="s">
        <v>320</v>
      </c>
      <c r="Y891" s="2" t="s">
        <v>1599</v>
      </c>
      <c r="Z891" s="2" t="s">
        <v>1599</v>
      </c>
      <c r="AC891" s="2" t="s">
        <v>1599</v>
      </c>
      <c r="AE891" s="2" t="s">
        <v>1599</v>
      </c>
      <c r="AF891" s="12" t="s">
        <v>320</v>
      </c>
      <c r="AG891" s="12" t="s">
        <v>321</v>
      </c>
      <c r="AH891" s="12">
        <v>1</v>
      </c>
      <c r="AI891" s="12">
        <f>VLOOKUP(AH891,Tableau5[[ID_Section]:[departement]],10,TRUE)</f>
        <v>29</v>
      </c>
      <c r="AJ891" s="12">
        <v>4</v>
      </c>
      <c r="AK891" s="33">
        <v>43207</v>
      </c>
      <c r="AL891" s="12">
        <v>14</v>
      </c>
      <c r="AM891" s="12">
        <v>1</v>
      </c>
      <c r="AN891" s="12" t="s">
        <v>49</v>
      </c>
      <c r="AP891" s="12">
        <v>1</v>
      </c>
      <c r="AT891" s="12">
        <v>1</v>
      </c>
      <c r="AU891" s="12">
        <v>8</v>
      </c>
      <c r="BA891" s="12">
        <v>2</v>
      </c>
      <c r="BB891" s="12">
        <v>2</v>
      </c>
      <c r="BC891" s="12" t="s">
        <v>288</v>
      </c>
      <c r="BD891" s="12">
        <v>46</v>
      </c>
      <c r="BE891" s="12" t="s">
        <v>316</v>
      </c>
      <c r="BF891" s="12">
        <v>11320</v>
      </c>
      <c r="BG891" s="12">
        <v>0</v>
      </c>
      <c r="BI891" s="2"/>
    </row>
    <row r="892" spans="1:61" x14ac:dyDescent="0.2">
      <c r="A892" s="2" t="s">
        <v>1612</v>
      </c>
      <c r="B892" s="2" t="s">
        <v>568</v>
      </c>
      <c r="D892" s="2">
        <v>1</v>
      </c>
      <c r="E892" s="11">
        <v>43207</v>
      </c>
      <c r="F892" s="2">
        <v>43207</v>
      </c>
      <c r="G892" s="2">
        <v>4</v>
      </c>
      <c r="K892" s="2">
        <v>14</v>
      </c>
      <c r="O892" s="2" t="s">
        <v>49</v>
      </c>
      <c r="R892" s="2">
        <v>1</v>
      </c>
      <c r="S892" s="52">
        <v>1</v>
      </c>
      <c r="V892" s="2" t="s">
        <v>1989</v>
      </c>
      <c r="W892" s="2" t="s">
        <v>54</v>
      </c>
      <c r="X892" s="2" t="s">
        <v>322</v>
      </c>
      <c r="Y892" s="2" t="s">
        <v>1599</v>
      </c>
      <c r="Z892" s="2" t="s">
        <v>1599</v>
      </c>
      <c r="AC892" s="2" t="s">
        <v>1599</v>
      </c>
      <c r="AE892" s="2" t="s">
        <v>1599</v>
      </c>
      <c r="AF892" s="12" t="s">
        <v>322</v>
      </c>
      <c r="AG892" s="12" t="s">
        <v>323</v>
      </c>
      <c r="AH892" s="12">
        <v>1</v>
      </c>
      <c r="AI892" s="12">
        <f>VLOOKUP(AH892,Tableau5[[ID_Section]:[departement]],10,TRUE)</f>
        <v>29</v>
      </c>
      <c r="AJ892" s="12">
        <v>4</v>
      </c>
      <c r="AK892" s="33">
        <v>43207</v>
      </c>
      <c r="AL892" s="12">
        <v>14</v>
      </c>
      <c r="AM892" s="12">
        <v>1</v>
      </c>
      <c r="AN892" s="12" t="s">
        <v>49</v>
      </c>
      <c r="AP892" s="12">
        <v>1</v>
      </c>
      <c r="AT892" s="12">
        <v>2</v>
      </c>
      <c r="AU892" s="12">
        <v>9</v>
      </c>
      <c r="BA892" s="12">
        <v>2</v>
      </c>
      <c r="BB892" s="12">
        <v>2</v>
      </c>
      <c r="BC892" s="12" t="s">
        <v>288</v>
      </c>
      <c r="BD892" s="12">
        <v>46</v>
      </c>
      <c r="BE892" s="12" t="s">
        <v>316</v>
      </c>
      <c r="BF892" s="12">
        <v>11320</v>
      </c>
      <c r="BG892" s="12">
        <v>0</v>
      </c>
      <c r="BI892" s="2"/>
    </row>
    <row r="893" spans="1:61" x14ac:dyDescent="0.2">
      <c r="A893" s="2" t="s">
        <v>1612</v>
      </c>
      <c r="B893" s="2" t="s">
        <v>568</v>
      </c>
      <c r="D893" s="2">
        <v>1</v>
      </c>
      <c r="E893" s="11">
        <v>43207</v>
      </c>
      <c r="F893" s="2">
        <v>43207</v>
      </c>
      <c r="G893" s="2">
        <v>4</v>
      </c>
      <c r="K893" s="2">
        <v>14</v>
      </c>
      <c r="O893" s="2" t="s">
        <v>49</v>
      </c>
      <c r="R893" s="2">
        <v>1</v>
      </c>
      <c r="S893" s="52">
        <v>1</v>
      </c>
      <c r="V893" s="2" t="s">
        <v>1989</v>
      </c>
      <c r="W893" s="2" t="s">
        <v>54</v>
      </c>
      <c r="X893" s="2" t="s">
        <v>324</v>
      </c>
      <c r="Y893" s="2" t="s">
        <v>1599</v>
      </c>
      <c r="Z893" s="2" t="s">
        <v>1599</v>
      </c>
      <c r="AC893" s="2" t="s">
        <v>1599</v>
      </c>
      <c r="AE893" s="2" t="s">
        <v>1599</v>
      </c>
      <c r="AF893" s="12" t="s">
        <v>324</v>
      </c>
      <c r="AG893" s="12" t="s">
        <v>325</v>
      </c>
      <c r="AH893" s="12">
        <v>1</v>
      </c>
      <c r="AI893" s="12">
        <f>VLOOKUP(AH893,Tableau5[[ID_Section]:[departement]],10,TRUE)</f>
        <v>29</v>
      </c>
      <c r="AJ893" s="12">
        <v>4</v>
      </c>
      <c r="AK893" s="33">
        <v>43207</v>
      </c>
      <c r="AL893" s="12">
        <v>14</v>
      </c>
      <c r="AM893" s="12">
        <v>1</v>
      </c>
      <c r="AN893" s="12" t="s">
        <v>49</v>
      </c>
      <c r="AP893" s="12">
        <v>1</v>
      </c>
      <c r="AT893" s="12">
        <v>2</v>
      </c>
      <c r="AU893" s="12">
        <v>10</v>
      </c>
      <c r="BA893" s="12">
        <v>2</v>
      </c>
      <c r="BB893" s="12">
        <v>2</v>
      </c>
      <c r="BC893" s="12" t="s">
        <v>288</v>
      </c>
      <c r="BD893" s="12">
        <v>46</v>
      </c>
      <c r="BE893" s="12" t="s">
        <v>316</v>
      </c>
      <c r="BF893" s="12">
        <v>11320</v>
      </c>
      <c r="BG893" s="12">
        <v>0</v>
      </c>
      <c r="BH893" s="12" t="s">
        <v>48</v>
      </c>
      <c r="BI893" s="2"/>
    </row>
    <row r="894" spans="1:61" x14ac:dyDescent="0.2">
      <c r="A894" s="2" t="s">
        <v>1612</v>
      </c>
      <c r="B894" s="2" t="s">
        <v>568</v>
      </c>
      <c r="D894" s="2">
        <v>1</v>
      </c>
      <c r="E894" s="11">
        <v>43207</v>
      </c>
      <c r="F894" s="2">
        <v>43207</v>
      </c>
      <c r="G894" s="2">
        <v>4</v>
      </c>
      <c r="K894" s="2">
        <v>15</v>
      </c>
      <c r="O894" s="2" t="s">
        <v>49</v>
      </c>
      <c r="R894" s="2">
        <v>1</v>
      </c>
      <c r="S894" s="52">
        <v>1</v>
      </c>
      <c r="V894" s="2" t="s">
        <v>1988</v>
      </c>
      <c r="W894" s="2" t="s">
        <v>54</v>
      </c>
      <c r="X894" s="2" t="s">
        <v>326</v>
      </c>
      <c r="Y894" s="2" t="s">
        <v>1599</v>
      </c>
      <c r="Z894" s="2" t="s">
        <v>1599</v>
      </c>
      <c r="AC894" s="2" t="s">
        <v>1599</v>
      </c>
      <c r="AE894" s="2" t="s">
        <v>1599</v>
      </c>
      <c r="AF894" s="12" t="s">
        <v>326</v>
      </c>
      <c r="AG894" s="12" t="s">
        <v>327</v>
      </c>
      <c r="AH894" s="12">
        <v>1</v>
      </c>
      <c r="AI894" s="12">
        <f>VLOOKUP(AH894,Tableau5[[ID_Section]:[departement]],10,TRUE)</f>
        <v>29</v>
      </c>
      <c r="AJ894" s="12">
        <v>4</v>
      </c>
      <c r="AK894" s="33">
        <v>43207</v>
      </c>
      <c r="AL894" s="12">
        <v>15</v>
      </c>
      <c r="AM894" s="12">
        <v>1</v>
      </c>
      <c r="AN894" s="12" t="s">
        <v>49</v>
      </c>
      <c r="AP894" s="12">
        <v>1</v>
      </c>
      <c r="AT894" s="12">
        <v>1</v>
      </c>
      <c r="AU894" s="12">
        <v>11</v>
      </c>
      <c r="BA894" s="12">
        <v>2</v>
      </c>
      <c r="BB894" s="12">
        <v>2</v>
      </c>
      <c r="BC894" s="12" t="s">
        <v>288</v>
      </c>
      <c r="BD894" s="12">
        <v>46</v>
      </c>
      <c r="BE894" s="12" t="s">
        <v>328</v>
      </c>
      <c r="BF894" s="12">
        <v>11321</v>
      </c>
      <c r="BG894" s="12">
        <v>0</v>
      </c>
      <c r="BI894" s="2"/>
    </row>
    <row r="895" spans="1:61" x14ac:dyDescent="0.2">
      <c r="A895" s="2" t="s">
        <v>1612</v>
      </c>
      <c r="B895" s="2" t="s">
        <v>568</v>
      </c>
      <c r="D895" s="2">
        <v>1</v>
      </c>
      <c r="E895" s="11">
        <v>43207</v>
      </c>
      <c r="F895" s="2">
        <v>43207</v>
      </c>
      <c r="G895" s="2">
        <v>4</v>
      </c>
      <c r="K895" s="2">
        <v>15</v>
      </c>
      <c r="O895" s="2" t="s">
        <v>49</v>
      </c>
      <c r="R895" s="2">
        <v>1</v>
      </c>
      <c r="S895" s="52">
        <v>1</v>
      </c>
      <c r="V895" s="2" t="s">
        <v>1988</v>
      </c>
      <c r="W895" s="2" t="s">
        <v>54</v>
      </c>
      <c r="X895" s="2" t="s">
        <v>329</v>
      </c>
      <c r="Y895" s="2" t="s">
        <v>1599</v>
      </c>
      <c r="Z895" s="2" t="s">
        <v>1599</v>
      </c>
      <c r="AC895" s="2" t="s">
        <v>1599</v>
      </c>
      <c r="AE895" s="2" t="s">
        <v>1599</v>
      </c>
      <c r="AF895" s="12" t="s">
        <v>329</v>
      </c>
      <c r="AG895" s="12" t="s">
        <v>330</v>
      </c>
      <c r="AH895" s="12">
        <v>1</v>
      </c>
      <c r="AI895" s="12">
        <f>VLOOKUP(AH895,Tableau5[[ID_Section]:[departement]],10,TRUE)</f>
        <v>29</v>
      </c>
      <c r="AJ895" s="12">
        <v>4</v>
      </c>
      <c r="AK895" s="33">
        <v>43207</v>
      </c>
      <c r="AL895" s="12">
        <v>15</v>
      </c>
      <c r="AM895" s="12">
        <v>1</v>
      </c>
      <c r="AN895" s="12" t="s">
        <v>49</v>
      </c>
      <c r="AP895" s="12">
        <v>1</v>
      </c>
      <c r="AT895" s="12">
        <v>1</v>
      </c>
      <c r="AU895" s="12">
        <v>12</v>
      </c>
      <c r="BA895" s="12">
        <v>2</v>
      </c>
      <c r="BB895" s="12">
        <v>2</v>
      </c>
      <c r="BC895" s="12" t="s">
        <v>288</v>
      </c>
      <c r="BD895" s="12">
        <v>46</v>
      </c>
      <c r="BE895" s="12" t="s">
        <v>328</v>
      </c>
      <c r="BF895" s="12">
        <v>11321</v>
      </c>
      <c r="BG895" s="12">
        <v>0</v>
      </c>
      <c r="BI895" s="2"/>
    </row>
    <row r="896" spans="1:61" x14ac:dyDescent="0.2">
      <c r="A896" s="2" t="s">
        <v>1612</v>
      </c>
      <c r="B896" s="2" t="s">
        <v>568</v>
      </c>
      <c r="D896" s="2">
        <v>1</v>
      </c>
      <c r="E896" s="11">
        <v>43207</v>
      </c>
      <c r="F896" s="2">
        <v>43207</v>
      </c>
      <c r="G896" s="2">
        <v>4</v>
      </c>
      <c r="K896" s="2">
        <v>15</v>
      </c>
      <c r="O896" s="2" t="s">
        <v>49</v>
      </c>
      <c r="R896" s="2">
        <v>2</v>
      </c>
      <c r="S896" s="52" t="s">
        <v>1599</v>
      </c>
      <c r="V896" s="2" t="s">
        <v>1988</v>
      </c>
      <c r="W896" s="2" t="s">
        <v>1599</v>
      </c>
      <c r="X896" s="2" t="s">
        <v>1599</v>
      </c>
      <c r="Y896" s="2" t="s">
        <v>1981</v>
      </c>
      <c r="Z896" s="2">
        <v>93500</v>
      </c>
      <c r="AC896" s="2" t="s">
        <v>1983</v>
      </c>
      <c r="AE896" s="2" t="s">
        <v>51</v>
      </c>
      <c r="AF896" s="12" t="s">
        <v>286</v>
      </c>
      <c r="AG896" s="12" t="s">
        <v>331</v>
      </c>
      <c r="AH896" s="12">
        <v>1</v>
      </c>
      <c r="AI896" s="12">
        <f>VLOOKUP(AH896,Tableau5[[ID_Section]:[departement]],10,TRUE)</f>
        <v>29</v>
      </c>
      <c r="AJ896" s="12">
        <v>4</v>
      </c>
      <c r="AK896" s="33">
        <v>43207</v>
      </c>
      <c r="AL896" s="12">
        <v>15</v>
      </c>
      <c r="AM896" s="12">
        <v>1</v>
      </c>
      <c r="AN896" s="12" t="s">
        <v>49</v>
      </c>
      <c r="AP896" s="12">
        <v>2</v>
      </c>
      <c r="AT896" s="12">
        <v>1</v>
      </c>
      <c r="AV896" s="12">
        <v>93500</v>
      </c>
      <c r="AW896" s="12" t="s">
        <v>54</v>
      </c>
      <c r="AX896" s="12">
        <v>2</v>
      </c>
      <c r="AY896" s="12">
        <v>2</v>
      </c>
      <c r="BA896" s="12">
        <v>2</v>
      </c>
      <c r="BB896" s="12">
        <v>2</v>
      </c>
      <c r="BC896" s="12" t="s">
        <v>288</v>
      </c>
      <c r="BD896" s="12">
        <v>46</v>
      </c>
      <c r="BE896" s="12" t="s">
        <v>328</v>
      </c>
      <c r="BF896" s="12">
        <v>11321</v>
      </c>
      <c r="BG896" s="12">
        <v>0</v>
      </c>
      <c r="BI896" s="2"/>
    </row>
    <row r="897" spans="1:61" x14ac:dyDescent="0.2">
      <c r="A897" s="2" t="s">
        <v>1612</v>
      </c>
      <c r="B897" s="2" t="s">
        <v>568</v>
      </c>
      <c r="D897" s="2">
        <v>1</v>
      </c>
      <c r="E897" s="11">
        <v>43207</v>
      </c>
      <c r="F897" s="2">
        <v>43207</v>
      </c>
      <c r="G897" s="2">
        <v>4</v>
      </c>
      <c r="K897" s="2">
        <v>15</v>
      </c>
      <c r="O897" s="2" t="s">
        <v>49</v>
      </c>
      <c r="R897" s="2">
        <v>1</v>
      </c>
      <c r="S897" s="52">
        <v>1</v>
      </c>
      <c r="V897" s="2" t="s">
        <v>1989</v>
      </c>
      <c r="W897" s="2" t="s">
        <v>54</v>
      </c>
      <c r="X897" s="2" t="s">
        <v>332</v>
      </c>
      <c r="Y897" s="2" t="s">
        <v>1599</v>
      </c>
      <c r="Z897" s="2" t="s">
        <v>1599</v>
      </c>
      <c r="AC897" s="2" t="s">
        <v>1599</v>
      </c>
      <c r="AE897" s="2" t="s">
        <v>1599</v>
      </c>
      <c r="AF897" s="12" t="s">
        <v>332</v>
      </c>
      <c r="AG897" s="12" t="s">
        <v>333</v>
      </c>
      <c r="AH897" s="12">
        <v>1</v>
      </c>
      <c r="AI897" s="12">
        <f>VLOOKUP(AH897,Tableau5[[ID_Section]:[departement]],10,TRUE)</f>
        <v>29</v>
      </c>
      <c r="AJ897" s="12">
        <v>4</v>
      </c>
      <c r="AK897" s="33">
        <v>43207</v>
      </c>
      <c r="AL897" s="12">
        <v>15</v>
      </c>
      <c r="AM897" s="12">
        <v>1</v>
      </c>
      <c r="AN897" s="12" t="s">
        <v>49</v>
      </c>
      <c r="AP897" s="12">
        <v>1</v>
      </c>
      <c r="AT897" s="12">
        <v>2</v>
      </c>
      <c r="AU897" s="12">
        <v>13</v>
      </c>
      <c r="BA897" s="12">
        <v>2</v>
      </c>
      <c r="BB897" s="12">
        <v>2</v>
      </c>
      <c r="BC897" s="12" t="s">
        <v>288</v>
      </c>
      <c r="BD897" s="12">
        <v>46</v>
      </c>
      <c r="BE897" s="12" t="s">
        <v>328</v>
      </c>
      <c r="BF897" s="12">
        <v>11321</v>
      </c>
      <c r="BG897" s="12">
        <v>0</v>
      </c>
      <c r="BI897" s="2"/>
    </row>
    <row r="898" spans="1:61" x14ac:dyDescent="0.2">
      <c r="A898" s="2" t="s">
        <v>1612</v>
      </c>
      <c r="B898" s="2" t="s">
        <v>568</v>
      </c>
      <c r="D898" s="2">
        <v>1</v>
      </c>
      <c r="E898" s="11">
        <v>43207</v>
      </c>
      <c r="F898" s="2">
        <v>43207</v>
      </c>
      <c r="G898" s="2">
        <v>4</v>
      </c>
      <c r="K898" s="2">
        <v>15</v>
      </c>
      <c r="O898" s="2" t="s">
        <v>49</v>
      </c>
      <c r="R898" s="2">
        <v>2</v>
      </c>
      <c r="S898" s="52">
        <v>2</v>
      </c>
      <c r="V898" s="2" t="s">
        <v>1989</v>
      </c>
      <c r="W898" s="2" t="s">
        <v>54</v>
      </c>
      <c r="X898" s="2" t="s">
        <v>334</v>
      </c>
      <c r="Y898" s="2" t="s">
        <v>1599</v>
      </c>
      <c r="Z898" s="2" t="s">
        <v>1599</v>
      </c>
      <c r="AC898" s="2" t="s">
        <v>1599</v>
      </c>
      <c r="AE898" s="2" t="s">
        <v>1599</v>
      </c>
      <c r="AF898" s="12" t="s">
        <v>334</v>
      </c>
      <c r="AG898" s="12" t="s">
        <v>335</v>
      </c>
      <c r="AH898" s="12">
        <v>1</v>
      </c>
      <c r="AI898" s="12">
        <f>VLOOKUP(AH898,Tableau5[[ID_Section]:[departement]],10,TRUE)</f>
        <v>29</v>
      </c>
      <c r="AJ898" s="12">
        <v>4</v>
      </c>
      <c r="AK898" s="33">
        <v>43207</v>
      </c>
      <c r="AL898" s="12">
        <v>15</v>
      </c>
      <c r="AM898" s="12">
        <v>1</v>
      </c>
      <c r="AN898" s="12" t="s">
        <v>49</v>
      </c>
      <c r="AP898" s="12">
        <v>2</v>
      </c>
      <c r="AT898" s="12">
        <v>2</v>
      </c>
      <c r="AU898" s="12">
        <v>14</v>
      </c>
      <c r="BA898" s="12">
        <v>2</v>
      </c>
      <c r="BB898" s="12">
        <v>2</v>
      </c>
      <c r="BC898" s="12" t="s">
        <v>288</v>
      </c>
      <c r="BD898" s="12">
        <v>46</v>
      </c>
      <c r="BE898" s="12" t="s">
        <v>328</v>
      </c>
      <c r="BF898" s="12">
        <v>11321</v>
      </c>
      <c r="BG898" s="12">
        <v>0</v>
      </c>
      <c r="BI898" s="2"/>
    </row>
    <row r="899" spans="1:61" x14ac:dyDescent="0.2">
      <c r="A899" s="2" t="s">
        <v>1612</v>
      </c>
      <c r="B899" s="2" t="s">
        <v>568</v>
      </c>
      <c r="D899" s="2">
        <v>1</v>
      </c>
      <c r="E899" s="11">
        <v>43207</v>
      </c>
      <c r="F899" s="2">
        <v>43207</v>
      </c>
      <c r="G899" s="2">
        <v>4</v>
      </c>
      <c r="K899" s="2">
        <v>15</v>
      </c>
      <c r="O899" s="2" t="s">
        <v>49</v>
      </c>
      <c r="R899" s="2">
        <v>1</v>
      </c>
      <c r="S899" s="52" t="s">
        <v>1599</v>
      </c>
      <c r="V899" s="2" t="s">
        <v>1988</v>
      </c>
      <c r="W899" s="2" t="s">
        <v>1599</v>
      </c>
      <c r="X899" s="2" t="s">
        <v>1599</v>
      </c>
      <c r="Y899" s="2" t="s">
        <v>1599</v>
      </c>
      <c r="Z899" s="2" t="s">
        <v>1599</v>
      </c>
      <c r="AC899" s="2" t="s">
        <v>1599</v>
      </c>
      <c r="AE899" s="2" t="s">
        <v>1599</v>
      </c>
      <c r="AF899" s="12" t="s">
        <v>286</v>
      </c>
      <c r="AG899" s="12" t="s">
        <v>336</v>
      </c>
      <c r="AH899" s="12">
        <v>1</v>
      </c>
      <c r="AI899" s="12">
        <f>VLOOKUP(AH899,Tableau5[[ID_Section]:[departement]],10,TRUE)</f>
        <v>29</v>
      </c>
      <c r="AJ899" s="12">
        <v>4</v>
      </c>
      <c r="AK899" s="33">
        <v>43207</v>
      </c>
      <c r="AL899" s="12">
        <v>15</v>
      </c>
      <c r="AM899" s="12">
        <v>1</v>
      </c>
      <c r="AN899" s="12" t="s">
        <v>49</v>
      </c>
      <c r="AP899" s="12">
        <v>1</v>
      </c>
      <c r="AT899" s="12">
        <v>1</v>
      </c>
      <c r="BA899" s="12">
        <v>2</v>
      </c>
      <c r="BB899" s="12">
        <v>2</v>
      </c>
      <c r="BC899" s="12" t="s">
        <v>288</v>
      </c>
      <c r="BD899" s="12">
        <v>46</v>
      </c>
      <c r="BE899" s="12" t="s">
        <v>328</v>
      </c>
      <c r="BF899" s="12">
        <v>11321</v>
      </c>
      <c r="BG899" s="12">
        <v>0</v>
      </c>
      <c r="BI899" s="2"/>
    </row>
    <row r="900" spans="1:61" x14ac:dyDescent="0.2">
      <c r="A900" s="2" t="s">
        <v>1612</v>
      </c>
      <c r="B900" s="2" t="s">
        <v>568</v>
      </c>
      <c r="D900" s="2">
        <v>1</v>
      </c>
      <c r="E900" s="11">
        <v>43207</v>
      </c>
      <c r="F900" s="2">
        <v>43207</v>
      </c>
      <c r="G900" s="2">
        <v>4</v>
      </c>
      <c r="K900" s="2">
        <v>15</v>
      </c>
      <c r="O900" s="2" t="s">
        <v>49</v>
      </c>
      <c r="R900" s="2">
        <v>1</v>
      </c>
      <c r="S900" s="52">
        <v>1</v>
      </c>
      <c r="V900" s="2" t="s">
        <v>1989</v>
      </c>
      <c r="W900" s="2" t="s">
        <v>54</v>
      </c>
      <c r="X900" s="2" t="s">
        <v>337</v>
      </c>
      <c r="Y900" s="2" t="s">
        <v>1599</v>
      </c>
      <c r="Z900" s="2" t="s">
        <v>1599</v>
      </c>
      <c r="AC900" s="2" t="s">
        <v>1599</v>
      </c>
      <c r="AE900" s="2" t="s">
        <v>1599</v>
      </c>
      <c r="AF900" s="12" t="s">
        <v>337</v>
      </c>
      <c r="AG900" s="12" t="s">
        <v>338</v>
      </c>
      <c r="AH900" s="12">
        <v>1</v>
      </c>
      <c r="AI900" s="12">
        <f>VLOOKUP(AH900,Tableau5[[ID_Section]:[departement]],10,TRUE)</f>
        <v>29</v>
      </c>
      <c r="AJ900" s="12">
        <v>4</v>
      </c>
      <c r="AK900" s="33">
        <v>43207</v>
      </c>
      <c r="AL900" s="12">
        <v>15</v>
      </c>
      <c r="AM900" s="12">
        <v>1</v>
      </c>
      <c r="AN900" s="12" t="s">
        <v>49</v>
      </c>
      <c r="AP900" s="12">
        <v>1</v>
      </c>
      <c r="AT900" s="12">
        <v>2</v>
      </c>
      <c r="AU900" s="12">
        <v>15</v>
      </c>
      <c r="BA900" s="12">
        <v>2</v>
      </c>
      <c r="BB900" s="12">
        <v>2</v>
      </c>
      <c r="BC900" s="12" t="s">
        <v>288</v>
      </c>
      <c r="BD900" s="12">
        <v>46</v>
      </c>
      <c r="BE900" s="12" t="s">
        <v>328</v>
      </c>
      <c r="BF900" s="12">
        <v>11321</v>
      </c>
      <c r="BG900" s="12">
        <v>0</v>
      </c>
      <c r="BI900" s="2"/>
    </row>
    <row r="901" spans="1:61" x14ac:dyDescent="0.2">
      <c r="A901" s="2" t="s">
        <v>1612</v>
      </c>
      <c r="B901" s="2" t="s">
        <v>568</v>
      </c>
      <c r="D901" s="2">
        <v>1</v>
      </c>
      <c r="E901" s="11">
        <v>43207</v>
      </c>
      <c r="F901" s="2">
        <v>43207</v>
      </c>
      <c r="G901" s="2">
        <v>4</v>
      </c>
      <c r="K901" s="2">
        <v>15</v>
      </c>
      <c r="O901" s="2" t="s">
        <v>49</v>
      </c>
      <c r="R901" s="2">
        <v>1</v>
      </c>
      <c r="S901" s="52">
        <v>1</v>
      </c>
      <c r="V901" s="2" t="s">
        <v>1989</v>
      </c>
      <c r="W901" s="2" t="s">
        <v>54</v>
      </c>
      <c r="X901" s="2" t="s">
        <v>339</v>
      </c>
      <c r="Y901" s="2" t="s">
        <v>1599</v>
      </c>
      <c r="Z901" s="2" t="s">
        <v>1599</v>
      </c>
      <c r="AC901" s="2" t="s">
        <v>1599</v>
      </c>
      <c r="AE901" s="2" t="s">
        <v>1599</v>
      </c>
      <c r="AF901" s="12" t="s">
        <v>339</v>
      </c>
      <c r="AG901" s="12" t="s">
        <v>340</v>
      </c>
      <c r="AH901" s="12">
        <v>1</v>
      </c>
      <c r="AI901" s="12">
        <f>VLOOKUP(AH901,Tableau5[[ID_Section]:[departement]],10,TRUE)</f>
        <v>29</v>
      </c>
      <c r="AJ901" s="12">
        <v>4</v>
      </c>
      <c r="AK901" s="33">
        <v>43207</v>
      </c>
      <c r="AL901" s="12">
        <v>15</v>
      </c>
      <c r="AM901" s="12">
        <v>1</v>
      </c>
      <c r="AN901" s="12" t="s">
        <v>49</v>
      </c>
      <c r="AP901" s="12">
        <v>1</v>
      </c>
      <c r="AT901" s="12">
        <v>2</v>
      </c>
      <c r="AU901" s="12">
        <v>16</v>
      </c>
      <c r="BA901" s="12">
        <v>2</v>
      </c>
      <c r="BB901" s="12">
        <v>2</v>
      </c>
      <c r="BC901" s="12" t="s">
        <v>288</v>
      </c>
      <c r="BD901" s="12">
        <v>46</v>
      </c>
      <c r="BE901" s="12" t="s">
        <v>328</v>
      </c>
      <c r="BF901" s="12">
        <v>11321</v>
      </c>
      <c r="BG901" s="12">
        <v>0</v>
      </c>
      <c r="BI901" s="2"/>
    </row>
    <row r="902" spans="1:61" x14ac:dyDescent="0.2">
      <c r="A902" s="2" t="s">
        <v>1612</v>
      </c>
      <c r="B902" s="2" t="s">
        <v>568</v>
      </c>
      <c r="D902" s="2">
        <v>1</v>
      </c>
      <c r="E902" s="11">
        <v>43207</v>
      </c>
      <c r="F902" s="2">
        <v>43207</v>
      </c>
      <c r="G902" s="2">
        <v>4</v>
      </c>
      <c r="K902" s="2">
        <v>15</v>
      </c>
      <c r="O902" s="2" t="s">
        <v>71</v>
      </c>
      <c r="R902" s="2">
        <v>1</v>
      </c>
      <c r="S902" s="52" t="s">
        <v>1599</v>
      </c>
      <c r="U902" s="2" t="s">
        <v>201</v>
      </c>
      <c r="V902" s="2" t="s">
        <v>1989</v>
      </c>
      <c r="W902" s="2" t="s">
        <v>1599</v>
      </c>
      <c r="X902" s="2" t="s">
        <v>1599</v>
      </c>
      <c r="Y902" s="2" t="s">
        <v>1599</v>
      </c>
      <c r="Z902" s="2" t="s">
        <v>1599</v>
      </c>
      <c r="AC902" s="2" t="s">
        <v>1599</v>
      </c>
      <c r="AE902" s="2" t="s">
        <v>1599</v>
      </c>
      <c r="AF902" s="12" t="s">
        <v>286</v>
      </c>
      <c r="AG902" s="12" t="s">
        <v>341</v>
      </c>
      <c r="AH902" s="12">
        <v>1</v>
      </c>
      <c r="AI902" s="12">
        <f>VLOOKUP(AH902,Tableau5[[ID_Section]:[departement]],10,TRUE)</f>
        <v>29</v>
      </c>
      <c r="AJ902" s="12">
        <v>4</v>
      </c>
      <c r="AK902" s="33">
        <v>43207</v>
      </c>
      <c r="AL902" s="12">
        <v>15</v>
      </c>
      <c r="AM902" s="12">
        <v>13</v>
      </c>
      <c r="AN902" s="12" t="s">
        <v>71</v>
      </c>
      <c r="AP902" s="12">
        <v>1</v>
      </c>
      <c r="AS902" s="12" t="s">
        <v>201</v>
      </c>
      <c r="AT902" s="12">
        <v>2</v>
      </c>
      <c r="BA902" s="12">
        <v>2</v>
      </c>
      <c r="BB902" s="12">
        <v>2</v>
      </c>
      <c r="BC902" s="12" t="s">
        <v>288</v>
      </c>
      <c r="BD902" s="12">
        <v>46</v>
      </c>
      <c r="BE902" s="12" t="s">
        <v>328</v>
      </c>
      <c r="BF902" s="12">
        <v>11321</v>
      </c>
      <c r="BG902" s="12">
        <v>0</v>
      </c>
      <c r="BH902" s="12" t="s">
        <v>48</v>
      </c>
      <c r="BI902" s="2"/>
    </row>
    <row r="903" spans="1:61" x14ac:dyDescent="0.2">
      <c r="A903" s="2" t="s">
        <v>1612</v>
      </c>
      <c r="B903" s="2" t="s">
        <v>568</v>
      </c>
      <c r="D903" s="2">
        <v>1</v>
      </c>
      <c r="E903" s="11">
        <v>43207</v>
      </c>
      <c r="F903" s="2">
        <v>43207</v>
      </c>
      <c r="G903" s="2">
        <v>4</v>
      </c>
      <c r="K903" s="2">
        <v>16</v>
      </c>
      <c r="O903" s="2" t="s">
        <v>49</v>
      </c>
      <c r="R903" s="2">
        <v>1</v>
      </c>
      <c r="S903" s="52">
        <v>1</v>
      </c>
      <c r="V903" s="2" t="s">
        <v>1989</v>
      </c>
      <c r="W903" s="2" t="s">
        <v>54</v>
      </c>
      <c r="X903" s="2" t="s">
        <v>342</v>
      </c>
      <c r="Y903" s="2" t="s">
        <v>1599</v>
      </c>
      <c r="Z903" s="2" t="s">
        <v>1599</v>
      </c>
      <c r="AC903" s="2" t="s">
        <v>1599</v>
      </c>
      <c r="AE903" s="2" t="s">
        <v>1599</v>
      </c>
      <c r="AF903" s="12" t="s">
        <v>342</v>
      </c>
      <c r="AG903" s="12" t="s">
        <v>343</v>
      </c>
      <c r="AH903" s="12">
        <v>1</v>
      </c>
      <c r="AI903" s="12">
        <f>VLOOKUP(AH903,Tableau5[[ID_Section]:[departement]],10,TRUE)</f>
        <v>29</v>
      </c>
      <c r="AJ903" s="12">
        <v>4</v>
      </c>
      <c r="AK903" s="33">
        <v>43207</v>
      </c>
      <c r="AL903" s="12">
        <v>16</v>
      </c>
      <c r="AM903" s="12">
        <v>1</v>
      </c>
      <c r="AN903" s="12" t="s">
        <v>49</v>
      </c>
      <c r="AP903" s="12">
        <v>1</v>
      </c>
      <c r="AT903" s="12">
        <v>2</v>
      </c>
      <c r="AU903" s="12">
        <v>17</v>
      </c>
      <c r="BA903" s="12">
        <v>2</v>
      </c>
      <c r="BB903" s="12">
        <v>2</v>
      </c>
      <c r="BC903" s="12" t="s">
        <v>288</v>
      </c>
      <c r="BD903" s="12">
        <v>46</v>
      </c>
      <c r="BE903" s="12" t="s">
        <v>344</v>
      </c>
      <c r="BF903" s="12">
        <v>11322</v>
      </c>
      <c r="BG903" s="12">
        <v>0</v>
      </c>
      <c r="BI903" s="2"/>
    </row>
    <row r="904" spans="1:61" x14ac:dyDescent="0.2">
      <c r="A904" s="2" t="s">
        <v>1612</v>
      </c>
      <c r="B904" s="2" t="s">
        <v>568</v>
      </c>
      <c r="D904" s="2">
        <v>1</v>
      </c>
      <c r="E904" s="11">
        <v>43207</v>
      </c>
      <c r="F904" s="2">
        <v>43207</v>
      </c>
      <c r="G904" s="2">
        <v>4</v>
      </c>
      <c r="K904" s="2">
        <v>16</v>
      </c>
      <c r="O904" s="2" t="s">
        <v>49</v>
      </c>
      <c r="R904" s="2">
        <v>1</v>
      </c>
      <c r="S904" s="52">
        <v>1</v>
      </c>
      <c r="V904" s="2" t="s">
        <v>1989</v>
      </c>
      <c r="W904" s="2" t="s">
        <v>54</v>
      </c>
      <c r="X904" s="2" t="s">
        <v>345</v>
      </c>
      <c r="Y904" s="2" t="s">
        <v>1599</v>
      </c>
      <c r="Z904" s="2" t="s">
        <v>1599</v>
      </c>
      <c r="AC904" s="2" t="s">
        <v>1599</v>
      </c>
      <c r="AE904" s="2" t="s">
        <v>1599</v>
      </c>
      <c r="AF904" s="12" t="s">
        <v>345</v>
      </c>
      <c r="AG904" s="12" t="s">
        <v>346</v>
      </c>
      <c r="AH904" s="12">
        <v>1</v>
      </c>
      <c r="AI904" s="12">
        <f>VLOOKUP(AH904,Tableau5[[ID_Section]:[departement]],10,TRUE)</f>
        <v>29</v>
      </c>
      <c r="AJ904" s="12">
        <v>4</v>
      </c>
      <c r="AK904" s="33">
        <v>43207</v>
      </c>
      <c r="AL904" s="12">
        <v>16</v>
      </c>
      <c r="AM904" s="12">
        <v>1</v>
      </c>
      <c r="AN904" s="12" t="s">
        <v>49</v>
      </c>
      <c r="AP904" s="12">
        <v>1</v>
      </c>
      <c r="AT904" s="12">
        <v>2</v>
      </c>
      <c r="AU904" s="12">
        <v>18</v>
      </c>
      <c r="BA904" s="12">
        <v>2</v>
      </c>
      <c r="BB904" s="12">
        <v>2</v>
      </c>
      <c r="BC904" s="12" t="s">
        <v>288</v>
      </c>
      <c r="BD904" s="12">
        <v>46</v>
      </c>
      <c r="BE904" s="12" t="s">
        <v>344</v>
      </c>
      <c r="BF904" s="12">
        <v>11322</v>
      </c>
      <c r="BG904" s="12">
        <v>0</v>
      </c>
      <c r="BI904" s="2"/>
    </row>
    <row r="905" spans="1:61" x14ac:dyDescent="0.2">
      <c r="A905" s="2" t="s">
        <v>1612</v>
      </c>
      <c r="B905" s="2" t="s">
        <v>568</v>
      </c>
      <c r="D905" s="2">
        <v>1</v>
      </c>
      <c r="E905" s="11">
        <v>43207</v>
      </c>
      <c r="F905" s="2">
        <v>43207</v>
      </c>
      <c r="G905" s="2">
        <v>4</v>
      </c>
      <c r="K905" s="2">
        <v>16</v>
      </c>
      <c r="O905" s="2" t="s">
        <v>71</v>
      </c>
      <c r="R905" s="2">
        <v>1</v>
      </c>
      <c r="S905" s="52" t="s">
        <v>1599</v>
      </c>
      <c r="U905" s="2" t="s">
        <v>201</v>
      </c>
      <c r="V905" s="2" t="s">
        <v>1989</v>
      </c>
      <c r="W905" s="2" t="s">
        <v>1599</v>
      </c>
      <c r="X905" s="2" t="s">
        <v>1599</v>
      </c>
      <c r="Y905" s="2" t="s">
        <v>1599</v>
      </c>
      <c r="Z905" s="2" t="s">
        <v>1599</v>
      </c>
      <c r="AC905" s="2" t="s">
        <v>1599</v>
      </c>
      <c r="AE905" s="2" t="s">
        <v>1599</v>
      </c>
      <c r="AF905" s="12" t="s">
        <v>286</v>
      </c>
      <c r="AG905" s="12" t="s">
        <v>347</v>
      </c>
      <c r="AH905" s="12">
        <v>1</v>
      </c>
      <c r="AI905" s="12">
        <f>VLOOKUP(AH905,Tableau5[[ID_Section]:[departement]],10,TRUE)</f>
        <v>29</v>
      </c>
      <c r="AJ905" s="12">
        <v>4</v>
      </c>
      <c r="AK905" s="33">
        <v>43207</v>
      </c>
      <c r="AL905" s="12">
        <v>16</v>
      </c>
      <c r="AM905" s="12">
        <v>13</v>
      </c>
      <c r="AN905" s="12" t="s">
        <v>71</v>
      </c>
      <c r="AP905" s="12">
        <v>1</v>
      </c>
      <c r="AS905" s="12" t="s">
        <v>201</v>
      </c>
      <c r="AT905" s="12">
        <v>2</v>
      </c>
      <c r="BA905" s="12">
        <v>2</v>
      </c>
      <c r="BB905" s="12">
        <v>2</v>
      </c>
      <c r="BC905" s="12" t="s">
        <v>288</v>
      </c>
      <c r="BD905" s="12">
        <v>46</v>
      </c>
      <c r="BE905" s="12" t="s">
        <v>344</v>
      </c>
      <c r="BF905" s="12">
        <v>11322</v>
      </c>
      <c r="BG905" s="12">
        <v>0</v>
      </c>
      <c r="BI905" s="2"/>
    </row>
    <row r="906" spans="1:61" x14ac:dyDescent="0.2">
      <c r="A906" s="2" t="s">
        <v>1612</v>
      </c>
      <c r="B906" s="2" t="s">
        <v>568</v>
      </c>
      <c r="D906" s="2">
        <v>1</v>
      </c>
      <c r="E906" s="11">
        <v>43207</v>
      </c>
      <c r="F906" s="2">
        <v>43207</v>
      </c>
      <c r="G906" s="2">
        <v>4</v>
      </c>
      <c r="K906" s="2">
        <v>16</v>
      </c>
      <c r="O906" s="2" t="s">
        <v>71</v>
      </c>
      <c r="R906" s="2">
        <v>1</v>
      </c>
      <c r="S906" s="52" t="s">
        <v>1599</v>
      </c>
      <c r="V906" s="2" t="s">
        <v>1988</v>
      </c>
      <c r="W906" s="2" t="s">
        <v>1599</v>
      </c>
      <c r="X906" s="2" t="s">
        <v>1599</v>
      </c>
      <c r="Y906" s="2" t="s">
        <v>1981</v>
      </c>
      <c r="Z906" s="2">
        <v>29</v>
      </c>
      <c r="AC906" s="2" t="s">
        <v>1982</v>
      </c>
      <c r="AE906" s="2" t="s">
        <v>51</v>
      </c>
      <c r="AF906" s="12" t="s">
        <v>286</v>
      </c>
      <c r="AG906" s="12" t="s">
        <v>348</v>
      </c>
      <c r="AH906" s="12">
        <v>1</v>
      </c>
      <c r="AI906" s="12">
        <f>VLOOKUP(AH906,Tableau5[[ID_Section]:[departement]],10,TRUE)</f>
        <v>29</v>
      </c>
      <c r="AJ906" s="12">
        <v>4</v>
      </c>
      <c r="AK906" s="33">
        <v>43207</v>
      </c>
      <c r="AL906" s="12">
        <v>16</v>
      </c>
      <c r="AM906" s="12">
        <v>13</v>
      </c>
      <c r="AN906" s="12" t="s">
        <v>71</v>
      </c>
      <c r="AP906" s="12">
        <v>1</v>
      </c>
      <c r="AT906" s="12">
        <v>1</v>
      </c>
      <c r="AV906" s="12">
        <v>29</v>
      </c>
      <c r="AW906" s="12" t="s">
        <v>51</v>
      </c>
      <c r="AX906" s="12">
        <v>2</v>
      </c>
      <c r="AY906" s="12">
        <v>2</v>
      </c>
      <c r="BA906" s="12">
        <v>2</v>
      </c>
      <c r="BB906" s="12">
        <v>2</v>
      </c>
      <c r="BC906" s="12" t="s">
        <v>288</v>
      </c>
      <c r="BD906" s="12">
        <v>46</v>
      </c>
      <c r="BE906" s="12" t="s">
        <v>344</v>
      </c>
      <c r="BF906" s="12">
        <v>11322</v>
      </c>
      <c r="BG906" s="12">
        <v>0</v>
      </c>
      <c r="BI906" s="2"/>
    </row>
    <row r="907" spans="1:61" x14ac:dyDescent="0.2">
      <c r="A907" s="2" t="s">
        <v>1612</v>
      </c>
      <c r="B907" s="2" t="s">
        <v>568</v>
      </c>
      <c r="D907" s="2">
        <v>1</v>
      </c>
      <c r="E907" s="11">
        <v>43207</v>
      </c>
      <c r="F907" s="2">
        <v>43207</v>
      </c>
      <c r="G907" s="2">
        <v>4</v>
      </c>
      <c r="K907" s="2">
        <v>16</v>
      </c>
      <c r="O907" s="2" t="s">
        <v>71</v>
      </c>
      <c r="R907" s="2">
        <v>1</v>
      </c>
      <c r="S907" s="52" t="s">
        <v>1599</v>
      </c>
      <c r="V907" s="2" t="s">
        <v>1988</v>
      </c>
      <c r="W907" s="2" t="s">
        <v>1599</v>
      </c>
      <c r="X907" s="2" t="s">
        <v>1599</v>
      </c>
      <c r="Y907" s="2" t="s">
        <v>1981</v>
      </c>
      <c r="Z907" s="2">
        <v>79</v>
      </c>
      <c r="AC907" s="2" t="s">
        <v>1983</v>
      </c>
      <c r="AE907" s="2" t="s">
        <v>1599</v>
      </c>
      <c r="AF907" s="12" t="s">
        <v>286</v>
      </c>
      <c r="AG907" s="12" t="s">
        <v>349</v>
      </c>
      <c r="AH907" s="12">
        <v>1</v>
      </c>
      <c r="AI907" s="12">
        <f>VLOOKUP(AH907,Tableau5[[ID_Section]:[departement]],10,TRUE)</f>
        <v>29</v>
      </c>
      <c r="AJ907" s="12">
        <v>4</v>
      </c>
      <c r="AK907" s="33">
        <v>43207</v>
      </c>
      <c r="AL907" s="12">
        <v>16</v>
      </c>
      <c r="AM907" s="12">
        <v>13</v>
      </c>
      <c r="AN907" s="12" t="s">
        <v>71</v>
      </c>
      <c r="AP907" s="12">
        <v>1</v>
      </c>
      <c r="AT907" s="12">
        <v>1</v>
      </c>
      <c r="AV907" s="12">
        <v>79</v>
      </c>
      <c r="AW907" s="12" t="s">
        <v>54</v>
      </c>
      <c r="BA907" s="12">
        <v>2</v>
      </c>
      <c r="BB907" s="12">
        <v>2</v>
      </c>
      <c r="BC907" s="12" t="s">
        <v>288</v>
      </c>
      <c r="BD907" s="12">
        <v>46</v>
      </c>
      <c r="BE907" s="12" t="s">
        <v>344</v>
      </c>
      <c r="BF907" s="12">
        <v>11322</v>
      </c>
      <c r="BG907" s="12">
        <v>0</v>
      </c>
      <c r="BI907" s="2"/>
    </row>
    <row r="908" spans="1:61" x14ac:dyDescent="0.2">
      <c r="A908" s="2" t="s">
        <v>1612</v>
      </c>
      <c r="B908" s="2" t="s">
        <v>568</v>
      </c>
      <c r="D908" s="2">
        <v>1</v>
      </c>
      <c r="E908" s="11">
        <v>43207</v>
      </c>
      <c r="F908" s="2">
        <v>43207</v>
      </c>
      <c r="G908" s="2">
        <v>4</v>
      </c>
      <c r="K908" s="2">
        <v>16</v>
      </c>
      <c r="O908" s="2" t="s">
        <v>71</v>
      </c>
      <c r="R908" s="2">
        <v>1</v>
      </c>
      <c r="S908" s="52" t="s">
        <v>1599</v>
      </c>
      <c r="V908" s="2" t="s">
        <v>1989</v>
      </c>
      <c r="W908" s="2" t="s">
        <v>1599</v>
      </c>
      <c r="X908" s="2" t="s">
        <v>1599</v>
      </c>
      <c r="Y908" s="2" t="s">
        <v>1981</v>
      </c>
      <c r="Z908" s="2">
        <v>29</v>
      </c>
      <c r="AC908" s="2" t="s">
        <v>1982</v>
      </c>
      <c r="AE908" s="2" t="s">
        <v>51</v>
      </c>
      <c r="AF908" s="12" t="s">
        <v>286</v>
      </c>
      <c r="AG908" s="12" t="s">
        <v>350</v>
      </c>
      <c r="AH908" s="12">
        <v>1</v>
      </c>
      <c r="AI908" s="12">
        <f>VLOOKUP(AH908,Tableau5[[ID_Section]:[departement]],10,TRUE)</f>
        <v>29</v>
      </c>
      <c r="AJ908" s="12">
        <v>4</v>
      </c>
      <c r="AK908" s="33">
        <v>43207</v>
      </c>
      <c r="AL908" s="12">
        <v>16</v>
      </c>
      <c r="AM908" s="12">
        <v>13</v>
      </c>
      <c r="AN908" s="12" t="s">
        <v>71</v>
      </c>
      <c r="AP908" s="12">
        <v>1</v>
      </c>
      <c r="AT908" s="12">
        <v>2</v>
      </c>
      <c r="AV908" s="12">
        <v>29</v>
      </c>
      <c r="AW908" s="12" t="s">
        <v>51</v>
      </c>
      <c r="AX908" s="12">
        <v>2</v>
      </c>
      <c r="AY908" s="12">
        <v>2</v>
      </c>
      <c r="BA908" s="12">
        <v>2</v>
      </c>
      <c r="BB908" s="12">
        <v>2</v>
      </c>
      <c r="BC908" s="12" t="s">
        <v>288</v>
      </c>
      <c r="BD908" s="12">
        <v>46</v>
      </c>
      <c r="BE908" s="12" t="s">
        <v>344</v>
      </c>
      <c r="BF908" s="12">
        <v>11322</v>
      </c>
      <c r="BG908" s="12">
        <v>0</v>
      </c>
      <c r="BI908" s="2"/>
    </row>
    <row r="909" spans="1:61" x14ac:dyDescent="0.2">
      <c r="A909" s="2" t="s">
        <v>1612</v>
      </c>
      <c r="B909" s="2" t="s">
        <v>568</v>
      </c>
      <c r="D909" s="2">
        <v>1</v>
      </c>
      <c r="E909" s="11">
        <v>43207</v>
      </c>
      <c r="F909" s="2">
        <v>43207</v>
      </c>
      <c r="G909" s="2">
        <v>4</v>
      </c>
      <c r="K909" s="2">
        <v>16</v>
      </c>
      <c r="O909" s="2" t="s">
        <v>71</v>
      </c>
      <c r="R909" s="2">
        <v>1</v>
      </c>
      <c r="S909" s="52" t="s">
        <v>1599</v>
      </c>
      <c r="V909" s="2" t="s">
        <v>1988</v>
      </c>
      <c r="W909" s="2" t="s">
        <v>1599</v>
      </c>
      <c r="X909" s="2" t="s">
        <v>1599</v>
      </c>
      <c r="Y909" s="2" t="s">
        <v>1981</v>
      </c>
      <c r="Z909" s="2">
        <v>29</v>
      </c>
      <c r="AC909" s="2" t="s">
        <v>1982</v>
      </c>
      <c r="AE909" s="2" t="s">
        <v>51</v>
      </c>
      <c r="AF909" s="12" t="s">
        <v>286</v>
      </c>
      <c r="AG909" s="12" t="s">
        <v>351</v>
      </c>
      <c r="AH909" s="12">
        <v>1</v>
      </c>
      <c r="AI909" s="12">
        <f>VLOOKUP(AH909,Tableau5[[ID_Section]:[departement]],10,TRUE)</f>
        <v>29</v>
      </c>
      <c r="AJ909" s="12">
        <v>4</v>
      </c>
      <c r="AK909" s="33">
        <v>43207</v>
      </c>
      <c r="AL909" s="12">
        <v>16</v>
      </c>
      <c r="AM909" s="12">
        <v>13</v>
      </c>
      <c r="AN909" s="12" t="s">
        <v>71</v>
      </c>
      <c r="AP909" s="12">
        <v>1</v>
      </c>
      <c r="AT909" s="12">
        <v>1</v>
      </c>
      <c r="AV909" s="12">
        <v>29</v>
      </c>
      <c r="AW909" s="12" t="s">
        <v>51</v>
      </c>
      <c r="AX909" s="12">
        <v>2</v>
      </c>
      <c r="AY909" s="12">
        <v>2</v>
      </c>
      <c r="BA909" s="12">
        <v>2</v>
      </c>
      <c r="BB909" s="12">
        <v>2</v>
      </c>
      <c r="BC909" s="12" t="s">
        <v>288</v>
      </c>
      <c r="BD909" s="12">
        <v>46</v>
      </c>
      <c r="BE909" s="12" t="s">
        <v>344</v>
      </c>
      <c r="BF909" s="12">
        <v>11322</v>
      </c>
      <c r="BG909" s="12">
        <v>0</v>
      </c>
      <c r="BH909" s="12" t="s">
        <v>48</v>
      </c>
      <c r="BI909" s="2"/>
    </row>
    <row r="910" spans="1:61" x14ac:dyDescent="0.2">
      <c r="A910" s="2" t="s">
        <v>1612</v>
      </c>
      <c r="B910" s="2" t="s">
        <v>568</v>
      </c>
      <c r="D910" s="2">
        <v>1</v>
      </c>
      <c r="E910" s="11">
        <v>43207</v>
      </c>
      <c r="F910" s="2">
        <v>43207</v>
      </c>
      <c r="G910" s="2">
        <v>4</v>
      </c>
      <c r="K910" s="2">
        <v>17</v>
      </c>
      <c r="O910" s="2" t="s">
        <v>71</v>
      </c>
      <c r="R910" s="2">
        <v>1</v>
      </c>
      <c r="S910" s="52" t="s">
        <v>1599</v>
      </c>
      <c r="V910" s="2" t="s">
        <v>1988</v>
      </c>
      <c r="W910" s="2" t="s">
        <v>1599</v>
      </c>
      <c r="X910" s="2" t="s">
        <v>1599</v>
      </c>
      <c r="Y910" s="2" t="s">
        <v>1981</v>
      </c>
      <c r="Z910" s="2">
        <v>29</v>
      </c>
      <c r="AC910" s="2" t="s">
        <v>1982</v>
      </c>
      <c r="AE910" s="2" t="s">
        <v>51</v>
      </c>
      <c r="AF910" s="12" t="s">
        <v>286</v>
      </c>
      <c r="AG910" s="12" t="s">
        <v>352</v>
      </c>
      <c r="AH910" s="12">
        <v>1</v>
      </c>
      <c r="AI910" s="12">
        <f>VLOOKUP(AH910,Tableau5[[ID_Section]:[departement]],10,TRUE)</f>
        <v>29</v>
      </c>
      <c r="AJ910" s="12">
        <v>4</v>
      </c>
      <c r="AK910" s="33">
        <v>43207</v>
      </c>
      <c r="AL910" s="12">
        <v>17</v>
      </c>
      <c r="AM910" s="12">
        <v>13</v>
      </c>
      <c r="AN910" s="12" t="s">
        <v>71</v>
      </c>
      <c r="AP910" s="12">
        <v>1</v>
      </c>
      <c r="AT910" s="12">
        <v>1</v>
      </c>
      <c r="AV910" s="12">
        <v>29</v>
      </c>
      <c r="AW910" s="12" t="s">
        <v>51</v>
      </c>
      <c r="AX910" s="12">
        <v>2</v>
      </c>
      <c r="AY910" s="12">
        <v>2</v>
      </c>
      <c r="BA910" s="12">
        <v>2</v>
      </c>
      <c r="BB910" s="12">
        <v>2</v>
      </c>
      <c r="BC910" s="12" t="s">
        <v>288</v>
      </c>
      <c r="BD910" s="12">
        <v>46</v>
      </c>
      <c r="BE910" s="12" t="s">
        <v>353</v>
      </c>
      <c r="BF910" s="12">
        <v>11323</v>
      </c>
      <c r="BG910" s="12">
        <v>0</v>
      </c>
      <c r="BI910" s="2"/>
    </row>
    <row r="911" spans="1:61" x14ac:dyDescent="0.2">
      <c r="A911" s="2" t="s">
        <v>1612</v>
      </c>
      <c r="B911" s="2" t="s">
        <v>568</v>
      </c>
      <c r="D911" s="2">
        <v>1</v>
      </c>
      <c r="E911" s="11">
        <v>43207</v>
      </c>
      <c r="F911" s="2">
        <v>43207</v>
      </c>
      <c r="G911" s="2">
        <v>4</v>
      </c>
      <c r="K911" s="2">
        <v>17</v>
      </c>
      <c r="O911" s="2" t="s">
        <v>49</v>
      </c>
      <c r="R911" s="2">
        <v>1</v>
      </c>
      <c r="S911" s="52">
        <v>1</v>
      </c>
      <c r="V911" s="2" t="s">
        <v>1988</v>
      </c>
      <c r="W911" s="2" t="s">
        <v>54</v>
      </c>
      <c r="X911" s="2" t="s">
        <v>354</v>
      </c>
      <c r="Y911" s="2" t="s">
        <v>1599</v>
      </c>
      <c r="Z911" s="2" t="s">
        <v>1599</v>
      </c>
      <c r="AC911" s="2" t="s">
        <v>1599</v>
      </c>
      <c r="AE911" s="2" t="s">
        <v>1599</v>
      </c>
      <c r="AF911" s="12" t="s">
        <v>354</v>
      </c>
      <c r="AG911" s="12" t="s">
        <v>355</v>
      </c>
      <c r="AH911" s="12">
        <v>1</v>
      </c>
      <c r="AI911" s="12">
        <f>VLOOKUP(AH911,Tableau5[[ID_Section]:[departement]],10,TRUE)</f>
        <v>29</v>
      </c>
      <c r="AJ911" s="12">
        <v>4</v>
      </c>
      <c r="AK911" s="33">
        <v>43207</v>
      </c>
      <c r="AL911" s="12">
        <v>17</v>
      </c>
      <c r="AM911" s="12">
        <v>1</v>
      </c>
      <c r="AN911" s="12" t="s">
        <v>49</v>
      </c>
      <c r="AP911" s="12">
        <v>1</v>
      </c>
      <c r="AT911" s="12">
        <v>1</v>
      </c>
      <c r="AU911" s="12">
        <v>19</v>
      </c>
      <c r="BA911" s="12">
        <v>2</v>
      </c>
      <c r="BB911" s="12">
        <v>2</v>
      </c>
      <c r="BC911" s="12" t="s">
        <v>288</v>
      </c>
      <c r="BD911" s="12">
        <v>46</v>
      </c>
      <c r="BE911" s="12" t="s">
        <v>353</v>
      </c>
      <c r="BF911" s="12">
        <v>11323</v>
      </c>
      <c r="BG911" s="12">
        <v>0</v>
      </c>
      <c r="BI911" s="2"/>
    </row>
    <row r="912" spans="1:61" x14ac:dyDescent="0.2">
      <c r="A912" s="2" t="s">
        <v>1612</v>
      </c>
      <c r="B912" s="2" t="s">
        <v>568</v>
      </c>
      <c r="D912" s="2">
        <v>1</v>
      </c>
      <c r="E912" s="11">
        <v>43207</v>
      </c>
      <c r="F912" s="2">
        <v>43207</v>
      </c>
      <c r="G912" s="2">
        <v>4</v>
      </c>
      <c r="K912" s="2">
        <v>17</v>
      </c>
      <c r="O912" s="2" t="s">
        <v>71</v>
      </c>
      <c r="R912" s="2">
        <v>1</v>
      </c>
      <c r="S912" s="52" t="s">
        <v>1599</v>
      </c>
      <c r="U912" s="2" t="s">
        <v>201</v>
      </c>
      <c r="V912" s="2" t="s">
        <v>1988</v>
      </c>
      <c r="W912" s="2" t="s">
        <v>1599</v>
      </c>
      <c r="X912" s="2" t="s">
        <v>1599</v>
      </c>
      <c r="Y912" s="2" t="s">
        <v>1599</v>
      </c>
      <c r="Z912" s="2" t="s">
        <v>1599</v>
      </c>
      <c r="AC912" s="2" t="s">
        <v>1599</v>
      </c>
      <c r="AE912" s="2" t="s">
        <v>1599</v>
      </c>
      <c r="AF912" s="12" t="s">
        <v>286</v>
      </c>
      <c r="AG912" s="12" t="s">
        <v>356</v>
      </c>
      <c r="AH912" s="12">
        <v>1</v>
      </c>
      <c r="AI912" s="12">
        <f>VLOOKUP(AH912,Tableau5[[ID_Section]:[departement]],10,TRUE)</f>
        <v>29</v>
      </c>
      <c r="AJ912" s="12">
        <v>4</v>
      </c>
      <c r="AK912" s="33">
        <v>43207</v>
      </c>
      <c r="AL912" s="12">
        <v>17</v>
      </c>
      <c r="AM912" s="12">
        <v>13</v>
      </c>
      <c r="AN912" s="12" t="s">
        <v>71</v>
      </c>
      <c r="AP912" s="12">
        <v>1</v>
      </c>
      <c r="AS912" s="12" t="s">
        <v>201</v>
      </c>
      <c r="AT912" s="12">
        <v>1</v>
      </c>
      <c r="BA912" s="12">
        <v>2</v>
      </c>
      <c r="BB912" s="12">
        <v>2</v>
      </c>
      <c r="BC912" s="12" t="s">
        <v>288</v>
      </c>
      <c r="BD912" s="12">
        <v>46</v>
      </c>
      <c r="BE912" s="12" t="s">
        <v>353</v>
      </c>
      <c r="BF912" s="12">
        <v>11323</v>
      </c>
      <c r="BG912" s="12">
        <v>0</v>
      </c>
      <c r="BI912" s="2"/>
    </row>
    <row r="913" spans="1:61" x14ac:dyDescent="0.2">
      <c r="A913" s="2" t="s">
        <v>1612</v>
      </c>
      <c r="B913" s="2" t="s">
        <v>568</v>
      </c>
      <c r="D913" s="2">
        <v>1</v>
      </c>
      <c r="E913" s="11">
        <v>43207</v>
      </c>
      <c r="F913" s="2">
        <v>43207</v>
      </c>
      <c r="G913" s="2">
        <v>4</v>
      </c>
      <c r="K913" s="2">
        <v>17</v>
      </c>
      <c r="O913" s="2" t="s">
        <v>55</v>
      </c>
      <c r="P913" s="52" t="s">
        <v>55</v>
      </c>
      <c r="R913" s="2">
        <v>2</v>
      </c>
      <c r="S913" s="52" t="s">
        <v>1599</v>
      </c>
      <c r="V913" s="2" t="s">
        <v>1989</v>
      </c>
      <c r="W913" s="2" t="s">
        <v>1599</v>
      </c>
      <c r="X913" s="2" t="s">
        <v>1599</v>
      </c>
      <c r="Y913" s="2" t="s">
        <v>1599</v>
      </c>
      <c r="Z913" s="2" t="s">
        <v>1599</v>
      </c>
      <c r="AC913" s="2" t="s">
        <v>1599</v>
      </c>
      <c r="AE913" s="2" t="s">
        <v>1599</v>
      </c>
      <c r="AF913" s="12" t="s">
        <v>286</v>
      </c>
      <c r="AG913" s="12" t="s">
        <v>357</v>
      </c>
      <c r="AH913" s="12">
        <v>1</v>
      </c>
      <c r="AI913" s="12">
        <f>VLOOKUP(AH913,Tableau5[[ID_Section]:[departement]],10,TRUE)</f>
        <v>29</v>
      </c>
      <c r="AJ913" s="12">
        <v>4</v>
      </c>
      <c r="AK913" s="33">
        <v>43207</v>
      </c>
      <c r="AL913" s="12">
        <v>17</v>
      </c>
      <c r="AM913" s="12">
        <v>5</v>
      </c>
      <c r="AN913" s="12" t="s">
        <v>55</v>
      </c>
      <c r="AO913" s="12" t="str">
        <f>AN913</f>
        <v>Sportif</v>
      </c>
      <c r="AP913" s="12">
        <v>2</v>
      </c>
      <c r="AT913" s="12">
        <v>2</v>
      </c>
      <c r="AZ913" s="12" t="str">
        <f>CONCATENATE(AH913,"-",AK913,"-",AN913)</f>
        <v>1-43207-Sportif</v>
      </c>
      <c r="BA913" s="12">
        <v>1</v>
      </c>
      <c r="BB913" s="12">
        <v>2</v>
      </c>
      <c r="BC913" s="12" t="s">
        <v>288</v>
      </c>
      <c r="BD913" s="12">
        <v>46</v>
      </c>
      <c r="BE913" s="12" t="s">
        <v>353</v>
      </c>
      <c r="BF913" s="12">
        <v>11323</v>
      </c>
      <c r="BG913" s="12">
        <v>0</v>
      </c>
      <c r="BI913" s="2"/>
    </row>
    <row r="914" spans="1:61" x14ac:dyDescent="0.2">
      <c r="A914" s="2" t="s">
        <v>1612</v>
      </c>
      <c r="B914" s="2" t="s">
        <v>568</v>
      </c>
      <c r="D914" s="2">
        <v>1</v>
      </c>
      <c r="E914" s="11">
        <v>43207</v>
      </c>
      <c r="F914" s="2">
        <v>43207</v>
      </c>
      <c r="G914" s="2">
        <v>4</v>
      </c>
      <c r="K914" s="2">
        <v>17</v>
      </c>
      <c r="O914" s="2" t="s">
        <v>49</v>
      </c>
      <c r="R914" s="2">
        <v>1</v>
      </c>
      <c r="S914" s="52">
        <v>1</v>
      </c>
      <c r="V914" s="2" t="s">
        <v>1988</v>
      </c>
      <c r="W914" s="2" t="s">
        <v>54</v>
      </c>
      <c r="X914" s="2" t="s">
        <v>358</v>
      </c>
      <c r="Y914" s="2" t="s">
        <v>1599</v>
      </c>
      <c r="Z914" s="2" t="s">
        <v>1599</v>
      </c>
      <c r="AC914" s="2" t="s">
        <v>1599</v>
      </c>
      <c r="AE914" s="2" t="s">
        <v>1599</v>
      </c>
      <c r="AF914" s="12" t="s">
        <v>358</v>
      </c>
      <c r="AG914" s="12" t="s">
        <v>359</v>
      </c>
      <c r="AH914" s="12">
        <v>1</v>
      </c>
      <c r="AI914" s="12">
        <f>VLOOKUP(AH914,Tableau5[[ID_Section]:[departement]],10,TRUE)</f>
        <v>29</v>
      </c>
      <c r="AJ914" s="12">
        <v>4</v>
      </c>
      <c r="AK914" s="33">
        <v>43207</v>
      </c>
      <c r="AL914" s="12">
        <v>17</v>
      </c>
      <c r="AM914" s="12">
        <v>1</v>
      </c>
      <c r="AN914" s="12" t="s">
        <v>49</v>
      </c>
      <c r="AP914" s="12">
        <v>1</v>
      </c>
      <c r="AT914" s="12">
        <v>1</v>
      </c>
      <c r="AU914" s="12">
        <v>20</v>
      </c>
      <c r="BA914" s="12">
        <v>2</v>
      </c>
      <c r="BB914" s="12">
        <v>2</v>
      </c>
      <c r="BC914" s="12" t="s">
        <v>288</v>
      </c>
      <c r="BD914" s="12">
        <v>46</v>
      </c>
      <c r="BE914" s="12" t="s">
        <v>353</v>
      </c>
      <c r="BF914" s="12">
        <v>11323</v>
      </c>
      <c r="BG914" s="12">
        <v>0</v>
      </c>
      <c r="BH914" s="12" t="s">
        <v>48</v>
      </c>
      <c r="BI914" s="2"/>
    </row>
    <row r="915" spans="1:61" x14ac:dyDescent="0.2">
      <c r="A915" s="2" t="s">
        <v>1612</v>
      </c>
      <c r="B915" s="2" t="s">
        <v>568</v>
      </c>
      <c r="D915" s="2">
        <v>1</v>
      </c>
      <c r="E915" s="11">
        <v>43207</v>
      </c>
      <c r="F915" s="2">
        <v>43207</v>
      </c>
      <c r="G915" s="2">
        <v>4</v>
      </c>
      <c r="K915" s="2">
        <v>18</v>
      </c>
      <c r="O915" s="2" t="s">
        <v>49</v>
      </c>
      <c r="R915" s="2">
        <v>1</v>
      </c>
      <c r="S915" s="52">
        <v>1</v>
      </c>
      <c r="V915" s="2" t="s">
        <v>1988</v>
      </c>
      <c r="W915" s="2" t="s">
        <v>54</v>
      </c>
      <c r="X915" s="2" t="s">
        <v>360</v>
      </c>
      <c r="Y915" s="2" t="s">
        <v>1599</v>
      </c>
      <c r="Z915" s="2" t="s">
        <v>1599</v>
      </c>
      <c r="AC915" s="2" t="s">
        <v>1599</v>
      </c>
      <c r="AE915" s="2" t="s">
        <v>1599</v>
      </c>
      <c r="AF915" s="12" t="s">
        <v>360</v>
      </c>
      <c r="AG915" s="12" t="s">
        <v>361</v>
      </c>
      <c r="AH915" s="12">
        <v>1</v>
      </c>
      <c r="AI915" s="12">
        <f>VLOOKUP(AH915,Tableau5[[ID_Section]:[departement]],10,TRUE)</f>
        <v>29</v>
      </c>
      <c r="AJ915" s="12">
        <v>4</v>
      </c>
      <c r="AK915" s="33">
        <v>43207</v>
      </c>
      <c r="AL915" s="12">
        <v>18</v>
      </c>
      <c r="AM915" s="12">
        <v>1</v>
      </c>
      <c r="AN915" s="12" t="s">
        <v>49</v>
      </c>
      <c r="AP915" s="12">
        <v>1</v>
      </c>
      <c r="AT915" s="12">
        <v>1</v>
      </c>
      <c r="AU915" s="12">
        <v>21</v>
      </c>
      <c r="BA915" s="12">
        <v>2</v>
      </c>
      <c r="BB915" s="12">
        <v>2</v>
      </c>
      <c r="BC915" s="12" t="s">
        <v>288</v>
      </c>
      <c r="BD915" s="12">
        <v>46</v>
      </c>
      <c r="BE915" s="12" t="s">
        <v>362</v>
      </c>
      <c r="BF915" s="12">
        <v>11324</v>
      </c>
      <c r="BG915" s="12">
        <v>0</v>
      </c>
      <c r="BI915" s="2"/>
    </row>
    <row r="916" spans="1:61" x14ac:dyDescent="0.2">
      <c r="A916" s="2" t="s">
        <v>1612</v>
      </c>
      <c r="B916" s="2" t="s">
        <v>568</v>
      </c>
      <c r="D916" s="2">
        <v>1</v>
      </c>
      <c r="E916" s="11">
        <v>43207</v>
      </c>
      <c r="F916" s="2">
        <v>43207</v>
      </c>
      <c r="G916" s="2">
        <v>4</v>
      </c>
      <c r="K916" s="2">
        <v>18</v>
      </c>
      <c r="O916" s="2" t="s">
        <v>55</v>
      </c>
      <c r="P916" s="52" t="s">
        <v>55</v>
      </c>
      <c r="R916" s="2">
        <v>1</v>
      </c>
      <c r="S916" s="52" t="s">
        <v>1599</v>
      </c>
      <c r="V916" s="2" t="s">
        <v>1988</v>
      </c>
      <c r="W916" s="2" t="s">
        <v>1599</v>
      </c>
      <c r="X916" s="2" t="s">
        <v>1599</v>
      </c>
      <c r="Y916" s="2" t="s">
        <v>1599</v>
      </c>
      <c r="Z916" s="2" t="s">
        <v>1599</v>
      </c>
      <c r="AC916" s="2" t="s">
        <v>1599</v>
      </c>
      <c r="AE916" s="2" t="s">
        <v>1599</v>
      </c>
      <c r="AF916" s="12" t="s">
        <v>286</v>
      </c>
      <c r="AG916" s="12" t="s">
        <v>363</v>
      </c>
      <c r="AH916" s="12">
        <v>1</v>
      </c>
      <c r="AI916" s="12">
        <f>VLOOKUP(AH916,Tableau5[[ID_Section]:[departement]],10,TRUE)</f>
        <v>29</v>
      </c>
      <c r="AJ916" s="12">
        <v>4</v>
      </c>
      <c r="AK916" s="33">
        <v>43207</v>
      </c>
      <c r="AL916" s="12">
        <v>18</v>
      </c>
      <c r="AM916" s="12">
        <v>5</v>
      </c>
      <c r="AN916" s="12" t="s">
        <v>55</v>
      </c>
      <c r="AO916" s="12" t="str">
        <f>AN916</f>
        <v>Sportif</v>
      </c>
      <c r="AP916" s="12">
        <v>1</v>
      </c>
      <c r="AT916" s="12">
        <v>1</v>
      </c>
      <c r="AZ916" s="12" t="str">
        <f>CONCATENATE(AH916,"-",AK916,"-",AN916)</f>
        <v>1-43207-Sportif</v>
      </c>
      <c r="BA916" s="12">
        <v>1</v>
      </c>
      <c r="BB916" s="12">
        <v>2</v>
      </c>
      <c r="BC916" s="12" t="s">
        <v>288</v>
      </c>
      <c r="BD916" s="12">
        <v>46</v>
      </c>
      <c r="BE916" s="12" t="s">
        <v>362</v>
      </c>
      <c r="BF916" s="12">
        <v>11324</v>
      </c>
      <c r="BG916" s="12">
        <v>0</v>
      </c>
      <c r="BI916" s="2"/>
    </row>
    <row r="917" spans="1:61" x14ac:dyDescent="0.2">
      <c r="A917" s="2" t="s">
        <v>1612</v>
      </c>
      <c r="B917" s="2" t="s">
        <v>568</v>
      </c>
      <c r="D917" s="2">
        <v>1</v>
      </c>
      <c r="E917" s="11">
        <v>43207</v>
      </c>
      <c r="F917" s="2">
        <v>43207</v>
      </c>
      <c r="G917" s="2">
        <v>4</v>
      </c>
      <c r="K917" s="2">
        <v>18</v>
      </c>
      <c r="O917" s="2" t="s">
        <v>71</v>
      </c>
      <c r="R917" s="2">
        <v>1</v>
      </c>
      <c r="S917" s="52" t="s">
        <v>1599</v>
      </c>
      <c r="U917" s="2" t="s">
        <v>201</v>
      </c>
      <c r="V917" s="2" t="s">
        <v>1988</v>
      </c>
      <c r="W917" s="2" t="s">
        <v>1599</v>
      </c>
      <c r="X917" s="2" t="s">
        <v>1599</v>
      </c>
      <c r="Y917" s="2" t="s">
        <v>1599</v>
      </c>
      <c r="Z917" s="2" t="s">
        <v>1599</v>
      </c>
      <c r="AC917" s="2" t="s">
        <v>1599</v>
      </c>
      <c r="AE917" s="2" t="s">
        <v>1599</v>
      </c>
      <c r="AF917" s="12" t="s">
        <v>286</v>
      </c>
      <c r="AG917" s="12" t="s">
        <v>364</v>
      </c>
      <c r="AH917" s="12">
        <v>1</v>
      </c>
      <c r="AI917" s="12">
        <f>VLOOKUP(AH917,Tableau5[[ID_Section]:[departement]],10,TRUE)</f>
        <v>29</v>
      </c>
      <c r="AJ917" s="12">
        <v>4</v>
      </c>
      <c r="AK917" s="33">
        <v>43207</v>
      </c>
      <c r="AL917" s="12">
        <v>18</v>
      </c>
      <c r="AM917" s="12">
        <v>13</v>
      </c>
      <c r="AN917" s="12" t="s">
        <v>71</v>
      </c>
      <c r="AP917" s="12">
        <v>1</v>
      </c>
      <c r="AS917" s="12" t="s">
        <v>201</v>
      </c>
      <c r="AT917" s="12">
        <v>1</v>
      </c>
      <c r="BA917" s="12">
        <v>2</v>
      </c>
      <c r="BB917" s="12">
        <v>2</v>
      </c>
      <c r="BC917" s="12" t="s">
        <v>288</v>
      </c>
      <c r="BD917" s="12">
        <v>46</v>
      </c>
      <c r="BE917" s="12" t="s">
        <v>362</v>
      </c>
      <c r="BF917" s="12">
        <v>11324</v>
      </c>
      <c r="BG917" s="12">
        <v>0</v>
      </c>
      <c r="BI917" s="2"/>
    </row>
    <row r="918" spans="1:61" x14ac:dyDescent="0.2">
      <c r="A918" s="2" t="s">
        <v>1612</v>
      </c>
      <c r="B918" s="2" t="s">
        <v>568</v>
      </c>
      <c r="D918" s="2">
        <v>1</v>
      </c>
      <c r="E918" s="11">
        <v>43207</v>
      </c>
      <c r="F918" s="2">
        <v>43207</v>
      </c>
      <c r="G918" s="2">
        <v>4</v>
      </c>
      <c r="K918" s="2">
        <v>18</v>
      </c>
      <c r="O918" s="2" t="s">
        <v>71</v>
      </c>
      <c r="R918" s="2">
        <v>1</v>
      </c>
      <c r="S918" s="52" t="s">
        <v>1599</v>
      </c>
      <c r="U918" s="2" t="s">
        <v>201</v>
      </c>
      <c r="V918" s="2" t="s">
        <v>1988</v>
      </c>
      <c r="W918" s="2" t="s">
        <v>1599</v>
      </c>
      <c r="X918" s="2" t="s">
        <v>1599</v>
      </c>
      <c r="Y918" s="2" t="s">
        <v>1599</v>
      </c>
      <c r="Z918" s="2" t="s">
        <v>1599</v>
      </c>
      <c r="AC918" s="2" t="s">
        <v>1599</v>
      </c>
      <c r="AE918" s="2" t="s">
        <v>1599</v>
      </c>
      <c r="AF918" s="12" t="s">
        <v>286</v>
      </c>
      <c r="AG918" s="12" t="s">
        <v>365</v>
      </c>
      <c r="AH918" s="12">
        <v>1</v>
      </c>
      <c r="AI918" s="12">
        <f>VLOOKUP(AH918,Tableau5[[ID_Section]:[departement]],10,TRUE)</f>
        <v>29</v>
      </c>
      <c r="AJ918" s="12">
        <v>4</v>
      </c>
      <c r="AK918" s="33">
        <v>43207</v>
      </c>
      <c r="AL918" s="12">
        <v>18</v>
      </c>
      <c r="AM918" s="12">
        <v>13</v>
      </c>
      <c r="AN918" s="12" t="s">
        <v>71</v>
      </c>
      <c r="AP918" s="12">
        <v>1</v>
      </c>
      <c r="AS918" s="12" t="s">
        <v>201</v>
      </c>
      <c r="AT918" s="12">
        <v>1</v>
      </c>
      <c r="BA918" s="12">
        <v>2</v>
      </c>
      <c r="BB918" s="12">
        <v>2</v>
      </c>
      <c r="BC918" s="12" t="s">
        <v>288</v>
      </c>
      <c r="BD918" s="12">
        <v>46</v>
      </c>
      <c r="BE918" s="12" t="s">
        <v>362</v>
      </c>
      <c r="BF918" s="12">
        <v>11324</v>
      </c>
      <c r="BG918" s="12">
        <v>0</v>
      </c>
      <c r="BI918" s="2"/>
    </row>
    <row r="919" spans="1:61" x14ac:dyDescent="0.2">
      <c r="A919" s="2" t="s">
        <v>1612</v>
      </c>
      <c r="B919" s="2" t="s">
        <v>568</v>
      </c>
      <c r="D919" s="2">
        <v>1</v>
      </c>
      <c r="E919" s="11">
        <v>43207</v>
      </c>
      <c r="F919" s="2">
        <v>43207</v>
      </c>
      <c r="G919" s="2">
        <v>4</v>
      </c>
      <c r="K919" s="2">
        <v>18</v>
      </c>
      <c r="O919" s="2" t="s">
        <v>71</v>
      </c>
      <c r="R919" s="2">
        <v>1</v>
      </c>
      <c r="S919" s="52" t="s">
        <v>1599</v>
      </c>
      <c r="U919" s="2" t="s">
        <v>201</v>
      </c>
      <c r="V919" s="2" t="s">
        <v>1988</v>
      </c>
      <c r="W919" s="2" t="s">
        <v>1599</v>
      </c>
      <c r="X919" s="2" t="s">
        <v>1599</v>
      </c>
      <c r="Y919" s="2" t="s">
        <v>1599</v>
      </c>
      <c r="Z919" s="2" t="s">
        <v>1599</v>
      </c>
      <c r="AC919" s="2" t="s">
        <v>1599</v>
      </c>
      <c r="AE919" s="2" t="s">
        <v>1599</v>
      </c>
      <c r="AF919" s="12" t="s">
        <v>286</v>
      </c>
      <c r="AG919" s="12" t="s">
        <v>366</v>
      </c>
      <c r="AH919" s="12">
        <v>1</v>
      </c>
      <c r="AI919" s="12">
        <f>VLOOKUP(AH919,Tableau5[[ID_Section]:[departement]],10,TRUE)</f>
        <v>29</v>
      </c>
      <c r="AJ919" s="12">
        <v>4</v>
      </c>
      <c r="AK919" s="33">
        <v>43207</v>
      </c>
      <c r="AL919" s="12">
        <v>18</v>
      </c>
      <c r="AM919" s="12">
        <v>13</v>
      </c>
      <c r="AN919" s="12" t="s">
        <v>71</v>
      </c>
      <c r="AP919" s="12">
        <v>1</v>
      </c>
      <c r="AS919" s="12" t="s">
        <v>201</v>
      </c>
      <c r="AT919" s="12">
        <v>1</v>
      </c>
      <c r="BA919" s="12">
        <v>2</v>
      </c>
      <c r="BB919" s="12">
        <v>2</v>
      </c>
      <c r="BC919" s="12" t="s">
        <v>288</v>
      </c>
      <c r="BD919" s="12">
        <v>46</v>
      </c>
      <c r="BE919" s="12" t="s">
        <v>362</v>
      </c>
      <c r="BF919" s="12">
        <v>11324</v>
      </c>
      <c r="BG919" s="12">
        <v>0</v>
      </c>
      <c r="BI919" s="2"/>
    </row>
    <row r="920" spans="1:61" x14ac:dyDescent="0.2">
      <c r="A920" s="2" t="s">
        <v>1612</v>
      </c>
      <c r="B920" s="2" t="s">
        <v>568</v>
      </c>
      <c r="D920" s="2">
        <v>1</v>
      </c>
      <c r="E920" s="11">
        <v>43207</v>
      </c>
      <c r="F920" s="2">
        <v>43207</v>
      </c>
      <c r="G920" s="2">
        <v>4</v>
      </c>
      <c r="K920" s="2">
        <v>18</v>
      </c>
      <c r="O920" s="2" t="s">
        <v>71</v>
      </c>
      <c r="R920" s="2">
        <v>1</v>
      </c>
      <c r="S920" s="52" t="s">
        <v>1599</v>
      </c>
      <c r="U920" s="2" t="s">
        <v>201</v>
      </c>
      <c r="V920" s="2" t="s">
        <v>1989</v>
      </c>
      <c r="W920" s="2" t="s">
        <v>1599</v>
      </c>
      <c r="X920" s="2" t="s">
        <v>1599</v>
      </c>
      <c r="Y920" s="2" t="s">
        <v>1599</v>
      </c>
      <c r="Z920" s="2" t="s">
        <v>1599</v>
      </c>
      <c r="AC920" s="2" t="s">
        <v>1599</v>
      </c>
      <c r="AE920" s="2" t="s">
        <v>1599</v>
      </c>
      <c r="AF920" s="12" t="s">
        <v>286</v>
      </c>
      <c r="AG920" s="12" t="s">
        <v>367</v>
      </c>
      <c r="AH920" s="12">
        <v>1</v>
      </c>
      <c r="AI920" s="12">
        <f>VLOOKUP(AH920,Tableau5[[ID_Section]:[departement]],10,TRUE)</f>
        <v>29</v>
      </c>
      <c r="AJ920" s="12">
        <v>4</v>
      </c>
      <c r="AK920" s="33">
        <v>43207</v>
      </c>
      <c r="AL920" s="12">
        <v>18</v>
      </c>
      <c r="AM920" s="12">
        <v>13</v>
      </c>
      <c r="AN920" s="12" t="s">
        <v>71</v>
      </c>
      <c r="AP920" s="12">
        <v>1</v>
      </c>
      <c r="AS920" s="12" t="s">
        <v>201</v>
      </c>
      <c r="AT920" s="12">
        <v>2</v>
      </c>
      <c r="BA920" s="12">
        <v>2</v>
      </c>
      <c r="BB920" s="12">
        <v>2</v>
      </c>
      <c r="BC920" s="12" t="s">
        <v>288</v>
      </c>
      <c r="BD920" s="12">
        <v>46</v>
      </c>
      <c r="BE920" s="12" t="s">
        <v>362</v>
      </c>
      <c r="BF920" s="12">
        <v>11324</v>
      </c>
      <c r="BG920" s="12">
        <v>0</v>
      </c>
      <c r="BH920" s="12" t="s">
        <v>48</v>
      </c>
      <c r="BI920" s="2"/>
    </row>
    <row r="921" spans="1:61" x14ac:dyDescent="0.2">
      <c r="A921" s="2" t="s">
        <v>1612</v>
      </c>
      <c r="B921" s="2" t="s">
        <v>568</v>
      </c>
      <c r="D921" s="2">
        <v>1</v>
      </c>
      <c r="E921" s="11">
        <v>43317</v>
      </c>
      <c r="F921" s="2">
        <v>43317</v>
      </c>
      <c r="G921" s="2">
        <v>38</v>
      </c>
      <c r="K921" s="2">
        <v>9</v>
      </c>
      <c r="O921" s="2" t="s">
        <v>46</v>
      </c>
      <c r="R921" s="2">
        <v>1</v>
      </c>
      <c r="S921" s="52" t="s">
        <v>1599</v>
      </c>
      <c r="V921" s="2" t="s">
        <v>1988</v>
      </c>
      <c r="W921" s="2" t="s">
        <v>1599</v>
      </c>
      <c r="X921" s="2" t="s">
        <v>1599</v>
      </c>
      <c r="Y921" s="2" t="s">
        <v>1599</v>
      </c>
      <c r="Z921" s="2" t="s">
        <v>1599</v>
      </c>
      <c r="AC921" s="2" t="s">
        <v>1983</v>
      </c>
      <c r="AE921" s="2" t="s">
        <v>1599</v>
      </c>
      <c r="AF921" s="12" t="s">
        <v>368</v>
      </c>
      <c r="AG921" s="12" t="s">
        <v>369</v>
      </c>
      <c r="AH921" s="12">
        <v>1</v>
      </c>
      <c r="AI921" s="12">
        <f>VLOOKUP(AH921,Tableau5[[ID_Section]:[departement]],10,TRUE)</f>
        <v>29</v>
      </c>
      <c r="AJ921" s="12">
        <v>38</v>
      </c>
      <c r="AK921" s="33">
        <v>43317</v>
      </c>
      <c r="AL921" s="12">
        <v>9</v>
      </c>
      <c r="AM921" s="12">
        <v>2</v>
      </c>
      <c r="AN921" s="12" t="s">
        <v>46</v>
      </c>
      <c r="AP921" s="12">
        <v>1</v>
      </c>
      <c r="AT921" s="12">
        <v>1</v>
      </c>
      <c r="AW921" s="12" t="s">
        <v>54</v>
      </c>
      <c r="BA921" s="12">
        <v>2</v>
      </c>
      <c r="BB921" s="12">
        <v>1</v>
      </c>
      <c r="BC921" s="12" t="s">
        <v>288</v>
      </c>
      <c r="BD921" s="12">
        <v>46</v>
      </c>
      <c r="BE921" s="12" t="s">
        <v>370</v>
      </c>
      <c r="BF921" s="12">
        <v>13955</v>
      </c>
      <c r="BG921" s="12">
        <v>2</v>
      </c>
      <c r="BI921" s="2"/>
    </row>
    <row r="922" spans="1:61" x14ac:dyDescent="0.2">
      <c r="A922" s="2" t="s">
        <v>1612</v>
      </c>
      <c r="B922" s="2" t="s">
        <v>568</v>
      </c>
      <c r="D922" s="2">
        <v>1</v>
      </c>
      <c r="E922" s="11">
        <v>43317</v>
      </c>
      <c r="F922" s="2">
        <v>43317</v>
      </c>
      <c r="G922" s="2">
        <v>38</v>
      </c>
      <c r="K922" s="2">
        <v>9</v>
      </c>
      <c r="O922" s="2" t="s">
        <v>46</v>
      </c>
      <c r="R922" s="2">
        <v>1</v>
      </c>
      <c r="S922" s="52" t="s">
        <v>1599</v>
      </c>
      <c r="V922" s="2" t="s">
        <v>1988</v>
      </c>
      <c r="W922" s="2" t="s">
        <v>1599</v>
      </c>
      <c r="X922" s="2" t="s">
        <v>1599</v>
      </c>
      <c r="Y922" s="2" t="s">
        <v>1599</v>
      </c>
      <c r="Z922" s="2" t="s">
        <v>1599</v>
      </c>
      <c r="AC922" s="2" t="s">
        <v>1599</v>
      </c>
      <c r="AE922" s="2" t="s">
        <v>1599</v>
      </c>
      <c r="AF922" s="12" t="s">
        <v>368</v>
      </c>
      <c r="AG922" s="12" t="s">
        <v>371</v>
      </c>
      <c r="AH922" s="12">
        <v>1</v>
      </c>
      <c r="AI922" s="12">
        <f>VLOOKUP(AH922,Tableau5[[ID_Section]:[departement]],10,TRUE)</f>
        <v>29</v>
      </c>
      <c r="AJ922" s="12">
        <v>38</v>
      </c>
      <c r="AK922" s="33">
        <v>43317</v>
      </c>
      <c r="AL922" s="12">
        <v>9</v>
      </c>
      <c r="AM922" s="12">
        <v>2</v>
      </c>
      <c r="AN922" s="12" t="s">
        <v>46</v>
      </c>
      <c r="AP922" s="12">
        <v>1</v>
      </c>
      <c r="AT922" s="12">
        <v>1</v>
      </c>
      <c r="BA922" s="12">
        <v>2</v>
      </c>
      <c r="BB922" s="12">
        <v>1</v>
      </c>
      <c r="BC922" s="12" t="s">
        <v>288</v>
      </c>
      <c r="BD922" s="12">
        <v>46</v>
      </c>
      <c r="BE922" s="12" t="s">
        <v>370</v>
      </c>
      <c r="BF922" s="12">
        <v>13955</v>
      </c>
      <c r="BG922" s="12">
        <v>2</v>
      </c>
      <c r="BH922" s="12" t="s">
        <v>48</v>
      </c>
      <c r="BI922" s="2"/>
    </row>
    <row r="923" spans="1:61" x14ac:dyDescent="0.2">
      <c r="A923" s="2" t="s">
        <v>1612</v>
      </c>
      <c r="B923" s="2" t="s">
        <v>568</v>
      </c>
      <c r="D923" s="2">
        <v>1</v>
      </c>
      <c r="E923" s="11">
        <v>43317</v>
      </c>
      <c r="F923" s="2">
        <v>43317</v>
      </c>
      <c r="G923" s="2">
        <v>38</v>
      </c>
      <c r="K923" s="2">
        <v>10</v>
      </c>
      <c r="O923" s="2" t="s">
        <v>53</v>
      </c>
      <c r="P923" s="52" t="s">
        <v>53</v>
      </c>
      <c r="R923" s="2">
        <v>2</v>
      </c>
      <c r="S923" s="52" t="s">
        <v>1599</v>
      </c>
      <c r="V923" s="2" t="s">
        <v>1988</v>
      </c>
      <c r="W923" s="2" t="s">
        <v>1599</v>
      </c>
      <c r="X923" s="2" t="s">
        <v>1599</v>
      </c>
      <c r="Y923" s="2" t="s">
        <v>1599</v>
      </c>
      <c r="Z923" s="2" t="s">
        <v>1599</v>
      </c>
      <c r="AC923" s="2" t="s">
        <v>1599</v>
      </c>
      <c r="AE923" s="2" t="s">
        <v>1599</v>
      </c>
      <c r="AF923" s="12" t="s">
        <v>368</v>
      </c>
      <c r="AG923" s="12" t="s">
        <v>372</v>
      </c>
      <c r="AH923" s="12">
        <v>1</v>
      </c>
      <c r="AI923" s="12">
        <f>VLOOKUP(AH923,Tableau5[[ID_Section]:[departement]],10,TRUE)</f>
        <v>29</v>
      </c>
      <c r="AJ923" s="12">
        <v>38</v>
      </c>
      <c r="AK923" s="33">
        <v>43317</v>
      </c>
      <c r="AL923" s="12">
        <v>10</v>
      </c>
      <c r="AM923" s="12">
        <v>7</v>
      </c>
      <c r="AN923" s="12" t="s">
        <v>53</v>
      </c>
      <c r="AO923" s="12" t="s">
        <v>53</v>
      </c>
      <c r="AP923" s="12">
        <v>2</v>
      </c>
      <c r="AT923" s="12">
        <v>1</v>
      </c>
      <c r="AZ923" s="12" t="str">
        <f>CONCATENATE(AH923,"-",AK923,"-","Loisir")</f>
        <v>1-43317-Loisir</v>
      </c>
      <c r="BA923" s="12">
        <v>1</v>
      </c>
      <c r="BB923" s="12">
        <v>1</v>
      </c>
      <c r="BC923" s="12" t="s">
        <v>288</v>
      </c>
      <c r="BD923" s="12">
        <v>46</v>
      </c>
      <c r="BE923" s="12" t="s">
        <v>373</v>
      </c>
      <c r="BF923" s="12">
        <v>13956</v>
      </c>
      <c r="BG923" s="12">
        <v>8</v>
      </c>
      <c r="BI923" s="2"/>
    </row>
    <row r="924" spans="1:61" x14ac:dyDescent="0.2">
      <c r="A924" s="2" t="s">
        <v>1612</v>
      </c>
      <c r="B924" s="2" t="s">
        <v>568</v>
      </c>
      <c r="D924" s="2">
        <v>1</v>
      </c>
      <c r="E924" s="11">
        <v>43317</v>
      </c>
      <c r="F924" s="2">
        <v>43317</v>
      </c>
      <c r="G924" s="2">
        <v>38</v>
      </c>
      <c r="K924" s="2">
        <v>10</v>
      </c>
      <c r="O924" s="2" t="s">
        <v>46</v>
      </c>
      <c r="R924" s="2">
        <v>2</v>
      </c>
      <c r="S924" s="52">
        <v>2</v>
      </c>
      <c r="V924" s="2" t="s">
        <v>1988</v>
      </c>
      <c r="W924" s="2" t="s">
        <v>54</v>
      </c>
      <c r="X924" s="2" t="s">
        <v>374</v>
      </c>
      <c r="Y924" s="2" t="s">
        <v>1599</v>
      </c>
      <c r="Z924" s="2" t="s">
        <v>1599</v>
      </c>
      <c r="AC924" s="2" t="s">
        <v>1599</v>
      </c>
      <c r="AE924" s="2" t="s">
        <v>1599</v>
      </c>
      <c r="AF924" s="12" t="s">
        <v>374</v>
      </c>
      <c r="AG924" s="12" t="s">
        <v>375</v>
      </c>
      <c r="AH924" s="12">
        <v>1</v>
      </c>
      <c r="AI924" s="12">
        <f>VLOOKUP(AH924,Tableau5[[ID_Section]:[departement]],10,TRUE)</f>
        <v>29</v>
      </c>
      <c r="AJ924" s="12">
        <v>38</v>
      </c>
      <c r="AK924" s="33">
        <v>43317</v>
      </c>
      <c r="AL924" s="12">
        <v>10</v>
      </c>
      <c r="AM924" s="12">
        <v>2</v>
      </c>
      <c r="AN924" s="12" t="s">
        <v>46</v>
      </c>
      <c r="AP924" s="12">
        <v>2</v>
      </c>
      <c r="AT924" s="12">
        <v>1</v>
      </c>
      <c r="AU924" s="12">
        <v>1</v>
      </c>
      <c r="BA924" s="12">
        <v>2</v>
      </c>
      <c r="BB924" s="12">
        <v>1</v>
      </c>
      <c r="BC924" s="12" t="s">
        <v>288</v>
      </c>
      <c r="BD924" s="12">
        <v>46</v>
      </c>
      <c r="BE924" s="12" t="s">
        <v>373</v>
      </c>
      <c r="BF924" s="12">
        <v>13956</v>
      </c>
      <c r="BG924" s="12">
        <v>8</v>
      </c>
      <c r="BI924" s="2"/>
    </row>
    <row r="925" spans="1:61" x14ac:dyDescent="0.2">
      <c r="A925" s="2" t="s">
        <v>1612</v>
      </c>
      <c r="B925" s="2" t="s">
        <v>568</v>
      </c>
      <c r="D925" s="2">
        <v>1</v>
      </c>
      <c r="E925" s="11">
        <v>43317</v>
      </c>
      <c r="F925" s="2">
        <v>43317</v>
      </c>
      <c r="G925" s="2">
        <v>38</v>
      </c>
      <c r="K925" s="2">
        <v>10</v>
      </c>
      <c r="O925" s="2" t="s">
        <v>46</v>
      </c>
      <c r="R925" s="2">
        <v>2</v>
      </c>
      <c r="S925" s="52">
        <v>2</v>
      </c>
      <c r="V925" s="2" t="s">
        <v>1988</v>
      </c>
      <c r="W925" s="2" t="s">
        <v>54</v>
      </c>
      <c r="X925" s="2" t="s">
        <v>376</v>
      </c>
      <c r="Y925" s="2" t="s">
        <v>1599</v>
      </c>
      <c r="Z925" s="2" t="s">
        <v>1599</v>
      </c>
      <c r="AC925" s="2" t="s">
        <v>1599</v>
      </c>
      <c r="AE925" s="2" t="s">
        <v>1599</v>
      </c>
      <c r="AF925" s="12" t="s">
        <v>376</v>
      </c>
      <c r="AG925" s="12" t="s">
        <v>377</v>
      </c>
      <c r="AH925" s="12">
        <v>1</v>
      </c>
      <c r="AI925" s="12">
        <f>VLOOKUP(AH925,Tableau5[[ID_Section]:[departement]],10,TRUE)</f>
        <v>29</v>
      </c>
      <c r="AJ925" s="12">
        <v>38</v>
      </c>
      <c r="AK925" s="33">
        <v>43317</v>
      </c>
      <c r="AL925" s="12">
        <v>10</v>
      </c>
      <c r="AM925" s="12">
        <v>2</v>
      </c>
      <c r="AN925" s="12" t="s">
        <v>46</v>
      </c>
      <c r="AP925" s="12">
        <v>2</v>
      </c>
      <c r="AT925" s="12">
        <v>1</v>
      </c>
      <c r="AU925" s="12">
        <v>2</v>
      </c>
      <c r="BA925" s="12">
        <v>2</v>
      </c>
      <c r="BB925" s="12">
        <v>1</v>
      </c>
      <c r="BC925" s="12" t="s">
        <v>288</v>
      </c>
      <c r="BD925" s="12">
        <v>46</v>
      </c>
      <c r="BE925" s="12" t="s">
        <v>373</v>
      </c>
      <c r="BF925" s="12">
        <v>13956</v>
      </c>
      <c r="BG925" s="12">
        <v>8</v>
      </c>
      <c r="BI925" s="2"/>
    </row>
    <row r="926" spans="1:61" x14ac:dyDescent="0.2">
      <c r="A926" s="2" t="s">
        <v>1612</v>
      </c>
      <c r="B926" s="2" t="s">
        <v>568</v>
      </c>
      <c r="D926" s="2">
        <v>1</v>
      </c>
      <c r="E926" s="11">
        <v>43317</v>
      </c>
      <c r="F926" s="2">
        <v>43317</v>
      </c>
      <c r="G926" s="2">
        <v>38</v>
      </c>
      <c r="K926" s="2">
        <v>10</v>
      </c>
      <c r="O926" s="2" t="s">
        <v>49</v>
      </c>
      <c r="R926" s="2">
        <v>1</v>
      </c>
      <c r="S926" s="52" t="s">
        <v>1599</v>
      </c>
      <c r="V926" s="2" t="s">
        <v>1988</v>
      </c>
      <c r="W926" s="2" t="s">
        <v>1599</v>
      </c>
      <c r="X926" s="2" t="s">
        <v>1599</v>
      </c>
      <c r="Y926" s="2" t="s">
        <v>1599</v>
      </c>
      <c r="Z926" s="2" t="s">
        <v>1599</v>
      </c>
      <c r="AC926" s="2" t="s">
        <v>1599</v>
      </c>
      <c r="AE926" s="2" t="s">
        <v>1599</v>
      </c>
      <c r="AF926" s="12" t="s">
        <v>368</v>
      </c>
      <c r="AG926" s="12" t="s">
        <v>378</v>
      </c>
      <c r="AH926" s="12">
        <v>1</v>
      </c>
      <c r="AI926" s="12">
        <f>VLOOKUP(AH926,Tableau5[[ID_Section]:[departement]],10,TRUE)</f>
        <v>29</v>
      </c>
      <c r="AJ926" s="12">
        <v>38</v>
      </c>
      <c r="AK926" s="33">
        <v>43317</v>
      </c>
      <c r="AL926" s="12">
        <v>10</v>
      </c>
      <c r="AM926" s="12">
        <v>1</v>
      </c>
      <c r="AN926" s="12" t="s">
        <v>49</v>
      </c>
      <c r="AP926" s="12">
        <v>1</v>
      </c>
      <c r="AT926" s="12">
        <v>1</v>
      </c>
      <c r="BA926" s="12">
        <v>2</v>
      </c>
      <c r="BB926" s="12">
        <v>1</v>
      </c>
      <c r="BC926" s="12" t="s">
        <v>288</v>
      </c>
      <c r="BD926" s="12">
        <v>46</v>
      </c>
      <c r="BE926" s="12" t="s">
        <v>373</v>
      </c>
      <c r="BF926" s="12">
        <v>13956</v>
      </c>
      <c r="BG926" s="12">
        <v>8</v>
      </c>
      <c r="BI926" s="2"/>
    </row>
    <row r="927" spans="1:61" x14ac:dyDescent="0.2">
      <c r="A927" s="2" t="s">
        <v>1612</v>
      </c>
      <c r="B927" s="2" t="s">
        <v>568</v>
      </c>
      <c r="D927" s="2">
        <v>1</v>
      </c>
      <c r="E927" s="11">
        <v>43317</v>
      </c>
      <c r="F927" s="2">
        <v>43317</v>
      </c>
      <c r="G927" s="2">
        <v>38</v>
      </c>
      <c r="K927" s="2">
        <v>10</v>
      </c>
      <c r="O927" s="2" t="s">
        <v>56</v>
      </c>
      <c r="R927" s="2">
        <v>1</v>
      </c>
      <c r="S927" s="52" t="s">
        <v>1599</v>
      </c>
      <c r="U927" s="2" t="s">
        <v>57</v>
      </c>
      <c r="V927" s="2" t="s">
        <v>1988</v>
      </c>
      <c r="W927" s="2" t="s">
        <v>1599</v>
      </c>
      <c r="X927" s="2" t="s">
        <v>1599</v>
      </c>
      <c r="Y927" s="2" t="s">
        <v>1599</v>
      </c>
      <c r="Z927" s="2" t="s">
        <v>1599</v>
      </c>
      <c r="AC927" s="2" t="s">
        <v>1599</v>
      </c>
      <c r="AE927" s="2" t="s">
        <v>1599</v>
      </c>
      <c r="AF927" s="12" t="s">
        <v>368</v>
      </c>
      <c r="AG927" s="12" t="s">
        <v>379</v>
      </c>
      <c r="AH927" s="12">
        <v>1</v>
      </c>
      <c r="AI927" s="12">
        <f>VLOOKUP(AH927,Tableau5[[ID_Section]:[departement]],10,TRUE)</f>
        <v>29</v>
      </c>
      <c r="AJ927" s="12">
        <v>38</v>
      </c>
      <c r="AK927" s="33">
        <v>43317</v>
      </c>
      <c r="AL927" s="12">
        <v>10</v>
      </c>
      <c r="AM927" s="12">
        <v>15</v>
      </c>
      <c r="AN927" s="12" t="s">
        <v>56</v>
      </c>
      <c r="AP927" s="12">
        <v>1</v>
      </c>
      <c r="AS927" s="12" t="s">
        <v>57</v>
      </c>
      <c r="AT927" s="12">
        <v>1</v>
      </c>
      <c r="BA927" s="12">
        <v>2</v>
      </c>
      <c r="BB927" s="12">
        <v>1</v>
      </c>
      <c r="BC927" s="12" t="s">
        <v>288</v>
      </c>
      <c r="BD927" s="12">
        <v>46</v>
      </c>
      <c r="BE927" s="12" t="s">
        <v>373</v>
      </c>
      <c r="BF927" s="12">
        <v>13956</v>
      </c>
      <c r="BG927" s="12">
        <v>8</v>
      </c>
      <c r="BI927" s="2"/>
    </row>
    <row r="928" spans="1:61" x14ac:dyDescent="0.2">
      <c r="A928" s="2" t="s">
        <v>1612</v>
      </c>
      <c r="B928" s="2" t="s">
        <v>568</v>
      </c>
      <c r="D928" s="2">
        <v>1</v>
      </c>
      <c r="E928" s="11">
        <v>43317</v>
      </c>
      <c r="F928" s="2">
        <v>43317</v>
      </c>
      <c r="G928" s="2">
        <v>38</v>
      </c>
      <c r="K928" s="2">
        <v>10</v>
      </c>
      <c r="O928" s="2" t="s">
        <v>55</v>
      </c>
      <c r="P928" s="52" t="s">
        <v>55</v>
      </c>
      <c r="R928" s="2">
        <v>1</v>
      </c>
      <c r="S928" s="52" t="s">
        <v>1599</v>
      </c>
      <c r="V928" s="2" t="s">
        <v>1988</v>
      </c>
      <c r="W928" s="2" t="s">
        <v>1599</v>
      </c>
      <c r="X928" s="2" t="s">
        <v>1599</v>
      </c>
      <c r="Y928" s="2" t="s">
        <v>1599</v>
      </c>
      <c r="Z928" s="2" t="s">
        <v>1599</v>
      </c>
      <c r="AC928" s="2" t="s">
        <v>1599</v>
      </c>
      <c r="AE928" s="2" t="s">
        <v>1599</v>
      </c>
      <c r="AF928" s="12" t="s">
        <v>368</v>
      </c>
      <c r="AG928" s="12" t="s">
        <v>380</v>
      </c>
      <c r="AH928" s="12">
        <v>1</v>
      </c>
      <c r="AI928" s="12">
        <f>VLOOKUP(AH928,Tableau5[[ID_Section]:[departement]],10,TRUE)</f>
        <v>29</v>
      </c>
      <c r="AJ928" s="12">
        <v>38</v>
      </c>
      <c r="AK928" s="33">
        <v>43317</v>
      </c>
      <c r="AL928" s="12">
        <v>10</v>
      </c>
      <c r="AM928" s="12">
        <v>5</v>
      </c>
      <c r="AN928" s="12" t="s">
        <v>55</v>
      </c>
      <c r="AO928" s="12" t="str">
        <f>AN928</f>
        <v>Sportif</v>
      </c>
      <c r="AP928" s="12">
        <v>1</v>
      </c>
      <c r="AT928" s="12">
        <v>1</v>
      </c>
      <c r="AZ928" s="12" t="str">
        <f>CONCATENATE(AH928,"-",AK928,"-",AN928)</f>
        <v>1-43317-Sportif</v>
      </c>
      <c r="BA928" s="12">
        <v>1</v>
      </c>
      <c r="BB928" s="12">
        <v>1</v>
      </c>
      <c r="BC928" s="12" t="s">
        <v>288</v>
      </c>
      <c r="BD928" s="12">
        <v>46</v>
      </c>
      <c r="BE928" s="12" t="s">
        <v>373</v>
      </c>
      <c r="BF928" s="12">
        <v>13956</v>
      </c>
      <c r="BG928" s="12">
        <v>8</v>
      </c>
      <c r="BI928" s="2"/>
    </row>
    <row r="929" spans="1:61" x14ac:dyDescent="0.2">
      <c r="A929" s="2" t="s">
        <v>1612</v>
      </c>
      <c r="B929" s="2" t="s">
        <v>568</v>
      </c>
      <c r="D929" s="2">
        <v>1</v>
      </c>
      <c r="E929" s="11">
        <v>43317</v>
      </c>
      <c r="F929" s="2">
        <v>43317</v>
      </c>
      <c r="G929" s="2">
        <v>38</v>
      </c>
      <c r="K929" s="2">
        <v>10</v>
      </c>
      <c r="O929" s="2" t="s">
        <v>46</v>
      </c>
      <c r="R929" s="2">
        <v>1</v>
      </c>
      <c r="S929" s="52">
        <v>1</v>
      </c>
      <c r="V929" s="2" t="s">
        <v>1989</v>
      </c>
      <c r="W929" s="2" t="s">
        <v>54</v>
      </c>
      <c r="X929" s="2" t="s">
        <v>381</v>
      </c>
      <c r="Y929" s="2" t="s">
        <v>1599</v>
      </c>
      <c r="Z929" s="2" t="s">
        <v>1599</v>
      </c>
      <c r="AC929" s="2" t="s">
        <v>1599</v>
      </c>
      <c r="AE929" s="2" t="s">
        <v>1599</v>
      </c>
      <c r="AF929" s="12" t="s">
        <v>381</v>
      </c>
      <c r="AG929" s="12" t="s">
        <v>382</v>
      </c>
      <c r="AH929" s="12">
        <v>1</v>
      </c>
      <c r="AI929" s="12">
        <f>VLOOKUP(AH929,Tableau5[[ID_Section]:[departement]],10,TRUE)</f>
        <v>29</v>
      </c>
      <c r="AJ929" s="12">
        <v>38</v>
      </c>
      <c r="AK929" s="33">
        <v>43317</v>
      </c>
      <c r="AL929" s="12">
        <v>10</v>
      </c>
      <c r="AM929" s="12">
        <v>2</v>
      </c>
      <c r="AN929" s="12" t="s">
        <v>46</v>
      </c>
      <c r="AP929" s="12">
        <v>1</v>
      </c>
      <c r="AT929" s="12">
        <v>2</v>
      </c>
      <c r="AU929" s="12">
        <v>3</v>
      </c>
      <c r="BA929" s="12">
        <v>2</v>
      </c>
      <c r="BB929" s="12">
        <v>1</v>
      </c>
      <c r="BC929" s="12" t="s">
        <v>288</v>
      </c>
      <c r="BD929" s="12">
        <v>46</v>
      </c>
      <c r="BE929" s="12" t="s">
        <v>373</v>
      </c>
      <c r="BF929" s="12">
        <v>13956</v>
      </c>
      <c r="BG929" s="12">
        <v>8</v>
      </c>
      <c r="BI929" s="2"/>
    </row>
    <row r="930" spans="1:61" x14ac:dyDescent="0.2">
      <c r="A930" s="2" t="s">
        <v>1612</v>
      </c>
      <c r="B930" s="2" t="s">
        <v>568</v>
      </c>
      <c r="D930" s="2">
        <v>1</v>
      </c>
      <c r="E930" s="11">
        <v>43317</v>
      </c>
      <c r="F930" s="2">
        <v>43317</v>
      </c>
      <c r="G930" s="2">
        <v>38</v>
      </c>
      <c r="K930" s="2">
        <v>10</v>
      </c>
      <c r="O930" s="2" t="s">
        <v>71</v>
      </c>
      <c r="R930" s="2">
        <v>1</v>
      </c>
      <c r="S930" s="52" t="s">
        <v>1599</v>
      </c>
      <c r="V930" s="2" t="s">
        <v>1988</v>
      </c>
      <c r="W930" s="2" t="s">
        <v>1599</v>
      </c>
      <c r="X930" s="2" t="s">
        <v>1599</v>
      </c>
      <c r="Y930" s="2" t="s">
        <v>1599</v>
      </c>
      <c r="Z930" s="2" t="s">
        <v>1599</v>
      </c>
      <c r="AC930" s="2" t="s">
        <v>1599</v>
      </c>
      <c r="AE930" s="2" t="s">
        <v>1599</v>
      </c>
      <c r="AF930" s="12" t="s">
        <v>368</v>
      </c>
      <c r="AG930" s="12" t="s">
        <v>383</v>
      </c>
      <c r="AH930" s="12">
        <v>1</v>
      </c>
      <c r="AI930" s="12">
        <f>VLOOKUP(AH930,Tableau5[[ID_Section]:[departement]],10,TRUE)</f>
        <v>29</v>
      </c>
      <c r="AJ930" s="12">
        <v>38</v>
      </c>
      <c r="AK930" s="33">
        <v>43317</v>
      </c>
      <c r="AL930" s="12">
        <v>10</v>
      </c>
      <c r="AM930" s="12">
        <v>13</v>
      </c>
      <c r="AN930" s="12" t="s">
        <v>71</v>
      </c>
      <c r="AP930" s="12">
        <v>1</v>
      </c>
      <c r="AT930" s="12">
        <v>1</v>
      </c>
      <c r="BA930" s="12">
        <v>2</v>
      </c>
      <c r="BB930" s="12">
        <v>1</v>
      </c>
      <c r="BC930" s="12" t="s">
        <v>288</v>
      </c>
      <c r="BD930" s="12">
        <v>46</v>
      </c>
      <c r="BE930" s="12" t="s">
        <v>373</v>
      </c>
      <c r="BF930" s="12">
        <v>13956</v>
      </c>
      <c r="BG930" s="12">
        <v>8</v>
      </c>
      <c r="BI930" s="2"/>
    </row>
    <row r="931" spans="1:61" x14ac:dyDescent="0.2">
      <c r="A931" s="2" t="s">
        <v>1612</v>
      </c>
      <c r="B931" s="2" t="s">
        <v>568</v>
      </c>
      <c r="D931" s="2">
        <v>1</v>
      </c>
      <c r="E931" s="11">
        <v>43317</v>
      </c>
      <c r="F931" s="2">
        <v>43317</v>
      </c>
      <c r="G931" s="2">
        <v>38</v>
      </c>
      <c r="K931" s="2">
        <v>10</v>
      </c>
      <c r="O931" s="2" t="s">
        <v>46</v>
      </c>
      <c r="R931" s="2">
        <v>1</v>
      </c>
      <c r="S931" s="52" t="s">
        <v>1599</v>
      </c>
      <c r="V931" s="2" t="s">
        <v>1989</v>
      </c>
      <c r="W931" s="2" t="s">
        <v>1599</v>
      </c>
      <c r="X931" s="2" t="s">
        <v>1599</v>
      </c>
      <c r="Y931" s="2" t="s">
        <v>1599</v>
      </c>
      <c r="Z931" s="2" t="s">
        <v>1599</v>
      </c>
      <c r="AC931" s="2" t="s">
        <v>1599</v>
      </c>
      <c r="AE931" s="2" t="s">
        <v>1599</v>
      </c>
      <c r="AF931" s="12" t="s">
        <v>368</v>
      </c>
      <c r="AG931" s="12" t="s">
        <v>384</v>
      </c>
      <c r="AH931" s="12">
        <v>1</v>
      </c>
      <c r="AI931" s="12">
        <f>VLOOKUP(AH931,Tableau5[[ID_Section]:[departement]],10,TRUE)</f>
        <v>29</v>
      </c>
      <c r="AJ931" s="12">
        <v>38</v>
      </c>
      <c r="AK931" s="33">
        <v>43317</v>
      </c>
      <c r="AL931" s="12">
        <v>10</v>
      </c>
      <c r="AM931" s="12">
        <v>2</v>
      </c>
      <c r="AN931" s="12" t="s">
        <v>46</v>
      </c>
      <c r="AP931" s="12">
        <v>1</v>
      </c>
      <c r="AT931" s="12">
        <v>2</v>
      </c>
      <c r="BA931" s="12">
        <v>2</v>
      </c>
      <c r="BB931" s="12">
        <v>1</v>
      </c>
      <c r="BC931" s="12" t="s">
        <v>288</v>
      </c>
      <c r="BD931" s="12">
        <v>46</v>
      </c>
      <c r="BE931" s="12" t="s">
        <v>373</v>
      </c>
      <c r="BF931" s="12">
        <v>13956</v>
      </c>
      <c r="BG931" s="12">
        <v>8</v>
      </c>
      <c r="BI931" s="2"/>
    </row>
    <row r="932" spans="1:61" x14ac:dyDescent="0.2">
      <c r="A932" s="2" t="s">
        <v>1612</v>
      </c>
      <c r="B932" s="2" t="s">
        <v>568</v>
      </c>
      <c r="D932" s="2">
        <v>1</v>
      </c>
      <c r="E932" s="11">
        <v>43317</v>
      </c>
      <c r="F932" s="2">
        <v>43317</v>
      </c>
      <c r="G932" s="2">
        <v>38</v>
      </c>
      <c r="K932" s="2">
        <v>10</v>
      </c>
      <c r="O932" s="2" t="s">
        <v>55</v>
      </c>
      <c r="P932" s="52" t="s">
        <v>55</v>
      </c>
      <c r="R932" s="2">
        <v>1</v>
      </c>
      <c r="S932" s="52" t="s">
        <v>1599</v>
      </c>
      <c r="V932" s="2" t="s">
        <v>1988</v>
      </c>
      <c r="W932" s="2" t="s">
        <v>1599</v>
      </c>
      <c r="X932" s="2" t="s">
        <v>1599</v>
      </c>
      <c r="Y932" s="2" t="s">
        <v>1599</v>
      </c>
      <c r="Z932" s="2" t="s">
        <v>1599</v>
      </c>
      <c r="AC932" s="2" t="s">
        <v>1599</v>
      </c>
      <c r="AE932" s="2" t="s">
        <v>1599</v>
      </c>
      <c r="AF932" s="12" t="s">
        <v>368</v>
      </c>
      <c r="AG932" s="12" t="s">
        <v>385</v>
      </c>
      <c r="AH932" s="12">
        <v>1</v>
      </c>
      <c r="AI932" s="12">
        <f>VLOOKUP(AH932,Tableau5[[ID_Section]:[departement]],10,TRUE)</f>
        <v>29</v>
      </c>
      <c r="AJ932" s="12">
        <v>38</v>
      </c>
      <c r="AK932" s="33">
        <v>43317</v>
      </c>
      <c r="AL932" s="12">
        <v>10</v>
      </c>
      <c r="AM932" s="12">
        <v>5</v>
      </c>
      <c r="AN932" s="12" t="s">
        <v>55</v>
      </c>
      <c r="AO932" s="12" t="str">
        <f>AN932</f>
        <v>Sportif</v>
      </c>
      <c r="AP932" s="12">
        <v>1</v>
      </c>
      <c r="AT932" s="12">
        <v>1</v>
      </c>
      <c r="AZ932" s="12" t="str">
        <f>CONCATENATE(AH932,"-",AK932,"-",AN932)</f>
        <v>1-43317-Sportif</v>
      </c>
      <c r="BA932" s="12">
        <v>1</v>
      </c>
      <c r="BB932" s="12">
        <v>1</v>
      </c>
      <c r="BC932" s="12" t="s">
        <v>288</v>
      </c>
      <c r="BD932" s="12">
        <v>46</v>
      </c>
      <c r="BE932" s="12" t="s">
        <v>373</v>
      </c>
      <c r="BF932" s="12">
        <v>13956</v>
      </c>
      <c r="BG932" s="12">
        <v>8</v>
      </c>
      <c r="BI932" s="2"/>
    </row>
    <row r="933" spans="1:61" x14ac:dyDescent="0.2">
      <c r="A933" s="2" t="s">
        <v>1612</v>
      </c>
      <c r="B933" s="2" t="s">
        <v>568</v>
      </c>
      <c r="D933" s="2">
        <v>1</v>
      </c>
      <c r="E933" s="11">
        <v>43317</v>
      </c>
      <c r="F933" s="2">
        <v>43317</v>
      </c>
      <c r="G933" s="2">
        <v>38</v>
      </c>
      <c r="K933" s="2">
        <v>10</v>
      </c>
      <c r="O933" s="2" t="s">
        <v>52</v>
      </c>
      <c r="P933" s="52" t="s">
        <v>52</v>
      </c>
      <c r="R933" s="2">
        <v>1</v>
      </c>
      <c r="S933" s="52">
        <v>1</v>
      </c>
      <c r="V933" s="2" t="s">
        <v>1988</v>
      </c>
      <c r="W933" s="2" t="s">
        <v>54</v>
      </c>
      <c r="X933" s="2" t="s">
        <v>386</v>
      </c>
      <c r="Y933" s="2" t="s">
        <v>1599</v>
      </c>
      <c r="Z933" s="2" t="s">
        <v>1599</v>
      </c>
      <c r="AC933" s="2" t="s">
        <v>1599</v>
      </c>
      <c r="AE933" s="2" t="s">
        <v>1599</v>
      </c>
      <c r="AF933" s="12" t="s">
        <v>386</v>
      </c>
      <c r="AG933" s="12" t="s">
        <v>387</v>
      </c>
      <c r="AH933" s="12">
        <v>1</v>
      </c>
      <c r="AI933" s="12">
        <f>VLOOKUP(AH933,Tableau5[[ID_Section]:[departement]],10,TRUE)</f>
        <v>29</v>
      </c>
      <c r="AJ933" s="12">
        <v>38</v>
      </c>
      <c r="AK933" s="33">
        <v>43317</v>
      </c>
      <c r="AL933" s="12">
        <v>10</v>
      </c>
      <c r="AM933" s="12">
        <v>6</v>
      </c>
      <c r="AN933" s="12" t="s">
        <v>52</v>
      </c>
      <c r="AO933" s="12" t="str">
        <f>AN933</f>
        <v>Itinérant</v>
      </c>
      <c r="AP933" s="12">
        <v>1</v>
      </c>
      <c r="AT933" s="12">
        <v>1</v>
      </c>
      <c r="AU933" s="12">
        <v>4</v>
      </c>
      <c r="AZ933" s="12" t="str">
        <f>CONCATENATE(AH933,"-",AK933,"-",AN933)</f>
        <v>1-43317-Itinérant</v>
      </c>
      <c r="BA933" s="12">
        <v>1</v>
      </c>
      <c r="BB933" s="12">
        <v>1</v>
      </c>
      <c r="BC933" s="12" t="s">
        <v>288</v>
      </c>
      <c r="BD933" s="12">
        <v>46</v>
      </c>
      <c r="BE933" s="12" t="s">
        <v>373</v>
      </c>
      <c r="BF933" s="12">
        <v>13956</v>
      </c>
      <c r="BG933" s="12">
        <v>8</v>
      </c>
      <c r="BI933" s="2"/>
    </row>
    <row r="934" spans="1:61" x14ac:dyDescent="0.2">
      <c r="A934" s="2" t="s">
        <v>1612</v>
      </c>
      <c r="B934" s="2" t="s">
        <v>568</v>
      </c>
      <c r="D934" s="2">
        <v>1</v>
      </c>
      <c r="E934" s="11">
        <v>43317</v>
      </c>
      <c r="F934" s="2">
        <v>43317</v>
      </c>
      <c r="G934" s="2">
        <v>38</v>
      </c>
      <c r="K934" s="2">
        <v>10</v>
      </c>
      <c r="O934" s="2" t="s">
        <v>52</v>
      </c>
      <c r="P934" s="52" t="s">
        <v>52</v>
      </c>
      <c r="R934" s="2">
        <v>1</v>
      </c>
      <c r="S934" s="52">
        <v>1</v>
      </c>
      <c r="V934" s="2" t="s">
        <v>1988</v>
      </c>
      <c r="W934" s="2" t="s">
        <v>54</v>
      </c>
      <c r="X934" s="2" t="s">
        <v>388</v>
      </c>
      <c r="Y934" s="2" t="s">
        <v>1599</v>
      </c>
      <c r="Z934" s="2" t="s">
        <v>1599</v>
      </c>
      <c r="AC934" s="2" t="s">
        <v>1599</v>
      </c>
      <c r="AE934" s="2" t="s">
        <v>1599</v>
      </c>
      <c r="AF934" s="12" t="s">
        <v>388</v>
      </c>
      <c r="AG934" s="12" t="s">
        <v>389</v>
      </c>
      <c r="AH934" s="12">
        <v>1</v>
      </c>
      <c r="AI934" s="12">
        <f>VLOOKUP(AH934,Tableau5[[ID_Section]:[departement]],10,TRUE)</f>
        <v>29</v>
      </c>
      <c r="AJ934" s="12">
        <v>38</v>
      </c>
      <c r="AK934" s="33">
        <v>43317</v>
      </c>
      <c r="AL934" s="12">
        <v>10</v>
      </c>
      <c r="AM934" s="12">
        <v>6</v>
      </c>
      <c r="AN934" s="12" t="s">
        <v>52</v>
      </c>
      <c r="AO934" s="12" t="str">
        <f>AN934</f>
        <v>Itinérant</v>
      </c>
      <c r="AP934" s="12">
        <v>1</v>
      </c>
      <c r="AT934" s="12">
        <v>1</v>
      </c>
      <c r="AU934" s="12">
        <v>5</v>
      </c>
      <c r="AZ934" s="12" t="str">
        <f>CONCATENATE(AH934,"-",AK934,"-",AN934)</f>
        <v>1-43317-Itinérant</v>
      </c>
      <c r="BA934" s="12">
        <v>1</v>
      </c>
      <c r="BB934" s="12">
        <v>1</v>
      </c>
      <c r="BC934" s="12" t="s">
        <v>288</v>
      </c>
      <c r="BD934" s="12">
        <v>46</v>
      </c>
      <c r="BE934" s="12" t="s">
        <v>373</v>
      </c>
      <c r="BF934" s="12">
        <v>13956</v>
      </c>
      <c r="BG934" s="12">
        <v>8</v>
      </c>
      <c r="BI934" s="2"/>
    </row>
    <row r="935" spans="1:61" x14ac:dyDescent="0.2">
      <c r="A935" s="2" t="s">
        <v>1612</v>
      </c>
      <c r="B935" s="2" t="s">
        <v>568</v>
      </c>
      <c r="D935" s="2">
        <v>1</v>
      </c>
      <c r="E935" s="11">
        <v>43317</v>
      </c>
      <c r="F935" s="2">
        <v>43317</v>
      </c>
      <c r="G935" s="2">
        <v>38</v>
      </c>
      <c r="K935" s="2">
        <v>10</v>
      </c>
      <c r="O935" s="2" t="s">
        <v>55</v>
      </c>
      <c r="P935" s="52" t="s">
        <v>55</v>
      </c>
      <c r="R935" s="2">
        <v>2</v>
      </c>
      <c r="S935" s="52" t="s">
        <v>1599</v>
      </c>
      <c r="V935" s="2" t="s">
        <v>1989</v>
      </c>
      <c r="W935" s="2" t="s">
        <v>1599</v>
      </c>
      <c r="X935" s="2" t="s">
        <v>1599</v>
      </c>
      <c r="Y935" s="2" t="s">
        <v>1599</v>
      </c>
      <c r="Z935" s="2" t="s">
        <v>1599</v>
      </c>
      <c r="AC935" s="2" t="s">
        <v>1599</v>
      </c>
      <c r="AE935" s="2" t="s">
        <v>1599</v>
      </c>
      <c r="AF935" s="12" t="s">
        <v>368</v>
      </c>
      <c r="AG935" s="12" t="s">
        <v>390</v>
      </c>
      <c r="AH935" s="12">
        <v>1</v>
      </c>
      <c r="AI935" s="12">
        <f>VLOOKUP(AH935,Tableau5[[ID_Section]:[departement]],10,TRUE)</f>
        <v>29</v>
      </c>
      <c r="AJ935" s="12">
        <v>38</v>
      </c>
      <c r="AK935" s="33">
        <v>43317</v>
      </c>
      <c r="AL935" s="12">
        <v>10</v>
      </c>
      <c r="AM935" s="12">
        <v>5</v>
      </c>
      <c r="AN935" s="12" t="s">
        <v>55</v>
      </c>
      <c r="AO935" s="12" t="str">
        <f>AN935</f>
        <v>Sportif</v>
      </c>
      <c r="AP935" s="12">
        <v>2</v>
      </c>
      <c r="AT935" s="12">
        <v>2</v>
      </c>
      <c r="AZ935" s="12" t="str">
        <f>CONCATENATE(AH935,"-",AK935,"-",AN935)</f>
        <v>1-43317-Sportif</v>
      </c>
      <c r="BA935" s="12">
        <v>1</v>
      </c>
      <c r="BB935" s="12">
        <v>1</v>
      </c>
      <c r="BC935" s="12" t="s">
        <v>288</v>
      </c>
      <c r="BD935" s="12">
        <v>46</v>
      </c>
      <c r="BE935" s="12" t="s">
        <v>373</v>
      </c>
      <c r="BF935" s="12">
        <v>13956</v>
      </c>
      <c r="BG935" s="12">
        <v>8</v>
      </c>
      <c r="BI935" s="2"/>
    </row>
    <row r="936" spans="1:61" x14ac:dyDescent="0.2">
      <c r="A936" s="2" t="s">
        <v>1612</v>
      </c>
      <c r="B936" s="2" t="s">
        <v>568</v>
      </c>
      <c r="D936" s="2">
        <v>1</v>
      </c>
      <c r="E936" s="11">
        <v>43317</v>
      </c>
      <c r="F936" s="2">
        <v>43317</v>
      </c>
      <c r="G936" s="2">
        <v>38</v>
      </c>
      <c r="K936" s="2">
        <v>10</v>
      </c>
      <c r="O936" s="2" t="s">
        <v>53</v>
      </c>
      <c r="P936" s="52" t="s">
        <v>53</v>
      </c>
      <c r="R936" s="2">
        <v>1</v>
      </c>
      <c r="S936" s="52">
        <v>1</v>
      </c>
      <c r="V936" s="2" t="s">
        <v>1988</v>
      </c>
      <c r="W936" s="2" t="s">
        <v>54</v>
      </c>
      <c r="X936" s="2" t="s">
        <v>391</v>
      </c>
      <c r="Y936" s="2" t="s">
        <v>1599</v>
      </c>
      <c r="Z936" s="2" t="s">
        <v>1599</v>
      </c>
      <c r="AC936" s="2" t="s">
        <v>1599</v>
      </c>
      <c r="AE936" s="2" t="s">
        <v>1599</v>
      </c>
      <c r="AF936" s="12" t="s">
        <v>391</v>
      </c>
      <c r="AG936" s="12" t="s">
        <v>392</v>
      </c>
      <c r="AH936" s="12">
        <v>1</v>
      </c>
      <c r="AI936" s="12">
        <f>VLOOKUP(AH936,Tableau5[[ID_Section]:[departement]],10,TRUE)</f>
        <v>29</v>
      </c>
      <c r="AJ936" s="12">
        <v>38</v>
      </c>
      <c r="AK936" s="33">
        <v>43317</v>
      </c>
      <c r="AL936" s="12">
        <v>10</v>
      </c>
      <c r="AM936" s="12">
        <v>9</v>
      </c>
      <c r="AN936" s="12" t="s">
        <v>53</v>
      </c>
      <c r="AO936" s="12" t="s">
        <v>53</v>
      </c>
      <c r="AP936" s="12">
        <v>1</v>
      </c>
      <c r="AT936" s="12">
        <v>1</v>
      </c>
      <c r="AU936" s="12">
        <v>6</v>
      </c>
      <c r="AZ936" s="12" t="str">
        <f>CONCATENATE(AH936,"-",AK936,"-","Loisir")</f>
        <v>1-43317-Loisir</v>
      </c>
      <c r="BA936" s="12">
        <v>1</v>
      </c>
      <c r="BB936" s="12">
        <v>1</v>
      </c>
      <c r="BC936" s="12" t="s">
        <v>288</v>
      </c>
      <c r="BD936" s="12">
        <v>46</v>
      </c>
      <c r="BE936" s="12" t="s">
        <v>373</v>
      </c>
      <c r="BF936" s="12">
        <v>13956</v>
      </c>
      <c r="BG936" s="12">
        <v>8</v>
      </c>
      <c r="BI936" s="2"/>
    </row>
    <row r="937" spans="1:61" x14ac:dyDescent="0.2">
      <c r="A937" s="2" t="s">
        <v>1612</v>
      </c>
      <c r="B937" s="2" t="s">
        <v>568</v>
      </c>
      <c r="D937" s="2">
        <v>1</v>
      </c>
      <c r="E937" s="11">
        <v>43317</v>
      </c>
      <c r="F937" s="2">
        <v>43317</v>
      </c>
      <c r="G937" s="2">
        <v>38</v>
      </c>
      <c r="K937" s="2">
        <v>10</v>
      </c>
      <c r="O937" s="2" t="s">
        <v>55</v>
      </c>
      <c r="P937" s="52" t="s">
        <v>55</v>
      </c>
      <c r="R937" s="2">
        <v>2</v>
      </c>
      <c r="S937" s="52" t="s">
        <v>1599</v>
      </c>
      <c r="V937" s="2" t="s">
        <v>1989</v>
      </c>
      <c r="W937" s="2" t="s">
        <v>1599</v>
      </c>
      <c r="X937" s="2" t="s">
        <v>1599</v>
      </c>
      <c r="Y937" s="2" t="s">
        <v>1599</v>
      </c>
      <c r="Z937" s="2" t="s">
        <v>1599</v>
      </c>
      <c r="AC937" s="2" t="s">
        <v>1599</v>
      </c>
      <c r="AE937" s="2" t="s">
        <v>1599</v>
      </c>
      <c r="AF937" s="12" t="s">
        <v>368</v>
      </c>
      <c r="AG937" s="12" t="s">
        <v>393</v>
      </c>
      <c r="AH937" s="12">
        <v>1</v>
      </c>
      <c r="AI937" s="12">
        <f>VLOOKUP(AH937,Tableau5[[ID_Section]:[departement]],10,TRUE)</f>
        <v>29</v>
      </c>
      <c r="AJ937" s="12">
        <v>38</v>
      </c>
      <c r="AK937" s="33">
        <v>43317</v>
      </c>
      <c r="AL937" s="12">
        <v>10</v>
      </c>
      <c r="AM937" s="12">
        <v>5</v>
      </c>
      <c r="AN937" s="12" t="s">
        <v>55</v>
      </c>
      <c r="AO937" s="12" t="str">
        <f>AN937</f>
        <v>Sportif</v>
      </c>
      <c r="AP937" s="12">
        <v>2</v>
      </c>
      <c r="AT937" s="12">
        <v>2</v>
      </c>
      <c r="AZ937" s="12" t="str">
        <f>CONCATENATE(AH937,"-",AK937,"-",AN937)</f>
        <v>1-43317-Sportif</v>
      </c>
      <c r="BA937" s="12">
        <v>1</v>
      </c>
      <c r="BB937" s="12">
        <v>1</v>
      </c>
      <c r="BC937" s="12" t="s">
        <v>288</v>
      </c>
      <c r="BD937" s="12">
        <v>46</v>
      </c>
      <c r="BE937" s="12" t="s">
        <v>373</v>
      </c>
      <c r="BF937" s="12">
        <v>13956</v>
      </c>
      <c r="BG937" s="12">
        <v>8</v>
      </c>
      <c r="BI937" s="2"/>
    </row>
    <row r="938" spans="1:61" x14ac:dyDescent="0.2">
      <c r="A938" s="2" t="s">
        <v>1612</v>
      </c>
      <c r="B938" s="2" t="s">
        <v>568</v>
      </c>
      <c r="D938" s="2">
        <v>1</v>
      </c>
      <c r="E938" s="11">
        <v>43317</v>
      </c>
      <c r="F938" s="2">
        <v>43317</v>
      </c>
      <c r="G938" s="2">
        <v>38</v>
      </c>
      <c r="K938" s="2">
        <v>10</v>
      </c>
      <c r="O938" s="2" t="s">
        <v>49</v>
      </c>
      <c r="R938" s="2">
        <v>1</v>
      </c>
      <c r="S938" s="52">
        <v>1</v>
      </c>
      <c r="V938" s="2" t="s">
        <v>1988</v>
      </c>
      <c r="W938" s="2" t="s">
        <v>54</v>
      </c>
      <c r="X938" s="2" t="s">
        <v>394</v>
      </c>
      <c r="Y938" s="2" t="s">
        <v>1599</v>
      </c>
      <c r="Z938" s="2" t="s">
        <v>1599</v>
      </c>
      <c r="AC938" s="2" t="s">
        <v>1599</v>
      </c>
      <c r="AE938" s="2" t="s">
        <v>1599</v>
      </c>
      <c r="AF938" s="12" t="s">
        <v>394</v>
      </c>
      <c r="AG938" s="12" t="s">
        <v>395</v>
      </c>
      <c r="AH938" s="12">
        <v>1</v>
      </c>
      <c r="AI938" s="12">
        <f>VLOOKUP(AH938,Tableau5[[ID_Section]:[departement]],10,TRUE)</f>
        <v>29</v>
      </c>
      <c r="AJ938" s="12">
        <v>38</v>
      </c>
      <c r="AK938" s="33">
        <v>43317</v>
      </c>
      <c r="AL938" s="12">
        <v>10</v>
      </c>
      <c r="AM938" s="12">
        <v>1</v>
      </c>
      <c r="AN938" s="12" t="s">
        <v>49</v>
      </c>
      <c r="AP938" s="12">
        <v>1</v>
      </c>
      <c r="AT938" s="12">
        <v>1</v>
      </c>
      <c r="AU938" s="12">
        <v>7</v>
      </c>
      <c r="BA938" s="12">
        <v>2</v>
      </c>
      <c r="BB938" s="12">
        <v>1</v>
      </c>
      <c r="BC938" s="12" t="s">
        <v>288</v>
      </c>
      <c r="BD938" s="12">
        <v>46</v>
      </c>
      <c r="BE938" s="12" t="s">
        <v>373</v>
      </c>
      <c r="BF938" s="12">
        <v>13956</v>
      </c>
      <c r="BG938" s="12">
        <v>8</v>
      </c>
      <c r="BI938" s="2"/>
    </row>
    <row r="939" spans="1:61" x14ac:dyDescent="0.2">
      <c r="A939" s="2" t="s">
        <v>1612</v>
      </c>
      <c r="B939" s="2" t="s">
        <v>568</v>
      </c>
      <c r="D939" s="2">
        <v>1</v>
      </c>
      <c r="E939" s="11">
        <v>43317</v>
      </c>
      <c r="F939" s="2">
        <v>43317</v>
      </c>
      <c r="G939" s="2">
        <v>38</v>
      </c>
      <c r="K939" s="2">
        <v>10</v>
      </c>
      <c r="O939" s="2" t="s">
        <v>49</v>
      </c>
      <c r="R939" s="2">
        <v>1</v>
      </c>
      <c r="S939" s="52" t="s">
        <v>1599</v>
      </c>
      <c r="V939" s="2" t="s">
        <v>1988</v>
      </c>
      <c r="W939" s="2" t="s">
        <v>1599</v>
      </c>
      <c r="X939" s="2" t="s">
        <v>1599</v>
      </c>
      <c r="Y939" s="2" t="s">
        <v>1599</v>
      </c>
      <c r="Z939" s="2" t="s">
        <v>1599</v>
      </c>
      <c r="AC939" s="2" t="s">
        <v>1599</v>
      </c>
      <c r="AE939" s="2" t="s">
        <v>1599</v>
      </c>
      <c r="AF939" s="12" t="s">
        <v>368</v>
      </c>
      <c r="AG939" s="12" t="s">
        <v>396</v>
      </c>
      <c r="AH939" s="12">
        <v>1</v>
      </c>
      <c r="AI939" s="12">
        <f>VLOOKUP(AH939,Tableau5[[ID_Section]:[departement]],10,TRUE)</f>
        <v>29</v>
      </c>
      <c r="AJ939" s="12">
        <v>38</v>
      </c>
      <c r="AK939" s="33">
        <v>43317</v>
      </c>
      <c r="AL939" s="12">
        <v>10</v>
      </c>
      <c r="AM939" s="12">
        <v>1</v>
      </c>
      <c r="AN939" s="12" t="s">
        <v>49</v>
      </c>
      <c r="AP939" s="12">
        <v>1</v>
      </c>
      <c r="AT939" s="12">
        <v>1</v>
      </c>
      <c r="BA939" s="12">
        <v>2</v>
      </c>
      <c r="BB939" s="12">
        <v>1</v>
      </c>
      <c r="BC939" s="12" t="s">
        <v>288</v>
      </c>
      <c r="BD939" s="12">
        <v>46</v>
      </c>
      <c r="BE939" s="12" t="s">
        <v>373</v>
      </c>
      <c r="BF939" s="12">
        <v>13956</v>
      </c>
      <c r="BG939" s="12">
        <v>8</v>
      </c>
      <c r="BI939" s="2"/>
    </row>
    <row r="940" spans="1:61" x14ac:dyDescent="0.2">
      <c r="A940" s="2" t="s">
        <v>1612</v>
      </c>
      <c r="B940" s="2" t="s">
        <v>568</v>
      </c>
      <c r="D940" s="2">
        <v>1</v>
      </c>
      <c r="E940" s="11">
        <v>43317</v>
      </c>
      <c r="F940" s="2">
        <v>43317</v>
      </c>
      <c r="G940" s="2">
        <v>38</v>
      </c>
      <c r="K940" s="2">
        <v>10</v>
      </c>
      <c r="O940" s="2" t="s">
        <v>49</v>
      </c>
      <c r="R940" s="2">
        <v>2</v>
      </c>
      <c r="S940" s="52" t="s">
        <v>1599</v>
      </c>
      <c r="V940" s="2" t="s">
        <v>1988</v>
      </c>
      <c r="W940" s="2" t="s">
        <v>1599</v>
      </c>
      <c r="X940" s="2" t="s">
        <v>1599</v>
      </c>
      <c r="Y940" s="2" t="s">
        <v>1599</v>
      </c>
      <c r="Z940" s="2" t="s">
        <v>1599</v>
      </c>
      <c r="AC940" s="2" t="s">
        <v>1599</v>
      </c>
      <c r="AE940" s="2" t="s">
        <v>1599</v>
      </c>
      <c r="AF940" s="12" t="s">
        <v>368</v>
      </c>
      <c r="AG940" s="12" t="s">
        <v>397</v>
      </c>
      <c r="AH940" s="12">
        <v>1</v>
      </c>
      <c r="AI940" s="12">
        <f>VLOOKUP(AH940,Tableau5[[ID_Section]:[departement]],10,TRUE)</f>
        <v>29</v>
      </c>
      <c r="AJ940" s="12">
        <v>38</v>
      </c>
      <c r="AK940" s="33">
        <v>43317</v>
      </c>
      <c r="AL940" s="12">
        <v>10</v>
      </c>
      <c r="AM940" s="12">
        <v>1</v>
      </c>
      <c r="AN940" s="12" t="s">
        <v>49</v>
      </c>
      <c r="AP940" s="12">
        <v>2</v>
      </c>
      <c r="AT940" s="12">
        <v>1</v>
      </c>
      <c r="BA940" s="12">
        <v>2</v>
      </c>
      <c r="BB940" s="12">
        <v>1</v>
      </c>
      <c r="BC940" s="12" t="s">
        <v>288</v>
      </c>
      <c r="BD940" s="12">
        <v>46</v>
      </c>
      <c r="BE940" s="12" t="s">
        <v>373</v>
      </c>
      <c r="BF940" s="12">
        <v>13956</v>
      </c>
      <c r="BG940" s="12">
        <v>8</v>
      </c>
      <c r="BH940" s="12" t="s">
        <v>48</v>
      </c>
      <c r="BI940" s="2"/>
    </row>
    <row r="941" spans="1:61" x14ac:dyDescent="0.2">
      <c r="A941" s="2" t="s">
        <v>1612</v>
      </c>
      <c r="B941" s="2" t="s">
        <v>568</v>
      </c>
      <c r="D941" s="2">
        <v>1</v>
      </c>
      <c r="E941" s="11">
        <v>43317</v>
      </c>
      <c r="F941" s="2">
        <v>43317</v>
      </c>
      <c r="G941" s="2">
        <v>38</v>
      </c>
      <c r="K941" s="2">
        <v>11</v>
      </c>
      <c r="O941" s="2" t="s">
        <v>46</v>
      </c>
      <c r="R941" s="2">
        <v>1</v>
      </c>
      <c r="S941" s="52">
        <v>1</v>
      </c>
      <c r="V941" s="2" t="s">
        <v>1989</v>
      </c>
      <c r="W941" s="2" t="s">
        <v>54</v>
      </c>
      <c r="X941" s="2" t="s">
        <v>398</v>
      </c>
      <c r="Y941" s="2" t="s">
        <v>1599</v>
      </c>
      <c r="Z941" s="2" t="s">
        <v>1599</v>
      </c>
      <c r="AC941" s="2" t="s">
        <v>1599</v>
      </c>
      <c r="AE941" s="2" t="s">
        <v>1599</v>
      </c>
      <c r="AF941" s="12" t="s">
        <v>398</v>
      </c>
      <c r="AG941" s="12" t="s">
        <v>399</v>
      </c>
      <c r="AH941" s="12">
        <v>1</v>
      </c>
      <c r="AI941" s="12">
        <f>VLOOKUP(AH941,Tableau5[[ID_Section]:[departement]],10,TRUE)</f>
        <v>29</v>
      </c>
      <c r="AJ941" s="12">
        <v>38</v>
      </c>
      <c r="AK941" s="33">
        <v>43317</v>
      </c>
      <c r="AL941" s="12">
        <v>11</v>
      </c>
      <c r="AM941" s="12">
        <v>2</v>
      </c>
      <c r="AN941" s="12" t="s">
        <v>46</v>
      </c>
      <c r="AP941" s="12">
        <v>1</v>
      </c>
      <c r="AT941" s="12">
        <v>2</v>
      </c>
      <c r="AU941" s="12">
        <v>8</v>
      </c>
      <c r="BA941" s="12">
        <v>2</v>
      </c>
      <c r="BB941" s="12">
        <v>1</v>
      </c>
      <c r="BC941" s="12" t="s">
        <v>288</v>
      </c>
      <c r="BD941" s="12">
        <v>46</v>
      </c>
      <c r="BE941" s="12" t="s">
        <v>400</v>
      </c>
      <c r="BF941" s="12">
        <v>13957</v>
      </c>
      <c r="BG941" s="12">
        <v>15</v>
      </c>
      <c r="BI941" s="2"/>
    </row>
    <row r="942" spans="1:61" x14ac:dyDescent="0.2">
      <c r="A942" s="2" t="s">
        <v>1612</v>
      </c>
      <c r="B942" s="2" t="s">
        <v>568</v>
      </c>
      <c r="D942" s="2">
        <v>1</v>
      </c>
      <c r="E942" s="11">
        <v>43317</v>
      </c>
      <c r="F942" s="2">
        <v>43317</v>
      </c>
      <c r="G942" s="2">
        <v>38</v>
      </c>
      <c r="K942" s="2">
        <v>11</v>
      </c>
      <c r="O942" s="2" t="s">
        <v>46</v>
      </c>
      <c r="R942" s="2">
        <v>2</v>
      </c>
      <c r="S942" s="52">
        <v>2</v>
      </c>
      <c r="V942" s="2" t="s">
        <v>1988</v>
      </c>
      <c r="W942" s="2" t="s">
        <v>54</v>
      </c>
      <c r="X942" s="2" t="s">
        <v>401</v>
      </c>
      <c r="Y942" s="2" t="s">
        <v>1599</v>
      </c>
      <c r="Z942" s="2" t="s">
        <v>1599</v>
      </c>
      <c r="AC942" s="2" t="s">
        <v>1599</v>
      </c>
      <c r="AE942" s="2" t="s">
        <v>1599</v>
      </c>
      <c r="AF942" s="12" t="s">
        <v>401</v>
      </c>
      <c r="AG942" s="12" t="s">
        <v>402</v>
      </c>
      <c r="AH942" s="12">
        <v>1</v>
      </c>
      <c r="AI942" s="12">
        <f>VLOOKUP(AH942,Tableau5[[ID_Section]:[departement]],10,TRUE)</f>
        <v>29</v>
      </c>
      <c r="AJ942" s="12">
        <v>38</v>
      </c>
      <c r="AK942" s="33">
        <v>43317</v>
      </c>
      <c r="AL942" s="12">
        <v>11</v>
      </c>
      <c r="AM942" s="12">
        <v>2</v>
      </c>
      <c r="AN942" s="12" t="s">
        <v>46</v>
      </c>
      <c r="AP942" s="12">
        <v>2</v>
      </c>
      <c r="AT942" s="12">
        <v>1</v>
      </c>
      <c r="AU942" s="12">
        <v>9</v>
      </c>
      <c r="BA942" s="12">
        <v>2</v>
      </c>
      <c r="BB942" s="12">
        <v>1</v>
      </c>
      <c r="BC942" s="12" t="s">
        <v>288</v>
      </c>
      <c r="BD942" s="12">
        <v>46</v>
      </c>
      <c r="BE942" s="12" t="s">
        <v>400</v>
      </c>
      <c r="BF942" s="12">
        <v>13957</v>
      </c>
      <c r="BG942" s="12">
        <v>15</v>
      </c>
      <c r="BI942" s="2"/>
    </row>
    <row r="943" spans="1:61" x14ac:dyDescent="0.2">
      <c r="A943" s="2" t="s">
        <v>1612</v>
      </c>
      <c r="B943" s="2" t="s">
        <v>568</v>
      </c>
      <c r="D943" s="2">
        <v>1</v>
      </c>
      <c r="E943" s="11">
        <v>43317</v>
      </c>
      <c r="F943" s="2">
        <v>43317</v>
      </c>
      <c r="G943" s="2">
        <v>38</v>
      </c>
      <c r="K943" s="2">
        <v>11</v>
      </c>
      <c r="O943" s="2" t="s">
        <v>46</v>
      </c>
      <c r="R943" s="2">
        <v>1</v>
      </c>
      <c r="S943" s="52" t="s">
        <v>1599</v>
      </c>
      <c r="V943" s="2" t="s">
        <v>1988</v>
      </c>
      <c r="W943" s="2" t="s">
        <v>1599</v>
      </c>
      <c r="X943" s="2" t="s">
        <v>1599</v>
      </c>
      <c r="Y943" s="2" t="s">
        <v>1599</v>
      </c>
      <c r="Z943" s="2" t="s">
        <v>1599</v>
      </c>
      <c r="AC943" s="2" t="s">
        <v>1599</v>
      </c>
      <c r="AE943" s="2" t="s">
        <v>1599</v>
      </c>
      <c r="AF943" s="12" t="s">
        <v>368</v>
      </c>
      <c r="AG943" s="12" t="s">
        <v>403</v>
      </c>
      <c r="AH943" s="12">
        <v>1</v>
      </c>
      <c r="AI943" s="12">
        <f>VLOOKUP(AH943,Tableau5[[ID_Section]:[departement]],10,TRUE)</f>
        <v>29</v>
      </c>
      <c r="AJ943" s="12">
        <v>38</v>
      </c>
      <c r="AK943" s="33">
        <v>43317</v>
      </c>
      <c r="AL943" s="12">
        <v>11</v>
      </c>
      <c r="AM943" s="12">
        <v>2</v>
      </c>
      <c r="AN943" s="12" t="s">
        <v>46</v>
      </c>
      <c r="AP943" s="12">
        <v>1</v>
      </c>
      <c r="AT943" s="12">
        <v>1</v>
      </c>
      <c r="BA943" s="12">
        <v>2</v>
      </c>
      <c r="BB943" s="12">
        <v>1</v>
      </c>
      <c r="BC943" s="12" t="s">
        <v>288</v>
      </c>
      <c r="BD943" s="12">
        <v>46</v>
      </c>
      <c r="BE943" s="12" t="s">
        <v>400</v>
      </c>
      <c r="BF943" s="12">
        <v>13957</v>
      </c>
      <c r="BG943" s="12">
        <v>15</v>
      </c>
      <c r="BI943" s="2"/>
    </row>
    <row r="944" spans="1:61" x14ac:dyDescent="0.2">
      <c r="A944" s="2" t="s">
        <v>1612</v>
      </c>
      <c r="B944" s="2" t="s">
        <v>568</v>
      </c>
      <c r="D944" s="2">
        <v>1</v>
      </c>
      <c r="E944" s="11">
        <v>43317</v>
      </c>
      <c r="F944" s="2">
        <v>43317</v>
      </c>
      <c r="G944" s="2">
        <v>38</v>
      </c>
      <c r="K944" s="2">
        <v>11</v>
      </c>
      <c r="O944" s="2" t="s">
        <v>55</v>
      </c>
      <c r="P944" s="52" t="s">
        <v>55</v>
      </c>
      <c r="R944" s="2">
        <v>1</v>
      </c>
      <c r="S944" s="52">
        <v>1</v>
      </c>
      <c r="V944" s="2" t="s">
        <v>1988</v>
      </c>
      <c r="W944" s="2" t="s">
        <v>54</v>
      </c>
      <c r="X944" s="2" t="s">
        <v>404</v>
      </c>
      <c r="Y944" s="2" t="s">
        <v>1599</v>
      </c>
      <c r="Z944" s="2" t="s">
        <v>1599</v>
      </c>
      <c r="AC944" s="2" t="s">
        <v>1599</v>
      </c>
      <c r="AE944" s="2" t="s">
        <v>1599</v>
      </c>
      <c r="AF944" s="12" t="s">
        <v>404</v>
      </c>
      <c r="AG944" s="12" t="s">
        <v>405</v>
      </c>
      <c r="AH944" s="12">
        <v>1</v>
      </c>
      <c r="AI944" s="12">
        <f>VLOOKUP(AH944,Tableau5[[ID_Section]:[departement]],10,TRUE)</f>
        <v>29</v>
      </c>
      <c r="AJ944" s="12">
        <v>38</v>
      </c>
      <c r="AK944" s="33">
        <v>43317</v>
      </c>
      <c r="AL944" s="12">
        <v>11</v>
      </c>
      <c r="AM944" s="12">
        <v>5</v>
      </c>
      <c r="AN944" s="12" t="s">
        <v>55</v>
      </c>
      <c r="AO944" s="12" t="str">
        <f>AN944</f>
        <v>Sportif</v>
      </c>
      <c r="AP944" s="12">
        <v>1</v>
      </c>
      <c r="AT944" s="12">
        <v>1</v>
      </c>
      <c r="AU944" s="12">
        <v>10</v>
      </c>
      <c r="AZ944" s="12" t="str">
        <f>CONCATENATE(AH944,"-",AK944,"-",AN944)</f>
        <v>1-43317-Sportif</v>
      </c>
      <c r="BA944" s="12">
        <v>1</v>
      </c>
      <c r="BB944" s="12">
        <v>1</v>
      </c>
      <c r="BC944" s="12" t="s">
        <v>288</v>
      </c>
      <c r="BD944" s="12">
        <v>46</v>
      </c>
      <c r="BE944" s="12" t="s">
        <v>400</v>
      </c>
      <c r="BF944" s="12">
        <v>13957</v>
      </c>
      <c r="BG944" s="12">
        <v>15</v>
      </c>
      <c r="BI944" s="2"/>
    </row>
    <row r="945" spans="1:61" x14ac:dyDescent="0.2">
      <c r="A945" s="2" t="s">
        <v>1612</v>
      </c>
      <c r="B945" s="2" t="s">
        <v>568</v>
      </c>
      <c r="D945" s="2">
        <v>1</v>
      </c>
      <c r="E945" s="11">
        <v>43317</v>
      </c>
      <c r="F945" s="2">
        <v>43317</v>
      </c>
      <c r="G945" s="2">
        <v>38</v>
      </c>
      <c r="K945" s="2">
        <v>11</v>
      </c>
      <c r="M945" s="2">
        <v>1</v>
      </c>
      <c r="O945" s="2" t="s">
        <v>53</v>
      </c>
      <c r="P945" s="52" t="s">
        <v>53</v>
      </c>
      <c r="R945" s="2">
        <v>1</v>
      </c>
      <c r="S945" s="52">
        <v>1</v>
      </c>
      <c r="V945" s="2" t="s">
        <v>1988</v>
      </c>
      <c r="W945" s="2" t="s">
        <v>54</v>
      </c>
      <c r="X945" s="2" t="s">
        <v>406</v>
      </c>
      <c r="Y945" s="2" t="s">
        <v>1599</v>
      </c>
      <c r="Z945" s="2" t="s">
        <v>1599</v>
      </c>
      <c r="AC945" s="2" t="s">
        <v>1599</v>
      </c>
      <c r="AE945" s="2" t="s">
        <v>1599</v>
      </c>
      <c r="AF945" s="12" t="s">
        <v>406</v>
      </c>
      <c r="AG945" s="12" t="s">
        <v>407</v>
      </c>
      <c r="AH945" s="12">
        <v>1</v>
      </c>
      <c r="AI945" s="12">
        <f>VLOOKUP(AH945,Tableau5[[ID_Section]:[departement]],10,TRUE)</f>
        <v>29</v>
      </c>
      <c r="AJ945" s="12">
        <v>38</v>
      </c>
      <c r="AK945" s="33">
        <v>43317</v>
      </c>
      <c r="AL945" s="12">
        <v>11</v>
      </c>
      <c r="AM945" s="12">
        <v>9</v>
      </c>
      <c r="AN945" s="12" t="s">
        <v>53</v>
      </c>
      <c r="AO945" s="12" t="s">
        <v>53</v>
      </c>
      <c r="AP945" s="12">
        <v>1</v>
      </c>
      <c r="AR945" s="12">
        <v>1</v>
      </c>
      <c r="AT945" s="12">
        <v>1</v>
      </c>
      <c r="AU945" s="12">
        <v>11</v>
      </c>
      <c r="AZ945" s="12" t="str">
        <f>CONCATENATE(AH945,"-",AK945,"-","Loisir")</f>
        <v>1-43317-Loisir</v>
      </c>
      <c r="BA945" s="12">
        <v>1</v>
      </c>
      <c r="BB945" s="12">
        <v>1</v>
      </c>
      <c r="BC945" s="12" t="s">
        <v>288</v>
      </c>
      <c r="BD945" s="12">
        <v>46</v>
      </c>
      <c r="BE945" s="12" t="s">
        <v>400</v>
      </c>
      <c r="BF945" s="12">
        <v>13957</v>
      </c>
      <c r="BG945" s="12">
        <v>15</v>
      </c>
      <c r="BI945" s="2"/>
    </row>
    <row r="946" spans="1:61" x14ac:dyDescent="0.2">
      <c r="A946" s="2" t="s">
        <v>1612</v>
      </c>
      <c r="B946" s="2" t="s">
        <v>568</v>
      </c>
      <c r="D946" s="2">
        <v>1</v>
      </c>
      <c r="E946" s="11">
        <v>43317</v>
      </c>
      <c r="F946" s="2">
        <v>43317</v>
      </c>
      <c r="G946" s="2">
        <v>38</v>
      </c>
      <c r="K946" s="2">
        <v>11</v>
      </c>
      <c r="O946" s="2" t="s">
        <v>46</v>
      </c>
      <c r="R946" s="2">
        <v>2</v>
      </c>
      <c r="S946" s="52">
        <v>2</v>
      </c>
      <c r="V946" s="2" t="s">
        <v>1989</v>
      </c>
      <c r="W946" s="2" t="s">
        <v>54</v>
      </c>
      <c r="X946" s="2" t="s">
        <v>408</v>
      </c>
      <c r="Y946" s="2" t="s">
        <v>1599</v>
      </c>
      <c r="Z946" s="2" t="s">
        <v>1599</v>
      </c>
      <c r="AC946" s="2" t="s">
        <v>1599</v>
      </c>
      <c r="AE946" s="2" t="s">
        <v>1599</v>
      </c>
      <c r="AF946" s="12" t="s">
        <v>408</v>
      </c>
      <c r="AG946" s="12" t="s">
        <v>409</v>
      </c>
      <c r="AH946" s="12">
        <v>1</v>
      </c>
      <c r="AI946" s="12">
        <f>VLOOKUP(AH946,Tableau5[[ID_Section]:[departement]],10,TRUE)</f>
        <v>29</v>
      </c>
      <c r="AJ946" s="12">
        <v>38</v>
      </c>
      <c r="AK946" s="33">
        <v>43317</v>
      </c>
      <c r="AL946" s="12">
        <v>11</v>
      </c>
      <c r="AM946" s="12">
        <v>2</v>
      </c>
      <c r="AN946" s="12" t="s">
        <v>46</v>
      </c>
      <c r="AP946" s="12">
        <v>2</v>
      </c>
      <c r="AT946" s="12">
        <v>2</v>
      </c>
      <c r="AU946" s="12">
        <v>12</v>
      </c>
      <c r="BA946" s="12">
        <v>2</v>
      </c>
      <c r="BB946" s="12">
        <v>1</v>
      </c>
      <c r="BC946" s="12" t="s">
        <v>288</v>
      </c>
      <c r="BD946" s="12">
        <v>46</v>
      </c>
      <c r="BE946" s="12" t="s">
        <v>400</v>
      </c>
      <c r="BF946" s="12">
        <v>13957</v>
      </c>
      <c r="BG946" s="12">
        <v>15</v>
      </c>
      <c r="BI946" s="2"/>
    </row>
    <row r="947" spans="1:61" x14ac:dyDescent="0.2">
      <c r="A947" s="2" t="s">
        <v>1612</v>
      </c>
      <c r="B947" s="2" t="s">
        <v>568</v>
      </c>
      <c r="D947" s="2">
        <v>1</v>
      </c>
      <c r="E947" s="11">
        <v>43317</v>
      </c>
      <c r="F947" s="2">
        <v>43317</v>
      </c>
      <c r="G947" s="2">
        <v>38</v>
      </c>
      <c r="K947" s="2">
        <v>11</v>
      </c>
      <c r="O947" s="2" t="s">
        <v>49</v>
      </c>
      <c r="R947" s="2">
        <v>1</v>
      </c>
      <c r="S947" s="52">
        <v>1</v>
      </c>
      <c r="V947" s="2" t="s">
        <v>1988</v>
      </c>
      <c r="W947" s="2" t="s">
        <v>54</v>
      </c>
      <c r="X947" s="2" t="s">
        <v>410</v>
      </c>
      <c r="Y947" s="2" t="s">
        <v>1599</v>
      </c>
      <c r="Z947" s="2" t="s">
        <v>1599</v>
      </c>
      <c r="AC947" s="2" t="s">
        <v>1599</v>
      </c>
      <c r="AE947" s="2" t="s">
        <v>1599</v>
      </c>
      <c r="AF947" s="12" t="s">
        <v>410</v>
      </c>
      <c r="AG947" s="12" t="s">
        <v>411</v>
      </c>
      <c r="AH947" s="12">
        <v>1</v>
      </c>
      <c r="AI947" s="12">
        <f>VLOOKUP(AH947,Tableau5[[ID_Section]:[departement]],10,TRUE)</f>
        <v>29</v>
      </c>
      <c r="AJ947" s="12">
        <v>38</v>
      </c>
      <c r="AK947" s="33">
        <v>43317</v>
      </c>
      <c r="AL947" s="12">
        <v>11</v>
      </c>
      <c r="AM947" s="12">
        <v>1</v>
      </c>
      <c r="AN947" s="12" t="s">
        <v>49</v>
      </c>
      <c r="AP947" s="12">
        <v>1</v>
      </c>
      <c r="AT947" s="12">
        <v>1</v>
      </c>
      <c r="AU947" s="12">
        <v>13</v>
      </c>
      <c r="BA947" s="12">
        <v>2</v>
      </c>
      <c r="BB947" s="12">
        <v>1</v>
      </c>
      <c r="BC947" s="12" t="s">
        <v>288</v>
      </c>
      <c r="BD947" s="12">
        <v>46</v>
      </c>
      <c r="BE947" s="12" t="s">
        <v>400</v>
      </c>
      <c r="BF947" s="12">
        <v>13957</v>
      </c>
      <c r="BG947" s="12">
        <v>15</v>
      </c>
      <c r="BI947" s="2"/>
    </row>
    <row r="948" spans="1:61" x14ac:dyDescent="0.2">
      <c r="A948" s="2" t="s">
        <v>1612</v>
      </c>
      <c r="B948" s="2" t="s">
        <v>568</v>
      </c>
      <c r="D948" s="2">
        <v>1</v>
      </c>
      <c r="E948" s="11">
        <v>43317</v>
      </c>
      <c r="F948" s="2">
        <v>43317</v>
      </c>
      <c r="G948" s="2">
        <v>38</v>
      </c>
      <c r="K948" s="2">
        <v>11</v>
      </c>
      <c r="O948" s="2" t="s">
        <v>56</v>
      </c>
      <c r="R948" s="2">
        <v>2</v>
      </c>
      <c r="S948" s="52" t="s">
        <v>1599</v>
      </c>
      <c r="U948" s="2" t="s">
        <v>57</v>
      </c>
      <c r="V948" s="2" t="s">
        <v>1988</v>
      </c>
      <c r="W948" s="2" t="s">
        <v>1599</v>
      </c>
      <c r="X948" s="2" t="s">
        <v>1599</v>
      </c>
      <c r="Y948" s="2" t="s">
        <v>1599</v>
      </c>
      <c r="Z948" s="2" t="s">
        <v>1599</v>
      </c>
      <c r="AC948" s="2" t="s">
        <v>1599</v>
      </c>
      <c r="AE948" s="2" t="s">
        <v>1599</v>
      </c>
      <c r="AF948" s="12" t="s">
        <v>368</v>
      </c>
      <c r="AG948" s="12" t="s">
        <v>412</v>
      </c>
      <c r="AH948" s="12">
        <v>1</v>
      </c>
      <c r="AI948" s="12">
        <f>VLOOKUP(AH948,Tableau5[[ID_Section]:[departement]],10,TRUE)</f>
        <v>29</v>
      </c>
      <c r="AJ948" s="12">
        <v>38</v>
      </c>
      <c r="AK948" s="33">
        <v>43317</v>
      </c>
      <c r="AL948" s="12">
        <v>11</v>
      </c>
      <c r="AM948" s="12">
        <v>15</v>
      </c>
      <c r="AN948" s="12" t="s">
        <v>56</v>
      </c>
      <c r="AP948" s="12">
        <v>2</v>
      </c>
      <c r="AS948" s="12" t="s">
        <v>57</v>
      </c>
      <c r="AT948" s="12">
        <v>1</v>
      </c>
      <c r="BA948" s="12">
        <v>2</v>
      </c>
      <c r="BB948" s="12">
        <v>1</v>
      </c>
      <c r="BC948" s="12" t="s">
        <v>288</v>
      </c>
      <c r="BD948" s="12">
        <v>46</v>
      </c>
      <c r="BE948" s="12" t="s">
        <v>400</v>
      </c>
      <c r="BF948" s="12">
        <v>13957</v>
      </c>
      <c r="BG948" s="12">
        <v>15</v>
      </c>
      <c r="BI948" s="2"/>
    </row>
    <row r="949" spans="1:61" x14ac:dyDescent="0.2">
      <c r="A949" s="2" t="s">
        <v>1612</v>
      </c>
      <c r="B949" s="2" t="s">
        <v>568</v>
      </c>
      <c r="D949" s="2">
        <v>1</v>
      </c>
      <c r="E949" s="11">
        <v>43317</v>
      </c>
      <c r="F949" s="2">
        <v>43317</v>
      </c>
      <c r="G949" s="2">
        <v>38</v>
      </c>
      <c r="K949" s="2">
        <v>11</v>
      </c>
      <c r="O949" s="2" t="s">
        <v>49</v>
      </c>
      <c r="R949" s="2">
        <v>1</v>
      </c>
      <c r="S949" s="52">
        <v>1</v>
      </c>
      <c r="V949" s="2" t="s">
        <v>1988</v>
      </c>
      <c r="W949" s="2" t="s">
        <v>54</v>
      </c>
      <c r="X949" s="2" t="s">
        <v>413</v>
      </c>
      <c r="Y949" s="2" t="s">
        <v>1599</v>
      </c>
      <c r="Z949" s="2" t="s">
        <v>1599</v>
      </c>
      <c r="AC949" s="2" t="s">
        <v>1599</v>
      </c>
      <c r="AE949" s="2" t="s">
        <v>1599</v>
      </c>
      <c r="AF949" s="12" t="s">
        <v>413</v>
      </c>
      <c r="AG949" s="12" t="s">
        <v>414</v>
      </c>
      <c r="AH949" s="12">
        <v>1</v>
      </c>
      <c r="AI949" s="12">
        <f>VLOOKUP(AH949,Tableau5[[ID_Section]:[departement]],10,TRUE)</f>
        <v>29</v>
      </c>
      <c r="AJ949" s="12">
        <v>38</v>
      </c>
      <c r="AK949" s="33">
        <v>43317</v>
      </c>
      <c r="AL949" s="12">
        <v>11</v>
      </c>
      <c r="AM949" s="12">
        <v>1</v>
      </c>
      <c r="AN949" s="12" t="s">
        <v>49</v>
      </c>
      <c r="AP949" s="12">
        <v>1</v>
      </c>
      <c r="AT949" s="12">
        <v>1</v>
      </c>
      <c r="AU949" s="12">
        <v>14</v>
      </c>
      <c r="BA949" s="12">
        <v>2</v>
      </c>
      <c r="BB949" s="12">
        <v>1</v>
      </c>
      <c r="BC949" s="12" t="s">
        <v>288</v>
      </c>
      <c r="BD949" s="12">
        <v>46</v>
      </c>
      <c r="BE949" s="12" t="s">
        <v>400</v>
      </c>
      <c r="BF949" s="12">
        <v>13957</v>
      </c>
      <c r="BG949" s="12">
        <v>15</v>
      </c>
      <c r="BI949" s="2"/>
    </row>
    <row r="950" spans="1:61" x14ac:dyDescent="0.2">
      <c r="A950" s="2" t="s">
        <v>1612</v>
      </c>
      <c r="B950" s="2" t="s">
        <v>568</v>
      </c>
      <c r="D950" s="2">
        <v>1</v>
      </c>
      <c r="E950" s="11">
        <v>43317</v>
      </c>
      <c r="F950" s="2">
        <v>43317</v>
      </c>
      <c r="G950" s="2">
        <v>38</v>
      </c>
      <c r="K950" s="2">
        <v>11</v>
      </c>
      <c r="M950" s="2">
        <v>1</v>
      </c>
      <c r="O950" s="2" t="s">
        <v>53</v>
      </c>
      <c r="P950" s="52" t="s">
        <v>53</v>
      </c>
      <c r="R950" s="2">
        <v>2</v>
      </c>
      <c r="S950" s="52">
        <v>2</v>
      </c>
      <c r="V950" s="2" t="s">
        <v>1988</v>
      </c>
      <c r="W950" s="2" t="s">
        <v>54</v>
      </c>
      <c r="X950" s="2" t="s">
        <v>415</v>
      </c>
      <c r="Y950" s="2" t="s">
        <v>1599</v>
      </c>
      <c r="Z950" s="2" t="s">
        <v>1599</v>
      </c>
      <c r="AC950" s="2" t="s">
        <v>1599</v>
      </c>
      <c r="AE950" s="2" t="s">
        <v>1599</v>
      </c>
      <c r="AF950" s="12" t="s">
        <v>415</v>
      </c>
      <c r="AG950" s="12" t="s">
        <v>416</v>
      </c>
      <c r="AH950" s="12">
        <v>1</v>
      </c>
      <c r="AI950" s="12">
        <f>VLOOKUP(AH950,Tableau5[[ID_Section]:[departement]],10,TRUE)</f>
        <v>29</v>
      </c>
      <c r="AJ950" s="12">
        <v>38</v>
      </c>
      <c r="AK950" s="33">
        <v>43317</v>
      </c>
      <c r="AL950" s="12">
        <v>11</v>
      </c>
      <c r="AM950" s="12">
        <v>9</v>
      </c>
      <c r="AN950" s="12" t="s">
        <v>53</v>
      </c>
      <c r="AO950" s="12" t="s">
        <v>53</v>
      </c>
      <c r="AP950" s="12">
        <v>2</v>
      </c>
      <c r="AR950" s="12">
        <v>1</v>
      </c>
      <c r="AT950" s="12">
        <v>1</v>
      </c>
      <c r="AU950" s="12">
        <v>15</v>
      </c>
      <c r="AZ950" s="12" t="str">
        <f>CONCATENATE(AH950,"-",AK950,"-","Loisir")</f>
        <v>1-43317-Loisir</v>
      </c>
      <c r="BA950" s="12">
        <v>1</v>
      </c>
      <c r="BB950" s="12">
        <v>1</v>
      </c>
      <c r="BC950" s="12" t="s">
        <v>288</v>
      </c>
      <c r="BD950" s="12">
        <v>46</v>
      </c>
      <c r="BE950" s="12" t="s">
        <v>400</v>
      </c>
      <c r="BF950" s="12">
        <v>13957</v>
      </c>
      <c r="BG950" s="12">
        <v>15</v>
      </c>
      <c r="BH950" s="12" t="s">
        <v>48</v>
      </c>
      <c r="BI950" s="2"/>
    </row>
    <row r="951" spans="1:61" x14ac:dyDescent="0.2">
      <c r="A951" s="2" t="s">
        <v>1612</v>
      </c>
      <c r="B951" s="2" t="s">
        <v>568</v>
      </c>
      <c r="D951" s="2">
        <v>1</v>
      </c>
      <c r="E951" s="11">
        <v>43317</v>
      </c>
      <c r="F951" s="2">
        <v>43317</v>
      </c>
      <c r="G951" s="2">
        <v>38</v>
      </c>
      <c r="K951" s="2">
        <v>12</v>
      </c>
      <c r="O951" s="2" t="s">
        <v>50</v>
      </c>
      <c r="P951" s="52" t="s">
        <v>50</v>
      </c>
      <c r="R951" s="2">
        <v>2</v>
      </c>
      <c r="S951" s="52">
        <v>2</v>
      </c>
      <c r="V951" s="2" t="s">
        <v>1988</v>
      </c>
      <c r="W951" s="2" t="s">
        <v>54</v>
      </c>
      <c r="X951" s="2" t="s">
        <v>417</v>
      </c>
      <c r="Y951" s="2" t="s">
        <v>1599</v>
      </c>
      <c r="Z951" s="2" t="s">
        <v>1599</v>
      </c>
      <c r="AC951" s="2" t="s">
        <v>1599</v>
      </c>
      <c r="AE951" s="2" t="s">
        <v>1599</v>
      </c>
      <c r="AF951" s="12" t="s">
        <v>417</v>
      </c>
      <c r="AG951" s="12" t="s">
        <v>418</v>
      </c>
      <c r="AH951" s="12">
        <v>1</v>
      </c>
      <c r="AI951" s="12">
        <f>VLOOKUP(AH951,Tableau5[[ID_Section]:[departement]],10,TRUE)</f>
        <v>29</v>
      </c>
      <c r="AJ951" s="12">
        <v>38</v>
      </c>
      <c r="AK951" s="33">
        <v>43317</v>
      </c>
      <c r="AL951" s="12">
        <v>12</v>
      </c>
      <c r="AM951" s="12">
        <v>8</v>
      </c>
      <c r="AN951" s="12" t="s">
        <v>50</v>
      </c>
      <c r="AO951" s="12" t="str">
        <f>AN951</f>
        <v>Utilitaire</v>
      </c>
      <c r="AP951" s="12">
        <v>2</v>
      </c>
      <c r="AT951" s="12">
        <v>1</v>
      </c>
      <c r="AU951" s="12">
        <v>16</v>
      </c>
      <c r="AZ951" s="12" t="str">
        <f>CONCATENATE(AH951,"-",AK951,"-",AN951)</f>
        <v>1-43317-Utilitaire</v>
      </c>
      <c r="BA951" s="12">
        <v>1</v>
      </c>
      <c r="BB951" s="12">
        <v>1</v>
      </c>
      <c r="BC951" s="12" t="s">
        <v>288</v>
      </c>
      <c r="BD951" s="12">
        <v>46</v>
      </c>
      <c r="BE951" s="12" t="s">
        <v>419</v>
      </c>
      <c r="BF951" s="12">
        <v>13958</v>
      </c>
      <c r="BG951" s="12">
        <v>16</v>
      </c>
      <c r="BI951" s="2"/>
    </row>
    <row r="952" spans="1:61" x14ac:dyDescent="0.2">
      <c r="A952" s="2" t="s">
        <v>1612</v>
      </c>
      <c r="B952" s="2" t="s">
        <v>568</v>
      </c>
      <c r="D952" s="2">
        <v>1</v>
      </c>
      <c r="E952" s="11">
        <v>43317</v>
      </c>
      <c r="F952" s="2">
        <v>43317</v>
      </c>
      <c r="G952" s="2">
        <v>38</v>
      </c>
      <c r="K952" s="2">
        <v>12</v>
      </c>
      <c r="O952" s="2" t="s">
        <v>53</v>
      </c>
      <c r="P952" s="52" t="s">
        <v>53</v>
      </c>
      <c r="R952" s="2">
        <v>4</v>
      </c>
      <c r="S952" s="52" t="s">
        <v>1599</v>
      </c>
      <c r="V952" s="2" t="s">
        <v>1988</v>
      </c>
      <c r="W952" s="2" t="s">
        <v>1599</v>
      </c>
      <c r="X952" s="2" t="s">
        <v>1599</v>
      </c>
      <c r="Y952" s="2" t="s">
        <v>1599</v>
      </c>
      <c r="Z952" s="2" t="s">
        <v>1599</v>
      </c>
      <c r="AC952" s="2" t="s">
        <v>1599</v>
      </c>
      <c r="AE952" s="2" t="s">
        <v>1599</v>
      </c>
      <c r="AF952" s="12" t="s">
        <v>368</v>
      </c>
      <c r="AG952" s="12" t="s">
        <v>420</v>
      </c>
      <c r="AH952" s="12">
        <v>1</v>
      </c>
      <c r="AI952" s="12">
        <f>VLOOKUP(AH952,Tableau5[[ID_Section]:[departement]],10,TRUE)</f>
        <v>29</v>
      </c>
      <c r="AJ952" s="12">
        <v>38</v>
      </c>
      <c r="AK952" s="33">
        <v>43317</v>
      </c>
      <c r="AL952" s="12">
        <v>12</v>
      </c>
      <c r="AM952" s="12">
        <v>7</v>
      </c>
      <c r="AN952" s="12" t="s">
        <v>53</v>
      </c>
      <c r="AO952" s="12" t="s">
        <v>53</v>
      </c>
      <c r="AP952" s="12">
        <v>4</v>
      </c>
      <c r="AT952" s="12">
        <v>1</v>
      </c>
      <c r="AZ952" s="12" t="str">
        <f>CONCATENATE(AH952,"-",AK952,"-","Loisir")</f>
        <v>1-43317-Loisir</v>
      </c>
      <c r="BA952" s="12">
        <v>1</v>
      </c>
      <c r="BB952" s="12">
        <v>1</v>
      </c>
      <c r="BC952" s="12" t="s">
        <v>288</v>
      </c>
      <c r="BD952" s="12">
        <v>46</v>
      </c>
      <c r="BE952" s="12" t="s">
        <v>419</v>
      </c>
      <c r="BF952" s="12">
        <v>13958</v>
      </c>
      <c r="BG952" s="12">
        <v>16</v>
      </c>
      <c r="BI952" s="2"/>
    </row>
    <row r="953" spans="1:61" x14ac:dyDescent="0.2">
      <c r="A953" s="2" t="s">
        <v>1612</v>
      </c>
      <c r="B953" s="2" t="s">
        <v>568</v>
      </c>
      <c r="D953" s="2">
        <v>1</v>
      </c>
      <c r="E953" s="11">
        <v>43317</v>
      </c>
      <c r="F953" s="2">
        <v>43317</v>
      </c>
      <c r="G953" s="2">
        <v>38</v>
      </c>
      <c r="K953" s="2">
        <v>12</v>
      </c>
      <c r="M953" s="2">
        <v>1</v>
      </c>
      <c r="O953" s="2" t="s">
        <v>55</v>
      </c>
      <c r="P953" s="52" t="s">
        <v>55</v>
      </c>
      <c r="R953" s="2">
        <v>1</v>
      </c>
      <c r="S953" s="52">
        <v>1</v>
      </c>
      <c r="V953" s="2" t="s">
        <v>1989</v>
      </c>
      <c r="W953" s="2" t="s">
        <v>54</v>
      </c>
      <c r="X953" s="2" t="s">
        <v>421</v>
      </c>
      <c r="Y953" s="2" t="s">
        <v>1599</v>
      </c>
      <c r="Z953" s="2" t="s">
        <v>1599</v>
      </c>
      <c r="AC953" s="2" t="s">
        <v>1599</v>
      </c>
      <c r="AE953" s="2" t="s">
        <v>1599</v>
      </c>
      <c r="AF953" s="12" t="s">
        <v>421</v>
      </c>
      <c r="AG953" s="12" t="s">
        <v>422</v>
      </c>
      <c r="AH953" s="12">
        <v>1</v>
      </c>
      <c r="AI953" s="12">
        <f>VLOOKUP(AH953,Tableau5[[ID_Section]:[departement]],10,TRUE)</f>
        <v>29</v>
      </c>
      <c r="AJ953" s="12">
        <v>38</v>
      </c>
      <c r="AK953" s="33">
        <v>43317</v>
      </c>
      <c r="AL953" s="12">
        <v>12</v>
      </c>
      <c r="AM953" s="12">
        <v>5</v>
      </c>
      <c r="AN953" s="12" t="s">
        <v>55</v>
      </c>
      <c r="AO953" s="12" t="str">
        <f>AN953</f>
        <v>Sportif</v>
      </c>
      <c r="AP953" s="12">
        <v>1</v>
      </c>
      <c r="AR953" s="12">
        <v>1</v>
      </c>
      <c r="AT953" s="12">
        <v>2</v>
      </c>
      <c r="AU953" s="12">
        <v>17</v>
      </c>
      <c r="AZ953" s="12" t="str">
        <f>CONCATENATE(AH953,"-",AK953,"-",AN953)</f>
        <v>1-43317-Sportif</v>
      </c>
      <c r="BA953" s="12">
        <v>1</v>
      </c>
      <c r="BB953" s="12">
        <v>1</v>
      </c>
      <c r="BC953" s="12" t="s">
        <v>288</v>
      </c>
      <c r="BD953" s="12">
        <v>46</v>
      </c>
      <c r="BE953" s="12" t="s">
        <v>419</v>
      </c>
      <c r="BF953" s="12">
        <v>13958</v>
      </c>
      <c r="BG953" s="12">
        <v>16</v>
      </c>
      <c r="BI953" s="2"/>
    </row>
    <row r="954" spans="1:61" x14ac:dyDescent="0.2">
      <c r="A954" s="2" t="s">
        <v>1612</v>
      </c>
      <c r="B954" s="2" t="s">
        <v>568</v>
      </c>
      <c r="D954" s="2">
        <v>1</v>
      </c>
      <c r="E954" s="11">
        <v>43317</v>
      </c>
      <c r="F954" s="2">
        <v>43317</v>
      </c>
      <c r="G954" s="2">
        <v>38</v>
      </c>
      <c r="K954" s="2">
        <v>12</v>
      </c>
      <c r="O954" s="2" t="s">
        <v>55</v>
      </c>
      <c r="P954" s="52" t="s">
        <v>55</v>
      </c>
      <c r="R954" s="2">
        <v>2</v>
      </c>
      <c r="S954" s="52" t="s">
        <v>1599</v>
      </c>
      <c r="V954" s="2" t="s">
        <v>1989</v>
      </c>
      <c r="W954" s="2" t="s">
        <v>1599</v>
      </c>
      <c r="X954" s="2" t="s">
        <v>1599</v>
      </c>
      <c r="Y954" s="2" t="s">
        <v>1599</v>
      </c>
      <c r="Z954" s="2" t="s">
        <v>1599</v>
      </c>
      <c r="AC954" s="2" t="s">
        <v>1599</v>
      </c>
      <c r="AE954" s="2" t="s">
        <v>1599</v>
      </c>
      <c r="AF954" s="12" t="s">
        <v>368</v>
      </c>
      <c r="AG954" s="12" t="s">
        <v>423</v>
      </c>
      <c r="AH954" s="12">
        <v>1</v>
      </c>
      <c r="AI954" s="12">
        <f>VLOOKUP(AH954,Tableau5[[ID_Section]:[departement]],10,TRUE)</f>
        <v>29</v>
      </c>
      <c r="AJ954" s="12">
        <v>38</v>
      </c>
      <c r="AK954" s="33">
        <v>43317</v>
      </c>
      <c r="AL954" s="12">
        <v>12</v>
      </c>
      <c r="AM954" s="12">
        <v>5</v>
      </c>
      <c r="AN954" s="12" t="s">
        <v>55</v>
      </c>
      <c r="AO954" s="12" t="str">
        <f>AN954</f>
        <v>Sportif</v>
      </c>
      <c r="AP954" s="12">
        <v>2</v>
      </c>
      <c r="AT954" s="12">
        <v>2</v>
      </c>
      <c r="AZ954" s="12" t="str">
        <f>CONCATENATE(AH954,"-",AK954,"-",AN954)</f>
        <v>1-43317-Sportif</v>
      </c>
      <c r="BA954" s="12">
        <v>1</v>
      </c>
      <c r="BB954" s="12">
        <v>1</v>
      </c>
      <c r="BC954" s="12" t="s">
        <v>288</v>
      </c>
      <c r="BD954" s="12">
        <v>46</v>
      </c>
      <c r="BE954" s="12" t="s">
        <v>419</v>
      </c>
      <c r="BF954" s="12">
        <v>13958</v>
      </c>
      <c r="BG954" s="12">
        <v>16</v>
      </c>
      <c r="BI954" s="2"/>
    </row>
    <row r="955" spans="1:61" x14ac:dyDescent="0.2">
      <c r="A955" s="2" t="s">
        <v>1612</v>
      </c>
      <c r="B955" s="2" t="s">
        <v>568</v>
      </c>
      <c r="D955" s="2">
        <v>1</v>
      </c>
      <c r="E955" s="11">
        <v>43317</v>
      </c>
      <c r="F955" s="2">
        <v>43317</v>
      </c>
      <c r="G955" s="2">
        <v>38</v>
      </c>
      <c r="K955" s="2">
        <v>12</v>
      </c>
      <c r="O955" s="2" t="s">
        <v>55</v>
      </c>
      <c r="P955" s="52" t="s">
        <v>55</v>
      </c>
      <c r="R955" s="2">
        <v>1</v>
      </c>
      <c r="S955" s="52" t="s">
        <v>1599</v>
      </c>
      <c r="V955" s="2" t="s">
        <v>1989</v>
      </c>
      <c r="W955" s="2" t="s">
        <v>1599</v>
      </c>
      <c r="X955" s="2" t="s">
        <v>1599</v>
      </c>
      <c r="Y955" s="2" t="s">
        <v>1599</v>
      </c>
      <c r="Z955" s="2" t="s">
        <v>1599</v>
      </c>
      <c r="AC955" s="2" t="s">
        <v>1599</v>
      </c>
      <c r="AE955" s="2" t="s">
        <v>1599</v>
      </c>
      <c r="AF955" s="12" t="s">
        <v>368</v>
      </c>
      <c r="AG955" s="12" t="s">
        <v>424</v>
      </c>
      <c r="AH955" s="12">
        <v>1</v>
      </c>
      <c r="AI955" s="12">
        <f>VLOOKUP(AH955,Tableau5[[ID_Section]:[departement]],10,TRUE)</f>
        <v>29</v>
      </c>
      <c r="AJ955" s="12">
        <v>38</v>
      </c>
      <c r="AK955" s="33">
        <v>43317</v>
      </c>
      <c r="AL955" s="12">
        <v>12</v>
      </c>
      <c r="AM955" s="12">
        <v>5</v>
      </c>
      <c r="AN955" s="12" t="s">
        <v>55</v>
      </c>
      <c r="AO955" s="12" t="str">
        <f>AN955</f>
        <v>Sportif</v>
      </c>
      <c r="AP955" s="12">
        <v>1</v>
      </c>
      <c r="AT955" s="12">
        <v>2</v>
      </c>
      <c r="AZ955" s="12" t="str">
        <f>CONCATENATE(AH955,"-",AK955,"-",AN955)</f>
        <v>1-43317-Sportif</v>
      </c>
      <c r="BA955" s="12">
        <v>1</v>
      </c>
      <c r="BB955" s="12">
        <v>1</v>
      </c>
      <c r="BC955" s="12" t="s">
        <v>288</v>
      </c>
      <c r="BD955" s="12">
        <v>46</v>
      </c>
      <c r="BE955" s="12" t="s">
        <v>419</v>
      </c>
      <c r="BF955" s="12">
        <v>13958</v>
      </c>
      <c r="BG955" s="12">
        <v>16</v>
      </c>
      <c r="BI955" s="2"/>
    </row>
    <row r="956" spans="1:61" x14ac:dyDescent="0.2">
      <c r="A956" s="2" t="s">
        <v>1612</v>
      </c>
      <c r="B956" s="2" t="s">
        <v>568</v>
      </c>
      <c r="D956" s="2">
        <v>1</v>
      </c>
      <c r="E956" s="11">
        <v>43317</v>
      </c>
      <c r="F956" s="2">
        <v>43317</v>
      </c>
      <c r="G956" s="2">
        <v>38</v>
      </c>
      <c r="K956" s="2">
        <v>12</v>
      </c>
      <c r="M956" s="2">
        <v>1</v>
      </c>
      <c r="O956" s="2" t="s">
        <v>53</v>
      </c>
      <c r="P956" s="52" t="s">
        <v>53</v>
      </c>
      <c r="R956" s="2">
        <v>1</v>
      </c>
      <c r="S956" s="52">
        <v>1</v>
      </c>
      <c r="V956" s="2" t="s">
        <v>1988</v>
      </c>
      <c r="W956" s="2" t="s">
        <v>54</v>
      </c>
      <c r="X956" s="2" t="s">
        <v>425</v>
      </c>
      <c r="Y956" s="2" t="s">
        <v>1599</v>
      </c>
      <c r="Z956" s="2" t="s">
        <v>1599</v>
      </c>
      <c r="AC956" s="2" t="s">
        <v>1599</v>
      </c>
      <c r="AE956" s="2" t="s">
        <v>1599</v>
      </c>
      <c r="AF956" s="12" t="s">
        <v>425</v>
      </c>
      <c r="AG956" s="12" t="s">
        <v>426</v>
      </c>
      <c r="AH956" s="12">
        <v>1</v>
      </c>
      <c r="AI956" s="12">
        <f>VLOOKUP(AH956,Tableau5[[ID_Section]:[departement]],10,TRUE)</f>
        <v>29</v>
      </c>
      <c r="AJ956" s="12">
        <v>38</v>
      </c>
      <c r="AK956" s="33">
        <v>43317</v>
      </c>
      <c r="AL956" s="12">
        <v>12</v>
      </c>
      <c r="AM956" s="12">
        <v>9</v>
      </c>
      <c r="AN956" s="12" t="s">
        <v>53</v>
      </c>
      <c r="AO956" s="12" t="s">
        <v>53</v>
      </c>
      <c r="AP956" s="12">
        <v>1</v>
      </c>
      <c r="AR956" s="12">
        <v>1</v>
      </c>
      <c r="AT956" s="12">
        <v>1</v>
      </c>
      <c r="AU956" s="12">
        <v>18</v>
      </c>
      <c r="AZ956" s="12" t="str">
        <f>CONCATENATE(AH956,"-",AK956,"-","Loisir")</f>
        <v>1-43317-Loisir</v>
      </c>
      <c r="BA956" s="12">
        <v>1</v>
      </c>
      <c r="BB956" s="12">
        <v>1</v>
      </c>
      <c r="BC956" s="12" t="s">
        <v>288</v>
      </c>
      <c r="BD956" s="12">
        <v>46</v>
      </c>
      <c r="BE956" s="12" t="s">
        <v>419</v>
      </c>
      <c r="BF956" s="12">
        <v>13958</v>
      </c>
      <c r="BG956" s="12">
        <v>16</v>
      </c>
      <c r="BI956" s="2"/>
    </row>
    <row r="957" spans="1:61" x14ac:dyDescent="0.2">
      <c r="A957" s="2" t="s">
        <v>1612</v>
      </c>
      <c r="B957" s="2" t="s">
        <v>568</v>
      </c>
      <c r="D957" s="2">
        <v>1</v>
      </c>
      <c r="E957" s="11">
        <v>43317</v>
      </c>
      <c r="F957" s="2">
        <v>43317</v>
      </c>
      <c r="G957" s="2">
        <v>38</v>
      </c>
      <c r="K957" s="2">
        <v>12</v>
      </c>
      <c r="O957" s="2" t="s">
        <v>55</v>
      </c>
      <c r="P957" s="52" t="s">
        <v>55</v>
      </c>
      <c r="R957" s="2">
        <v>2</v>
      </c>
      <c r="S957" s="52" t="s">
        <v>1599</v>
      </c>
      <c r="V957" s="2" t="s">
        <v>1989</v>
      </c>
      <c r="W957" s="2" t="s">
        <v>1599</v>
      </c>
      <c r="X957" s="2" t="s">
        <v>1599</v>
      </c>
      <c r="Y957" s="2" t="s">
        <v>1599</v>
      </c>
      <c r="Z957" s="2" t="s">
        <v>1599</v>
      </c>
      <c r="AC957" s="2" t="s">
        <v>1599</v>
      </c>
      <c r="AE957" s="2" t="s">
        <v>1599</v>
      </c>
      <c r="AF957" s="12" t="s">
        <v>368</v>
      </c>
      <c r="AG957" s="12" t="s">
        <v>427</v>
      </c>
      <c r="AH957" s="12">
        <v>1</v>
      </c>
      <c r="AI957" s="12">
        <f>VLOOKUP(AH957,Tableau5[[ID_Section]:[departement]],10,TRUE)</f>
        <v>29</v>
      </c>
      <c r="AJ957" s="12">
        <v>38</v>
      </c>
      <c r="AK957" s="33">
        <v>43317</v>
      </c>
      <c r="AL957" s="12">
        <v>12</v>
      </c>
      <c r="AM957" s="12">
        <v>5</v>
      </c>
      <c r="AN957" s="12" t="s">
        <v>55</v>
      </c>
      <c r="AO957" s="12" t="str">
        <f>AN957</f>
        <v>Sportif</v>
      </c>
      <c r="AP957" s="12">
        <v>2</v>
      </c>
      <c r="AT957" s="12">
        <v>2</v>
      </c>
      <c r="AZ957" s="12" t="str">
        <f>CONCATENATE(AH957,"-",AK957,"-",AN957)</f>
        <v>1-43317-Sportif</v>
      </c>
      <c r="BA957" s="12">
        <v>1</v>
      </c>
      <c r="BB957" s="12">
        <v>1</v>
      </c>
      <c r="BC957" s="12" t="s">
        <v>288</v>
      </c>
      <c r="BD957" s="12">
        <v>46</v>
      </c>
      <c r="BE957" s="12" t="s">
        <v>419</v>
      </c>
      <c r="BF957" s="12">
        <v>13958</v>
      </c>
      <c r="BG957" s="12">
        <v>16</v>
      </c>
      <c r="BI957" s="2"/>
    </row>
    <row r="958" spans="1:61" x14ac:dyDescent="0.2">
      <c r="A958" s="2" t="s">
        <v>1612</v>
      </c>
      <c r="B958" s="2" t="s">
        <v>568</v>
      </c>
      <c r="D958" s="2">
        <v>1</v>
      </c>
      <c r="E958" s="11">
        <v>43317</v>
      </c>
      <c r="F958" s="2">
        <v>43317</v>
      </c>
      <c r="G958" s="2">
        <v>38</v>
      </c>
      <c r="K958" s="2">
        <v>12</v>
      </c>
      <c r="O958" s="2" t="s">
        <v>55</v>
      </c>
      <c r="P958" s="52" t="s">
        <v>55</v>
      </c>
      <c r="R958" s="2">
        <v>2</v>
      </c>
      <c r="S958" s="52" t="s">
        <v>1599</v>
      </c>
      <c r="V958" s="2" t="s">
        <v>1989</v>
      </c>
      <c r="W958" s="2" t="s">
        <v>1599</v>
      </c>
      <c r="X958" s="2" t="s">
        <v>1599</v>
      </c>
      <c r="Y958" s="2" t="s">
        <v>1599</v>
      </c>
      <c r="Z958" s="2" t="s">
        <v>1599</v>
      </c>
      <c r="AC958" s="2" t="s">
        <v>1599</v>
      </c>
      <c r="AE958" s="2" t="s">
        <v>1599</v>
      </c>
      <c r="AF958" s="12" t="s">
        <v>368</v>
      </c>
      <c r="AG958" s="12" t="s">
        <v>428</v>
      </c>
      <c r="AH958" s="12">
        <v>1</v>
      </c>
      <c r="AI958" s="12">
        <f>VLOOKUP(AH958,Tableau5[[ID_Section]:[departement]],10,TRUE)</f>
        <v>29</v>
      </c>
      <c r="AJ958" s="12">
        <v>38</v>
      </c>
      <c r="AK958" s="33">
        <v>43317</v>
      </c>
      <c r="AL958" s="12">
        <v>12</v>
      </c>
      <c r="AM958" s="12">
        <v>5</v>
      </c>
      <c r="AN958" s="12" t="s">
        <v>55</v>
      </c>
      <c r="AO958" s="12" t="str">
        <f>AN958</f>
        <v>Sportif</v>
      </c>
      <c r="AP958" s="12">
        <v>2</v>
      </c>
      <c r="AT958" s="12">
        <v>2</v>
      </c>
      <c r="AZ958" s="12" t="str">
        <f>CONCATENATE(AH958,"-",AK958,"-",AN958)</f>
        <v>1-43317-Sportif</v>
      </c>
      <c r="BA958" s="12">
        <v>1</v>
      </c>
      <c r="BB958" s="12">
        <v>1</v>
      </c>
      <c r="BC958" s="12" t="s">
        <v>288</v>
      </c>
      <c r="BD958" s="12">
        <v>46</v>
      </c>
      <c r="BE958" s="12" t="s">
        <v>419</v>
      </c>
      <c r="BF958" s="12">
        <v>13958</v>
      </c>
      <c r="BG958" s="12">
        <v>16</v>
      </c>
      <c r="BI958" s="2"/>
    </row>
    <row r="959" spans="1:61" x14ac:dyDescent="0.2">
      <c r="A959" s="2" t="s">
        <v>1612</v>
      </c>
      <c r="B959" s="2" t="s">
        <v>568</v>
      </c>
      <c r="D959" s="2">
        <v>1</v>
      </c>
      <c r="E959" s="11">
        <v>43317</v>
      </c>
      <c r="F959" s="2">
        <v>43317</v>
      </c>
      <c r="G959" s="2">
        <v>38</v>
      </c>
      <c r="K959" s="2">
        <v>12</v>
      </c>
      <c r="O959" s="2" t="s">
        <v>144</v>
      </c>
      <c r="R959" s="2">
        <v>1</v>
      </c>
      <c r="S959" s="52" t="s">
        <v>1599</v>
      </c>
      <c r="V959" s="2" t="s">
        <v>1988</v>
      </c>
      <c r="W959" s="2" t="s">
        <v>1599</v>
      </c>
      <c r="X959" s="2" t="s">
        <v>1599</v>
      </c>
      <c r="Y959" s="2" t="s">
        <v>1599</v>
      </c>
      <c r="Z959" s="2" t="s">
        <v>1599</v>
      </c>
      <c r="AC959" s="2" t="s">
        <v>1599</v>
      </c>
      <c r="AE959" s="2" t="s">
        <v>1599</v>
      </c>
      <c r="AF959" s="12" t="s">
        <v>368</v>
      </c>
      <c r="AG959" s="12" t="s">
        <v>429</v>
      </c>
      <c r="AH959" s="12">
        <v>1</v>
      </c>
      <c r="AI959" s="12">
        <f>VLOOKUP(AH959,Tableau5[[ID_Section]:[departement]],10,TRUE)</f>
        <v>29</v>
      </c>
      <c r="AJ959" s="12">
        <v>38</v>
      </c>
      <c r="AK959" s="33">
        <v>43317</v>
      </c>
      <c r="AL959" s="12">
        <v>12</v>
      </c>
      <c r="AM959" s="12">
        <v>3</v>
      </c>
      <c r="AN959" s="12" t="s">
        <v>144</v>
      </c>
      <c r="AP959" s="12">
        <v>1</v>
      </c>
      <c r="AT959" s="12">
        <v>1</v>
      </c>
      <c r="BA959" s="12">
        <v>2</v>
      </c>
      <c r="BB959" s="12">
        <v>1</v>
      </c>
      <c r="BC959" s="12" t="s">
        <v>288</v>
      </c>
      <c r="BD959" s="12">
        <v>46</v>
      </c>
      <c r="BE959" s="12" t="s">
        <v>419</v>
      </c>
      <c r="BF959" s="12">
        <v>13958</v>
      </c>
      <c r="BG959" s="12">
        <v>16</v>
      </c>
      <c r="BI959" s="2"/>
    </row>
    <row r="960" spans="1:61" x14ac:dyDescent="0.2">
      <c r="A960" s="2" t="s">
        <v>1612</v>
      </c>
      <c r="B960" s="2" t="s">
        <v>568</v>
      </c>
      <c r="D960" s="2">
        <v>1</v>
      </c>
      <c r="E960" s="11">
        <v>43317</v>
      </c>
      <c r="F960" s="2">
        <v>43317</v>
      </c>
      <c r="G960" s="2">
        <v>38</v>
      </c>
      <c r="K960" s="2">
        <v>12</v>
      </c>
      <c r="M960" s="2">
        <v>1</v>
      </c>
      <c r="O960" s="2" t="s">
        <v>53</v>
      </c>
      <c r="P960" s="52" t="s">
        <v>53</v>
      </c>
      <c r="R960" s="2">
        <v>1</v>
      </c>
      <c r="S960" s="52" t="s">
        <v>1599</v>
      </c>
      <c r="V960" s="2" t="s">
        <v>1988</v>
      </c>
      <c r="W960" s="2" t="s">
        <v>1599</v>
      </c>
      <c r="X960" s="2" t="s">
        <v>1599</v>
      </c>
      <c r="Y960" s="2" t="s">
        <v>1599</v>
      </c>
      <c r="Z960" s="2" t="s">
        <v>1599</v>
      </c>
      <c r="AC960" s="2" t="s">
        <v>1599</v>
      </c>
      <c r="AE960" s="2" t="s">
        <v>1599</v>
      </c>
      <c r="AF960" s="12" t="s">
        <v>368</v>
      </c>
      <c r="AG960" s="12" t="s">
        <v>430</v>
      </c>
      <c r="AH960" s="12">
        <v>1</v>
      </c>
      <c r="AI960" s="12">
        <f>VLOOKUP(AH960,Tableau5[[ID_Section]:[departement]],10,TRUE)</f>
        <v>29</v>
      </c>
      <c r="AJ960" s="12">
        <v>38</v>
      </c>
      <c r="AK960" s="33">
        <v>43317</v>
      </c>
      <c r="AL960" s="12">
        <v>12</v>
      </c>
      <c r="AM960" s="12">
        <v>9</v>
      </c>
      <c r="AN960" s="12" t="s">
        <v>53</v>
      </c>
      <c r="AO960" s="12" t="s">
        <v>53</v>
      </c>
      <c r="AP960" s="12">
        <v>1</v>
      </c>
      <c r="AR960" s="12">
        <v>1</v>
      </c>
      <c r="AT960" s="12">
        <v>1</v>
      </c>
      <c r="AZ960" s="12" t="str">
        <f>CONCATENATE(AH960,"-",AK960,"-","Loisir")</f>
        <v>1-43317-Loisir</v>
      </c>
      <c r="BA960" s="12">
        <v>1</v>
      </c>
      <c r="BB960" s="12">
        <v>1</v>
      </c>
      <c r="BC960" s="12" t="s">
        <v>288</v>
      </c>
      <c r="BD960" s="12">
        <v>46</v>
      </c>
      <c r="BE960" s="12" t="s">
        <v>419</v>
      </c>
      <c r="BF960" s="12">
        <v>13958</v>
      </c>
      <c r="BG960" s="12">
        <v>16</v>
      </c>
      <c r="BI960" s="2"/>
    </row>
    <row r="961" spans="1:61" x14ac:dyDescent="0.2">
      <c r="A961" s="2" t="s">
        <v>1612</v>
      </c>
      <c r="B961" s="2" t="s">
        <v>568</v>
      </c>
      <c r="D961" s="2">
        <v>1</v>
      </c>
      <c r="E961" s="11">
        <v>43317</v>
      </c>
      <c r="F961" s="2">
        <v>43317</v>
      </c>
      <c r="G961" s="2">
        <v>38</v>
      </c>
      <c r="K961" s="2">
        <v>12</v>
      </c>
      <c r="O961" s="2" t="s">
        <v>71</v>
      </c>
      <c r="R961" s="2">
        <v>1</v>
      </c>
      <c r="S961" s="52" t="s">
        <v>1599</v>
      </c>
      <c r="V961" s="2" t="s">
        <v>1989</v>
      </c>
      <c r="W961" s="2" t="s">
        <v>1599</v>
      </c>
      <c r="X961" s="2" t="s">
        <v>1599</v>
      </c>
      <c r="Y961" s="2" t="s">
        <v>1599</v>
      </c>
      <c r="Z961" s="2" t="s">
        <v>1599</v>
      </c>
      <c r="AC961" s="2" t="s">
        <v>1599</v>
      </c>
      <c r="AE961" s="2" t="s">
        <v>1599</v>
      </c>
      <c r="AF961" s="12" t="s">
        <v>368</v>
      </c>
      <c r="AG961" s="12" t="s">
        <v>431</v>
      </c>
      <c r="AH961" s="12">
        <v>1</v>
      </c>
      <c r="AI961" s="12">
        <f>VLOOKUP(AH961,Tableau5[[ID_Section]:[departement]],10,TRUE)</f>
        <v>29</v>
      </c>
      <c r="AJ961" s="12">
        <v>38</v>
      </c>
      <c r="AK961" s="33">
        <v>43317</v>
      </c>
      <c r="AL961" s="12">
        <v>12</v>
      </c>
      <c r="AM961" s="12">
        <v>13</v>
      </c>
      <c r="AN961" s="12" t="s">
        <v>71</v>
      </c>
      <c r="AP961" s="12">
        <v>1</v>
      </c>
      <c r="AT961" s="12">
        <v>2</v>
      </c>
      <c r="BA961" s="12">
        <v>2</v>
      </c>
      <c r="BB961" s="12">
        <v>1</v>
      </c>
      <c r="BC961" s="12" t="s">
        <v>288</v>
      </c>
      <c r="BD961" s="12">
        <v>46</v>
      </c>
      <c r="BE961" s="12" t="s">
        <v>419</v>
      </c>
      <c r="BF961" s="12">
        <v>13958</v>
      </c>
      <c r="BG961" s="12">
        <v>16</v>
      </c>
      <c r="BI961" s="2"/>
    </row>
    <row r="962" spans="1:61" x14ac:dyDescent="0.2">
      <c r="A962" s="2" t="s">
        <v>1612</v>
      </c>
      <c r="B962" s="2" t="s">
        <v>568</v>
      </c>
      <c r="D962" s="2">
        <v>1</v>
      </c>
      <c r="E962" s="11">
        <v>43317</v>
      </c>
      <c r="F962" s="2">
        <v>43317</v>
      </c>
      <c r="G962" s="2">
        <v>38</v>
      </c>
      <c r="K962" s="2">
        <v>12</v>
      </c>
      <c r="O962" s="2" t="s">
        <v>58</v>
      </c>
      <c r="P962" s="52" t="s">
        <v>53</v>
      </c>
      <c r="R962" s="2">
        <v>2</v>
      </c>
      <c r="S962" s="52">
        <v>2</v>
      </c>
      <c r="U962" s="2" t="s">
        <v>182</v>
      </c>
      <c r="V962" s="2" t="s">
        <v>1989</v>
      </c>
      <c r="W962" s="2" t="s">
        <v>54</v>
      </c>
      <c r="X962" s="2" t="s">
        <v>432</v>
      </c>
      <c r="Y962" s="2" t="s">
        <v>1599</v>
      </c>
      <c r="Z962" s="2" t="s">
        <v>1599</v>
      </c>
      <c r="AC962" s="2" t="s">
        <v>1599</v>
      </c>
      <c r="AE962" s="2" t="s">
        <v>1599</v>
      </c>
      <c r="AF962" s="12" t="s">
        <v>432</v>
      </c>
      <c r="AG962" s="12" t="s">
        <v>433</v>
      </c>
      <c r="AH962" s="12">
        <v>1</v>
      </c>
      <c r="AI962" s="12">
        <f>VLOOKUP(AH962,Tableau5[[ID_Section]:[departement]],10,TRUE)</f>
        <v>29</v>
      </c>
      <c r="AJ962" s="12">
        <v>38</v>
      </c>
      <c r="AK962" s="33">
        <v>43317</v>
      </c>
      <c r="AL962" s="12">
        <v>12</v>
      </c>
      <c r="AM962" s="12">
        <v>10</v>
      </c>
      <c r="AN962" s="12" t="s">
        <v>58</v>
      </c>
      <c r="AO962" s="12" t="s">
        <v>53</v>
      </c>
      <c r="AP962" s="12">
        <v>2</v>
      </c>
      <c r="AS962" s="12" t="s">
        <v>182</v>
      </c>
      <c r="AT962" s="12">
        <v>2</v>
      </c>
      <c r="AU962" s="12">
        <v>19</v>
      </c>
      <c r="AZ962" s="12" t="str">
        <f>CONCATENATE(AH962,"-",AK962,"-","Loisir")</f>
        <v>1-43317-Loisir</v>
      </c>
      <c r="BA962" s="12">
        <v>2</v>
      </c>
      <c r="BB962" s="12">
        <v>1</v>
      </c>
      <c r="BC962" s="12" t="s">
        <v>288</v>
      </c>
      <c r="BD962" s="12">
        <v>46</v>
      </c>
      <c r="BE962" s="12" t="s">
        <v>419</v>
      </c>
      <c r="BF962" s="12">
        <v>13958</v>
      </c>
      <c r="BG962" s="12">
        <v>16</v>
      </c>
      <c r="BI962" s="2"/>
    </row>
    <row r="963" spans="1:61" x14ac:dyDescent="0.2">
      <c r="A963" s="2" t="s">
        <v>1612</v>
      </c>
      <c r="B963" s="2" t="s">
        <v>568</v>
      </c>
      <c r="D963" s="2">
        <v>1</v>
      </c>
      <c r="E963" s="11">
        <v>43317</v>
      </c>
      <c r="F963" s="2">
        <v>43317</v>
      </c>
      <c r="G963" s="2">
        <v>38</v>
      </c>
      <c r="K963" s="2">
        <v>12</v>
      </c>
      <c r="O963" s="2" t="s">
        <v>53</v>
      </c>
      <c r="P963" s="52" t="s">
        <v>53</v>
      </c>
      <c r="R963" s="2">
        <v>3</v>
      </c>
      <c r="S963" s="52" t="s">
        <v>1599</v>
      </c>
      <c r="V963" s="2" t="s">
        <v>1989</v>
      </c>
      <c r="W963" s="2" t="s">
        <v>1599</v>
      </c>
      <c r="X963" s="2" t="s">
        <v>1599</v>
      </c>
      <c r="Y963" s="2" t="s">
        <v>1599</v>
      </c>
      <c r="Z963" s="2" t="s">
        <v>1599</v>
      </c>
      <c r="AC963" s="2" t="s">
        <v>1599</v>
      </c>
      <c r="AE963" s="2" t="s">
        <v>1599</v>
      </c>
      <c r="AF963" s="12" t="s">
        <v>368</v>
      </c>
      <c r="AG963" s="12" t="s">
        <v>434</v>
      </c>
      <c r="AH963" s="12">
        <v>1</v>
      </c>
      <c r="AI963" s="12">
        <f>VLOOKUP(AH963,Tableau5[[ID_Section]:[departement]],10,TRUE)</f>
        <v>29</v>
      </c>
      <c r="AJ963" s="12">
        <v>38</v>
      </c>
      <c r="AK963" s="33">
        <v>43317</v>
      </c>
      <c r="AL963" s="12">
        <v>12</v>
      </c>
      <c r="AM963" s="12">
        <v>7</v>
      </c>
      <c r="AN963" s="12" t="s">
        <v>53</v>
      </c>
      <c r="AO963" s="12" t="s">
        <v>53</v>
      </c>
      <c r="AP963" s="12">
        <v>3</v>
      </c>
      <c r="AT963" s="12">
        <v>2</v>
      </c>
      <c r="AZ963" s="12" t="str">
        <f>CONCATENATE(AH963,"-",AK963,"-","Loisir")</f>
        <v>1-43317-Loisir</v>
      </c>
      <c r="BA963" s="12">
        <v>1</v>
      </c>
      <c r="BB963" s="12">
        <v>1</v>
      </c>
      <c r="BC963" s="12" t="s">
        <v>288</v>
      </c>
      <c r="BD963" s="12">
        <v>46</v>
      </c>
      <c r="BE963" s="12" t="s">
        <v>419</v>
      </c>
      <c r="BF963" s="12">
        <v>13958</v>
      </c>
      <c r="BG963" s="12">
        <v>16</v>
      </c>
      <c r="BI963" s="2"/>
    </row>
    <row r="964" spans="1:61" x14ac:dyDescent="0.2">
      <c r="A964" s="2" t="s">
        <v>1612</v>
      </c>
      <c r="B964" s="2" t="s">
        <v>568</v>
      </c>
      <c r="D964" s="2">
        <v>1</v>
      </c>
      <c r="E964" s="11">
        <v>43317</v>
      </c>
      <c r="F964" s="2">
        <v>43317</v>
      </c>
      <c r="G964" s="2">
        <v>38</v>
      </c>
      <c r="K964" s="2">
        <v>12</v>
      </c>
      <c r="O964" s="2" t="s">
        <v>49</v>
      </c>
      <c r="R964" s="2">
        <v>1</v>
      </c>
      <c r="S964" s="52">
        <v>1</v>
      </c>
      <c r="V964" s="2" t="s">
        <v>1988</v>
      </c>
      <c r="W964" s="2" t="s">
        <v>54</v>
      </c>
      <c r="X964" s="2" t="s">
        <v>435</v>
      </c>
      <c r="Y964" s="2" t="s">
        <v>1599</v>
      </c>
      <c r="Z964" s="2" t="s">
        <v>1599</v>
      </c>
      <c r="AC964" s="2" t="s">
        <v>1599</v>
      </c>
      <c r="AE964" s="2" t="s">
        <v>1599</v>
      </c>
      <c r="AF964" s="12" t="s">
        <v>435</v>
      </c>
      <c r="AG964" s="12" t="s">
        <v>436</v>
      </c>
      <c r="AH964" s="12">
        <v>1</v>
      </c>
      <c r="AI964" s="12">
        <f>VLOOKUP(AH964,Tableau5[[ID_Section]:[departement]],10,TRUE)</f>
        <v>29</v>
      </c>
      <c r="AJ964" s="12">
        <v>38</v>
      </c>
      <c r="AK964" s="33">
        <v>43317</v>
      </c>
      <c r="AL964" s="12">
        <v>12</v>
      </c>
      <c r="AM964" s="12">
        <v>1</v>
      </c>
      <c r="AN964" s="12" t="s">
        <v>49</v>
      </c>
      <c r="AP964" s="12">
        <v>1</v>
      </c>
      <c r="AT964" s="12">
        <v>1</v>
      </c>
      <c r="AU964" s="12">
        <v>20</v>
      </c>
      <c r="BA964" s="12">
        <v>2</v>
      </c>
      <c r="BB964" s="12">
        <v>1</v>
      </c>
      <c r="BC964" s="12" t="s">
        <v>288</v>
      </c>
      <c r="BD964" s="12">
        <v>46</v>
      </c>
      <c r="BE964" s="12" t="s">
        <v>419</v>
      </c>
      <c r="BF964" s="12">
        <v>13958</v>
      </c>
      <c r="BG964" s="12">
        <v>16</v>
      </c>
      <c r="BI964" s="2"/>
    </row>
    <row r="965" spans="1:61" x14ac:dyDescent="0.2">
      <c r="A965" s="2" t="s">
        <v>1612</v>
      </c>
      <c r="B965" s="2" t="s">
        <v>568</v>
      </c>
      <c r="D965" s="2">
        <v>1</v>
      </c>
      <c r="E965" s="11">
        <v>43317</v>
      </c>
      <c r="F965" s="2">
        <v>43317</v>
      </c>
      <c r="G965" s="2">
        <v>38</v>
      </c>
      <c r="K965" s="2">
        <v>12</v>
      </c>
      <c r="O965" s="2" t="s">
        <v>49</v>
      </c>
      <c r="R965" s="2">
        <v>2</v>
      </c>
      <c r="S965" s="52" t="s">
        <v>1599</v>
      </c>
      <c r="V965" s="2" t="s">
        <v>1989</v>
      </c>
      <c r="W965" s="2" t="s">
        <v>1599</v>
      </c>
      <c r="X965" s="2" t="s">
        <v>1599</v>
      </c>
      <c r="Y965" s="2" t="s">
        <v>1599</v>
      </c>
      <c r="Z965" s="2" t="s">
        <v>1599</v>
      </c>
      <c r="AC965" s="2" t="s">
        <v>1599</v>
      </c>
      <c r="AE965" s="2" t="s">
        <v>1599</v>
      </c>
      <c r="AF965" s="12" t="s">
        <v>368</v>
      </c>
      <c r="AG965" s="12" t="s">
        <v>437</v>
      </c>
      <c r="AH965" s="12">
        <v>1</v>
      </c>
      <c r="AI965" s="12">
        <f>VLOOKUP(AH965,Tableau5[[ID_Section]:[departement]],10,TRUE)</f>
        <v>29</v>
      </c>
      <c r="AJ965" s="12">
        <v>38</v>
      </c>
      <c r="AK965" s="33">
        <v>43317</v>
      </c>
      <c r="AL965" s="12">
        <v>12</v>
      </c>
      <c r="AM965" s="12">
        <v>1</v>
      </c>
      <c r="AN965" s="12" t="s">
        <v>49</v>
      </c>
      <c r="AP965" s="12">
        <v>2</v>
      </c>
      <c r="AT965" s="12">
        <v>2</v>
      </c>
      <c r="BA965" s="12">
        <v>2</v>
      </c>
      <c r="BB965" s="12">
        <v>1</v>
      </c>
      <c r="BC965" s="12" t="s">
        <v>288</v>
      </c>
      <c r="BD965" s="12">
        <v>46</v>
      </c>
      <c r="BE965" s="12" t="s">
        <v>419</v>
      </c>
      <c r="BF965" s="12">
        <v>13958</v>
      </c>
      <c r="BG965" s="12">
        <v>16</v>
      </c>
      <c r="BI965" s="2"/>
    </row>
    <row r="966" spans="1:61" x14ac:dyDescent="0.2">
      <c r="A966" s="2" t="s">
        <v>1612</v>
      </c>
      <c r="B966" s="2" t="s">
        <v>568</v>
      </c>
      <c r="D966" s="2">
        <v>1</v>
      </c>
      <c r="E966" s="11">
        <v>43317</v>
      </c>
      <c r="F966" s="2">
        <v>43317</v>
      </c>
      <c r="G966" s="2">
        <v>38</v>
      </c>
      <c r="K966" s="2">
        <v>12</v>
      </c>
      <c r="O966" s="2" t="s">
        <v>144</v>
      </c>
      <c r="R966" s="2">
        <v>1</v>
      </c>
      <c r="S966" s="52">
        <v>1</v>
      </c>
      <c r="V966" s="2" t="s">
        <v>1989</v>
      </c>
      <c r="W966" s="2" t="s">
        <v>54</v>
      </c>
      <c r="X966" s="2" t="s">
        <v>438</v>
      </c>
      <c r="Y966" s="2" t="s">
        <v>1599</v>
      </c>
      <c r="Z966" s="2" t="s">
        <v>1599</v>
      </c>
      <c r="AC966" s="2" t="s">
        <v>1599</v>
      </c>
      <c r="AE966" s="2" t="s">
        <v>1599</v>
      </c>
      <c r="AF966" s="12" t="s">
        <v>438</v>
      </c>
      <c r="AG966" s="12" t="s">
        <v>439</v>
      </c>
      <c r="AH966" s="12">
        <v>1</v>
      </c>
      <c r="AI966" s="12">
        <f>VLOOKUP(AH966,Tableau5[[ID_Section]:[departement]],10,TRUE)</f>
        <v>29</v>
      </c>
      <c r="AJ966" s="12">
        <v>38</v>
      </c>
      <c r="AK966" s="33">
        <v>43317</v>
      </c>
      <c r="AL966" s="12">
        <v>12</v>
      </c>
      <c r="AM966" s="12">
        <v>3</v>
      </c>
      <c r="AN966" s="12" t="s">
        <v>144</v>
      </c>
      <c r="AP966" s="12">
        <v>1</v>
      </c>
      <c r="AT966" s="12">
        <v>2</v>
      </c>
      <c r="AU966" s="12">
        <v>21</v>
      </c>
      <c r="BA966" s="12">
        <v>2</v>
      </c>
      <c r="BB966" s="12">
        <v>1</v>
      </c>
      <c r="BC966" s="12" t="s">
        <v>288</v>
      </c>
      <c r="BD966" s="12">
        <v>46</v>
      </c>
      <c r="BE966" s="12" t="s">
        <v>419</v>
      </c>
      <c r="BF966" s="12">
        <v>13958</v>
      </c>
      <c r="BG966" s="12">
        <v>16</v>
      </c>
      <c r="BI966" s="2"/>
    </row>
    <row r="967" spans="1:61" x14ac:dyDescent="0.2">
      <c r="A967" s="2" t="s">
        <v>1612</v>
      </c>
      <c r="B967" s="2" t="s">
        <v>568</v>
      </c>
      <c r="D967" s="2">
        <v>1</v>
      </c>
      <c r="E967" s="11">
        <v>43317</v>
      </c>
      <c r="F967" s="2">
        <v>43317</v>
      </c>
      <c r="G967" s="2">
        <v>38</v>
      </c>
      <c r="K967" s="2">
        <v>12</v>
      </c>
      <c r="O967" s="2" t="s">
        <v>71</v>
      </c>
      <c r="R967" s="2">
        <v>1</v>
      </c>
      <c r="S967" s="52" t="s">
        <v>1599</v>
      </c>
      <c r="V967" s="2" t="s">
        <v>1989</v>
      </c>
      <c r="W967" s="2" t="s">
        <v>1599</v>
      </c>
      <c r="X967" s="2" t="s">
        <v>1599</v>
      </c>
      <c r="Y967" s="2" t="s">
        <v>1981</v>
      </c>
      <c r="Z967" s="2">
        <v>29</v>
      </c>
      <c r="AC967" s="2" t="s">
        <v>1982</v>
      </c>
      <c r="AE967" s="2" t="s">
        <v>51</v>
      </c>
      <c r="AF967" s="12" t="s">
        <v>368</v>
      </c>
      <c r="AG967" s="12" t="s">
        <v>440</v>
      </c>
      <c r="AH967" s="12">
        <v>1</v>
      </c>
      <c r="AI967" s="12">
        <f>VLOOKUP(AH967,Tableau5[[ID_Section]:[departement]],10,TRUE)</f>
        <v>29</v>
      </c>
      <c r="AJ967" s="12">
        <v>38</v>
      </c>
      <c r="AK967" s="33">
        <v>43317</v>
      </c>
      <c r="AL967" s="12">
        <v>12</v>
      </c>
      <c r="AM967" s="12">
        <v>13</v>
      </c>
      <c r="AN967" s="12" t="s">
        <v>71</v>
      </c>
      <c r="AP967" s="12">
        <v>1</v>
      </c>
      <c r="AT967" s="12">
        <v>2</v>
      </c>
      <c r="AV967" s="12">
        <v>29</v>
      </c>
      <c r="AW967" s="12" t="s">
        <v>51</v>
      </c>
      <c r="AX967" s="12">
        <v>2</v>
      </c>
      <c r="AY967" s="12">
        <v>2</v>
      </c>
      <c r="BA967" s="12">
        <v>2</v>
      </c>
      <c r="BB967" s="12">
        <v>1</v>
      </c>
      <c r="BC967" s="12" t="s">
        <v>288</v>
      </c>
      <c r="BD967" s="12">
        <v>46</v>
      </c>
      <c r="BE967" s="12" t="s">
        <v>419</v>
      </c>
      <c r="BF967" s="12">
        <v>13958</v>
      </c>
      <c r="BG967" s="12">
        <v>16</v>
      </c>
      <c r="BI967" s="2"/>
    </row>
    <row r="968" spans="1:61" x14ac:dyDescent="0.2">
      <c r="A968" s="2" t="s">
        <v>1612</v>
      </c>
      <c r="B968" s="2" t="s">
        <v>568</v>
      </c>
      <c r="D968" s="2">
        <v>1</v>
      </c>
      <c r="E968" s="11">
        <v>43317</v>
      </c>
      <c r="F968" s="2">
        <v>43317</v>
      </c>
      <c r="G968" s="2">
        <v>38</v>
      </c>
      <c r="K968" s="2">
        <v>12</v>
      </c>
      <c r="O968" s="2" t="s">
        <v>49</v>
      </c>
      <c r="R968" s="2">
        <v>3</v>
      </c>
      <c r="S968" s="52">
        <v>3</v>
      </c>
      <c r="V968" s="2" t="s">
        <v>1988</v>
      </c>
      <c r="W968" s="2" t="s">
        <v>54</v>
      </c>
      <c r="X968" s="2" t="s">
        <v>441</v>
      </c>
      <c r="Y968" s="2" t="s">
        <v>1599</v>
      </c>
      <c r="Z968" s="2" t="s">
        <v>1599</v>
      </c>
      <c r="AC968" s="2" t="s">
        <v>1599</v>
      </c>
      <c r="AE968" s="2" t="s">
        <v>1599</v>
      </c>
      <c r="AF968" s="12" t="s">
        <v>441</v>
      </c>
      <c r="AG968" s="12" t="s">
        <v>442</v>
      </c>
      <c r="AH968" s="12">
        <v>1</v>
      </c>
      <c r="AI968" s="12">
        <f>VLOOKUP(AH968,Tableau5[[ID_Section]:[departement]],10,TRUE)</f>
        <v>29</v>
      </c>
      <c r="AJ968" s="12">
        <v>38</v>
      </c>
      <c r="AK968" s="33">
        <v>43317</v>
      </c>
      <c r="AL968" s="12">
        <v>12</v>
      </c>
      <c r="AM968" s="12">
        <v>1</v>
      </c>
      <c r="AN968" s="12" t="s">
        <v>49</v>
      </c>
      <c r="AP968" s="12">
        <v>3</v>
      </c>
      <c r="AT968" s="12">
        <v>1</v>
      </c>
      <c r="AU968" s="12">
        <v>22</v>
      </c>
      <c r="BA968" s="12">
        <v>2</v>
      </c>
      <c r="BB968" s="12">
        <v>1</v>
      </c>
      <c r="BC968" s="12" t="s">
        <v>288</v>
      </c>
      <c r="BD968" s="12">
        <v>46</v>
      </c>
      <c r="BE968" s="12" t="s">
        <v>419</v>
      </c>
      <c r="BF968" s="12">
        <v>13958</v>
      </c>
      <c r="BG968" s="12">
        <v>16</v>
      </c>
      <c r="BI968" s="2"/>
    </row>
    <row r="969" spans="1:61" x14ac:dyDescent="0.2">
      <c r="A969" s="2" t="s">
        <v>1612</v>
      </c>
      <c r="B969" s="2" t="s">
        <v>568</v>
      </c>
      <c r="D969" s="2">
        <v>1</v>
      </c>
      <c r="E969" s="11">
        <v>43317</v>
      </c>
      <c r="F969" s="2">
        <v>43317</v>
      </c>
      <c r="G969" s="2">
        <v>38</v>
      </c>
      <c r="K969" s="2">
        <v>12</v>
      </c>
      <c r="O969" s="2" t="s">
        <v>52</v>
      </c>
      <c r="P969" s="52" t="s">
        <v>52</v>
      </c>
      <c r="R969" s="2">
        <v>2</v>
      </c>
      <c r="S969" s="52">
        <v>2</v>
      </c>
      <c r="V969" s="2" t="s">
        <v>1989</v>
      </c>
      <c r="W969" s="2" t="s">
        <v>54</v>
      </c>
      <c r="X969" s="2" t="s">
        <v>443</v>
      </c>
      <c r="Y969" s="2" t="s">
        <v>1599</v>
      </c>
      <c r="Z969" s="2" t="s">
        <v>1599</v>
      </c>
      <c r="AC969" s="2" t="s">
        <v>1599</v>
      </c>
      <c r="AE969" s="2" t="s">
        <v>1599</v>
      </c>
      <c r="AF969" s="12" t="s">
        <v>443</v>
      </c>
      <c r="AG969" s="12" t="s">
        <v>444</v>
      </c>
      <c r="AH969" s="12">
        <v>1</v>
      </c>
      <c r="AI969" s="12">
        <f>VLOOKUP(AH969,Tableau5[[ID_Section]:[departement]],10,TRUE)</f>
        <v>29</v>
      </c>
      <c r="AJ969" s="12">
        <v>38</v>
      </c>
      <c r="AK969" s="33">
        <v>43317</v>
      </c>
      <c r="AL969" s="12">
        <v>12</v>
      </c>
      <c r="AM969" s="12">
        <v>6</v>
      </c>
      <c r="AN969" s="12" t="s">
        <v>52</v>
      </c>
      <c r="AO969" s="12" t="str">
        <f>AN969</f>
        <v>Itinérant</v>
      </c>
      <c r="AP969" s="12">
        <v>2</v>
      </c>
      <c r="AT969" s="12">
        <v>2</v>
      </c>
      <c r="AU969" s="12">
        <v>23</v>
      </c>
      <c r="AZ969" s="12" t="str">
        <f>CONCATENATE(AH969,"-",AK969,"-",AN969)</f>
        <v>1-43317-Itinérant</v>
      </c>
      <c r="BA969" s="12">
        <v>1</v>
      </c>
      <c r="BB969" s="12">
        <v>1</v>
      </c>
      <c r="BC969" s="12" t="s">
        <v>288</v>
      </c>
      <c r="BD969" s="12">
        <v>46</v>
      </c>
      <c r="BE969" s="12" t="s">
        <v>419</v>
      </c>
      <c r="BF969" s="12">
        <v>13958</v>
      </c>
      <c r="BG969" s="12">
        <v>16</v>
      </c>
      <c r="BI969" s="2"/>
    </row>
    <row r="970" spans="1:61" x14ac:dyDescent="0.2">
      <c r="A970" s="2" t="s">
        <v>1612</v>
      </c>
      <c r="B970" s="2" t="s">
        <v>568</v>
      </c>
      <c r="D970" s="2">
        <v>1</v>
      </c>
      <c r="E970" s="11">
        <v>43317</v>
      </c>
      <c r="F970" s="2">
        <v>43317</v>
      </c>
      <c r="G970" s="2">
        <v>38</v>
      </c>
      <c r="K970" s="2">
        <v>12</v>
      </c>
      <c r="O970" s="2" t="s">
        <v>71</v>
      </c>
      <c r="R970" s="2">
        <v>1</v>
      </c>
      <c r="S970" s="52" t="s">
        <v>1599</v>
      </c>
      <c r="V970" s="2" t="s">
        <v>1989</v>
      </c>
      <c r="W970" s="2" t="s">
        <v>1599</v>
      </c>
      <c r="X970" s="2" t="s">
        <v>1599</v>
      </c>
      <c r="Y970" s="2" t="s">
        <v>1981</v>
      </c>
      <c r="Z970" s="2">
        <v>29</v>
      </c>
      <c r="AC970" s="2" t="s">
        <v>1982</v>
      </c>
      <c r="AE970" s="2" t="s">
        <v>51</v>
      </c>
      <c r="AF970" s="12" t="s">
        <v>368</v>
      </c>
      <c r="AG970" s="12" t="s">
        <v>445</v>
      </c>
      <c r="AH970" s="12">
        <v>1</v>
      </c>
      <c r="AI970" s="12">
        <f>VLOOKUP(AH970,Tableau5[[ID_Section]:[departement]],10,TRUE)</f>
        <v>29</v>
      </c>
      <c r="AJ970" s="12">
        <v>38</v>
      </c>
      <c r="AK970" s="33">
        <v>43317</v>
      </c>
      <c r="AL970" s="12">
        <v>12</v>
      </c>
      <c r="AM970" s="12">
        <v>13</v>
      </c>
      <c r="AN970" s="12" t="s">
        <v>71</v>
      </c>
      <c r="AP970" s="12">
        <v>1</v>
      </c>
      <c r="AT970" s="12">
        <v>2</v>
      </c>
      <c r="AV970" s="12">
        <v>29</v>
      </c>
      <c r="AW970" s="12" t="s">
        <v>51</v>
      </c>
      <c r="AX970" s="12">
        <v>2</v>
      </c>
      <c r="AY970" s="12">
        <v>2</v>
      </c>
      <c r="BA970" s="12">
        <v>2</v>
      </c>
      <c r="BB970" s="12">
        <v>1</v>
      </c>
      <c r="BC970" s="12" t="s">
        <v>288</v>
      </c>
      <c r="BD970" s="12">
        <v>46</v>
      </c>
      <c r="BE970" s="12" t="s">
        <v>419</v>
      </c>
      <c r="BF970" s="12">
        <v>13958</v>
      </c>
      <c r="BG970" s="12">
        <v>16</v>
      </c>
      <c r="BH970" s="12" t="s">
        <v>48</v>
      </c>
      <c r="BI970" s="2"/>
    </row>
    <row r="971" spans="1:61" x14ac:dyDescent="0.2">
      <c r="A971" s="2" t="s">
        <v>1612</v>
      </c>
      <c r="B971" s="2" t="s">
        <v>568</v>
      </c>
      <c r="D971" s="2">
        <v>1</v>
      </c>
      <c r="E971" s="11">
        <v>43317</v>
      </c>
      <c r="F971" s="2">
        <v>43317</v>
      </c>
      <c r="G971" s="2">
        <v>38</v>
      </c>
      <c r="K971" s="2">
        <v>13</v>
      </c>
      <c r="M971" s="2">
        <v>2</v>
      </c>
      <c r="O971" s="2" t="s">
        <v>52</v>
      </c>
      <c r="P971" s="52" t="s">
        <v>52</v>
      </c>
      <c r="R971" s="2">
        <v>2</v>
      </c>
      <c r="S971" s="52">
        <v>2</v>
      </c>
      <c r="V971" s="2" t="s">
        <v>1988</v>
      </c>
      <c r="W971" s="2" t="s">
        <v>54</v>
      </c>
      <c r="X971" s="2" t="s">
        <v>446</v>
      </c>
      <c r="Y971" s="2" t="s">
        <v>1599</v>
      </c>
      <c r="Z971" s="2" t="s">
        <v>1599</v>
      </c>
      <c r="AC971" s="2" t="s">
        <v>1599</v>
      </c>
      <c r="AE971" s="2" t="s">
        <v>1599</v>
      </c>
      <c r="AF971" s="12" t="s">
        <v>446</v>
      </c>
      <c r="AG971" s="12" t="s">
        <v>447</v>
      </c>
      <c r="AH971" s="12">
        <v>1</v>
      </c>
      <c r="AI971" s="12">
        <f>VLOOKUP(AH971,Tableau5[[ID_Section]:[departement]],10,TRUE)</f>
        <v>29</v>
      </c>
      <c r="AJ971" s="12">
        <v>38</v>
      </c>
      <c r="AK971" s="33">
        <v>43317</v>
      </c>
      <c r="AL971" s="12">
        <v>13</v>
      </c>
      <c r="AM971" s="12">
        <v>6</v>
      </c>
      <c r="AN971" s="12" t="s">
        <v>52</v>
      </c>
      <c r="AO971" s="12" t="str">
        <f>AN971</f>
        <v>Itinérant</v>
      </c>
      <c r="AP971" s="12">
        <v>2</v>
      </c>
      <c r="AR971" s="12">
        <v>2</v>
      </c>
      <c r="AT971" s="12">
        <v>1</v>
      </c>
      <c r="AU971" s="12">
        <v>24</v>
      </c>
      <c r="AZ971" s="12" t="str">
        <f>CONCATENATE(AH971,"-",AK971,"-",AN971)</f>
        <v>1-43317-Itinérant</v>
      </c>
      <c r="BA971" s="12">
        <v>1</v>
      </c>
      <c r="BB971" s="12">
        <v>2</v>
      </c>
      <c r="BC971" s="12" t="s">
        <v>288</v>
      </c>
      <c r="BD971" s="12">
        <v>46</v>
      </c>
      <c r="BE971" s="12" t="s">
        <v>448</v>
      </c>
      <c r="BF971" s="12">
        <v>13959</v>
      </c>
      <c r="BG971" s="12">
        <v>8</v>
      </c>
      <c r="BI971" s="2"/>
    </row>
    <row r="972" spans="1:61" x14ac:dyDescent="0.2">
      <c r="A972" s="2" t="s">
        <v>1612</v>
      </c>
      <c r="B972" s="2" t="s">
        <v>568</v>
      </c>
      <c r="D972" s="2">
        <v>1</v>
      </c>
      <c r="E972" s="11">
        <v>43317</v>
      </c>
      <c r="F972" s="2">
        <v>43317</v>
      </c>
      <c r="G972" s="2">
        <v>38</v>
      </c>
      <c r="K972" s="2">
        <v>13</v>
      </c>
      <c r="O972" s="2" t="s">
        <v>52</v>
      </c>
      <c r="P972" s="52" t="s">
        <v>52</v>
      </c>
      <c r="R972" s="2">
        <v>2</v>
      </c>
      <c r="S972" s="52">
        <v>2</v>
      </c>
      <c r="V972" s="2" t="s">
        <v>1988</v>
      </c>
      <c r="W972" s="2" t="s">
        <v>54</v>
      </c>
      <c r="X972" s="2" t="s">
        <v>449</v>
      </c>
      <c r="Y972" s="2" t="s">
        <v>1599</v>
      </c>
      <c r="Z972" s="2" t="s">
        <v>1599</v>
      </c>
      <c r="AC972" s="2" t="s">
        <v>1599</v>
      </c>
      <c r="AE972" s="2" t="s">
        <v>1599</v>
      </c>
      <c r="AF972" s="12" t="s">
        <v>449</v>
      </c>
      <c r="AG972" s="12" t="s">
        <v>450</v>
      </c>
      <c r="AH972" s="12">
        <v>1</v>
      </c>
      <c r="AI972" s="12">
        <f>VLOOKUP(AH972,Tableau5[[ID_Section]:[departement]],10,TRUE)</f>
        <v>29</v>
      </c>
      <c r="AJ972" s="12">
        <v>38</v>
      </c>
      <c r="AK972" s="33">
        <v>43317</v>
      </c>
      <c r="AL972" s="12">
        <v>13</v>
      </c>
      <c r="AM972" s="12">
        <v>6</v>
      </c>
      <c r="AN972" s="12" t="s">
        <v>52</v>
      </c>
      <c r="AO972" s="12" t="str">
        <f>AN972</f>
        <v>Itinérant</v>
      </c>
      <c r="AP972" s="12">
        <v>2</v>
      </c>
      <c r="AT972" s="12">
        <v>1</v>
      </c>
      <c r="AU972" s="12">
        <v>25</v>
      </c>
      <c r="AZ972" s="12" t="str">
        <f>CONCATENATE(AH972,"-",AK972,"-",AN972)</f>
        <v>1-43317-Itinérant</v>
      </c>
      <c r="BA972" s="12">
        <v>1</v>
      </c>
      <c r="BB972" s="12">
        <v>2</v>
      </c>
      <c r="BC972" s="12" t="s">
        <v>288</v>
      </c>
      <c r="BD972" s="12">
        <v>46</v>
      </c>
      <c r="BE972" s="12" t="s">
        <v>448</v>
      </c>
      <c r="BF972" s="12">
        <v>13959</v>
      </c>
      <c r="BG972" s="12">
        <v>8</v>
      </c>
      <c r="BI972" s="2"/>
    </row>
    <row r="973" spans="1:61" x14ac:dyDescent="0.2">
      <c r="A973" s="2" t="s">
        <v>1612</v>
      </c>
      <c r="B973" s="2" t="s">
        <v>568</v>
      </c>
      <c r="D973" s="2">
        <v>1</v>
      </c>
      <c r="E973" s="11">
        <v>43317</v>
      </c>
      <c r="F973" s="2">
        <v>43317</v>
      </c>
      <c r="G973" s="2">
        <v>38</v>
      </c>
      <c r="K973" s="2">
        <v>13</v>
      </c>
      <c r="O973" s="2" t="s">
        <v>55</v>
      </c>
      <c r="P973" s="52" t="s">
        <v>55</v>
      </c>
      <c r="R973" s="2">
        <v>1</v>
      </c>
      <c r="S973" s="52" t="s">
        <v>1599</v>
      </c>
      <c r="V973" s="2" t="s">
        <v>1988</v>
      </c>
      <c r="W973" s="2" t="s">
        <v>1599</v>
      </c>
      <c r="X973" s="2" t="s">
        <v>1599</v>
      </c>
      <c r="Y973" s="2" t="s">
        <v>1599</v>
      </c>
      <c r="Z973" s="2" t="s">
        <v>1599</v>
      </c>
      <c r="AC973" s="2" t="s">
        <v>1599</v>
      </c>
      <c r="AE973" s="2" t="s">
        <v>1599</v>
      </c>
      <c r="AF973" s="12" t="s">
        <v>368</v>
      </c>
      <c r="AG973" s="12" t="s">
        <v>451</v>
      </c>
      <c r="AH973" s="12">
        <v>1</v>
      </c>
      <c r="AI973" s="12">
        <f>VLOOKUP(AH973,Tableau5[[ID_Section]:[departement]],10,TRUE)</f>
        <v>29</v>
      </c>
      <c r="AJ973" s="12">
        <v>38</v>
      </c>
      <c r="AK973" s="33">
        <v>43317</v>
      </c>
      <c r="AL973" s="12">
        <v>13</v>
      </c>
      <c r="AM973" s="12">
        <v>5</v>
      </c>
      <c r="AN973" s="12" t="s">
        <v>55</v>
      </c>
      <c r="AO973" s="12" t="str">
        <f>AN973</f>
        <v>Sportif</v>
      </c>
      <c r="AP973" s="12">
        <v>1</v>
      </c>
      <c r="AT973" s="12">
        <v>1</v>
      </c>
      <c r="AZ973" s="12" t="str">
        <f>CONCATENATE(AH973,"-",AK973,"-",AN973)</f>
        <v>1-43317-Sportif</v>
      </c>
      <c r="BA973" s="12">
        <v>1</v>
      </c>
      <c r="BB973" s="12">
        <v>2</v>
      </c>
      <c r="BC973" s="12" t="s">
        <v>288</v>
      </c>
      <c r="BD973" s="12">
        <v>46</v>
      </c>
      <c r="BE973" s="12" t="s">
        <v>448</v>
      </c>
      <c r="BF973" s="12">
        <v>13959</v>
      </c>
      <c r="BG973" s="12">
        <v>8</v>
      </c>
      <c r="BI973" s="2"/>
    </row>
    <row r="974" spans="1:61" x14ac:dyDescent="0.2">
      <c r="A974" s="2" t="s">
        <v>1612</v>
      </c>
      <c r="B974" s="2" t="s">
        <v>568</v>
      </c>
      <c r="D974" s="2">
        <v>1</v>
      </c>
      <c r="E974" s="11">
        <v>43317</v>
      </c>
      <c r="F974" s="2">
        <v>43317</v>
      </c>
      <c r="G974" s="2">
        <v>38</v>
      </c>
      <c r="K974" s="2">
        <v>13</v>
      </c>
      <c r="O974" s="2" t="s">
        <v>49</v>
      </c>
      <c r="R974" s="2">
        <v>1</v>
      </c>
      <c r="S974" s="52">
        <v>1</v>
      </c>
      <c r="V974" s="2" t="s">
        <v>1989</v>
      </c>
      <c r="W974" s="2" t="s">
        <v>54</v>
      </c>
      <c r="X974" s="2" t="s">
        <v>452</v>
      </c>
      <c r="Y974" s="2" t="s">
        <v>1599</v>
      </c>
      <c r="Z974" s="2" t="s">
        <v>1599</v>
      </c>
      <c r="AC974" s="2" t="s">
        <v>1599</v>
      </c>
      <c r="AE974" s="2" t="s">
        <v>1599</v>
      </c>
      <c r="AF974" s="12" t="s">
        <v>452</v>
      </c>
      <c r="AG974" s="12" t="s">
        <v>453</v>
      </c>
      <c r="AH974" s="12">
        <v>1</v>
      </c>
      <c r="AI974" s="12">
        <f>VLOOKUP(AH974,Tableau5[[ID_Section]:[departement]],10,TRUE)</f>
        <v>29</v>
      </c>
      <c r="AJ974" s="12">
        <v>38</v>
      </c>
      <c r="AK974" s="33">
        <v>43317</v>
      </c>
      <c r="AL974" s="12">
        <v>13</v>
      </c>
      <c r="AM974" s="12">
        <v>1</v>
      </c>
      <c r="AN974" s="12" t="s">
        <v>49</v>
      </c>
      <c r="AP974" s="12">
        <v>1</v>
      </c>
      <c r="AT974" s="12">
        <v>2</v>
      </c>
      <c r="AU974" s="12">
        <v>26</v>
      </c>
      <c r="BA974" s="12">
        <v>2</v>
      </c>
      <c r="BB974" s="12">
        <v>2</v>
      </c>
      <c r="BC974" s="12" t="s">
        <v>288</v>
      </c>
      <c r="BD974" s="12">
        <v>46</v>
      </c>
      <c r="BE974" s="12" t="s">
        <v>448</v>
      </c>
      <c r="BF974" s="12">
        <v>13959</v>
      </c>
      <c r="BG974" s="12">
        <v>8</v>
      </c>
      <c r="BI974" s="2"/>
    </row>
    <row r="975" spans="1:61" x14ac:dyDescent="0.2">
      <c r="A975" s="2" t="s">
        <v>1612</v>
      </c>
      <c r="B975" s="2" t="s">
        <v>568</v>
      </c>
      <c r="D975" s="2">
        <v>1</v>
      </c>
      <c r="E975" s="11">
        <v>43317</v>
      </c>
      <c r="F975" s="2">
        <v>43317</v>
      </c>
      <c r="G975" s="2">
        <v>38</v>
      </c>
      <c r="K975" s="2">
        <v>13</v>
      </c>
      <c r="O975" s="2" t="s">
        <v>49</v>
      </c>
      <c r="R975" s="2">
        <v>1</v>
      </c>
      <c r="S975" s="52">
        <v>1</v>
      </c>
      <c r="V975" s="2" t="s">
        <v>1989</v>
      </c>
      <c r="W975" s="2" t="s">
        <v>54</v>
      </c>
      <c r="X975" s="2" t="s">
        <v>454</v>
      </c>
      <c r="Y975" s="2" t="s">
        <v>1599</v>
      </c>
      <c r="Z975" s="2" t="s">
        <v>1599</v>
      </c>
      <c r="AC975" s="2" t="s">
        <v>1599</v>
      </c>
      <c r="AE975" s="2" t="s">
        <v>1599</v>
      </c>
      <c r="AF975" s="12" t="s">
        <v>454</v>
      </c>
      <c r="AG975" s="12" t="s">
        <v>455</v>
      </c>
      <c r="AH975" s="12">
        <v>1</v>
      </c>
      <c r="AI975" s="12">
        <f>VLOOKUP(AH975,Tableau5[[ID_Section]:[departement]],10,TRUE)</f>
        <v>29</v>
      </c>
      <c r="AJ975" s="12">
        <v>38</v>
      </c>
      <c r="AK975" s="33">
        <v>43317</v>
      </c>
      <c r="AL975" s="12">
        <v>13</v>
      </c>
      <c r="AM975" s="12">
        <v>1</v>
      </c>
      <c r="AN975" s="12" t="s">
        <v>49</v>
      </c>
      <c r="AP975" s="12">
        <v>1</v>
      </c>
      <c r="AT975" s="12">
        <v>2</v>
      </c>
      <c r="AU975" s="12">
        <v>27</v>
      </c>
      <c r="BA975" s="12">
        <v>2</v>
      </c>
      <c r="BB975" s="12">
        <v>2</v>
      </c>
      <c r="BC975" s="12" t="s">
        <v>288</v>
      </c>
      <c r="BD975" s="12">
        <v>46</v>
      </c>
      <c r="BE975" s="12" t="s">
        <v>448</v>
      </c>
      <c r="BF975" s="12">
        <v>13959</v>
      </c>
      <c r="BG975" s="12">
        <v>8</v>
      </c>
      <c r="BI975" s="2"/>
    </row>
    <row r="976" spans="1:61" x14ac:dyDescent="0.2">
      <c r="A976" s="2" t="s">
        <v>1612</v>
      </c>
      <c r="B976" s="2" t="s">
        <v>568</v>
      </c>
      <c r="D976" s="2">
        <v>1</v>
      </c>
      <c r="E976" s="11">
        <v>43317</v>
      </c>
      <c r="F976" s="2">
        <v>43317</v>
      </c>
      <c r="G976" s="2">
        <v>38</v>
      </c>
      <c r="K976" s="2">
        <v>13</v>
      </c>
      <c r="O976" s="2" t="s">
        <v>49</v>
      </c>
      <c r="R976" s="2">
        <v>1</v>
      </c>
      <c r="S976" s="52">
        <v>1</v>
      </c>
      <c r="V976" s="2" t="s">
        <v>1988</v>
      </c>
      <c r="W976" s="2" t="s">
        <v>54</v>
      </c>
      <c r="X976" s="2" t="s">
        <v>456</v>
      </c>
      <c r="Y976" s="2" t="s">
        <v>1599</v>
      </c>
      <c r="Z976" s="2" t="s">
        <v>1599</v>
      </c>
      <c r="AC976" s="2" t="s">
        <v>1599</v>
      </c>
      <c r="AE976" s="2" t="s">
        <v>1599</v>
      </c>
      <c r="AF976" s="12" t="s">
        <v>456</v>
      </c>
      <c r="AG976" s="12" t="s">
        <v>457</v>
      </c>
      <c r="AH976" s="12">
        <v>1</v>
      </c>
      <c r="AI976" s="12">
        <f>VLOOKUP(AH976,Tableau5[[ID_Section]:[departement]],10,TRUE)</f>
        <v>29</v>
      </c>
      <c r="AJ976" s="12">
        <v>38</v>
      </c>
      <c r="AK976" s="33">
        <v>43317</v>
      </c>
      <c r="AL976" s="12">
        <v>13</v>
      </c>
      <c r="AM976" s="12">
        <v>1</v>
      </c>
      <c r="AN976" s="12" t="s">
        <v>49</v>
      </c>
      <c r="AP976" s="12">
        <v>1</v>
      </c>
      <c r="AT976" s="12">
        <v>1</v>
      </c>
      <c r="AU976" s="12">
        <v>28</v>
      </c>
      <c r="BA976" s="12">
        <v>2</v>
      </c>
      <c r="BB976" s="12">
        <v>2</v>
      </c>
      <c r="BC976" s="12" t="s">
        <v>288</v>
      </c>
      <c r="BD976" s="12">
        <v>46</v>
      </c>
      <c r="BE976" s="12" t="s">
        <v>448</v>
      </c>
      <c r="BF976" s="12">
        <v>13959</v>
      </c>
      <c r="BG976" s="12">
        <v>8</v>
      </c>
      <c r="BI976" s="2"/>
    </row>
    <row r="977" spans="1:61" x14ac:dyDescent="0.2">
      <c r="A977" s="2" t="s">
        <v>1612</v>
      </c>
      <c r="B977" s="2" t="s">
        <v>568</v>
      </c>
      <c r="D977" s="2">
        <v>1</v>
      </c>
      <c r="E977" s="11">
        <v>43317</v>
      </c>
      <c r="F977" s="2">
        <v>43317</v>
      </c>
      <c r="G977" s="2">
        <v>38</v>
      </c>
      <c r="K977" s="2">
        <v>13</v>
      </c>
      <c r="O977" s="2" t="s">
        <v>49</v>
      </c>
      <c r="R977" s="2">
        <v>1</v>
      </c>
      <c r="S977" s="52">
        <v>1</v>
      </c>
      <c r="V977" s="2" t="s">
        <v>1988</v>
      </c>
      <c r="W977" s="2" t="s">
        <v>54</v>
      </c>
      <c r="X977" s="2" t="s">
        <v>458</v>
      </c>
      <c r="Y977" s="2" t="s">
        <v>1599</v>
      </c>
      <c r="Z977" s="2" t="s">
        <v>1599</v>
      </c>
      <c r="AC977" s="2" t="s">
        <v>1599</v>
      </c>
      <c r="AE977" s="2" t="s">
        <v>1599</v>
      </c>
      <c r="AF977" s="12" t="s">
        <v>458</v>
      </c>
      <c r="AG977" s="12" t="s">
        <v>459</v>
      </c>
      <c r="AH977" s="12">
        <v>1</v>
      </c>
      <c r="AI977" s="12">
        <f>VLOOKUP(AH977,Tableau5[[ID_Section]:[departement]],10,TRUE)</f>
        <v>29</v>
      </c>
      <c r="AJ977" s="12">
        <v>38</v>
      </c>
      <c r="AK977" s="33">
        <v>43317</v>
      </c>
      <c r="AL977" s="12">
        <v>13</v>
      </c>
      <c r="AM977" s="12">
        <v>1</v>
      </c>
      <c r="AN977" s="12" t="s">
        <v>49</v>
      </c>
      <c r="AP977" s="12">
        <v>1</v>
      </c>
      <c r="AT977" s="12">
        <v>1</v>
      </c>
      <c r="AU977" s="12">
        <v>29</v>
      </c>
      <c r="BA977" s="12">
        <v>2</v>
      </c>
      <c r="BB977" s="12">
        <v>2</v>
      </c>
      <c r="BC977" s="12" t="s">
        <v>288</v>
      </c>
      <c r="BD977" s="12">
        <v>46</v>
      </c>
      <c r="BE977" s="12" t="s">
        <v>448</v>
      </c>
      <c r="BF977" s="12">
        <v>13959</v>
      </c>
      <c r="BG977" s="12">
        <v>8</v>
      </c>
      <c r="BI977" s="2"/>
    </row>
    <row r="978" spans="1:61" x14ac:dyDescent="0.2">
      <c r="A978" s="2" t="s">
        <v>1612</v>
      </c>
      <c r="B978" s="2" t="s">
        <v>568</v>
      </c>
      <c r="D978" s="2">
        <v>1</v>
      </c>
      <c r="E978" s="11">
        <v>43317</v>
      </c>
      <c r="F978" s="2">
        <v>43317</v>
      </c>
      <c r="G978" s="2">
        <v>38</v>
      </c>
      <c r="K978" s="2">
        <v>13</v>
      </c>
      <c r="O978" s="2" t="s">
        <v>71</v>
      </c>
      <c r="R978" s="2">
        <v>1</v>
      </c>
      <c r="S978" s="52" t="s">
        <v>1599</v>
      </c>
      <c r="V978" s="2" t="s">
        <v>1988</v>
      </c>
      <c r="W978" s="2" t="s">
        <v>1599</v>
      </c>
      <c r="X978" s="2" t="s">
        <v>1599</v>
      </c>
      <c r="Y978" s="2" t="s">
        <v>1981</v>
      </c>
      <c r="Z978" s="2">
        <v>29</v>
      </c>
      <c r="AC978" s="2" t="s">
        <v>1982</v>
      </c>
      <c r="AE978" s="2" t="s">
        <v>51</v>
      </c>
      <c r="AF978" s="12" t="s">
        <v>368</v>
      </c>
      <c r="AG978" s="12" t="s">
        <v>460</v>
      </c>
      <c r="AH978" s="12">
        <v>1</v>
      </c>
      <c r="AI978" s="12">
        <f>VLOOKUP(AH978,Tableau5[[ID_Section]:[departement]],10,TRUE)</f>
        <v>29</v>
      </c>
      <c r="AJ978" s="12">
        <v>38</v>
      </c>
      <c r="AK978" s="33">
        <v>43317</v>
      </c>
      <c r="AL978" s="12">
        <v>13</v>
      </c>
      <c r="AM978" s="12">
        <v>13</v>
      </c>
      <c r="AN978" s="12" t="s">
        <v>71</v>
      </c>
      <c r="AP978" s="12">
        <v>1</v>
      </c>
      <c r="AT978" s="12">
        <v>1</v>
      </c>
      <c r="AV978" s="12">
        <v>29</v>
      </c>
      <c r="AW978" s="12" t="s">
        <v>51</v>
      </c>
      <c r="AX978" s="12">
        <v>2</v>
      </c>
      <c r="AY978" s="12">
        <v>2</v>
      </c>
      <c r="BA978" s="12">
        <v>2</v>
      </c>
      <c r="BB978" s="12">
        <v>2</v>
      </c>
      <c r="BC978" s="12" t="s">
        <v>288</v>
      </c>
      <c r="BD978" s="12">
        <v>46</v>
      </c>
      <c r="BE978" s="12" t="s">
        <v>448</v>
      </c>
      <c r="BF978" s="12">
        <v>13959</v>
      </c>
      <c r="BG978" s="12">
        <v>8</v>
      </c>
      <c r="BI978" s="2"/>
    </row>
    <row r="979" spans="1:61" x14ac:dyDescent="0.2">
      <c r="A979" s="2" t="s">
        <v>1612</v>
      </c>
      <c r="B979" s="2" t="s">
        <v>568</v>
      </c>
      <c r="D979" s="2">
        <v>1</v>
      </c>
      <c r="E979" s="11">
        <v>43317</v>
      </c>
      <c r="F979" s="2">
        <v>43317</v>
      </c>
      <c r="G979" s="2">
        <v>38</v>
      </c>
      <c r="K979" s="2">
        <v>13</v>
      </c>
      <c r="O979" s="2" t="s">
        <v>53</v>
      </c>
      <c r="P979" s="52" t="s">
        <v>53</v>
      </c>
      <c r="R979" s="2">
        <v>1</v>
      </c>
      <c r="S979" s="52" t="s">
        <v>1599</v>
      </c>
      <c r="V979" s="2" t="s">
        <v>1989</v>
      </c>
      <c r="W979" s="2" t="s">
        <v>1599</v>
      </c>
      <c r="X979" s="2" t="s">
        <v>1599</v>
      </c>
      <c r="Y979" s="2" t="s">
        <v>1599</v>
      </c>
      <c r="Z979" s="2" t="s">
        <v>1599</v>
      </c>
      <c r="AC979" s="2" t="s">
        <v>1599</v>
      </c>
      <c r="AE979" s="2" t="s">
        <v>1599</v>
      </c>
      <c r="AF979" s="12" t="s">
        <v>368</v>
      </c>
      <c r="AG979" s="12" t="s">
        <v>461</v>
      </c>
      <c r="AH979" s="12">
        <v>1</v>
      </c>
      <c r="AI979" s="12">
        <f>VLOOKUP(AH979,Tableau5[[ID_Section]:[departement]],10,TRUE)</f>
        <v>29</v>
      </c>
      <c r="AJ979" s="12">
        <v>38</v>
      </c>
      <c r="AK979" s="33">
        <v>43317</v>
      </c>
      <c r="AL979" s="12">
        <v>13</v>
      </c>
      <c r="AM979" s="12">
        <v>9</v>
      </c>
      <c r="AN979" s="12" t="s">
        <v>53</v>
      </c>
      <c r="AO979" s="12" t="s">
        <v>53</v>
      </c>
      <c r="AP979" s="12">
        <v>1</v>
      </c>
      <c r="AT979" s="12">
        <v>2</v>
      </c>
      <c r="AZ979" s="12" t="str">
        <f>CONCATENATE(AH979,"-",AK979,"-","Loisir")</f>
        <v>1-43317-Loisir</v>
      </c>
      <c r="BA979" s="12">
        <v>1</v>
      </c>
      <c r="BB979" s="12">
        <v>2</v>
      </c>
      <c r="BC979" s="12" t="s">
        <v>288</v>
      </c>
      <c r="BD979" s="12">
        <v>46</v>
      </c>
      <c r="BE979" s="12" t="s">
        <v>448</v>
      </c>
      <c r="BF979" s="12">
        <v>13959</v>
      </c>
      <c r="BG979" s="12">
        <v>8</v>
      </c>
      <c r="BI979" s="2"/>
    </row>
    <row r="980" spans="1:61" x14ac:dyDescent="0.2">
      <c r="A980" s="2" t="s">
        <v>1612</v>
      </c>
      <c r="B980" s="2" t="s">
        <v>568</v>
      </c>
      <c r="D980" s="2">
        <v>1</v>
      </c>
      <c r="E980" s="11">
        <v>43317</v>
      </c>
      <c r="F980" s="2">
        <v>43317</v>
      </c>
      <c r="G980" s="2">
        <v>38</v>
      </c>
      <c r="K980" s="2">
        <v>13</v>
      </c>
      <c r="O980" s="2" t="s">
        <v>166</v>
      </c>
      <c r="R980" s="2">
        <v>1</v>
      </c>
      <c r="S980" s="52" t="s">
        <v>1599</v>
      </c>
      <c r="U980" s="2" t="s">
        <v>463</v>
      </c>
      <c r="V980" s="2" t="s">
        <v>1989</v>
      </c>
      <c r="W980" s="2" t="s">
        <v>1599</v>
      </c>
      <c r="X980" s="2" t="s">
        <v>1599</v>
      </c>
      <c r="Y980" s="2" t="s">
        <v>1599</v>
      </c>
      <c r="Z980" s="2" t="s">
        <v>1599</v>
      </c>
      <c r="AC980" s="2" t="s">
        <v>1599</v>
      </c>
      <c r="AE980" s="2" t="s">
        <v>1599</v>
      </c>
      <c r="AF980" s="12" t="s">
        <v>368</v>
      </c>
      <c r="AG980" s="12" t="s">
        <v>462</v>
      </c>
      <c r="AH980" s="12">
        <v>1</v>
      </c>
      <c r="AI980" s="12">
        <f>VLOOKUP(AH980,Tableau5[[ID_Section]:[departement]],10,TRUE)</f>
        <v>29</v>
      </c>
      <c r="AJ980" s="12">
        <v>38</v>
      </c>
      <c r="AK980" s="33">
        <v>43317</v>
      </c>
      <c r="AL980" s="12">
        <v>13</v>
      </c>
      <c r="AM980" s="12">
        <v>12</v>
      </c>
      <c r="AN980" s="12" t="s">
        <v>166</v>
      </c>
      <c r="AP980" s="12">
        <v>1</v>
      </c>
      <c r="AS980" s="12" t="s">
        <v>463</v>
      </c>
      <c r="AT980" s="12">
        <v>2</v>
      </c>
      <c r="BA980" s="12">
        <v>2</v>
      </c>
      <c r="BB980" s="12">
        <v>2</v>
      </c>
      <c r="BC980" s="12" t="s">
        <v>288</v>
      </c>
      <c r="BD980" s="12">
        <v>46</v>
      </c>
      <c r="BE980" s="12" t="s">
        <v>448</v>
      </c>
      <c r="BF980" s="12">
        <v>13959</v>
      </c>
      <c r="BG980" s="12">
        <v>8</v>
      </c>
      <c r="BI980" s="2"/>
    </row>
    <row r="981" spans="1:61" x14ac:dyDescent="0.2">
      <c r="A981" s="2" t="s">
        <v>1612</v>
      </c>
      <c r="B981" s="2" t="s">
        <v>568</v>
      </c>
      <c r="D981" s="2">
        <v>1</v>
      </c>
      <c r="E981" s="11">
        <v>43317</v>
      </c>
      <c r="F981" s="2">
        <v>43317</v>
      </c>
      <c r="G981" s="2">
        <v>38</v>
      </c>
      <c r="K981" s="2">
        <v>13</v>
      </c>
      <c r="O981" s="2" t="s">
        <v>55</v>
      </c>
      <c r="P981" s="52" t="s">
        <v>55</v>
      </c>
      <c r="R981" s="2">
        <v>1</v>
      </c>
      <c r="S981" s="52" t="s">
        <v>1599</v>
      </c>
      <c r="U981" s="2" t="s">
        <v>184</v>
      </c>
      <c r="V981" s="2" t="s">
        <v>1989</v>
      </c>
      <c r="W981" s="2" t="s">
        <v>1599</v>
      </c>
      <c r="X981" s="2" t="s">
        <v>1599</v>
      </c>
      <c r="Y981" s="2" t="s">
        <v>1599</v>
      </c>
      <c r="Z981" s="2" t="s">
        <v>1599</v>
      </c>
      <c r="AC981" s="2" t="s">
        <v>1599</v>
      </c>
      <c r="AE981" s="2" t="s">
        <v>1599</v>
      </c>
      <c r="AF981" s="12" t="s">
        <v>368</v>
      </c>
      <c r="AG981" s="12" t="s">
        <v>464</v>
      </c>
      <c r="AH981" s="12">
        <v>1</v>
      </c>
      <c r="AI981" s="12">
        <f>VLOOKUP(AH981,Tableau5[[ID_Section]:[departement]],10,TRUE)</f>
        <v>29</v>
      </c>
      <c r="AJ981" s="12">
        <v>38</v>
      </c>
      <c r="AK981" s="33">
        <v>43317</v>
      </c>
      <c r="AL981" s="12">
        <v>13</v>
      </c>
      <c r="AM981" s="12">
        <v>5</v>
      </c>
      <c r="AN981" s="12" t="s">
        <v>55</v>
      </c>
      <c r="AO981" s="12" t="str">
        <f>AN981</f>
        <v>Sportif</v>
      </c>
      <c r="AP981" s="12">
        <v>1</v>
      </c>
      <c r="AS981" s="12" t="s">
        <v>184</v>
      </c>
      <c r="AT981" s="12">
        <v>2</v>
      </c>
      <c r="AZ981" s="12" t="str">
        <f>CONCATENATE(AH981,"-",AK981,"-",AN981)</f>
        <v>1-43317-Sportif</v>
      </c>
      <c r="BA981" s="12">
        <v>1</v>
      </c>
      <c r="BB981" s="12">
        <v>2</v>
      </c>
      <c r="BC981" s="12" t="s">
        <v>288</v>
      </c>
      <c r="BD981" s="12">
        <v>46</v>
      </c>
      <c r="BE981" s="12" t="s">
        <v>448</v>
      </c>
      <c r="BF981" s="12">
        <v>13959</v>
      </c>
      <c r="BG981" s="12">
        <v>8</v>
      </c>
      <c r="BH981" s="12" t="s">
        <v>48</v>
      </c>
      <c r="BI981" s="2"/>
    </row>
    <row r="982" spans="1:61" x14ac:dyDescent="0.2">
      <c r="A982" s="2" t="s">
        <v>1612</v>
      </c>
      <c r="B982" s="2" t="s">
        <v>568</v>
      </c>
      <c r="D982" s="2">
        <v>1</v>
      </c>
      <c r="E982" s="11">
        <v>43317</v>
      </c>
      <c r="F982" s="2">
        <v>43317</v>
      </c>
      <c r="G982" s="2">
        <v>38</v>
      </c>
      <c r="K982" s="2">
        <v>14</v>
      </c>
      <c r="O982" s="2" t="s">
        <v>55</v>
      </c>
      <c r="P982" s="52" t="s">
        <v>55</v>
      </c>
      <c r="R982" s="2">
        <v>1</v>
      </c>
      <c r="S982" s="52" t="s">
        <v>1599</v>
      </c>
      <c r="U982" s="2" t="s">
        <v>184</v>
      </c>
      <c r="V982" s="2" t="s">
        <v>1988</v>
      </c>
      <c r="W982" s="2" t="s">
        <v>1599</v>
      </c>
      <c r="X982" s="2" t="s">
        <v>1599</v>
      </c>
      <c r="Y982" s="2" t="s">
        <v>1599</v>
      </c>
      <c r="Z982" s="2" t="s">
        <v>1599</v>
      </c>
      <c r="AC982" s="2" t="s">
        <v>1599</v>
      </c>
      <c r="AE982" s="2" t="s">
        <v>1599</v>
      </c>
      <c r="AF982" s="12" t="s">
        <v>368</v>
      </c>
      <c r="AG982" s="12" t="s">
        <v>465</v>
      </c>
      <c r="AH982" s="12">
        <v>1</v>
      </c>
      <c r="AI982" s="12">
        <f>VLOOKUP(AH982,Tableau5[[ID_Section]:[departement]],10,TRUE)</f>
        <v>29</v>
      </c>
      <c r="AJ982" s="12">
        <v>38</v>
      </c>
      <c r="AK982" s="33">
        <v>43317</v>
      </c>
      <c r="AL982" s="12">
        <v>14</v>
      </c>
      <c r="AM982" s="12">
        <v>5</v>
      </c>
      <c r="AN982" s="12" t="s">
        <v>55</v>
      </c>
      <c r="AO982" s="12" t="str">
        <f>AN982</f>
        <v>Sportif</v>
      </c>
      <c r="AP982" s="12">
        <v>1</v>
      </c>
      <c r="AS982" s="12" t="s">
        <v>184</v>
      </c>
      <c r="AT982" s="12">
        <v>1</v>
      </c>
      <c r="AZ982" s="12" t="str">
        <f>CONCATENATE(AH982,"-",AK982,"-",AN982)</f>
        <v>1-43317-Sportif</v>
      </c>
      <c r="BA982" s="12">
        <v>1</v>
      </c>
      <c r="BB982" s="12">
        <v>2</v>
      </c>
      <c r="BC982" s="12" t="s">
        <v>288</v>
      </c>
      <c r="BD982" s="12">
        <v>46</v>
      </c>
      <c r="BE982" s="12" t="s">
        <v>466</v>
      </c>
      <c r="BF982" s="12">
        <v>13960</v>
      </c>
      <c r="BG982" s="12">
        <v>12</v>
      </c>
      <c r="BI982" s="2"/>
    </row>
    <row r="983" spans="1:61" x14ac:dyDescent="0.2">
      <c r="A983" s="2" t="s">
        <v>1612</v>
      </c>
      <c r="B983" s="2" t="s">
        <v>568</v>
      </c>
      <c r="D983" s="2">
        <v>1</v>
      </c>
      <c r="E983" s="11">
        <v>43317</v>
      </c>
      <c r="F983" s="2">
        <v>43317</v>
      </c>
      <c r="G983" s="2">
        <v>38</v>
      </c>
      <c r="K983" s="2">
        <v>14</v>
      </c>
      <c r="O983" s="2" t="s">
        <v>49</v>
      </c>
      <c r="R983" s="2">
        <v>1</v>
      </c>
      <c r="S983" s="52">
        <v>1</v>
      </c>
      <c r="V983" s="2" t="s">
        <v>1989</v>
      </c>
      <c r="W983" s="2" t="s">
        <v>54</v>
      </c>
      <c r="X983" s="2" t="s">
        <v>467</v>
      </c>
      <c r="Y983" s="2" t="s">
        <v>1599</v>
      </c>
      <c r="Z983" s="2" t="s">
        <v>1599</v>
      </c>
      <c r="AC983" s="2" t="s">
        <v>1599</v>
      </c>
      <c r="AE983" s="2" t="s">
        <v>1599</v>
      </c>
      <c r="AF983" s="12" t="s">
        <v>467</v>
      </c>
      <c r="AG983" s="12" t="s">
        <v>468</v>
      </c>
      <c r="AH983" s="12">
        <v>1</v>
      </c>
      <c r="AI983" s="12">
        <f>VLOOKUP(AH983,Tableau5[[ID_Section]:[departement]],10,TRUE)</f>
        <v>29</v>
      </c>
      <c r="AJ983" s="12">
        <v>38</v>
      </c>
      <c r="AK983" s="33">
        <v>43317</v>
      </c>
      <c r="AL983" s="12">
        <v>14</v>
      </c>
      <c r="AM983" s="12">
        <v>1</v>
      </c>
      <c r="AN983" s="12" t="s">
        <v>49</v>
      </c>
      <c r="AP983" s="12">
        <v>1</v>
      </c>
      <c r="AT983" s="12">
        <v>2</v>
      </c>
      <c r="AU983" s="12">
        <v>30</v>
      </c>
      <c r="BA983" s="12">
        <v>2</v>
      </c>
      <c r="BB983" s="12">
        <v>2</v>
      </c>
      <c r="BC983" s="12" t="s">
        <v>288</v>
      </c>
      <c r="BD983" s="12">
        <v>46</v>
      </c>
      <c r="BE983" s="12" t="s">
        <v>466</v>
      </c>
      <c r="BF983" s="12">
        <v>13960</v>
      </c>
      <c r="BG983" s="12">
        <v>12</v>
      </c>
      <c r="BI983" s="2"/>
    </row>
    <row r="984" spans="1:61" x14ac:dyDescent="0.2">
      <c r="A984" s="2" t="s">
        <v>1612</v>
      </c>
      <c r="B984" s="2" t="s">
        <v>568</v>
      </c>
      <c r="D984" s="2">
        <v>1</v>
      </c>
      <c r="E984" s="11">
        <v>43317</v>
      </c>
      <c r="F984" s="2">
        <v>43317</v>
      </c>
      <c r="G984" s="2">
        <v>38</v>
      </c>
      <c r="K984" s="2">
        <v>14</v>
      </c>
      <c r="O984" s="2" t="s">
        <v>56</v>
      </c>
      <c r="R984" s="2">
        <v>1</v>
      </c>
      <c r="S984" s="52" t="s">
        <v>1599</v>
      </c>
      <c r="U984" s="2" t="s">
        <v>57</v>
      </c>
      <c r="V984" s="2" t="s">
        <v>1989</v>
      </c>
      <c r="W984" s="2" t="s">
        <v>1599</v>
      </c>
      <c r="X984" s="2" t="s">
        <v>1599</v>
      </c>
      <c r="Y984" s="2" t="s">
        <v>1599</v>
      </c>
      <c r="Z984" s="2" t="s">
        <v>1599</v>
      </c>
      <c r="AC984" s="2" t="s">
        <v>1599</v>
      </c>
      <c r="AE984" s="2" t="s">
        <v>1599</v>
      </c>
      <c r="AF984" s="12" t="s">
        <v>368</v>
      </c>
      <c r="AG984" s="12" t="s">
        <v>469</v>
      </c>
      <c r="AH984" s="12">
        <v>1</v>
      </c>
      <c r="AI984" s="12">
        <f>VLOOKUP(AH984,Tableau5[[ID_Section]:[departement]],10,TRUE)</f>
        <v>29</v>
      </c>
      <c r="AJ984" s="12">
        <v>38</v>
      </c>
      <c r="AK984" s="33">
        <v>43317</v>
      </c>
      <c r="AL984" s="12">
        <v>14</v>
      </c>
      <c r="AM984" s="12">
        <v>15</v>
      </c>
      <c r="AN984" s="12" t="s">
        <v>56</v>
      </c>
      <c r="AP984" s="12">
        <v>1</v>
      </c>
      <c r="AS984" s="12" t="s">
        <v>57</v>
      </c>
      <c r="AT984" s="12">
        <v>2</v>
      </c>
      <c r="BA984" s="12">
        <v>2</v>
      </c>
      <c r="BB984" s="12">
        <v>2</v>
      </c>
      <c r="BC984" s="12" t="s">
        <v>288</v>
      </c>
      <c r="BD984" s="12">
        <v>46</v>
      </c>
      <c r="BE984" s="12" t="s">
        <v>466</v>
      </c>
      <c r="BF984" s="12">
        <v>13960</v>
      </c>
      <c r="BG984" s="12">
        <v>12</v>
      </c>
      <c r="BI984" s="2"/>
    </row>
    <row r="985" spans="1:61" x14ac:dyDescent="0.2">
      <c r="A985" s="2" t="s">
        <v>1612</v>
      </c>
      <c r="B985" s="2" t="s">
        <v>568</v>
      </c>
      <c r="D985" s="2">
        <v>1</v>
      </c>
      <c r="E985" s="11">
        <v>43317</v>
      </c>
      <c r="F985" s="2">
        <v>43317</v>
      </c>
      <c r="G985" s="2">
        <v>38</v>
      </c>
      <c r="K985" s="2">
        <v>14</v>
      </c>
      <c r="O985" s="2" t="s">
        <v>52</v>
      </c>
      <c r="P985" s="52" t="s">
        <v>52</v>
      </c>
      <c r="R985" s="2">
        <v>1</v>
      </c>
      <c r="S985" s="52">
        <v>1</v>
      </c>
      <c r="V985" s="2" t="s">
        <v>1988</v>
      </c>
      <c r="W985" s="2" t="s">
        <v>54</v>
      </c>
      <c r="X985" s="2" t="s">
        <v>470</v>
      </c>
      <c r="Y985" s="2" t="s">
        <v>1599</v>
      </c>
      <c r="Z985" s="2" t="s">
        <v>1599</v>
      </c>
      <c r="AC985" s="2" t="s">
        <v>1599</v>
      </c>
      <c r="AE985" s="2" t="s">
        <v>1599</v>
      </c>
      <c r="AF985" s="12" t="s">
        <v>470</v>
      </c>
      <c r="AG985" s="12" t="s">
        <v>471</v>
      </c>
      <c r="AH985" s="12">
        <v>1</v>
      </c>
      <c r="AI985" s="12">
        <f>VLOOKUP(AH985,Tableau5[[ID_Section]:[departement]],10,TRUE)</f>
        <v>29</v>
      </c>
      <c r="AJ985" s="12">
        <v>38</v>
      </c>
      <c r="AK985" s="33">
        <v>43317</v>
      </c>
      <c r="AL985" s="12">
        <v>14</v>
      </c>
      <c r="AM985" s="12">
        <v>6</v>
      </c>
      <c r="AN985" s="12" t="s">
        <v>52</v>
      </c>
      <c r="AO985" s="12" t="str">
        <f>AN985</f>
        <v>Itinérant</v>
      </c>
      <c r="AP985" s="12">
        <v>1</v>
      </c>
      <c r="AT985" s="12">
        <v>1</v>
      </c>
      <c r="AU985" s="12">
        <v>31</v>
      </c>
      <c r="AZ985" s="12" t="str">
        <f>CONCATENATE(AH985,"-",AK985,"-",AN985)</f>
        <v>1-43317-Itinérant</v>
      </c>
      <c r="BA985" s="12">
        <v>1</v>
      </c>
      <c r="BB985" s="12">
        <v>2</v>
      </c>
      <c r="BC985" s="12" t="s">
        <v>288</v>
      </c>
      <c r="BD985" s="12">
        <v>46</v>
      </c>
      <c r="BE985" s="12" t="s">
        <v>466</v>
      </c>
      <c r="BF985" s="12">
        <v>13960</v>
      </c>
      <c r="BG985" s="12">
        <v>12</v>
      </c>
      <c r="BI985" s="2"/>
    </row>
    <row r="986" spans="1:61" x14ac:dyDescent="0.2">
      <c r="A986" s="2" t="s">
        <v>1612</v>
      </c>
      <c r="B986" s="2" t="s">
        <v>568</v>
      </c>
      <c r="D986" s="2">
        <v>1</v>
      </c>
      <c r="E986" s="11">
        <v>43317</v>
      </c>
      <c r="F986" s="2">
        <v>43317</v>
      </c>
      <c r="G986" s="2">
        <v>38</v>
      </c>
      <c r="K986" s="2">
        <v>14</v>
      </c>
      <c r="O986" s="2" t="s">
        <v>52</v>
      </c>
      <c r="P986" s="52" t="s">
        <v>52</v>
      </c>
      <c r="R986" s="2">
        <v>1</v>
      </c>
      <c r="S986" s="52">
        <v>1</v>
      </c>
      <c r="V986" s="2" t="s">
        <v>1988</v>
      </c>
      <c r="W986" s="2" t="s">
        <v>54</v>
      </c>
      <c r="X986" s="2" t="s">
        <v>472</v>
      </c>
      <c r="Y986" s="2" t="s">
        <v>1599</v>
      </c>
      <c r="Z986" s="2" t="s">
        <v>1599</v>
      </c>
      <c r="AC986" s="2" t="s">
        <v>1599</v>
      </c>
      <c r="AE986" s="2" t="s">
        <v>1599</v>
      </c>
      <c r="AF986" s="12" t="s">
        <v>472</v>
      </c>
      <c r="AG986" s="12" t="s">
        <v>473</v>
      </c>
      <c r="AH986" s="12">
        <v>1</v>
      </c>
      <c r="AI986" s="12">
        <f>VLOOKUP(AH986,Tableau5[[ID_Section]:[departement]],10,TRUE)</f>
        <v>29</v>
      </c>
      <c r="AJ986" s="12">
        <v>38</v>
      </c>
      <c r="AK986" s="33">
        <v>43317</v>
      </c>
      <c r="AL986" s="12">
        <v>14</v>
      </c>
      <c r="AM986" s="12">
        <v>6</v>
      </c>
      <c r="AN986" s="12" t="s">
        <v>52</v>
      </c>
      <c r="AO986" s="12" t="str">
        <f>AN986</f>
        <v>Itinérant</v>
      </c>
      <c r="AP986" s="12">
        <v>1</v>
      </c>
      <c r="AT986" s="12">
        <v>1</v>
      </c>
      <c r="AU986" s="12">
        <v>32</v>
      </c>
      <c r="AZ986" s="12" t="str">
        <f>CONCATENATE(AH986,"-",AK986,"-",AN986)</f>
        <v>1-43317-Itinérant</v>
      </c>
      <c r="BA986" s="12">
        <v>1</v>
      </c>
      <c r="BB986" s="12">
        <v>2</v>
      </c>
      <c r="BC986" s="12" t="s">
        <v>288</v>
      </c>
      <c r="BD986" s="12">
        <v>46</v>
      </c>
      <c r="BE986" s="12" t="s">
        <v>466</v>
      </c>
      <c r="BF986" s="12">
        <v>13960</v>
      </c>
      <c r="BG986" s="12">
        <v>12</v>
      </c>
      <c r="BI986" s="2"/>
    </row>
    <row r="987" spans="1:61" x14ac:dyDescent="0.2">
      <c r="A987" s="2" t="s">
        <v>1612</v>
      </c>
      <c r="B987" s="2" t="s">
        <v>568</v>
      </c>
      <c r="D987" s="2">
        <v>1</v>
      </c>
      <c r="E987" s="11">
        <v>43317</v>
      </c>
      <c r="F987" s="2">
        <v>43317</v>
      </c>
      <c r="G987" s="2">
        <v>38</v>
      </c>
      <c r="K987" s="2">
        <v>14</v>
      </c>
      <c r="O987" s="2" t="s">
        <v>50</v>
      </c>
      <c r="P987" s="52" t="s">
        <v>50</v>
      </c>
      <c r="R987" s="2">
        <v>1</v>
      </c>
      <c r="S987" s="52">
        <v>1</v>
      </c>
      <c r="V987" s="2" t="s">
        <v>1988</v>
      </c>
      <c r="W987" s="2" t="s">
        <v>54</v>
      </c>
      <c r="X987" s="2" t="s">
        <v>474</v>
      </c>
      <c r="Y987" s="2" t="s">
        <v>1599</v>
      </c>
      <c r="Z987" s="2" t="s">
        <v>1599</v>
      </c>
      <c r="AC987" s="2" t="s">
        <v>1599</v>
      </c>
      <c r="AE987" s="2" t="s">
        <v>1599</v>
      </c>
      <c r="AF987" s="12" t="s">
        <v>474</v>
      </c>
      <c r="AG987" s="12" t="s">
        <v>475</v>
      </c>
      <c r="AH987" s="12">
        <v>1</v>
      </c>
      <c r="AI987" s="12">
        <f>VLOOKUP(AH987,Tableau5[[ID_Section]:[departement]],10,TRUE)</f>
        <v>29</v>
      </c>
      <c r="AJ987" s="12">
        <v>38</v>
      </c>
      <c r="AK987" s="33">
        <v>43317</v>
      </c>
      <c r="AL987" s="12">
        <v>14</v>
      </c>
      <c r="AM987" s="12">
        <v>8</v>
      </c>
      <c r="AN987" s="12" t="s">
        <v>50</v>
      </c>
      <c r="AO987" s="12" t="str">
        <f>AN987</f>
        <v>Utilitaire</v>
      </c>
      <c r="AP987" s="12">
        <v>1</v>
      </c>
      <c r="AT987" s="12">
        <v>1</v>
      </c>
      <c r="AU987" s="12">
        <v>33</v>
      </c>
      <c r="AZ987" s="12" t="str">
        <f>CONCATENATE(AH987,"-",AK987,"-",AN987)</f>
        <v>1-43317-Utilitaire</v>
      </c>
      <c r="BA987" s="12">
        <v>1</v>
      </c>
      <c r="BB987" s="12">
        <v>2</v>
      </c>
      <c r="BC987" s="12" t="s">
        <v>288</v>
      </c>
      <c r="BD987" s="12">
        <v>46</v>
      </c>
      <c r="BE987" s="12" t="s">
        <v>466</v>
      </c>
      <c r="BF987" s="12">
        <v>13960</v>
      </c>
      <c r="BG987" s="12">
        <v>12</v>
      </c>
      <c r="BI987" s="2"/>
    </row>
    <row r="988" spans="1:61" x14ac:dyDescent="0.2">
      <c r="A988" s="2" t="s">
        <v>1612</v>
      </c>
      <c r="B988" s="2" t="s">
        <v>568</v>
      </c>
      <c r="D988" s="2">
        <v>1</v>
      </c>
      <c r="E988" s="11">
        <v>43317</v>
      </c>
      <c r="F988" s="2">
        <v>43317</v>
      </c>
      <c r="G988" s="2">
        <v>38</v>
      </c>
      <c r="K988" s="2">
        <v>14</v>
      </c>
      <c r="O988" s="2" t="s">
        <v>49</v>
      </c>
      <c r="R988" s="2">
        <v>1</v>
      </c>
      <c r="S988" s="52" t="s">
        <v>1599</v>
      </c>
      <c r="V988" s="2" t="s">
        <v>1989</v>
      </c>
      <c r="W988" s="2" t="s">
        <v>1599</v>
      </c>
      <c r="X988" s="2" t="s">
        <v>1599</v>
      </c>
      <c r="Y988" s="2" t="s">
        <v>1599</v>
      </c>
      <c r="Z988" s="2" t="s">
        <v>1599</v>
      </c>
      <c r="AC988" s="2" t="s">
        <v>1599</v>
      </c>
      <c r="AE988" s="2" t="s">
        <v>1599</v>
      </c>
      <c r="AF988" s="12" t="s">
        <v>368</v>
      </c>
      <c r="AG988" s="12" t="s">
        <v>476</v>
      </c>
      <c r="AH988" s="12">
        <v>1</v>
      </c>
      <c r="AI988" s="12">
        <f>VLOOKUP(AH988,Tableau5[[ID_Section]:[departement]],10,TRUE)</f>
        <v>29</v>
      </c>
      <c r="AJ988" s="12">
        <v>38</v>
      </c>
      <c r="AK988" s="33">
        <v>43317</v>
      </c>
      <c r="AL988" s="12">
        <v>14</v>
      </c>
      <c r="AM988" s="12">
        <v>1</v>
      </c>
      <c r="AN988" s="12" t="s">
        <v>49</v>
      </c>
      <c r="AP988" s="12">
        <v>1</v>
      </c>
      <c r="AT988" s="12">
        <v>2</v>
      </c>
      <c r="BA988" s="12">
        <v>2</v>
      </c>
      <c r="BB988" s="12">
        <v>2</v>
      </c>
      <c r="BC988" s="12" t="s">
        <v>288</v>
      </c>
      <c r="BD988" s="12">
        <v>46</v>
      </c>
      <c r="BE988" s="12" t="s">
        <v>466</v>
      </c>
      <c r="BF988" s="12">
        <v>13960</v>
      </c>
      <c r="BG988" s="12">
        <v>12</v>
      </c>
      <c r="BI988" s="2"/>
    </row>
    <row r="989" spans="1:61" x14ac:dyDescent="0.2">
      <c r="A989" s="2" t="s">
        <v>1612</v>
      </c>
      <c r="B989" s="2" t="s">
        <v>568</v>
      </c>
      <c r="D989" s="2">
        <v>1</v>
      </c>
      <c r="E989" s="11">
        <v>43317</v>
      </c>
      <c r="F989" s="2">
        <v>43317</v>
      </c>
      <c r="G989" s="2">
        <v>38</v>
      </c>
      <c r="K989" s="2">
        <v>14</v>
      </c>
      <c r="O989" s="2" t="s">
        <v>56</v>
      </c>
      <c r="R989" s="2">
        <v>1</v>
      </c>
      <c r="S989" s="52" t="s">
        <v>1599</v>
      </c>
      <c r="U989" s="2" t="s">
        <v>57</v>
      </c>
      <c r="V989" s="2" t="s">
        <v>1989</v>
      </c>
      <c r="W989" s="2" t="s">
        <v>1599</v>
      </c>
      <c r="X989" s="2" t="s">
        <v>1599</v>
      </c>
      <c r="Y989" s="2" t="s">
        <v>1599</v>
      </c>
      <c r="Z989" s="2" t="s">
        <v>1599</v>
      </c>
      <c r="AC989" s="2" t="s">
        <v>1599</v>
      </c>
      <c r="AE989" s="2" t="s">
        <v>1599</v>
      </c>
      <c r="AF989" s="12" t="s">
        <v>368</v>
      </c>
      <c r="AG989" s="12" t="s">
        <v>477</v>
      </c>
      <c r="AH989" s="12">
        <v>1</v>
      </c>
      <c r="AI989" s="12">
        <f>VLOOKUP(AH989,Tableau5[[ID_Section]:[departement]],10,TRUE)</f>
        <v>29</v>
      </c>
      <c r="AJ989" s="12">
        <v>38</v>
      </c>
      <c r="AK989" s="33">
        <v>43317</v>
      </c>
      <c r="AL989" s="12">
        <v>14</v>
      </c>
      <c r="AM989" s="12">
        <v>15</v>
      </c>
      <c r="AN989" s="12" t="s">
        <v>56</v>
      </c>
      <c r="AP989" s="12">
        <v>1</v>
      </c>
      <c r="AS989" s="12" t="s">
        <v>57</v>
      </c>
      <c r="AT989" s="12">
        <v>2</v>
      </c>
      <c r="BA989" s="12">
        <v>2</v>
      </c>
      <c r="BB989" s="12">
        <v>2</v>
      </c>
      <c r="BC989" s="12" t="s">
        <v>288</v>
      </c>
      <c r="BD989" s="12">
        <v>46</v>
      </c>
      <c r="BE989" s="12" t="s">
        <v>466</v>
      </c>
      <c r="BF989" s="12">
        <v>13960</v>
      </c>
      <c r="BG989" s="12">
        <v>12</v>
      </c>
      <c r="BI989" s="2"/>
    </row>
    <row r="990" spans="1:61" x14ac:dyDescent="0.2">
      <c r="A990" s="2" t="s">
        <v>1612</v>
      </c>
      <c r="B990" s="2" t="s">
        <v>568</v>
      </c>
      <c r="D990" s="2">
        <v>1</v>
      </c>
      <c r="E990" s="11">
        <v>43317</v>
      </c>
      <c r="F990" s="2">
        <v>43317</v>
      </c>
      <c r="G990" s="2">
        <v>38</v>
      </c>
      <c r="K990" s="2">
        <v>14</v>
      </c>
      <c r="M990" s="2">
        <v>1</v>
      </c>
      <c r="O990" s="2" t="s">
        <v>53</v>
      </c>
      <c r="P990" s="52" t="s">
        <v>53</v>
      </c>
      <c r="R990" s="2">
        <v>1</v>
      </c>
      <c r="S990" s="52" t="s">
        <v>1599</v>
      </c>
      <c r="V990" s="2" t="s">
        <v>1988</v>
      </c>
      <c r="W990" s="2" t="s">
        <v>1599</v>
      </c>
      <c r="X990" s="2" t="s">
        <v>1599</v>
      </c>
      <c r="Y990" s="2" t="s">
        <v>1599</v>
      </c>
      <c r="Z990" s="2" t="s">
        <v>1599</v>
      </c>
      <c r="AC990" s="2" t="s">
        <v>1599</v>
      </c>
      <c r="AE990" s="2" t="s">
        <v>1599</v>
      </c>
      <c r="AF990" s="12" t="s">
        <v>368</v>
      </c>
      <c r="AG990" s="12" t="s">
        <v>478</v>
      </c>
      <c r="AH990" s="12">
        <v>1</v>
      </c>
      <c r="AI990" s="12">
        <f>VLOOKUP(AH990,Tableau5[[ID_Section]:[departement]],10,TRUE)</f>
        <v>29</v>
      </c>
      <c r="AJ990" s="12">
        <v>38</v>
      </c>
      <c r="AK990" s="33">
        <v>43317</v>
      </c>
      <c r="AL990" s="12">
        <v>14</v>
      </c>
      <c r="AM990" s="12">
        <v>9</v>
      </c>
      <c r="AN990" s="12" t="s">
        <v>53</v>
      </c>
      <c r="AO990" s="12" t="s">
        <v>53</v>
      </c>
      <c r="AP990" s="12">
        <v>1</v>
      </c>
      <c r="AR990" s="12">
        <v>1</v>
      </c>
      <c r="AT990" s="12">
        <v>1</v>
      </c>
      <c r="AZ990" s="12" t="str">
        <f>CONCATENATE(AH990,"-",AK990,"-","Loisir")</f>
        <v>1-43317-Loisir</v>
      </c>
      <c r="BA990" s="12">
        <v>1</v>
      </c>
      <c r="BB990" s="12">
        <v>2</v>
      </c>
      <c r="BC990" s="12" t="s">
        <v>288</v>
      </c>
      <c r="BD990" s="12">
        <v>46</v>
      </c>
      <c r="BE990" s="12" t="s">
        <v>466</v>
      </c>
      <c r="BF990" s="12">
        <v>13960</v>
      </c>
      <c r="BG990" s="12">
        <v>12</v>
      </c>
      <c r="BI990" s="2"/>
    </row>
    <row r="991" spans="1:61" x14ac:dyDescent="0.2">
      <c r="A991" s="2" t="s">
        <v>1612</v>
      </c>
      <c r="B991" s="2" t="s">
        <v>568</v>
      </c>
      <c r="D991" s="2">
        <v>1</v>
      </c>
      <c r="E991" s="11">
        <v>43317</v>
      </c>
      <c r="F991" s="2">
        <v>43317</v>
      </c>
      <c r="G991" s="2">
        <v>38</v>
      </c>
      <c r="K991" s="2">
        <v>14</v>
      </c>
      <c r="O991" s="2" t="s">
        <v>52</v>
      </c>
      <c r="P991" s="52" t="s">
        <v>52</v>
      </c>
      <c r="R991" s="2">
        <v>1</v>
      </c>
      <c r="S991" s="52">
        <v>1</v>
      </c>
      <c r="V991" s="2" t="s">
        <v>1989</v>
      </c>
      <c r="W991" s="2" t="s">
        <v>54</v>
      </c>
      <c r="X991" s="2" t="s">
        <v>479</v>
      </c>
      <c r="Y991" s="2" t="s">
        <v>1599</v>
      </c>
      <c r="Z991" s="2" t="s">
        <v>1599</v>
      </c>
      <c r="AC991" s="2" t="s">
        <v>1599</v>
      </c>
      <c r="AE991" s="2" t="s">
        <v>1599</v>
      </c>
      <c r="AF991" s="12" t="s">
        <v>479</v>
      </c>
      <c r="AG991" s="12" t="s">
        <v>480</v>
      </c>
      <c r="AH991" s="12">
        <v>1</v>
      </c>
      <c r="AI991" s="12">
        <f>VLOOKUP(AH991,Tableau5[[ID_Section]:[departement]],10,TRUE)</f>
        <v>29</v>
      </c>
      <c r="AJ991" s="12">
        <v>38</v>
      </c>
      <c r="AK991" s="33">
        <v>43317</v>
      </c>
      <c r="AL991" s="12">
        <v>14</v>
      </c>
      <c r="AM991" s="12">
        <v>6</v>
      </c>
      <c r="AN991" s="12" t="s">
        <v>52</v>
      </c>
      <c r="AO991" s="12" t="str">
        <f>AN991</f>
        <v>Itinérant</v>
      </c>
      <c r="AP991" s="12">
        <v>1</v>
      </c>
      <c r="AT991" s="12">
        <v>2</v>
      </c>
      <c r="AU991" s="12">
        <v>34</v>
      </c>
      <c r="AZ991" s="12" t="str">
        <f>CONCATENATE(AH991,"-",AK991,"-",AN991)</f>
        <v>1-43317-Itinérant</v>
      </c>
      <c r="BA991" s="12">
        <v>1</v>
      </c>
      <c r="BB991" s="12">
        <v>2</v>
      </c>
      <c r="BC991" s="12" t="s">
        <v>288</v>
      </c>
      <c r="BD991" s="12">
        <v>46</v>
      </c>
      <c r="BE991" s="12" t="s">
        <v>466</v>
      </c>
      <c r="BF991" s="12">
        <v>13960</v>
      </c>
      <c r="BG991" s="12">
        <v>12</v>
      </c>
      <c r="BI991" s="2"/>
    </row>
    <row r="992" spans="1:61" x14ac:dyDescent="0.2">
      <c r="A992" s="2" t="s">
        <v>1612</v>
      </c>
      <c r="B992" s="2" t="s">
        <v>568</v>
      </c>
      <c r="D992" s="2">
        <v>1</v>
      </c>
      <c r="E992" s="11">
        <v>43317</v>
      </c>
      <c r="F992" s="2">
        <v>43317</v>
      </c>
      <c r="G992" s="2">
        <v>38</v>
      </c>
      <c r="K992" s="2">
        <v>14</v>
      </c>
      <c r="O992" s="2" t="s">
        <v>55</v>
      </c>
      <c r="P992" s="52" t="s">
        <v>55</v>
      </c>
      <c r="R992" s="2">
        <v>3</v>
      </c>
      <c r="S992" s="52" t="s">
        <v>1599</v>
      </c>
      <c r="V992" s="2" t="s">
        <v>1989</v>
      </c>
      <c r="W992" s="2" t="s">
        <v>1599</v>
      </c>
      <c r="X992" s="2" t="s">
        <v>1599</v>
      </c>
      <c r="Y992" s="2" t="s">
        <v>1599</v>
      </c>
      <c r="Z992" s="2" t="s">
        <v>1599</v>
      </c>
      <c r="AC992" s="2" t="s">
        <v>1599</v>
      </c>
      <c r="AE992" s="2" t="s">
        <v>1599</v>
      </c>
      <c r="AF992" s="12" t="s">
        <v>368</v>
      </c>
      <c r="AG992" s="12" t="s">
        <v>481</v>
      </c>
      <c r="AH992" s="12">
        <v>1</v>
      </c>
      <c r="AI992" s="12">
        <f>VLOOKUP(AH992,Tableau5[[ID_Section]:[departement]],10,TRUE)</f>
        <v>29</v>
      </c>
      <c r="AJ992" s="12">
        <v>38</v>
      </c>
      <c r="AK992" s="33">
        <v>43317</v>
      </c>
      <c r="AL992" s="12">
        <v>14</v>
      </c>
      <c r="AM992" s="12">
        <v>5</v>
      </c>
      <c r="AN992" s="12" t="s">
        <v>55</v>
      </c>
      <c r="AO992" s="12" t="str">
        <f>AN992</f>
        <v>Sportif</v>
      </c>
      <c r="AP992" s="12">
        <v>3</v>
      </c>
      <c r="AT992" s="12">
        <v>2</v>
      </c>
      <c r="AZ992" s="12" t="str">
        <f>CONCATENATE(AH992,"-",AK992,"-",AN992)</f>
        <v>1-43317-Sportif</v>
      </c>
      <c r="BA992" s="12">
        <v>1</v>
      </c>
      <c r="BB992" s="12">
        <v>2</v>
      </c>
      <c r="BC992" s="12" t="s">
        <v>288</v>
      </c>
      <c r="BD992" s="12">
        <v>46</v>
      </c>
      <c r="BE992" s="12" t="s">
        <v>466</v>
      </c>
      <c r="BF992" s="12">
        <v>13960</v>
      </c>
      <c r="BG992" s="12">
        <v>12</v>
      </c>
      <c r="BI992" s="2"/>
    </row>
    <row r="993" spans="1:61" x14ac:dyDescent="0.2">
      <c r="A993" s="2" t="s">
        <v>1612</v>
      </c>
      <c r="B993" s="2" t="s">
        <v>568</v>
      </c>
      <c r="D993" s="2">
        <v>1</v>
      </c>
      <c r="E993" s="11">
        <v>43317</v>
      </c>
      <c r="F993" s="2">
        <v>43317</v>
      </c>
      <c r="G993" s="2">
        <v>38</v>
      </c>
      <c r="K993" s="2">
        <v>14</v>
      </c>
      <c r="O993" s="2" t="s">
        <v>53</v>
      </c>
      <c r="P993" s="52" t="s">
        <v>53</v>
      </c>
      <c r="R993" s="2">
        <v>1</v>
      </c>
      <c r="S993" s="52" t="s">
        <v>1599</v>
      </c>
      <c r="V993" s="2" t="s">
        <v>1989</v>
      </c>
      <c r="W993" s="2" t="s">
        <v>1599</v>
      </c>
      <c r="X993" s="2" t="s">
        <v>1599</v>
      </c>
      <c r="Y993" s="2" t="s">
        <v>1981</v>
      </c>
      <c r="Z993" s="2">
        <v>75000</v>
      </c>
      <c r="AC993" s="2" t="s">
        <v>1599</v>
      </c>
      <c r="AE993" s="2" t="s">
        <v>1599</v>
      </c>
      <c r="AF993" s="12" t="s">
        <v>368</v>
      </c>
      <c r="AG993" s="12" t="s">
        <v>482</v>
      </c>
      <c r="AH993" s="12">
        <v>1</v>
      </c>
      <c r="AI993" s="12">
        <f>VLOOKUP(AH993,Tableau5[[ID_Section]:[departement]],10,TRUE)</f>
        <v>29</v>
      </c>
      <c r="AJ993" s="12">
        <v>38</v>
      </c>
      <c r="AK993" s="33">
        <v>43317</v>
      </c>
      <c r="AL993" s="12">
        <v>14</v>
      </c>
      <c r="AM993" s="12">
        <v>9</v>
      </c>
      <c r="AN993" s="12" t="s">
        <v>53</v>
      </c>
      <c r="AO993" s="12" t="s">
        <v>53</v>
      </c>
      <c r="AP993" s="12">
        <v>1</v>
      </c>
      <c r="AT993" s="12">
        <v>2</v>
      </c>
      <c r="AV993" s="12">
        <v>75000</v>
      </c>
      <c r="AZ993" s="12" t="str">
        <f>CONCATENATE(AH993,"-",AK993,"-","Loisir")</f>
        <v>1-43317-Loisir</v>
      </c>
      <c r="BA993" s="12">
        <v>1</v>
      </c>
      <c r="BB993" s="12">
        <v>2</v>
      </c>
      <c r="BC993" s="12" t="s">
        <v>288</v>
      </c>
      <c r="BD993" s="12">
        <v>46</v>
      </c>
      <c r="BE993" s="12" t="s">
        <v>466</v>
      </c>
      <c r="BF993" s="12">
        <v>13960</v>
      </c>
      <c r="BG993" s="12">
        <v>12</v>
      </c>
      <c r="BH993" s="12" t="s">
        <v>48</v>
      </c>
      <c r="BI993" s="2"/>
    </row>
    <row r="994" spans="1:61" x14ac:dyDescent="0.2">
      <c r="A994" s="2" t="s">
        <v>1612</v>
      </c>
      <c r="B994" s="2" t="s">
        <v>568</v>
      </c>
      <c r="D994" s="2">
        <v>1</v>
      </c>
      <c r="E994" s="11">
        <v>43317</v>
      </c>
      <c r="F994" s="2">
        <v>43317</v>
      </c>
      <c r="G994" s="2">
        <v>38</v>
      </c>
      <c r="K994" s="2">
        <v>15</v>
      </c>
      <c r="O994" s="2" t="s">
        <v>55</v>
      </c>
      <c r="P994" s="52" t="s">
        <v>55</v>
      </c>
      <c r="R994" s="2">
        <v>3</v>
      </c>
      <c r="S994" s="52" t="s">
        <v>1599</v>
      </c>
      <c r="V994" s="2" t="s">
        <v>1989</v>
      </c>
      <c r="W994" s="2" t="s">
        <v>1599</v>
      </c>
      <c r="X994" s="2" t="s">
        <v>1599</v>
      </c>
      <c r="Y994" s="2" t="s">
        <v>1599</v>
      </c>
      <c r="Z994" s="2" t="s">
        <v>1599</v>
      </c>
      <c r="AC994" s="2" t="s">
        <v>1599</v>
      </c>
      <c r="AE994" s="2" t="s">
        <v>1599</v>
      </c>
      <c r="AF994" s="12" t="s">
        <v>368</v>
      </c>
      <c r="AG994" s="12" t="s">
        <v>483</v>
      </c>
      <c r="AH994" s="12">
        <v>1</v>
      </c>
      <c r="AI994" s="12">
        <f>VLOOKUP(AH994,Tableau5[[ID_Section]:[departement]],10,TRUE)</f>
        <v>29</v>
      </c>
      <c r="AJ994" s="12">
        <v>38</v>
      </c>
      <c r="AK994" s="33">
        <v>43317</v>
      </c>
      <c r="AL994" s="12">
        <v>15</v>
      </c>
      <c r="AM994" s="12">
        <v>5</v>
      </c>
      <c r="AN994" s="12" t="s">
        <v>55</v>
      </c>
      <c r="AO994" s="12" t="str">
        <f>AN994</f>
        <v>Sportif</v>
      </c>
      <c r="AP994" s="12">
        <v>3</v>
      </c>
      <c r="AT994" s="12">
        <v>2</v>
      </c>
      <c r="AZ994" s="12" t="str">
        <f>CONCATENATE(AH994,"-",AK994,"-",AN994)</f>
        <v>1-43317-Sportif</v>
      </c>
      <c r="BA994" s="12">
        <v>1</v>
      </c>
      <c r="BB994" s="12">
        <v>2</v>
      </c>
      <c r="BC994" s="12" t="s">
        <v>288</v>
      </c>
      <c r="BD994" s="12">
        <v>46</v>
      </c>
      <c r="BE994" s="12" t="s">
        <v>484</v>
      </c>
      <c r="BF994" s="12">
        <v>13961</v>
      </c>
      <c r="BG994" s="12">
        <v>12</v>
      </c>
      <c r="BI994" s="2"/>
    </row>
    <row r="995" spans="1:61" x14ac:dyDescent="0.2">
      <c r="A995" s="2" t="s">
        <v>1612</v>
      </c>
      <c r="B995" s="2" t="s">
        <v>568</v>
      </c>
      <c r="D995" s="2">
        <v>1</v>
      </c>
      <c r="E995" s="11">
        <v>43317</v>
      </c>
      <c r="F995" s="2">
        <v>43317</v>
      </c>
      <c r="G995" s="2">
        <v>38</v>
      </c>
      <c r="K995" s="2">
        <v>15</v>
      </c>
      <c r="O995" s="2" t="s">
        <v>71</v>
      </c>
      <c r="R995" s="2">
        <v>1</v>
      </c>
      <c r="S995" s="52" t="s">
        <v>1599</v>
      </c>
      <c r="V995" s="2" t="s">
        <v>1989</v>
      </c>
      <c r="W995" s="2" t="s">
        <v>1599</v>
      </c>
      <c r="X995" s="2" t="s">
        <v>1599</v>
      </c>
      <c r="Y995" s="2" t="s">
        <v>1981</v>
      </c>
      <c r="Z995" s="2" t="s">
        <v>178</v>
      </c>
      <c r="AC995" s="2" t="s">
        <v>1983</v>
      </c>
      <c r="AE995" s="2" t="s">
        <v>1599</v>
      </c>
      <c r="AF995" s="12" t="s">
        <v>368</v>
      </c>
      <c r="AG995" s="12" t="s">
        <v>485</v>
      </c>
      <c r="AH995" s="12">
        <v>1</v>
      </c>
      <c r="AI995" s="12">
        <f>VLOOKUP(AH995,Tableau5[[ID_Section]:[departement]],10,TRUE)</f>
        <v>29</v>
      </c>
      <c r="AJ995" s="12">
        <v>38</v>
      </c>
      <c r="AK995" s="33">
        <v>43317</v>
      </c>
      <c r="AL995" s="12">
        <v>15</v>
      </c>
      <c r="AM995" s="12">
        <v>13</v>
      </c>
      <c r="AN995" s="12" t="s">
        <v>71</v>
      </c>
      <c r="AP995" s="12">
        <v>1</v>
      </c>
      <c r="AT995" s="12">
        <v>2</v>
      </c>
      <c r="AV995" s="12" t="s">
        <v>178</v>
      </c>
      <c r="AW995" s="12" t="s">
        <v>54</v>
      </c>
      <c r="BA995" s="12">
        <v>2</v>
      </c>
      <c r="BB995" s="12">
        <v>2</v>
      </c>
      <c r="BC995" s="12" t="s">
        <v>288</v>
      </c>
      <c r="BD995" s="12">
        <v>46</v>
      </c>
      <c r="BE995" s="12" t="s">
        <v>484</v>
      </c>
      <c r="BF995" s="12">
        <v>13961</v>
      </c>
      <c r="BG995" s="12">
        <v>12</v>
      </c>
      <c r="BI995" s="2"/>
    </row>
    <row r="996" spans="1:61" x14ac:dyDescent="0.2">
      <c r="A996" s="2" t="s">
        <v>1612</v>
      </c>
      <c r="B996" s="2" t="s">
        <v>568</v>
      </c>
      <c r="D996" s="2">
        <v>1</v>
      </c>
      <c r="E996" s="11">
        <v>43317</v>
      </c>
      <c r="F996" s="2">
        <v>43317</v>
      </c>
      <c r="G996" s="2">
        <v>38</v>
      </c>
      <c r="K996" s="2">
        <v>15</v>
      </c>
      <c r="O996" s="2" t="s">
        <v>49</v>
      </c>
      <c r="R996" s="2">
        <v>2</v>
      </c>
      <c r="S996" s="52">
        <v>2</v>
      </c>
      <c r="V996" s="2" t="s">
        <v>1989</v>
      </c>
      <c r="W996" s="2" t="s">
        <v>54</v>
      </c>
      <c r="X996" s="2" t="s">
        <v>486</v>
      </c>
      <c r="Y996" s="2" t="s">
        <v>1599</v>
      </c>
      <c r="Z996" s="2" t="s">
        <v>1599</v>
      </c>
      <c r="AC996" s="2" t="s">
        <v>1599</v>
      </c>
      <c r="AE996" s="2" t="s">
        <v>1599</v>
      </c>
      <c r="AF996" s="12" t="s">
        <v>486</v>
      </c>
      <c r="AG996" s="12" t="s">
        <v>487</v>
      </c>
      <c r="AH996" s="12">
        <v>1</v>
      </c>
      <c r="AI996" s="12">
        <f>VLOOKUP(AH996,Tableau5[[ID_Section]:[departement]],10,TRUE)</f>
        <v>29</v>
      </c>
      <c r="AJ996" s="12">
        <v>38</v>
      </c>
      <c r="AK996" s="33">
        <v>43317</v>
      </c>
      <c r="AL996" s="12">
        <v>15</v>
      </c>
      <c r="AM996" s="12">
        <v>1</v>
      </c>
      <c r="AN996" s="12" t="s">
        <v>49</v>
      </c>
      <c r="AP996" s="12">
        <v>2</v>
      </c>
      <c r="AT996" s="12">
        <v>2</v>
      </c>
      <c r="AU996" s="12">
        <v>35</v>
      </c>
      <c r="BA996" s="12">
        <v>2</v>
      </c>
      <c r="BB996" s="12">
        <v>2</v>
      </c>
      <c r="BC996" s="12" t="s">
        <v>288</v>
      </c>
      <c r="BD996" s="12">
        <v>46</v>
      </c>
      <c r="BE996" s="12" t="s">
        <v>484</v>
      </c>
      <c r="BF996" s="12">
        <v>13961</v>
      </c>
      <c r="BG996" s="12">
        <v>12</v>
      </c>
      <c r="BI996" s="2"/>
    </row>
    <row r="997" spans="1:61" x14ac:dyDescent="0.2">
      <c r="A997" s="2" t="s">
        <v>1612</v>
      </c>
      <c r="B997" s="2" t="s">
        <v>568</v>
      </c>
      <c r="D997" s="2">
        <v>1</v>
      </c>
      <c r="E997" s="11">
        <v>43317</v>
      </c>
      <c r="F997" s="2">
        <v>43317</v>
      </c>
      <c r="G997" s="2">
        <v>38</v>
      </c>
      <c r="K997" s="2">
        <v>15</v>
      </c>
      <c r="O997" s="2" t="s">
        <v>166</v>
      </c>
      <c r="R997" s="2">
        <v>1</v>
      </c>
      <c r="S997" s="52" t="s">
        <v>1599</v>
      </c>
      <c r="V997" s="2" t="s">
        <v>1989</v>
      </c>
      <c r="W997" s="2" t="s">
        <v>1599</v>
      </c>
      <c r="X997" s="2" t="s">
        <v>1599</v>
      </c>
      <c r="Y997" s="2" t="s">
        <v>1599</v>
      </c>
      <c r="Z997" s="2" t="s">
        <v>1599</v>
      </c>
      <c r="AC997" s="2" t="s">
        <v>1599</v>
      </c>
      <c r="AE997" s="2" t="s">
        <v>1599</v>
      </c>
      <c r="AF997" s="12" t="s">
        <v>368</v>
      </c>
      <c r="AG997" s="12" t="s">
        <v>488</v>
      </c>
      <c r="AH997" s="12">
        <v>1</v>
      </c>
      <c r="AI997" s="12">
        <f>VLOOKUP(AH997,Tableau5[[ID_Section]:[departement]],10,TRUE)</f>
        <v>29</v>
      </c>
      <c r="AJ997" s="12">
        <v>38</v>
      </c>
      <c r="AK997" s="33">
        <v>43317</v>
      </c>
      <c r="AL997" s="12">
        <v>15</v>
      </c>
      <c r="AM997" s="12">
        <v>12</v>
      </c>
      <c r="AN997" s="12" t="s">
        <v>166</v>
      </c>
      <c r="AP997" s="12">
        <v>1</v>
      </c>
      <c r="AT997" s="12">
        <v>2</v>
      </c>
      <c r="BA997" s="12">
        <v>2</v>
      </c>
      <c r="BB997" s="12">
        <v>2</v>
      </c>
      <c r="BC997" s="12" t="s">
        <v>288</v>
      </c>
      <c r="BD997" s="12">
        <v>46</v>
      </c>
      <c r="BE997" s="12" t="s">
        <v>484</v>
      </c>
      <c r="BF997" s="12">
        <v>13961</v>
      </c>
      <c r="BG997" s="12">
        <v>12</v>
      </c>
      <c r="BI997" s="2"/>
    </row>
    <row r="998" spans="1:61" x14ac:dyDescent="0.2">
      <c r="A998" s="2" t="s">
        <v>1612</v>
      </c>
      <c r="B998" s="2" t="s">
        <v>568</v>
      </c>
      <c r="D998" s="2">
        <v>1</v>
      </c>
      <c r="E998" s="11">
        <v>43317</v>
      </c>
      <c r="F998" s="2">
        <v>43317</v>
      </c>
      <c r="G998" s="2">
        <v>38</v>
      </c>
      <c r="K998" s="2">
        <v>15</v>
      </c>
      <c r="O998" s="2" t="s">
        <v>55</v>
      </c>
      <c r="P998" s="52" t="s">
        <v>55</v>
      </c>
      <c r="R998" s="2">
        <v>1</v>
      </c>
      <c r="S998" s="52" t="s">
        <v>1599</v>
      </c>
      <c r="V998" s="2" t="s">
        <v>1988</v>
      </c>
      <c r="W998" s="2" t="s">
        <v>1599</v>
      </c>
      <c r="X998" s="2" t="s">
        <v>1599</v>
      </c>
      <c r="Y998" s="2" t="s">
        <v>1599</v>
      </c>
      <c r="Z998" s="2" t="s">
        <v>1599</v>
      </c>
      <c r="AC998" s="2" t="s">
        <v>1599</v>
      </c>
      <c r="AE998" s="2" t="s">
        <v>1599</v>
      </c>
      <c r="AF998" s="12" t="s">
        <v>368</v>
      </c>
      <c r="AG998" s="12" t="s">
        <v>489</v>
      </c>
      <c r="AH998" s="12">
        <v>1</v>
      </c>
      <c r="AI998" s="12">
        <f>VLOOKUP(AH998,Tableau5[[ID_Section]:[departement]],10,TRUE)</f>
        <v>29</v>
      </c>
      <c r="AJ998" s="12">
        <v>38</v>
      </c>
      <c r="AK998" s="33">
        <v>43317</v>
      </c>
      <c r="AL998" s="12">
        <v>15</v>
      </c>
      <c r="AM998" s="12">
        <v>5</v>
      </c>
      <c r="AN998" s="12" t="s">
        <v>55</v>
      </c>
      <c r="AO998" s="12" t="str">
        <f>AN998</f>
        <v>Sportif</v>
      </c>
      <c r="AP998" s="12">
        <v>1</v>
      </c>
      <c r="AT998" s="12">
        <v>1</v>
      </c>
      <c r="AZ998" s="12" t="str">
        <f>CONCATENATE(AH998,"-",AK998,"-",AN998)</f>
        <v>1-43317-Sportif</v>
      </c>
      <c r="BA998" s="12">
        <v>1</v>
      </c>
      <c r="BB998" s="12">
        <v>2</v>
      </c>
      <c r="BC998" s="12" t="s">
        <v>288</v>
      </c>
      <c r="BD998" s="12">
        <v>46</v>
      </c>
      <c r="BE998" s="12" t="s">
        <v>484</v>
      </c>
      <c r="BF998" s="12">
        <v>13961</v>
      </c>
      <c r="BG998" s="12">
        <v>12</v>
      </c>
      <c r="BI998" s="2"/>
    </row>
    <row r="999" spans="1:61" x14ac:dyDescent="0.2">
      <c r="A999" s="2" t="s">
        <v>1612</v>
      </c>
      <c r="B999" s="2" t="s">
        <v>568</v>
      </c>
      <c r="D999" s="2">
        <v>1</v>
      </c>
      <c r="E999" s="11">
        <v>43317</v>
      </c>
      <c r="F999" s="2">
        <v>43317</v>
      </c>
      <c r="G999" s="2">
        <v>38</v>
      </c>
      <c r="K999" s="2">
        <v>15</v>
      </c>
      <c r="O999" s="2" t="s">
        <v>49</v>
      </c>
      <c r="R999" s="2">
        <v>2</v>
      </c>
      <c r="S999" s="52">
        <v>2</v>
      </c>
      <c r="V999" s="2" t="s">
        <v>1989</v>
      </c>
      <c r="W999" s="2" t="s">
        <v>54</v>
      </c>
      <c r="X999" s="2" t="s">
        <v>490</v>
      </c>
      <c r="Y999" s="2" t="s">
        <v>1599</v>
      </c>
      <c r="Z999" s="2" t="s">
        <v>1599</v>
      </c>
      <c r="AC999" s="2" t="s">
        <v>1599</v>
      </c>
      <c r="AE999" s="2" t="s">
        <v>1599</v>
      </c>
      <c r="AF999" s="12" t="s">
        <v>490</v>
      </c>
      <c r="AG999" s="12" t="s">
        <v>491</v>
      </c>
      <c r="AH999" s="12">
        <v>1</v>
      </c>
      <c r="AI999" s="12">
        <f>VLOOKUP(AH999,Tableau5[[ID_Section]:[departement]],10,TRUE)</f>
        <v>29</v>
      </c>
      <c r="AJ999" s="12">
        <v>38</v>
      </c>
      <c r="AK999" s="33">
        <v>43317</v>
      </c>
      <c r="AL999" s="12">
        <v>15</v>
      </c>
      <c r="AM999" s="12">
        <v>1</v>
      </c>
      <c r="AN999" s="12" t="s">
        <v>49</v>
      </c>
      <c r="AP999" s="12">
        <v>2</v>
      </c>
      <c r="AT999" s="12">
        <v>2</v>
      </c>
      <c r="AU999" s="12">
        <v>36</v>
      </c>
      <c r="BA999" s="12">
        <v>2</v>
      </c>
      <c r="BB999" s="12">
        <v>2</v>
      </c>
      <c r="BC999" s="12" t="s">
        <v>288</v>
      </c>
      <c r="BD999" s="12">
        <v>46</v>
      </c>
      <c r="BE999" s="12" t="s">
        <v>484</v>
      </c>
      <c r="BF999" s="12">
        <v>13961</v>
      </c>
      <c r="BG999" s="12">
        <v>12</v>
      </c>
      <c r="BI999" s="2"/>
    </row>
    <row r="1000" spans="1:61" x14ac:dyDescent="0.2">
      <c r="A1000" s="2" t="s">
        <v>1612</v>
      </c>
      <c r="B1000" s="2" t="s">
        <v>568</v>
      </c>
      <c r="D1000" s="2">
        <v>1</v>
      </c>
      <c r="E1000" s="11">
        <v>43317</v>
      </c>
      <c r="F1000" s="2">
        <v>43317</v>
      </c>
      <c r="G1000" s="2">
        <v>38</v>
      </c>
      <c r="K1000" s="2">
        <v>15</v>
      </c>
      <c r="O1000" s="2" t="s">
        <v>55</v>
      </c>
      <c r="P1000" s="52" t="s">
        <v>55</v>
      </c>
      <c r="R1000" s="2">
        <v>1</v>
      </c>
      <c r="S1000" s="52" t="s">
        <v>1599</v>
      </c>
      <c r="V1000" s="2" t="s">
        <v>1989</v>
      </c>
      <c r="W1000" s="2" t="s">
        <v>1599</v>
      </c>
      <c r="X1000" s="2" t="s">
        <v>1599</v>
      </c>
      <c r="Y1000" s="2" t="s">
        <v>1599</v>
      </c>
      <c r="Z1000" s="2" t="s">
        <v>1599</v>
      </c>
      <c r="AC1000" s="2" t="s">
        <v>1599</v>
      </c>
      <c r="AE1000" s="2" t="s">
        <v>1599</v>
      </c>
      <c r="AF1000" s="12" t="s">
        <v>368</v>
      </c>
      <c r="AG1000" s="12" t="s">
        <v>492</v>
      </c>
      <c r="AH1000" s="12">
        <v>1</v>
      </c>
      <c r="AI1000" s="12">
        <f>VLOOKUP(AH1000,Tableau5[[ID_Section]:[departement]],10,TRUE)</f>
        <v>29</v>
      </c>
      <c r="AJ1000" s="12">
        <v>38</v>
      </c>
      <c r="AK1000" s="33">
        <v>43317</v>
      </c>
      <c r="AL1000" s="12">
        <v>15</v>
      </c>
      <c r="AM1000" s="12">
        <v>5</v>
      </c>
      <c r="AN1000" s="12" t="s">
        <v>55</v>
      </c>
      <c r="AO1000" s="12" t="str">
        <f>AN1000</f>
        <v>Sportif</v>
      </c>
      <c r="AP1000" s="12">
        <v>1</v>
      </c>
      <c r="AT1000" s="12">
        <v>2</v>
      </c>
      <c r="AZ1000" s="12" t="str">
        <f>CONCATENATE(AH1000,"-",AK1000,"-",AN1000)</f>
        <v>1-43317-Sportif</v>
      </c>
      <c r="BA1000" s="12">
        <v>1</v>
      </c>
      <c r="BB1000" s="12">
        <v>2</v>
      </c>
      <c r="BC1000" s="12" t="s">
        <v>288</v>
      </c>
      <c r="BD1000" s="12">
        <v>46</v>
      </c>
      <c r="BE1000" s="12" t="s">
        <v>484</v>
      </c>
      <c r="BF1000" s="12">
        <v>13961</v>
      </c>
      <c r="BG1000" s="12">
        <v>12</v>
      </c>
      <c r="BI1000" s="2"/>
    </row>
    <row r="1001" spans="1:61" x14ac:dyDescent="0.2">
      <c r="A1001" s="2" t="s">
        <v>1612</v>
      </c>
      <c r="B1001" s="2" t="s">
        <v>568</v>
      </c>
      <c r="D1001" s="2">
        <v>1</v>
      </c>
      <c r="E1001" s="11">
        <v>43317</v>
      </c>
      <c r="F1001" s="2">
        <v>43317</v>
      </c>
      <c r="G1001" s="2">
        <v>38</v>
      </c>
      <c r="K1001" s="2">
        <v>15</v>
      </c>
      <c r="O1001" s="2" t="s">
        <v>71</v>
      </c>
      <c r="R1001" s="2">
        <v>1</v>
      </c>
      <c r="S1001" s="52" t="s">
        <v>1599</v>
      </c>
      <c r="V1001" s="2" t="s">
        <v>1989</v>
      </c>
      <c r="W1001" s="2" t="s">
        <v>1599</v>
      </c>
      <c r="X1001" s="2" t="s">
        <v>1599</v>
      </c>
      <c r="Y1001" s="2" t="s">
        <v>1981</v>
      </c>
      <c r="Z1001" s="2">
        <v>29</v>
      </c>
      <c r="AC1001" s="2" t="s">
        <v>1982</v>
      </c>
      <c r="AE1001" s="2" t="s">
        <v>51</v>
      </c>
      <c r="AF1001" s="12" t="s">
        <v>368</v>
      </c>
      <c r="AG1001" s="12" t="s">
        <v>493</v>
      </c>
      <c r="AH1001" s="12">
        <v>1</v>
      </c>
      <c r="AI1001" s="12">
        <f>VLOOKUP(AH1001,Tableau5[[ID_Section]:[departement]],10,TRUE)</f>
        <v>29</v>
      </c>
      <c r="AJ1001" s="12">
        <v>38</v>
      </c>
      <c r="AK1001" s="33">
        <v>43317</v>
      </c>
      <c r="AL1001" s="12">
        <v>15</v>
      </c>
      <c r="AM1001" s="12">
        <v>13</v>
      </c>
      <c r="AN1001" s="12" t="s">
        <v>71</v>
      </c>
      <c r="AP1001" s="12">
        <v>1</v>
      </c>
      <c r="AT1001" s="12">
        <v>2</v>
      </c>
      <c r="AV1001" s="12">
        <v>29</v>
      </c>
      <c r="AW1001" s="12" t="s">
        <v>51</v>
      </c>
      <c r="AX1001" s="12">
        <v>2</v>
      </c>
      <c r="AY1001" s="12">
        <v>2</v>
      </c>
      <c r="BA1001" s="12">
        <v>2</v>
      </c>
      <c r="BB1001" s="12">
        <v>2</v>
      </c>
      <c r="BC1001" s="12" t="s">
        <v>288</v>
      </c>
      <c r="BD1001" s="12">
        <v>46</v>
      </c>
      <c r="BE1001" s="12" t="s">
        <v>484</v>
      </c>
      <c r="BF1001" s="12">
        <v>13961</v>
      </c>
      <c r="BG1001" s="12">
        <v>12</v>
      </c>
      <c r="BI1001" s="2"/>
    </row>
    <row r="1002" spans="1:61" x14ac:dyDescent="0.2">
      <c r="A1002" s="2" t="s">
        <v>1612</v>
      </c>
      <c r="B1002" s="2" t="s">
        <v>568</v>
      </c>
      <c r="D1002" s="2">
        <v>1</v>
      </c>
      <c r="E1002" s="11">
        <v>43317</v>
      </c>
      <c r="F1002" s="2">
        <v>43317</v>
      </c>
      <c r="G1002" s="2">
        <v>38</v>
      </c>
      <c r="K1002" s="2">
        <v>15</v>
      </c>
      <c r="O1002" s="2" t="s">
        <v>49</v>
      </c>
      <c r="R1002" s="2">
        <v>1</v>
      </c>
      <c r="S1002" s="52" t="s">
        <v>1599</v>
      </c>
      <c r="V1002" s="2" t="s">
        <v>1988</v>
      </c>
      <c r="W1002" s="2" t="s">
        <v>1599</v>
      </c>
      <c r="X1002" s="2" t="s">
        <v>1599</v>
      </c>
      <c r="Y1002" s="2" t="s">
        <v>1599</v>
      </c>
      <c r="Z1002" s="2" t="s">
        <v>1599</v>
      </c>
      <c r="AC1002" s="2" t="s">
        <v>1599</v>
      </c>
      <c r="AE1002" s="2" t="s">
        <v>1599</v>
      </c>
      <c r="AF1002" s="12" t="s">
        <v>368</v>
      </c>
      <c r="AG1002" s="12" t="s">
        <v>494</v>
      </c>
      <c r="AH1002" s="12">
        <v>1</v>
      </c>
      <c r="AI1002" s="12">
        <f>VLOOKUP(AH1002,Tableau5[[ID_Section]:[departement]],10,TRUE)</f>
        <v>29</v>
      </c>
      <c r="AJ1002" s="12">
        <v>38</v>
      </c>
      <c r="AK1002" s="33">
        <v>43317</v>
      </c>
      <c r="AL1002" s="12">
        <v>15</v>
      </c>
      <c r="AM1002" s="12">
        <v>1</v>
      </c>
      <c r="AN1002" s="12" t="s">
        <v>49</v>
      </c>
      <c r="AP1002" s="12">
        <v>1</v>
      </c>
      <c r="AT1002" s="12">
        <v>1</v>
      </c>
      <c r="BA1002" s="12">
        <v>2</v>
      </c>
      <c r="BB1002" s="12">
        <v>2</v>
      </c>
      <c r="BC1002" s="12" t="s">
        <v>288</v>
      </c>
      <c r="BD1002" s="12">
        <v>46</v>
      </c>
      <c r="BE1002" s="12" t="s">
        <v>484</v>
      </c>
      <c r="BF1002" s="12">
        <v>13961</v>
      </c>
      <c r="BG1002" s="12">
        <v>12</v>
      </c>
      <c r="BI1002" s="2"/>
    </row>
    <row r="1003" spans="1:61" x14ac:dyDescent="0.2">
      <c r="A1003" s="2" t="s">
        <v>1612</v>
      </c>
      <c r="B1003" s="2" t="s">
        <v>568</v>
      </c>
      <c r="D1003" s="2">
        <v>1</v>
      </c>
      <c r="E1003" s="11">
        <v>43317</v>
      </c>
      <c r="F1003" s="2">
        <v>43317</v>
      </c>
      <c r="G1003" s="2">
        <v>38</v>
      </c>
      <c r="K1003" s="2">
        <v>15</v>
      </c>
      <c r="O1003" s="2" t="s">
        <v>49</v>
      </c>
      <c r="R1003" s="2">
        <v>2</v>
      </c>
      <c r="S1003" s="52">
        <v>2</v>
      </c>
      <c r="V1003" s="2" t="s">
        <v>1989</v>
      </c>
      <c r="W1003" s="2" t="s">
        <v>54</v>
      </c>
      <c r="X1003" s="2" t="s">
        <v>495</v>
      </c>
      <c r="Y1003" s="2" t="s">
        <v>1599</v>
      </c>
      <c r="Z1003" s="2" t="s">
        <v>1599</v>
      </c>
      <c r="AC1003" s="2" t="s">
        <v>1599</v>
      </c>
      <c r="AE1003" s="2" t="s">
        <v>1599</v>
      </c>
      <c r="AF1003" s="12" t="s">
        <v>495</v>
      </c>
      <c r="AG1003" s="12" t="s">
        <v>496</v>
      </c>
      <c r="AH1003" s="12">
        <v>1</v>
      </c>
      <c r="AI1003" s="12">
        <f>VLOOKUP(AH1003,Tableau5[[ID_Section]:[departement]],10,TRUE)</f>
        <v>29</v>
      </c>
      <c r="AJ1003" s="12">
        <v>38</v>
      </c>
      <c r="AK1003" s="33">
        <v>43317</v>
      </c>
      <c r="AL1003" s="12">
        <v>15</v>
      </c>
      <c r="AM1003" s="12">
        <v>1</v>
      </c>
      <c r="AN1003" s="12" t="s">
        <v>49</v>
      </c>
      <c r="AP1003" s="12">
        <v>2</v>
      </c>
      <c r="AT1003" s="12">
        <v>2</v>
      </c>
      <c r="AU1003" s="12">
        <v>37</v>
      </c>
      <c r="BA1003" s="12">
        <v>2</v>
      </c>
      <c r="BB1003" s="12">
        <v>2</v>
      </c>
      <c r="BC1003" s="12" t="s">
        <v>288</v>
      </c>
      <c r="BD1003" s="12">
        <v>46</v>
      </c>
      <c r="BE1003" s="12" t="s">
        <v>484</v>
      </c>
      <c r="BF1003" s="12">
        <v>13961</v>
      </c>
      <c r="BG1003" s="12">
        <v>12</v>
      </c>
      <c r="BI1003" s="2"/>
    </row>
    <row r="1004" spans="1:61" x14ac:dyDescent="0.2">
      <c r="A1004" s="2" t="s">
        <v>1612</v>
      </c>
      <c r="B1004" s="2" t="s">
        <v>568</v>
      </c>
      <c r="D1004" s="2">
        <v>1</v>
      </c>
      <c r="E1004" s="11">
        <v>43317</v>
      </c>
      <c r="F1004" s="2">
        <v>43317</v>
      </c>
      <c r="G1004" s="2">
        <v>38</v>
      </c>
      <c r="K1004" s="2">
        <v>15</v>
      </c>
      <c r="O1004" s="2" t="s">
        <v>71</v>
      </c>
      <c r="R1004" s="2">
        <v>1</v>
      </c>
      <c r="S1004" s="52" t="s">
        <v>1599</v>
      </c>
      <c r="V1004" s="2" t="s">
        <v>1988</v>
      </c>
      <c r="W1004" s="2" t="s">
        <v>1599</v>
      </c>
      <c r="X1004" s="2" t="s">
        <v>1599</v>
      </c>
      <c r="Y1004" s="2" t="s">
        <v>1599</v>
      </c>
      <c r="Z1004" s="2" t="s">
        <v>1599</v>
      </c>
      <c r="AC1004" s="2" t="s">
        <v>1599</v>
      </c>
      <c r="AE1004" s="2" t="s">
        <v>1599</v>
      </c>
      <c r="AF1004" s="12" t="s">
        <v>368</v>
      </c>
      <c r="AG1004" s="12" t="s">
        <v>497</v>
      </c>
      <c r="AH1004" s="12">
        <v>1</v>
      </c>
      <c r="AI1004" s="12">
        <f>VLOOKUP(AH1004,Tableau5[[ID_Section]:[departement]],10,TRUE)</f>
        <v>29</v>
      </c>
      <c r="AJ1004" s="12">
        <v>38</v>
      </c>
      <c r="AK1004" s="33">
        <v>43317</v>
      </c>
      <c r="AL1004" s="12">
        <v>15</v>
      </c>
      <c r="AM1004" s="12">
        <v>13</v>
      </c>
      <c r="AN1004" s="12" t="s">
        <v>71</v>
      </c>
      <c r="AP1004" s="12">
        <v>1</v>
      </c>
      <c r="AT1004" s="12">
        <v>1</v>
      </c>
      <c r="BA1004" s="12">
        <v>2</v>
      </c>
      <c r="BB1004" s="12">
        <v>2</v>
      </c>
      <c r="BC1004" s="12" t="s">
        <v>288</v>
      </c>
      <c r="BD1004" s="12">
        <v>46</v>
      </c>
      <c r="BE1004" s="12" t="s">
        <v>484</v>
      </c>
      <c r="BF1004" s="12">
        <v>13961</v>
      </c>
      <c r="BG1004" s="12">
        <v>12</v>
      </c>
      <c r="BI1004" s="2"/>
    </row>
    <row r="1005" spans="1:61" x14ac:dyDescent="0.2">
      <c r="A1005" s="2" t="s">
        <v>1612</v>
      </c>
      <c r="B1005" s="2" t="s">
        <v>568</v>
      </c>
      <c r="D1005" s="2">
        <v>1</v>
      </c>
      <c r="E1005" s="11">
        <v>43317</v>
      </c>
      <c r="F1005" s="2">
        <v>43317</v>
      </c>
      <c r="G1005" s="2">
        <v>38</v>
      </c>
      <c r="K1005" s="2">
        <v>15</v>
      </c>
      <c r="O1005" s="2" t="s">
        <v>53</v>
      </c>
      <c r="P1005" s="52" t="s">
        <v>53</v>
      </c>
      <c r="R1005" s="2">
        <v>2</v>
      </c>
      <c r="S1005" s="52">
        <v>2</v>
      </c>
      <c r="V1005" s="2" t="s">
        <v>1988</v>
      </c>
      <c r="W1005" s="2" t="s">
        <v>54</v>
      </c>
      <c r="X1005" s="2" t="s">
        <v>498</v>
      </c>
      <c r="Y1005" s="2" t="s">
        <v>1599</v>
      </c>
      <c r="Z1005" s="2" t="s">
        <v>1599</v>
      </c>
      <c r="AC1005" s="2" t="s">
        <v>1599</v>
      </c>
      <c r="AE1005" s="2" t="s">
        <v>1599</v>
      </c>
      <c r="AF1005" s="12" t="s">
        <v>498</v>
      </c>
      <c r="AG1005" s="12" t="s">
        <v>499</v>
      </c>
      <c r="AH1005" s="12">
        <v>1</v>
      </c>
      <c r="AI1005" s="12">
        <f>VLOOKUP(AH1005,Tableau5[[ID_Section]:[departement]],10,TRUE)</f>
        <v>29</v>
      </c>
      <c r="AJ1005" s="12">
        <v>38</v>
      </c>
      <c r="AK1005" s="33">
        <v>43317</v>
      </c>
      <c r="AL1005" s="12">
        <v>15</v>
      </c>
      <c r="AM1005" s="12">
        <v>9</v>
      </c>
      <c r="AN1005" s="12" t="s">
        <v>53</v>
      </c>
      <c r="AO1005" s="12" t="s">
        <v>53</v>
      </c>
      <c r="AP1005" s="12">
        <v>2</v>
      </c>
      <c r="AT1005" s="12">
        <v>1</v>
      </c>
      <c r="AU1005" s="12">
        <v>38</v>
      </c>
      <c r="AZ1005" s="12" t="str">
        <f>CONCATENATE(AH1005,"-",AK1005,"-","Loisir")</f>
        <v>1-43317-Loisir</v>
      </c>
      <c r="BA1005" s="12">
        <v>1</v>
      </c>
      <c r="BB1005" s="12">
        <v>2</v>
      </c>
      <c r="BC1005" s="12" t="s">
        <v>288</v>
      </c>
      <c r="BD1005" s="12">
        <v>46</v>
      </c>
      <c r="BE1005" s="12" t="s">
        <v>484</v>
      </c>
      <c r="BF1005" s="12">
        <v>13961</v>
      </c>
      <c r="BG1005" s="12">
        <v>12</v>
      </c>
      <c r="BI1005" s="2"/>
    </row>
    <row r="1006" spans="1:61" x14ac:dyDescent="0.2">
      <c r="A1006" s="2" t="s">
        <v>1612</v>
      </c>
      <c r="B1006" s="2" t="s">
        <v>568</v>
      </c>
      <c r="D1006" s="2">
        <v>1</v>
      </c>
      <c r="E1006" s="11">
        <v>43317</v>
      </c>
      <c r="F1006" s="2">
        <v>43317</v>
      </c>
      <c r="G1006" s="2">
        <v>38</v>
      </c>
      <c r="K1006" s="2">
        <v>15</v>
      </c>
      <c r="O1006" s="2" t="s">
        <v>53</v>
      </c>
      <c r="P1006" s="52" t="s">
        <v>53</v>
      </c>
      <c r="R1006" s="2">
        <v>2</v>
      </c>
      <c r="S1006" s="52">
        <v>2</v>
      </c>
      <c r="V1006" s="2" t="s">
        <v>1989</v>
      </c>
      <c r="W1006" s="2" t="s">
        <v>54</v>
      </c>
      <c r="X1006" s="2" t="s">
        <v>500</v>
      </c>
      <c r="Y1006" s="2" t="s">
        <v>1599</v>
      </c>
      <c r="Z1006" s="2" t="s">
        <v>1599</v>
      </c>
      <c r="AC1006" s="2" t="s">
        <v>1599</v>
      </c>
      <c r="AE1006" s="2" t="s">
        <v>1599</v>
      </c>
      <c r="AF1006" s="12" t="s">
        <v>500</v>
      </c>
      <c r="AG1006" s="12" t="s">
        <v>501</v>
      </c>
      <c r="AH1006" s="12">
        <v>1</v>
      </c>
      <c r="AI1006" s="12">
        <f>VLOOKUP(AH1006,Tableau5[[ID_Section]:[departement]],10,TRUE)</f>
        <v>29</v>
      </c>
      <c r="AJ1006" s="12">
        <v>38</v>
      </c>
      <c r="AK1006" s="33">
        <v>43317</v>
      </c>
      <c r="AL1006" s="12">
        <v>15</v>
      </c>
      <c r="AM1006" s="12">
        <v>9</v>
      </c>
      <c r="AN1006" s="12" t="s">
        <v>53</v>
      </c>
      <c r="AO1006" s="12" t="s">
        <v>53</v>
      </c>
      <c r="AP1006" s="12">
        <v>2</v>
      </c>
      <c r="AT1006" s="12">
        <v>2</v>
      </c>
      <c r="AU1006" s="12">
        <v>39</v>
      </c>
      <c r="AZ1006" s="12" t="str">
        <f>CONCATENATE(AH1006,"-",AK1006,"-","Loisir")</f>
        <v>1-43317-Loisir</v>
      </c>
      <c r="BA1006" s="12">
        <v>1</v>
      </c>
      <c r="BB1006" s="12">
        <v>2</v>
      </c>
      <c r="BC1006" s="12" t="s">
        <v>288</v>
      </c>
      <c r="BD1006" s="12">
        <v>46</v>
      </c>
      <c r="BE1006" s="12" t="s">
        <v>484</v>
      </c>
      <c r="BF1006" s="12">
        <v>13961</v>
      </c>
      <c r="BG1006" s="12">
        <v>12</v>
      </c>
      <c r="BH1006" s="12" t="s">
        <v>48</v>
      </c>
      <c r="BI1006" s="2"/>
    </row>
    <row r="1007" spans="1:61" x14ac:dyDescent="0.2">
      <c r="A1007" s="2" t="s">
        <v>1612</v>
      </c>
      <c r="B1007" s="2" t="s">
        <v>568</v>
      </c>
      <c r="D1007" s="2">
        <v>1</v>
      </c>
      <c r="E1007" s="11">
        <v>43317</v>
      </c>
      <c r="F1007" s="2">
        <v>43317</v>
      </c>
      <c r="G1007" s="2">
        <v>38</v>
      </c>
      <c r="K1007" s="2">
        <v>16</v>
      </c>
      <c r="O1007" s="2" t="s">
        <v>49</v>
      </c>
      <c r="R1007" s="2">
        <v>2</v>
      </c>
      <c r="S1007" s="52" t="s">
        <v>1599</v>
      </c>
      <c r="V1007" s="2" t="s">
        <v>1988</v>
      </c>
      <c r="W1007" s="2" t="s">
        <v>1599</v>
      </c>
      <c r="X1007" s="2" t="s">
        <v>1599</v>
      </c>
      <c r="Y1007" s="2" t="s">
        <v>1599</v>
      </c>
      <c r="Z1007" s="2" t="s">
        <v>1599</v>
      </c>
      <c r="AC1007" s="2" t="s">
        <v>1599</v>
      </c>
      <c r="AE1007" s="2" t="s">
        <v>1599</v>
      </c>
      <c r="AF1007" s="12" t="s">
        <v>368</v>
      </c>
      <c r="AG1007" s="12" t="s">
        <v>502</v>
      </c>
      <c r="AH1007" s="12">
        <v>1</v>
      </c>
      <c r="AI1007" s="12">
        <f>VLOOKUP(AH1007,Tableau5[[ID_Section]:[departement]],10,TRUE)</f>
        <v>29</v>
      </c>
      <c r="AJ1007" s="12">
        <v>38</v>
      </c>
      <c r="AK1007" s="33">
        <v>43317</v>
      </c>
      <c r="AL1007" s="12">
        <v>16</v>
      </c>
      <c r="AM1007" s="12">
        <v>1</v>
      </c>
      <c r="AN1007" s="12" t="s">
        <v>49</v>
      </c>
      <c r="AP1007" s="12">
        <v>2</v>
      </c>
      <c r="AT1007" s="12">
        <v>1</v>
      </c>
      <c r="BA1007" s="12">
        <v>2</v>
      </c>
      <c r="BB1007" s="12">
        <v>2</v>
      </c>
      <c r="BC1007" s="12" t="s">
        <v>288</v>
      </c>
      <c r="BD1007" s="12">
        <v>46</v>
      </c>
      <c r="BE1007" s="12" t="s">
        <v>503</v>
      </c>
      <c r="BF1007" s="12">
        <v>13962</v>
      </c>
      <c r="BG1007" s="12">
        <v>27</v>
      </c>
      <c r="BI1007" s="2"/>
    </row>
    <row r="1008" spans="1:61" x14ac:dyDescent="0.2">
      <c r="A1008" s="2" t="s">
        <v>1612</v>
      </c>
      <c r="B1008" s="2" t="s">
        <v>568</v>
      </c>
      <c r="D1008" s="2">
        <v>1</v>
      </c>
      <c r="E1008" s="11">
        <v>43317</v>
      </c>
      <c r="F1008" s="2">
        <v>43317</v>
      </c>
      <c r="G1008" s="2">
        <v>38</v>
      </c>
      <c r="K1008" s="2">
        <v>16</v>
      </c>
      <c r="O1008" s="2" t="s">
        <v>55</v>
      </c>
      <c r="P1008" s="52" t="s">
        <v>55</v>
      </c>
      <c r="R1008" s="2">
        <v>2</v>
      </c>
      <c r="S1008" s="52" t="s">
        <v>1599</v>
      </c>
      <c r="U1008" s="2" t="s">
        <v>184</v>
      </c>
      <c r="V1008" s="2" t="s">
        <v>1989</v>
      </c>
      <c r="W1008" s="2" t="s">
        <v>1599</v>
      </c>
      <c r="X1008" s="2" t="s">
        <v>1599</v>
      </c>
      <c r="Y1008" s="2" t="s">
        <v>1599</v>
      </c>
      <c r="Z1008" s="2" t="s">
        <v>1599</v>
      </c>
      <c r="AC1008" s="2" t="s">
        <v>1599</v>
      </c>
      <c r="AE1008" s="2" t="s">
        <v>1599</v>
      </c>
      <c r="AF1008" s="12" t="s">
        <v>368</v>
      </c>
      <c r="AG1008" s="12" t="s">
        <v>504</v>
      </c>
      <c r="AH1008" s="12">
        <v>1</v>
      </c>
      <c r="AI1008" s="12">
        <f>VLOOKUP(AH1008,Tableau5[[ID_Section]:[departement]],10,TRUE)</f>
        <v>29</v>
      </c>
      <c r="AJ1008" s="12">
        <v>38</v>
      </c>
      <c r="AK1008" s="33">
        <v>43317</v>
      </c>
      <c r="AL1008" s="12">
        <v>16</v>
      </c>
      <c r="AM1008" s="12">
        <v>5</v>
      </c>
      <c r="AN1008" s="12" t="s">
        <v>55</v>
      </c>
      <c r="AO1008" s="12" t="str">
        <f>AN1008</f>
        <v>Sportif</v>
      </c>
      <c r="AP1008" s="12">
        <v>2</v>
      </c>
      <c r="AS1008" s="12" t="s">
        <v>184</v>
      </c>
      <c r="AT1008" s="12">
        <v>2</v>
      </c>
      <c r="AZ1008" s="12" t="str">
        <f>CONCATENATE(AH1008,"-",AK1008,"-",AN1008)</f>
        <v>1-43317-Sportif</v>
      </c>
      <c r="BA1008" s="12">
        <v>1</v>
      </c>
      <c r="BB1008" s="12">
        <v>2</v>
      </c>
      <c r="BC1008" s="12" t="s">
        <v>288</v>
      </c>
      <c r="BD1008" s="12">
        <v>46</v>
      </c>
      <c r="BE1008" s="12" t="s">
        <v>503</v>
      </c>
      <c r="BF1008" s="12">
        <v>13962</v>
      </c>
      <c r="BG1008" s="12">
        <v>27</v>
      </c>
      <c r="BI1008" s="2"/>
    </row>
    <row r="1009" spans="1:61" x14ac:dyDescent="0.2">
      <c r="A1009" s="2" t="s">
        <v>1612</v>
      </c>
      <c r="B1009" s="2" t="s">
        <v>568</v>
      </c>
      <c r="D1009" s="2">
        <v>1</v>
      </c>
      <c r="E1009" s="11">
        <v>43317</v>
      </c>
      <c r="F1009" s="2">
        <v>43317</v>
      </c>
      <c r="G1009" s="2">
        <v>38</v>
      </c>
      <c r="K1009" s="2">
        <v>16</v>
      </c>
      <c r="O1009" s="2" t="s">
        <v>55</v>
      </c>
      <c r="P1009" s="52" t="s">
        <v>55</v>
      </c>
      <c r="R1009" s="2">
        <v>2</v>
      </c>
      <c r="S1009" s="52" t="s">
        <v>1599</v>
      </c>
      <c r="V1009" s="2" t="s">
        <v>1989</v>
      </c>
      <c r="W1009" s="2" t="s">
        <v>1599</v>
      </c>
      <c r="X1009" s="2" t="s">
        <v>1599</v>
      </c>
      <c r="Y1009" s="2" t="s">
        <v>1599</v>
      </c>
      <c r="Z1009" s="2" t="s">
        <v>1599</v>
      </c>
      <c r="AC1009" s="2" t="s">
        <v>1599</v>
      </c>
      <c r="AE1009" s="2" t="s">
        <v>1599</v>
      </c>
      <c r="AF1009" s="12" t="s">
        <v>368</v>
      </c>
      <c r="AG1009" s="12" t="s">
        <v>505</v>
      </c>
      <c r="AH1009" s="12">
        <v>1</v>
      </c>
      <c r="AI1009" s="12">
        <f>VLOOKUP(AH1009,Tableau5[[ID_Section]:[departement]],10,TRUE)</f>
        <v>29</v>
      </c>
      <c r="AJ1009" s="12">
        <v>38</v>
      </c>
      <c r="AK1009" s="33">
        <v>43317</v>
      </c>
      <c r="AL1009" s="12">
        <v>16</v>
      </c>
      <c r="AM1009" s="12">
        <v>5</v>
      </c>
      <c r="AN1009" s="12" t="s">
        <v>55</v>
      </c>
      <c r="AO1009" s="12" t="str">
        <f>AN1009</f>
        <v>Sportif</v>
      </c>
      <c r="AP1009" s="12">
        <v>2</v>
      </c>
      <c r="AT1009" s="12">
        <v>2</v>
      </c>
      <c r="AZ1009" s="12" t="str">
        <f>CONCATENATE(AH1009,"-",AK1009,"-",AN1009)</f>
        <v>1-43317-Sportif</v>
      </c>
      <c r="BA1009" s="12">
        <v>1</v>
      </c>
      <c r="BB1009" s="12">
        <v>2</v>
      </c>
      <c r="BC1009" s="12" t="s">
        <v>288</v>
      </c>
      <c r="BD1009" s="12">
        <v>46</v>
      </c>
      <c r="BE1009" s="12" t="s">
        <v>503</v>
      </c>
      <c r="BF1009" s="12">
        <v>13962</v>
      </c>
      <c r="BG1009" s="12">
        <v>27</v>
      </c>
      <c r="BI1009" s="2"/>
    </row>
    <row r="1010" spans="1:61" x14ac:dyDescent="0.2">
      <c r="A1010" s="2" t="s">
        <v>1612</v>
      </c>
      <c r="B1010" s="2" t="s">
        <v>568</v>
      </c>
      <c r="D1010" s="2">
        <v>1</v>
      </c>
      <c r="E1010" s="11">
        <v>43317</v>
      </c>
      <c r="F1010" s="2">
        <v>43317</v>
      </c>
      <c r="G1010" s="2">
        <v>38</v>
      </c>
      <c r="K1010" s="2">
        <v>16</v>
      </c>
      <c r="O1010" s="2" t="s">
        <v>55</v>
      </c>
      <c r="P1010" s="52" t="s">
        <v>55</v>
      </c>
      <c r="R1010" s="2">
        <v>2</v>
      </c>
      <c r="S1010" s="52" t="s">
        <v>1599</v>
      </c>
      <c r="V1010" s="2" t="s">
        <v>1988</v>
      </c>
      <c r="W1010" s="2" t="s">
        <v>1599</v>
      </c>
      <c r="X1010" s="2" t="s">
        <v>1599</v>
      </c>
      <c r="Y1010" s="2" t="s">
        <v>1599</v>
      </c>
      <c r="Z1010" s="2" t="s">
        <v>1599</v>
      </c>
      <c r="AC1010" s="2" t="s">
        <v>1599</v>
      </c>
      <c r="AE1010" s="2" t="s">
        <v>1599</v>
      </c>
      <c r="AF1010" s="12" t="s">
        <v>368</v>
      </c>
      <c r="AG1010" s="12" t="s">
        <v>506</v>
      </c>
      <c r="AH1010" s="12">
        <v>1</v>
      </c>
      <c r="AI1010" s="12">
        <f>VLOOKUP(AH1010,Tableau5[[ID_Section]:[departement]],10,TRUE)</f>
        <v>29</v>
      </c>
      <c r="AJ1010" s="12">
        <v>38</v>
      </c>
      <c r="AK1010" s="33">
        <v>43317</v>
      </c>
      <c r="AL1010" s="12">
        <v>16</v>
      </c>
      <c r="AM1010" s="12">
        <v>5</v>
      </c>
      <c r="AN1010" s="12" t="s">
        <v>55</v>
      </c>
      <c r="AO1010" s="12" t="str">
        <f>AN1010</f>
        <v>Sportif</v>
      </c>
      <c r="AP1010" s="12">
        <v>2</v>
      </c>
      <c r="AT1010" s="12">
        <v>1</v>
      </c>
      <c r="AZ1010" s="12" t="str">
        <f>CONCATENATE(AH1010,"-",AK1010,"-",AN1010)</f>
        <v>1-43317-Sportif</v>
      </c>
      <c r="BA1010" s="12">
        <v>1</v>
      </c>
      <c r="BB1010" s="12">
        <v>2</v>
      </c>
      <c r="BC1010" s="12" t="s">
        <v>288</v>
      </c>
      <c r="BD1010" s="12">
        <v>46</v>
      </c>
      <c r="BE1010" s="12" t="s">
        <v>503</v>
      </c>
      <c r="BF1010" s="12">
        <v>13962</v>
      </c>
      <c r="BG1010" s="12">
        <v>27</v>
      </c>
      <c r="BI1010" s="2"/>
    </row>
    <row r="1011" spans="1:61" x14ac:dyDescent="0.2">
      <c r="A1011" s="2" t="s">
        <v>1612</v>
      </c>
      <c r="B1011" s="2" t="s">
        <v>568</v>
      </c>
      <c r="D1011" s="2">
        <v>1</v>
      </c>
      <c r="E1011" s="11">
        <v>43317</v>
      </c>
      <c r="F1011" s="2">
        <v>43317</v>
      </c>
      <c r="G1011" s="2">
        <v>38</v>
      </c>
      <c r="K1011" s="2">
        <v>16</v>
      </c>
      <c r="O1011" s="2" t="s">
        <v>49</v>
      </c>
      <c r="R1011" s="2">
        <v>1</v>
      </c>
      <c r="S1011" s="52">
        <v>1</v>
      </c>
      <c r="V1011" s="2" t="s">
        <v>1989</v>
      </c>
      <c r="W1011" s="2" t="s">
        <v>54</v>
      </c>
      <c r="X1011" s="2" t="s">
        <v>507</v>
      </c>
      <c r="Y1011" s="2" t="s">
        <v>1599</v>
      </c>
      <c r="Z1011" s="2" t="s">
        <v>1599</v>
      </c>
      <c r="AC1011" s="2" t="s">
        <v>1599</v>
      </c>
      <c r="AE1011" s="2" t="s">
        <v>1599</v>
      </c>
      <c r="AF1011" s="12" t="s">
        <v>507</v>
      </c>
      <c r="AG1011" s="12" t="s">
        <v>508</v>
      </c>
      <c r="AH1011" s="12">
        <v>1</v>
      </c>
      <c r="AI1011" s="12">
        <f>VLOOKUP(AH1011,Tableau5[[ID_Section]:[departement]],10,TRUE)</f>
        <v>29</v>
      </c>
      <c r="AJ1011" s="12">
        <v>38</v>
      </c>
      <c r="AK1011" s="33">
        <v>43317</v>
      </c>
      <c r="AL1011" s="12">
        <v>16</v>
      </c>
      <c r="AM1011" s="12">
        <v>1</v>
      </c>
      <c r="AN1011" s="12" t="s">
        <v>49</v>
      </c>
      <c r="AP1011" s="12">
        <v>1</v>
      </c>
      <c r="AT1011" s="12">
        <v>2</v>
      </c>
      <c r="AU1011" s="12">
        <v>40</v>
      </c>
      <c r="BA1011" s="12">
        <v>2</v>
      </c>
      <c r="BB1011" s="12">
        <v>2</v>
      </c>
      <c r="BC1011" s="12" t="s">
        <v>288</v>
      </c>
      <c r="BD1011" s="12">
        <v>46</v>
      </c>
      <c r="BE1011" s="12" t="s">
        <v>503</v>
      </c>
      <c r="BF1011" s="12">
        <v>13962</v>
      </c>
      <c r="BG1011" s="12">
        <v>27</v>
      </c>
      <c r="BI1011" s="2"/>
    </row>
    <row r="1012" spans="1:61" x14ac:dyDescent="0.2">
      <c r="A1012" s="2" t="s">
        <v>1612</v>
      </c>
      <c r="B1012" s="2" t="s">
        <v>568</v>
      </c>
      <c r="D1012" s="2">
        <v>1</v>
      </c>
      <c r="E1012" s="11">
        <v>43317</v>
      </c>
      <c r="F1012" s="2">
        <v>43317</v>
      </c>
      <c r="G1012" s="2">
        <v>38</v>
      </c>
      <c r="K1012" s="2">
        <v>16</v>
      </c>
      <c r="O1012" s="2" t="s">
        <v>49</v>
      </c>
      <c r="R1012" s="2">
        <v>1</v>
      </c>
      <c r="S1012" s="52">
        <v>1</v>
      </c>
      <c r="V1012" s="2" t="s">
        <v>1989</v>
      </c>
      <c r="W1012" s="2" t="s">
        <v>54</v>
      </c>
      <c r="X1012" s="2" t="s">
        <v>509</v>
      </c>
      <c r="Y1012" s="2" t="s">
        <v>1599</v>
      </c>
      <c r="Z1012" s="2" t="s">
        <v>1599</v>
      </c>
      <c r="AC1012" s="2" t="s">
        <v>1599</v>
      </c>
      <c r="AE1012" s="2" t="s">
        <v>1599</v>
      </c>
      <c r="AF1012" s="12" t="s">
        <v>509</v>
      </c>
      <c r="AG1012" s="12" t="s">
        <v>510</v>
      </c>
      <c r="AH1012" s="12">
        <v>1</v>
      </c>
      <c r="AI1012" s="12">
        <f>VLOOKUP(AH1012,Tableau5[[ID_Section]:[departement]],10,TRUE)</f>
        <v>29</v>
      </c>
      <c r="AJ1012" s="12">
        <v>38</v>
      </c>
      <c r="AK1012" s="33">
        <v>43317</v>
      </c>
      <c r="AL1012" s="12">
        <v>16</v>
      </c>
      <c r="AM1012" s="12">
        <v>1</v>
      </c>
      <c r="AN1012" s="12" t="s">
        <v>49</v>
      </c>
      <c r="AP1012" s="12">
        <v>1</v>
      </c>
      <c r="AT1012" s="12">
        <v>2</v>
      </c>
      <c r="AU1012" s="12">
        <v>41</v>
      </c>
      <c r="BA1012" s="12">
        <v>2</v>
      </c>
      <c r="BB1012" s="12">
        <v>2</v>
      </c>
      <c r="BC1012" s="12" t="s">
        <v>288</v>
      </c>
      <c r="BD1012" s="12">
        <v>46</v>
      </c>
      <c r="BE1012" s="12" t="s">
        <v>503</v>
      </c>
      <c r="BF1012" s="12">
        <v>13962</v>
      </c>
      <c r="BG1012" s="12">
        <v>27</v>
      </c>
      <c r="BI1012" s="2"/>
    </row>
    <row r="1013" spans="1:61" x14ac:dyDescent="0.2">
      <c r="A1013" s="2" t="s">
        <v>1612</v>
      </c>
      <c r="B1013" s="2" t="s">
        <v>568</v>
      </c>
      <c r="D1013" s="2">
        <v>1</v>
      </c>
      <c r="E1013" s="11">
        <v>43317</v>
      </c>
      <c r="F1013" s="2">
        <v>43317</v>
      </c>
      <c r="G1013" s="2">
        <v>38</v>
      </c>
      <c r="K1013" s="2">
        <v>16</v>
      </c>
      <c r="O1013" s="2" t="s">
        <v>49</v>
      </c>
      <c r="R1013" s="2">
        <v>1</v>
      </c>
      <c r="S1013" s="52" t="s">
        <v>1599</v>
      </c>
      <c r="V1013" s="2" t="s">
        <v>1988</v>
      </c>
      <c r="W1013" s="2" t="s">
        <v>1599</v>
      </c>
      <c r="X1013" s="2" t="s">
        <v>1599</v>
      </c>
      <c r="Y1013" s="2" t="s">
        <v>1599</v>
      </c>
      <c r="Z1013" s="2" t="s">
        <v>1599</v>
      </c>
      <c r="AC1013" s="2" t="s">
        <v>1599</v>
      </c>
      <c r="AE1013" s="2" t="s">
        <v>1599</v>
      </c>
      <c r="AF1013" s="12" t="s">
        <v>368</v>
      </c>
      <c r="AG1013" s="12" t="s">
        <v>511</v>
      </c>
      <c r="AH1013" s="12">
        <v>1</v>
      </c>
      <c r="AI1013" s="12">
        <f>VLOOKUP(AH1013,Tableau5[[ID_Section]:[departement]],10,TRUE)</f>
        <v>29</v>
      </c>
      <c r="AJ1013" s="12">
        <v>38</v>
      </c>
      <c r="AK1013" s="33">
        <v>43317</v>
      </c>
      <c r="AL1013" s="12">
        <v>16</v>
      </c>
      <c r="AM1013" s="12">
        <v>1</v>
      </c>
      <c r="AN1013" s="12" t="s">
        <v>49</v>
      </c>
      <c r="AP1013" s="12">
        <v>1</v>
      </c>
      <c r="AT1013" s="12">
        <v>1</v>
      </c>
      <c r="BA1013" s="12">
        <v>2</v>
      </c>
      <c r="BB1013" s="12">
        <v>2</v>
      </c>
      <c r="BC1013" s="12" t="s">
        <v>288</v>
      </c>
      <c r="BD1013" s="12">
        <v>46</v>
      </c>
      <c r="BE1013" s="12" t="s">
        <v>503</v>
      </c>
      <c r="BF1013" s="12">
        <v>13962</v>
      </c>
      <c r="BG1013" s="12">
        <v>27</v>
      </c>
      <c r="BI1013" s="2"/>
    </row>
    <row r="1014" spans="1:61" x14ac:dyDescent="0.2">
      <c r="A1014" s="2" t="s">
        <v>1612</v>
      </c>
      <c r="B1014" s="2" t="s">
        <v>568</v>
      </c>
      <c r="D1014" s="2">
        <v>1</v>
      </c>
      <c r="E1014" s="11">
        <v>43317</v>
      </c>
      <c r="F1014" s="2">
        <v>43317</v>
      </c>
      <c r="G1014" s="2">
        <v>38</v>
      </c>
      <c r="K1014" s="2">
        <v>16</v>
      </c>
      <c r="O1014" s="2" t="s">
        <v>55</v>
      </c>
      <c r="P1014" s="52" t="s">
        <v>55</v>
      </c>
      <c r="R1014" s="2">
        <v>1</v>
      </c>
      <c r="S1014" s="52" t="s">
        <v>1599</v>
      </c>
      <c r="V1014" s="2" t="s">
        <v>1988</v>
      </c>
      <c r="W1014" s="2" t="s">
        <v>1599</v>
      </c>
      <c r="X1014" s="2" t="s">
        <v>1599</v>
      </c>
      <c r="Y1014" s="2" t="s">
        <v>1599</v>
      </c>
      <c r="Z1014" s="2" t="s">
        <v>1599</v>
      </c>
      <c r="AC1014" s="2" t="s">
        <v>1599</v>
      </c>
      <c r="AE1014" s="2" t="s">
        <v>1599</v>
      </c>
      <c r="AF1014" s="12" t="s">
        <v>368</v>
      </c>
      <c r="AG1014" s="12" t="s">
        <v>512</v>
      </c>
      <c r="AH1014" s="12">
        <v>1</v>
      </c>
      <c r="AI1014" s="12">
        <f>VLOOKUP(AH1014,Tableau5[[ID_Section]:[departement]],10,TRUE)</f>
        <v>29</v>
      </c>
      <c r="AJ1014" s="12">
        <v>38</v>
      </c>
      <c r="AK1014" s="33">
        <v>43317</v>
      </c>
      <c r="AL1014" s="12">
        <v>16</v>
      </c>
      <c r="AM1014" s="12">
        <v>5</v>
      </c>
      <c r="AN1014" s="12" t="s">
        <v>55</v>
      </c>
      <c r="AO1014" s="12" t="str">
        <f>AN1014</f>
        <v>Sportif</v>
      </c>
      <c r="AP1014" s="12">
        <v>1</v>
      </c>
      <c r="AT1014" s="12">
        <v>1</v>
      </c>
      <c r="AZ1014" s="12" t="str">
        <f>CONCATENATE(AH1014,"-",AK1014,"-",AN1014)</f>
        <v>1-43317-Sportif</v>
      </c>
      <c r="BA1014" s="12">
        <v>1</v>
      </c>
      <c r="BB1014" s="12">
        <v>2</v>
      </c>
      <c r="BC1014" s="12" t="s">
        <v>288</v>
      </c>
      <c r="BD1014" s="12">
        <v>46</v>
      </c>
      <c r="BE1014" s="12" t="s">
        <v>503</v>
      </c>
      <c r="BF1014" s="12">
        <v>13962</v>
      </c>
      <c r="BG1014" s="12">
        <v>27</v>
      </c>
      <c r="BI1014" s="2"/>
    </row>
    <row r="1015" spans="1:61" x14ac:dyDescent="0.2">
      <c r="A1015" s="2" t="s">
        <v>1612</v>
      </c>
      <c r="B1015" s="2" t="s">
        <v>568</v>
      </c>
      <c r="D1015" s="2">
        <v>1</v>
      </c>
      <c r="E1015" s="11">
        <v>43317</v>
      </c>
      <c r="F1015" s="2">
        <v>43317</v>
      </c>
      <c r="G1015" s="2">
        <v>38</v>
      </c>
      <c r="K1015" s="2">
        <v>16</v>
      </c>
      <c r="O1015" s="2" t="s">
        <v>55</v>
      </c>
      <c r="P1015" s="52" t="s">
        <v>55</v>
      </c>
      <c r="R1015" s="2">
        <v>2</v>
      </c>
      <c r="S1015" s="52" t="s">
        <v>1599</v>
      </c>
      <c r="V1015" s="2" t="s">
        <v>1989</v>
      </c>
      <c r="W1015" s="2" t="s">
        <v>1599</v>
      </c>
      <c r="X1015" s="2" t="s">
        <v>1599</v>
      </c>
      <c r="Y1015" s="2" t="s">
        <v>1599</v>
      </c>
      <c r="Z1015" s="2" t="s">
        <v>1599</v>
      </c>
      <c r="AC1015" s="2" t="s">
        <v>1599</v>
      </c>
      <c r="AE1015" s="2" t="s">
        <v>1599</v>
      </c>
      <c r="AF1015" s="12" t="s">
        <v>368</v>
      </c>
      <c r="AG1015" s="12" t="s">
        <v>513</v>
      </c>
      <c r="AH1015" s="12">
        <v>1</v>
      </c>
      <c r="AI1015" s="12">
        <f>VLOOKUP(AH1015,Tableau5[[ID_Section]:[departement]],10,TRUE)</f>
        <v>29</v>
      </c>
      <c r="AJ1015" s="12">
        <v>38</v>
      </c>
      <c r="AK1015" s="33">
        <v>43317</v>
      </c>
      <c r="AL1015" s="12">
        <v>16</v>
      </c>
      <c r="AM1015" s="12">
        <v>5</v>
      </c>
      <c r="AN1015" s="12" t="s">
        <v>55</v>
      </c>
      <c r="AO1015" s="12" t="str">
        <f>AN1015</f>
        <v>Sportif</v>
      </c>
      <c r="AP1015" s="12">
        <v>2</v>
      </c>
      <c r="AT1015" s="12">
        <v>2</v>
      </c>
      <c r="AZ1015" s="12" t="str">
        <f>CONCATENATE(AH1015,"-",AK1015,"-",AN1015)</f>
        <v>1-43317-Sportif</v>
      </c>
      <c r="BA1015" s="12">
        <v>1</v>
      </c>
      <c r="BB1015" s="12">
        <v>2</v>
      </c>
      <c r="BC1015" s="12" t="s">
        <v>288</v>
      </c>
      <c r="BD1015" s="12">
        <v>46</v>
      </c>
      <c r="BE1015" s="12" t="s">
        <v>503</v>
      </c>
      <c r="BF1015" s="12">
        <v>13962</v>
      </c>
      <c r="BG1015" s="12">
        <v>27</v>
      </c>
      <c r="BI1015" s="2"/>
    </row>
    <row r="1016" spans="1:61" x14ac:dyDescent="0.2">
      <c r="A1016" s="2" t="s">
        <v>1612</v>
      </c>
      <c r="B1016" s="2" t="s">
        <v>568</v>
      </c>
      <c r="D1016" s="2">
        <v>1</v>
      </c>
      <c r="E1016" s="11">
        <v>43317</v>
      </c>
      <c r="F1016" s="2">
        <v>43317</v>
      </c>
      <c r="G1016" s="2">
        <v>38</v>
      </c>
      <c r="K1016" s="2">
        <v>16</v>
      </c>
      <c r="O1016" s="2" t="s">
        <v>55</v>
      </c>
      <c r="P1016" s="52" t="s">
        <v>55</v>
      </c>
      <c r="R1016" s="2">
        <v>2</v>
      </c>
      <c r="S1016" s="52" t="s">
        <v>1599</v>
      </c>
      <c r="V1016" s="2" t="s">
        <v>1989</v>
      </c>
      <c r="W1016" s="2" t="s">
        <v>1599</v>
      </c>
      <c r="X1016" s="2" t="s">
        <v>1599</v>
      </c>
      <c r="Y1016" s="2" t="s">
        <v>1599</v>
      </c>
      <c r="Z1016" s="2" t="s">
        <v>1599</v>
      </c>
      <c r="AC1016" s="2" t="s">
        <v>1599</v>
      </c>
      <c r="AE1016" s="2" t="s">
        <v>1599</v>
      </c>
      <c r="AF1016" s="12" t="s">
        <v>368</v>
      </c>
      <c r="AG1016" s="12" t="s">
        <v>514</v>
      </c>
      <c r="AH1016" s="12">
        <v>1</v>
      </c>
      <c r="AI1016" s="12">
        <f>VLOOKUP(AH1016,Tableau5[[ID_Section]:[departement]],10,TRUE)</f>
        <v>29</v>
      </c>
      <c r="AJ1016" s="12">
        <v>38</v>
      </c>
      <c r="AK1016" s="33">
        <v>43317</v>
      </c>
      <c r="AL1016" s="12">
        <v>16</v>
      </c>
      <c r="AM1016" s="12">
        <v>5</v>
      </c>
      <c r="AN1016" s="12" t="s">
        <v>55</v>
      </c>
      <c r="AO1016" s="12" t="str">
        <f>AN1016</f>
        <v>Sportif</v>
      </c>
      <c r="AP1016" s="12">
        <v>2</v>
      </c>
      <c r="AT1016" s="12">
        <v>2</v>
      </c>
      <c r="AZ1016" s="12" t="str">
        <f>CONCATENATE(AH1016,"-",AK1016,"-",AN1016)</f>
        <v>1-43317-Sportif</v>
      </c>
      <c r="BA1016" s="12">
        <v>1</v>
      </c>
      <c r="BB1016" s="12">
        <v>2</v>
      </c>
      <c r="BC1016" s="12" t="s">
        <v>288</v>
      </c>
      <c r="BD1016" s="12">
        <v>46</v>
      </c>
      <c r="BE1016" s="12" t="s">
        <v>503</v>
      </c>
      <c r="BF1016" s="12">
        <v>13962</v>
      </c>
      <c r="BG1016" s="12">
        <v>27</v>
      </c>
      <c r="BI1016" s="2"/>
    </row>
    <row r="1017" spans="1:61" x14ac:dyDescent="0.2">
      <c r="A1017" s="2" t="s">
        <v>1612</v>
      </c>
      <c r="B1017" s="2" t="s">
        <v>568</v>
      </c>
      <c r="D1017" s="2">
        <v>1</v>
      </c>
      <c r="E1017" s="11">
        <v>43317</v>
      </c>
      <c r="F1017" s="2">
        <v>43317</v>
      </c>
      <c r="G1017" s="2">
        <v>38</v>
      </c>
      <c r="K1017" s="2">
        <v>16</v>
      </c>
      <c r="O1017" s="2" t="s">
        <v>53</v>
      </c>
      <c r="P1017" s="52" t="s">
        <v>53</v>
      </c>
      <c r="R1017" s="2">
        <v>1</v>
      </c>
      <c r="S1017" s="52" t="s">
        <v>1599</v>
      </c>
      <c r="V1017" s="2" t="s">
        <v>1989</v>
      </c>
      <c r="W1017" s="2" t="s">
        <v>1599</v>
      </c>
      <c r="X1017" s="2" t="s">
        <v>1599</v>
      </c>
      <c r="Y1017" s="2" t="s">
        <v>1599</v>
      </c>
      <c r="Z1017" s="2" t="s">
        <v>1599</v>
      </c>
      <c r="AC1017" s="2" t="s">
        <v>1599</v>
      </c>
      <c r="AE1017" s="2" t="s">
        <v>1599</v>
      </c>
      <c r="AF1017" s="12" t="s">
        <v>368</v>
      </c>
      <c r="AG1017" s="12" t="s">
        <v>515</v>
      </c>
      <c r="AH1017" s="12">
        <v>1</v>
      </c>
      <c r="AI1017" s="12">
        <f>VLOOKUP(AH1017,Tableau5[[ID_Section]:[departement]],10,TRUE)</f>
        <v>29</v>
      </c>
      <c r="AJ1017" s="12">
        <v>38</v>
      </c>
      <c r="AK1017" s="33">
        <v>43317</v>
      </c>
      <c r="AL1017" s="12">
        <v>16</v>
      </c>
      <c r="AM1017" s="12">
        <v>7</v>
      </c>
      <c r="AN1017" s="12" t="s">
        <v>53</v>
      </c>
      <c r="AO1017" s="12" t="s">
        <v>53</v>
      </c>
      <c r="AP1017" s="12">
        <v>1</v>
      </c>
      <c r="AT1017" s="12">
        <v>2</v>
      </c>
      <c r="AZ1017" s="12" t="str">
        <f>CONCATENATE(AH1017,"-",AK1017,"-","Loisir")</f>
        <v>1-43317-Loisir</v>
      </c>
      <c r="BA1017" s="12">
        <v>1</v>
      </c>
      <c r="BB1017" s="12">
        <v>2</v>
      </c>
      <c r="BC1017" s="12" t="s">
        <v>288</v>
      </c>
      <c r="BD1017" s="12">
        <v>46</v>
      </c>
      <c r="BE1017" s="12" t="s">
        <v>503</v>
      </c>
      <c r="BF1017" s="12">
        <v>13962</v>
      </c>
      <c r="BG1017" s="12">
        <v>27</v>
      </c>
      <c r="BI1017" s="2"/>
    </row>
    <row r="1018" spans="1:61" x14ac:dyDescent="0.2">
      <c r="A1018" s="2" t="s">
        <v>1612</v>
      </c>
      <c r="B1018" s="2" t="s">
        <v>568</v>
      </c>
      <c r="D1018" s="2">
        <v>1</v>
      </c>
      <c r="E1018" s="11">
        <v>43317</v>
      </c>
      <c r="F1018" s="2">
        <v>43317</v>
      </c>
      <c r="G1018" s="2">
        <v>38</v>
      </c>
      <c r="K1018" s="2">
        <v>16</v>
      </c>
      <c r="O1018" s="2" t="s">
        <v>55</v>
      </c>
      <c r="P1018" s="52" t="s">
        <v>55</v>
      </c>
      <c r="R1018" s="2">
        <v>1</v>
      </c>
      <c r="S1018" s="52" t="s">
        <v>1599</v>
      </c>
      <c r="V1018" s="2" t="s">
        <v>1989</v>
      </c>
      <c r="W1018" s="2" t="s">
        <v>1599</v>
      </c>
      <c r="X1018" s="2" t="s">
        <v>1599</v>
      </c>
      <c r="Y1018" s="2" t="s">
        <v>1599</v>
      </c>
      <c r="Z1018" s="2" t="s">
        <v>1599</v>
      </c>
      <c r="AC1018" s="2" t="s">
        <v>1599</v>
      </c>
      <c r="AE1018" s="2" t="s">
        <v>1599</v>
      </c>
      <c r="AF1018" s="12" t="s">
        <v>368</v>
      </c>
      <c r="AG1018" s="12" t="s">
        <v>516</v>
      </c>
      <c r="AH1018" s="12">
        <v>1</v>
      </c>
      <c r="AI1018" s="12">
        <f>VLOOKUP(AH1018,Tableau5[[ID_Section]:[departement]],10,TRUE)</f>
        <v>29</v>
      </c>
      <c r="AJ1018" s="12">
        <v>38</v>
      </c>
      <c r="AK1018" s="33">
        <v>43317</v>
      </c>
      <c r="AL1018" s="12">
        <v>16</v>
      </c>
      <c r="AM1018" s="12">
        <v>5</v>
      </c>
      <c r="AN1018" s="12" t="s">
        <v>55</v>
      </c>
      <c r="AO1018" s="12" t="str">
        <f>AN1018</f>
        <v>Sportif</v>
      </c>
      <c r="AP1018" s="12">
        <v>1</v>
      </c>
      <c r="AT1018" s="12">
        <v>2</v>
      </c>
      <c r="AZ1018" s="12" t="str">
        <f>CONCATENATE(AH1018,"-",AK1018,"-",AN1018)</f>
        <v>1-43317-Sportif</v>
      </c>
      <c r="BA1018" s="12">
        <v>1</v>
      </c>
      <c r="BB1018" s="12">
        <v>2</v>
      </c>
      <c r="BC1018" s="12" t="s">
        <v>288</v>
      </c>
      <c r="BD1018" s="12">
        <v>46</v>
      </c>
      <c r="BE1018" s="12" t="s">
        <v>503</v>
      </c>
      <c r="BF1018" s="12">
        <v>13962</v>
      </c>
      <c r="BG1018" s="12">
        <v>27</v>
      </c>
      <c r="BI1018" s="2"/>
    </row>
    <row r="1019" spans="1:61" x14ac:dyDescent="0.2">
      <c r="A1019" s="2" t="s">
        <v>1612</v>
      </c>
      <c r="B1019" s="2" t="s">
        <v>568</v>
      </c>
      <c r="D1019" s="2">
        <v>1</v>
      </c>
      <c r="E1019" s="11">
        <v>43317</v>
      </c>
      <c r="F1019" s="2">
        <v>43317</v>
      </c>
      <c r="G1019" s="2">
        <v>38</v>
      </c>
      <c r="K1019" s="2">
        <v>16</v>
      </c>
      <c r="O1019" s="2" t="s">
        <v>79</v>
      </c>
      <c r="P1019" s="52" t="s">
        <v>53</v>
      </c>
      <c r="R1019" s="2">
        <v>1</v>
      </c>
      <c r="S1019" s="52" t="s">
        <v>1599</v>
      </c>
      <c r="U1019" s="2" t="s">
        <v>230</v>
      </c>
      <c r="V1019" s="2" t="s">
        <v>1989</v>
      </c>
      <c r="W1019" s="2" t="s">
        <v>1599</v>
      </c>
      <c r="X1019" s="2" t="s">
        <v>1599</v>
      </c>
      <c r="Y1019" s="2" t="s">
        <v>1599</v>
      </c>
      <c r="Z1019" s="2" t="s">
        <v>1599</v>
      </c>
      <c r="AC1019" s="2" t="s">
        <v>1599</v>
      </c>
      <c r="AE1019" s="2" t="s">
        <v>1599</v>
      </c>
      <c r="AF1019" s="12" t="s">
        <v>368</v>
      </c>
      <c r="AG1019" s="12" t="s">
        <v>517</v>
      </c>
      <c r="AH1019" s="12">
        <v>1</v>
      </c>
      <c r="AI1019" s="12">
        <f>VLOOKUP(AH1019,Tableau5[[ID_Section]:[departement]],10,TRUE)</f>
        <v>29</v>
      </c>
      <c r="AJ1019" s="12">
        <v>38</v>
      </c>
      <c r="AK1019" s="33">
        <v>43317</v>
      </c>
      <c r="AL1019" s="12">
        <v>16</v>
      </c>
      <c r="AM1019" s="12">
        <v>11</v>
      </c>
      <c r="AN1019" s="12" t="s">
        <v>79</v>
      </c>
      <c r="AO1019" s="12" t="s">
        <v>53</v>
      </c>
      <c r="AP1019" s="12">
        <v>1</v>
      </c>
      <c r="AS1019" s="12" t="s">
        <v>230</v>
      </c>
      <c r="AT1019" s="12">
        <v>2</v>
      </c>
      <c r="AZ1019" s="12" t="str">
        <f>CONCATENATE(AH1019,"-",AK1019,"-","Loisir")</f>
        <v>1-43317-Loisir</v>
      </c>
      <c r="BA1019" s="12">
        <v>1</v>
      </c>
      <c r="BB1019" s="12">
        <v>2</v>
      </c>
      <c r="BC1019" s="12" t="s">
        <v>288</v>
      </c>
      <c r="BD1019" s="12">
        <v>46</v>
      </c>
      <c r="BE1019" s="12" t="s">
        <v>503</v>
      </c>
      <c r="BF1019" s="12">
        <v>13962</v>
      </c>
      <c r="BG1019" s="12">
        <v>27</v>
      </c>
      <c r="BI1019" s="2"/>
    </row>
    <row r="1020" spans="1:61" x14ac:dyDescent="0.2">
      <c r="A1020" s="2" t="s">
        <v>1612</v>
      </c>
      <c r="B1020" s="2" t="s">
        <v>568</v>
      </c>
      <c r="D1020" s="2">
        <v>1</v>
      </c>
      <c r="E1020" s="11">
        <v>43317</v>
      </c>
      <c r="F1020" s="2">
        <v>43317</v>
      </c>
      <c r="G1020" s="2">
        <v>38</v>
      </c>
      <c r="K1020" s="2">
        <v>16</v>
      </c>
      <c r="O1020" s="2" t="s">
        <v>71</v>
      </c>
      <c r="R1020" s="2">
        <v>1</v>
      </c>
      <c r="S1020" s="52" t="s">
        <v>1599</v>
      </c>
      <c r="V1020" s="2" t="s">
        <v>1989</v>
      </c>
      <c r="W1020" s="2" t="s">
        <v>1599</v>
      </c>
      <c r="X1020" s="2" t="s">
        <v>1599</v>
      </c>
      <c r="Y1020" s="2" t="s">
        <v>1981</v>
      </c>
      <c r="Z1020" s="2">
        <v>29</v>
      </c>
      <c r="AC1020" s="2" t="s">
        <v>1982</v>
      </c>
      <c r="AE1020" s="2" t="s">
        <v>51</v>
      </c>
      <c r="AF1020" s="12" t="s">
        <v>368</v>
      </c>
      <c r="AG1020" s="12" t="s">
        <v>518</v>
      </c>
      <c r="AH1020" s="12">
        <v>1</v>
      </c>
      <c r="AI1020" s="12">
        <f>VLOOKUP(AH1020,Tableau5[[ID_Section]:[departement]],10,TRUE)</f>
        <v>29</v>
      </c>
      <c r="AJ1020" s="12">
        <v>38</v>
      </c>
      <c r="AK1020" s="33">
        <v>43317</v>
      </c>
      <c r="AL1020" s="12">
        <v>16</v>
      </c>
      <c r="AM1020" s="12">
        <v>13</v>
      </c>
      <c r="AN1020" s="12" t="s">
        <v>71</v>
      </c>
      <c r="AP1020" s="12">
        <v>1</v>
      </c>
      <c r="AT1020" s="12">
        <v>2</v>
      </c>
      <c r="AV1020" s="12">
        <v>29</v>
      </c>
      <c r="AW1020" s="12" t="s">
        <v>51</v>
      </c>
      <c r="AX1020" s="12">
        <v>2</v>
      </c>
      <c r="AY1020" s="12">
        <v>2</v>
      </c>
      <c r="BA1020" s="12">
        <v>2</v>
      </c>
      <c r="BB1020" s="12">
        <v>2</v>
      </c>
      <c r="BC1020" s="12" t="s">
        <v>288</v>
      </c>
      <c r="BD1020" s="12">
        <v>46</v>
      </c>
      <c r="BE1020" s="12" t="s">
        <v>503</v>
      </c>
      <c r="BF1020" s="12">
        <v>13962</v>
      </c>
      <c r="BG1020" s="12">
        <v>27</v>
      </c>
      <c r="BI1020" s="2"/>
    </row>
    <row r="1021" spans="1:61" x14ac:dyDescent="0.2">
      <c r="A1021" s="2" t="s">
        <v>1612</v>
      </c>
      <c r="B1021" s="2" t="s">
        <v>568</v>
      </c>
      <c r="D1021" s="2">
        <v>1</v>
      </c>
      <c r="E1021" s="11">
        <v>43317</v>
      </c>
      <c r="F1021" s="2">
        <v>43317</v>
      </c>
      <c r="G1021" s="2">
        <v>38</v>
      </c>
      <c r="K1021" s="2">
        <v>16</v>
      </c>
      <c r="O1021" s="2" t="s">
        <v>49</v>
      </c>
      <c r="R1021" s="2">
        <v>1</v>
      </c>
      <c r="S1021" s="52" t="s">
        <v>1599</v>
      </c>
      <c r="V1021" s="2" t="s">
        <v>1989</v>
      </c>
      <c r="W1021" s="2" t="s">
        <v>1599</v>
      </c>
      <c r="X1021" s="2" t="s">
        <v>1599</v>
      </c>
      <c r="Y1021" s="2" t="s">
        <v>1599</v>
      </c>
      <c r="Z1021" s="2" t="s">
        <v>1599</v>
      </c>
      <c r="AC1021" s="2" t="s">
        <v>1599</v>
      </c>
      <c r="AE1021" s="2" t="s">
        <v>1599</v>
      </c>
      <c r="AF1021" s="12" t="s">
        <v>368</v>
      </c>
      <c r="AG1021" s="12" t="s">
        <v>519</v>
      </c>
      <c r="AH1021" s="12">
        <v>1</v>
      </c>
      <c r="AI1021" s="12">
        <f>VLOOKUP(AH1021,Tableau5[[ID_Section]:[departement]],10,TRUE)</f>
        <v>29</v>
      </c>
      <c r="AJ1021" s="12">
        <v>38</v>
      </c>
      <c r="AK1021" s="33">
        <v>43317</v>
      </c>
      <c r="AL1021" s="12">
        <v>16</v>
      </c>
      <c r="AM1021" s="12">
        <v>1</v>
      </c>
      <c r="AN1021" s="12" t="s">
        <v>49</v>
      </c>
      <c r="AP1021" s="12">
        <v>1</v>
      </c>
      <c r="AT1021" s="12">
        <v>2</v>
      </c>
      <c r="BA1021" s="12">
        <v>2</v>
      </c>
      <c r="BB1021" s="12">
        <v>2</v>
      </c>
      <c r="BC1021" s="12" t="s">
        <v>288</v>
      </c>
      <c r="BD1021" s="12">
        <v>46</v>
      </c>
      <c r="BE1021" s="12" t="s">
        <v>503</v>
      </c>
      <c r="BF1021" s="12">
        <v>13962</v>
      </c>
      <c r="BG1021" s="12">
        <v>27</v>
      </c>
      <c r="BI1021" s="2"/>
    </row>
    <row r="1022" spans="1:61" x14ac:dyDescent="0.2">
      <c r="A1022" s="2" t="s">
        <v>1612</v>
      </c>
      <c r="B1022" s="2" t="s">
        <v>568</v>
      </c>
      <c r="D1022" s="2">
        <v>1</v>
      </c>
      <c r="E1022" s="11">
        <v>43317</v>
      </c>
      <c r="F1022" s="2">
        <v>43317</v>
      </c>
      <c r="G1022" s="2">
        <v>38</v>
      </c>
      <c r="K1022" s="2">
        <v>16</v>
      </c>
      <c r="O1022" s="2" t="s">
        <v>55</v>
      </c>
      <c r="P1022" s="52" t="s">
        <v>55</v>
      </c>
      <c r="R1022" s="2">
        <v>1</v>
      </c>
      <c r="S1022" s="52" t="s">
        <v>1599</v>
      </c>
      <c r="V1022" s="2" t="s">
        <v>1989</v>
      </c>
      <c r="W1022" s="2" t="s">
        <v>1599</v>
      </c>
      <c r="X1022" s="2" t="s">
        <v>1599</v>
      </c>
      <c r="Y1022" s="2" t="s">
        <v>1599</v>
      </c>
      <c r="Z1022" s="2" t="s">
        <v>1599</v>
      </c>
      <c r="AC1022" s="2" t="s">
        <v>1599</v>
      </c>
      <c r="AE1022" s="2" t="s">
        <v>1599</v>
      </c>
      <c r="AF1022" s="12" t="s">
        <v>368</v>
      </c>
      <c r="AG1022" s="12" t="s">
        <v>520</v>
      </c>
      <c r="AH1022" s="12">
        <v>1</v>
      </c>
      <c r="AI1022" s="12">
        <f>VLOOKUP(AH1022,Tableau5[[ID_Section]:[departement]],10,TRUE)</f>
        <v>29</v>
      </c>
      <c r="AJ1022" s="12">
        <v>38</v>
      </c>
      <c r="AK1022" s="33">
        <v>43317</v>
      </c>
      <c r="AL1022" s="12">
        <v>16</v>
      </c>
      <c r="AM1022" s="12">
        <v>5</v>
      </c>
      <c r="AN1022" s="12" t="s">
        <v>55</v>
      </c>
      <c r="AO1022" s="12" t="str">
        <f>AN1022</f>
        <v>Sportif</v>
      </c>
      <c r="AP1022" s="12">
        <v>1</v>
      </c>
      <c r="AT1022" s="12">
        <v>2</v>
      </c>
      <c r="AZ1022" s="12" t="str">
        <f>CONCATENATE(AH1022,"-",AK1022,"-",AN1022)</f>
        <v>1-43317-Sportif</v>
      </c>
      <c r="BA1022" s="12">
        <v>1</v>
      </c>
      <c r="BB1022" s="12">
        <v>2</v>
      </c>
      <c r="BC1022" s="12" t="s">
        <v>288</v>
      </c>
      <c r="BD1022" s="12">
        <v>46</v>
      </c>
      <c r="BE1022" s="12" t="s">
        <v>503</v>
      </c>
      <c r="BF1022" s="12">
        <v>13962</v>
      </c>
      <c r="BG1022" s="12">
        <v>27</v>
      </c>
      <c r="BI1022" s="2"/>
    </row>
    <row r="1023" spans="1:61" x14ac:dyDescent="0.2">
      <c r="A1023" s="2" t="s">
        <v>1612</v>
      </c>
      <c r="B1023" s="2" t="s">
        <v>568</v>
      </c>
      <c r="D1023" s="2">
        <v>1</v>
      </c>
      <c r="E1023" s="11">
        <v>43317</v>
      </c>
      <c r="F1023" s="2">
        <v>43317</v>
      </c>
      <c r="G1023" s="2">
        <v>38</v>
      </c>
      <c r="K1023" s="2">
        <v>16</v>
      </c>
      <c r="O1023" s="2" t="s">
        <v>55</v>
      </c>
      <c r="P1023" s="52" t="s">
        <v>55</v>
      </c>
      <c r="R1023" s="2">
        <v>1</v>
      </c>
      <c r="S1023" s="52">
        <v>1</v>
      </c>
      <c r="V1023" s="2" t="s">
        <v>1989</v>
      </c>
      <c r="W1023" s="2" t="s">
        <v>54</v>
      </c>
      <c r="X1023" s="2" t="s">
        <v>521</v>
      </c>
      <c r="Y1023" s="2" t="s">
        <v>1599</v>
      </c>
      <c r="Z1023" s="2" t="s">
        <v>1599</v>
      </c>
      <c r="AC1023" s="2" t="s">
        <v>1599</v>
      </c>
      <c r="AE1023" s="2" t="s">
        <v>1599</v>
      </c>
      <c r="AF1023" s="12" t="s">
        <v>521</v>
      </c>
      <c r="AG1023" s="12" t="s">
        <v>522</v>
      </c>
      <c r="AH1023" s="12">
        <v>1</v>
      </c>
      <c r="AI1023" s="12">
        <f>VLOOKUP(AH1023,Tableau5[[ID_Section]:[departement]],10,TRUE)</f>
        <v>29</v>
      </c>
      <c r="AJ1023" s="12">
        <v>38</v>
      </c>
      <c r="AK1023" s="33">
        <v>43317</v>
      </c>
      <c r="AL1023" s="12">
        <v>16</v>
      </c>
      <c r="AM1023" s="12">
        <v>5</v>
      </c>
      <c r="AN1023" s="12" t="s">
        <v>55</v>
      </c>
      <c r="AO1023" s="12" t="str">
        <f>AN1023</f>
        <v>Sportif</v>
      </c>
      <c r="AP1023" s="12">
        <v>1</v>
      </c>
      <c r="AT1023" s="12">
        <v>2</v>
      </c>
      <c r="AU1023" s="12">
        <v>42</v>
      </c>
      <c r="AZ1023" s="12" t="str">
        <f>CONCATENATE(AH1023,"-",AK1023,"-",AN1023)</f>
        <v>1-43317-Sportif</v>
      </c>
      <c r="BA1023" s="12">
        <v>1</v>
      </c>
      <c r="BB1023" s="12">
        <v>2</v>
      </c>
      <c r="BC1023" s="12" t="s">
        <v>288</v>
      </c>
      <c r="BD1023" s="12">
        <v>46</v>
      </c>
      <c r="BE1023" s="12" t="s">
        <v>503</v>
      </c>
      <c r="BF1023" s="12">
        <v>13962</v>
      </c>
      <c r="BG1023" s="12">
        <v>27</v>
      </c>
      <c r="BI1023" s="2"/>
    </row>
    <row r="1024" spans="1:61" x14ac:dyDescent="0.2">
      <c r="A1024" s="2" t="s">
        <v>1612</v>
      </c>
      <c r="B1024" s="2" t="s">
        <v>568</v>
      </c>
      <c r="D1024" s="2">
        <v>1</v>
      </c>
      <c r="E1024" s="11">
        <v>43317</v>
      </c>
      <c r="F1024" s="2">
        <v>43317</v>
      </c>
      <c r="G1024" s="2">
        <v>38</v>
      </c>
      <c r="K1024" s="2">
        <v>16</v>
      </c>
      <c r="O1024" s="2" t="s">
        <v>49</v>
      </c>
      <c r="R1024" s="2">
        <v>1</v>
      </c>
      <c r="S1024" s="52">
        <v>1</v>
      </c>
      <c r="V1024" s="2" t="s">
        <v>1988</v>
      </c>
      <c r="W1024" s="2" t="s">
        <v>54</v>
      </c>
      <c r="X1024" s="2" t="s">
        <v>523</v>
      </c>
      <c r="Y1024" s="2" t="s">
        <v>1599</v>
      </c>
      <c r="Z1024" s="2" t="s">
        <v>1599</v>
      </c>
      <c r="AC1024" s="2" t="s">
        <v>1599</v>
      </c>
      <c r="AE1024" s="2" t="s">
        <v>1599</v>
      </c>
      <c r="AF1024" s="12" t="s">
        <v>523</v>
      </c>
      <c r="AG1024" s="12" t="s">
        <v>524</v>
      </c>
      <c r="AH1024" s="12">
        <v>1</v>
      </c>
      <c r="AI1024" s="12">
        <f>VLOOKUP(AH1024,Tableau5[[ID_Section]:[departement]],10,TRUE)</f>
        <v>29</v>
      </c>
      <c r="AJ1024" s="12">
        <v>38</v>
      </c>
      <c r="AK1024" s="33">
        <v>43317</v>
      </c>
      <c r="AL1024" s="12">
        <v>16</v>
      </c>
      <c r="AM1024" s="12">
        <v>1</v>
      </c>
      <c r="AN1024" s="12" t="s">
        <v>49</v>
      </c>
      <c r="AP1024" s="12">
        <v>1</v>
      </c>
      <c r="AT1024" s="12">
        <v>1</v>
      </c>
      <c r="AU1024" s="12">
        <v>43</v>
      </c>
      <c r="BA1024" s="12">
        <v>2</v>
      </c>
      <c r="BB1024" s="12">
        <v>2</v>
      </c>
      <c r="BC1024" s="12" t="s">
        <v>288</v>
      </c>
      <c r="BD1024" s="12">
        <v>46</v>
      </c>
      <c r="BE1024" s="12" t="s">
        <v>503</v>
      </c>
      <c r="BF1024" s="12">
        <v>13962</v>
      </c>
      <c r="BG1024" s="12">
        <v>27</v>
      </c>
      <c r="BI1024" s="2"/>
    </row>
    <row r="1025" spans="1:61" x14ac:dyDescent="0.2">
      <c r="A1025" s="2" t="s">
        <v>1612</v>
      </c>
      <c r="B1025" s="2" t="s">
        <v>568</v>
      </c>
      <c r="D1025" s="2">
        <v>1</v>
      </c>
      <c r="E1025" s="11">
        <v>43317</v>
      </c>
      <c r="F1025" s="2">
        <v>43317</v>
      </c>
      <c r="G1025" s="2">
        <v>38</v>
      </c>
      <c r="K1025" s="2">
        <v>16</v>
      </c>
      <c r="O1025" s="2" t="s">
        <v>49</v>
      </c>
      <c r="R1025" s="2">
        <v>1</v>
      </c>
      <c r="S1025" s="52">
        <v>1</v>
      </c>
      <c r="V1025" s="2" t="s">
        <v>1988</v>
      </c>
      <c r="W1025" s="2" t="s">
        <v>54</v>
      </c>
      <c r="X1025" s="2" t="s">
        <v>525</v>
      </c>
      <c r="Y1025" s="2" t="s">
        <v>1599</v>
      </c>
      <c r="Z1025" s="2" t="s">
        <v>1599</v>
      </c>
      <c r="AC1025" s="2" t="s">
        <v>1599</v>
      </c>
      <c r="AE1025" s="2" t="s">
        <v>1599</v>
      </c>
      <c r="AF1025" s="12" t="s">
        <v>525</v>
      </c>
      <c r="AG1025" s="12" t="s">
        <v>526</v>
      </c>
      <c r="AH1025" s="12">
        <v>1</v>
      </c>
      <c r="AI1025" s="12">
        <f>VLOOKUP(AH1025,Tableau5[[ID_Section]:[departement]],10,TRUE)</f>
        <v>29</v>
      </c>
      <c r="AJ1025" s="12">
        <v>38</v>
      </c>
      <c r="AK1025" s="33">
        <v>43317</v>
      </c>
      <c r="AL1025" s="12">
        <v>16</v>
      </c>
      <c r="AM1025" s="12">
        <v>1</v>
      </c>
      <c r="AN1025" s="12" t="s">
        <v>49</v>
      </c>
      <c r="AP1025" s="12">
        <v>1</v>
      </c>
      <c r="AT1025" s="12">
        <v>1</v>
      </c>
      <c r="AU1025" s="12">
        <v>44</v>
      </c>
      <c r="BA1025" s="12">
        <v>2</v>
      </c>
      <c r="BB1025" s="12">
        <v>2</v>
      </c>
      <c r="BC1025" s="12" t="s">
        <v>288</v>
      </c>
      <c r="BD1025" s="12">
        <v>46</v>
      </c>
      <c r="BE1025" s="12" t="s">
        <v>503</v>
      </c>
      <c r="BF1025" s="12">
        <v>13962</v>
      </c>
      <c r="BG1025" s="12">
        <v>27</v>
      </c>
      <c r="BI1025" s="2"/>
    </row>
    <row r="1026" spans="1:61" x14ac:dyDescent="0.2">
      <c r="A1026" s="2" t="s">
        <v>1612</v>
      </c>
      <c r="B1026" s="2" t="s">
        <v>568</v>
      </c>
      <c r="D1026" s="2">
        <v>1</v>
      </c>
      <c r="E1026" s="11">
        <v>43317</v>
      </c>
      <c r="F1026" s="2">
        <v>43317</v>
      </c>
      <c r="G1026" s="2">
        <v>38</v>
      </c>
      <c r="K1026" s="2">
        <v>16</v>
      </c>
      <c r="M1026" s="2">
        <v>1</v>
      </c>
      <c r="O1026" s="2" t="s">
        <v>53</v>
      </c>
      <c r="P1026" s="52" t="s">
        <v>53</v>
      </c>
      <c r="R1026" s="2">
        <v>1</v>
      </c>
      <c r="S1026" s="52" t="s">
        <v>1599</v>
      </c>
      <c r="V1026" s="2" t="s">
        <v>1989</v>
      </c>
      <c r="W1026" s="2" t="s">
        <v>1599</v>
      </c>
      <c r="X1026" s="2" t="s">
        <v>1599</v>
      </c>
      <c r="Y1026" s="2" t="s">
        <v>1599</v>
      </c>
      <c r="Z1026" s="2" t="s">
        <v>1599</v>
      </c>
      <c r="AC1026" s="2" t="s">
        <v>1599</v>
      </c>
      <c r="AE1026" s="2" t="s">
        <v>1599</v>
      </c>
      <c r="AF1026" s="12" t="s">
        <v>368</v>
      </c>
      <c r="AG1026" s="12" t="s">
        <v>527</v>
      </c>
      <c r="AH1026" s="12">
        <v>1</v>
      </c>
      <c r="AI1026" s="12">
        <f>VLOOKUP(AH1026,Tableau5[[ID_Section]:[departement]],10,TRUE)</f>
        <v>29</v>
      </c>
      <c r="AJ1026" s="12">
        <v>38</v>
      </c>
      <c r="AK1026" s="33">
        <v>43317</v>
      </c>
      <c r="AL1026" s="12">
        <v>16</v>
      </c>
      <c r="AM1026" s="12">
        <v>9</v>
      </c>
      <c r="AN1026" s="12" t="s">
        <v>53</v>
      </c>
      <c r="AO1026" s="12" t="s">
        <v>53</v>
      </c>
      <c r="AP1026" s="12">
        <v>1</v>
      </c>
      <c r="AR1026" s="12">
        <v>1</v>
      </c>
      <c r="AT1026" s="12">
        <v>2</v>
      </c>
      <c r="AZ1026" s="12" t="str">
        <f>CONCATENATE(AH1026,"-",AK1026,"-","Loisir")</f>
        <v>1-43317-Loisir</v>
      </c>
      <c r="BA1026" s="12">
        <v>1</v>
      </c>
      <c r="BB1026" s="12">
        <v>2</v>
      </c>
      <c r="BC1026" s="12" t="s">
        <v>288</v>
      </c>
      <c r="BD1026" s="12">
        <v>46</v>
      </c>
      <c r="BE1026" s="12" t="s">
        <v>503</v>
      </c>
      <c r="BF1026" s="12">
        <v>13962</v>
      </c>
      <c r="BG1026" s="12">
        <v>27</v>
      </c>
      <c r="BI1026" s="2"/>
    </row>
    <row r="1027" spans="1:61" x14ac:dyDescent="0.2">
      <c r="A1027" s="2" t="s">
        <v>1612</v>
      </c>
      <c r="B1027" s="2" t="s">
        <v>568</v>
      </c>
      <c r="D1027" s="2">
        <v>1</v>
      </c>
      <c r="E1027" s="11">
        <v>43317</v>
      </c>
      <c r="F1027" s="2">
        <v>43317</v>
      </c>
      <c r="G1027" s="2">
        <v>38</v>
      </c>
      <c r="K1027" s="2">
        <v>16</v>
      </c>
      <c r="O1027" s="2" t="s">
        <v>55</v>
      </c>
      <c r="P1027" s="52" t="s">
        <v>55</v>
      </c>
      <c r="R1027" s="2">
        <v>4</v>
      </c>
      <c r="S1027" s="52" t="s">
        <v>1599</v>
      </c>
      <c r="V1027" s="2" t="s">
        <v>1989</v>
      </c>
      <c r="W1027" s="2" t="s">
        <v>1599</v>
      </c>
      <c r="X1027" s="2" t="s">
        <v>1599</v>
      </c>
      <c r="Y1027" s="2" t="s">
        <v>1599</v>
      </c>
      <c r="Z1027" s="2" t="s">
        <v>1599</v>
      </c>
      <c r="AC1027" s="2" t="s">
        <v>1599</v>
      </c>
      <c r="AE1027" s="2" t="s">
        <v>1599</v>
      </c>
      <c r="AF1027" s="12" t="s">
        <v>368</v>
      </c>
      <c r="AG1027" s="12" t="s">
        <v>528</v>
      </c>
      <c r="AH1027" s="12">
        <v>1</v>
      </c>
      <c r="AI1027" s="12">
        <f>VLOOKUP(AH1027,Tableau5[[ID_Section]:[departement]],10,TRUE)</f>
        <v>29</v>
      </c>
      <c r="AJ1027" s="12">
        <v>38</v>
      </c>
      <c r="AK1027" s="33">
        <v>43317</v>
      </c>
      <c r="AL1027" s="12">
        <v>16</v>
      </c>
      <c r="AM1027" s="12">
        <v>5</v>
      </c>
      <c r="AN1027" s="12" t="s">
        <v>55</v>
      </c>
      <c r="AO1027" s="12" t="str">
        <f>AN1027</f>
        <v>Sportif</v>
      </c>
      <c r="AP1027" s="12">
        <v>4</v>
      </c>
      <c r="AT1027" s="12">
        <v>2</v>
      </c>
      <c r="AZ1027" s="12" t="str">
        <f>CONCATENATE(AH1027,"-",AK1027,"-",AN1027)</f>
        <v>1-43317-Sportif</v>
      </c>
      <c r="BA1027" s="12">
        <v>1</v>
      </c>
      <c r="BB1027" s="12">
        <v>2</v>
      </c>
      <c r="BC1027" s="12" t="s">
        <v>288</v>
      </c>
      <c r="BD1027" s="12">
        <v>46</v>
      </c>
      <c r="BE1027" s="12" t="s">
        <v>503</v>
      </c>
      <c r="BF1027" s="12">
        <v>13962</v>
      </c>
      <c r="BG1027" s="12">
        <v>27</v>
      </c>
      <c r="BI1027" s="2"/>
    </row>
    <row r="1028" spans="1:61" x14ac:dyDescent="0.2">
      <c r="A1028" s="2" t="s">
        <v>1612</v>
      </c>
      <c r="B1028" s="2" t="s">
        <v>568</v>
      </c>
      <c r="D1028" s="2">
        <v>1</v>
      </c>
      <c r="E1028" s="11">
        <v>43317</v>
      </c>
      <c r="F1028" s="2">
        <v>43317</v>
      </c>
      <c r="G1028" s="2">
        <v>38</v>
      </c>
      <c r="K1028" s="2">
        <v>16</v>
      </c>
      <c r="O1028" s="2" t="s">
        <v>55</v>
      </c>
      <c r="P1028" s="52" t="s">
        <v>55</v>
      </c>
      <c r="R1028" s="2">
        <v>2</v>
      </c>
      <c r="S1028" s="52" t="s">
        <v>1599</v>
      </c>
      <c r="V1028" s="2" t="s">
        <v>1988</v>
      </c>
      <c r="W1028" s="2" t="s">
        <v>1599</v>
      </c>
      <c r="X1028" s="2" t="s">
        <v>1599</v>
      </c>
      <c r="Y1028" s="2" t="s">
        <v>1599</v>
      </c>
      <c r="Z1028" s="2" t="s">
        <v>1599</v>
      </c>
      <c r="AC1028" s="2" t="s">
        <v>1599</v>
      </c>
      <c r="AE1028" s="2" t="s">
        <v>1599</v>
      </c>
      <c r="AF1028" s="12" t="s">
        <v>368</v>
      </c>
      <c r="AG1028" s="12" t="s">
        <v>529</v>
      </c>
      <c r="AH1028" s="12">
        <v>1</v>
      </c>
      <c r="AI1028" s="12">
        <f>VLOOKUP(AH1028,Tableau5[[ID_Section]:[departement]],10,TRUE)</f>
        <v>29</v>
      </c>
      <c r="AJ1028" s="12">
        <v>38</v>
      </c>
      <c r="AK1028" s="33">
        <v>43317</v>
      </c>
      <c r="AL1028" s="12">
        <v>16</v>
      </c>
      <c r="AM1028" s="12">
        <v>5</v>
      </c>
      <c r="AN1028" s="12" t="s">
        <v>55</v>
      </c>
      <c r="AO1028" s="12" t="str">
        <f>AN1028</f>
        <v>Sportif</v>
      </c>
      <c r="AP1028" s="12">
        <v>2</v>
      </c>
      <c r="AT1028" s="12">
        <v>1</v>
      </c>
      <c r="AZ1028" s="12" t="str">
        <f>CONCATENATE(AH1028,"-",AK1028,"-",AN1028)</f>
        <v>1-43317-Sportif</v>
      </c>
      <c r="BA1028" s="12">
        <v>1</v>
      </c>
      <c r="BB1028" s="12">
        <v>2</v>
      </c>
      <c r="BC1028" s="12" t="s">
        <v>288</v>
      </c>
      <c r="BD1028" s="12">
        <v>46</v>
      </c>
      <c r="BE1028" s="12" t="s">
        <v>503</v>
      </c>
      <c r="BF1028" s="12">
        <v>13962</v>
      </c>
      <c r="BG1028" s="12">
        <v>27</v>
      </c>
      <c r="BI1028" s="2"/>
    </row>
    <row r="1029" spans="1:61" x14ac:dyDescent="0.2">
      <c r="A1029" s="2" t="s">
        <v>1612</v>
      </c>
      <c r="B1029" s="2" t="s">
        <v>568</v>
      </c>
      <c r="D1029" s="2">
        <v>1</v>
      </c>
      <c r="E1029" s="11">
        <v>43317</v>
      </c>
      <c r="F1029" s="2">
        <v>43317</v>
      </c>
      <c r="G1029" s="2">
        <v>38</v>
      </c>
      <c r="K1029" s="2">
        <v>16</v>
      </c>
      <c r="O1029" s="2" t="s">
        <v>53</v>
      </c>
      <c r="P1029" s="52" t="s">
        <v>53</v>
      </c>
      <c r="R1029" s="2">
        <v>1</v>
      </c>
      <c r="S1029" s="52" t="s">
        <v>1599</v>
      </c>
      <c r="V1029" s="2" t="s">
        <v>1988</v>
      </c>
      <c r="W1029" s="2" t="s">
        <v>1599</v>
      </c>
      <c r="X1029" s="2" t="s">
        <v>1599</v>
      </c>
      <c r="Y1029" s="2" t="s">
        <v>1599</v>
      </c>
      <c r="Z1029" s="2" t="s">
        <v>1599</v>
      </c>
      <c r="AC1029" s="2" t="s">
        <v>1599</v>
      </c>
      <c r="AE1029" s="2" t="s">
        <v>1599</v>
      </c>
      <c r="AF1029" s="12" t="s">
        <v>368</v>
      </c>
      <c r="AG1029" s="12" t="s">
        <v>530</v>
      </c>
      <c r="AH1029" s="12">
        <v>1</v>
      </c>
      <c r="AI1029" s="12">
        <f>VLOOKUP(AH1029,Tableau5[[ID_Section]:[departement]],10,TRUE)</f>
        <v>29</v>
      </c>
      <c r="AJ1029" s="12">
        <v>38</v>
      </c>
      <c r="AK1029" s="33">
        <v>43317</v>
      </c>
      <c r="AL1029" s="12">
        <v>16</v>
      </c>
      <c r="AM1029" s="12">
        <v>7</v>
      </c>
      <c r="AN1029" s="12" t="s">
        <v>53</v>
      </c>
      <c r="AO1029" s="12" t="s">
        <v>53</v>
      </c>
      <c r="AP1029" s="12">
        <v>1</v>
      </c>
      <c r="AT1029" s="12">
        <v>1</v>
      </c>
      <c r="AZ1029" s="12" t="str">
        <f>CONCATENATE(AH1029,"-",AK1029,"-","Loisir")</f>
        <v>1-43317-Loisir</v>
      </c>
      <c r="BA1029" s="12">
        <v>1</v>
      </c>
      <c r="BB1029" s="12">
        <v>2</v>
      </c>
      <c r="BC1029" s="12" t="s">
        <v>288</v>
      </c>
      <c r="BD1029" s="12">
        <v>46</v>
      </c>
      <c r="BE1029" s="12" t="s">
        <v>503</v>
      </c>
      <c r="BF1029" s="12">
        <v>13962</v>
      </c>
      <c r="BG1029" s="12">
        <v>27</v>
      </c>
      <c r="BH1029" s="12" t="s">
        <v>48</v>
      </c>
      <c r="BI1029" s="2"/>
    </row>
    <row r="1030" spans="1:61" x14ac:dyDescent="0.2">
      <c r="A1030" s="2" t="s">
        <v>1612</v>
      </c>
      <c r="B1030" s="2" t="s">
        <v>568</v>
      </c>
      <c r="D1030" s="2">
        <v>1</v>
      </c>
      <c r="E1030" s="11">
        <v>43317</v>
      </c>
      <c r="F1030" s="2">
        <v>43317</v>
      </c>
      <c r="G1030" s="2">
        <v>38</v>
      </c>
      <c r="K1030" s="2">
        <v>17</v>
      </c>
      <c r="O1030" s="2" t="s">
        <v>53</v>
      </c>
      <c r="P1030" s="52" t="s">
        <v>53</v>
      </c>
      <c r="R1030" s="2">
        <v>1</v>
      </c>
      <c r="S1030" s="52" t="s">
        <v>1599</v>
      </c>
      <c r="V1030" s="2" t="s">
        <v>1988</v>
      </c>
      <c r="W1030" s="2" t="s">
        <v>1599</v>
      </c>
      <c r="X1030" s="2" t="s">
        <v>1599</v>
      </c>
      <c r="Y1030" s="2" t="s">
        <v>1599</v>
      </c>
      <c r="Z1030" s="2" t="s">
        <v>1599</v>
      </c>
      <c r="AC1030" s="2" t="s">
        <v>1599</v>
      </c>
      <c r="AE1030" s="2" t="s">
        <v>1599</v>
      </c>
      <c r="AF1030" s="12" t="s">
        <v>368</v>
      </c>
      <c r="AG1030" s="12" t="s">
        <v>531</v>
      </c>
      <c r="AH1030" s="12">
        <v>1</v>
      </c>
      <c r="AI1030" s="12">
        <f>VLOOKUP(AH1030,Tableau5[[ID_Section]:[departement]],10,TRUE)</f>
        <v>29</v>
      </c>
      <c r="AJ1030" s="12">
        <v>38</v>
      </c>
      <c r="AK1030" s="33">
        <v>43317</v>
      </c>
      <c r="AL1030" s="12">
        <v>17</v>
      </c>
      <c r="AM1030" s="12">
        <v>7</v>
      </c>
      <c r="AN1030" s="12" t="s">
        <v>53</v>
      </c>
      <c r="AO1030" s="12" t="s">
        <v>53</v>
      </c>
      <c r="AP1030" s="12">
        <v>1</v>
      </c>
      <c r="AT1030" s="12">
        <v>1</v>
      </c>
      <c r="AZ1030" s="12" t="str">
        <f>CONCATENATE(AH1030,"-",AK1030,"-","Loisir")</f>
        <v>1-43317-Loisir</v>
      </c>
      <c r="BA1030" s="12">
        <v>1</v>
      </c>
      <c r="BB1030" s="12">
        <v>2</v>
      </c>
      <c r="BC1030" s="12" t="s">
        <v>288</v>
      </c>
      <c r="BD1030" s="12">
        <v>46</v>
      </c>
      <c r="BE1030" s="12" t="s">
        <v>532</v>
      </c>
      <c r="BF1030" s="12">
        <v>13963</v>
      </c>
      <c r="BG1030" s="12">
        <v>17</v>
      </c>
      <c r="BI1030" s="2"/>
    </row>
    <row r="1031" spans="1:61" x14ac:dyDescent="0.2">
      <c r="A1031" s="2" t="s">
        <v>1612</v>
      </c>
      <c r="B1031" s="2" t="s">
        <v>568</v>
      </c>
      <c r="D1031" s="2">
        <v>1</v>
      </c>
      <c r="E1031" s="11">
        <v>43317</v>
      </c>
      <c r="F1031" s="2">
        <v>43317</v>
      </c>
      <c r="G1031" s="2">
        <v>38</v>
      </c>
      <c r="K1031" s="2">
        <v>17</v>
      </c>
      <c r="O1031" s="2" t="s">
        <v>55</v>
      </c>
      <c r="P1031" s="52" t="s">
        <v>55</v>
      </c>
      <c r="R1031" s="2">
        <v>3</v>
      </c>
      <c r="S1031" s="52" t="s">
        <v>1599</v>
      </c>
      <c r="V1031" s="2" t="s">
        <v>1988</v>
      </c>
      <c r="W1031" s="2" t="s">
        <v>1599</v>
      </c>
      <c r="X1031" s="2" t="s">
        <v>1599</v>
      </c>
      <c r="Y1031" s="2" t="s">
        <v>1599</v>
      </c>
      <c r="Z1031" s="2" t="s">
        <v>1599</v>
      </c>
      <c r="AC1031" s="2" t="s">
        <v>1599</v>
      </c>
      <c r="AE1031" s="2" t="s">
        <v>1599</v>
      </c>
      <c r="AF1031" s="12" t="s">
        <v>368</v>
      </c>
      <c r="AG1031" s="12" t="s">
        <v>533</v>
      </c>
      <c r="AH1031" s="12">
        <v>1</v>
      </c>
      <c r="AI1031" s="12">
        <f>VLOOKUP(AH1031,Tableau5[[ID_Section]:[departement]],10,TRUE)</f>
        <v>29</v>
      </c>
      <c r="AJ1031" s="12">
        <v>38</v>
      </c>
      <c r="AK1031" s="33">
        <v>43317</v>
      </c>
      <c r="AL1031" s="12">
        <v>17</v>
      </c>
      <c r="AM1031" s="12">
        <v>5</v>
      </c>
      <c r="AN1031" s="12" t="s">
        <v>55</v>
      </c>
      <c r="AO1031" s="12" t="str">
        <f>AN1031</f>
        <v>Sportif</v>
      </c>
      <c r="AP1031" s="12">
        <v>3</v>
      </c>
      <c r="AT1031" s="12">
        <v>1</v>
      </c>
      <c r="AZ1031" s="12" t="str">
        <f>CONCATENATE(AH1031,"-",AK1031,"-",AN1031)</f>
        <v>1-43317-Sportif</v>
      </c>
      <c r="BA1031" s="12">
        <v>1</v>
      </c>
      <c r="BB1031" s="12">
        <v>2</v>
      </c>
      <c r="BC1031" s="12" t="s">
        <v>288</v>
      </c>
      <c r="BD1031" s="12">
        <v>46</v>
      </c>
      <c r="BE1031" s="12" t="s">
        <v>532</v>
      </c>
      <c r="BF1031" s="12">
        <v>13963</v>
      </c>
      <c r="BG1031" s="12">
        <v>17</v>
      </c>
      <c r="BI1031" s="2"/>
    </row>
    <row r="1032" spans="1:61" x14ac:dyDescent="0.2">
      <c r="A1032" s="2" t="s">
        <v>1612</v>
      </c>
      <c r="B1032" s="2" t="s">
        <v>568</v>
      </c>
      <c r="D1032" s="2">
        <v>1</v>
      </c>
      <c r="E1032" s="11">
        <v>43317</v>
      </c>
      <c r="F1032" s="2">
        <v>43317</v>
      </c>
      <c r="G1032" s="2">
        <v>38</v>
      </c>
      <c r="K1032" s="2">
        <v>17</v>
      </c>
      <c r="O1032" s="2" t="s">
        <v>50</v>
      </c>
      <c r="P1032" s="52" t="s">
        <v>50</v>
      </c>
      <c r="R1032" s="2">
        <v>1</v>
      </c>
      <c r="S1032" s="52" t="s">
        <v>1599</v>
      </c>
      <c r="V1032" s="2" t="s">
        <v>1989</v>
      </c>
      <c r="W1032" s="2" t="s">
        <v>1599</v>
      </c>
      <c r="X1032" s="2" t="s">
        <v>1599</v>
      </c>
      <c r="Y1032" s="2" t="s">
        <v>1599</v>
      </c>
      <c r="Z1032" s="2" t="s">
        <v>1599</v>
      </c>
      <c r="AC1032" s="2" t="s">
        <v>1599</v>
      </c>
      <c r="AE1032" s="2" t="s">
        <v>1599</v>
      </c>
      <c r="AF1032" s="12" t="s">
        <v>368</v>
      </c>
      <c r="AG1032" s="12" t="s">
        <v>534</v>
      </c>
      <c r="AH1032" s="12">
        <v>1</v>
      </c>
      <c r="AI1032" s="12">
        <f>VLOOKUP(AH1032,Tableau5[[ID_Section]:[departement]],10,TRUE)</f>
        <v>29</v>
      </c>
      <c r="AJ1032" s="12">
        <v>38</v>
      </c>
      <c r="AK1032" s="33">
        <v>43317</v>
      </c>
      <c r="AL1032" s="12">
        <v>17</v>
      </c>
      <c r="AM1032" s="12">
        <v>8</v>
      </c>
      <c r="AN1032" s="12" t="s">
        <v>50</v>
      </c>
      <c r="AO1032" s="12" t="str">
        <f>AN1032</f>
        <v>Utilitaire</v>
      </c>
      <c r="AP1032" s="12">
        <v>1</v>
      </c>
      <c r="AT1032" s="12">
        <v>2</v>
      </c>
      <c r="AZ1032" s="12" t="str">
        <f>CONCATENATE(AH1032,"-",AK1032,"-",AN1032)</f>
        <v>1-43317-Utilitaire</v>
      </c>
      <c r="BA1032" s="12">
        <v>1</v>
      </c>
      <c r="BB1032" s="12">
        <v>2</v>
      </c>
      <c r="BC1032" s="12" t="s">
        <v>288</v>
      </c>
      <c r="BD1032" s="12">
        <v>46</v>
      </c>
      <c r="BE1032" s="12" t="s">
        <v>532</v>
      </c>
      <c r="BF1032" s="12">
        <v>13963</v>
      </c>
      <c r="BG1032" s="12">
        <v>17</v>
      </c>
      <c r="BI1032" s="2"/>
    </row>
    <row r="1033" spans="1:61" x14ac:dyDescent="0.2">
      <c r="A1033" s="2" t="s">
        <v>1612</v>
      </c>
      <c r="B1033" s="2" t="s">
        <v>568</v>
      </c>
      <c r="D1033" s="2">
        <v>1</v>
      </c>
      <c r="E1033" s="11">
        <v>43317</v>
      </c>
      <c r="F1033" s="2">
        <v>43317</v>
      </c>
      <c r="G1033" s="2">
        <v>38</v>
      </c>
      <c r="K1033" s="2">
        <v>17</v>
      </c>
      <c r="O1033" s="2" t="s">
        <v>58</v>
      </c>
      <c r="P1033" s="52" t="s">
        <v>53</v>
      </c>
      <c r="R1033" s="2">
        <v>1</v>
      </c>
      <c r="S1033" s="52" t="s">
        <v>1599</v>
      </c>
      <c r="V1033" s="2" t="s">
        <v>1989</v>
      </c>
      <c r="W1033" s="2" t="s">
        <v>1599</v>
      </c>
      <c r="X1033" s="2" t="s">
        <v>1599</v>
      </c>
      <c r="Y1033" s="2" t="s">
        <v>1599</v>
      </c>
      <c r="Z1033" s="2" t="s">
        <v>1599</v>
      </c>
      <c r="AC1033" s="2" t="s">
        <v>1599</v>
      </c>
      <c r="AE1033" s="2" t="s">
        <v>1599</v>
      </c>
      <c r="AF1033" s="12" t="s">
        <v>368</v>
      </c>
      <c r="AG1033" s="12" t="s">
        <v>535</v>
      </c>
      <c r="AH1033" s="12">
        <v>1</v>
      </c>
      <c r="AI1033" s="12">
        <f>VLOOKUP(AH1033,Tableau5[[ID_Section]:[departement]],10,TRUE)</f>
        <v>29</v>
      </c>
      <c r="AJ1033" s="12">
        <v>38</v>
      </c>
      <c r="AK1033" s="33">
        <v>43317</v>
      </c>
      <c r="AL1033" s="12">
        <v>17</v>
      </c>
      <c r="AM1033" s="12">
        <v>10</v>
      </c>
      <c r="AN1033" s="12" t="s">
        <v>58</v>
      </c>
      <c r="AO1033" s="12" t="s">
        <v>53</v>
      </c>
      <c r="AP1033" s="12">
        <v>1</v>
      </c>
      <c r="AT1033" s="12">
        <v>2</v>
      </c>
      <c r="AZ1033" s="12" t="str">
        <f>CONCATENATE(AH1033,"-",AK1033,"-","Loisir")</f>
        <v>1-43317-Loisir</v>
      </c>
      <c r="BA1033" s="12">
        <v>2</v>
      </c>
      <c r="BB1033" s="12">
        <v>2</v>
      </c>
      <c r="BC1033" s="12" t="s">
        <v>288</v>
      </c>
      <c r="BD1033" s="12">
        <v>46</v>
      </c>
      <c r="BE1033" s="12" t="s">
        <v>532</v>
      </c>
      <c r="BF1033" s="12">
        <v>13963</v>
      </c>
      <c r="BG1033" s="12">
        <v>17</v>
      </c>
      <c r="BI1033" s="2"/>
    </row>
    <row r="1034" spans="1:61" x14ac:dyDescent="0.2">
      <c r="A1034" s="2" t="s">
        <v>1612</v>
      </c>
      <c r="B1034" s="2" t="s">
        <v>568</v>
      </c>
      <c r="D1034" s="2">
        <v>1</v>
      </c>
      <c r="E1034" s="11">
        <v>43317</v>
      </c>
      <c r="F1034" s="2">
        <v>43317</v>
      </c>
      <c r="G1034" s="2">
        <v>38</v>
      </c>
      <c r="K1034" s="2">
        <v>17</v>
      </c>
      <c r="O1034" s="2" t="s">
        <v>166</v>
      </c>
      <c r="R1034" s="2">
        <v>1</v>
      </c>
      <c r="S1034" s="52" t="s">
        <v>1599</v>
      </c>
      <c r="V1034" s="2" t="s">
        <v>1989</v>
      </c>
      <c r="W1034" s="2" t="s">
        <v>1599</v>
      </c>
      <c r="X1034" s="2" t="s">
        <v>1599</v>
      </c>
      <c r="Y1034" s="2" t="s">
        <v>1981</v>
      </c>
      <c r="Z1034" s="2">
        <v>29</v>
      </c>
      <c r="AC1034" s="2" t="s">
        <v>1982</v>
      </c>
      <c r="AE1034" s="2" t="s">
        <v>51</v>
      </c>
      <c r="AF1034" s="12" t="s">
        <v>368</v>
      </c>
      <c r="AG1034" s="12" t="s">
        <v>536</v>
      </c>
      <c r="AH1034" s="12">
        <v>1</v>
      </c>
      <c r="AI1034" s="12">
        <f>VLOOKUP(AH1034,Tableau5[[ID_Section]:[departement]],10,TRUE)</f>
        <v>29</v>
      </c>
      <c r="AJ1034" s="12">
        <v>38</v>
      </c>
      <c r="AK1034" s="33">
        <v>43317</v>
      </c>
      <c r="AL1034" s="12">
        <v>17</v>
      </c>
      <c r="AM1034" s="12">
        <v>12</v>
      </c>
      <c r="AN1034" s="12" t="s">
        <v>166</v>
      </c>
      <c r="AP1034" s="12">
        <v>1</v>
      </c>
      <c r="AT1034" s="12">
        <v>2</v>
      </c>
      <c r="AV1034" s="12">
        <v>29</v>
      </c>
      <c r="AW1034" s="12" t="s">
        <v>51</v>
      </c>
      <c r="AX1034" s="12">
        <v>2</v>
      </c>
      <c r="AY1034" s="12">
        <v>2</v>
      </c>
      <c r="BA1034" s="12">
        <v>2</v>
      </c>
      <c r="BB1034" s="12">
        <v>2</v>
      </c>
      <c r="BC1034" s="12" t="s">
        <v>288</v>
      </c>
      <c r="BD1034" s="12">
        <v>46</v>
      </c>
      <c r="BE1034" s="12" t="s">
        <v>532</v>
      </c>
      <c r="BF1034" s="12">
        <v>13963</v>
      </c>
      <c r="BG1034" s="12">
        <v>17</v>
      </c>
      <c r="BI1034" s="2"/>
    </row>
    <row r="1035" spans="1:61" x14ac:dyDescent="0.2">
      <c r="A1035" s="2" t="s">
        <v>1612</v>
      </c>
      <c r="B1035" s="2" t="s">
        <v>568</v>
      </c>
      <c r="D1035" s="2">
        <v>1</v>
      </c>
      <c r="E1035" s="11">
        <v>43317</v>
      </c>
      <c r="F1035" s="2">
        <v>43317</v>
      </c>
      <c r="G1035" s="2">
        <v>38</v>
      </c>
      <c r="K1035" s="2">
        <v>17</v>
      </c>
      <c r="O1035" s="2" t="s">
        <v>52</v>
      </c>
      <c r="P1035" s="52" t="s">
        <v>52</v>
      </c>
      <c r="R1035" s="2">
        <v>1</v>
      </c>
      <c r="S1035" s="52">
        <v>1</v>
      </c>
      <c r="V1035" s="2" t="s">
        <v>1988</v>
      </c>
      <c r="W1035" s="2" t="s">
        <v>54</v>
      </c>
      <c r="X1035" s="2" t="s">
        <v>537</v>
      </c>
      <c r="Y1035" s="2" t="s">
        <v>1599</v>
      </c>
      <c r="Z1035" s="2" t="s">
        <v>1599</v>
      </c>
      <c r="AC1035" s="2" t="s">
        <v>1599</v>
      </c>
      <c r="AE1035" s="2" t="s">
        <v>1599</v>
      </c>
      <c r="AF1035" s="12" t="s">
        <v>537</v>
      </c>
      <c r="AG1035" s="12" t="s">
        <v>538</v>
      </c>
      <c r="AH1035" s="12">
        <v>1</v>
      </c>
      <c r="AI1035" s="12">
        <f>VLOOKUP(AH1035,Tableau5[[ID_Section]:[departement]],10,TRUE)</f>
        <v>29</v>
      </c>
      <c r="AJ1035" s="12">
        <v>38</v>
      </c>
      <c r="AK1035" s="33">
        <v>43317</v>
      </c>
      <c r="AL1035" s="12">
        <v>17</v>
      </c>
      <c r="AM1035" s="12">
        <v>6</v>
      </c>
      <c r="AN1035" s="12" t="s">
        <v>52</v>
      </c>
      <c r="AO1035" s="12" t="str">
        <f>AN1035</f>
        <v>Itinérant</v>
      </c>
      <c r="AP1035" s="12">
        <v>1</v>
      </c>
      <c r="AT1035" s="12">
        <v>1</v>
      </c>
      <c r="AU1035" s="12">
        <v>45</v>
      </c>
      <c r="AZ1035" s="12" t="str">
        <f>CONCATENATE(AH1035,"-",AK1035,"-",AN1035)</f>
        <v>1-43317-Itinérant</v>
      </c>
      <c r="BA1035" s="12">
        <v>1</v>
      </c>
      <c r="BB1035" s="12">
        <v>2</v>
      </c>
      <c r="BC1035" s="12" t="s">
        <v>288</v>
      </c>
      <c r="BD1035" s="12">
        <v>46</v>
      </c>
      <c r="BE1035" s="12" t="s">
        <v>532</v>
      </c>
      <c r="BF1035" s="12">
        <v>13963</v>
      </c>
      <c r="BG1035" s="12">
        <v>17</v>
      </c>
      <c r="BI1035" s="2"/>
    </row>
    <row r="1036" spans="1:61" x14ac:dyDescent="0.2">
      <c r="A1036" s="2" t="s">
        <v>1612</v>
      </c>
      <c r="B1036" s="2" t="s">
        <v>568</v>
      </c>
      <c r="D1036" s="2">
        <v>1</v>
      </c>
      <c r="E1036" s="11">
        <v>43317</v>
      </c>
      <c r="F1036" s="2">
        <v>43317</v>
      </c>
      <c r="G1036" s="2">
        <v>38</v>
      </c>
      <c r="K1036" s="2">
        <v>17</v>
      </c>
      <c r="O1036" s="2" t="s">
        <v>52</v>
      </c>
      <c r="P1036" s="52" t="s">
        <v>52</v>
      </c>
      <c r="R1036" s="2">
        <v>1</v>
      </c>
      <c r="S1036" s="52">
        <v>1</v>
      </c>
      <c r="V1036" s="2" t="s">
        <v>1988</v>
      </c>
      <c r="W1036" s="2" t="s">
        <v>54</v>
      </c>
      <c r="X1036" s="2" t="s">
        <v>539</v>
      </c>
      <c r="Y1036" s="2" t="s">
        <v>1599</v>
      </c>
      <c r="Z1036" s="2" t="s">
        <v>1599</v>
      </c>
      <c r="AC1036" s="2" t="s">
        <v>1599</v>
      </c>
      <c r="AE1036" s="2" t="s">
        <v>1599</v>
      </c>
      <c r="AF1036" s="12" t="s">
        <v>539</v>
      </c>
      <c r="AG1036" s="12" t="s">
        <v>540</v>
      </c>
      <c r="AH1036" s="12">
        <v>1</v>
      </c>
      <c r="AI1036" s="12">
        <f>VLOOKUP(AH1036,Tableau5[[ID_Section]:[departement]],10,TRUE)</f>
        <v>29</v>
      </c>
      <c r="AJ1036" s="12">
        <v>38</v>
      </c>
      <c r="AK1036" s="33">
        <v>43317</v>
      </c>
      <c r="AL1036" s="12">
        <v>17</v>
      </c>
      <c r="AM1036" s="12">
        <v>6</v>
      </c>
      <c r="AN1036" s="12" t="s">
        <v>52</v>
      </c>
      <c r="AO1036" s="12" t="str">
        <f>AN1036</f>
        <v>Itinérant</v>
      </c>
      <c r="AP1036" s="12">
        <v>1</v>
      </c>
      <c r="AT1036" s="12">
        <v>1</v>
      </c>
      <c r="AU1036" s="12">
        <v>46</v>
      </c>
      <c r="AZ1036" s="12" t="str">
        <f>CONCATENATE(AH1036,"-",AK1036,"-",AN1036)</f>
        <v>1-43317-Itinérant</v>
      </c>
      <c r="BA1036" s="12">
        <v>1</v>
      </c>
      <c r="BB1036" s="12">
        <v>2</v>
      </c>
      <c r="BC1036" s="12" t="s">
        <v>288</v>
      </c>
      <c r="BD1036" s="12">
        <v>46</v>
      </c>
      <c r="BE1036" s="12" t="s">
        <v>532</v>
      </c>
      <c r="BF1036" s="12">
        <v>13963</v>
      </c>
      <c r="BG1036" s="12">
        <v>17</v>
      </c>
      <c r="BI1036" s="2"/>
    </row>
    <row r="1037" spans="1:61" x14ac:dyDescent="0.2">
      <c r="A1037" s="2" t="s">
        <v>1612</v>
      </c>
      <c r="B1037" s="2" t="s">
        <v>568</v>
      </c>
      <c r="D1037" s="2">
        <v>1</v>
      </c>
      <c r="E1037" s="11">
        <v>43317</v>
      </c>
      <c r="F1037" s="2">
        <v>43317</v>
      </c>
      <c r="G1037" s="2">
        <v>38</v>
      </c>
      <c r="K1037" s="2">
        <v>17</v>
      </c>
      <c r="O1037" s="2" t="s">
        <v>49</v>
      </c>
      <c r="R1037" s="2">
        <v>1</v>
      </c>
      <c r="S1037" s="52" t="s">
        <v>1599</v>
      </c>
      <c r="V1037" s="2" t="s">
        <v>1989</v>
      </c>
      <c r="W1037" s="2" t="s">
        <v>1599</v>
      </c>
      <c r="X1037" s="2" t="s">
        <v>1599</v>
      </c>
      <c r="Y1037" s="2" t="s">
        <v>1981</v>
      </c>
      <c r="Z1037" s="2">
        <v>29</v>
      </c>
      <c r="AC1037" s="2" t="s">
        <v>1982</v>
      </c>
      <c r="AE1037" s="2" t="s">
        <v>51</v>
      </c>
      <c r="AF1037" s="12" t="s">
        <v>368</v>
      </c>
      <c r="AG1037" s="12" t="s">
        <v>541</v>
      </c>
      <c r="AH1037" s="12">
        <v>1</v>
      </c>
      <c r="AI1037" s="12">
        <f>VLOOKUP(AH1037,Tableau5[[ID_Section]:[departement]],10,TRUE)</f>
        <v>29</v>
      </c>
      <c r="AJ1037" s="12">
        <v>38</v>
      </c>
      <c r="AK1037" s="33">
        <v>43317</v>
      </c>
      <c r="AL1037" s="12">
        <v>17</v>
      </c>
      <c r="AM1037" s="12">
        <v>1</v>
      </c>
      <c r="AN1037" s="12" t="s">
        <v>49</v>
      </c>
      <c r="AP1037" s="12">
        <v>1</v>
      </c>
      <c r="AT1037" s="12">
        <v>2</v>
      </c>
      <c r="AV1037" s="12">
        <v>29</v>
      </c>
      <c r="AW1037" s="12" t="s">
        <v>51</v>
      </c>
      <c r="AX1037" s="12">
        <v>2</v>
      </c>
      <c r="AY1037" s="12">
        <v>2</v>
      </c>
      <c r="BA1037" s="12">
        <v>2</v>
      </c>
      <c r="BB1037" s="12">
        <v>2</v>
      </c>
      <c r="BC1037" s="12" t="s">
        <v>288</v>
      </c>
      <c r="BD1037" s="12">
        <v>46</v>
      </c>
      <c r="BE1037" s="12" t="s">
        <v>532</v>
      </c>
      <c r="BF1037" s="12">
        <v>13963</v>
      </c>
      <c r="BG1037" s="12">
        <v>17</v>
      </c>
      <c r="BI1037" s="2"/>
    </row>
    <row r="1038" spans="1:61" x14ac:dyDescent="0.2">
      <c r="A1038" s="2" t="s">
        <v>1612</v>
      </c>
      <c r="B1038" s="2" t="s">
        <v>568</v>
      </c>
      <c r="D1038" s="2">
        <v>1</v>
      </c>
      <c r="E1038" s="11">
        <v>43317</v>
      </c>
      <c r="F1038" s="2">
        <v>43317</v>
      </c>
      <c r="G1038" s="2">
        <v>38</v>
      </c>
      <c r="K1038" s="2">
        <v>17</v>
      </c>
      <c r="O1038" s="2" t="s">
        <v>56</v>
      </c>
      <c r="R1038" s="2">
        <v>1</v>
      </c>
      <c r="S1038" s="52" t="s">
        <v>1599</v>
      </c>
      <c r="U1038" s="2" t="s">
        <v>57</v>
      </c>
      <c r="V1038" s="2" t="s">
        <v>1989</v>
      </c>
      <c r="W1038" s="2" t="s">
        <v>1599</v>
      </c>
      <c r="X1038" s="2" t="s">
        <v>1599</v>
      </c>
      <c r="Y1038" s="2" t="s">
        <v>1599</v>
      </c>
      <c r="Z1038" s="2" t="s">
        <v>1599</v>
      </c>
      <c r="AC1038" s="2" t="s">
        <v>1599</v>
      </c>
      <c r="AE1038" s="2" t="s">
        <v>1599</v>
      </c>
      <c r="AF1038" s="12" t="s">
        <v>368</v>
      </c>
      <c r="AG1038" s="12" t="s">
        <v>542</v>
      </c>
      <c r="AH1038" s="12">
        <v>1</v>
      </c>
      <c r="AI1038" s="12">
        <f>VLOOKUP(AH1038,Tableau5[[ID_Section]:[departement]],10,TRUE)</f>
        <v>29</v>
      </c>
      <c r="AJ1038" s="12">
        <v>38</v>
      </c>
      <c r="AK1038" s="33">
        <v>43317</v>
      </c>
      <c r="AL1038" s="12">
        <v>17</v>
      </c>
      <c r="AM1038" s="12">
        <v>15</v>
      </c>
      <c r="AN1038" s="12" t="s">
        <v>56</v>
      </c>
      <c r="AP1038" s="12">
        <v>1</v>
      </c>
      <c r="AS1038" s="12" t="s">
        <v>57</v>
      </c>
      <c r="AT1038" s="12">
        <v>2</v>
      </c>
      <c r="BA1038" s="12">
        <v>2</v>
      </c>
      <c r="BB1038" s="12">
        <v>2</v>
      </c>
      <c r="BC1038" s="12" t="s">
        <v>288</v>
      </c>
      <c r="BD1038" s="12">
        <v>46</v>
      </c>
      <c r="BE1038" s="12" t="s">
        <v>532</v>
      </c>
      <c r="BF1038" s="12">
        <v>13963</v>
      </c>
      <c r="BG1038" s="12">
        <v>17</v>
      </c>
      <c r="BI1038" s="2"/>
    </row>
    <row r="1039" spans="1:61" x14ac:dyDescent="0.2">
      <c r="A1039" s="2" t="s">
        <v>1612</v>
      </c>
      <c r="B1039" s="2" t="s">
        <v>568</v>
      </c>
      <c r="D1039" s="2">
        <v>1</v>
      </c>
      <c r="E1039" s="11">
        <v>43317</v>
      </c>
      <c r="F1039" s="2">
        <v>43317</v>
      </c>
      <c r="G1039" s="2">
        <v>38</v>
      </c>
      <c r="K1039" s="2">
        <v>17</v>
      </c>
      <c r="O1039" s="2" t="s">
        <v>71</v>
      </c>
      <c r="R1039" s="2">
        <v>1</v>
      </c>
      <c r="S1039" s="52" t="s">
        <v>1599</v>
      </c>
      <c r="U1039" s="2" t="s">
        <v>201</v>
      </c>
      <c r="V1039" s="2" t="s">
        <v>1988</v>
      </c>
      <c r="W1039" s="2" t="s">
        <v>1599</v>
      </c>
      <c r="X1039" s="2" t="s">
        <v>1599</v>
      </c>
      <c r="Y1039" s="2" t="s">
        <v>1599</v>
      </c>
      <c r="Z1039" s="2" t="s">
        <v>1599</v>
      </c>
      <c r="AC1039" s="2" t="s">
        <v>1599</v>
      </c>
      <c r="AE1039" s="2" t="s">
        <v>1599</v>
      </c>
      <c r="AF1039" s="12" t="s">
        <v>368</v>
      </c>
      <c r="AG1039" s="12" t="s">
        <v>543</v>
      </c>
      <c r="AH1039" s="12">
        <v>1</v>
      </c>
      <c r="AI1039" s="12">
        <f>VLOOKUP(AH1039,Tableau5[[ID_Section]:[departement]],10,TRUE)</f>
        <v>29</v>
      </c>
      <c r="AJ1039" s="12">
        <v>38</v>
      </c>
      <c r="AK1039" s="33">
        <v>43317</v>
      </c>
      <c r="AL1039" s="12">
        <v>17</v>
      </c>
      <c r="AM1039" s="12">
        <v>13</v>
      </c>
      <c r="AN1039" s="12" t="s">
        <v>71</v>
      </c>
      <c r="AP1039" s="12">
        <v>1</v>
      </c>
      <c r="AS1039" s="12" t="s">
        <v>201</v>
      </c>
      <c r="AT1039" s="12">
        <v>1</v>
      </c>
      <c r="BA1039" s="12">
        <v>2</v>
      </c>
      <c r="BB1039" s="12">
        <v>2</v>
      </c>
      <c r="BC1039" s="12" t="s">
        <v>288</v>
      </c>
      <c r="BD1039" s="12">
        <v>46</v>
      </c>
      <c r="BE1039" s="12" t="s">
        <v>532</v>
      </c>
      <c r="BF1039" s="12">
        <v>13963</v>
      </c>
      <c r="BG1039" s="12">
        <v>17</v>
      </c>
      <c r="BI1039" s="2"/>
    </row>
    <row r="1040" spans="1:61" x14ac:dyDescent="0.2">
      <c r="A1040" s="2" t="s">
        <v>1612</v>
      </c>
      <c r="B1040" s="2" t="s">
        <v>568</v>
      </c>
      <c r="D1040" s="2">
        <v>1</v>
      </c>
      <c r="E1040" s="11">
        <v>43317</v>
      </c>
      <c r="F1040" s="2">
        <v>43317</v>
      </c>
      <c r="G1040" s="2">
        <v>38</v>
      </c>
      <c r="K1040" s="2">
        <v>17</v>
      </c>
      <c r="O1040" s="2" t="s">
        <v>71</v>
      </c>
      <c r="R1040" s="2">
        <v>1</v>
      </c>
      <c r="S1040" s="52" t="s">
        <v>1599</v>
      </c>
      <c r="U1040" s="2" t="s">
        <v>201</v>
      </c>
      <c r="V1040" s="2" t="s">
        <v>1988</v>
      </c>
      <c r="W1040" s="2" t="s">
        <v>1599</v>
      </c>
      <c r="X1040" s="2" t="s">
        <v>1599</v>
      </c>
      <c r="Y1040" s="2" t="s">
        <v>1599</v>
      </c>
      <c r="Z1040" s="2" t="s">
        <v>1599</v>
      </c>
      <c r="AC1040" s="2" t="s">
        <v>1599</v>
      </c>
      <c r="AE1040" s="2" t="s">
        <v>1599</v>
      </c>
      <c r="AF1040" s="12" t="s">
        <v>368</v>
      </c>
      <c r="AG1040" s="12" t="s">
        <v>544</v>
      </c>
      <c r="AH1040" s="12">
        <v>1</v>
      </c>
      <c r="AI1040" s="12">
        <f>VLOOKUP(AH1040,Tableau5[[ID_Section]:[departement]],10,TRUE)</f>
        <v>29</v>
      </c>
      <c r="AJ1040" s="12">
        <v>38</v>
      </c>
      <c r="AK1040" s="33">
        <v>43317</v>
      </c>
      <c r="AL1040" s="12">
        <v>17</v>
      </c>
      <c r="AM1040" s="12">
        <v>13</v>
      </c>
      <c r="AN1040" s="12" t="s">
        <v>71</v>
      </c>
      <c r="AP1040" s="12">
        <v>1</v>
      </c>
      <c r="AS1040" s="12" t="s">
        <v>201</v>
      </c>
      <c r="AT1040" s="12">
        <v>1</v>
      </c>
      <c r="BA1040" s="12">
        <v>2</v>
      </c>
      <c r="BB1040" s="12">
        <v>2</v>
      </c>
      <c r="BC1040" s="12" t="s">
        <v>288</v>
      </c>
      <c r="BD1040" s="12">
        <v>46</v>
      </c>
      <c r="BE1040" s="12" t="s">
        <v>532</v>
      </c>
      <c r="BF1040" s="12">
        <v>13963</v>
      </c>
      <c r="BG1040" s="12">
        <v>17</v>
      </c>
      <c r="BI1040" s="2"/>
    </row>
    <row r="1041" spans="1:61" x14ac:dyDescent="0.2">
      <c r="A1041" s="2" t="s">
        <v>1612</v>
      </c>
      <c r="B1041" s="2" t="s">
        <v>568</v>
      </c>
      <c r="D1041" s="2">
        <v>1</v>
      </c>
      <c r="E1041" s="11">
        <v>43317</v>
      </c>
      <c r="F1041" s="2">
        <v>43317</v>
      </c>
      <c r="G1041" s="2">
        <v>38</v>
      </c>
      <c r="K1041" s="2">
        <v>17</v>
      </c>
      <c r="O1041" s="2" t="s">
        <v>71</v>
      </c>
      <c r="R1041" s="2">
        <v>1</v>
      </c>
      <c r="S1041" s="52" t="s">
        <v>1599</v>
      </c>
      <c r="U1041" s="2" t="s">
        <v>201</v>
      </c>
      <c r="V1041" s="2" t="s">
        <v>1989</v>
      </c>
      <c r="W1041" s="2" t="s">
        <v>1599</v>
      </c>
      <c r="X1041" s="2" t="s">
        <v>1599</v>
      </c>
      <c r="Y1041" s="2" t="s">
        <v>1599</v>
      </c>
      <c r="Z1041" s="2" t="s">
        <v>1599</v>
      </c>
      <c r="AC1041" s="2" t="s">
        <v>1599</v>
      </c>
      <c r="AE1041" s="2" t="s">
        <v>1599</v>
      </c>
      <c r="AF1041" s="12" t="s">
        <v>368</v>
      </c>
      <c r="AG1041" s="12" t="s">
        <v>545</v>
      </c>
      <c r="AH1041" s="12">
        <v>1</v>
      </c>
      <c r="AI1041" s="12">
        <f>VLOOKUP(AH1041,Tableau5[[ID_Section]:[departement]],10,TRUE)</f>
        <v>29</v>
      </c>
      <c r="AJ1041" s="12">
        <v>38</v>
      </c>
      <c r="AK1041" s="33">
        <v>43317</v>
      </c>
      <c r="AL1041" s="12">
        <v>17</v>
      </c>
      <c r="AM1041" s="12">
        <v>13</v>
      </c>
      <c r="AN1041" s="12" t="s">
        <v>71</v>
      </c>
      <c r="AP1041" s="12">
        <v>1</v>
      </c>
      <c r="AS1041" s="12" t="s">
        <v>201</v>
      </c>
      <c r="AT1041" s="12">
        <v>2</v>
      </c>
      <c r="BA1041" s="12">
        <v>2</v>
      </c>
      <c r="BB1041" s="12">
        <v>2</v>
      </c>
      <c r="BC1041" s="12" t="s">
        <v>288</v>
      </c>
      <c r="BD1041" s="12">
        <v>46</v>
      </c>
      <c r="BE1041" s="12" t="s">
        <v>532</v>
      </c>
      <c r="BF1041" s="12">
        <v>13963</v>
      </c>
      <c r="BG1041" s="12">
        <v>17</v>
      </c>
      <c r="BI1041" s="2"/>
    </row>
    <row r="1042" spans="1:61" x14ac:dyDescent="0.2">
      <c r="A1042" s="2" t="s">
        <v>1612</v>
      </c>
      <c r="B1042" s="2" t="s">
        <v>568</v>
      </c>
      <c r="D1042" s="2">
        <v>1</v>
      </c>
      <c r="E1042" s="11">
        <v>43317</v>
      </c>
      <c r="F1042" s="2">
        <v>43317</v>
      </c>
      <c r="G1042" s="2">
        <v>38</v>
      </c>
      <c r="K1042" s="2">
        <v>17</v>
      </c>
      <c r="O1042" s="2" t="s">
        <v>49</v>
      </c>
      <c r="R1042" s="2">
        <v>2</v>
      </c>
      <c r="S1042" s="52">
        <v>2</v>
      </c>
      <c r="V1042" s="2" t="s">
        <v>1989</v>
      </c>
      <c r="W1042" s="2" t="s">
        <v>54</v>
      </c>
      <c r="X1042" s="2" t="s">
        <v>546</v>
      </c>
      <c r="Y1042" s="2" t="s">
        <v>1599</v>
      </c>
      <c r="Z1042" s="2" t="s">
        <v>1599</v>
      </c>
      <c r="AC1042" s="2" t="s">
        <v>1599</v>
      </c>
      <c r="AE1042" s="2" t="s">
        <v>1599</v>
      </c>
      <c r="AF1042" s="12" t="s">
        <v>546</v>
      </c>
      <c r="AG1042" s="12" t="s">
        <v>547</v>
      </c>
      <c r="AH1042" s="12">
        <v>1</v>
      </c>
      <c r="AI1042" s="12">
        <f>VLOOKUP(AH1042,Tableau5[[ID_Section]:[departement]],10,TRUE)</f>
        <v>29</v>
      </c>
      <c r="AJ1042" s="12">
        <v>38</v>
      </c>
      <c r="AK1042" s="33">
        <v>43317</v>
      </c>
      <c r="AL1042" s="12">
        <v>17</v>
      </c>
      <c r="AM1042" s="12">
        <v>1</v>
      </c>
      <c r="AN1042" s="12" t="s">
        <v>49</v>
      </c>
      <c r="AP1042" s="12">
        <v>2</v>
      </c>
      <c r="AT1042" s="12">
        <v>2</v>
      </c>
      <c r="AU1042" s="12">
        <v>47</v>
      </c>
      <c r="BA1042" s="12">
        <v>2</v>
      </c>
      <c r="BB1042" s="12">
        <v>2</v>
      </c>
      <c r="BC1042" s="12" t="s">
        <v>288</v>
      </c>
      <c r="BD1042" s="12">
        <v>46</v>
      </c>
      <c r="BE1042" s="12" t="s">
        <v>532</v>
      </c>
      <c r="BF1042" s="12">
        <v>13963</v>
      </c>
      <c r="BG1042" s="12">
        <v>17</v>
      </c>
      <c r="BI1042" s="2"/>
    </row>
    <row r="1043" spans="1:61" x14ac:dyDescent="0.2">
      <c r="A1043" s="2" t="s">
        <v>1612</v>
      </c>
      <c r="B1043" s="2" t="s">
        <v>568</v>
      </c>
      <c r="D1043" s="2">
        <v>1</v>
      </c>
      <c r="E1043" s="11">
        <v>43317</v>
      </c>
      <c r="F1043" s="2">
        <v>43317</v>
      </c>
      <c r="G1043" s="2">
        <v>38</v>
      </c>
      <c r="K1043" s="2">
        <v>17</v>
      </c>
      <c r="O1043" s="2" t="s">
        <v>49</v>
      </c>
      <c r="R1043" s="2">
        <v>1</v>
      </c>
      <c r="S1043" s="52">
        <v>1</v>
      </c>
      <c r="V1043" s="2" t="s">
        <v>1989</v>
      </c>
      <c r="W1043" s="2" t="s">
        <v>54</v>
      </c>
      <c r="X1043" s="2" t="s">
        <v>548</v>
      </c>
      <c r="Y1043" s="2" t="s">
        <v>1599</v>
      </c>
      <c r="Z1043" s="2" t="s">
        <v>1599</v>
      </c>
      <c r="AC1043" s="2" t="s">
        <v>1599</v>
      </c>
      <c r="AE1043" s="2" t="s">
        <v>1599</v>
      </c>
      <c r="AF1043" s="12" t="s">
        <v>548</v>
      </c>
      <c r="AG1043" s="12" t="s">
        <v>549</v>
      </c>
      <c r="AH1043" s="12">
        <v>1</v>
      </c>
      <c r="AI1043" s="12">
        <f>VLOOKUP(AH1043,Tableau5[[ID_Section]:[departement]],10,TRUE)</f>
        <v>29</v>
      </c>
      <c r="AJ1043" s="12">
        <v>38</v>
      </c>
      <c r="AK1043" s="33">
        <v>43317</v>
      </c>
      <c r="AL1043" s="12">
        <v>17</v>
      </c>
      <c r="AM1043" s="12">
        <v>1</v>
      </c>
      <c r="AN1043" s="12" t="s">
        <v>49</v>
      </c>
      <c r="AP1043" s="12">
        <v>1</v>
      </c>
      <c r="AT1043" s="12">
        <v>2</v>
      </c>
      <c r="AU1043" s="12">
        <v>48</v>
      </c>
      <c r="BA1043" s="12">
        <v>2</v>
      </c>
      <c r="BB1043" s="12">
        <v>2</v>
      </c>
      <c r="BC1043" s="12" t="s">
        <v>288</v>
      </c>
      <c r="BD1043" s="12">
        <v>46</v>
      </c>
      <c r="BE1043" s="12" t="s">
        <v>532</v>
      </c>
      <c r="BF1043" s="12">
        <v>13963</v>
      </c>
      <c r="BG1043" s="12">
        <v>17</v>
      </c>
      <c r="BI1043" s="2"/>
    </row>
    <row r="1044" spans="1:61" x14ac:dyDescent="0.2">
      <c r="A1044" s="2" t="s">
        <v>1612</v>
      </c>
      <c r="B1044" s="2" t="s">
        <v>568</v>
      </c>
      <c r="D1044" s="2">
        <v>1</v>
      </c>
      <c r="E1044" s="11">
        <v>43317</v>
      </c>
      <c r="F1044" s="2">
        <v>43317</v>
      </c>
      <c r="G1044" s="2">
        <v>38</v>
      </c>
      <c r="K1044" s="2">
        <v>17</v>
      </c>
      <c r="O1044" s="2" t="s">
        <v>49</v>
      </c>
      <c r="R1044" s="2">
        <v>3</v>
      </c>
      <c r="S1044" s="52">
        <v>3</v>
      </c>
      <c r="V1044" s="2" t="s">
        <v>1989</v>
      </c>
      <c r="W1044" s="2" t="s">
        <v>54</v>
      </c>
      <c r="X1044" s="2" t="s">
        <v>550</v>
      </c>
      <c r="Y1044" s="2" t="s">
        <v>1599</v>
      </c>
      <c r="Z1044" s="2" t="s">
        <v>1599</v>
      </c>
      <c r="AC1044" s="2" t="s">
        <v>1599</v>
      </c>
      <c r="AE1044" s="2" t="s">
        <v>1599</v>
      </c>
      <c r="AF1044" s="12" t="s">
        <v>550</v>
      </c>
      <c r="AG1044" s="12" t="s">
        <v>551</v>
      </c>
      <c r="AH1044" s="12">
        <v>1</v>
      </c>
      <c r="AI1044" s="12">
        <f>VLOOKUP(AH1044,Tableau5[[ID_Section]:[departement]],10,TRUE)</f>
        <v>29</v>
      </c>
      <c r="AJ1044" s="12">
        <v>38</v>
      </c>
      <c r="AK1044" s="33">
        <v>43317</v>
      </c>
      <c r="AL1044" s="12">
        <v>17</v>
      </c>
      <c r="AM1044" s="12">
        <v>1</v>
      </c>
      <c r="AN1044" s="12" t="s">
        <v>49</v>
      </c>
      <c r="AP1044" s="12">
        <v>3</v>
      </c>
      <c r="AT1044" s="12">
        <v>2</v>
      </c>
      <c r="AU1044" s="12">
        <v>49</v>
      </c>
      <c r="BA1044" s="12">
        <v>2</v>
      </c>
      <c r="BB1044" s="12">
        <v>2</v>
      </c>
      <c r="BC1044" s="12" t="s">
        <v>288</v>
      </c>
      <c r="BD1044" s="12">
        <v>46</v>
      </c>
      <c r="BE1044" s="12" t="s">
        <v>532</v>
      </c>
      <c r="BF1044" s="12">
        <v>13963</v>
      </c>
      <c r="BG1044" s="12">
        <v>17</v>
      </c>
      <c r="BH1044" s="12" t="s">
        <v>48</v>
      </c>
      <c r="BI1044" s="2"/>
    </row>
    <row r="1045" spans="1:61" x14ac:dyDescent="0.2">
      <c r="A1045" s="2" t="s">
        <v>1612</v>
      </c>
      <c r="B1045" s="2" t="s">
        <v>568</v>
      </c>
      <c r="D1045" s="2">
        <v>1</v>
      </c>
      <c r="E1045" s="11">
        <v>43317</v>
      </c>
      <c r="F1045" s="2">
        <v>43317</v>
      </c>
      <c r="G1045" s="2">
        <v>38</v>
      </c>
      <c r="K1045" s="2">
        <v>18</v>
      </c>
      <c r="M1045" s="2">
        <v>1</v>
      </c>
      <c r="O1045" s="2" t="s">
        <v>55</v>
      </c>
      <c r="P1045" s="52" t="s">
        <v>55</v>
      </c>
      <c r="R1045" s="2">
        <v>3</v>
      </c>
      <c r="S1045" s="52">
        <v>3</v>
      </c>
      <c r="V1045" s="2" t="s">
        <v>1989</v>
      </c>
      <c r="W1045" s="2" t="s">
        <v>54</v>
      </c>
      <c r="X1045" s="2" t="s">
        <v>552</v>
      </c>
      <c r="Y1045" s="2" t="s">
        <v>1599</v>
      </c>
      <c r="Z1045" s="2" t="s">
        <v>1599</v>
      </c>
      <c r="AC1045" s="2" t="s">
        <v>1599</v>
      </c>
      <c r="AE1045" s="2" t="s">
        <v>1599</v>
      </c>
      <c r="AF1045" s="12" t="s">
        <v>552</v>
      </c>
      <c r="AG1045" s="12" t="s">
        <v>553</v>
      </c>
      <c r="AH1045" s="12">
        <v>1</v>
      </c>
      <c r="AI1045" s="12">
        <f>VLOOKUP(AH1045,Tableau5[[ID_Section]:[departement]],10,TRUE)</f>
        <v>29</v>
      </c>
      <c r="AJ1045" s="12">
        <v>38</v>
      </c>
      <c r="AK1045" s="33">
        <v>43317</v>
      </c>
      <c r="AL1045" s="12">
        <v>18</v>
      </c>
      <c r="AM1045" s="12">
        <v>5</v>
      </c>
      <c r="AN1045" s="12" t="s">
        <v>55</v>
      </c>
      <c r="AO1045" s="12" t="str">
        <f>AN1045</f>
        <v>Sportif</v>
      </c>
      <c r="AP1045" s="12">
        <v>3</v>
      </c>
      <c r="AR1045" s="12">
        <v>1</v>
      </c>
      <c r="AT1045" s="12">
        <v>2</v>
      </c>
      <c r="AU1045" s="12">
        <v>50</v>
      </c>
      <c r="AZ1045" s="12" t="str">
        <f>CONCATENATE(AH1045,"-",AK1045,"-",AN1045)</f>
        <v>1-43317-Sportif</v>
      </c>
      <c r="BA1045" s="12">
        <v>1</v>
      </c>
      <c r="BB1045" s="12">
        <v>2</v>
      </c>
      <c r="BC1045" s="12" t="s">
        <v>288</v>
      </c>
      <c r="BD1045" s="12">
        <v>46</v>
      </c>
      <c r="BE1045" s="12" t="s">
        <v>554</v>
      </c>
      <c r="BF1045" s="12">
        <v>13964</v>
      </c>
      <c r="BG1045" s="12">
        <v>17</v>
      </c>
      <c r="BI1045" s="2"/>
    </row>
    <row r="1046" spans="1:61" x14ac:dyDescent="0.2">
      <c r="A1046" s="2" t="s">
        <v>1612</v>
      </c>
      <c r="B1046" s="2" t="s">
        <v>568</v>
      </c>
      <c r="D1046" s="2">
        <v>1</v>
      </c>
      <c r="E1046" s="11">
        <v>43317</v>
      </c>
      <c r="F1046" s="2">
        <v>43317</v>
      </c>
      <c r="G1046" s="2">
        <v>38</v>
      </c>
      <c r="K1046" s="2">
        <v>18</v>
      </c>
      <c r="O1046" s="2" t="s">
        <v>56</v>
      </c>
      <c r="R1046" s="2">
        <v>1</v>
      </c>
      <c r="S1046" s="52" t="s">
        <v>1599</v>
      </c>
      <c r="U1046" s="2" t="s">
        <v>57</v>
      </c>
      <c r="V1046" s="2" t="s">
        <v>1989</v>
      </c>
      <c r="W1046" s="2" t="s">
        <v>1599</v>
      </c>
      <c r="X1046" s="2" t="s">
        <v>1599</v>
      </c>
      <c r="Y1046" s="2" t="s">
        <v>1599</v>
      </c>
      <c r="Z1046" s="2" t="s">
        <v>1599</v>
      </c>
      <c r="AC1046" s="2" t="s">
        <v>1599</v>
      </c>
      <c r="AE1046" s="2" t="s">
        <v>1599</v>
      </c>
      <c r="AF1046" s="12" t="s">
        <v>368</v>
      </c>
      <c r="AG1046" s="12" t="s">
        <v>555</v>
      </c>
      <c r="AH1046" s="12">
        <v>1</v>
      </c>
      <c r="AI1046" s="12">
        <f>VLOOKUP(AH1046,Tableau5[[ID_Section]:[departement]],10,TRUE)</f>
        <v>29</v>
      </c>
      <c r="AJ1046" s="12">
        <v>38</v>
      </c>
      <c r="AK1046" s="33">
        <v>43317</v>
      </c>
      <c r="AL1046" s="12">
        <v>18</v>
      </c>
      <c r="AM1046" s="12">
        <v>15</v>
      </c>
      <c r="AN1046" s="12" t="s">
        <v>56</v>
      </c>
      <c r="AP1046" s="12">
        <v>1</v>
      </c>
      <c r="AS1046" s="12" t="s">
        <v>57</v>
      </c>
      <c r="AT1046" s="12">
        <v>2</v>
      </c>
      <c r="BA1046" s="12">
        <v>2</v>
      </c>
      <c r="BB1046" s="12">
        <v>2</v>
      </c>
      <c r="BC1046" s="12" t="s">
        <v>288</v>
      </c>
      <c r="BD1046" s="12">
        <v>46</v>
      </c>
      <c r="BE1046" s="12" t="s">
        <v>554</v>
      </c>
      <c r="BF1046" s="12">
        <v>13964</v>
      </c>
      <c r="BG1046" s="12">
        <v>17</v>
      </c>
      <c r="BI1046" s="2"/>
    </row>
    <row r="1047" spans="1:61" x14ac:dyDescent="0.2">
      <c r="A1047" s="2" t="s">
        <v>1612</v>
      </c>
      <c r="B1047" s="2" t="s">
        <v>568</v>
      </c>
      <c r="D1047" s="2">
        <v>1</v>
      </c>
      <c r="E1047" s="11">
        <v>43317</v>
      </c>
      <c r="F1047" s="2">
        <v>43317</v>
      </c>
      <c r="G1047" s="2">
        <v>38</v>
      </c>
      <c r="K1047" s="2">
        <v>18</v>
      </c>
      <c r="M1047" s="2">
        <v>1</v>
      </c>
      <c r="O1047" s="2" t="s">
        <v>55</v>
      </c>
      <c r="P1047" s="52" t="s">
        <v>55</v>
      </c>
      <c r="R1047" s="2">
        <v>1</v>
      </c>
      <c r="S1047" s="52">
        <v>1</v>
      </c>
      <c r="V1047" s="2" t="s">
        <v>1989</v>
      </c>
      <c r="W1047" s="2" t="s">
        <v>54</v>
      </c>
      <c r="X1047" s="2" t="s">
        <v>556</v>
      </c>
      <c r="Y1047" s="2" t="s">
        <v>1599</v>
      </c>
      <c r="Z1047" s="2" t="s">
        <v>1599</v>
      </c>
      <c r="AC1047" s="2" t="s">
        <v>1599</v>
      </c>
      <c r="AE1047" s="2" t="s">
        <v>1599</v>
      </c>
      <c r="AF1047" s="12" t="s">
        <v>556</v>
      </c>
      <c r="AG1047" s="12" t="s">
        <v>557</v>
      </c>
      <c r="AH1047" s="12">
        <v>1</v>
      </c>
      <c r="AI1047" s="12">
        <f>VLOOKUP(AH1047,Tableau5[[ID_Section]:[departement]],10,TRUE)</f>
        <v>29</v>
      </c>
      <c r="AJ1047" s="12">
        <v>38</v>
      </c>
      <c r="AK1047" s="33">
        <v>43317</v>
      </c>
      <c r="AL1047" s="12">
        <v>18</v>
      </c>
      <c r="AM1047" s="12">
        <v>5</v>
      </c>
      <c r="AN1047" s="12" t="s">
        <v>55</v>
      </c>
      <c r="AO1047" s="12" t="str">
        <f>AN1047</f>
        <v>Sportif</v>
      </c>
      <c r="AP1047" s="12">
        <v>1</v>
      </c>
      <c r="AR1047" s="12">
        <v>1</v>
      </c>
      <c r="AT1047" s="12">
        <v>2</v>
      </c>
      <c r="AU1047" s="12">
        <v>51</v>
      </c>
      <c r="AZ1047" s="12" t="str">
        <f>CONCATENATE(AH1047,"-",AK1047,"-",AN1047)</f>
        <v>1-43317-Sportif</v>
      </c>
      <c r="BA1047" s="12">
        <v>1</v>
      </c>
      <c r="BB1047" s="12">
        <v>2</v>
      </c>
      <c r="BC1047" s="12" t="s">
        <v>288</v>
      </c>
      <c r="BD1047" s="12">
        <v>46</v>
      </c>
      <c r="BE1047" s="12" t="s">
        <v>554</v>
      </c>
      <c r="BF1047" s="12">
        <v>13964</v>
      </c>
      <c r="BG1047" s="12">
        <v>17</v>
      </c>
      <c r="BI1047" s="2"/>
    </row>
    <row r="1048" spans="1:61" x14ac:dyDescent="0.2">
      <c r="A1048" s="2" t="s">
        <v>1612</v>
      </c>
      <c r="B1048" s="2" t="s">
        <v>568</v>
      </c>
      <c r="D1048" s="2">
        <v>1</v>
      </c>
      <c r="E1048" s="11">
        <v>43317</v>
      </c>
      <c r="F1048" s="2">
        <v>43317</v>
      </c>
      <c r="G1048" s="2">
        <v>38</v>
      </c>
      <c r="K1048" s="2">
        <v>18</v>
      </c>
      <c r="O1048" s="2" t="s">
        <v>71</v>
      </c>
      <c r="R1048" s="2">
        <v>1</v>
      </c>
      <c r="S1048" s="52" t="s">
        <v>1599</v>
      </c>
      <c r="U1048" s="2" t="s">
        <v>201</v>
      </c>
      <c r="V1048" s="2" t="s">
        <v>1988</v>
      </c>
      <c r="W1048" s="2" t="s">
        <v>1599</v>
      </c>
      <c r="X1048" s="2" t="s">
        <v>1599</v>
      </c>
      <c r="Y1048" s="2" t="s">
        <v>1599</v>
      </c>
      <c r="Z1048" s="2" t="s">
        <v>1599</v>
      </c>
      <c r="AC1048" s="2" t="s">
        <v>1599</v>
      </c>
      <c r="AE1048" s="2" t="s">
        <v>1599</v>
      </c>
      <c r="AF1048" s="12" t="s">
        <v>368</v>
      </c>
      <c r="AG1048" s="12" t="s">
        <v>558</v>
      </c>
      <c r="AH1048" s="12">
        <v>1</v>
      </c>
      <c r="AI1048" s="12">
        <f>VLOOKUP(AH1048,Tableau5[[ID_Section]:[departement]],10,TRUE)</f>
        <v>29</v>
      </c>
      <c r="AJ1048" s="12">
        <v>38</v>
      </c>
      <c r="AK1048" s="33">
        <v>43317</v>
      </c>
      <c r="AL1048" s="12">
        <v>18</v>
      </c>
      <c r="AM1048" s="12">
        <v>13</v>
      </c>
      <c r="AN1048" s="12" t="s">
        <v>71</v>
      </c>
      <c r="AP1048" s="12">
        <v>1</v>
      </c>
      <c r="AS1048" s="12" t="s">
        <v>201</v>
      </c>
      <c r="AT1048" s="12">
        <v>1</v>
      </c>
      <c r="BA1048" s="12">
        <v>2</v>
      </c>
      <c r="BB1048" s="12">
        <v>2</v>
      </c>
      <c r="BC1048" s="12" t="s">
        <v>288</v>
      </c>
      <c r="BD1048" s="12">
        <v>46</v>
      </c>
      <c r="BE1048" s="12" t="s">
        <v>554</v>
      </c>
      <c r="BF1048" s="12">
        <v>13964</v>
      </c>
      <c r="BG1048" s="12">
        <v>17</v>
      </c>
      <c r="BI1048" s="2"/>
    </row>
    <row r="1049" spans="1:61" x14ac:dyDescent="0.2">
      <c r="A1049" s="2" t="s">
        <v>1612</v>
      </c>
      <c r="B1049" s="2" t="s">
        <v>568</v>
      </c>
      <c r="D1049" s="2">
        <v>1</v>
      </c>
      <c r="E1049" s="11">
        <v>43317</v>
      </c>
      <c r="F1049" s="2">
        <v>43317</v>
      </c>
      <c r="G1049" s="2">
        <v>38</v>
      </c>
      <c r="K1049" s="2">
        <v>18</v>
      </c>
      <c r="O1049" s="2" t="s">
        <v>49</v>
      </c>
      <c r="R1049" s="2">
        <v>1</v>
      </c>
      <c r="S1049" s="52">
        <v>1</v>
      </c>
      <c r="V1049" s="2" t="s">
        <v>1988</v>
      </c>
      <c r="W1049" s="2" t="s">
        <v>54</v>
      </c>
      <c r="X1049" s="2" t="s">
        <v>559</v>
      </c>
      <c r="Y1049" s="2" t="s">
        <v>1599</v>
      </c>
      <c r="Z1049" s="2" t="s">
        <v>1599</v>
      </c>
      <c r="AC1049" s="2" t="s">
        <v>1599</v>
      </c>
      <c r="AE1049" s="2" t="s">
        <v>1599</v>
      </c>
      <c r="AF1049" s="12" t="s">
        <v>559</v>
      </c>
      <c r="AG1049" s="12" t="s">
        <v>560</v>
      </c>
      <c r="AH1049" s="12">
        <v>1</v>
      </c>
      <c r="AI1049" s="12">
        <f>VLOOKUP(AH1049,Tableau5[[ID_Section]:[departement]],10,TRUE)</f>
        <v>29</v>
      </c>
      <c r="AJ1049" s="12">
        <v>38</v>
      </c>
      <c r="AK1049" s="33">
        <v>43317</v>
      </c>
      <c r="AL1049" s="12">
        <v>18</v>
      </c>
      <c r="AM1049" s="12">
        <v>1</v>
      </c>
      <c r="AN1049" s="12" t="s">
        <v>49</v>
      </c>
      <c r="AP1049" s="12">
        <v>1</v>
      </c>
      <c r="AT1049" s="12">
        <v>1</v>
      </c>
      <c r="AU1049" s="12">
        <v>52</v>
      </c>
      <c r="BA1049" s="12">
        <v>2</v>
      </c>
      <c r="BB1049" s="12">
        <v>2</v>
      </c>
      <c r="BC1049" s="12" t="s">
        <v>288</v>
      </c>
      <c r="BD1049" s="12">
        <v>46</v>
      </c>
      <c r="BE1049" s="12" t="s">
        <v>554</v>
      </c>
      <c r="BF1049" s="12">
        <v>13964</v>
      </c>
      <c r="BG1049" s="12">
        <v>17</v>
      </c>
      <c r="BI1049" s="2"/>
    </row>
    <row r="1050" spans="1:61" x14ac:dyDescent="0.2">
      <c r="A1050" s="2" t="s">
        <v>1612</v>
      </c>
      <c r="B1050" s="2" t="s">
        <v>568</v>
      </c>
      <c r="D1050" s="2">
        <v>1</v>
      </c>
      <c r="E1050" s="11">
        <v>43317</v>
      </c>
      <c r="F1050" s="2">
        <v>43317</v>
      </c>
      <c r="G1050" s="2">
        <v>38</v>
      </c>
      <c r="K1050" s="2">
        <v>18</v>
      </c>
      <c r="O1050" s="2" t="s">
        <v>49</v>
      </c>
      <c r="R1050" s="2">
        <v>1</v>
      </c>
      <c r="S1050" s="52">
        <v>1</v>
      </c>
      <c r="V1050" s="2" t="s">
        <v>1988</v>
      </c>
      <c r="W1050" s="2" t="s">
        <v>54</v>
      </c>
      <c r="X1050" s="2" t="s">
        <v>561</v>
      </c>
      <c r="Y1050" s="2" t="s">
        <v>1599</v>
      </c>
      <c r="Z1050" s="2" t="s">
        <v>1599</v>
      </c>
      <c r="AC1050" s="2" t="s">
        <v>1599</v>
      </c>
      <c r="AE1050" s="2" t="s">
        <v>1599</v>
      </c>
      <c r="AF1050" s="12" t="s">
        <v>561</v>
      </c>
      <c r="AG1050" s="12" t="s">
        <v>562</v>
      </c>
      <c r="AH1050" s="12">
        <v>1</v>
      </c>
      <c r="AI1050" s="12">
        <f>VLOOKUP(AH1050,Tableau5[[ID_Section]:[departement]],10,TRUE)</f>
        <v>29</v>
      </c>
      <c r="AJ1050" s="12">
        <v>38</v>
      </c>
      <c r="AK1050" s="33">
        <v>43317</v>
      </c>
      <c r="AL1050" s="12">
        <v>18</v>
      </c>
      <c r="AM1050" s="12">
        <v>1</v>
      </c>
      <c r="AN1050" s="12" t="s">
        <v>49</v>
      </c>
      <c r="AP1050" s="12">
        <v>1</v>
      </c>
      <c r="AT1050" s="12">
        <v>1</v>
      </c>
      <c r="AU1050" s="12">
        <v>53</v>
      </c>
      <c r="BA1050" s="12">
        <v>2</v>
      </c>
      <c r="BB1050" s="12">
        <v>2</v>
      </c>
      <c r="BC1050" s="12" t="s">
        <v>288</v>
      </c>
      <c r="BD1050" s="12">
        <v>46</v>
      </c>
      <c r="BE1050" s="12" t="s">
        <v>554</v>
      </c>
      <c r="BF1050" s="12">
        <v>13964</v>
      </c>
      <c r="BG1050" s="12">
        <v>17</v>
      </c>
      <c r="BH1050" s="12" t="s">
        <v>48</v>
      </c>
      <c r="BI1050" s="2"/>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A153EF-737B-4271-B67E-3EF8CBE68483}">
  <dimension ref="A1"/>
  <sheetViews>
    <sheetView workbookViewId="0">
      <selection activeCell="I25" sqref="I25"/>
    </sheetView>
  </sheetViews>
  <sheetFormatPr baseColWidth="10" defaultRowHeight="15" x14ac:dyDescent="0.2"/>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E78428-9ADA-4B55-919F-3F2A7F8B4CAD}">
  <dimension ref="A1"/>
  <sheetViews>
    <sheetView workbookViewId="0"/>
  </sheetViews>
  <sheetFormatPr baseColWidth="10" defaultColWidth="11.5" defaultRowHeight="15" x14ac:dyDescent="0.2"/>
  <cols>
    <col min="1" max="16384" width="11.5" style="2"/>
  </cols>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2F505-1E59-47D3-9BCE-E8B4EC19B2DA}">
  <dimension ref="A1:Q78"/>
  <sheetViews>
    <sheetView workbookViewId="0">
      <selection activeCell="B7" sqref="B7"/>
    </sheetView>
  </sheetViews>
  <sheetFormatPr baseColWidth="10" defaultRowHeight="15" x14ac:dyDescent="0.2"/>
  <cols>
    <col min="1" max="1" width="29.5" customWidth="1"/>
    <col min="2" max="2" width="32.83203125" bestFit="1" customWidth="1"/>
    <col min="4" max="4" width="21.83203125" bestFit="1" customWidth="1"/>
  </cols>
  <sheetData>
    <row r="1" spans="1:7" s="30" customFormat="1" ht="19" x14ac:dyDescent="0.25">
      <c r="A1" s="30" t="s">
        <v>1185</v>
      </c>
    </row>
    <row r="3" spans="1:7" s="31" customFormat="1" ht="16" x14ac:dyDescent="0.2">
      <c r="A3" s="31" t="s">
        <v>1188</v>
      </c>
    </row>
    <row r="4" spans="1:7" s="2" customFormat="1" x14ac:dyDescent="0.2">
      <c r="A4" s="56" t="s">
        <v>1186</v>
      </c>
      <c r="D4" s="56" t="s">
        <v>1187</v>
      </c>
    </row>
    <row r="5" spans="1:7" ht="48" x14ac:dyDescent="0.2">
      <c r="A5" t="s">
        <v>1189</v>
      </c>
      <c r="B5" s="77" t="s">
        <v>2071</v>
      </c>
      <c r="D5" s="2" t="s">
        <v>1189</v>
      </c>
      <c r="E5" s="82" t="s">
        <v>2072</v>
      </c>
      <c r="F5" s="82"/>
      <c r="G5" s="82"/>
    </row>
    <row r="6" spans="1:7" x14ac:dyDescent="0.2">
      <c r="A6" t="s">
        <v>7</v>
      </c>
      <c r="B6">
        <v>2018</v>
      </c>
      <c r="D6" s="2" t="s">
        <v>7</v>
      </c>
      <c r="E6">
        <v>2018</v>
      </c>
    </row>
    <row r="7" spans="1:7" x14ac:dyDescent="0.2">
      <c r="A7" t="s">
        <v>2073</v>
      </c>
      <c r="B7">
        <v>0.14000000000000001</v>
      </c>
      <c r="D7" s="2" t="s">
        <v>2073</v>
      </c>
      <c r="E7">
        <v>0.36</v>
      </c>
    </row>
    <row r="13" spans="1:7" s="31" customFormat="1" ht="16" x14ac:dyDescent="0.2">
      <c r="A13" s="31" t="s">
        <v>1190</v>
      </c>
    </row>
    <row r="14" spans="1:7" x14ac:dyDescent="0.2">
      <c r="A14" t="s">
        <v>1191</v>
      </c>
      <c r="B14" t="s">
        <v>1192</v>
      </c>
    </row>
    <row r="15" spans="1:7" x14ac:dyDescent="0.2">
      <c r="A15" t="s">
        <v>7</v>
      </c>
      <c r="B15">
        <v>2007</v>
      </c>
    </row>
    <row r="16" spans="1:7" x14ac:dyDescent="0.2">
      <c r="A16" t="s">
        <v>1193</v>
      </c>
    </row>
    <row r="18" spans="1:17" x14ac:dyDescent="0.2">
      <c r="A18" s="2" t="s">
        <v>1194</v>
      </c>
      <c r="B18" s="2" t="s">
        <v>1195</v>
      </c>
      <c r="C18" s="2" t="s">
        <v>1196</v>
      </c>
      <c r="D18" s="2"/>
      <c r="E18" s="2"/>
      <c r="F18" s="2"/>
      <c r="G18" s="2"/>
      <c r="H18" s="2" t="s">
        <v>1197</v>
      </c>
      <c r="I18" s="2"/>
      <c r="J18" s="2"/>
      <c r="K18" s="2"/>
      <c r="L18" s="2"/>
      <c r="M18" s="2"/>
      <c r="N18" s="2"/>
      <c r="O18" s="2"/>
      <c r="P18" s="2"/>
      <c r="Q18" s="2"/>
    </row>
    <row r="19" spans="1:17" x14ac:dyDescent="0.2">
      <c r="A19" s="25" t="s">
        <v>1198</v>
      </c>
      <c r="B19" s="25" t="s">
        <v>1199</v>
      </c>
      <c r="C19" s="27">
        <f>(B29+B30+20)/3</f>
        <v>51.666666666666664</v>
      </c>
      <c r="D19" s="27"/>
      <c r="E19" s="28"/>
      <c r="F19" s="2"/>
      <c r="G19" s="2"/>
      <c r="H19" s="25" t="s">
        <v>1198</v>
      </c>
      <c r="I19" s="25" t="s">
        <v>1200</v>
      </c>
      <c r="J19" s="25" t="s">
        <v>1201</v>
      </c>
      <c r="K19" s="25" t="s">
        <v>1202</v>
      </c>
      <c r="L19" s="25" t="s">
        <v>1203</v>
      </c>
      <c r="M19" s="25" t="s">
        <v>1204</v>
      </c>
      <c r="N19" s="25" t="s">
        <v>1205</v>
      </c>
      <c r="O19" s="2"/>
      <c r="P19" s="2"/>
      <c r="Q19" s="2"/>
    </row>
    <row r="20" spans="1:17" x14ac:dyDescent="0.2">
      <c r="A20" s="25" t="s">
        <v>1200</v>
      </c>
      <c r="B20" s="25" t="s">
        <v>1206</v>
      </c>
      <c r="C20" s="27">
        <f>(B31+B32+B33)/3</f>
        <v>40.633333333333333</v>
      </c>
      <c r="D20" s="27"/>
      <c r="E20" s="28"/>
      <c r="F20" s="2"/>
      <c r="G20" s="2" t="s">
        <v>1207</v>
      </c>
      <c r="H20" s="27">
        <f>C19</f>
        <v>51.666666666666664</v>
      </c>
      <c r="I20" s="27">
        <f>C20</f>
        <v>40.633333333333333</v>
      </c>
      <c r="J20" s="27">
        <f>C21</f>
        <v>41.1</v>
      </c>
      <c r="K20" s="27">
        <f>C22</f>
        <v>39.633333333333333</v>
      </c>
      <c r="L20" s="27">
        <f>C23</f>
        <v>31.933333333333334</v>
      </c>
      <c r="M20" s="27">
        <f>C24</f>
        <v>15</v>
      </c>
      <c r="N20" s="27">
        <f>C25</f>
        <v>3</v>
      </c>
      <c r="O20" s="2"/>
      <c r="P20" s="2"/>
      <c r="Q20" s="2"/>
    </row>
    <row r="21" spans="1:17" x14ac:dyDescent="0.2">
      <c r="A21" s="25" t="s">
        <v>1201</v>
      </c>
      <c r="B21" s="25" t="s">
        <v>1208</v>
      </c>
      <c r="C21" s="27">
        <f>(B34+B35+B36)/3</f>
        <v>41.1</v>
      </c>
      <c r="D21" s="27"/>
      <c r="E21" s="28"/>
      <c r="F21" s="2"/>
      <c r="G21" s="2"/>
      <c r="H21" s="2"/>
      <c r="I21" s="2"/>
      <c r="J21" s="2"/>
      <c r="K21" s="2"/>
      <c r="L21" s="2"/>
      <c r="M21" s="2"/>
      <c r="N21" s="2"/>
      <c r="O21" s="2"/>
      <c r="P21" s="2"/>
      <c r="Q21" s="2"/>
    </row>
    <row r="22" spans="1:17" x14ac:dyDescent="0.2">
      <c r="A22" s="25" t="s">
        <v>1202</v>
      </c>
      <c r="B22" s="25" t="s">
        <v>1209</v>
      </c>
      <c r="C22" s="27">
        <f>(B37+B38+B39)/3</f>
        <v>39.633333333333333</v>
      </c>
      <c r="D22" s="27"/>
      <c r="E22" s="28"/>
      <c r="F22" s="2"/>
      <c r="G22" s="2" t="s">
        <v>1210</v>
      </c>
      <c r="H22" s="2" t="s">
        <v>1211</v>
      </c>
      <c r="I22" s="2" t="s">
        <v>1212</v>
      </c>
      <c r="J22" s="2" t="s">
        <v>1213</v>
      </c>
      <c r="K22" s="2" t="s">
        <v>1214</v>
      </c>
      <c r="L22" s="2" t="s">
        <v>1215</v>
      </c>
      <c r="M22" s="2" t="s">
        <v>1216</v>
      </c>
      <c r="N22" s="2" t="s">
        <v>1217</v>
      </c>
      <c r="O22" s="2" t="s">
        <v>1218</v>
      </c>
      <c r="P22" s="2"/>
      <c r="Q22" s="2"/>
    </row>
    <row r="23" spans="1:17" x14ac:dyDescent="0.2">
      <c r="A23" s="25" t="s">
        <v>1203</v>
      </c>
      <c r="B23" s="25" t="s">
        <v>1219</v>
      </c>
      <c r="C23" s="27">
        <f>(B40+B41*2)/3</f>
        <v>31.933333333333334</v>
      </c>
      <c r="D23" s="27"/>
      <c r="E23" s="28"/>
      <c r="F23" s="2"/>
      <c r="G23" s="2" t="s">
        <v>1207</v>
      </c>
      <c r="H23" s="2">
        <v>42.1</v>
      </c>
      <c r="I23" s="2">
        <v>42.9</v>
      </c>
      <c r="J23" s="2">
        <v>50.2</v>
      </c>
      <c r="K23" s="2">
        <v>47</v>
      </c>
      <c r="L23" s="2">
        <v>44.9</v>
      </c>
      <c r="M23" s="2">
        <v>45.7</v>
      </c>
      <c r="N23" s="2">
        <v>37.299999999999997</v>
      </c>
      <c r="O23" s="2">
        <f>37.3</f>
        <v>37.299999999999997</v>
      </c>
      <c r="P23" s="2">
        <v>44.8</v>
      </c>
      <c r="Q23" s="2"/>
    </row>
    <row r="24" spans="1:17" x14ac:dyDescent="0.2">
      <c r="A24" s="25" t="s">
        <v>1204</v>
      </c>
      <c r="B24" s="25" t="s">
        <v>1220</v>
      </c>
      <c r="C24" s="27">
        <v>15</v>
      </c>
      <c r="D24" s="27"/>
      <c r="E24" s="28"/>
      <c r="F24" s="2"/>
      <c r="G24" s="2" t="s">
        <v>1221</v>
      </c>
      <c r="H24" s="27">
        <f>H23/$P23</f>
        <v>0.9397321428571429</v>
      </c>
      <c r="I24" s="27">
        <f t="shared" ref="I24:O24" si="0">I23/$P23</f>
        <v>0.9575892857142857</v>
      </c>
      <c r="J24" s="27">
        <f t="shared" si="0"/>
        <v>1.1205357142857144</v>
      </c>
      <c r="K24" s="27">
        <f t="shared" si="0"/>
        <v>1.049107142857143</v>
      </c>
      <c r="L24" s="27">
        <f t="shared" si="0"/>
        <v>1.0022321428571428</v>
      </c>
      <c r="M24" s="27">
        <f t="shared" si="0"/>
        <v>1.0200892857142858</v>
      </c>
      <c r="N24" s="27">
        <f t="shared" si="0"/>
        <v>0.8325892857142857</v>
      </c>
      <c r="O24" s="27">
        <f t="shared" si="0"/>
        <v>0.8325892857142857</v>
      </c>
      <c r="P24" s="27">
        <f>P23/$P23</f>
        <v>1</v>
      </c>
      <c r="Q24" s="27">
        <f>SUM(H24:P24)</f>
        <v>8.7544642857142847</v>
      </c>
    </row>
    <row r="25" spans="1:17" x14ac:dyDescent="0.2">
      <c r="A25" s="25" t="s">
        <v>1205</v>
      </c>
      <c r="B25" s="25" t="s">
        <v>1222</v>
      </c>
      <c r="C25" s="27">
        <v>3</v>
      </c>
      <c r="D25" s="27"/>
      <c r="E25" s="28"/>
      <c r="F25" s="2"/>
      <c r="G25" s="2"/>
      <c r="H25" s="29"/>
      <c r="I25" s="29"/>
      <c r="J25" s="29"/>
      <c r="K25" s="29"/>
      <c r="L25" s="29"/>
      <c r="M25" s="29"/>
      <c r="N25" s="29"/>
      <c r="O25" s="29"/>
      <c r="P25" s="29"/>
      <c r="Q25" s="29"/>
    </row>
    <row r="26" spans="1:17" x14ac:dyDescent="0.2">
      <c r="A26" s="2"/>
      <c r="B26" s="2"/>
      <c r="C26" s="26"/>
      <c r="D26" s="2"/>
      <c r="E26" s="28"/>
      <c r="F26" s="2"/>
      <c r="G26" s="2"/>
      <c r="H26" s="2"/>
      <c r="I26" s="2"/>
      <c r="J26" s="2"/>
      <c r="K26" s="2"/>
      <c r="L26" s="2"/>
      <c r="M26" s="2"/>
      <c r="N26" s="2"/>
      <c r="O26" s="2"/>
      <c r="P26" s="2"/>
      <c r="Q26" s="2"/>
    </row>
    <row r="27" spans="1:17" x14ac:dyDescent="0.2">
      <c r="A27" s="2"/>
      <c r="B27" s="2"/>
      <c r="C27" s="2"/>
      <c r="D27" s="2"/>
      <c r="E27" s="2"/>
      <c r="F27" s="2"/>
      <c r="G27" s="2"/>
      <c r="H27" s="2"/>
      <c r="I27" s="2"/>
      <c r="J27" s="2"/>
      <c r="K27" s="2"/>
      <c r="L27" s="2"/>
      <c r="M27" s="2"/>
      <c r="N27" s="2"/>
      <c r="O27" s="2"/>
      <c r="P27" s="2"/>
      <c r="Q27" s="2"/>
    </row>
    <row r="28" spans="1:17" x14ac:dyDescent="0.2">
      <c r="A28" s="2"/>
      <c r="B28" s="25" t="s">
        <v>1223</v>
      </c>
      <c r="C28" s="2" t="s">
        <v>1224</v>
      </c>
      <c r="D28" s="2"/>
      <c r="E28" s="2"/>
      <c r="F28" s="2"/>
      <c r="G28" s="2"/>
      <c r="H28" s="2"/>
      <c r="I28" s="2"/>
      <c r="J28" s="2"/>
      <c r="K28" s="2"/>
      <c r="L28" s="2"/>
      <c r="M28" s="2"/>
      <c r="N28" s="2"/>
      <c r="O28" s="2"/>
      <c r="P28" s="2"/>
      <c r="Q28" s="2"/>
    </row>
    <row r="29" spans="1:17" x14ac:dyDescent="0.2">
      <c r="A29" s="2" t="s">
        <v>1225</v>
      </c>
      <c r="B29" s="26">
        <f>100-C29</f>
        <v>65.5</v>
      </c>
      <c r="C29" s="26">
        <v>34.5</v>
      </c>
      <c r="D29" s="2"/>
      <c r="E29" s="2"/>
      <c r="F29" s="2"/>
      <c r="G29" s="2"/>
      <c r="H29" s="2"/>
      <c r="I29" s="2"/>
      <c r="J29" s="2"/>
      <c r="K29" s="2"/>
      <c r="L29" s="2"/>
      <c r="M29" s="2"/>
      <c r="N29" s="2"/>
      <c r="O29" s="2"/>
      <c r="P29" s="2"/>
      <c r="Q29" s="2"/>
    </row>
    <row r="30" spans="1:17" x14ac:dyDescent="0.2">
      <c r="A30" s="2" t="s">
        <v>1226</v>
      </c>
      <c r="B30" s="26">
        <f t="shared" ref="B30:B42" si="1">100-C30</f>
        <v>69.5</v>
      </c>
      <c r="C30" s="26">
        <v>30.5</v>
      </c>
      <c r="D30" s="2"/>
      <c r="E30" s="2"/>
      <c r="F30" s="2"/>
      <c r="G30" s="2"/>
      <c r="H30" s="2"/>
      <c r="I30" s="2"/>
      <c r="J30" s="2"/>
      <c r="K30" s="2"/>
      <c r="L30" s="2"/>
      <c r="M30" s="2"/>
      <c r="N30" s="2"/>
      <c r="O30" s="2"/>
      <c r="P30" s="2"/>
      <c r="Q30" s="2"/>
    </row>
    <row r="31" spans="1:17" x14ac:dyDescent="0.2">
      <c r="A31" s="2" t="s">
        <v>1227</v>
      </c>
      <c r="B31" s="26">
        <f t="shared" si="1"/>
        <v>41</v>
      </c>
      <c r="C31" s="26">
        <v>59</v>
      </c>
      <c r="D31" s="2"/>
      <c r="E31" s="2"/>
      <c r="F31" s="2"/>
      <c r="G31" s="2"/>
      <c r="H31" s="2"/>
      <c r="I31" s="2"/>
      <c r="J31" s="2"/>
      <c r="K31" s="2"/>
      <c r="L31" s="2"/>
      <c r="M31" s="2"/>
      <c r="N31" s="2"/>
      <c r="O31" s="2"/>
      <c r="P31" s="2"/>
      <c r="Q31" s="2"/>
    </row>
    <row r="32" spans="1:17" x14ac:dyDescent="0.2">
      <c r="A32" s="2" t="s">
        <v>1228</v>
      </c>
      <c r="B32" s="26">
        <f t="shared" si="1"/>
        <v>41.9</v>
      </c>
      <c r="C32" s="26">
        <v>58.1</v>
      </c>
      <c r="D32" s="2"/>
      <c r="E32" s="2"/>
      <c r="F32" s="2"/>
      <c r="G32" s="2"/>
      <c r="H32" s="2"/>
      <c r="I32" s="2"/>
      <c r="J32" s="2"/>
      <c r="K32" s="2"/>
      <c r="L32" s="2"/>
      <c r="M32" s="2"/>
      <c r="N32" s="2"/>
      <c r="O32" s="2"/>
      <c r="P32" s="2"/>
      <c r="Q32" s="2"/>
    </row>
    <row r="33" spans="1:17" x14ac:dyDescent="0.2">
      <c r="A33" s="2" t="s">
        <v>1229</v>
      </c>
      <c r="B33" s="26">
        <f t="shared" si="1"/>
        <v>39</v>
      </c>
      <c r="C33" s="26">
        <v>61</v>
      </c>
      <c r="D33" s="2"/>
      <c r="E33" s="2"/>
      <c r="F33" s="2"/>
      <c r="G33" s="2"/>
      <c r="H33" s="2"/>
      <c r="I33" s="2"/>
      <c r="J33" s="2"/>
      <c r="K33" s="2"/>
      <c r="L33" s="2"/>
      <c r="M33" s="2"/>
      <c r="N33" s="2"/>
      <c r="O33" s="2"/>
      <c r="P33" s="2"/>
      <c r="Q33" s="2"/>
    </row>
    <row r="34" spans="1:17" x14ac:dyDescent="0.2">
      <c r="A34" s="2" t="s">
        <v>1230</v>
      </c>
      <c r="B34" s="26">
        <f t="shared" si="1"/>
        <v>39.9</v>
      </c>
      <c r="C34" s="26">
        <v>60.1</v>
      </c>
      <c r="D34" s="2"/>
      <c r="E34" s="2"/>
      <c r="F34" s="2"/>
      <c r="G34" s="2"/>
      <c r="H34" s="2"/>
      <c r="I34" s="2"/>
      <c r="J34" s="2"/>
      <c r="K34" s="2"/>
      <c r="L34" s="2"/>
      <c r="M34" s="2"/>
      <c r="N34" s="2"/>
      <c r="O34" s="2"/>
      <c r="P34" s="2"/>
      <c r="Q34" s="2"/>
    </row>
    <row r="35" spans="1:17" x14ac:dyDescent="0.2">
      <c r="A35" s="2" t="s">
        <v>1231</v>
      </c>
      <c r="B35" s="26">
        <f t="shared" si="1"/>
        <v>42.6</v>
      </c>
      <c r="C35" s="26">
        <v>57.4</v>
      </c>
      <c r="D35" s="2"/>
      <c r="E35" s="2"/>
      <c r="F35" s="2"/>
      <c r="G35" s="2"/>
      <c r="H35" s="2"/>
      <c r="I35" s="2"/>
      <c r="J35" s="2"/>
      <c r="K35" s="2"/>
      <c r="L35" s="2"/>
      <c r="M35" s="2"/>
      <c r="N35" s="2"/>
      <c r="O35" s="2"/>
      <c r="P35" s="2"/>
      <c r="Q35" s="2"/>
    </row>
    <row r="36" spans="1:17" x14ac:dyDescent="0.2">
      <c r="A36" s="2" t="s">
        <v>1232</v>
      </c>
      <c r="B36" s="26">
        <f t="shared" si="1"/>
        <v>40.799999999999997</v>
      </c>
      <c r="C36" s="26">
        <v>59.2</v>
      </c>
      <c r="D36" s="2"/>
      <c r="E36" s="2"/>
      <c r="F36" s="2"/>
      <c r="G36" s="2"/>
      <c r="H36" s="2"/>
      <c r="I36" s="2"/>
      <c r="J36" s="2"/>
      <c r="K36" s="2"/>
      <c r="L36" s="2"/>
      <c r="M36" s="2"/>
      <c r="N36" s="2"/>
      <c r="O36" s="2"/>
      <c r="P36" s="2"/>
      <c r="Q36" s="2"/>
    </row>
    <row r="37" spans="1:17" x14ac:dyDescent="0.2">
      <c r="A37" s="2" t="s">
        <v>1233</v>
      </c>
      <c r="B37" s="26">
        <f t="shared" si="1"/>
        <v>38</v>
      </c>
      <c r="C37" s="26">
        <v>62</v>
      </c>
      <c r="D37" s="2"/>
      <c r="E37" s="2"/>
      <c r="F37" s="2"/>
      <c r="G37" s="2"/>
      <c r="H37" s="2"/>
      <c r="I37" s="2"/>
      <c r="J37" s="2"/>
      <c r="K37" s="2"/>
      <c r="L37" s="2"/>
      <c r="M37" s="2"/>
      <c r="N37" s="2"/>
      <c r="O37" s="2"/>
      <c r="P37" s="2"/>
      <c r="Q37" s="2"/>
    </row>
    <row r="38" spans="1:17" x14ac:dyDescent="0.2">
      <c r="A38" s="2" t="s">
        <v>1234</v>
      </c>
      <c r="B38" s="26">
        <f t="shared" si="1"/>
        <v>42.4</v>
      </c>
      <c r="C38" s="26">
        <v>57.6</v>
      </c>
      <c r="D38" s="2"/>
      <c r="E38" s="2"/>
      <c r="F38" s="2"/>
      <c r="G38" s="2"/>
      <c r="H38" s="2"/>
      <c r="I38" s="2"/>
      <c r="J38" s="2"/>
      <c r="K38" s="2"/>
      <c r="L38" s="2"/>
      <c r="M38" s="2"/>
      <c r="N38" s="2"/>
      <c r="O38" s="2"/>
      <c r="P38" s="2"/>
      <c r="Q38" s="2"/>
    </row>
    <row r="39" spans="1:17" x14ac:dyDescent="0.2">
      <c r="A39" s="2" t="s">
        <v>1235</v>
      </c>
      <c r="B39" s="26">
        <f t="shared" si="1"/>
        <v>38.5</v>
      </c>
      <c r="C39" s="26">
        <v>61.5</v>
      </c>
      <c r="D39" s="2"/>
      <c r="E39" s="2"/>
      <c r="F39" s="2"/>
      <c r="G39" s="2"/>
      <c r="H39" s="2"/>
      <c r="I39" s="2"/>
      <c r="J39" s="2"/>
      <c r="K39" s="2"/>
      <c r="L39" s="2"/>
      <c r="M39" s="2"/>
      <c r="N39" s="2"/>
      <c r="O39" s="2"/>
      <c r="P39" s="2"/>
      <c r="Q39" s="2"/>
    </row>
    <row r="40" spans="1:17" x14ac:dyDescent="0.2">
      <c r="A40" s="2" t="s">
        <v>1236</v>
      </c>
      <c r="B40" s="26">
        <f t="shared" si="1"/>
        <v>35.799999999999997</v>
      </c>
      <c r="C40" s="26">
        <v>64.2</v>
      </c>
      <c r="D40" s="2"/>
      <c r="E40" s="2"/>
      <c r="F40" s="2"/>
      <c r="G40" s="2"/>
      <c r="H40" s="2"/>
      <c r="I40" s="2"/>
      <c r="J40" s="2"/>
      <c r="K40" s="2"/>
      <c r="L40" s="2"/>
      <c r="M40" s="2"/>
      <c r="N40" s="2"/>
      <c r="O40" s="2"/>
      <c r="P40" s="2"/>
      <c r="Q40" s="2"/>
    </row>
    <row r="41" spans="1:17" x14ac:dyDescent="0.2">
      <c r="A41" s="2" t="s">
        <v>1237</v>
      </c>
      <c r="B41" s="26">
        <f t="shared" si="1"/>
        <v>30</v>
      </c>
      <c r="C41" s="26">
        <v>70</v>
      </c>
      <c r="D41" s="2"/>
      <c r="E41" s="2"/>
      <c r="F41" s="2"/>
      <c r="G41" s="2"/>
      <c r="H41" s="2"/>
      <c r="I41" s="2"/>
      <c r="J41" s="2"/>
      <c r="K41" s="2"/>
      <c r="L41" s="2"/>
      <c r="M41" s="2"/>
      <c r="N41" s="2"/>
      <c r="O41" s="2"/>
      <c r="P41" s="2"/>
      <c r="Q41" s="2"/>
    </row>
    <row r="42" spans="1:17" x14ac:dyDescent="0.2">
      <c r="A42" s="2" t="s">
        <v>1238</v>
      </c>
      <c r="B42" s="26">
        <f t="shared" si="1"/>
        <v>44.8</v>
      </c>
      <c r="C42" s="26">
        <v>55.2</v>
      </c>
      <c r="D42" s="2"/>
      <c r="E42" s="2"/>
      <c r="F42" s="2"/>
      <c r="G42" s="2"/>
      <c r="H42" s="2"/>
      <c r="I42" s="2"/>
      <c r="J42" s="2"/>
      <c r="K42" s="2"/>
      <c r="L42" s="2"/>
      <c r="M42" s="2"/>
      <c r="N42" s="2"/>
      <c r="O42" s="2"/>
      <c r="P42" s="2"/>
      <c r="Q42" s="2"/>
    </row>
    <row r="43" spans="1:17" x14ac:dyDescent="0.2">
      <c r="A43" s="2"/>
      <c r="B43" s="2"/>
      <c r="C43" s="2"/>
      <c r="D43" s="2"/>
      <c r="E43" s="2"/>
      <c r="F43" s="2"/>
      <c r="G43" s="2"/>
      <c r="H43" s="2"/>
      <c r="I43" s="2"/>
      <c r="J43" s="2"/>
      <c r="K43" s="2"/>
      <c r="L43" s="2"/>
      <c r="M43" s="2"/>
      <c r="N43" s="2"/>
      <c r="O43" s="2"/>
      <c r="P43" s="2"/>
      <c r="Q43" s="2"/>
    </row>
    <row r="44" spans="1:17" x14ac:dyDescent="0.2">
      <c r="A44" s="2"/>
      <c r="B44" s="2" t="s">
        <v>1223</v>
      </c>
      <c r="C44" s="2" t="s">
        <v>1239</v>
      </c>
      <c r="D44" s="2" t="s">
        <v>1240</v>
      </c>
      <c r="E44" s="2"/>
      <c r="F44" s="2"/>
      <c r="G44" s="2"/>
      <c r="H44" s="2"/>
      <c r="I44" s="2"/>
      <c r="J44" s="2"/>
      <c r="K44" s="2"/>
      <c r="L44" s="2"/>
      <c r="M44" s="2"/>
      <c r="N44" s="2"/>
      <c r="O44" s="2"/>
      <c r="P44" s="2"/>
      <c r="Q44" s="2"/>
    </row>
    <row r="45" spans="1:17" x14ac:dyDescent="0.2">
      <c r="A45" s="2" t="s">
        <v>1241</v>
      </c>
      <c r="B45" s="2">
        <v>44</v>
      </c>
      <c r="C45" s="27">
        <f t="shared" ref="C45:C67" si="2">B45/B$51</f>
        <v>0.84130019120458899</v>
      </c>
      <c r="D45" s="2">
        <v>11</v>
      </c>
      <c r="E45" s="2"/>
      <c r="F45" s="2"/>
      <c r="G45" s="2"/>
      <c r="H45" s="2"/>
      <c r="I45" s="2"/>
      <c r="J45" s="2"/>
      <c r="K45" s="2"/>
      <c r="L45" s="2"/>
      <c r="M45" s="2"/>
      <c r="N45" s="2"/>
      <c r="O45" s="2"/>
      <c r="P45" s="2"/>
      <c r="Q45" s="2"/>
    </row>
    <row r="46" spans="1:17" x14ac:dyDescent="0.2">
      <c r="A46" s="2" t="s">
        <v>1242</v>
      </c>
      <c r="B46" s="2">
        <v>44</v>
      </c>
      <c r="C46" s="27">
        <f t="shared" si="2"/>
        <v>0.84130019120458899</v>
      </c>
      <c r="D46" s="2">
        <v>21</v>
      </c>
      <c r="E46" s="2"/>
      <c r="F46" s="2"/>
      <c r="G46" s="2"/>
      <c r="H46" s="2"/>
      <c r="I46" s="2"/>
      <c r="J46" s="2"/>
      <c r="K46" s="2"/>
      <c r="L46" s="2"/>
      <c r="M46" s="2"/>
      <c r="N46" s="2"/>
      <c r="O46" s="2"/>
      <c r="P46" s="2"/>
      <c r="Q46" s="2"/>
    </row>
    <row r="47" spans="1:17" x14ac:dyDescent="0.2">
      <c r="A47" s="2" t="s">
        <v>1243</v>
      </c>
      <c r="B47" s="2">
        <v>47.2</v>
      </c>
      <c r="C47" s="27">
        <f t="shared" si="2"/>
        <v>0.90248565965583183</v>
      </c>
      <c r="D47" s="2">
        <v>22</v>
      </c>
      <c r="E47" s="2"/>
      <c r="F47" s="2"/>
      <c r="G47" s="2"/>
      <c r="H47" s="2"/>
      <c r="I47" s="2"/>
      <c r="J47" s="2"/>
      <c r="K47" s="2"/>
      <c r="L47" s="2"/>
      <c r="M47" s="2"/>
      <c r="N47" s="2"/>
      <c r="O47" s="2"/>
      <c r="P47" s="2"/>
      <c r="Q47" s="2"/>
    </row>
    <row r="48" spans="1:17" x14ac:dyDescent="0.2">
      <c r="A48" s="2" t="s">
        <v>1244</v>
      </c>
      <c r="B48" s="2">
        <v>41.6</v>
      </c>
      <c r="C48" s="27">
        <f t="shared" si="2"/>
        <v>0.79541108986615683</v>
      </c>
      <c r="D48" s="2">
        <v>23</v>
      </c>
      <c r="E48" s="2"/>
      <c r="F48" s="2"/>
      <c r="G48" s="2"/>
      <c r="H48" s="2"/>
      <c r="I48" s="2"/>
      <c r="J48" s="2"/>
      <c r="K48" s="2"/>
      <c r="L48" s="2"/>
      <c r="M48" s="2"/>
      <c r="N48" s="2"/>
      <c r="O48" s="2"/>
      <c r="P48" s="2"/>
      <c r="Q48" s="2"/>
    </row>
    <row r="49" spans="1:17" x14ac:dyDescent="0.2">
      <c r="A49" s="2" t="s">
        <v>1245</v>
      </c>
      <c r="B49" s="2">
        <v>48.5</v>
      </c>
      <c r="C49" s="27">
        <f t="shared" si="2"/>
        <v>0.92734225621414923</v>
      </c>
      <c r="D49" s="2">
        <v>24</v>
      </c>
      <c r="E49" s="2"/>
      <c r="F49" s="2"/>
      <c r="G49" s="2"/>
      <c r="H49" s="2"/>
      <c r="I49" s="2"/>
      <c r="J49" s="2"/>
      <c r="K49" s="2"/>
      <c r="L49" s="2"/>
      <c r="M49" s="2"/>
      <c r="N49" s="2"/>
      <c r="O49" s="2"/>
      <c r="P49" s="2"/>
      <c r="Q49" s="2"/>
    </row>
    <row r="50" spans="1:17" x14ac:dyDescent="0.2">
      <c r="A50" s="2" t="s">
        <v>1246</v>
      </c>
      <c r="B50" s="2">
        <v>45</v>
      </c>
      <c r="C50" s="27">
        <f t="shared" si="2"/>
        <v>0.86042065009560231</v>
      </c>
      <c r="D50" s="2">
        <v>25</v>
      </c>
      <c r="E50" s="2"/>
      <c r="F50" s="2"/>
      <c r="G50" s="2"/>
      <c r="H50" s="2"/>
      <c r="I50" s="2"/>
      <c r="J50" s="2"/>
      <c r="K50" s="2"/>
      <c r="L50" s="2"/>
      <c r="M50" s="2"/>
      <c r="N50" s="2"/>
      <c r="O50" s="2"/>
      <c r="P50" s="2"/>
      <c r="Q50" s="2"/>
    </row>
    <row r="51" spans="1:17" x14ac:dyDescent="0.2">
      <c r="A51" s="2" t="s">
        <v>1247</v>
      </c>
      <c r="B51" s="2">
        <v>52.3</v>
      </c>
      <c r="C51" s="27">
        <f t="shared" si="2"/>
        <v>1</v>
      </c>
      <c r="D51" s="2">
        <v>26</v>
      </c>
      <c r="E51" s="2"/>
      <c r="F51" s="2"/>
      <c r="G51" s="2"/>
      <c r="H51" s="2"/>
      <c r="I51" s="2"/>
      <c r="J51" s="2"/>
      <c r="K51" s="2"/>
      <c r="L51" s="2"/>
      <c r="M51" s="2"/>
      <c r="N51" s="2"/>
      <c r="O51" s="2"/>
      <c r="P51" s="2"/>
      <c r="Q51" s="2"/>
    </row>
    <row r="52" spans="1:17" x14ac:dyDescent="0.2">
      <c r="A52" s="2" t="s">
        <v>1248</v>
      </c>
      <c r="B52" s="2">
        <v>46</v>
      </c>
      <c r="C52" s="27">
        <f t="shared" si="2"/>
        <v>0.87954110898661575</v>
      </c>
      <c r="D52" s="2">
        <v>31</v>
      </c>
      <c r="E52" s="2"/>
      <c r="F52" s="2"/>
      <c r="G52" s="2"/>
      <c r="H52" s="2"/>
      <c r="I52" s="2"/>
      <c r="J52" s="2"/>
      <c r="K52" s="2"/>
      <c r="L52" s="2"/>
      <c r="M52" s="2"/>
      <c r="N52" s="2"/>
      <c r="O52" s="2"/>
      <c r="P52" s="2"/>
      <c r="Q52" s="2"/>
    </row>
    <row r="53" spans="1:17" x14ac:dyDescent="0.2">
      <c r="A53" s="2" t="s">
        <v>1249</v>
      </c>
      <c r="B53" s="2">
        <v>44.3</v>
      </c>
      <c r="C53" s="27">
        <f t="shared" si="2"/>
        <v>0.84703632887189295</v>
      </c>
      <c r="D53" s="2">
        <v>41</v>
      </c>
      <c r="E53" s="2"/>
      <c r="F53" s="2"/>
      <c r="G53" s="2"/>
      <c r="H53" s="2"/>
      <c r="I53" s="2"/>
      <c r="J53" s="2"/>
      <c r="K53" s="2"/>
      <c r="L53" s="2"/>
      <c r="M53" s="2"/>
      <c r="N53" s="2"/>
      <c r="O53" s="2"/>
      <c r="P53" s="2"/>
      <c r="Q53" s="2"/>
    </row>
    <row r="54" spans="1:17" x14ac:dyDescent="0.2">
      <c r="A54" s="2" t="s">
        <v>1250</v>
      </c>
      <c r="B54" s="2">
        <v>62.3</v>
      </c>
      <c r="C54" s="27">
        <f t="shared" si="2"/>
        <v>1.1912045889101339</v>
      </c>
      <c r="D54" s="2">
        <v>42</v>
      </c>
      <c r="E54" s="2"/>
      <c r="F54" s="2"/>
      <c r="G54" s="2"/>
      <c r="H54" s="2"/>
      <c r="I54" s="2"/>
      <c r="J54" s="2"/>
      <c r="K54" s="2"/>
      <c r="L54" s="2"/>
      <c r="M54" s="2"/>
      <c r="N54" s="2"/>
      <c r="O54" s="2"/>
      <c r="P54" s="2"/>
      <c r="Q54" s="2"/>
    </row>
    <row r="55" spans="1:17" x14ac:dyDescent="0.2">
      <c r="A55" s="2" t="s">
        <v>1251</v>
      </c>
      <c r="B55" s="2">
        <v>35.700000000000003</v>
      </c>
      <c r="C55" s="27">
        <f t="shared" si="2"/>
        <v>0.68260038240917786</v>
      </c>
      <c r="D55" s="2">
        <v>43</v>
      </c>
      <c r="E55" s="2"/>
      <c r="F55" s="2"/>
      <c r="G55" s="2"/>
      <c r="H55" s="2"/>
      <c r="I55" s="2"/>
      <c r="J55" s="2"/>
      <c r="K55" s="2"/>
      <c r="L55" s="2"/>
      <c r="M55" s="2"/>
      <c r="N55" s="2"/>
      <c r="O55" s="2"/>
      <c r="P55" s="2"/>
      <c r="Q55" s="2"/>
    </row>
    <row r="56" spans="1:17" x14ac:dyDescent="0.2">
      <c r="A56" s="2" t="s">
        <v>573</v>
      </c>
      <c r="B56" s="2">
        <v>48.3</v>
      </c>
      <c r="C56" s="27">
        <f t="shared" si="2"/>
        <v>0.92351816443594648</v>
      </c>
      <c r="D56" s="2">
        <v>52</v>
      </c>
      <c r="E56" s="2"/>
      <c r="F56" s="2"/>
      <c r="G56" s="2"/>
      <c r="H56" s="2"/>
      <c r="I56" s="2"/>
      <c r="J56" s="2"/>
      <c r="K56" s="2"/>
      <c r="L56" s="2"/>
      <c r="M56" s="2"/>
      <c r="N56" s="2"/>
      <c r="O56" s="2"/>
      <c r="P56" s="2"/>
      <c r="Q56" s="2"/>
    </row>
    <row r="57" spans="1:17" x14ac:dyDescent="0.2">
      <c r="A57" s="2" t="s">
        <v>566</v>
      </c>
      <c r="B57" s="2">
        <v>47.6</v>
      </c>
      <c r="C57" s="27">
        <f t="shared" si="2"/>
        <v>0.91013384321223723</v>
      </c>
      <c r="D57" s="2">
        <v>53</v>
      </c>
      <c r="E57" s="2"/>
      <c r="F57" s="2"/>
      <c r="G57" s="2"/>
      <c r="H57" s="2"/>
      <c r="I57" s="2"/>
      <c r="J57" s="2"/>
      <c r="K57" s="2"/>
      <c r="L57" s="2"/>
      <c r="M57" s="2"/>
      <c r="N57" s="2"/>
      <c r="O57" s="2"/>
      <c r="P57" s="2"/>
      <c r="Q57" s="2"/>
    </row>
    <row r="58" spans="1:17" x14ac:dyDescent="0.2">
      <c r="A58" s="2" t="s">
        <v>1252</v>
      </c>
      <c r="B58" s="2">
        <v>50.3</v>
      </c>
      <c r="C58" s="27">
        <f t="shared" si="2"/>
        <v>0.96175908221797324</v>
      </c>
      <c r="D58" s="2">
        <v>54</v>
      </c>
      <c r="E58" s="2"/>
      <c r="F58" s="2"/>
      <c r="G58" s="2"/>
      <c r="H58" s="2"/>
      <c r="I58" s="2"/>
      <c r="J58" s="2"/>
      <c r="K58" s="2"/>
      <c r="L58" s="2"/>
      <c r="M58" s="2"/>
      <c r="N58" s="2"/>
      <c r="O58" s="2"/>
      <c r="P58" s="2"/>
      <c r="Q58" s="2"/>
    </row>
    <row r="59" spans="1:17" x14ac:dyDescent="0.2">
      <c r="A59" s="2" t="s">
        <v>1253</v>
      </c>
      <c r="B59" s="2">
        <v>41.3</v>
      </c>
      <c r="C59" s="27">
        <f t="shared" si="2"/>
        <v>0.78967495219885275</v>
      </c>
      <c r="D59" s="2">
        <v>72</v>
      </c>
      <c r="E59" s="2"/>
      <c r="F59" s="2"/>
      <c r="G59" s="2"/>
      <c r="H59" s="2"/>
      <c r="I59" s="2"/>
      <c r="J59" s="2"/>
      <c r="K59" s="2"/>
      <c r="L59" s="2"/>
      <c r="M59" s="2"/>
      <c r="N59" s="2"/>
      <c r="O59" s="2"/>
      <c r="P59" s="2"/>
      <c r="Q59" s="2"/>
    </row>
    <row r="60" spans="1:17" x14ac:dyDescent="0.2">
      <c r="A60" s="2" t="s">
        <v>1254</v>
      </c>
      <c r="B60" s="2">
        <v>42.8</v>
      </c>
      <c r="C60" s="27">
        <f t="shared" si="2"/>
        <v>0.8183556405353728</v>
      </c>
      <c r="D60" s="2">
        <v>73</v>
      </c>
      <c r="E60" s="2"/>
      <c r="F60" s="2"/>
      <c r="G60" s="2"/>
      <c r="H60" s="2"/>
      <c r="I60" s="2"/>
      <c r="J60" s="2"/>
      <c r="K60" s="2"/>
      <c r="L60" s="2"/>
      <c r="M60" s="2"/>
      <c r="N60" s="2"/>
      <c r="O60" s="2"/>
      <c r="P60" s="2"/>
      <c r="Q60" s="2"/>
    </row>
    <row r="61" spans="1:17" x14ac:dyDescent="0.2">
      <c r="A61" s="2" t="s">
        <v>1255</v>
      </c>
      <c r="B61" s="2">
        <v>23.4</v>
      </c>
      <c r="C61" s="27">
        <f t="shared" si="2"/>
        <v>0.44741873804971322</v>
      </c>
      <c r="D61" s="2">
        <v>74</v>
      </c>
      <c r="E61" s="2"/>
      <c r="F61" s="2"/>
      <c r="G61" s="2"/>
      <c r="H61" s="2"/>
      <c r="I61" s="2"/>
      <c r="J61" s="2"/>
      <c r="K61" s="2"/>
      <c r="L61" s="2"/>
      <c r="M61" s="2"/>
      <c r="N61" s="2"/>
      <c r="O61" s="2"/>
      <c r="P61" s="2"/>
      <c r="Q61" s="2"/>
    </row>
    <row r="62" spans="1:17" x14ac:dyDescent="0.2">
      <c r="A62" s="2" t="s">
        <v>1256</v>
      </c>
      <c r="B62" s="2">
        <v>48.2</v>
      </c>
      <c r="C62" s="27">
        <f t="shared" si="2"/>
        <v>0.92160611854684527</v>
      </c>
      <c r="D62" s="2">
        <v>82</v>
      </c>
      <c r="E62" s="2"/>
      <c r="F62" s="2"/>
      <c r="G62" s="2"/>
      <c r="H62" s="2"/>
      <c r="I62" s="2"/>
      <c r="J62" s="2"/>
      <c r="K62" s="2"/>
      <c r="L62" s="2"/>
      <c r="M62" s="2"/>
      <c r="N62" s="2"/>
      <c r="O62" s="2"/>
      <c r="P62" s="2"/>
      <c r="Q62" s="2"/>
    </row>
    <row r="63" spans="1:17" x14ac:dyDescent="0.2">
      <c r="A63" s="2" t="s">
        <v>1257</v>
      </c>
      <c r="B63" s="2">
        <v>42.6</v>
      </c>
      <c r="C63" s="27">
        <f t="shared" si="2"/>
        <v>0.81453154875717027</v>
      </c>
      <c r="D63" s="2">
        <v>83</v>
      </c>
      <c r="E63" s="2"/>
      <c r="F63" s="2"/>
      <c r="G63" s="2"/>
      <c r="H63" s="2"/>
      <c r="I63" s="2"/>
      <c r="J63" s="2"/>
      <c r="K63" s="2"/>
      <c r="L63" s="2"/>
      <c r="M63" s="2"/>
      <c r="N63" s="2"/>
      <c r="O63" s="2"/>
      <c r="P63" s="2"/>
      <c r="Q63" s="2"/>
    </row>
    <row r="64" spans="1:17" x14ac:dyDescent="0.2">
      <c r="A64" s="2" t="s">
        <v>1258</v>
      </c>
      <c r="B64" s="2">
        <v>39</v>
      </c>
      <c r="C64" s="27">
        <f t="shared" si="2"/>
        <v>0.74569789674952203</v>
      </c>
      <c r="D64" s="2">
        <v>91</v>
      </c>
      <c r="E64" s="2"/>
      <c r="F64" s="2"/>
      <c r="G64" s="2"/>
      <c r="H64" s="2"/>
      <c r="I64" s="2"/>
      <c r="J64" s="2"/>
      <c r="K64" s="2"/>
      <c r="L64" s="2"/>
      <c r="M64" s="2"/>
      <c r="N64" s="2"/>
      <c r="O64" s="2"/>
      <c r="P64" s="2"/>
      <c r="Q64" s="2"/>
    </row>
    <row r="65" spans="1:17" x14ac:dyDescent="0.2">
      <c r="A65" s="2" t="s">
        <v>1259</v>
      </c>
      <c r="B65" s="2">
        <v>36.700000000000003</v>
      </c>
      <c r="C65" s="27">
        <f t="shared" si="2"/>
        <v>0.7017208413001913</v>
      </c>
      <c r="D65" s="2">
        <v>93</v>
      </c>
      <c r="E65" s="2"/>
      <c r="F65" s="2"/>
      <c r="G65" s="2"/>
      <c r="H65" s="2"/>
      <c r="I65" s="2"/>
      <c r="J65" s="2"/>
      <c r="K65" s="2"/>
      <c r="L65" s="2"/>
      <c r="M65" s="2"/>
      <c r="N65" s="2"/>
      <c r="O65" s="2"/>
      <c r="P65" s="2"/>
      <c r="Q65" s="2"/>
    </row>
    <row r="66" spans="1:17" x14ac:dyDescent="0.2">
      <c r="A66" s="2" t="s">
        <v>1260</v>
      </c>
      <c r="B66" s="2">
        <v>14.1</v>
      </c>
      <c r="C66" s="27">
        <f t="shared" si="2"/>
        <v>0.26959847036328871</v>
      </c>
      <c r="D66" s="2">
        <v>94</v>
      </c>
      <c r="E66" s="2"/>
      <c r="F66" s="2"/>
      <c r="G66" s="2"/>
      <c r="H66" s="2"/>
      <c r="I66" s="2"/>
      <c r="J66" s="2"/>
      <c r="K66" s="2"/>
      <c r="L66" s="2"/>
      <c r="M66" s="2"/>
      <c r="N66" s="2"/>
      <c r="O66" s="2"/>
      <c r="P66" s="2"/>
      <c r="Q66" s="2"/>
    </row>
    <row r="67" spans="1:17" x14ac:dyDescent="0.2">
      <c r="A67" s="2" t="s">
        <v>1261</v>
      </c>
      <c r="B67" s="2">
        <v>44.8</v>
      </c>
      <c r="C67" s="27">
        <f t="shared" si="2"/>
        <v>0.85659655831739956</v>
      </c>
      <c r="D67" s="2"/>
      <c r="E67" s="2"/>
      <c r="F67" s="2"/>
      <c r="G67" s="2"/>
      <c r="H67" s="2"/>
      <c r="I67" s="2"/>
      <c r="J67" s="2"/>
      <c r="K67" s="2"/>
      <c r="L67" s="2"/>
      <c r="M67" s="2"/>
      <c r="N67" s="2"/>
      <c r="O67" s="2"/>
      <c r="P67" s="2"/>
      <c r="Q67" s="2"/>
    </row>
    <row r="68" spans="1:17" x14ac:dyDescent="0.2">
      <c r="A68" s="2"/>
      <c r="B68" s="2"/>
      <c r="C68" s="2"/>
      <c r="D68" s="2"/>
      <c r="E68" s="2"/>
      <c r="F68" s="2"/>
      <c r="G68" s="2"/>
      <c r="H68" s="2"/>
      <c r="I68" s="2"/>
      <c r="J68" s="2"/>
      <c r="K68" s="2"/>
      <c r="L68" s="2"/>
      <c r="M68" s="2"/>
      <c r="N68" s="2"/>
      <c r="O68" s="2"/>
      <c r="P68" s="2"/>
      <c r="Q68" s="2"/>
    </row>
    <row r="69" spans="1:17" x14ac:dyDescent="0.2">
      <c r="A69" s="2"/>
      <c r="B69" s="2"/>
      <c r="C69" s="2"/>
      <c r="D69" s="2"/>
      <c r="E69" s="2"/>
      <c r="F69" s="2"/>
      <c r="G69" s="2"/>
      <c r="H69" s="2"/>
      <c r="I69" s="2"/>
      <c r="J69" s="2"/>
      <c r="K69" s="2"/>
      <c r="L69" s="2"/>
      <c r="M69" s="2"/>
      <c r="N69" s="2"/>
      <c r="O69" s="2"/>
      <c r="P69" s="2"/>
      <c r="Q69" s="2"/>
    </row>
    <row r="70" spans="1:17" s="31" customFormat="1" ht="16" x14ac:dyDescent="0.2">
      <c r="A70" s="31" t="s">
        <v>1262</v>
      </c>
    </row>
    <row r="72" spans="1:17" x14ac:dyDescent="0.2">
      <c r="A72" t="s">
        <v>1264</v>
      </c>
      <c r="B72" t="s">
        <v>1267</v>
      </c>
    </row>
    <row r="73" spans="1:17" x14ac:dyDescent="0.2">
      <c r="A73" t="s">
        <v>1265</v>
      </c>
      <c r="B73">
        <v>2019</v>
      </c>
    </row>
    <row r="74" spans="1:17" x14ac:dyDescent="0.2">
      <c r="A74" t="s">
        <v>1266</v>
      </c>
    </row>
    <row r="76" spans="1:17" x14ac:dyDescent="0.2">
      <c r="A76" t="s">
        <v>1263</v>
      </c>
      <c r="B76">
        <v>2.3290000000000002</v>
      </c>
      <c r="C76" t="s">
        <v>1268</v>
      </c>
    </row>
    <row r="77" spans="1:17" x14ac:dyDescent="0.2">
      <c r="A77" t="s">
        <v>1269</v>
      </c>
      <c r="B77">
        <v>11.9</v>
      </c>
      <c r="C77" t="s">
        <v>1270</v>
      </c>
    </row>
    <row r="78" spans="1:17" x14ac:dyDescent="0.2">
      <c r="A78" t="s">
        <v>1271</v>
      </c>
      <c r="B78" s="32">
        <f>B76/B77</f>
        <v>0.19571428571428573</v>
      </c>
      <c r="C78" t="s">
        <v>1272</v>
      </c>
    </row>
  </sheetData>
  <mergeCells count="1">
    <mergeCell ref="E5:G5"/>
  </mergeCells>
  <pageMargins left="0.7" right="0.7" top="0.75" bottom="0.75" header="0.3" footer="0.3"/>
  <pageSetup paperSize="9" orientation="portrait" horizontalDpi="4294967293"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1B2DCA-954D-4343-9C05-4FB9B7A7EDB0}">
  <dimension ref="A1:A22"/>
  <sheetViews>
    <sheetView workbookViewId="0">
      <selection activeCell="H27" sqref="H27"/>
    </sheetView>
  </sheetViews>
  <sheetFormatPr baseColWidth="10" defaultRowHeight="15" x14ac:dyDescent="0.2"/>
  <sheetData>
    <row r="1" spans="1:1" ht="19" x14ac:dyDescent="0.25">
      <c r="A1" s="30" t="s">
        <v>2104</v>
      </c>
    </row>
    <row r="3" spans="1:1" x14ac:dyDescent="0.2">
      <c r="A3" t="s">
        <v>2090</v>
      </c>
    </row>
    <row r="4" spans="1:1" x14ac:dyDescent="0.2">
      <c r="A4" t="s">
        <v>2088</v>
      </c>
    </row>
    <row r="5" spans="1:1" x14ac:dyDescent="0.2">
      <c r="A5" t="s">
        <v>2089</v>
      </c>
    </row>
    <row r="6" spans="1:1" x14ac:dyDescent="0.2">
      <c r="A6" s="2" t="s">
        <v>2098</v>
      </c>
    </row>
    <row r="7" spans="1:1" x14ac:dyDescent="0.2">
      <c r="A7" t="s">
        <v>2097</v>
      </c>
    </row>
    <row r="8" spans="1:1" x14ac:dyDescent="0.2">
      <c r="A8" t="s">
        <v>2092</v>
      </c>
    </row>
    <row r="9" spans="1:1" x14ac:dyDescent="0.2">
      <c r="A9" t="s">
        <v>2091</v>
      </c>
    </row>
    <row r="10" spans="1:1" x14ac:dyDescent="0.2">
      <c r="A10" t="s">
        <v>2093</v>
      </c>
    </row>
    <row r="11" spans="1:1" x14ac:dyDescent="0.2">
      <c r="A11" t="s">
        <v>2094</v>
      </c>
    </row>
    <row r="12" spans="1:1" x14ac:dyDescent="0.2">
      <c r="A12" t="s">
        <v>2100</v>
      </c>
    </row>
    <row r="13" spans="1:1" x14ac:dyDescent="0.2">
      <c r="A13" t="s">
        <v>2101</v>
      </c>
    </row>
    <row r="14" spans="1:1" x14ac:dyDescent="0.2">
      <c r="A14" t="s">
        <v>2102</v>
      </c>
    </row>
    <row r="15" spans="1:1" x14ac:dyDescent="0.2">
      <c r="A15" t="s">
        <v>2103</v>
      </c>
    </row>
    <row r="16" spans="1:1" x14ac:dyDescent="0.2">
      <c r="A16" t="s">
        <v>2096</v>
      </c>
    </row>
    <row r="17" spans="1:1" x14ac:dyDescent="0.2">
      <c r="A17" t="s">
        <v>2095</v>
      </c>
    </row>
    <row r="18" spans="1:1" x14ac:dyDescent="0.2">
      <c r="A18" t="s">
        <v>2099</v>
      </c>
    </row>
    <row r="19" spans="1:1" x14ac:dyDescent="0.2">
      <c r="A19" t="s">
        <v>2172</v>
      </c>
    </row>
    <row r="20" spans="1:1" x14ac:dyDescent="0.2">
      <c r="A20" t="s">
        <v>2173</v>
      </c>
    </row>
    <row r="21" spans="1:1" x14ac:dyDescent="0.2">
      <c r="A21" t="s">
        <v>2171</v>
      </c>
    </row>
    <row r="22" spans="1:1" x14ac:dyDescent="0.2">
      <c r="A22" t="s">
        <v>2174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34F018-C217-447E-9C5D-014BB6FEE4AF}">
  <dimension ref="A1"/>
  <sheetViews>
    <sheetView workbookViewId="0">
      <selection activeCell="B77" sqref="B77"/>
    </sheetView>
  </sheetViews>
  <sheetFormatPr baseColWidth="10" defaultRowHeight="15" x14ac:dyDescent="0.2"/>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97B3E4-A28A-4FCE-B75A-F998B4AE0931}">
  <dimension ref="A1"/>
  <sheetViews>
    <sheetView workbookViewId="0">
      <selection activeCell="B77" sqref="B77"/>
    </sheetView>
  </sheetViews>
  <sheetFormatPr baseColWidth="10" defaultRowHeight="15" x14ac:dyDescent="0.2"/>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D4C99-868C-4996-82D7-0396949AFA34}">
  <dimension ref="A1:FZ245"/>
  <sheetViews>
    <sheetView topLeftCell="FM1" workbookViewId="0">
      <selection activeCell="FR224" sqref="FR224"/>
    </sheetView>
  </sheetViews>
  <sheetFormatPr baseColWidth="10" defaultColWidth="11.5" defaultRowHeight="15" x14ac:dyDescent="0.2"/>
  <cols>
    <col min="1" max="1" width="18.83203125" style="35" bestFit="1" customWidth="1"/>
    <col min="2" max="2" width="18.83203125" style="35" customWidth="1"/>
    <col min="3" max="4" width="11.5" style="35"/>
    <col min="5" max="5" width="13.1640625" style="35" bestFit="1" customWidth="1"/>
    <col min="6" max="13" width="11.5" style="35"/>
    <col min="14" max="19" width="11.5" style="20"/>
    <col min="20" max="21" width="11.5" style="35"/>
    <col min="22" max="23" width="11.5" style="35" customWidth="1"/>
    <col min="24" max="45" width="19.6640625" style="35" customWidth="1"/>
    <col min="46" max="46" width="26.5" style="35" customWidth="1"/>
    <col min="47" max="152" width="19.6640625" style="35" customWidth="1"/>
    <col min="153" max="167" width="19.6640625" style="20" customWidth="1"/>
    <col min="168" max="168" width="33.83203125" style="35" customWidth="1"/>
    <col min="169" max="174" width="28.1640625" style="35" customWidth="1"/>
    <col min="175" max="175" width="15.33203125" style="35" bestFit="1" customWidth="1"/>
    <col min="176" max="176" width="8.1640625" style="35" bestFit="1" customWidth="1"/>
    <col min="177" max="182" width="8.1640625" style="35" customWidth="1"/>
    <col min="183" max="16384" width="11.5" style="12"/>
  </cols>
  <sheetData>
    <row r="1" spans="1:182" x14ac:dyDescent="0.2">
      <c r="A1" s="34" t="s">
        <v>1601</v>
      </c>
      <c r="B1" s="34" t="s">
        <v>2108</v>
      </c>
      <c r="C1" s="34" t="s">
        <v>1602</v>
      </c>
      <c r="D1" s="34" t="s">
        <v>1947</v>
      </c>
      <c r="E1" s="34" t="s">
        <v>1603</v>
      </c>
      <c r="F1" s="34" t="s">
        <v>1604</v>
      </c>
      <c r="G1" s="34" t="s">
        <v>1605</v>
      </c>
      <c r="H1" s="34" t="s">
        <v>1606</v>
      </c>
      <c r="I1" s="34" t="s">
        <v>1607</v>
      </c>
      <c r="J1" s="34" t="s">
        <v>1608</v>
      </c>
      <c r="K1" s="34" t="s">
        <v>1609</v>
      </c>
      <c r="L1" s="34" t="s">
        <v>1610</v>
      </c>
      <c r="M1" s="34" t="s">
        <v>1611</v>
      </c>
      <c r="N1" s="39" t="s">
        <v>1613</v>
      </c>
      <c r="O1" s="45" t="s">
        <v>1614</v>
      </c>
      <c r="P1" s="45" t="s">
        <v>1615</v>
      </c>
      <c r="Q1" s="45" t="s">
        <v>1616</v>
      </c>
      <c r="R1" s="45" t="s">
        <v>1617</v>
      </c>
      <c r="S1" s="46" t="s">
        <v>1618</v>
      </c>
      <c r="T1" s="34" t="s">
        <v>1619</v>
      </c>
      <c r="U1" s="38" t="s">
        <v>1620</v>
      </c>
      <c r="V1" s="38" t="s">
        <v>1621</v>
      </c>
      <c r="W1" s="38" t="s">
        <v>1622</v>
      </c>
      <c r="X1" s="38" t="s">
        <v>1623</v>
      </c>
      <c r="Y1" s="38" t="s">
        <v>1628</v>
      </c>
      <c r="Z1" s="38" t="s">
        <v>1629</v>
      </c>
      <c r="AA1" s="38" t="s">
        <v>1630</v>
      </c>
      <c r="AB1" s="38" t="s">
        <v>1631</v>
      </c>
      <c r="AC1" s="38" t="s">
        <v>1632</v>
      </c>
      <c r="AD1" s="38" t="s">
        <v>1633</v>
      </c>
      <c r="AE1" s="38" t="s">
        <v>1634</v>
      </c>
      <c r="AF1" s="38" t="s">
        <v>1635</v>
      </c>
      <c r="AG1" s="38" t="s">
        <v>1636</v>
      </c>
      <c r="AH1" s="38" t="s">
        <v>1637</v>
      </c>
      <c r="AI1" s="34" t="s">
        <v>1638</v>
      </c>
      <c r="AJ1" s="42" t="s">
        <v>1639</v>
      </c>
      <c r="AK1" s="42" t="s">
        <v>1640</v>
      </c>
      <c r="AL1" s="42" t="s">
        <v>1641</v>
      </c>
      <c r="AM1" s="42" t="s">
        <v>1642</v>
      </c>
      <c r="AN1" s="42" t="s">
        <v>1643</v>
      </c>
      <c r="AO1" s="42" t="s">
        <v>1644</v>
      </c>
      <c r="AP1" s="43" t="s">
        <v>1645</v>
      </c>
      <c r="AQ1" s="38" t="s">
        <v>1646</v>
      </c>
      <c r="AR1" s="34" t="s">
        <v>1647</v>
      </c>
      <c r="AS1" s="43" t="s">
        <v>1648</v>
      </c>
      <c r="AT1" s="34" t="s">
        <v>1649</v>
      </c>
      <c r="AU1" s="42" t="s">
        <v>1650</v>
      </c>
      <c r="AV1" s="42" t="s">
        <v>1651</v>
      </c>
      <c r="AW1" s="42" t="s">
        <v>1652</v>
      </c>
      <c r="AX1" s="42" t="s">
        <v>1653</v>
      </c>
      <c r="AY1" s="42" t="s">
        <v>1654</v>
      </c>
      <c r="AZ1" s="42" t="s">
        <v>1655</v>
      </c>
      <c r="BA1" s="42" t="s">
        <v>1656</v>
      </c>
      <c r="BB1" s="42" t="s">
        <v>1657</v>
      </c>
      <c r="BC1" s="42" t="s">
        <v>1658</v>
      </c>
      <c r="BD1" s="42" t="s">
        <v>1659</v>
      </c>
      <c r="BE1" s="42" t="s">
        <v>1660</v>
      </c>
      <c r="BF1" s="42" t="s">
        <v>1661</v>
      </c>
      <c r="BG1" s="43" t="s">
        <v>1662</v>
      </c>
      <c r="BH1" s="38" t="s">
        <v>1708</v>
      </c>
      <c r="BI1" s="38" t="s">
        <v>1709</v>
      </c>
      <c r="BJ1" s="38" t="s">
        <v>1710</v>
      </c>
      <c r="BK1" s="34" t="s">
        <v>1711</v>
      </c>
      <c r="BL1" s="42" t="s">
        <v>1712</v>
      </c>
      <c r="BM1" s="42" t="s">
        <v>1713</v>
      </c>
      <c r="BN1" s="42" t="s">
        <v>1714</v>
      </c>
      <c r="BO1" s="42" t="s">
        <v>1715</v>
      </c>
      <c r="BP1" s="42" t="s">
        <v>1716</v>
      </c>
      <c r="BQ1" s="42" t="s">
        <v>1717</v>
      </c>
      <c r="BR1" s="42" t="s">
        <v>1718</v>
      </c>
      <c r="BS1" s="42" t="s">
        <v>1719</v>
      </c>
      <c r="BT1" s="42" t="s">
        <v>1720</v>
      </c>
      <c r="BU1" s="42" t="s">
        <v>1721</v>
      </c>
      <c r="BV1" s="42" t="s">
        <v>1722</v>
      </c>
      <c r="BW1" s="42" t="s">
        <v>1723</v>
      </c>
      <c r="BX1" s="43" t="s">
        <v>1724</v>
      </c>
      <c r="BY1" s="41" t="s">
        <v>1777</v>
      </c>
      <c r="BZ1" s="41" t="s">
        <v>1778</v>
      </c>
      <c r="CA1" s="41" t="s">
        <v>1779</v>
      </c>
      <c r="CB1" s="41" t="s">
        <v>1780</v>
      </c>
      <c r="CC1" s="41" t="s">
        <v>1781</v>
      </c>
      <c r="CD1" s="34" t="s">
        <v>1782</v>
      </c>
      <c r="CE1" s="42" t="s">
        <v>1828</v>
      </c>
      <c r="CF1" s="42" t="s">
        <v>1829</v>
      </c>
      <c r="CG1" s="42" t="s">
        <v>1830</v>
      </c>
      <c r="CH1" s="42" t="s">
        <v>1831</v>
      </c>
      <c r="CI1" s="42" t="s">
        <v>1832</v>
      </c>
      <c r="CJ1" s="42" t="s">
        <v>1833</v>
      </c>
      <c r="CK1" s="42" t="s">
        <v>1834</v>
      </c>
      <c r="CL1" s="42" t="s">
        <v>1835</v>
      </c>
      <c r="CM1" s="42" t="s">
        <v>1836</v>
      </c>
      <c r="CN1" s="42" t="s">
        <v>1837</v>
      </c>
      <c r="CO1" s="42" t="s">
        <v>1838</v>
      </c>
      <c r="CP1" s="42" t="s">
        <v>1839</v>
      </c>
      <c r="CQ1" s="42" t="s">
        <v>1840</v>
      </c>
      <c r="CR1" s="42" t="s">
        <v>1841</v>
      </c>
      <c r="CS1" s="42" t="s">
        <v>1842</v>
      </c>
      <c r="CT1" s="43" t="s">
        <v>1843</v>
      </c>
      <c r="CU1" s="34" t="s">
        <v>1855</v>
      </c>
      <c r="CV1" s="42" t="s">
        <v>1856</v>
      </c>
      <c r="CW1" s="43" t="s">
        <v>1857</v>
      </c>
      <c r="CX1" s="38" t="s">
        <v>1858</v>
      </c>
      <c r="CY1" s="34" t="s">
        <v>1859</v>
      </c>
      <c r="CZ1" s="34" t="s">
        <v>1860</v>
      </c>
      <c r="DA1" s="34" t="s">
        <v>1861</v>
      </c>
      <c r="DB1" s="34" t="s">
        <v>1862</v>
      </c>
      <c r="DC1" s="34" t="s">
        <v>1863</v>
      </c>
      <c r="DD1" s="34" t="s">
        <v>1864</v>
      </c>
      <c r="DE1" s="34" t="s">
        <v>1865</v>
      </c>
      <c r="DF1" s="34" t="s">
        <v>1866</v>
      </c>
      <c r="DG1" s="34" t="s">
        <v>1867</v>
      </c>
      <c r="DH1" s="34" t="s">
        <v>1868</v>
      </c>
      <c r="DI1" s="34" t="s">
        <v>1869</v>
      </c>
      <c r="DJ1" s="34" t="s">
        <v>1870</v>
      </c>
      <c r="DK1" s="34" t="s">
        <v>1871</v>
      </c>
      <c r="DL1" s="34" t="s">
        <v>1872</v>
      </c>
      <c r="DM1" s="34" t="s">
        <v>1873</v>
      </c>
      <c r="DN1" s="34" t="s">
        <v>1874</v>
      </c>
      <c r="DO1" s="34" t="s">
        <v>1875</v>
      </c>
      <c r="DP1" s="34" t="s">
        <v>1876</v>
      </c>
      <c r="DQ1" s="34" t="s">
        <v>1877</v>
      </c>
      <c r="DR1" s="34" t="s">
        <v>1878</v>
      </c>
      <c r="DS1" s="34" t="s">
        <v>1879</v>
      </c>
      <c r="DT1" s="34" t="s">
        <v>1880</v>
      </c>
      <c r="DU1" s="34" t="s">
        <v>1882</v>
      </c>
      <c r="DV1" s="41" t="s">
        <v>1883</v>
      </c>
      <c r="DW1" s="38" t="s">
        <v>1884</v>
      </c>
      <c r="DX1" s="41" t="s">
        <v>1885</v>
      </c>
      <c r="DY1" s="34" t="s">
        <v>1886</v>
      </c>
      <c r="DZ1" s="41" t="s">
        <v>1887</v>
      </c>
      <c r="EA1" s="41" t="s">
        <v>1888</v>
      </c>
      <c r="EB1" s="34" t="s">
        <v>1889</v>
      </c>
      <c r="EC1" s="34" t="s">
        <v>1890</v>
      </c>
      <c r="ED1" s="41" t="s">
        <v>1891</v>
      </c>
      <c r="EE1" s="41" t="s">
        <v>1892</v>
      </c>
      <c r="EF1" s="41" t="s">
        <v>1893</v>
      </c>
      <c r="EG1" s="41" t="s">
        <v>1894</v>
      </c>
      <c r="EH1" s="41" t="s">
        <v>1895</v>
      </c>
      <c r="EI1" s="34" t="s">
        <v>1896</v>
      </c>
      <c r="EJ1" s="34" t="s">
        <v>1897</v>
      </c>
      <c r="EK1" s="42" t="s">
        <v>1898</v>
      </c>
      <c r="EL1" s="42" t="s">
        <v>1899</v>
      </c>
      <c r="EM1" s="42" t="s">
        <v>1900</v>
      </c>
      <c r="EN1" s="42" t="s">
        <v>1901</v>
      </c>
      <c r="EO1" s="42" t="s">
        <v>1902</v>
      </c>
      <c r="EP1" s="42" t="s">
        <v>1903</v>
      </c>
      <c r="EQ1" s="42" t="s">
        <v>1904</v>
      </c>
      <c r="ER1" s="42" t="s">
        <v>1905</v>
      </c>
      <c r="ES1" s="43" t="s">
        <v>1906</v>
      </c>
      <c r="ET1" s="41" t="s">
        <v>1908</v>
      </c>
      <c r="EU1" s="41" t="s">
        <v>1909</v>
      </c>
      <c r="EV1" s="41" t="s">
        <v>1910</v>
      </c>
      <c r="EW1" s="39" t="s">
        <v>1911</v>
      </c>
      <c r="EX1" s="39" t="s">
        <v>2109</v>
      </c>
      <c r="EY1" s="40" t="s">
        <v>1912</v>
      </c>
      <c r="EZ1" s="39" t="s">
        <v>2110</v>
      </c>
      <c r="FA1" s="40" t="s">
        <v>1913</v>
      </c>
      <c r="FB1" s="39" t="s">
        <v>2111</v>
      </c>
      <c r="FC1" s="40" t="s">
        <v>1914</v>
      </c>
      <c r="FD1" s="39" t="s">
        <v>2112</v>
      </c>
      <c r="FE1" s="40" t="s">
        <v>1915</v>
      </c>
      <c r="FF1" s="39" t="s">
        <v>2113</v>
      </c>
      <c r="FG1" s="40" t="s">
        <v>1916</v>
      </c>
      <c r="FH1" s="39" t="s">
        <v>2114</v>
      </c>
      <c r="FI1" s="40" t="s">
        <v>1917</v>
      </c>
      <c r="FJ1" s="39" t="s">
        <v>2115</v>
      </c>
      <c r="FK1" s="40" t="s">
        <v>1918</v>
      </c>
      <c r="FL1" s="34" t="s">
        <v>1919</v>
      </c>
      <c r="FM1" s="42" t="s">
        <v>1920</v>
      </c>
      <c r="FN1" s="42" t="s">
        <v>1921</v>
      </c>
      <c r="FO1" s="43" t="s">
        <v>1922</v>
      </c>
      <c r="FP1" s="38" t="s">
        <v>1925</v>
      </c>
      <c r="FQ1" s="41" t="s">
        <v>1930</v>
      </c>
      <c r="FR1" s="41" t="s">
        <v>1931</v>
      </c>
      <c r="FS1" s="41" t="s">
        <v>1932</v>
      </c>
      <c r="FT1" s="41" t="s">
        <v>1933</v>
      </c>
      <c r="FU1" s="34" t="s">
        <v>1934</v>
      </c>
      <c r="FV1" s="34" t="s">
        <v>1935</v>
      </c>
      <c r="FW1" s="41" t="s">
        <v>1936</v>
      </c>
      <c r="FX1" s="41" t="s">
        <v>1937</v>
      </c>
      <c r="FY1" s="34" t="s">
        <v>1938</v>
      </c>
      <c r="FZ1" s="41" t="s">
        <v>1939</v>
      </c>
    </row>
    <row r="2" spans="1:182" x14ac:dyDescent="0.2">
      <c r="A2" s="35" t="s">
        <v>1612</v>
      </c>
      <c r="B2" s="35" t="s">
        <v>568</v>
      </c>
      <c r="C2" s="35" t="s">
        <v>63</v>
      </c>
      <c r="D2" s="35">
        <v>1</v>
      </c>
      <c r="E2" s="35">
        <v>50</v>
      </c>
      <c r="F2" s="35" t="s">
        <v>795</v>
      </c>
      <c r="G2" s="36">
        <v>43217</v>
      </c>
      <c r="H2" s="37">
        <f t="shared" ref="H2:H13" si="0">G2</f>
        <v>43217</v>
      </c>
      <c r="I2" s="35">
        <v>9</v>
      </c>
      <c r="J2" s="35">
        <v>17</v>
      </c>
      <c r="L2" s="35">
        <v>43</v>
      </c>
      <c r="M2" s="35">
        <v>4</v>
      </c>
      <c r="T2" s="35" t="s">
        <v>1274</v>
      </c>
      <c r="U2" s="35" t="s">
        <v>55</v>
      </c>
      <c r="V2" s="35">
        <v>16</v>
      </c>
      <c r="W2" s="35" t="s">
        <v>1340</v>
      </c>
      <c r="X2" s="35" t="s">
        <v>1277</v>
      </c>
      <c r="Y2" s="35">
        <v>1</v>
      </c>
      <c r="Z2" s="35">
        <v>0</v>
      </c>
      <c r="AA2" s="35">
        <v>0</v>
      </c>
      <c r="AB2" s="35">
        <v>0</v>
      </c>
      <c r="AC2" s="35">
        <v>0</v>
      </c>
      <c r="AD2" s="35">
        <v>0</v>
      </c>
      <c r="AE2" s="35">
        <v>0</v>
      </c>
      <c r="AF2" s="35">
        <v>0</v>
      </c>
      <c r="AH2" s="35">
        <v>8</v>
      </c>
      <c r="AI2" s="35" t="s">
        <v>1278</v>
      </c>
      <c r="AJ2" s="35">
        <v>1</v>
      </c>
      <c r="AK2" s="35">
        <v>0</v>
      </c>
      <c r="AL2" s="35">
        <v>0</v>
      </c>
      <c r="AM2" s="35">
        <v>0</v>
      </c>
      <c r="AN2" s="35">
        <v>0</v>
      </c>
      <c r="AO2" s="35">
        <v>0</v>
      </c>
      <c r="AP2" s="35">
        <v>0</v>
      </c>
      <c r="AR2" s="35">
        <v>0</v>
      </c>
      <c r="AS2" s="35">
        <v>1</v>
      </c>
      <c r="AT2" s="35" t="s">
        <v>1279</v>
      </c>
      <c r="AU2" s="35">
        <v>0</v>
      </c>
      <c r="AV2" s="35">
        <v>0</v>
      </c>
      <c r="AW2" s="35">
        <v>0</v>
      </c>
      <c r="AX2" s="35">
        <v>0</v>
      </c>
      <c r="AY2" s="35">
        <v>0</v>
      </c>
      <c r="AZ2" s="35">
        <v>0</v>
      </c>
      <c r="BA2" s="35">
        <v>0</v>
      </c>
      <c r="BB2" s="35">
        <v>0</v>
      </c>
      <c r="BC2" s="35">
        <v>0</v>
      </c>
      <c r="BD2" s="35">
        <v>0</v>
      </c>
      <c r="BE2" s="35">
        <v>0</v>
      </c>
      <c r="BF2" s="35">
        <v>0</v>
      </c>
      <c r="BG2" s="35">
        <v>1</v>
      </c>
      <c r="BK2" s="35" t="s">
        <v>1755</v>
      </c>
      <c r="BL2" s="35">
        <v>0</v>
      </c>
      <c r="BM2" s="35">
        <v>0</v>
      </c>
      <c r="BN2" s="35">
        <v>0</v>
      </c>
      <c r="BO2" s="35">
        <v>0</v>
      </c>
      <c r="BP2" s="35">
        <v>0</v>
      </c>
      <c r="BQ2" s="35">
        <v>1</v>
      </c>
      <c r="BR2" s="35">
        <v>0</v>
      </c>
      <c r="BS2" s="35">
        <v>0</v>
      </c>
      <c r="BT2" s="35">
        <v>0</v>
      </c>
      <c r="BU2" s="35">
        <v>0</v>
      </c>
      <c r="BV2" s="35">
        <v>0</v>
      </c>
      <c r="BW2" s="35">
        <v>0</v>
      </c>
      <c r="BX2" s="35">
        <v>0</v>
      </c>
      <c r="CB2" s="35" t="s">
        <v>1372</v>
      </c>
      <c r="CD2" s="35" t="s">
        <v>1790</v>
      </c>
      <c r="CE2" s="35">
        <v>0</v>
      </c>
      <c r="CF2" s="35">
        <v>0</v>
      </c>
      <c r="CG2" s="35">
        <v>0</v>
      </c>
      <c r="CH2" s="35">
        <v>0</v>
      </c>
      <c r="CI2" s="35">
        <v>0</v>
      </c>
      <c r="CJ2" s="35">
        <v>0</v>
      </c>
      <c r="CK2" s="35">
        <v>0</v>
      </c>
      <c r="CL2" s="35">
        <v>0</v>
      </c>
      <c r="CM2" s="35">
        <v>0</v>
      </c>
      <c r="CN2" s="35">
        <v>0</v>
      </c>
      <c r="CO2" s="35">
        <v>0</v>
      </c>
      <c r="CP2" s="35">
        <v>0</v>
      </c>
      <c r="CQ2" s="35">
        <v>0</v>
      </c>
      <c r="CR2" s="35">
        <v>1</v>
      </c>
      <c r="CS2" s="35">
        <v>1</v>
      </c>
      <c r="CT2" s="35">
        <v>0</v>
      </c>
      <c r="CX2" s="35">
        <v>4</v>
      </c>
      <c r="CY2" s="35">
        <v>2</v>
      </c>
      <c r="CZ2" s="35">
        <v>2</v>
      </c>
      <c r="DA2" s="35">
        <v>3</v>
      </c>
      <c r="DB2" s="35">
        <v>2</v>
      </c>
      <c r="DC2" s="35">
        <v>2</v>
      </c>
      <c r="DD2" s="35" t="s">
        <v>1599</v>
      </c>
      <c r="DE2" s="35">
        <v>3</v>
      </c>
      <c r="DF2" s="35">
        <v>3</v>
      </c>
      <c r="DG2" s="35" t="s">
        <v>1599</v>
      </c>
      <c r="DH2" s="35" t="s">
        <v>1599</v>
      </c>
      <c r="DI2" s="35" t="s">
        <v>1599</v>
      </c>
      <c r="DJ2" s="35" t="s">
        <v>1599</v>
      </c>
      <c r="DK2" s="35" t="s">
        <v>1599</v>
      </c>
      <c r="DL2" s="35" t="s">
        <v>1599</v>
      </c>
      <c r="DM2" s="35" t="s">
        <v>1599</v>
      </c>
      <c r="DN2" s="35" t="s">
        <v>1599</v>
      </c>
      <c r="DO2" s="35" t="s">
        <v>1599</v>
      </c>
      <c r="DP2" s="35" t="s">
        <v>1599</v>
      </c>
      <c r="DQ2" s="35" t="s">
        <v>1599</v>
      </c>
      <c r="DR2" s="35" t="s">
        <v>1599</v>
      </c>
      <c r="DS2" s="35" t="s">
        <v>1599</v>
      </c>
      <c r="DU2" s="35" t="s">
        <v>51</v>
      </c>
      <c r="EJ2" s="35" t="s">
        <v>1599</v>
      </c>
      <c r="EW2" s="20" t="s">
        <v>51</v>
      </c>
      <c r="FA2" s="20" t="s">
        <v>1599</v>
      </c>
      <c r="FC2" s="20" t="s">
        <v>1599</v>
      </c>
      <c r="FE2" s="20" t="s">
        <v>1599</v>
      </c>
      <c r="FG2" s="20" t="s">
        <v>1599</v>
      </c>
      <c r="FK2" s="20" t="s">
        <v>1599</v>
      </c>
      <c r="FL2" s="35" t="s">
        <v>1299</v>
      </c>
      <c r="FM2" s="35">
        <v>0</v>
      </c>
      <c r="FN2" s="35">
        <v>0</v>
      </c>
      <c r="FO2" s="35">
        <v>1</v>
      </c>
      <c r="FP2" s="35" t="s">
        <v>1300</v>
      </c>
      <c r="FQ2" s="35" t="s">
        <v>795</v>
      </c>
      <c r="FR2" s="44">
        <v>17000</v>
      </c>
      <c r="FS2" s="35" t="s">
        <v>1281</v>
      </c>
      <c r="FT2" s="35">
        <v>46</v>
      </c>
      <c r="FU2" s="35" t="s">
        <v>1282</v>
      </c>
      <c r="FV2" s="35" t="s">
        <v>1366</v>
      </c>
      <c r="FX2" s="35">
        <v>3500</v>
      </c>
      <c r="FY2" s="35" t="s">
        <v>1284</v>
      </c>
    </row>
    <row r="3" spans="1:182" x14ac:dyDescent="0.2">
      <c r="A3" s="35" t="s">
        <v>1612</v>
      </c>
      <c r="B3" s="35" t="s">
        <v>568</v>
      </c>
      <c r="C3" s="35" t="s">
        <v>64</v>
      </c>
      <c r="D3" s="35">
        <v>1</v>
      </c>
      <c r="E3" s="35">
        <v>50</v>
      </c>
      <c r="F3" s="35" t="s">
        <v>795</v>
      </c>
      <c r="G3" s="36">
        <v>43217</v>
      </c>
      <c r="H3" s="37">
        <f t="shared" si="0"/>
        <v>43217</v>
      </c>
      <c r="I3" s="35">
        <v>9</v>
      </c>
      <c r="J3" s="35">
        <v>17</v>
      </c>
      <c r="L3" s="35">
        <v>43</v>
      </c>
      <c r="M3" s="35">
        <v>4</v>
      </c>
      <c r="T3" s="35" t="s">
        <v>1274</v>
      </c>
      <c r="U3" s="35" t="s">
        <v>50</v>
      </c>
      <c r="V3" s="35">
        <v>20</v>
      </c>
      <c r="W3" s="35" t="s">
        <v>1276</v>
      </c>
      <c r="X3" s="35" t="s">
        <v>1277</v>
      </c>
      <c r="Y3" s="35">
        <v>1</v>
      </c>
      <c r="Z3" s="35">
        <v>0</v>
      </c>
      <c r="AA3" s="35">
        <v>0</v>
      </c>
      <c r="AB3" s="35">
        <v>0</v>
      </c>
      <c r="AC3" s="35">
        <v>0</v>
      </c>
      <c r="AD3" s="35">
        <v>0</v>
      </c>
      <c r="AE3" s="35">
        <v>0</v>
      </c>
      <c r="AF3" s="35">
        <v>0</v>
      </c>
      <c r="AH3" s="35">
        <v>0</v>
      </c>
      <c r="AI3" s="35" t="s">
        <v>1278</v>
      </c>
      <c r="AJ3" s="35">
        <v>1</v>
      </c>
      <c r="AK3" s="35">
        <v>0</v>
      </c>
      <c r="AL3" s="35">
        <v>0</v>
      </c>
      <c r="AM3" s="35">
        <v>0</v>
      </c>
      <c r="AN3" s="35">
        <v>0</v>
      </c>
      <c r="AO3" s="35">
        <v>0</v>
      </c>
      <c r="AP3" s="35">
        <v>0</v>
      </c>
      <c r="AR3" s="35">
        <v>0</v>
      </c>
      <c r="AS3" s="35">
        <v>1</v>
      </c>
      <c r="AT3" s="35" t="s">
        <v>1279</v>
      </c>
      <c r="AU3" s="35">
        <v>0</v>
      </c>
      <c r="AV3" s="35">
        <v>0</v>
      </c>
      <c r="AW3" s="35">
        <v>0</v>
      </c>
      <c r="AX3" s="35">
        <v>0</v>
      </c>
      <c r="AY3" s="35">
        <v>0</v>
      </c>
      <c r="AZ3" s="35">
        <v>0</v>
      </c>
      <c r="BA3" s="35">
        <v>0</v>
      </c>
      <c r="BB3" s="35">
        <v>0</v>
      </c>
      <c r="BC3" s="35">
        <v>0</v>
      </c>
      <c r="BD3" s="35">
        <v>0</v>
      </c>
      <c r="BE3" s="35">
        <v>0</v>
      </c>
      <c r="BF3" s="35">
        <v>0</v>
      </c>
      <c r="BG3" s="35">
        <v>1</v>
      </c>
      <c r="BK3" s="35" t="s">
        <v>1772</v>
      </c>
      <c r="BL3" s="35">
        <v>0</v>
      </c>
      <c r="BM3" s="35">
        <v>0</v>
      </c>
      <c r="BN3" s="35">
        <v>0</v>
      </c>
      <c r="BO3" s="35">
        <v>0</v>
      </c>
      <c r="BP3" s="35">
        <v>0</v>
      </c>
      <c r="BQ3" s="35">
        <v>0</v>
      </c>
      <c r="BR3" s="35">
        <v>0</v>
      </c>
      <c r="BS3" s="35">
        <v>0</v>
      </c>
      <c r="BT3" s="35">
        <v>0</v>
      </c>
      <c r="BU3" s="35">
        <v>0</v>
      </c>
      <c r="BV3" s="35">
        <v>0</v>
      </c>
      <c r="BW3" s="35">
        <v>1</v>
      </c>
      <c r="BX3" s="35">
        <v>0</v>
      </c>
      <c r="CD3" s="35" t="s">
        <v>1293</v>
      </c>
      <c r="CE3" s="35">
        <v>1</v>
      </c>
      <c r="CF3" s="35">
        <v>0</v>
      </c>
      <c r="CG3" s="35">
        <v>0</v>
      </c>
      <c r="CH3" s="35">
        <v>0</v>
      </c>
      <c r="CI3" s="35">
        <v>0</v>
      </c>
      <c r="CJ3" s="35">
        <v>0</v>
      </c>
      <c r="CK3" s="35">
        <v>0</v>
      </c>
      <c r="CL3" s="35">
        <v>0</v>
      </c>
      <c r="CM3" s="35">
        <v>0</v>
      </c>
      <c r="CN3" s="35">
        <v>0</v>
      </c>
      <c r="CO3" s="35">
        <v>0</v>
      </c>
      <c r="CP3" s="35">
        <v>0</v>
      </c>
      <c r="CQ3" s="35">
        <v>0</v>
      </c>
      <c r="CR3" s="35">
        <v>0</v>
      </c>
      <c r="CS3" s="35">
        <v>0</v>
      </c>
      <c r="CT3" s="35">
        <v>0</v>
      </c>
      <c r="CX3" s="35">
        <v>4</v>
      </c>
      <c r="CY3" s="35">
        <v>3</v>
      </c>
      <c r="CZ3" s="35">
        <v>3</v>
      </c>
      <c r="DA3" s="35">
        <v>3</v>
      </c>
      <c r="DB3" s="35">
        <v>4</v>
      </c>
      <c r="DC3" s="35">
        <v>3</v>
      </c>
      <c r="DD3" s="35">
        <v>3</v>
      </c>
      <c r="DE3" s="35">
        <v>3</v>
      </c>
      <c r="DF3" s="35">
        <v>4</v>
      </c>
      <c r="DG3" s="35">
        <v>3</v>
      </c>
      <c r="DH3" s="35" t="s">
        <v>1599</v>
      </c>
      <c r="DI3" s="35" t="s">
        <v>1599</v>
      </c>
      <c r="DJ3" s="35" t="s">
        <v>1599</v>
      </c>
      <c r="DK3" s="35" t="s">
        <v>1599</v>
      </c>
      <c r="DL3" s="35">
        <v>3</v>
      </c>
      <c r="DM3" s="35" t="s">
        <v>1599</v>
      </c>
      <c r="DN3" s="35">
        <v>3</v>
      </c>
      <c r="DO3" s="35" t="s">
        <v>1599</v>
      </c>
      <c r="DP3" s="35" t="s">
        <v>1599</v>
      </c>
      <c r="DQ3" s="35" t="s">
        <v>1599</v>
      </c>
      <c r="DR3" s="35" t="s">
        <v>1599</v>
      </c>
      <c r="DS3" s="35" t="s">
        <v>1599</v>
      </c>
      <c r="DT3" s="35" t="s">
        <v>1881</v>
      </c>
      <c r="DU3" s="35" t="s">
        <v>51</v>
      </c>
      <c r="EJ3" s="35" t="s">
        <v>1599</v>
      </c>
      <c r="EW3" s="20" t="s">
        <v>51</v>
      </c>
      <c r="FA3" s="20" t="s">
        <v>1599</v>
      </c>
      <c r="FC3" s="20" t="s">
        <v>1599</v>
      </c>
      <c r="FE3" s="20" t="s">
        <v>1599</v>
      </c>
      <c r="FG3" s="20" t="s">
        <v>1599</v>
      </c>
      <c r="FK3" s="20" t="s">
        <v>1599</v>
      </c>
      <c r="FL3" s="35" t="s">
        <v>1325</v>
      </c>
      <c r="FM3" s="35">
        <v>1</v>
      </c>
      <c r="FN3" s="35">
        <v>0</v>
      </c>
      <c r="FO3" s="35">
        <v>0</v>
      </c>
      <c r="FQ3" s="35" t="s">
        <v>1376</v>
      </c>
      <c r="FR3" s="44">
        <v>17890</v>
      </c>
      <c r="FS3" s="35" t="s">
        <v>1281</v>
      </c>
      <c r="FT3" s="35">
        <v>19</v>
      </c>
      <c r="FU3" s="35" t="s">
        <v>1282</v>
      </c>
      <c r="FV3" s="35" t="s">
        <v>1309</v>
      </c>
      <c r="FY3" s="35" t="s">
        <v>1310</v>
      </c>
    </row>
    <row r="4" spans="1:182" x14ac:dyDescent="0.2">
      <c r="A4" s="35" t="s">
        <v>1612</v>
      </c>
      <c r="B4" s="35" t="s">
        <v>568</v>
      </c>
      <c r="C4" s="35" t="s">
        <v>65</v>
      </c>
      <c r="D4" s="35">
        <v>1</v>
      </c>
      <c r="E4" s="35">
        <v>50</v>
      </c>
      <c r="F4" s="35" t="s">
        <v>795</v>
      </c>
      <c r="G4" s="36">
        <v>43217</v>
      </c>
      <c r="H4" s="37">
        <f t="shared" si="0"/>
        <v>43217</v>
      </c>
      <c r="I4" s="35">
        <v>9</v>
      </c>
      <c r="J4" s="35">
        <v>17</v>
      </c>
      <c r="L4" s="35">
        <v>43</v>
      </c>
      <c r="M4" s="35">
        <v>4</v>
      </c>
      <c r="T4" s="35" t="s">
        <v>1274</v>
      </c>
      <c r="U4" s="35" t="s">
        <v>55</v>
      </c>
      <c r="V4" s="35">
        <v>15</v>
      </c>
      <c r="W4" s="35" t="s">
        <v>1276</v>
      </c>
      <c r="X4" s="35" t="s">
        <v>1277</v>
      </c>
      <c r="Y4" s="35">
        <v>1</v>
      </c>
      <c r="Z4" s="35">
        <v>0</v>
      </c>
      <c r="AA4" s="35">
        <v>0</v>
      </c>
      <c r="AB4" s="35">
        <v>0</v>
      </c>
      <c r="AC4" s="35">
        <v>0</v>
      </c>
      <c r="AD4" s="35">
        <v>0</v>
      </c>
      <c r="AE4" s="35">
        <v>0</v>
      </c>
      <c r="AF4" s="35">
        <v>0</v>
      </c>
      <c r="AH4" s="35">
        <v>15</v>
      </c>
      <c r="AI4" s="35" t="s">
        <v>1278</v>
      </c>
      <c r="AJ4" s="35">
        <v>1</v>
      </c>
      <c r="AK4" s="35">
        <v>0</v>
      </c>
      <c r="AL4" s="35">
        <v>0</v>
      </c>
      <c r="AM4" s="35">
        <v>0</v>
      </c>
      <c r="AN4" s="35">
        <v>0</v>
      </c>
      <c r="AO4" s="35">
        <v>0</v>
      </c>
      <c r="AP4" s="35">
        <v>0</v>
      </c>
      <c r="AR4" s="35">
        <v>0</v>
      </c>
      <c r="AS4" s="35">
        <v>1</v>
      </c>
      <c r="AT4" s="35" t="s">
        <v>1279</v>
      </c>
      <c r="AU4" s="35">
        <v>0</v>
      </c>
      <c r="AV4" s="35">
        <v>0</v>
      </c>
      <c r="AW4" s="35">
        <v>0</v>
      </c>
      <c r="AX4" s="35">
        <v>0</v>
      </c>
      <c r="AY4" s="35">
        <v>0</v>
      </c>
      <c r="AZ4" s="35">
        <v>0</v>
      </c>
      <c r="BA4" s="35">
        <v>0</v>
      </c>
      <c r="BB4" s="35">
        <v>0</v>
      </c>
      <c r="BC4" s="35">
        <v>0</v>
      </c>
      <c r="BD4" s="35">
        <v>0</v>
      </c>
      <c r="BE4" s="35">
        <v>0</v>
      </c>
      <c r="BF4" s="35">
        <v>0</v>
      </c>
      <c r="BG4" s="35">
        <v>1</v>
      </c>
      <c r="BK4" s="35" t="s">
        <v>1772</v>
      </c>
      <c r="BL4" s="35">
        <v>0</v>
      </c>
      <c r="BM4" s="35">
        <v>0</v>
      </c>
      <c r="BN4" s="35">
        <v>0</v>
      </c>
      <c r="BO4" s="35">
        <v>0</v>
      </c>
      <c r="BP4" s="35">
        <v>0</v>
      </c>
      <c r="BQ4" s="35">
        <v>0</v>
      </c>
      <c r="BR4" s="35">
        <v>0</v>
      </c>
      <c r="BS4" s="35">
        <v>0</v>
      </c>
      <c r="BT4" s="35">
        <v>0</v>
      </c>
      <c r="BU4" s="35">
        <v>0</v>
      </c>
      <c r="BV4" s="35">
        <v>0</v>
      </c>
      <c r="BW4" s="35">
        <v>1</v>
      </c>
      <c r="BX4" s="35">
        <v>0</v>
      </c>
      <c r="CD4" s="35" t="s">
        <v>1280</v>
      </c>
      <c r="CE4" s="35">
        <v>0</v>
      </c>
      <c r="CF4" s="35">
        <v>0</v>
      </c>
      <c r="CG4" s="35">
        <v>0</v>
      </c>
      <c r="CH4" s="35">
        <v>0</v>
      </c>
      <c r="CI4" s="35">
        <v>0</v>
      </c>
      <c r="CJ4" s="35">
        <v>0</v>
      </c>
      <c r="CK4" s="35">
        <v>0</v>
      </c>
      <c r="CL4" s="35">
        <v>0</v>
      </c>
      <c r="CM4" s="35">
        <v>0</v>
      </c>
      <c r="CN4" s="35">
        <v>0</v>
      </c>
      <c r="CO4" s="35">
        <v>0</v>
      </c>
      <c r="CP4" s="35">
        <v>0</v>
      </c>
      <c r="CQ4" s="35">
        <v>0</v>
      </c>
      <c r="CR4" s="35">
        <v>0</v>
      </c>
      <c r="CS4" s="35">
        <v>1</v>
      </c>
      <c r="CT4" s="35">
        <v>0</v>
      </c>
      <c r="CX4" s="35">
        <v>4</v>
      </c>
      <c r="CY4" s="35">
        <v>3</v>
      </c>
      <c r="CZ4" s="35">
        <v>2</v>
      </c>
      <c r="DA4" s="35">
        <v>3</v>
      </c>
      <c r="DB4" s="35">
        <v>3</v>
      </c>
      <c r="DC4" s="35">
        <v>3</v>
      </c>
      <c r="DD4" s="35">
        <v>4</v>
      </c>
      <c r="DE4" s="35">
        <v>4</v>
      </c>
      <c r="DF4" s="35">
        <v>3</v>
      </c>
      <c r="DG4" s="35" t="s">
        <v>1599</v>
      </c>
      <c r="DH4" s="35">
        <v>2</v>
      </c>
      <c r="DI4" s="35" t="s">
        <v>1599</v>
      </c>
      <c r="DJ4" s="35" t="s">
        <v>1599</v>
      </c>
      <c r="DK4" s="35" t="s">
        <v>1599</v>
      </c>
      <c r="DL4" s="35" t="s">
        <v>1599</v>
      </c>
      <c r="DM4" s="35" t="s">
        <v>1599</v>
      </c>
      <c r="DN4" s="35">
        <v>1</v>
      </c>
      <c r="DO4" s="35" t="s">
        <v>1599</v>
      </c>
      <c r="DP4" s="35" t="s">
        <v>1599</v>
      </c>
      <c r="DQ4" s="35" t="s">
        <v>1599</v>
      </c>
      <c r="DR4" s="35" t="s">
        <v>1599</v>
      </c>
      <c r="DS4" s="35" t="s">
        <v>1599</v>
      </c>
      <c r="DT4" s="35" t="s">
        <v>1317</v>
      </c>
      <c r="DU4" s="35" t="s">
        <v>51</v>
      </c>
      <c r="EJ4" s="35" t="s">
        <v>1599</v>
      </c>
      <c r="EW4" s="20" t="s">
        <v>51</v>
      </c>
      <c r="FA4" s="20" t="s">
        <v>1599</v>
      </c>
      <c r="FC4" s="20" t="s">
        <v>1599</v>
      </c>
      <c r="FE4" s="20" t="s">
        <v>1599</v>
      </c>
      <c r="FG4" s="20" t="s">
        <v>1599</v>
      </c>
      <c r="FK4" s="20" t="s">
        <v>1599</v>
      </c>
      <c r="FL4" s="35" t="s">
        <v>1325</v>
      </c>
      <c r="FM4" s="35">
        <v>1</v>
      </c>
      <c r="FN4" s="35">
        <v>0</v>
      </c>
      <c r="FO4" s="35">
        <v>0</v>
      </c>
      <c r="FQ4" s="35" t="s">
        <v>782</v>
      </c>
      <c r="FR4" s="44">
        <v>17440</v>
      </c>
      <c r="FS4" s="35" t="s">
        <v>1281</v>
      </c>
      <c r="FT4" s="35">
        <v>61</v>
      </c>
      <c r="FU4" s="35" t="s">
        <v>1282</v>
      </c>
      <c r="FV4" s="35" t="s">
        <v>1283</v>
      </c>
      <c r="FX4" s="35">
        <v>1900</v>
      </c>
      <c r="FY4" s="35" t="s">
        <v>1310</v>
      </c>
    </row>
    <row r="5" spans="1:182" x14ac:dyDescent="0.2">
      <c r="A5" s="35" t="s">
        <v>1612</v>
      </c>
      <c r="B5" s="35" t="s">
        <v>568</v>
      </c>
      <c r="C5" s="35" t="s">
        <v>66</v>
      </c>
      <c r="D5" s="35">
        <v>1</v>
      </c>
      <c r="E5" s="35">
        <v>50</v>
      </c>
      <c r="F5" s="35" t="s">
        <v>795</v>
      </c>
      <c r="G5" s="36">
        <v>43217</v>
      </c>
      <c r="H5" s="37">
        <f t="shared" si="0"/>
        <v>43217</v>
      </c>
      <c r="I5" s="35">
        <v>10</v>
      </c>
      <c r="J5" s="35">
        <v>17</v>
      </c>
      <c r="L5" s="35">
        <v>43</v>
      </c>
      <c r="M5" s="35">
        <v>4</v>
      </c>
      <c r="T5" s="35" t="s">
        <v>1274</v>
      </c>
      <c r="U5" s="35" t="s">
        <v>1275</v>
      </c>
      <c r="V5" s="35">
        <v>12</v>
      </c>
      <c r="W5" s="35" t="s">
        <v>1340</v>
      </c>
      <c r="X5" s="35" t="s">
        <v>1277</v>
      </c>
      <c r="Y5" s="35">
        <v>1</v>
      </c>
      <c r="Z5" s="35">
        <v>0</v>
      </c>
      <c r="AA5" s="35">
        <v>0</v>
      </c>
      <c r="AB5" s="35">
        <v>0</v>
      </c>
      <c r="AC5" s="35">
        <v>0</v>
      </c>
      <c r="AD5" s="35">
        <v>0</v>
      </c>
      <c r="AE5" s="35">
        <v>0</v>
      </c>
      <c r="AF5" s="35">
        <v>0</v>
      </c>
      <c r="AH5" s="35">
        <v>3</v>
      </c>
      <c r="AI5" s="35" t="s">
        <v>1278</v>
      </c>
      <c r="AJ5" s="35">
        <v>1</v>
      </c>
      <c r="AK5" s="35">
        <v>0</v>
      </c>
      <c r="AL5" s="35">
        <v>0</v>
      </c>
      <c r="AM5" s="35">
        <v>0</v>
      </c>
      <c r="AN5" s="35">
        <v>0</v>
      </c>
      <c r="AO5" s="35">
        <v>0</v>
      </c>
      <c r="AP5" s="35">
        <v>0</v>
      </c>
      <c r="AR5" s="35">
        <v>0</v>
      </c>
      <c r="AS5" s="35">
        <v>1</v>
      </c>
      <c r="AT5" s="35" t="s">
        <v>1670</v>
      </c>
      <c r="AU5" s="35">
        <v>0</v>
      </c>
      <c r="AV5" s="35">
        <v>1</v>
      </c>
      <c r="AW5" s="35">
        <v>0</v>
      </c>
      <c r="AX5" s="35">
        <v>0</v>
      </c>
      <c r="AY5" s="35">
        <v>0</v>
      </c>
      <c r="AZ5" s="35">
        <v>0</v>
      </c>
      <c r="BA5" s="35">
        <v>0</v>
      </c>
      <c r="BB5" s="35">
        <v>1</v>
      </c>
      <c r="BC5" s="35">
        <v>0</v>
      </c>
      <c r="BD5" s="35">
        <v>0</v>
      </c>
      <c r="BE5" s="35">
        <v>0</v>
      </c>
      <c r="BF5" s="35">
        <v>0</v>
      </c>
      <c r="BG5" s="35">
        <v>0</v>
      </c>
      <c r="BI5" s="35" t="s">
        <v>1291</v>
      </c>
      <c r="BJ5" s="35">
        <v>2</v>
      </c>
      <c r="BK5" s="35" t="s">
        <v>1772</v>
      </c>
      <c r="BL5" s="35">
        <v>0</v>
      </c>
      <c r="BM5" s="35">
        <v>0</v>
      </c>
      <c r="BN5" s="35">
        <v>0</v>
      </c>
      <c r="BO5" s="35">
        <v>0</v>
      </c>
      <c r="BP5" s="35">
        <v>0</v>
      </c>
      <c r="BQ5" s="35">
        <v>0</v>
      </c>
      <c r="BR5" s="35">
        <v>0</v>
      </c>
      <c r="BS5" s="35">
        <v>0</v>
      </c>
      <c r="BT5" s="35">
        <v>0</v>
      </c>
      <c r="BU5" s="35">
        <v>0</v>
      </c>
      <c r="BV5" s="35">
        <v>0</v>
      </c>
      <c r="BW5" s="35">
        <v>1</v>
      </c>
      <c r="BX5" s="35">
        <v>0</v>
      </c>
      <c r="CD5" s="35" t="s">
        <v>1280</v>
      </c>
      <c r="CE5" s="35">
        <v>0</v>
      </c>
      <c r="CF5" s="35">
        <v>0</v>
      </c>
      <c r="CG5" s="35">
        <v>0</v>
      </c>
      <c r="CH5" s="35">
        <v>0</v>
      </c>
      <c r="CI5" s="35">
        <v>0</v>
      </c>
      <c r="CJ5" s="35">
        <v>0</v>
      </c>
      <c r="CK5" s="35">
        <v>0</v>
      </c>
      <c r="CL5" s="35">
        <v>0</v>
      </c>
      <c r="CM5" s="35">
        <v>0</v>
      </c>
      <c r="CN5" s="35">
        <v>0</v>
      </c>
      <c r="CO5" s="35">
        <v>0</v>
      </c>
      <c r="CP5" s="35">
        <v>0</v>
      </c>
      <c r="CQ5" s="35">
        <v>0</v>
      </c>
      <c r="CR5" s="35">
        <v>0</v>
      </c>
      <c r="CS5" s="35">
        <v>1</v>
      </c>
      <c r="CT5" s="35">
        <v>0</v>
      </c>
      <c r="CX5" s="35">
        <v>4</v>
      </c>
      <c r="CY5" s="35">
        <v>4</v>
      </c>
      <c r="CZ5" s="35">
        <v>3</v>
      </c>
      <c r="DA5" s="35">
        <v>4</v>
      </c>
      <c r="DB5" s="35">
        <v>3</v>
      </c>
      <c r="DC5" s="35">
        <v>3</v>
      </c>
      <c r="DD5" s="35">
        <v>3</v>
      </c>
      <c r="DE5" s="35">
        <v>3</v>
      </c>
      <c r="DF5" s="35">
        <v>3</v>
      </c>
      <c r="DG5" s="35">
        <v>3</v>
      </c>
      <c r="DH5" s="35" t="s">
        <v>1599</v>
      </c>
      <c r="DI5" s="35" t="s">
        <v>1599</v>
      </c>
      <c r="DJ5" s="35" t="s">
        <v>1599</v>
      </c>
      <c r="DK5" s="35" t="s">
        <v>1599</v>
      </c>
      <c r="DL5" s="35">
        <v>3</v>
      </c>
      <c r="DM5" s="35" t="s">
        <v>1599</v>
      </c>
      <c r="DN5" s="35">
        <v>4</v>
      </c>
      <c r="DO5" s="35" t="s">
        <v>1599</v>
      </c>
      <c r="DP5" s="35" t="s">
        <v>1599</v>
      </c>
      <c r="DQ5" s="35" t="s">
        <v>1599</v>
      </c>
      <c r="DR5" s="35" t="s">
        <v>1599</v>
      </c>
      <c r="DS5" s="35" t="s">
        <v>1599</v>
      </c>
      <c r="DT5" s="35" t="s">
        <v>1296</v>
      </c>
      <c r="DU5" s="35" t="s">
        <v>51</v>
      </c>
      <c r="EJ5" s="35" t="s">
        <v>1599</v>
      </c>
      <c r="EW5" s="20" t="s">
        <v>51</v>
      </c>
      <c r="FA5" s="20" t="s">
        <v>1599</v>
      </c>
      <c r="FC5" s="20" t="s">
        <v>1599</v>
      </c>
      <c r="FE5" s="20" t="s">
        <v>1599</v>
      </c>
      <c r="FG5" s="20" t="s">
        <v>1599</v>
      </c>
      <c r="FK5" s="20" t="s">
        <v>1599</v>
      </c>
      <c r="FL5" s="35" t="s">
        <v>1325</v>
      </c>
      <c r="FM5" s="35">
        <v>1</v>
      </c>
      <c r="FN5" s="35">
        <v>0</v>
      </c>
      <c r="FO5" s="35">
        <v>0</v>
      </c>
      <c r="FQ5" s="35" t="s">
        <v>795</v>
      </c>
      <c r="FR5" s="44">
        <v>17000</v>
      </c>
      <c r="FS5" s="35" t="s">
        <v>1281</v>
      </c>
      <c r="FT5" s="35">
        <v>43</v>
      </c>
      <c r="FU5" s="35" t="s">
        <v>1301</v>
      </c>
      <c r="FV5" s="35" t="s">
        <v>1336</v>
      </c>
      <c r="FY5" s="35" t="s">
        <v>1284</v>
      </c>
    </row>
    <row r="6" spans="1:182" x14ac:dyDescent="0.2">
      <c r="A6" s="35" t="s">
        <v>1612</v>
      </c>
      <c r="B6" s="35" t="s">
        <v>568</v>
      </c>
      <c r="C6" s="35" t="s">
        <v>67</v>
      </c>
      <c r="D6" s="35">
        <v>1</v>
      </c>
      <c r="E6" s="35">
        <v>50</v>
      </c>
      <c r="F6" s="35" t="s">
        <v>795</v>
      </c>
      <c r="G6" s="36">
        <v>43217</v>
      </c>
      <c r="H6" s="37">
        <f t="shared" si="0"/>
        <v>43217</v>
      </c>
      <c r="I6" s="35">
        <v>9</v>
      </c>
      <c r="J6" s="35">
        <v>17</v>
      </c>
      <c r="L6" s="35">
        <v>43</v>
      </c>
      <c r="M6" s="35">
        <v>4</v>
      </c>
      <c r="T6" s="35" t="s">
        <v>1339</v>
      </c>
      <c r="U6" s="35" t="s">
        <v>55</v>
      </c>
      <c r="V6" s="35">
        <v>60</v>
      </c>
      <c r="W6" s="35" t="s">
        <v>1340</v>
      </c>
      <c r="X6" s="35" t="s">
        <v>1277</v>
      </c>
      <c r="Y6" s="35">
        <v>1</v>
      </c>
      <c r="Z6" s="35">
        <v>0</v>
      </c>
      <c r="AA6" s="35">
        <v>0</v>
      </c>
      <c r="AB6" s="35">
        <v>0</v>
      </c>
      <c r="AC6" s="35">
        <v>0</v>
      </c>
      <c r="AD6" s="35">
        <v>0</v>
      </c>
      <c r="AE6" s="35">
        <v>0</v>
      </c>
      <c r="AF6" s="35">
        <v>0</v>
      </c>
      <c r="AH6" s="35">
        <v>0</v>
      </c>
      <c r="AI6" s="35" t="s">
        <v>1278</v>
      </c>
      <c r="AJ6" s="35">
        <v>1</v>
      </c>
      <c r="AK6" s="35">
        <v>0</v>
      </c>
      <c r="AL6" s="35">
        <v>0</v>
      </c>
      <c r="AM6" s="35">
        <v>0</v>
      </c>
      <c r="AN6" s="35">
        <v>0</v>
      </c>
      <c r="AO6" s="35">
        <v>0</v>
      </c>
      <c r="AP6" s="35">
        <v>0</v>
      </c>
      <c r="AR6" s="35">
        <v>0</v>
      </c>
      <c r="AS6" s="35">
        <v>1</v>
      </c>
      <c r="AT6" s="35" t="s">
        <v>1279</v>
      </c>
      <c r="AU6" s="35">
        <v>0</v>
      </c>
      <c r="AV6" s="35">
        <v>0</v>
      </c>
      <c r="AW6" s="35">
        <v>0</v>
      </c>
      <c r="AX6" s="35">
        <v>0</v>
      </c>
      <c r="AY6" s="35">
        <v>0</v>
      </c>
      <c r="AZ6" s="35">
        <v>0</v>
      </c>
      <c r="BA6" s="35">
        <v>0</v>
      </c>
      <c r="BB6" s="35">
        <v>0</v>
      </c>
      <c r="BC6" s="35">
        <v>0</v>
      </c>
      <c r="BD6" s="35">
        <v>0</v>
      </c>
      <c r="BE6" s="35">
        <v>0</v>
      </c>
      <c r="BF6" s="35">
        <v>0</v>
      </c>
      <c r="BG6" s="35">
        <v>1</v>
      </c>
      <c r="BK6" s="35" t="s">
        <v>1599</v>
      </c>
      <c r="BL6" s="35">
        <v>0</v>
      </c>
      <c r="BM6" s="35">
        <v>0</v>
      </c>
      <c r="BN6" s="35">
        <v>0</v>
      </c>
      <c r="BO6" s="35">
        <v>0</v>
      </c>
      <c r="BP6" s="35">
        <v>0</v>
      </c>
      <c r="BQ6" s="35">
        <v>0</v>
      </c>
      <c r="BR6" s="35">
        <v>0</v>
      </c>
      <c r="BS6" s="35">
        <v>0</v>
      </c>
      <c r="BT6" s="35">
        <v>0</v>
      </c>
      <c r="BU6" s="35">
        <v>0</v>
      </c>
      <c r="BV6" s="35">
        <v>0</v>
      </c>
      <c r="BW6" s="35">
        <v>0</v>
      </c>
      <c r="BX6" s="35">
        <v>0</v>
      </c>
      <c r="CB6" s="35" t="s">
        <v>1377</v>
      </c>
      <c r="CD6" s="35" t="s">
        <v>1295</v>
      </c>
      <c r="CE6" s="35">
        <v>0</v>
      </c>
      <c r="CF6" s="35">
        <v>0</v>
      </c>
      <c r="CG6" s="35">
        <v>0</v>
      </c>
      <c r="CH6" s="35">
        <v>0</v>
      </c>
      <c r="CI6" s="35">
        <v>0</v>
      </c>
      <c r="CJ6" s="35">
        <v>0</v>
      </c>
      <c r="CK6" s="35">
        <v>0</v>
      </c>
      <c r="CL6" s="35">
        <v>0</v>
      </c>
      <c r="CM6" s="35">
        <v>1</v>
      </c>
      <c r="CN6" s="35">
        <v>0</v>
      </c>
      <c r="CO6" s="35">
        <v>0</v>
      </c>
      <c r="CP6" s="35">
        <v>0</v>
      </c>
      <c r="CQ6" s="35">
        <v>0</v>
      </c>
      <c r="CR6" s="35">
        <v>0</v>
      </c>
      <c r="CS6" s="35">
        <v>0</v>
      </c>
      <c r="CT6" s="35">
        <v>0</v>
      </c>
      <c r="CX6" s="35">
        <v>4</v>
      </c>
      <c r="CY6" s="35">
        <v>4</v>
      </c>
      <c r="CZ6" s="35">
        <v>4</v>
      </c>
      <c r="DA6" s="35">
        <v>4</v>
      </c>
      <c r="DB6" s="35">
        <v>2</v>
      </c>
      <c r="DC6" s="35">
        <v>4</v>
      </c>
      <c r="DD6" s="35" t="s">
        <v>1599</v>
      </c>
      <c r="DE6" s="35">
        <v>4</v>
      </c>
      <c r="DF6" s="35">
        <v>4</v>
      </c>
      <c r="DG6" s="35">
        <v>4</v>
      </c>
      <c r="DH6" s="35" t="s">
        <v>1599</v>
      </c>
      <c r="DI6" s="35" t="s">
        <v>1599</v>
      </c>
      <c r="DJ6" s="35" t="s">
        <v>1599</v>
      </c>
      <c r="DK6" s="35" t="s">
        <v>1599</v>
      </c>
      <c r="DL6" s="35">
        <v>3</v>
      </c>
      <c r="DM6" s="35">
        <v>3</v>
      </c>
      <c r="DN6" s="35">
        <v>3</v>
      </c>
      <c r="DO6" s="35">
        <v>3</v>
      </c>
      <c r="DP6" s="35">
        <v>3</v>
      </c>
      <c r="DQ6" s="35">
        <v>3</v>
      </c>
      <c r="DR6" s="35">
        <v>3</v>
      </c>
      <c r="DS6" s="35" t="s">
        <v>1599</v>
      </c>
      <c r="DT6" s="35" t="s">
        <v>1881</v>
      </c>
      <c r="DU6" s="35" t="s">
        <v>51</v>
      </c>
      <c r="EJ6" s="35" t="s">
        <v>1599</v>
      </c>
      <c r="EW6" s="20" t="s">
        <v>51</v>
      </c>
      <c r="FA6" s="20" t="s">
        <v>1599</v>
      </c>
      <c r="FC6" s="20" t="s">
        <v>1599</v>
      </c>
      <c r="FE6" s="20" t="s">
        <v>1599</v>
      </c>
      <c r="FG6" s="20" t="s">
        <v>1599</v>
      </c>
      <c r="FK6" s="20" t="s">
        <v>1599</v>
      </c>
      <c r="FL6" s="35" t="s">
        <v>1299</v>
      </c>
      <c r="FM6" s="35">
        <v>0</v>
      </c>
      <c r="FN6" s="35">
        <v>0</v>
      </c>
      <c r="FO6" s="35">
        <v>1</v>
      </c>
      <c r="FP6" s="35" t="s">
        <v>1378</v>
      </c>
      <c r="FQ6" s="35" t="s">
        <v>1379</v>
      </c>
      <c r="FR6" s="44">
        <v>17940</v>
      </c>
      <c r="FS6" s="35" t="s">
        <v>1281</v>
      </c>
      <c r="FT6" s="35">
        <v>47</v>
      </c>
      <c r="FU6" s="35" t="s">
        <v>1282</v>
      </c>
      <c r="FV6" s="35" t="s">
        <v>1302</v>
      </c>
      <c r="FX6" s="35">
        <v>5833</v>
      </c>
      <c r="FY6" s="35" t="s">
        <v>1310</v>
      </c>
      <c r="FZ6" s="35" t="s">
        <v>1380</v>
      </c>
    </row>
    <row r="7" spans="1:182" x14ac:dyDescent="0.2">
      <c r="A7" s="35" t="s">
        <v>1612</v>
      </c>
      <c r="B7" s="35" t="s">
        <v>568</v>
      </c>
      <c r="C7" s="35" t="s">
        <v>68</v>
      </c>
      <c r="D7" s="35">
        <v>1</v>
      </c>
      <c r="E7" s="35">
        <v>50</v>
      </c>
      <c r="F7" s="35" t="s">
        <v>795</v>
      </c>
      <c r="G7" s="36">
        <v>43217</v>
      </c>
      <c r="H7" s="37">
        <f t="shared" si="0"/>
        <v>43217</v>
      </c>
      <c r="I7" s="35">
        <v>9</v>
      </c>
      <c r="J7" s="35">
        <v>17</v>
      </c>
      <c r="L7" s="35">
        <v>43</v>
      </c>
      <c r="M7" s="35">
        <v>4</v>
      </c>
      <c r="T7" s="35" t="s">
        <v>1274</v>
      </c>
      <c r="U7" s="35" t="s">
        <v>1275</v>
      </c>
      <c r="V7" s="35">
        <v>30</v>
      </c>
      <c r="W7" s="35" t="s">
        <v>1276</v>
      </c>
      <c r="X7" s="35" t="s">
        <v>1277</v>
      </c>
      <c r="Y7" s="35">
        <v>1</v>
      </c>
      <c r="Z7" s="35">
        <v>0</v>
      </c>
      <c r="AA7" s="35">
        <v>0</v>
      </c>
      <c r="AB7" s="35">
        <v>0</v>
      </c>
      <c r="AC7" s="35">
        <v>0</v>
      </c>
      <c r="AD7" s="35">
        <v>0</v>
      </c>
      <c r="AE7" s="35">
        <v>0</v>
      </c>
      <c r="AF7" s="35">
        <v>0</v>
      </c>
      <c r="AH7" s="35">
        <v>6</v>
      </c>
      <c r="AI7" s="35" t="s">
        <v>1278</v>
      </c>
      <c r="AJ7" s="35">
        <v>1</v>
      </c>
      <c r="AK7" s="35">
        <v>0</v>
      </c>
      <c r="AL7" s="35">
        <v>0</v>
      </c>
      <c r="AM7" s="35">
        <v>0</v>
      </c>
      <c r="AN7" s="35">
        <v>0</v>
      </c>
      <c r="AO7" s="35">
        <v>0</v>
      </c>
      <c r="AP7" s="35">
        <v>0</v>
      </c>
      <c r="AR7" s="35">
        <v>0</v>
      </c>
      <c r="AS7" s="35">
        <v>1</v>
      </c>
      <c r="AT7" s="35" t="s">
        <v>1279</v>
      </c>
      <c r="AU7" s="35">
        <v>0</v>
      </c>
      <c r="AV7" s="35">
        <v>0</v>
      </c>
      <c r="AW7" s="35">
        <v>0</v>
      </c>
      <c r="AX7" s="35">
        <v>0</v>
      </c>
      <c r="AY7" s="35">
        <v>0</v>
      </c>
      <c r="AZ7" s="35">
        <v>0</v>
      </c>
      <c r="BA7" s="35">
        <v>0</v>
      </c>
      <c r="BB7" s="35">
        <v>0</v>
      </c>
      <c r="BC7" s="35">
        <v>0</v>
      </c>
      <c r="BD7" s="35">
        <v>0</v>
      </c>
      <c r="BE7" s="35">
        <v>0</v>
      </c>
      <c r="BF7" s="35">
        <v>0</v>
      </c>
      <c r="BG7" s="35">
        <v>1</v>
      </c>
      <c r="BK7" s="35" t="s">
        <v>1334</v>
      </c>
      <c r="BL7" s="35">
        <v>0</v>
      </c>
      <c r="BM7" s="35">
        <v>0</v>
      </c>
      <c r="BN7" s="35">
        <v>0</v>
      </c>
      <c r="BO7" s="35">
        <v>0</v>
      </c>
      <c r="BP7" s="35">
        <v>0</v>
      </c>
      <c r="BQ7" s="35">
        <v>0</v>
      </c>
      <c r="BR7" s="35">
        <v>0</v>
      </c>
      <c r="BS7" s="35">
        <v>0</v>
      </c>
      <c r="BT7" s="35">
        <v>0</v>
      </c>
      <c r="BU7" s="35">
        <v>0</v>
      </c>
      <c r="BV7" s="35">
        <v>1</v>
      </c>
      <c r="BW7" s="35">
        <v>0</v>
      </c>
      <c r="BX7" s="35">
        <v>0</v>
      </c>
      <c r="CD7" s="35" t="s">
        <v>1305</v>
      </c>
      <c r="CE7" s="35">
        <v>0</v>
      </c>
      <c r="CF7" s="35">
        <v>0</v>
      </c>
      <c r="CG7" s="35">
        <v>0</v>
      </c>
      <c r="CH7" s="35">
        <v>1</v>
      </c>
      <c r="CI7" s="35">
        <v>0</v>
      </c>
      <c r="CJ7" s="35">
        <v>0</v>
      </c>
      <c r="CK7" s="35">
        <v>0</v>
      </c>
      <c r="CL7" s="35">
        <v>0</v>
      </c>
      <c r="CM7" s="35">
        <v>0</v>
      </c>
      <c r="CN7" s="35">
        <v>0</v>
      </c>
      <c r="CO7" s="35">
        <v>0</v>
      </c>
      <c r="CP7" s="35">
        <v>0</v>
      </c>
      <c r="CQ7" s="35">
        <v>0</v>
      </c>
      <c r="CR7" s="35">
        <v>0</v>
      </c>
      <c r="CS7" s="35">
        <v>0</v>
      </c>
      <c r="CT7" s="35">
        <v>0</v>
      </c>
      <c r="CX7" s="35">
        <v>4</v>
      </c>
      <c r="CY7" s="35">
        <v>2</v>
      </c>
      <c r="CZ7" s="35">
        <v>2</v>
      </c>
      <c r="DA7" s="35">
        <v>3</v>
      </c>
      <c r="DB7" s="35">
        <v>3</v>
      </c>
      <c r="DC7" s="35">
        <v>2</v>
      </c>
      <c r="DD7" s="35" t="s">
        <v>1599</v>
      </c>
      <c r="DE7" s="35">
        <v>4</v>
      </c>
      <c r="DF7" s="35" t="s">
        <v>1599</v>
      </c>
      <c r="DG7" s="35" t="s">
        <v>1599</v>
      </c>
      <c r="DH7" s="35" t="s">
        <v>1599</v>
      </c>
      <c r="DI7" s="35" t="s">
        <v>1599</v>
      </c>
      <c r="DJ7" s="35" t="s">
        <v>1599</v>
      </c>
      <c r="DK7" s="35" t="s">
        <v>1599</v>
      </c>
      <c r="DL7" s="35">
        <v>4</v>
      </c>
      <c r="DM7" s="35">
        <v>4</v>
      </c>
      <c r="DN7" s="35">
        <v>2</v>
      </c>
      <c r="DO7" s="35">
        <v>4</v>
      </c>
      <c r="DP7" s="35" t="s">
        <v>1599</v>
      </c>
      <c r="DQ7" s="35" t="s">
        <v>1599</v>
      </c>
      <c r="DR7" s="35" t="s">
        <v>1599</v>
      </c>
      <c r="DS7" s="35" t="s">
        <v>1599</v>
      </c>
      <c r="DT7" s="35" t="s">
        <v>1317</v>
      </c>
      <c r="DU7" s="35" t="s">
        <v>54</v>
      </c>
      <c r="EJ7" s="35" t="s">
        <v>1599</v>
      </c>
      <c r="FA7" s="20" t="s">
        <v>1599</v>
      </c>
      <c r="FC7" s="20" t="s">
        <v>1599</v>
      </c>
      <c r="FE7" s="20" t="s">
        <v>1599</v>
      </c>
      <c r="FG7" s="20" t="s">
        <v>1599</v>
      </c>
      <c r="FK7" s="20" t="s">
        <v>1599</v>
      </c>
      <c r="FL7" s="35" t="s">
        <v>1325</v>
      </c>
      <c r="FM7" s="35">
        <v>1</v>
      </c>
      <c r="FN7" s="35">
        <v>0</v>
      </c>
      <c r="FO7" s="35">
        <v>0</v>
      </c>
      <c r="FQ7" s="35" t="s">
        <v>1381</v>
      </c>
      <c r="FR7" s="44">
        <v>33600</v>
      </c>
      <c r="FS7" s="35" t="s">
        <v>1281</v>
      </c>
      <c r="FT7" s="35">
        <v>42</v>
      </c>
      <c r="FU7" s="35" t="s">
        <v>1282</v>
      </c>
      <c r="FV7" s="35" t="s">
        <v>1302</v>
      </c>
      <c r="FY7" s="35" t="s">
        <v>1303</v>
      </c>
    </row>
    <row r="8" spans="1:182" x14ac:dyDescent="0.2">
      <c r="A8" s="35" t="s">
        <v>1612</v>
      </c>
      <c r="B8" s="35" t="s">
        <v>568</v>
      </c>
      <c r="C8" s="35" t="s">
        <v>70</v>
      </c>
      <c r="D8" s="35">
        <v>1</v>
      </c>
      <c r="E8" s="35">
        <v>50</v>
      </c>
      <c r="F8" s="35" t="s">
        <v>795</v>
      </c>
      <c r="G8" s="36">
        <v>43217</v>
      </c>
      <c r="H8" s="37">
        <f t="shared" si="0"/>
        <v>43217</v>
      </c>
      <c r="I8" s="35">
        <v>10</v>
      </c>
      <c r="J8" s="35">
        <v>17</v>
      </c>
      <c r="L8" s="35">
        <v>43</v>
      </c>
      <c r="M8" s="35">
        <v>4</v>
      </c>
      <c r="T8" s="35" t="s">
        <v>1358</v>
      </c>
      <c r="U8" s="35" t="s">
        <v>1275</v>
      </c>
      <c r="V8" s="35">
        <v>30</v>
      </c>
      <c r="W8" s="35" t="s">
        <v>1276</v>
      </c>
      <c r="X8" s="35" t="s">
        <v>1277</v>
      </c>
      <c r="Y8" s="35">
        <v>1</v>
      </c>
      <c r="Z8" s="35">
        <v>0</v>
      </c>
      <c r="AA8" s="35">
        <v>0</v>
      </c>
      <c r="AB8" s="35">
        <v>0</v>
      </c>
      <c r="AC8" s="35">
        <v>0</v>
      </c>
      <c r="AD8" s="35">
        <v>0</v>
      </c>
      <c r="AE8" s="35">
        <v>0</v>
      </c>
      <c r="AF8" s="35">
        <v>0</v>
      </c>
      <c r="AH8" s="35">
        <v>0.3</v>
      </c>
      <c r="AI8" s="35" t="s">
        <v>1287</v>
      </c>
      <c r="AJ8" s="35">
        <v>0</v>
      </c>
      <c r="AK8" s="35">
        <v>0</v>
      </c>
      <c r="AL8" s="35">
        <v>1</v>
      </c>
      <c r="AM8" s="35">
        <v>0</v>
      </c>
      <c r="AN8" s="35">
        <v>0</v>
      </c>
      <c r="AO8" s="35">
        <v>0</v>
      </c>
      <c r="AP8" s="35">
        <v>0</v>
      </c>
      <c r="AR8" s="35">
        <v>2</v>
      </c>
      <c r="AS8" s="35">
        <v>2</v>
      </c>
      <c r="AT8" s="35" t="s">
        <v>1684</v>
      </c>
      <c r="AU8" s="35">
        <v>1</v>
      </c>
      <c r="AV8" s="35">
        <v>1</v>
      </c>
      <c r="AW8" s="35">
        <v>0</v>
      </c>
      <c r="AX8" s="35">
        <v>1</v>
      </c>
      <c r="AY8" s="35">
        <v>0</v>
      </c>
      <c r="AZ8" s="35">
        <v>0</v>
      </c>
      <c r="BA8" s="35">
        <v>0</v>
      </c>
      <c r="BB8" s="35">
        <v>0</v>
      </c>
      <c r="BC8" s="35">
        <v>0</v>
      </c>
      <c r="BD8" s="35">
        <v>0</v>
      </c>
      <c r="BE8" s="35">
        <v>0</v>
      </c>
      <c r="BF8" s="35">
        <v>0</v>
      </c>
      <c r="BG8" s="35">
        <v>0</v>
      </c>
      <c r="BI8" s="35" t="s">
        <v>1322</v>
      </c>
      <c r="BJ8" s="35">
        <v>0.5</v>
      </c>
      <c r="BK8" s="35" t="s">
        <v>1742</v>
      </c>
      <c r="BL8" s="35">
        <v>0</v>
      </c>
      <c r="BM8" s="35">
        <v>0</v>
      </c>
      <c r="BN8" s="35">
        <v>0</v>
      </c>
      <c r="BO8" s="35">
        <v>1</v>
      </c>
      <c r="BP8" s="35">
        <v>0</v>
      </c>
      <c r="BQ8" s="35">
        <v>0</v>
      </c>
      <c r="BR8" s="35">
        <v>0</v>
      </c>
      <c r="BS8" s="35">
        <v>0</v>
      </c>
      <c r="BT8" s="35">
        <v>0</v>
      </c>
      <c r="BU8" s="35">
        <v>0</v>
      </c>
      <c r="BV8" s="35">
        <v>0</v>
      </c>
      <c r="BW8" s="35">
        <v>0</v>
      </c>
      <c r="BX8" s="35">
        <v>0</v>
      </c>
      <c r="CD8" s="35" t="s">
        <v>1845</v>
      </c>
      <c r="CE8" s="35">
        <v>0</v>
      </c>
      <c r="CF8" s="35">
        <v>0</v>
      </c>
      <c r="CG8" s="35">
        <v>0</v>
      </c>
      <c r="CH8" s="35">
        <v>0</v>
      </c>
      <c r="CI8" s="35">
        <v>0</v>
      </c>
      <c r="CJ8" s="35">
        <v>0</v>
      </c>
      <c r="CK8" s="35">
        <v>0</v>
      </c>
      <c r="CL8" s="35">
        <v>0</v>
      </c>
      <c r="CM8" s="35">
        <v>0</v>
      </c>
      <c r="CN8" s="35">
        <v>0</v>
      </c>
      <c r="CO8" s="35">
        <v>1</v>
      </c>
      <c r="CP8" s="35">
        <v>0</v>
      </c>
      <c r="CQ8" s="35">
        <v>0</v>
      </c>
      <c r="CR8" s="35">
        <v>1</v>
      </c>
      <c r="CS8" s="35">
        <v>0</v>
      </c>
      <c r="CT8" s="35">
        <v>0</v>
      </c>
      <c r="CX8" s="35">
        <v>3</v>
      </c>
      <c r="CY8" s="35">
        <v>3</v>
      </c>
      <c r="CZ8" s="35">
        <v>3</v>
      </c>
      <c r="DA8" s="35">
        <v>3</v>
      </c>
      <c r="DB8" s="35">
        <v>3</v>
      </c>
      <c r="DC8" s="35">
        <v>3</v>
      </c>
      <c r="DD8" s="35">
        <v>3</v>
      </c>
      <c r="DE8" s="35">
        <v>4</v>
      </c>
      <c r="DF8" s="35">
        <v>4</v>
      </c>
      <c r="DG8" s="35">
        <v>3</v>
      </c>
      <c r="DH8" s="35">
        <v>3</v>
      </c>
      <c r="DI8" s="35">
        <v>3</v>
      </c>
      <c r="DJ8" s="35">
        <v>3</v>
      </c>
      <c r="DK8" s="35">
        <v>3</v>
      </c>
      <c r="DL8" s="35">
        <v>3</v>
      </c>
      <c r="DM8" s="35">
        <v>3</v>
      </c>
      <c r="DN8" s="35">
        <v>3</v>
      </c>
      <c r="DO8" s="35">
        <v>3</v>
      </c>
      <c r="DP8" s="35">
        <v>3</v>
      </c>
      <c r="DQ8" s="35">
        <v>3</v>
      </c>
      <c r="DR8" s="35">
        <v>3</v>
      </c>
      <c r="DS8" s="35">
        <v>3</v>
      </c>
      <c r="DT8" s="35" t="s">
        <v>1321</v>
      </c>
      <c r="DU8" s="35" t="s">
        <v>51</v>
      </c>
      <c r="EJ8" s="35" t="s">
        <v>1599</v>
      </c>
      <c r="EW8" s="20" t="s">
        <v>54</v>
      </c>
      <c r="FA8" s="20">
        <v>15</v>
      </c>
      <c r="FC8" s="20" t="s">
        <v>1599</v>
      </c>
      <c r="FE8" s="20" t="s">
        <v>1599</v>
      </c>
      <c r="FG8" s="20" t="s">
        <v>1599</v>
      </c>
      <c r="FK8" s="20" t="s">
        <v>1599</v>
      </c>
      <c r="FL8" s="35" t="s">
        <v>1325</v>
      </c>
      <c r="FM8" s="35">
        <v>1</v>
      </c>
      <c r="FN8" s="35">
        <v>0</v>
      </c>
      <c r="FO8" s="35">
        <v>0</v>
      </c>
      <c r="FQ8" s="35" t="s">
        <v>1382</v>
      </c>
      <c r="FR8" s="44">
        <v>17590</v>
      </c>
      <c r="FS8" s="35" t="s">
        <v>1281</v>
      </c>
      <c r="FT8" s="35">
        <v>35</v>
      </c>
      <c r="FU8" s="35" t="s">
        <v>1301</v>
      </c>
      <c r="FV8" s="35" t="s">
        <v>1302</v>
      </c>
      <c r="FY8" s="35" t="s">
        <v>1303</v>
      </c>
    </row>
    <row r="9" spans="1:182" x14ac:dyDescent="0.2">
      <c r="A9" s="35" t="s">
        <v>1612</v>
      </c>
      <c r="B9" s="35" t="s">
        <v>568</v>
      </c>
      <c r="C9" s="78" t="s">
        <v>2179</v>
      </c>
      <c r="D9" s="35">
        <v>2</v>
      </c>
      <c r="E9" s="35">
        <v>50</v>
      </c>
      <c r="F9" s="35" t="s">
        <v>795</v>
      </c>
      <c r="G9" s="36">
        <v>43217</v>
      </c>
      <c r="H9" s="37">
        <f t="shared" si="0"/>
        <v>43217</v>
      </c>
      <c r="I9" s="35">
        <v>10</v>
      </c>
      <c r="J9" s="35">
        <v>17</v>
      </c>
      <c r="L9" s="35">
        <v>43</v>
      </c>
      <c r="M9" s="35">
        <v>4</v>
      </c>
      <c r="T9" s="35" t="s">
        <v>1274</v>
      </c>
      <c r="U9" s="35" t="s">
        <v>1275</v>
      </c>
      <c r="V9" s="35">
        <v>25</v>
      </c>
      <c r="W9" s="35" t="s">
        <v>1340</v>
      </c>
      <c r="X9" s="35" t="s">
        <v>1277</v>
      </c>
      <c r="Y9" s="35">
        <v>1</v>
      </c>
      <c r="Z9" s="35">
        <v>0</v>
      </c>
      <c r="AA9" s="35">
        <v>0</v>
      </c>
      <c r="AB9" s="35">
        <v>0</v>
      </c>
      <c r="AC9" s="35">
        <v>0</v>
      </c>
      <c r="AD9" s="35">
        <v>0</v>
      </c>
      <c r="AE9" s="35">
        <v>0</v>
      </c>
      <c r="AF9" s="35">
        <v>0</v>
      </c>
      <c r="AH9" s="35">
        <v>0</v>
      </c>
      <c r="AI9" s="35" t="s">
        <v>1311</v>
      </c>
      <c r="AJ9" s="35">
        <v>0</v>
      </c>
      <c r="AK9" s="35">
        <v>1</v>
      </c>
      <c r="AL9" s="35">
        <v>0</v>
      </c>
      <c r="AM9" s="35">
        <v>0</v>
      </c>
      <c r="AN9" s="35">
        <v>0</v>
      </c>
      <c r="AO9" s="35">
        <v>0</v>
      </c>
      <c r="AP9" s="35">
        <v>0</v>
      </c>
      <c r="AR9" s="35">
        <v>0</v>
      </c>
      <c r="AS9" s="35">
        <v>2</v>
      </c>
      <c r="AT9" s="35" t="s">
        <v>1279</v>
      </c>
      <c r="AU9" s="35">
        <v>0</v>
      </c>
      <c r="AV9" s="35">
        <v>0</v>
      </c>
      <c r="AW9" s="35">
        <v>0</v>
      </c>
      <c r="AX9" s="35">
        <v>0</v>
      </c>
      <c r="AY9" s="35">
        <v>0</v>
      </c>
      <c r="AZ9" s="35">
        <v>0</v>
      </c>
      <c r="BA9" s="35">
        <v>0</v>
      </c>
      <c r="BB9" s="35">
        <v>0</v>
      </c>
      <c r="BC9" s="35">
        <v>0</v>
      </c>
      <c r="BD9" s="35">
        <v>0</v>
      </c>
      <c r="BE9" s="35">
        <v>0</v>
      </c>
      <c r="BF9" s="35">
        <v>0</v>
      </c>
      <c r="BG9" s="35">
        <v>1</v>
      </c>
      <c r="BK9" s="35" t="s">
        <v>1772</v>
      </c>
      <c r="BL9" s="35">
        <v>0</v>
      </c>
      <c r="BM9" s="35">
        <v>0</v>
      </c>
      <c r="BN9" s="35">
        <v>0</v>
      </c>
      <c r="BO9" s="35">
        <v>0</v>
      </c>
      <c r="BP9" s="35">
        <v>0</v>
      </c>
      <c r="BQ9" s="35">
        <v>0</v>
      </c>
      <c r="BR9" s="35">
        <v>0</v>
      </c>
      <c r="BS9" s="35">
        <v>0</v>
      </c>
      <c r="BT9" s="35">
        <v>0</v>
      </c>
      <c r="BU9" s="35">
        <v>0</v>
      </c>
      <c r="BV9" s="35">
        <v>0</v>
      </c>
      <c r="BW9" s="35">
        <v>1</v>
      </c>
      <c r="BX9" s="35">
        <v>0</v>
      </c>
      <c r="CD9" s="35" t="s">
        <v>1280</v>
      </c>
      <c r="CE9" s="35">
        <v>0</v>
      </c>
      <c r="CF9" s="35">
        <v>0</v>
      </c>
      <c r="CG9" s="35">
        <v>0</v>
      </c>
      <c r="CH9" s="35">
        <v>0</v>
      </c>
      <c r="CI9" s="35">
        <v>0</v>
      </c>
      <c r="CJ9" s="35">
        <v>0</v>
      </c>
      <c r="CK9" s="35">
        <v>0</v>
      </c>
      <c r="CL9" s="35">
        <v>0</v>
      </c>
      <c r="CM9" s="35">
        <v>0</v>
      </c>
      <c r="CN9" s="35">
        <v>0</v>
      </c>
      <c r="CO9" s="35">
        <v>0</v>
      </c>
      <c r="CP9" s="35">
        <v>0</v>
      </c>
      <c r="CQ9" s="35">
        <v>0</v>
      </c>
      <c r="CR9" s="35">
        <v>0</v>
      </c>
      <c r="CS9" s="35">
        <v>1</v>
      </c>
      <c r="CT9" s="35">
        <v>0</v>
      </c>
      <c r="CX9" s="35">
        <v>4</v>
      </c>
      <c r="CY9" s="35">
        <v>4</v>
      </c>
      <c r="CZ9" s="35">
        <v>4</v>
      </c>
      <c r="DA9" s="35">
        <v>4</v>
      </c>
      <c r="DB9" s="35">
        <v>4</v>
      </c>
      <c r="DC9" s="35">
        <v>4</v>
      </c>
      <c r="DD9" s="35" t="s">
        <v>1599</v>
      </c>
      <c r="DE9" s="35">
        <v>4</v>
      </c>
      <c r="DF9" s="35">
        <v>4</v>
      </c>
      <c r="DG9" s="35">
        <v>4</v>
      </c>
      <c r="DH9" s="35" t="s">
        <v>1599</v>
      </c>
      <c r="DI9" s="35" t="s">
        <v>1599</v>
      </c>
      <c r="DJ9" s="35" t="s">
        <v>1599</v>
      </c>
      <c r="DK9" s="35" t="s">
        <v>1599</v>
      </c>
      <c r="DL9" s="35" t="s">
        <v>1599</v>
      </c>
      <c r="DM9" s="35" t="s">
        <v>1599</v>
      </c>
      <c r="DN9" s="35" t="s">
        <v>1599</v>
      </c>
      <c r="DO9" s="35" t="s">
        <v>1599</v>
      </c>
      <c r="DP9" s="35" t="s">
        <v>1599</v>
      </c>
      <c r="DQ9" s="35" t="s">
        <v>1599</v>
      </c>
      <c r="DR9" s="35" t="s">
        <v>1599</v>
      </c>
      <c r="DS9" s="35" t="s">
        <v>1599</v>
      </c>
      <c r="DT9" s="35" t="s">
        <v>1881</v>
      </c>
      <c r="DU9" s="35" t="s">
        <v>51</v>
      </c>
      <c r="EJ9" s="35" t="s">
        <v>1599</v>
      </c>
      <c r="EW9" s="20" t="s">
        <v>51</v>
      </c>
      <c r="FA9" s="20" t="s">
        <v>1599</v>
      </c>
      <c r="FC9" s="20" t="s">
        <v>1599</v>
      </c>
      <c r="FE9" s="20" t="s">
        <v>1599</v>
      </c>
      <c r="FG9" s="20" t="s">
        <v>1599</v>
      </c>
      <c r="FK9" s="20" t="s">
        <v>1599</v>
      </c>
      <c r="FL9" s="35" t="s">
        <v>1299</v>
      </c>
      <c r="FM9" s="35">
        <v>0</v>
      </c>
      <c r="FN9" s="35">
        <v>0</v>
      </c>
      <c r="FO9" s="35">
        <v>1</v>
      </c>
      <c r="FP9" s="35" t="s">
        <v>1383</v>
      </c>
      <c r="FQ9" s="35" t="s">
        <v>1384</v>
      </c>
      <c r="FR9" s="44">
        <v>17220</v>
      </c>
      <c r="FS9" s="35" t="s">
        <v>1281</v>
      </c>
      <c r="FT9" s="35">
        <v>32</v>
      </c>
      <c r="FU9" s="35" t="s">
        <v>1301</v>
      </c>
      <c r="FV9" s="35" t="s">
        <v>1336</v>
      </c>
      <c r="FX9" s="35">
        <v>1100</v>
      </c>
      <c r="FY9" s="35" t="s">
        <v>1303</v>
      </c>
      <c r="FZ9" s="35" t="s">
        <v>51</v>
      </c>
    </row>
    <row r="10" spans="1:182" x14ac:dyDescent="0.2">
      <c r="A10" s="35" t="s">
        <v>1612</v>
      </c>
      <c r="B10" s="35" t="s">
        <v>568</v>
      </c>
      <c r="C10" s="78" t="s">
        <v>2180</v>
      </c>
      <c r="D10" s="35">
        <v>2</v>
      </c>
      <c r="E10" s="35">
        <v>50</v>
      </c>
      <c r="F10" s="35" t="s">
        <v>795</v>
      </c>
      <c r="G10" s="36">
        <v>43217</v>
      </c>
      <c r="H10" s="37">
        <f t="shared" si="0"/>
        <v>43217</v>
      </c>
      <c r="I10" s="35">
        <v>10</v>
      </c>
      <c r="J10" s="35">
        <v>17</v>
      </c>
      <c r="L10" s="35">
        <v>43</v>
      </c>
      <c r="M10" s="35">
        <v>4</v>
      </c>
      <c r="T10" s="35" t="s">
        <v>1274</v>
      </c>
      <c r="U10" s="35" t="s">
        <v>1275</v>
      </c>
      <c r="V10" s="35">
        <v>30</v>
      </c>
      <c r="W10" s="35" t="s">
        <v>1276</v>
      </c>
      <c r="X10" s="35" t="s">
        <v>201</v>
      </c>
      <c r="Y10" s="35">
        <v>0</v>
      </c>
      <c r="Z10" s="35">
        <v>1</v>
      </c>
      <c r="AA10" s="35">
        <v>0</v>
      </c>
      <c r="AB10" s="35">
        <v>0</v>
      </c>
      <c r="AC10" s="35">
        <v>0</v>
      </c>
      <c r="AD10" s="35">
        <v>0</v>
      </c>
      <c r="AE10" s="35">
        <v>0</v>
      </c>
      <c r="AF10" s="35">
        <v>0</v>
      </c>
      <c r="AH10" s="35">
        <v>15</v>
      </c>
      <c r="AI10" s="35" t="s">
        <v>1311</v>
      </c>
      <c r="AJ10" s="35">
        <v>0</v>
      </c>
      <c r="AK10" s="35">
        <v>1</v>
      </c>
      <c r="AL10" s="35">
        <v>0</v>
      </c>
      <c r="AM10" s="35">
        <v>0</v>
      </c>
      <c r="AN10" s="35">
        <v>0</v>
      </c>
      <c r="AO10" s="35">
        <v>0</v>
      </c>
      <c r="AP10" s="35">
        <v>0</v>
      </c>
      <c r="AR10" s="35">
        <v>0</v>
      </c>
      <c r="AS10" s="35">
        <v>2</v>
      </c>
      <c r="AT10" s="35" t="s">
        <v>1279</v>
      </c>
      <c r="AU10" s="35">
        <v>0</v>
      </c>
      <c r="AV10" s="35">
        <v>0</v>
      </c>
      <c r="AW10" s="35">
        <v>0</v>
      </c>
      <c r="AX10" s="35">
        <v>0</v>
      </c>
      <c r="AY10" s="35">
        <v>0</v>
      </c>
      <c r="AZ10" s="35">
        <v>0</v>
      </c>
      <c r="BA10" s="35">
        <v>0</v>
      </c>
      <c r="BB10" s="35">
        <v>0</v>
      </c>
      <c r="BC10" s="35">
        <v>0</v>
      </c>
      <c r="BD10" s="35">
        <v>0</v>
      </c>
      <c r="BE10" s="35">
        <v>0</v>
      </c>
      <c r="BF10" s="35">
        <v>0</v>
      </c>
      <c r="BG10" s="35">
        <v>1</v>
      </c>
      <c r="BK10" s="35" t="s">
        <v>1772</v>
      </c>
      <c r="BL10" s="35">
        <v>0</v>
      </c>
      <c r="BM10" s="35">
        <v>0</v>
      </c>
      <c r="BN10" s="35">
        <v>0</v>
      </c>
      <c r="BO10" s="35">
        <v>0</v>
      </c>
      <c r="BP10" s="35">
        <v>0</v>
      </c>
      <c r="BQ10" s="35">
        <v>0</v>
      </c>
      <c r="BR10" s="35">
        <v>0</v>
      </c>
      <c r="BS10" s="35">
        <v>0</v>
      </c>
      <c r="BT10" s="35">
        <v>0</v>
      </c>
      <c r="BU10" s="35">
        <v>0</v>
      </c>
      <c r="BV10" s="35">
        <v>0</v>
      </c>
      <c r="BW10" s="35">
        <v>1</v>
      </c>
      <c r="BX10" s="35">
        <v>0</v>
      </c>
      <c r="CD10" s="35" t="s">
        <v>1280</v>
      </c>
      <c r="CE10" s="35">
        <v>0</v>
      </c>
      <c r="CF10" s="35">
        <v>0</v>
      </c>
      <c r="CG10" s="35">
        <v>0</v>
      </c>
      <c r="CH10" s="35">
        <v>0</v>
      </c>
      <c r="CI10" s="35">
        <v>0</v>
      </c>
      <c r="CJ10" s="35">
        <v>0</v>
      </c>
      <c r="CK10" s="35">
        <v>0</v>
      </c>
      <c r="CL10" s="35">
        <v>0</v>
      </c>
      <c r="CM10" s="35">
        <v>0</v>
      </c>
      <c r="CN10" s="35">
        <v>0</v>
      </c>
      <c r="CO10" s="35">
        <v>0</v>
      </c>
      <c r="CP10" s="35">
        <v>0</v>
      </c>
      <c r="CQ10" s="35">
        <v>0</v>
      </c>
      <c r="CR10" s="35">
        <v>0</v>
      </c>
      <c r="CS10" s="35">
        <v>1</v>
      </c>
      <c r="CT10" s="35">
        <v>0</v>
      </c>
      <c r="CX10" s="35">
        <v>4</v>
      </c>
      <c r="CY10" s="35">
        <v>4</v>
      </c>
      <c r="CZ10" s="35">
        <v>4</v>
      </c>
      <c r="DA10" s="35">
        <v>4</v>
      </c>
      <c r="DB10" s="35">
        <v>4</v>
      </c>
      <c r="DC10" s="35">
        <v>4</v>
      </c>
      <c r="DD10" s="35">
        <v>4</v>
      </c>
      <c r="DE10" s="35">
        <v>4</v>
      </c>
      <c r="DF10" s="35">
        <v>4</v>
      </c>
      <c r="DG10" s="35">
        <v>4</v>
      </c>
      <c r="DH10" s="35" t="s">
        <v>1599</v>
      </c>
      <c r="DI10" s="35" t="s">
        <v>1599</v>
      </c>
      <c r="DJ10" s="35" t="s">
        <v>1599</v>
      </c>
      <c r="DK10" s="35" t="s">
        <v>1599</v>
      </c>
      <c r="DL10" s="35" t="s">
        <v>1599</v>
      </c>
      <c r="DM10" s="35" t="s">
        <v>1599</v>
      </c>
      <c r="DN10" s="35" t="s">
        <v>1599</v>
      </c>
      <c r="DO10" s="35" t="s">
        <v>1599</v>
      </c>
      <c r="DP10" s="35" t="s">
        <v>1599</v>
      </c>
      <c r="DQ10" s="35" t="s">
        <v>1599</v>
      </c>
      <c r="DR10" s="35" t="s">
        <v>1599</v>
      </c>
      <c r="DS10" s="35" t="s">
        <v>1599</v>
      </c>
      <c r="DT10" s="35" t="s">
        <v>1881</v>
      </c>
      <c r="DU10" s="35" t="s">
        <v>51</v>
      </c>
      <c r="EJ10" s="35" t="s">
        <v>1599</v>
      </c>
      <c r="EW10" s="20" t="s">
        <v>51</v>
      </c>
      <c r="FA10" s="20" t="s">
        <v>1599</v>
      </c>
      <c r="FC10" s="20" t="s">
        <v>1599</v>
      </c>
      <c r="FE10" s="20" t="s">
        <v>1599</v>
      </c>
      <c r="FG10" s="20" t="s">
        <v>1599</v>
      </c>
      <c r="FK10" s="20" t="s">
        <v>1599</v>
      </c>
      <c r="FL10" s="35" t="s">
        <v>1299</v>
      </c>
      <c r="FM10" s="35">
        <v>0</v>
      </c>
      <c r="FN10" s="35">
        <v>0</v>
      </c>
      <c r="FO10" s="35">
        <v>1</v>
      </c>
      <c r="FP10" s="35" t="s">
        <v>1385</v>
      </c>
      <c r="FQ10" s="35" t="s">
        <v>1384</v>
      </c>
      <c r="FR10" s="44">
        <v>17220</v>
      </c>
      <c r="FS10" s="35" t="s">
        <v>1281</v>
      </c>
      <c r="FT10" s="35">
        <v>45</v>
      </c>
      <c r="FU10" s="35" t="s">
        <v>1282</v>
      </c>
      <c r="FV10" s="35" t="s">
        <v>1336</v>
      </c>
      <c r="FX10" s="35">
        <v>1200</v>
      </c>
      <c r="FY10" s="35" t="s">
        <v>1303</v>
      </c>
    </row>
    <row r="11" spans="1:182" x14ac:dyDescent="0.2">
      <c r="A11" s="35" t="s">
        <v>1612</v>
      </c>
      <c r="B11" s="35" t="s">
        <v>568</v>
      </c>
      <c r="C11" s="35" t="s">
        <v>73</v>
      </c>
      <c r="D11" s="35">
        <v>1</v>
      </c>
      <c r="E11" s="35">
        <v>50</v>
      </c>
      <c r="F11" s="35" t="s">
        <v>795</v>
      </c>
      <c r="G11" s="36">
        <v>43217</v>
      </c>
      <c r="H11" s="37">
        <f t="shared" si="0"/>
        <v>43217</v>
      </c>
      <c r="I11" s="35">
        <v>10</v>
      </c>
      <c r="J11" s="35">
        <v>17</v>
      </c>
      <c r="L11" s="35">
        <v>43</v>
      </c>
      <c r="M11" s="35">
        <v>4</v>
      </c>
      <c r="T11" s="35" t="s">
        <v>1274</v>
      </c>
      <c r="U11" s="35" t="s">
        <v>55</v>
      </c>
      <c r="V11" s="35">
        <v>25</v>
      </c>
      <c r="W11" s="35" t="s">
        <v>1340</v>
      </c>
      <c r="X11" s="35" t="s">
        <v>1277</v>
      </c>
      <c r="Y11" s="35">
        <v>1</v>
      </c>
      <c r="Z11" s="35">
        <v>0</v>
      </c>
      <c r="AA11" s="35">
        <v>0</v>
      </c>
      <c r="AB11" s="35">
        <v>0</v>
      </c>
      <c r="AC11" s="35">
        <v>0</v>
      </c>
      <c r="AD11" s="35">
        <v>0</v>
      </c>
      <c r="AE11" s="35">
        <v>0</v>
      </c>
      <c r="AF11" s="35">
        <v>0</v>
      </c>
      <c r="AI11" s="35" t="s">
        <v>1311</v>
      </c>
      <c r="AJ11" s="35">
        <v>0</v>
      </c>
      <c r="AK11" s="35">
        <v>1</v>
      </c>
      <c r="AL11" s="35">
        <v>0</v>
      </c>
      <c r="AM11" s="35">
        <v>0</v>
      </c>
      <c r="AN11" s="35">
        <v>0</v>
      </c>
      <c r="AO11" s="35">
        <v>0</v>
      </c>
      <c r="AP11" s="35">
        <v>0</v>
      </c>
      <c r="AR11" s="35">
        <v>0</v>
      </c>
      <c r="AS11" s="35">
        <v>2</v>
      </c>
      <c r="AT11" s="35" t="s">
        <v>1279</v>
      </c>
      <c r="AU11" s="35">
        <v>0</v>
      </c>
      <c r="AV11" s="35">
        <v>0</v>
      </c>
      <c r="AW11" s="35">
        <v>0</v>
      </c>
      <c r="AX11" s="35">
        <v>0</v>
      </c>
      <c r="AY11" s="35">
        <v>0</v>
      </c>
      <c r="AZ11" s="35">
        <v>0</v>
      </c>
      <c r="BA11" s="35">
        <v>0</v>
      </c>
      <c r="BB11" s="35">
        <v>0</v>
      </c>
      <c r="BC11" s="35">
        <v>0</v>
      </c>
      <c r="BD11" s="35">
        <v>0</v>
      </c>
      <c r="BE11" s="35">
        <v>0</v>
      </c>
      <c r="BF11" s="35">
        <v>0</v>
      </c>
      <c r="BG11" s="35">
        <v>1</v>
      </c>
      <c r="BK11" s="35" t="s">
        <v>1772</v>
      </c>
      <c r="BL11" s="35">
        <v>0</v>
      </c>
      <c r="BM11" s="35">
        <v>0</v>
      </c>
      <c r="BN11" s="35">
        <v>0</v>
      </c>
      <c r="BO11" s="35">
        <v>0</v>
      </c>
      <c r="BP11" s="35">
        <v>0</v>
      </c>
      <c r="BQ11" s="35">
        <v>0</v>
      </c>
      <c r="BR11" s="35">
        <v>0</v>
      </c>
      <c r="BS11" s="35">
        <v>0</v>
      </c>
      <c r="BT11" s="35">
        <v>0</v>
      </c>
      <c r="BU11" s="35">
        <v>0</v>
      </c>
      <c r="BV11" s="35">
        <v>0</v>
      </c>
      <c r="BW11" s="35">
        <v>1</v>
      </c>
      <c r="BX11" s="35">
        <v>0</v>
      </c>
      <c r="CD11" s="35" t="s">
        <v>1280</v>
      </c>
      <c r="CE11" s="35">
        <v>0</v>
      </c>
      <c r="CF11" s="35">
        <v>0</v>
      </c>
      <c r="CG11" s="35">
        <v>0</v>
      </c>
      <c r="CH11" s="35">
        <v>0</v>
      </c>
      <c r="CI11" s="35">
        <v>0</v>
      </c>
      <c r="CJ11" s="35">
        <v>0</v>
      </c>
      <c r="CK11" s="35">
        <v>0</v>
      </c>
      <c r="CL11" s="35">
        <v>0</v>
      </c>
      <c r="CM11" s="35">
        <v>0</v>
      </c>
      <c r="CN11" s="35">
        <v>0</v>
      </c>
      <c r="CO11" s="35">
        <v>0</v>
      </c>
      <c r="CP11" s="35">
        <v>0</v>
      </c>
      <c r="CQ11" s="35">
        <v>0</v>
      </c>
      <c r="CR11" s="35">
        <v>0</v>
      </c>
      <c r="CS11" s="35">
        <v>1</v>
      </c>
      <c r="CT11" s="35">
        <v>0</v>
      </c>
      <c r="CX11" s="35">
        <v>4</v>
      </c>
      <c r="CY11" s="35">
        <v>3</v>
      </c>
      <c r="CZ11" s="35">
        <v>3</v>
      </c>
      <c r="DA11" s="35">
        <v>3</v>
      </c>
      <c r="DB11" s="35">
        <v>3</v>
      </c>
      <c r="DC11" s="35">
        <v>4</v>
      </c>
      <c r="DD11" s="35" t="s">
        <v>1599</v>
      </c>
      <c r="DE11" s="35">
        <v>4</v>
      </c>
      <c r="DF11" s="35">
        <v>4</v>
      </c>
      <c r="DG11" s="35" t="s">
        <v>1599</v>
      </c>
      <c r="DH11" s="35" t="s">
        <v>1599</v>
      </c>
      <c r="DI11" s="35" t="s">
        <v>1599</v>
      </c>
      <c r="DJ11" s="35" t="s">
        <v>1599</v>
      </c>
      <c r="DK11" s="35" t="s">
        <v>1599</v>
      </c>
      <c r="DL11" s="35" t="s">
        <v>1599</v>
      </c>
      <c r="DM11" s="35" t="s">
        <v>1599</v>
      </c>
      <c r="DN11" s="35" t="s">
        <v>1599</v>
      </c>
      <c r="DO11" s="35" t="s">
        <v>1599</v>
      </c>
      <c r="DP11" s="35" t="s">
        <v>1599</v>
      </c>
      <c r="DQ11" s="35" t="s">
        <v>1599</v>
      </c>
      <c r="DR11" s="35" t="s">
        <v>1599</v>
      </c>
      <c r="DS11" s="35" t="s">
        <v>1599</v>
      </c>
      <c r="DT11" s="35" t="s">
        <v>1321</v>
      </c>
      <c r="DU11" s="35" t="s">
        <v>51</v>
      </c>
      <c r="EJ11" s="35" t="s">
        <v>1599</v>
      </c>
      <c r="EW11" s="20" t="s">
        <v>51</v>
      </c>
      <c r="FA11" s="20" t="s">
        <v>1599</v>
      </c>
      <c r="FC11" s="20" t="s">
        <v>1599</v>
      </c>
      <c r="FE11" s="20" t="s">
        <v>1599</v>
      </c>
      <c r="FG11" s="20" t="s">
        <v>1599</v>
      </c>
      <c r="FK11" s="20" t="s">
        <v>1599</v>
      </c>
      <c r="FL11" s="35" t="s">
        <v>1325</v>
      </c>
      <c r="FM11" s="35">
        <v>1</v>
      </c>
      <c r="FN11" s="35">
        <v>0</v>
      </c>
      <c r="FO11" s="35">
        <v>0</v>
      </c>
      <c r="FQ11" s="35" t="s">
        <v>795</v>
      </c>
      <c r="FR11" s="44">
        <v>17000</v>
      </c>
      <c r="FS11" s="35" t="s">
        <v>1281</v>
      </c>
      <c r="FT11" s="35">
        <v>47</v>
      </c>
      <c r="FU11" s="35" t="s">
        <v>1301</v>
      </c>
      <c r="FV11" s="35" t="s">
        <v>1302</v>
      </c>
      <c r="FY11" s="35" t="s">
        <v>1310</v>
      </c>
    </row>
    <row r="12" spans="1:182" x14ac:dyDescent="0.2">
      <c r="A12" s="35" t="s">
        <v>1612</v>
      </c>
      <c r="B12" s="35" t="s">
        <v>568</v>
      </c>
      <c r="C12" s="35" t="s">
        <v>74</v>
      </c>
      <c r="D12" s="35">
        <v>1</v>
      </c>
      <c r="E12" s="35">
        <v>50</v>
      </c>
      <c r="F12" s="35" t="s">
        <v>795</v>
      </c>
      <c r="G12" s="36">
        <v>43217</v>
      </c>
      <c r="H12" s="37">
        <f t="shared" si="0"/>
        <v>43217</v>
      </c>
      <c r="I12" s="35">
        <v>10</v>
      </c>
      <c r="J12" s="35">
        <v>17</v>
      </c>
      <c r="L12" s="35">
        <v>43</v>
      </c>
      <c r="M12" s="35">
        <v>4</v>
      </c>
      <c r="T12" s="35" t="s">
        <v>1274</v>
      </c>
      <c r="U12" s="35" t="s">
        <v>1275</v>
      </c>
      <c r="V12" s="35">
        <v>4</v>
      </c>
      <c r="W12" s="35" t="s">
        <v>1276</v>
      </c>
      <c r="X12" s="35" t="s">
        <v>1277</v>
      </c>
      <c r="Y12" s="35">
        <v>1</v>
      </c>
      <c r="Z12" s="35">
        <v>0</v>
      </c>
      <c r="AA12" s="35">
        <v>0</v>
      </c>
      <c r="AB12" s="35">
        <v>0</v>
      </c>
      <c r="AC12" s="35">
        <v>0</v>
      </c>
      <c r="AD12" s="35">
        <v>0</v>
      </c>
      <c r="AE12" s="35">
        <v>0</v>
      </c>
      <c r="AF12" s="35">
        <v>0</v>
      </c>
      <c r="AH12" s="35">
        <v>0</v>
      </c>
      <c r="AI12" s="35" t="s">
        <v>1311</v>
      </c>
      <c r="AJ12" s="35">
        <v>0</v>
      </c>
      <c r="AK12" s="35">
        <v>1</v>
      </c>
      <c r="AL12" s="35">
        <v>0</v>
      </c>
      <c r="AM12" s="35">
        <v>0</v>
      </c>
      <c r="AN12" s="35">
        <v>0</v>
      </c>
      <c r="AO12" s="35">
        <v>0</v>
      </c>
      <c r="AP12" s="35">
        <v>0</v>
      </c>
      <c r="AR12" s="35">
        <v>0</v>
      </c>
      <c r="AS12" s="35">
        <v>2</v>
      </c>
      <c r="AT12" s="35" t="s">
        <v>1308</v>
      </c>
      <c r="AU12" s="35">
        <v>0</v>
      </c>
      <c r="AV12" s="35">
        <v>0</v>
      </c>
      <c r="AW12" s="35">
        <v>0</v>
      </c>
      <c r="AX12" s="35">
        <v>0</v>
      </c>
      <c r="AY12" s="35">
        <v>0</v>
      </c>
      <c r="AZ12" s="35">
        <v>0</v>
      </c>
      <c r="BA12" s="35">
        <v>0</v>
      </c>
      <c r="BB12" s="35">
        <v>0</v>
      </c>
      <c r="BC12" s="35">
        <v>0</v>
      </c>
      <c r="BD12" s="35">
        <v>0</v>
      </c>
      <c r="BE12" s="35">
        <v>0</v>
      </c>
      <c r="BF12" s="35">
        <v>1</v>
      </c>
      <c r="BG12" s="35">
        <v>0</v>
      </c>
      <c r="BI12" s="35" t="s">
        <v>1291</v>
      </c>
      <c r="BJ12" s="35">
        <v>0</v>
      </c>
      <c r="BK12" s="35" t="s">
        <v>1334</v>
      </c>
      <c r="BL12" s="35">
        <v>0</v>
      </c>
      <c r="BM12" s="35">
        <v>0</v>
      </c>
      <c r="BN12" s="35">
        <v>0</v>
      </c>
      <c r="BO12" s="35">
        <v>0</v>
      </c>
      <c r="BP12" s="35">
        <v>0</v>
      </c>
      <c r="BQ12" s="35">
        <v>0</v>
      </c>
      <c r="BR12" s="35">
        <v>0</v>
      </c>
      <c r="BS12" s="35">
        <v>0</v>
      </c>
      <c r="BT12" s="35">
        <v>0</v>
      </c>
      <c r="BU12" s="35">
        <v>0</v>
      </c>
      <c r="BV12" s="35">
        <v>1</v>
      </c>
      <c r="BW12" s="35">
        <v>0</v>
      </c>
      <c r="BX12" s="35">
        <v>0</v>
      </c>
      <c r="CD12" s="35" t="s">
        <v>1316</v>
      </c>
      <c r="CE12" s="35">
        <v>0</v>
      </c>
      <c r="CF12" s="35">
        <v>0</v>
      </c>
      <c r="CG12" s="35">
        <v>0</v>
      </c>
      <c r="CH12" s="35">
        <v>0</v>
      </c>
      <c r="CI12" s="35">
        <v>0</v>
      </c>
      <c r="CJ12" s="35">
        <v>0</v>
      </c>
      <c r="CK12" s="35">
        <v>0</v>
      </c>
      <c r="CL12" s="35">
        <v>0</v>
      </c>
      <c r="CM12" s="35">
        <v>0</v>
      </c>
      <c r="CN12" s="35">
        <v>0</v>
      </c>
      <c r="CO12" s="35">
        <v>0</v>
      </c>
      <c r="CP12" s="35">
        <v>0</v>
      </c>
      <c r="CQ12" s="35">
        <v>0</v>
      </c>
      <c r="CR12" s="35">
        <v>1</v>
      </c>
      <c r="CS12" s="35">
        <v>0</v>
      </c>
      <c r="CT12" s="35">
        <v>0</v>
      </c>
      <c r="CX12" s="35">
        <v>4</v>
      </c>
      <c r="CY12" s="35">
        <v>4</v>
      </c>
      <c r="CZ12" s="35">
        <v>4</v>
      </c>
      <c r="DA12" s="35">
        <v>4</v>
      </c>
      <c r="DB12" s="35" t="s">
        <v>1599</v>
      </c>
      <c r="DC12" s="35">
        <v>4</v>
      </c>
      <c r="DD12" s="35">
        <v>4</v>
      </c>
      <c r="DE12" s="35">
        <v>4</v>
      </c>
      <c r="DF12" s="35">
        <v>4</v>
      </c>
      <c r="DG12" s="35">
        <v>3</v>
      </c>
      <c r="DH12" s="35">
        <v>4</v>
      </c>
      <c r="DI12" s="35" t="s">
        <v>1599</v>
      </c>
      <c r="DJ12" s="35" t="s">
        <v>1599</v>
      </c>
      <c r="DK12" s="35" t="s">
        <v>1599</v>
      </c>
      <c r="DL12" s="35" t="s">
        <v>1599</v>
      </c>
      <c r="DM12" s="35">
        <v>4</v>
      </c>
      <c r="DN12" s="35">
        <v>4</v>
      </c>
      <c r="DO12" s="35" t="s">
        <v>1599</v>
      </c>
      <c r="DP12" s="35" t="s">
        <v>1599</v>
      </c>
      <c r="DQ12" s="35" t="s">
        <v>1599</v>
      </c>
      <c r="DR12" s="35" t="s">
        <v>1599</v>
      </c>
      <c r="DS12" s="35" t="s">
        <v>1599</v>
      </c>
      <c r="DT12" s="35" t="s">
        <v>1881</v>
      </c>
      <c r="DU12" s="35" t="s">
        <v>54</v>
      </c>
      <c r="DV12" s="35">
        <v>3</v>
      </c>
      <c r="DW12" s="35" t="s">
        <v>1354</v>
      </c>
      <c r="DY12" s="35" t="s">
        <v>1342</v>
      </c>
      <c r="DZ12" s="35">
        <v>0</v>
      </c>
      <c r="EA12" s="35" t="s">
        <v>795</v>
      </c>
      <c r="EB12" s="35" t="s">
        <v>1306</v>
      </c>
      <c r="EC12" s="35" t="s">
        <v>1284</v>
      </c>
      <c r="EJ12" s="35" t="s">
        <v>1354</v>
      </c>
      <c r="EK12" s="35">
        <v>0</v>
      </c>
      <c r="EL12" s="35">
        <v>0</v>
      </c>
      <c r="EM12" s="35">
        <v>0</v>
      </c>
      <c r="EN12" s="35">
        <v>0</v>
      </c>
      <c r="EO12" s="35">
        <v>0</v>
      </c>
      <c r="EP12" s="35">
        <v>0</v>
      </c>
      <c r="EQ12" s="35">
        <v>1</v>
      </c>
      <c r="ER12" s="35">
        <v>0</v>
      </c>
      <c r="ES12" s="35">
        <v>0</v>
      </c>
      <c r="EY12" s="20">
        <v>0</v>
      </c>
      <c r="FA12" s="20">
        <v>10</v>
      </c>
      <c r="FC12" s="20" t="s">
        <v>1599</v>
      </c>
      <c r="FE12" s="20" t="s">
        <v>1599</v>
      </c>
      <c r="FG12" s="20" t="s">
        <v>1599</v>
      </c>
      <c r="FK12" s="20" t="s">
        <v>1599</v>
      </c>
      <c r="FL12" s="35" t="s">
        <v>1923</v>
      </c>
      <c r="FM12" s="35">
        <v>0</v>
      </c>
      <c r="FN12" s="35">
        <v>1</v>
      </c>
      <c r="FO12" s="35">
        <v>0</v>
      </c>
      <c r="FQ12" s="35" t="s">
        <v>1364</v>
      </c>
      <c r="FR12" s="44">
        <v>72700</v>
      </c>
      <c r="FS12" s="35" t="s">
        <v>1281</v>
      </c>
      <c r="FT12" s="35">
        <v>67</v>
      </c>
      <c r="FU12" s="35" t="s">
        <v>1282</v>
      </c>
      <c r="FV12" s="35" t="s">
        <v>1283</v>
      </c>
      <c r="FX12" s="35">
        <v>3000</v>
      </c>
      <c r="FY12" s="35" t="s">
        <v>1310</v>
      </c>
      <c r="FZ12" s="35" t="s">
        <v>1386</v>
      </c>
    </row>
    <row r="13" spans="1:182" x14ac:dyDescent="0.2">
      <c r="A13" s="35" t="s">
        <v>1612</v>
      </c>
      <c r="B13" s="35" t="s">
        <v>568</v>
      </c>
      <c r="C13" s="35" t="s">
        <v>75</v>
      </c>
      <c r="D13" s="35">
        <v>1</v>
      </c>
      <c r="E13" s="35">
        <v>50</v>
      </c>
      <c r="F13" s="35" t="s">
        <v>795</v>
      </c>
      <c r="G13" s="36">
        <v>43217</v>
      </c>
      <c r="H13" s="37">
        <f t="shared" si="0"/>
        <v>43217</v>
      </c>
      <c r="I13" s="35">
        <v>10</v>
      </c>
      <c r="J13" s="35">
        <v>17</v>
      </c>
      <c r="L13" s="35">
        <v>43</v>
      </c>
      <c r="M13" s="35">
        <v>4</v>
      </c>
      <c r="T13" s="35" t="s">
        <v>1358</v>
      </c>
      <c r="U13" s="35" t="s">
        <v>1275</v>
      </c>
      <c r="V13" s="35">
        <v>50</v>
      </c>
      <c r="W13" s="35" t="s">
        <v>1276</v>
      </c>
      <c r="X13" s="35" t="s">
        <v>1277</v>
      </c>
      <c r="Y13" s="35">
        <v>1</v>
      </c>
      <c r="Z13" s="35">
        <v>0</v>
      </c>
      <c r="AA13" s="35">
        <v>0</v>
      </c>
      <c r="AB13" s="35">
        <v>0</v>
      </c>
      <c r="AC13" s="35">
        <v>0</v>
      </c>
      <c r="AD13" s="35">
        <v>0</v>
      </c>
      <c r="AE13" s="35">
        <v>0</v>
      </c>
      <c r="AF13" s="35">
        <v>0</v>
      </c>
      <c r="AH13" s="35">
        <v>0</v>
      </c>
      <c r="AI13" s="35" t="s">
        <v>1311</v>
      </c>
      <c r="AJ13" s="35">
        <v>0</v>
      </c>
      <c r="AK13" s="35">
        <v>1</v>
      </c>
      <c r="AL13" s="35">
        <v>0</v>
      </c>
      <c r="AM13" s="35">
        <v>0</v>
      </c>
      <c r="AN13" s="35">
        <v>0</v>
      </c>
      <c r="AO13" s="35">
        <v>0</v>
      </c>
      <c r="AP13" s="35">
        <v>0</v>
      </c>
      <c r="AR13" s="35">
        <v>0</v>
      </c>
      <c r="AS13" s="35">
        <v>2</v>
      </c>
      <c r="AT13" s="35" t="s">
        <v>1686</v>
      </c>
      <c r="AU13" s="35">
        <v>1</v>
      </c>
      <c r="AV13" s="35">
        <v>1</v>
      </c>
      <c r="AW13" s="35">
        <v>0</v>
      </c>
      <c r="AX13" s="35">
        <v>0</v>
      </c>
      <c r="AY13" s="35">
        <v>0</v>
      </c>
      <c r="AZ13" s="35">
        <v>0</v>
      </c>
      <c r="BA13" s="35">
        <v>0</v>
      </c>
      <c r="BB13" s="35">
        <v>1</v>
      </c>
      <c r="BC13" s="35">
        <v>1</v>
      </c>
      <c r="BD13" s="35">
        <v>0</v>
      </c>
      <c r="BE13" s="35">
        <v>0</v>
      </c>
      <c r="BF13" s="35">
        <v>0</v>
      </c>
      <c r="BG13" s="35">
        <v>0</v>
      </c>
      <c r="BI13" s="35" t="s">
        <v>1291</v>
      </c>
      <c r="BJ13" s="35">
        <v>3</v>
      </c>
      <c r="BK13" s="35" t="s">
        <v>1772</v>
      </c>
      <c r="BL13" s="35">
        <v>0</v>
      </c>
      <c r="BM13" s="35">
        <v>0</v>
      </c>
      <c r="BN13" s="35">
        <v>0</v>
      </c>
      <c r="BO13" s="35">
        <v>0</v>
      </c>
      <c r="BP13" s="35">
        <v>0</v>
      </c>
      <c r="BQ13" s="35">
        <v>0</v>
      </c>
      <c r="BR13" s="35">
        <v>0</v>
      </c>
      <c r="BS13" s="35">
        <v>0</v>
      </c>
      <c r="BT13" s="35">
        <v>0</v>
      </c>
      <c r="BU13" s="35">
        <v>0</v>
      </c>
      <c r="BV13" s="35">
        <v>0</v>
      </c>
      <c r="BW13" s="35">
        <v>1</v>
      </c>
      <c r="BX13" s="35">
        <v>0</v>
      </c>
      <c r="CD13" s="35" t="s">
        <v>1293</v>
      </c>
      <c r="CE13" s="35">
        <v>1</v>
      </c>
      <c r="CF13" s="35">
        <v>0</v>
      </c>
      <c r="CG13" s="35">
        <v>0</v>
      </c>
      <c r="CH13" s="35">
        <v>0</v>
      </c>
      <c r="CI13" s="35">
        <v>0</v>
      </c>
      <c r="CJ13" s="35">
        <v>0</v>
      </c>
      <c r="CK13" s="35">
        <v>0</v>
      </c>
      <c r="CL13" s="35">
        <v>0</v>
      </c>
      <c r="CM13" s="35">
        <v>0</v>
      </c>
      <c r="CN13" s="35">
        <v>0</v>
      </c>
      <c r="CO13" s="35">
        <v>0</v>
      </c>
      <c r="CP13" s="35">
        <v>0</v>
      </c>
      <c r="CQ13" s="35">
        <v>0</v>
      </c>
      <c r="CR13" s="35">
        <v>0</v>
      </c>
      <c r="CS13" s="35">
        <v>0</v>
      </c>
      <c r="CT13" s="35">
        <v>0</v>
      </c>
      <c r="CX13" s="35">
        <v>4</v>
      </c>
      <c r="CY13" s="35">
        <v>3</v>
      </c>
      <c r="CZ13" s="35">
        <v>2</v>
      </c>
      <c r="DA13" s="35">
        <v>2</v>
      </c>
      <c r="DB13" s="35">
        <v>3</v>
      </c>
      <c r="DC13" s="35">
        <v>3</v>
      </c>
      <c r="DD13" s="35" t="s">
        <v>1599</v>
      </c>
      <c r="DE13" s="35">
        <v>4</v>
      </c>
      <c r="DF13" s="35">
        <v>4</v>
      </c>
      <c r="DG13" s="35">
        <v>4</v>
      </c>
      <c r="DH13" s="35">
        <v>3</v>
      </c>
      <c r="DI13" s="35">
        <v>3</v>
      </c>
      <c r="DJ13" s="35">
        <v>3</v>
      </c>
      <c r="DK13" s="35">
        <v>3</v>
      </c>
      <c r="DL13" s="35">
        <v>3</v>
      </c>
      <c r="DM13" s="35">
        <v>3</v>
      </c>
      <c r="DN13" s="35">
        <v>2</v>
      </c>
      <c r="DO13" s="35">
        <v>3</v>
      </c>
      <c r="DP13" s="35" t="s">
        <v>1599</v>
      </c>
      <c r="DQ13" s="35" t="s">
        <v>1599</v>
      </c>
      <c r="DR13" s="35" t="s">
        <v>1599</v>
      </c>
      <c r="DS13" s="35" t="s">
        <v>1599</v>
      </c>
      <c r="DT13" s="35" t="s">
        <v>1881</v>
      </c>
      <c r="DU13" s="35" t="s">
        <v>54</v>
      </c>
      <c r="DV13" s="35">
        <v>3</v>
      </c>
      <c r="DW13" s="35" t="s">
        <v>1319</v>
      </c>
      <c r="DY13" s="35" t="s">
        <v>54</v>
      </c>
      <c r="DZ13" s="35">
        <v>15</v>
      </c>
      <c r="EA13" s="35" t="s">
        <v>1387</v>
      </c>
      <c r="EB13" s="35" t="s">
        <v>1306</v>
      </c>
      <c r="EC13" s="35" t="s">
        <v>1284</v>
      </c>
      <c r="EJ13" s="35" t="s">
        <v>1326</v>
      </c>
      <c r="EK13" s="35">
        <v>0</v>
      </c>
      <c r="EL13" s="35">
        <v>0</v>
      </c>
      <c r="EM13" s="35">
        <v>1</v>
      </c>
      <c r="EN13" s="35">
        <v>0</v>
      </c>
      <c r="EO13" s="35">
        <v>0</v>
      </c>
      <c r="EP13" s="35">
        <v>0</v>
      </c>
      <c r="EQ13" s="35">
        <v>0</v>
      </c>
      <c r="ER13" s="35">
        <v>0</v>
      </c>
      <c r="ES13" s="35">
        <v>0</v>
      </c>
      <c r="EY13" s="20">
        <v>160</v>
      </c>
      <c r="FA13" s="20">
        <v>50</v>
      </c>
      <c r="FC13" s="20" t="s">
        <v>1599</v>
      </c>
      <c r="FE13" s="20" t="s">
        <v>1599</v>
      </c>
      <c r="FG13" s="20" t="s">
        <v>1599</v>
      </c>
      <c r="FK13" s="20" t="s">
        <v>1599</v>
      </c>
      <c r="FL13" s="35" t="s">
        <v>1923</v>
      </c>
      <c r="FM13" s="35">
        <v>0</v>
      </c>
      <c r="FN13" s="35">
        <v>1</v>
      </c>
      <c r="FO13" s="35">
        <v>0</v>
      </c>
      <c r="FQ13" s="35" t="s">
        <v>1388</v>
      </c>
      <c r="FR13" s="44">
        <v>33110</v>
      </c>
      <c r="FS13" s="35" t="s">
        <v>1281</v>
      </c>
      <c r="FT13" s="35">
        <v>72</v>
      </c>
      <c r="FU13" s="35" t="s">
        <v>1282</v>
      </c>
      <c r="FV13" s="35" t="s">
        <v>1283</v>
      </c>
    </row>
    <row r="14" spans="1:182" x14ac:dyDescent="0.2">
      <c r="A14" s="35" t="s">
        <v>1612</v>
      </c>
      <c r="B14" s="35" t="s">
        <v>568</v>
      </c>
      <c r="C14" s="35" t="s">
        <v>76</v>
      </c>
      <c r="D14" s="35">
        <v>1</v>
      </c>
      <c r="E14" s="35">
        <v>50</v>
      </c>
      <c r="F14" s="35" t="s">
        <v>795</v>
      </c>
      <c r="G14" s="36">
        <v>43217</v>
      </c>
      <c r="H14" s="37">
        <f t="shared" ref="H14:H37" si="1">G14</f>
        <v>43217</v>
      </c>
      <c r="I14" s="35">
        <v>10</v>
      </c>
      <c r="J14" s="35">
        <v>17</v>
      </c>
      <c r="L14" s="35">
        <v>43</v>
      </c>
      <c r="M14" s="35">
        <v>4</v>
      </c>
      <c r="T14" s="35" t="s">
        <v>1274</v>
      </c>
      <c r="U14" s="35" t="s">
        <v>55</v>
      </c>
      <c r="V14" s="35">
        <v>34</v>
      </c>
      <c r="W14" s="35" t="s">
        <v>1276</v>
      </c>
      <c r="X14" s="35" t="s">
        <v>1277</v>
      </c>
      <c r="Y14" s="35">
        <v>1</v>
      </c>
      <c r="Z14" s="35">
        <v>0</v>
      </c>
      <c r="AA14" s="35">
        <v>0</v>
      </c>
      <c r="AB14" s="35">
        <v>0</v>
      </c>
      <c r="AC14" s="35">
        <v>0</v>
      </c>
      <c r="AD14" s="35">
        <v>0</v>
      </c>
      <c r="AE14" s="35">
        <v>0</v>
      </c>
      <c r="AF14" s="35">
        <v>0</v>
      </c>
      <c r="AH14" s="35">
        <v>1</v>
      </c>
      <c r="AI14" s="35" t="s">
        <v>1278</v>
      </c>
      <c r="AJ14" s="35">
        <v>1</v>
      </c>
      <c r="AK14" s="35">
        <v>0</v>
      </c>
      <c r="AL14" s="35">
        <v>0</v>
      </c>
      <c r="AM14" s="35">
        <v>0</v>
      </c>
      <c r="AN14" s="35">
        <v>0</v>
      </c>
      <c r="AO14" s="35">
        <v>0</v>
      </c>
      <c r="AP14" s="35">
        <v>0</v>
      </c>
      <c r="AR14" s="35">
        <v>0</v>
      </c>
      <c r="AS14" s="35">
        <v>1</v>
      </c>
      <c r="AT14" s="35" t="s">
        <v>1308</v>
      </c>
      <c r="AU14" s="35">
        <v>0</v>
      </c>
      <c r="AV14" s="35">
        <v>0</v>
      </c>
      <c r="AW14" s="35">
        <v>0</v>
      </c>
      <c r="AX14" s="35">
        <v>0</v>
      </c>
      <c r="AY14" s="35">
        <v>0</v>
      </c>
      <c r="AZ14" s="35">
        <v>0</v>
      </c>
      <c r="BA14" s="35">
        <v>0</v>
      </c>
      <c r="BB14" s="35">
        <v>0</v>
      </c>
      <c r="BC14" s="35">
        <v>0</v>
      </c>
      <c r="BD14" s="35">
        <v>0</v>
      </c>
      <c r="BE14" s="35">
        <v>0</v>
      </c>
      <c r="BF14" s="35">
        <v>1</v>
      </c>
      <c r="BG14" s="35">
        <v>0</v>
      </c>
      <c r="BH14" s="35" t="s">
        <v>1389</v>
      </c>
      <c r="BI14" s="35" t="s">
        <v>1291</v>
      </c>
      <c r="BJ14" s="35">
        <v>1</v>
      </c>
      <c r="BK14" s="35" t="s">
        <v>1772</v>
      </c>
      <c r="BL14" s="35">
        <v>0</v>
      </c>
      <c r="BM14" s="35">
        <v>0</v>
      </c>
      <c r="BN14" s="35">
        <v>0</v>
      </c>
      <c r="BO14" s="35">
        <v>0</v>
      </c>
      <c r="BP14" s="35">
        <v>0</v>
      </c>
      <c r="BQ14" s="35">
        <v>0</v>
      </c>
      <c r="BR14" s="35">
        <v>0</v>
      </c>
      <c r="BS14" s="35">
        <v>0</v>
      </c>
      <c r="BT14" s="35">
        <v>0</v>
      </c>
      <c r="BU14" s="35">
        <v>0</v>
      </c>
      <c r="BV14" s="35">
        <v>0</v>
      </c>
      <c r="BW14" s="35">
        <v>1</v>
      </c>
      <c r="BX14" s="35">
        <v>0</v>
      </c>
      <c r="CD14" s="35" t="s">
        <v>1280</v>
      </c>
      <c r="CE14" s="35">
        <v>0</v>
      </c>
      <c r="CF14" s="35">
        <v>0</v>
      </c>
      <c r="CG14" s="35">
        <v>0</v>
      </c>
      <c r="CH14" s="35">
        <v>0</v>
      </c>
      <c r="CI14" s="35">
        <v>0</v>
      </c>
      <c r="CJ14" s="35">
        <v>0</v>
      </c>
      <c r="CK14" s="35">
        <v>0</v>
      </c>
      <c r="CL14" s="35">
        <v>0</v>
      </c>
      <c r="CM14" s="35">
        <v>0</v>
      </c>
      <c r="CN14" s="35">
        <v>0</v>
      </c>
      <c r="CO14" s="35">
        <v>0</v>
      </c>
      <c r="CP14" s="35">
        <v>0</v>
      </c>
      <c r="CQ14" s="35">
        <v>0</v>
      </c>
      <c r="CR14" s="35">
        <v>0</v>
      </c>
      <c r="CS14" s="35">
        <v>1</v>
      </c>
      <c r="CT14" s="35">
        <v>0</v>
      </c>
      <c r="CX14" s="35">
        <v>4</v>
      </c>
      <c r="CY14" s="35">
        <v>4</v>
      </c>
      <c r="CZ14" s="35">
        <v>4</v>
      </c>
      <c r="DA14" s="35">
        <v>4</v>
      </c>
      <c r="DB14" s="35">
        <v>4</v>
      </c>
      <c r="DC14" s="35">
        <v>4</v>
      </c>
      <c r="DD14" s="35">
        <v>4</v>
      </c>
      <c r="DE14" s="35">
        <v>4</v>
      </c>
      <c r="DF14" s="35" t="s">
        <v>1599</v>
      </c>
      <c r="DG14" s="35" t="s">
        <v>1599</v>
      </c>
      <c r="DH14" s="35" t="s">
        <v>1599</v>
      </c>
      <c r="DI14" s="35" t="s">
        <v>1599</v>
      </c>
      <c r="DJ14" s="35" t="s">
        <v>1599</v>
      </c>
      <c r="DK14" s="35" t="s">
        <v>1599</v>
      </c>
      <c r="DL14" s="35" t="s">
        <v>1599</v>
      </c>
      <c r="DM14" s="35" t="s">
        <v>1599</v>
      </c>
      <c r="DN14" s="35" t="s">
        <v>1599</v>
      </c>
      <c r="DO14" s="35" t="s">
        <v>1599</v>
      </c>
      <c r="DP14" s="35" t="s">
        <v>1599</v>
      </c>
      <c r="DQ14" s="35" t="s">
        <v>1599</v>
      </c>
      <c r="DR14" s="35" t="s">
        <v>1599</v>
      </c>
      <c r="DS14" s="35" t="s">
        <v>1599</v>
      </c>
      <c r="DT14" s="35" t="s">
        <v>1321</v>
      </c>
      <c r="DU14" s="35" t="s">
        <v>54</v>
      </c>
      <c r="EJ14" s="35" t="s">
        <v>1599</v>
      </c>
      <c r="FA14" s="20" t="s">
        <v>1599</v>
      </c>
      <c r="FC14" s="20" t="s">
        <v>1599</v>
      </c>
      <c r="FE14" s="20" t="s">
        <v>1599</v>
      </c>
      <c r="FG14" s="20" t="s">
        <v>1599</v>
      </c>
      <c r="FK14" s="20" t="s">
        <v>1599</v>
      </c>
      <c r="FL14" s="35" t="s">
        <v>1325</v>
      </c>
      <c r="FM14" s="35">
        <v>1</v>
      </c>
      <c r="FN14" s="35">
        <v>0</v>
      </c>
      <c r="FO14" s="35">
        <v>0</v>
      </c>
      <c r="FQ14" s="35" t="s">
        <v>1390</v>
      </c>
      <c r="FR14" s="44">
        <v>78570</v>
      </c>
      <c r="FS14" s="35" t="s">
        <v>1281</v>
      </c>
      <c r="FT14" s="35">
        <v>57</v>
      </c>
      <c r="FU14" s="35" t="s">
        <v>1282</v>
      </c>
      <c r="FV14" s="35" t="s">
        <v>1302</v>
      </c>
      <c r="FX14" s="35">
        <v>7500</v>
      </c>
      <c r="FY14" s="35" t="s">
        <v>1303</v>
      </c>
      <c r="FZ14" s="35" t="s">
        <v>1391</v>
      </c>
    </row>
    <row r="15" spans="1:182" x14ac:dyDescent="0.2">
      <c r="A15" s="35" t="s">
        <v>1612</v>
      </c>
      <c r="B15" s="35" t="s">
        <v>568</v>
      </c>
      <c r="C15" s="35" t="s">
        <v>77</v>
      </c>
      <c r="D15" s="35">
        <v>1</v>
      </c>
      <c r="E15" s="35">
        <v>50</v>
      </c>
      <c r="F15" s="35" t="s">
        <v>795</v>
      </c>
      <c r="G15" s="36">
        <v>43217</v>
      </c>
      <c r="H15" s="37">
        <f t="shared" si="1"/>
        <v>43217</v>
      </c>
      <c r="I15" s="35">
        <v>11</v>
      </c>
      <c r="J15" s="35">
        <v>17</v>
      </c>
      <c r="L15" s="35">
        <v>43</v>
      </c>
      <c r="M15" s="35">
        <v>4</v>
      </c>
      <c r="T15" s="35" t="s">
        <v>1274</v>
      </c>
      <c r="U15" s="35" t="s">
        <v>55</v>
      </c>
      <c r="V15" s="35">
        <v>30</v>
      </c>
      <c r="W15" s="35" t="s">
        <v>1276</v>
      </c>
      <c r="X15" s="35" t="s">
        <v>1308</v>
      </c>
      <c r="Y15" s="35">
        <v>0</v>
      </c>
      <c r="Z15" s="35">
        <v>0</v>
      </c>
      <c r="AA15" s="35">
        <v>0</v>
      </c>
      <c r="AB15" s="35">
        <v>0</v>
      </c>
      <c r="AC15" s="35">
        <v>0</v>
      </c>
      <c r="AD15" s="35">
        <v>0</v>
      </c>
      <c r="AE15" s="35">
        <v>0</v>
      </c>
      <c r="AF15" s="35">
        <v>1</v>
      </c>
      <c r="AH15" s="35">
        <v>0</v>
      </c>
      <c r="AI15" s="35" t="s">
        <v>1278</v>
      </c>
      <c r="AJ15" s="35">
        <v>1</v>
      </c>
      <c r="AK15" s="35">
        <v>0</v>
      </c>
      <c r="AL15" s="35">
        <v>0</v>
      </c>
      <c r="AM15" s="35">
        <v>0</v>
      </c>
      <c r="AN15" s="35">
        <v>0</v>
      </c>
      <c r="AO15" s="35">
        <v>0</v>
      </c>
      <c r="AP15" s="35">
        <v>0</v>
      </c>
      <c r="AR15" s="35">
        <v>0</v>
      </c>
      <c r="AS15" s="35">
        <v>1</v>
      </c>
      <c r="AT15" s="35" t="s">
        <v>1279</v>
      </c>
      <c r="AU15" s="35">
        <v>0</v>
      </c>
      <c r="AV15" s="35">
        <v>0</v>
      </c>
      <c r="AW15" s="35">
        <v>0</v>
      </c>
      <c r="AX15" s="35">
        <v>0</v>
      </c>
      <c r="AY15" s="35">
        <v>0</v>
      </c>
      <c r="AZ15" s="35">
        <v>0</v>
      </c>
      <c r="BA15" s="35">
        <v>0</v>
      </c>
      <c r="BB15" s="35">
        <v>0</v>
      </c>
      <c r="BC15" s="35">
        <v>0</v>
      </c>
      <c r="BD15" s="35">
        <v>0</v>
      </c>
      <c r="BE15" s="35">
        <v>0</v>
      </c>
      <c r="BF15" s="35">
        <v>0</v>
      </c>
      <c r="BG15" s="35">
        <v>1</v>
      </c>
      <c r="BK15" s="35" t="s">
        <v>1334</v>
      </c>
      <c r="BL15" s="35">
        <v>0</v>
      </c>
      <c r="BM15" s="35">
        <v>0</v>
      </c>
      <c r="BN15" s="35">
        <v>0</v>
      </c>
      <c r="BO15" s="35">
        <v>0</v>
      </c>
      <c r="BP15" s="35">
        <v>0</v>
      </c>
      <c r="BQ15" s="35">
        <v>0</v>
      </c>
      <c r="BR15" s="35">
        <v>0</v>
      </c>
      <c r="BS15" s="35">
        <v>0</v>
      </c>
      <c r="BT15" s="35">
        <v>0</v>
      </c>
      <c r="BU15" s="35">
        <v>0</v>
      </c>
      <c r="BV15" s="35">
        <v>1</v>
      </c>
      <c r="BW15" s="35">
        <v>0</v>
      </c>
      <c r="BX15" s="35">
        <v>0</v>
      </c>
      <c r="CD15" s="35" t="s">
        <v>1280</v>
      </c>
      <c r="CE15" s="35">
        <v>0</v>
      </c>
      <c r="CF15" s="35">
        <v>0</v>
      </c>
      <c r="CG15" s="35">
        <v>0</v>
      </c>
      <c r="CH15" s="35">
        <v>0</v>
      </c>
      <c r="CI15" s="35">
        <v>0</v>
      </c>
      <c r="CJ15" s="35">
        <v>0</v>
      </c>
      <c r="CK15" s="35">
        <v>0</v>
      </c>
      <c r="CL15" s="35">
        <v>0</v>
      </c>
      <c r="CM15" s="35">
        <v>0</v>
      </c>
      <c r="CN15" s="35">
        <v>0</v>
      </c>
      <c r="CO15" s="35">
        <v>0</v>
      </c>
      <c r="CP15" s="35">
        <v>0</v>
      </c>
      <c r="CQ15" s="35">
        <v>0</v>
      </c>
      <c r="CR15" s="35">
        <v>0</v>
      </c>
      <c r="CS15" s="35">
        <v>1</v>
      </c>
      <c r="CT15" s="35">
        <v>0</v>
      </c>
      <c r="CX15" s="35">
        <v>4</v>
      </c>
      <c r="CY15" s="35">
        <v>3</v>
      </c>
      <c r="CZ15" s="35">
        <v>3</v>
      </c>
      <c r="DA15" s="35">
        <v>3</v>
      </c>
      <c r="DB15" s="35">
        <v>4</v>
      </c>
      <c r="DC15" s="35">
        <v>4</v>
      </c>
      <c r="DD15" s="35" t="s">
        <v>1599</v>
      </c>
      <c r="DE15" s="35">
        <v>3</v>
      </c>
      <c r="DF15" s="35" t="s">
        <v>1599</v>
      </c>
      <c r="DG15" s="35" t="s">
        <v>1599</v>
      </c>
      <c r="DH15" s="35" t="s">
        <v>1599</v>
      </c>
      <c r="DI15" s="35" t="s">
        <v>1599</v>
      </c>
      <c r="DJ15" s="35" t="s">
        <v>1599</v>
      </c>
      <c r="DK15" s="35" t="s">
        <v>1599</v>
      </c>
      <c r="DL15" s="35" t="s">
        <v>1599</v>
      </c>
      <c r="DM15" s="35" t="s">
        <v>1599</v>
      </c>
      <c r="DN15" s="35" t="s">
        <v>1599</v>
      </c>
      <c r="DO15" s="35" t="s">
        <v>1599</v>
      </c>
      <c r="DP15" s="35" t="s">
        <v>1599</v>
      </c>
      <c r="DQ15" s="35" t="s">
        <v>1599</v>
      </c>
      <c r="DR15" s="35" t="s">
        <v>1599</v>
      </c>
      <c r="DS15" s="35" t="s">
        <v>1599</v>
      </c>
      <c r="DT15" s="35" t="s">
        <v>1881</v>
      </c>
      <c r="DU15" s="35" t="s">
        <v>51</v>
      </c>
      <c r="EJ15" s="35" t="s">
        <v>1599</v>
      </c>
      <c r="EW15" s="20" t="s">
        <v>51</v>
      </c>
      <c r="FA15" s="20" t="s">
        <v>1599</v>
      </c>
      <c r="FC15" s="20" t="s">
        <v>1599</v>
      </c>
      <c r="FE15" s="20" t="s">
        <v>1599</v>
      </c>
      <c r="FG15" s="20" t="s">
        <v>1599</v>
      </c>
      <c r="FK15" s="20" t="s">
        <v>1599</v>
      </c>
      <c r="FL15" s="35" t="s">
        <v>1325</v>
      </c>
      <c r="FM15" s="35">
        <v>1</v>
      </c>
      <c r="FN15" s="35">
        <v>0</v>
      </c>
      <c r="FO15" s="35">
        <v>0</v>
      </c>
      <c r="FQ15" s="35" t="s">
        <v>782</v>
      </c>
      <c r="FR15" s="44">
        <v>17440</v>
      </c>
      <c r="FS15" s="35" t="s">
        <v>1281</v>
      </c>
      <c r="FT15" s="35">
        <v>66</v>
      </c>
      <c r="FU15" s="35" t="s">
        <v>1282</v>
      </c>
      <c r="FV15" s="35" t="s">
        <v>1283</v>
      </c>
      <c r="FY15" s="35" t="s">
        <v>1284</v>
      </c>
    </row>
    <row r="16" spans="1:182" ht="14" customHeight="1" x14ac:dyDescent="0.2">
      <c r="A16" s="35" t="s">
        <v>1612</v>
      </c>
      <c r="B16" s="35" t="s">
        <v>568</v>
      </c>
      <c r="C16" s="35" t="s">
        <v>80</v>
      </c>
      <c r="D16" s="35">
        <v>1</v>
      </c>
      <c r="E16" s="35">
        <v>50</v>
      </c>
      <c r="F16" s="35" t="s">
        <v>795</v>
      </c>
      <c r="G16" s="36">
        <v>43217</v>
      </c>
      <c r="H16" s="37">
        <f t="shared" si="1"/>
        <v>43217</v>
      </c>
      <c r="I16" s="35">
        <v>11</v>
      </c>
      <c r="J16" s="35">
        <v>17</v>
      </c>
      <c r="L16" s="35">
        <v>43</v>
      </c>
      <c r="M16" s="35">
        <v>4</v>
      </c>
      <c r="T16" s="35" t="s">
        <v>1274</v>
      </c>
      <c r="U16" s="35" t="s">
        <v>1275</v>
      </c>
      <c r="V16" s="35">
        <v>20</v>
      </c>
      <c r="W16" s="35" t="s">
        <v>1340</v>
      </c>
      <c r="X16" s="35" t="s">
        <v>201</v>
      </c>
      <c r="Y16" s="35">
        <v>0</v>
      </c>
      <c r="Z16" s="35">
        <v>1</v>
      </c>
      <c r="AA16" s="35">
        <v>0</v>
      </c>
      <c r="AB16" s="35">
        <v>0</v>
      </c>
      <c r="AC16" s="35">
        <v>0</v>
      </c>
      <c r="AD16" s="35">
        <v>0</v>
      </c>
      <c r="AE16" s="35">
        <v>0</v>
      </c>
      <c r="AF16" s="35">
        <v>0</v>
      </c>
      <c r="AH16" s="35">
        <v>4</v>
      </c>
      <c r="AI16" s="35" t="s">
        <v>1278</v>
      </c>
      <c r="AJ16" s="35">
        <v>1</v>
      </c>
      <c r="AK16" s="35">
        <v>0</v>
      </c>
      <c r="AL16" s="35">
        <v>0</v>
      </c>
      <c r="AM16" s="35">
        <v>0</v>
      </c>
      <c r="AN16" s="35">
        <v>0</v>
      </c>
      <c r="AO16" s="35">
        <v>0</v>
      </c>
      <c r="AP16" s="35">
        <v>0</v>
      </c>
      <c r="AR16" s="35">
        <v>0</v>
      </c>
      <c r="AS16" s="35">
        <v>1</v>
      </c>
      <c r="AT16" s="35" t="s">
        <v>1279</v>
      </c>
      <c r="AU16" s="35">
        <v>0</v>
      </c>
      <c r="AV16" s="35">
        <v>0</v>
      </c>
      <c r="AW16" s="35">
        <v>0</v>
      </c>
      <c r="AX16" s="35">
        <v>0</v>
      </c>
      <c r="AY16" s="35">
        <v>0</v>
      </c>
      <c r="AZ16" s="35">
        <v>0</v>
      </c>
      <c r="BA16" s="35">
        <v>0</v>
      </c>
      <c r="BB16" s="35">
        <v>0</v>
      </c>
      <c r="BC16" s="35">
        <v>0</v>
      </c>
      <c r="BD16" s="35">
        <v>0</v>
      </c>
      <c r="BE16" s="35">
        <v>0</v>
      </c>
      <c r="BF16" s="35">
        <v>0</v>
      </c>
      <c r="BG16" s="35">
        <v>1</v>
      </c>
      <c r="BK16" s="35" t="s">
        <v>1772</v>
      </c>
      <c r="BL16" s="35">
        <v>0</v>
      </c>
      <c r="BM16" s="35">
        <v>0</v>
      </c>
      <c r="BN16" s="35">
        <v>0</v>
      </c>
      <c r="BO16" s="35">
        <v>0</v>
      </c>
      <c r="BP16" s="35">
        <v>0</v>
      </c>
      <c r="BQ16" s="35">
        <v>0</v>
      </c>
      <c r="BR16" s="35">
        <v>0</v>
      </c>
      <c r="BS16" s="35">
        <v>0</v>
      </c>
      <c r="BT16" s="35">
        <v>0</v>
      </c>
      <c r="BU16" s="35">
        <v>0</v>
      </c>
      <c r="BV16" s="35">
        <v>0</v>
      </c>
      <c r="BW16" s="35">
        <v>1</v>
      </c>
      <c r="BX16" s="35">
        <v>0</v>
      </c>
      <c r="CD16" s="35" t="s">
        <v>1316</v>
      </c>
      <c r="CE16" s="35">
        <v>0</v>
      </c>
      <c r="CF16" s="35">
        <v>0</v>
      </c>
      <c r="CG16" s="35">
        <v>0</v>
      </c>
      <c r="CH16" s="35">
        <v>0</v>
      </c>
      <c r="CI16" s="35">
        <v>0</v>
      </c>
      <c r="CJ16" s="35">
        <v>0</v>
      </c>
      <c r="CK16" s="35">
        <v>0</v>
      </c>
      <c r="CL16" s="35">
        <v>0</v>
      </c>
      <c r="CM16" s="35">
        <v>0</v>
      </c>
      <c r="CN16" s="35">
        <v>0</v>
      </c>
      <c r="CO16" s="35">
        <v>0</v>
      </c>
      <c r="CP16" s="35">
        <v>0</v>
      </c>
      <c r="CQ16" s="35">
        <v>0</v>
      </c>
      <c r="CR16" s="35">
        <v>1</v>
      </c>
      <c r="CS16" s="35">
        <v>0</v>
      </c>
      <c r="CT16" s="35">
        <v>0</v>
      </c>
      <c r="CX16" s="35">
        <v>4</v>
      </c>
      <c r="CY16" s="35">
        <v>4</v>
      </c>
      <c r="CZ16" s="35" t="s">
        <v>1599</v>
      </c>
      <c r="DA16" s="35" t="s">
        <v>1599</v>
      </c>
      <c r="DB16" s="35" t="s">
        <v>1599</v>
      </c>
      <c r="DC16" s="35" t="s">
        <v>1599</v>
      </c>
      <c r="DD16" s="35" t="s">
        <v>1599</v>
      </c>
      <c r="DE16" s="35">
        <v>4</v>
      </c>
      <c r="DF16" s="35" t="s">
        <v>1599</v>
      </c>
      <c r="DG16" s="35" t="s">
        <v>1599</v>
      </c>
      <c r="DH16" s="35" t="s">
        <v>1599</v>
      </c>
      <c r="DI16" s="35" t="s">
        <v>1599</v>
      </c>
      <c r="DJ16" s="35" t="s">
        <v>1599</v>
      </c>
      <c r="DK16" s="35" t="s">
        <v>1599</v>
      </c>
      <c r="DL16" s="35" t="s">
        <v>1599</v>
      </c>
      <c r="DM16" s="35" t="s">
        <v>1599</v>
      </c>
      <c r="DN16" s="35">
        <v>2</v>
      </c>
      <c r="DO16" s="35" t="s">
        <v>1599</v>
      </c>
      <c r="DP16" s="35" t="s">
        <v>1599</v>
      </c>
      <c r="DQ16" s="35" t="s">
        <v>1599</v>
      </c>
      <c r="DR16" s="35" t="s">
        <v>1599</v>
      </c>
      <c r="DS16" s="35" t="s">
        <v>1599</v>
      </c>
      <c r="DU16" s="35" t="s">
        <v>51</v>
      </c>
      <c r="EJ16" s="35" t="s">
        <v>1599</v>
      </c>
      <c r="EW16" s="20" t="s">
        <v>51</v>
      </c>
      <c r="FA16" s="20" t="s">
        <v>1599</v>
      </c>
      <c r="FC16" s="20" t="s">
        <v>1599</v>
      </c>
      <c r="FE16" s="20" t="s">
        <v>1599</v>
      </c>
      <c r="FG16" s="20" t="s">
        <v>1599</v>
      </c>
      <c r="FK16" s="20" t="s">
        <v>1599</v>
      </c>
      <c r="FL16" s="35" t="s">
        <v>1299</v>
      </c>
      <c r="FM16" s="35">
        <v>0</v>
      </c>
      <c r="FN16" s="35">
        <v>0</v>
      </c>
      <c r="FO16" s="35">
        <v>1</v>
      </c>
      <c r="FP16" s="35" t="s">
        <v>1300</v>
      </c>
      <c r="FQ16" s="35" t="s">
        <v>795</v>
      </c>
      <c r="FR16" s="44">
        <v>17000</v>
      </c>
      <c r="FS16" s="35" t="s">
        <v>1281</v>
      </c>
      <c r="FT16" s="35">
        <v>69</v>
      </c>
      <c r="FU16" s="35" t="s">
        <v>1282</v>
      </c>
      <c r="FV16" s="35" t="s">
        <v>1283</v>
      </c>
      <c r="FX16" s="35">
        <v>1900</v>
      </c>
      <c r="FY16" s="35" t="s">
        <v>1303</v>
      </c>
    </row>
    <row r="17" spans="1:182" x14ac:dyDescent="0.2">
      <c r="A17" s="35" t="s">
        <v>1612</v>
      </c>
      <c r="B17" s="35" t="s">
        <v>568</v>
      </c>
      <c r="C17" s="35" t="s">
        <v>2181</v>
      </c>
      <c r="D17" s="35">
        <v>3</v>
      </c>
      <c r="E17" s="35">
        <v>50</v>
      </c>
      <c r="F17" s="35" t="s">
        <v>795</v>
      </c>
      <c r="G17" s="36">
        <v>43217</v>
      </c>
      <c r="H17" s="37">
        <f t="shared" si="1"/>
        <v>43217</v>
      </c>
      <c r="I17" s="35">
        <v>11</v>
      </c>
      <c r="J17" s="35">
        <v>17</v>
      </c>
      <c r="L17" s="35">
        <v>43</v>
      </c>
      <c r="M17" s="35">
        <v>4</v>
      </c>
      <c r="T17" s="35" t="s">
        <v>1339</v>
      </c>
      <c r="U17" s="35" t="s">
        <v>50</v>
      </c>
      <c r="V17" s="35">
        <v>20</v>
      </c>
      <c r="W17" s="35" t="s">
        <v>1276</v>
      </c>
      <c r="X17" s="35" t="s">
        <v>1277</v>
      </c>
      <c r="Y17" s="35">
        <v>1</v>
      </c>
      <c r="Z17" s="35">
        <v>0</v>
      </c>
      <c r="AA17" s="35">
        <v>0</v>
      </c>
      <c r="AB17" s="35">
        <v>0</v>
      </c>
      <c r="AC17" s="35">
        <v>0</v>
      </c>
      <c r="AD17" s="35">
        <v>0</v>
      </c>
      <c r="AE17" s="35">
        <v>0</v>
      </c>
      <c r="AF17" s="35">
        <v>0</v>
      </c>
      <c r="AI17" s="35" t="s">
        <v>1287</v>
      </c>
      <c r="AJ17" s="35">
        <v>0</v>
      </c>
      <c r="AK17" s="35">
        <v>0</v>
      </c>
      <c r="AL17" s="35">
        <v>1</v>
      </c>
      <c r="AM17" s="35">
        <v>0</v>
      </c>
      <c r="AN17" s="35">
        <v>0</v>
      </c>
      <c r="AO17" s="35">
        <v>0</v>
      </c>
      <c r="AP17" s="35">
        <v>0</v>
      </c>
      <c r="AR17" s="35">
        <v>0</v>
      </c>
      <c r="AS17" s="35">
        <v>3</v>
      </c>
      <c r="AT17" s="35" t="s">
        <v>1670</v>
      </c>
      <c r="AU17" s="35">
        <v>0</v>
      </c>
      <c r="AV17" s="35">
        <v>1</v>
      </c>
      <c r="AW17" s="35">
        <v>0</v>
      </c>
      <c r="AX17" s="35">
        <v>0</v>
      </c>
      <c r="AY17" s="35">
        <v>0</v>
      </c>
      <c r="AZ17" s="35">
        <v>0</v>
      </c>
      <c r="BA17" s="35">
        <v>0</v>
      </c>
      <c r="BB17" s="35">
        <v>1</v>
      </c>
      <c r="BC17" s="35">
        <v>0</v>
      </c>
      <c r="BD17" s="35">
        <v>0</v>
      </c>
      <c r="BE17" s="35">
        <v>0</v>
      </c>
      <c r="BF17" s="35">
        <v>0</v>
      </c>
      <c r="BG17" s="35">
        <v>0</v>
      </c>
      <c r="BI17" s="35" t="s">
        <v>1291</v>
      </c>
      <c r="BJ17" s="35">
        <v>30</v>
      </c>
      <c r="BK17" s="35" t="s">
        <v>1772</v>
      </c>
      <c r="BL17" s="35">
        <v>0</v>
      </c>
      <c r="BM17" s="35">
        <v>0</v>
      </c>
      <c r="BN17" s="35">
        <v>0</v>
      </c>
      <c r="BO17" s="35">
        <v>0</v>
      </c>
      <c r="BP17" s="35">
        <v>0</v>
      </c>
      <c r="BQ17" s="35">
        <v>0</v>
      </c>
      <c r="BR17" s="35">
        <v>0</v>
      </c>
      <c r="BS17" s="35">
        <v>0</v>
      </c>
      <c r="BT17" s="35">
        <v>0</v>
      </c>
      <c r="BU17" s="35">
        <v>0</v>
      </c>
      <c r="BV17" s="35">
        <v>0</v>
      </c>
      <c r="BW17" s="35">
        <v>1</v>
      </c>
      <c r="BX17" s="35">
        <v>0</v>
      </c>
      <c r="CD17" s="35" t="s">
        <v>1280</v>
      </c>
      <c r="CE17" s="35">
        <v>0</v>
      </c>
      <c r="CF17" s="35">
        <v>0</v>
      </c>
      <c r="CG17" s="35">
        <v>0</v>
      </c>
      <c r="CH17" s="35">
        <v>0</v>
      </c>
      <c r="CI17" s="35">
        <v>0</v>
      </c>
      <c r="CJ17" s="35">
        <v>0</v>
      </c>
      <c r="CK17" s="35">
        <v>0</v>
      </c>
      <c r="CL17" s="35">
        <v>0</v>
      </c>
      <c r="CM17" s="35">
        <v>0</v>
      </c>
      <c r="CN17" s="35">
        <v>0</v>
      </c>
      <c r="CO17" s="35">
        <v>0</v>
      </c>
      <c r="CP17" s="35">
        <v>0</v>
      </c>
      <c r="CQ17" s="35">
        <v>0</v>
      </c>
      <c r="CR17" s="35">
        <v>0</v>
      </c>
      <c r="CS17" s="35">
        <v>1</v>
      </c>
      <c r="CT17" s="35">
        <v>0</v>
      </c>
      <c r="CX17" s="35">
        <v>2</v>
      </c>
      <c r="CY17" s="35">
        <v>3</v>
      </c>
      <c r="CZ17" s="35">
        <v>3</v>
      </c>
      <c r="DA17" s="35">
        <v>3</v>
      </c>
      <c r="DB17" s="35">
        <v>3</v>
      </c>
      <c r="DC17" s="35">
        <v>3</v>
      </c>
      <c r="DD17" s="35" t="s">
        <v>1599</v>
      </c>
      <c r="DE17" s="35">
        <v>3</v>
      </c>
      <c r="DF17" s="35">
        <v>2</v>
      </c>
      <c r="DG17" s="35" t="s">
        <v>1599</v>
      </c>
      <c r="DH17" s="35" t="s">
        <v>1599</v>
      </c>
      <c r="DI17" s="35" t="s">
        <v>1599</v>
      </c>
      <c r="DJ17" s="35" t="s">
        <v>1599</v>
      </c>
      <c r="DK17" s="35" t="s">
        <v>1599</v>
      </c>
      <c r="DL17" s="35">
        <v>3</v>
      </c>
      <c r="DM17" s="35">
        <v>2</v>
      </c>
      <c r="DN17" s="35">
        <v>3</v>
      </c>
      <c r="DO17" s="35">
        <v>3</v>
      </c>
      <c r="DP17" s="35">
        <v>3</v>
      </c>
      <c r="DQ17" s="35">
        <v>3</v>
      </c>
      <c r="DR17" s="35">
        <v>3</v>
      </c>
      <c r="DS17" s="35">
        <v>3</v>
      </c>
      <c r="DT17" s="35" t="s">
        <v>1317</v>
      </c>
      <c r="DU17" s="35" t="s">
        <v>54</v>
      </c>
      <c r="DV17" s="35">
        <v>4</v>
      </c>
      <c r="DW17" s="35" t="s">
        <v>1341</v>
      </c>
      <c r="DY17" s="35" t="s">
        <v>1342</v>
      </c>
      <c r="EA17" s="35" t="s">
        <v>781</v>
      </c>
      <c r="EB17" s="35" t="s">
        <v>1343</v>
      </c>
      <c r="EC17" s="35" t="s">
        <v>1352</v>
      </c>
      <c r="EJ17" s="35" t="s">
        <v>201</v>
      </c>
      <c r="EK17" s="35">
        <v>0</v>
      </c>
      <c r="EL17" s="35">
        <v>1</v>
      </c>
      <c r="EM17" s="35">
        <v>0</v>
      </c>
      <c r="EN17" s="35">
        <v>0</v>
      </c>
      <c r="EO17" s="35">
        <v>0</v>
      </c>
      <c r="EP17" s="35">
        <v>0</v>
      </c>
      <c r="EQ17" s="35">
        <v>0</v>
      </c>
      <c r="ER17" s="35">
        <v>0</v>
      </c>
      <c r="ES17" s="35">
        <v>0</v>
      </c>
      <c r="FA17" s="20" t="s">
        <v>1599</v>
      </c>
      <c r="FC17" s="20" t="s">
        <v>1599</v>
      </c>
      <c r="FE17" s="20" t="s">
        <v>1599</v>
      </c>
      <c r="FG17" s="20" t="s">
        <v>1599</v>
      </c>
      <c r="FK17" s="20">
        <v>20</v>
      </c>
      <c r="FL17" s="35" t="s">
        <v>1923</v>
      </c>
      <c r="FM17" s="35">
        <v>0</v>
      </c>
      <c r="FN17" s="35">
        <v>1</v>
      </c>
      <c r="FO17" s="35">
        <v>0</v>
      </c>
      <c r="FQ17" s="35" t="s">
        <v>1392</v>
      </c>
      <c r="FR17" s="44">
        <v>66000</v>
      </c>
      <c r="FS17" s="35" t="s">
        <v>1281</v>
      </c>
      <c r="FT17" s="35">
        <v>44</v>
      </c>
      <c r="FU17" s="35" t="s">
        <v>1301</v>
      </c>
      <c r="FV17" s="35" t="s">
        <v>1336</v>
      </c>
      <c r="FX17" s="35">
        <v>6000</v>
      </c>
      <c r="FY17" s="35" t="s">
        <v>1303</v>
      </c>
    </row>
    <row r="18" spans="1:182" x14ac:dyDescent="0.2">
      <c r="A18" s="35" t="s">
        <v>1612</v>
      </c>
      <c r="B18" s="35" t="s">
        <v>568</v>
      </c>
      <c r="C18" s="35" t="s">
        <v>2182</v>
      </c>
      <c r="D18" s="35">
        <v>3</v>
      </c>
      <c r="E18" s="35">
        <v>50</v>
      </c>
      <c r="F18" s="35" t="s">
        <v>795</v>
      </c>
      <c r="G18" s="36">
        <v>43217</v>
      </c>
      <c r="H18" s="37">
        <f t="shared" si="1"/>
        <v>43217</v>
      </c>
      <c r="I18" s="35">
        <v>11</v>
      </c>
      <c r="J18" s="35">
        <v>17</v>
      </c>
      <c r="L18" s="35">
        <v>43</v>
      </c>
      <c r="M18" s="35">
        <v>4</v>
      </c>
      <c r="T18" s="35" t="s">
        <v>1339</v>
      </c>
      <c r="U18" s="35" t="s">
        <v>50</v>
      </c>
      <c r="V18" s="35">
        <v>20</v>
      </c>
      <c r="W18" s="35" t="s">
        <v>1276</v>
      </c>
      <c r="X18" s="35" t="s">
        <v>1277</v>
      </c>
      <c r="Y18" s="35">
        <v>1</v>
      </c>
      <c r="Z18" s="35">
        <v>0</v>
      </c>
      <c r="AA18" s="35">
        <v>0</v>
      </c>
      <c r="AB18" s="35">
        <v>0</v>
      </c>
      <c r="AC18" s="35">
        <v>0</v>
      </c>
      <c r="AD18" s="35">
        <v>0</v>
      </c>
      <c r="AE18" s="35">
        <v>0</v>
      </c>
      <c r="AF18" s="35">
        <v>0</v>
      </c>
      <c r="AH18" s="35">
        <v>0</v>
      </c>
      <c r="AI18" s="35" t="s">
        <v>1287</v>
      </c>
      <c r="AJ18" s="35">
        <v>0</v>
      </c>
      <c r="AK18" s="35">
        <v>0</v>
      </c>
      <c r="AL18" s="35">
        <v>1</v>
      </c>
      <c r="AM18" s="35">
        <v>0</v>
      </c>
      <c r="AN18" s="35">
        <v>0</v>
      </c>
      <c r="AO18" s="35">
        <v>0</v>
      </c>
      <c r="AP18" s="35">
        <v>0</v>
      </c>
      <c r="AR18" s="35">
        <v>0</v>
      </c>
      <c r="AS18" s="35">
        <v>3</v>
      </c>
      <c r="AT18" s="35" t="s">
        <v>1304</v>
      </c>
      <c r="AU18" s="35">
        <v>0</v>
      </c>
      <c r="AV18" s="35">
        <v>1</v>
      </c>
      <c r="AW18" s="35">
        <v>0</v>
      </c>
      <c r="AX18" s="35">
        <v>0</v>
      </c>
      <c r="AY18" s="35">
        <v>0</v>
      </c>
      <c r="AZ18" s="35">
        <v>0</v>
      </c>
      <c r="BA18" s="35">
        <v>0</v>
      </c>
      <c r="BB18" s="35">
        <v>0</v>
      </c>
      <c r="BC18" s="35">
        <v>0</v>
      </c>
      <c r="BD18" s="35">
        <v>0</v>
      </c>
      <c r="BE18" s="35">
        <v>0</v>
      </c>
      <c r="BF18" s="35">
        <v>0</v>
      </c>
      <c r="BG18" s="35">
        <v>0</v>
      </c>
      <c r="BI18" s="35" t="s">
        <v>1291</v>
      </c>
      <c r="BJ18" s="35">
        <v>2</v>
      </c>
      <c r="BK18" s="35" t="s">
        <v>1772</v>
      </c>
      <c r="BL18" s="35">
        <v>0</v>
      </c>
      <c r="BM18" s="35">
        <v>0</v>
      </c>
      <c r="BN18" s="35">
        <v>0</v>
      </c>
      <c r="BO18" s="35">
        <v>0</v>
      </c>
      <c r="BP18" s="35">
        <v>0</v>
      </c>
      <c r="BQ18" s="35">
        <v>0</v>
      </c>
      <c r="BR18" s="35">
        <v>0</v>
      </c>
      <c r="BS18" s="35">
        <v>0</v>
      </c>
      <c r="BT18" s="35">
        <v>0</v>
      </c>
      <c r="BU18" s="35">
        <v>0</v>
      </c>
      <c r="BV18" s="35">
        <v>0</v>
      </c>
      <c r="BW18" s="35">
        <v>1</v>
      </c>
      <c r="BX18" s="35">
        <v>0</v>
      </c>
      <c r="CD18" s="35" t="s">
        <v>1280</v>
      </c>
      <c r="CE18" s="35">
        <v>0</v>
      </c>
      <c r="CF18" s="35">
        <v>0</v>
      </c>
      <c r="CG18" s="35">
        <v>0</v>
      </c>
      <c r="CH18" s="35">
        <v>0</v>
      </c>
      <c r="CI18" s="35">
        <v>0</v>
      </c>
      <c r="CJ18" s="35">
        <v>0</v>
      </c>
      <c r="CK18" s="35">
        <v>0</v>
      </c>
      <c r="CL18" s="35">
        <v>0</v>
      </c>
      <c r="CM18" s="35">
        <v>0</v>
      </c>
      <c r="CN18" s="35">
        <v>0</v>
      </c>
      <c r="CO18" s="35">
        <v>0</v>
      </c>
      <c r="CP18" s="35">
        <v>0</v>
      </c>
      <c r="CQ18" s="35">
        <v>0</v>
      </c>
      <c r="CR18" s="35">
        <v>0</v>
      </c>
      <c r="CS18" s="35">
        <v>1</v>
      </c>
      <c r="CT18" s="35">
        <v>0</v>
      </c>
      <c r="CX18" s="35" t="s">
        <v>1599</v>
      </c>
      <c r="CY18" s="35">
        <v>4</v>
      </c>
      <c r="CZ18" s="35">
        <v>4</v>
      </c>
      <c r="DA18" s="35">
        <v>4</v>
      </c>
      <c r="DB18" s="35">
        <v>2</v>
      </c>
      <c r="DC18" s="35">
        <v>3</v>
      </c>
      <c r="DD18" s="35" t="s">
        <v>1599</v>
      </c>
      <c r="DE18" s="35">
        <v>4</v>
      </c>
      <c r="DF18" s="35">
        <v>4</v>
      </c>
      <c r="DG18" s="35" t="s">
        <v>1599</v>
      </c>
      <c r="DH18" s="35" t="s">
        <v>1599</v>
      </c>
      <c r="DI18" s="35" t="s">
        <v>1599</v>
      </c>
      <c r="DJ18" s="35" t="s">
        <v>1599</v>
      </c>
      <c r="DK18" s="35" t="s">
        <v>1599</v>
      </c>
      <c r="DL18" s="35">
        <v>2</v>
      </c>
      <c r="DM18" s="35">
        <v>3</v>
      </c>
      <c r="DN18" s="35">
        <v>2</v>
      </c>
      <c r="DO18" s="35">
        <v>2</v>
      </c>
      <c r="DP18" s="35">
        <v>2</v>
      </c>
      <c r="DQ18" s="35">
        <v>1</v>
      </c>
      <c r="DR18" s="35" t="s">
        <v>1599</v>
      </c>
      <c r="DS18" s="35" t="s">
        <v>1599</v>
      </c>
      <c r="DT18" s="35" t="s">
        <v>1881</v>
      </c>
      <c r="DU18" s="35" t="s">
        <v>54</v>
      </c>
      <c r="DV18" s="35">
        <v>5</v>
      </c>
      <c r="DW18" s="35" t="s">
        <v>1341</v>
      </c>
      <c r="DY18" s="35" t="s">
        <v>1342</v>
      </c>
      <c r="EA18" s="35" t="s">
        <v>781</v>
      </c>
      <c r="EB18" s="35" t="s">
        <v>1343</v>
      </c>
      <c r="EC18" s="35" t="s">
        <v>1352</v>
      </c>
      <c r="EJ18" s="35" t="s">
        <v>201</v>
      </c>
      <c r="EK18" s="35">
        <v>0</v>
      </c>
      <c r="EL18" s="35">
        <v>1</v>
      </c>
      <c r="EM18" s="35">
        <v>0</v>
      </c>
      <c r="EN18" s="35">
        <v>0</v>
      </c>
      <c r="EO18" s="35">
        <v>0</v>
      </c>
      <c r="EP18" s="35">
        <v>0</v>
      </c>
      <c r="EQ18" s="35">
        <v>0</v>
      </c>
      <c r="ER18" s="35">
        <v>0</v>
      </c>
      <c r="ES18" s="35">
        <v>0</v>
      </c>
      <c r="FA18" s="20">
        <v>10</v>
      </c>
      <c r="FC18" s="20" t="s">
        <v>1599</v>
      </c>
      <c r="FE18" s="20" t="s">
        <v>1599</v>
      </c>
      <c r="FG18" s="20" t="s">
        <v>1599</v>
      </c>
      <c r="FK18" s="20" t="s">
        <v>1599</v>
      </c>
      <c r="FL18" s="35" t="s">
        <v>1299</v>
      </c>
      <c r="FM18" s="35">
        <v>0</v>
      </c>
      <c r="FN18" s="35">
        <v>0</v>
      </c>
      <c r="FO18" s="35">
        <v>1</v>
      </c>
      <c r="FP18" s="35" t="s">
        <v>1365</v>
      </c>
      <c r="FQ18" s="35" t="s">
        <v>1393</v>
      </c>
      <c r="FR18" s="44">
        <v>35740</v>
      </c>
      <c r="FS18" s="35" t="s">
        <v>1281</v>
      </c>
      <c r="FT18" s="35">
        <v>46</v>
      </c>
      <c r="FU18" s="35" t="s">
        <v>1301</v>
      </c>
      <c r="FV18" s="35" t="s">
        <v>1302</v>
      </c>
      <c r="FX18" s="35">
        <v>4500</v>
      </c>
      <c r="FY18" s="35" t="s">
        <v>1310</v>
      </c>
    </row>
    <row r="19" spans="1:182" x14ac:dyDescent="0.2">
      <c r="A19" s="35" t="s">
        <v>1612</v>
      </c>
      <c r="B19" s="35" t="s">
        <v>568</v>
      </c>
      <c r="C19" s="35" t="s">
        <v>2183</v>
      </c>
      <c r="D19" s="35">
        <v>3</v>
      </c>
      <c r="E19" s="35">
        <v>50</v>
      </c>
      <c r="F19" s="35" t="s">
        <v>795</v>
      </c>
      <c r="G19" s="36">
        <v>43217</v>
      </c>
      <c r="H19" s="37">
        <f t="shared" si="1"/>
        <v>43217</v>
      </c>
      <c r="I19" s="35">
        <v>11</v>
      </c>
      <c r="J19" s="35">
        <v>17</v>
      </c>
      <c r="L19" s="35">
        <v>43</v>
      </c>
      <c r="M19" s="35">
        <v>4</v>
      </c>
      <c r="T19" s="35" t="s">
        <v>1339</v>
      </c>
      <c r="U19" s="35" t="s">
        <v>50</v>
      </c>
      <c r="V19" s="35">
        <v>20</v>
      </c>
      <c r="W19" s="35" t="s">
        <v>1276</v>
      </c>
      <c r="X19" s="35" t="s">
        <v>1277</v>
      </c>
      <c r="Y19" s="35">
        <v>1</v>
      </c>
      <c r="Z19" s="35">
        <v>0</v>
      </c>
      <c r="AA19" s="35">
        <v>0</v>
      </c>
      <c r="AB19" s="35">
        <v>0</v>
      </c>
      <c r="AC19" s="35">
        <v>0</v>
      </c>
      <c r="AD19" s="35">
        <v>0</v>
      </c>
      <c r="AE19" s="35">
        <v>0</v>
      </c>
      <c r="AF19" s="35">
        <v>0</v>
      </c>
      <c r="AH19" s="35">
        <v>0</v>
      </c>
      <c r="AI19" s="35" t="s">
        <v>1287</v>
      </c>
      <c r="AJ19" s="35">
        <v>0</v>
      </c>
      <c r="AK19" s="35">
        <v>0</v>
      </c>
      <c r="AL19" s="35">
        <v>1</v>
      </c>
      <c r="AM19" s="35">
        <v>0</v>
      </c>
      <c r="AN19" s="35">
        <v>0</v>
      </c>
      <c r="AO19" s="35">
        <v>0</v>
      </c>
      <c r="AP19" s="35">
        <v>0</v>
      </c>
      <c r="AR19" s="35">
        <v>0</v>
      </c>
      <c r="AS19" s="35">
        <v>3</v>
      </c>
      <c r="AT19" s="35" t="s">
        <v>1304</v>
      </c>
      <c r="AU19" s="35">
        <v>0</v>
      </c>
      <c r="AV19" s="35">
        <v>1</v>
      </c>
      <c r="AW19" s="35">
        <v>0</v>
      </c>
      <c r="AX19" s="35">
        <v>0</v>
      </c>
      <c r="AY19" s="35">
        <v>0</v>
      </c>
      <c r="AZ19" s="35">
        <v>0</v>
      </c>
      <c r="BA19" s="35">
        <v>0</v>
      </c>
      <c r="BB19" s="35">
        <v>0</v>
      </c>
      <c r="BC19" s="35">
        <v>0</v>
      </c>
      <c r="BD19" s="35">
        <v>0</v>
      </c>
      <c r="BE19" s="35">
        <v>0</v>
      </c>
      <c r="BF19" s="35">
        <v>0</v>
      </c>
      <c r="BG19" s="35">
        <v>0</v>
      </c>
      <c r="BI19" s="35" t="s">
        <v>1291</v>
      </c>
      <c r="BJ19" s="35">
        <v>2</v>
      </c>
      <c r="BK19" s="35" t="s">
        <v>1772</v>
      </c>
      <c r="BL19" s="35">
        <v>0</v>
      </c>
      <c r="BM19" s="35">
        <v>0</v>
      </c>
      <c r="BN19" s="35">
        <v>0</v>
      </c>
      <c r="BO19" s="35">
        <v>0</v>
      </c>
      <c r="BP19" s="35">
        <v>0</v>
      </c>
      <c r="BQ19" s="35">
        <v>0</v>
      </c>
      <c r="BR19" s="35">
        <v>0</v>
      </c>
      <c r="BS19" s="35">
        <v>0</v>
      </c>
      <c r="BT19" s="35">
        <v>0</v>
      </c>
      <c r="BU19" s="35">
        <v>0</v>
      </c>
      <c r="BV19" s="35">
        <v>0</v>
      </c>
      <c r="BW19" s="35">
        <v>1</v>
      </c>
      <c r="BX19" s="35">
        <v>0</v>
      </c>
      <c r="CD19" s="35" t="s">
        <v>1280</v>
      </c>
      <c r="CE19" s="35">
        <v>0</v>
      </c>
      <c r="CF19" s="35">
        <v>0</v>
      </c>
      <c r="CG19" s="35">
        <v>0</v>
      </c>
      <c r="CH19" s="35">
        <v>0</v>
      </c>
      <c r="CI19" s="35">
        <v>0</v>
      </c>
      <c r="CJ19" s="35">
        <v>0</v>
      </c>
      <c r="CK19" s="35">
        <v>0</v>
      </c>
      <c r="CL19" s="35">
        <v>0</v>
      </c>
      <c r="CM19" s="35">
        <v>0</v>
      </c>
      <c r="CN19" s="35">
        <v>0</v>
      </c>
      <c r="CO19" s="35">
        <v>0</v>
      </c>
      <c r="CP19" s="35">
        <v>0</v>
      </c>
      <c r="CQ19" s="35">
        <v>0</v>
      </c>
      <c r="CR19" s="35">
        <v>0</v>
      </c>
      <c r="CS19" s="35">
        <v>1</v>
      </c>
      <c r="CT19" s="35">
        <v>0</v>
      </c>
      <c r="CX19" s="35">
        <v>4</v>
      </c>
      <c r="CY19" s="35">
        <v>4</v>
      </c>
      <c r="CZ19" s="35">
        <v>3</v>
      </c>
      <c r="DA19" s="35">
        <v>4</v>
      </c>
      <c r="DB19" s="35">
        <v>2</v>
      </c>
      <c r="DC19" s="35">
        <v>2</v>
      </c>
      <c r="DD19" s="35" t="s">
        <v>1599</v>
      </c>
      <c r="DE19" s="35">
        <v>3</v>
      </c>
      <c r="DF19" s="35">
        <v>3</v>
      </c>
      <c r="DG19" s="35">
        <v>3</v>
      </c>
      <c r="DH19" s="35">
        <v>3</v>
      </c>
      <c r="DI19" s="35" t="s">
        <v>1599</v>
      </c>
      <c r="DJ19" s="35" t="s">
        <v>1599</v>
      </c>
      <c r="DK19" s="35" t="s">
        <v>1599</v>
      </c>
      <c r="DL19" s="35" t="s">
        <v>1599</v>
      </c>
      <c r="DM19" s="35" t="s">
        <v>1599</v>
      </c>
      <c r="DN19" s="35">
        <v>3</v>
      </c>
      <c r="DO19" s="35">
        <v>2</v>
      </c>
      <c r="DP19" s="35" t="s">
        <v>1599</v>
      </c>
      <c r="DQ19" s="35" t="s">
        <v>1599</v>
      </c>
      <c r="DR19" s="35" t="s">
        <v>1599</v>
      </c>
      <c r="DS19" s="35" t="s">
        <v>1599</v>
      </c>
      <c r="DT19" s="35" t="s">
        <v>1881</v>
      </c>
      <c r="DU19" s="35" t="s">
        <v>54</v>
      </c>
      <c r="DV19" s="35">
        <v>6</v>
      </c>
      <c r="DW19" s="35" t="s">
        <v>1341</v>
      </c>
      <c r="DY19" s="35" t="s">
        <v>1342</v>
      </c>
      <c r="EA19" s="35" t="s">
        <v>781</v>
      </c>
      <c r="EB19" s="35" t="s">
        <v>1343</v>
      </c>
      <c r="EC19" s="35" t="s">
        <v>1284</v>
      </c>
      <c r="EJ19" s="35" t="s">
        <v>201</v>
      </c>
      <c r="EK19" s="35">
        <v>0</v>
      </c>
      <c r="EL19" s="35">
        <v>1</v>
      </c>
      <c r="EM19" s="35">
        <v>0</v>
      </c>
      <c r="EN19" s="35">
        <v>0</v>
      </c>
      <c r="EO19" s="35">
        <v>0</v>
      </c>
      <c r="EP19" s="35">
        <v>0</v>
      </c>
      <c r="EQ19" s="35">
        <v>0</v>
      </c>
      <c r="ER19" s="35">
        <v>0</v>
      </c>
      <c r="ES19" s="35">
        <v>0</v>
      </c>
      <c r="EY19" s="20">
        <v>0</v>
      </c>
      <c r="FA19" s="20">
        <v>10</v>
      </c>
      <c r="FC19" s="20" t="s">
        <v>1599</v>
      </c>
      <c r="FE19" s="20" t="s">
        <v>1599</v>
      </c>
      <c r="FG19" s="20" t="s">
        <v>1599</v>
      </c>
      <c r="FK19" s="20" t="s">
        <v>1599</v>
      </c>
      <c r="FL19" s="35" t="s">
        <v>1299</v>
      </c>
      <c r="FM19" s="35">
        <v>0</v>
      </c>
      <c r="FN19" s="35">
        <v>0</v>
      </c>
      <c r="FO19" s="35">
        <v>1</v>
      </c>
      <c r="FP19" s="35" t="s">
        <v>1365</v>
      </c>
      <c r="FQ19" s="35" t="s">
        <v>1393</v>
      </c>
      <c r="FR19" s="44">
        <v>35740</v>
      </c>
      <c r="FS19" s="35" t="s">
        <v>1281</v>
      </c>
      <c r="FT19" s="35">
        <v>17</v>
      </c>
      <c r="FU19" s="35" t="s">
        <v>1301</v>
      </c>
      <c r="FV19" s="35" t="s">
        <v>1309</v>
      </c>
      <c r="FY19" s="35" t="s">
        <v>1303</v>
      </c>
    </row>
    <row r="20" spans="1:182" x14ac:dyDescent="0.2">
      <c r="A20" s="35" t="s">
        <v>1612</v>
      </c>
      <c r="B20" s="35" t="s">
        <v>568</v>
      </c>
      <c r="C20" s="35" t="s">
        <v>2184</v>
      </c>
      <c r="D20" s="35">
        <v>2</v>
      </c>
      <c r="E20" s="35">
        <v>50</v>
      </c>
      <c r="F20" s="35" t="s">
        <v>795</v>
      </c>
      <c r="G20" s="36">
        <v>43217</v>
      </c>
      <c r="H20" s="37">
        <f t="shared" si="1"/>
        <v>43217</v>
      </c>
      <c r="I20" s="35">
        <v>11</v>
      </c>
      <c r="J20" s="35">
        <v>17</v>
      </c>
      <c r="L20" s="35">
        <v>43</v>
      </c>
      <c r="M20" s="35">
        <v>4</v>
      </c>
      <c r="T20" s="35" t="s">
        <v>1358</v>
      </c>
      <c r="U20" s="35" t="s">
        <v>1275</v>
      </c>
      <c r="V20" s="35">
        <v>15</v>
      </c>
      <c r="W20" s="35" t="s">
        <v>1340</v>
      </c>
      <c r="X20" s="35" t="s">
        <v>1277</v>
      </c>
      <c r="Y20" s="35">
        <v>1</v>
      </c>
      <c r="Z20" s="35">
        <v>0</v>
      </c>
      <c r="AA20" s="35">
        <v>0</v>
      </c>
      <c r="AB20" s="35">
        <v>0</v>
      </c>
      <c r="AC20" s="35">
        <v>0</v>
      </c>
      <c r="AD20" s="35">
        <v>0</v>
      </c>
      <c r="AE20" s="35">
        <v>0</v>
      </c>
      <c r="AF20" s="35">
        <v>0</v>
      </c>
      <c r="AH20" s="35">
        <v>2</v>
      </c>
      <c r="AI20" s="35" t="s">
        <v>1311</v>
      </c>
      <c r="AJ20" s="35">
        <v>0</v>
      </c>
      <c r="AK20" s="35">
        <v>1</v>
      </c>
      <c r="AL20" s="35">
        <v>0</v>
      </c>
      <c r="AM20" s="35">
        <v>0</v>
      </c>
      <c r="AN20" s="35">
        <v>0</v>
      </c>
      <c r="AO20" s="35">
        <v>0</v>
      </c>
      <c r="AP20" s="35">
        <v>0</v>
      </c>
      <c r="AR20" s="35">
        <v>0</v>
      </c>
      <c r="AS20" s="35">
        <v>2</v>
      </c>
      <c r="AT20" s="35" t="s">
        <v>1687</v>
      </c>
      <c r="AU20" s="35">
        <v>0</v>
      </c>
      <c r="AV20" s="35">
        <v>1</v>
      </c>
      <c r="AW20" s="35">
        <v>1</v>
      </c>
      <c r="AX20" s="35">
        <v>1</v>
      </c>
      <c r="AY20" s="35">
        <v>0</v>
      </c>
      <c r="AZ20" s="35">
        <v>0</v>
      </c>
      <c r="BA20" s="35">
        <v>0</v>
      </c>
      <c r="BB20" s="35">
        <v>1</v>
      </c>
      <c r="BC20" s="35">
        <v>1</v>
      </c>
      <c r="BD20" s="35">
        <v>0</v>
      </c>
      <c r="BE20" s="35">
        <v>1</v>
      </c>
      <c r="BF20" s="35">
        <v>1</v>
      </c>
      <c r="BG20" s="35">
        <v>0</v>
      </c>
      <c r="BI20" s="35" t="s">
        <v>1291</v>
      </c>
      <c r="BK20" s="35" t="s">
        <v>1756</v>
      </c>
      <c r="BL20" s="35">
        <v>1</v>
      </c>
      <c r="BM20" s="35">
        <v>0</v>
      </c>
      <c r="BN20" s="35">
        <v>1</v>
      </c>
      <c r="BO20" s="35">
        <v>1</v>
      </c>
      <c r="BP20" s="35">
        <v>0</v>
      </c>
      <c r="BQ20" s="35">
        <v>1</v>
      </c>
      <c r="BR20" s="35">
        <v>0</v>
      </c>
      <c r="BS20" s="35">
        <v>1</v>
      </c>
      <c r="BT20" s="35">
        <v>0</v>
      </c>
      <c r="BU20" s="35">
        <v>0</v>
      </c>
      <c r="BV20" s="35">
        <v>1</v>
      </c>
      <c r="BW20" s="35">
        <v>0</v>
      </c>
      <c r="BX20" s="35">
        <v>0</v>
      </c>
      <c r="CB20" s="35" t="s">
        <v>1394</v>
      </c>
      <c r="CD20" s="35" t="s">
        <v>1794</v>
      </c>
      <c r="CE20" s="35">
        <v>1</v>
      </c>
      <c r="CF20" s="35">
        <v>1</v>
      </c>
      <c r="CG20" s="35">
        <v>0</v>
      </c>
      <c r="CH20" s="35">
        <v>0</v>
      </c>
      <c r="CI20" s="35">
        <v>0</v>
      </c>
      <c r="CJ20" s="35">
        <v>0</v>
      </c>
      <c r="CK20" s="35">
        <v>0</v>
      </c>
      <c r="CL20" s="35">
        <v>0</v>
      </c>
      <c r="CM20" s="35">
        <v>1</v>
      </c>
      <c r="CN20" s="35">
        <v>0</v>
      </c>
      <c r="CO20" s="35">
        <v>0</v>
      </c>
      <c r="CP20" s="35">
        <v>0</v>
      </c>
      <c r="CQ20" s="35">
        <v>0</v>
      </c>
      <c r="CR20" s="35">
        <v>0</v>
      </c>
      <c r="CS20" s="35">
        <v>0</v>
      </c>
      <c r="CT20" s="35">
        <v>0</v>
      </c>
      <c r="CX20" s="35">
        <v>4</v>
      </c>
      <c r="CY20" s="35">
        <v>4</v>
      </c>
      <c r="CZ20" s="35">
        <v>4</v>
      </c>
      <c r="DA20" s="35">
        <v>4</v>
      </c>
      <c r="DB20" s="35">
        <v>4</v>
      </c>
      <c r="DC20" s="35">
        <v>4</v>
      </c>
      <c r="DD20" s="35">
        <v>4</v>
      </c>
      <c r="DE20" s="35">
        <v>4</v>
      </c>
      <c r="DF20" s="35">
        <v>4</v>
      </c>
      <c r="DG20" s="35">
        <v>4</v>
      </c>
      <c r="DH20" s="35">
        <v>4</v>
      </c>
      <c r="DI20" s="35">
        <v>4</v>
      </c>
      <c r="DJ20" s="35">
        <v>4</v>
      </c>
      <c r="DK20" s="35">
        <v>4</v>
      </c>
      <c r="DL20" s="35">
        <v>4</v>
      </c>
      <c r="DM20" s="35">
        <v>4</v>
      </c>
      <c r="DN20" s="35" t="s">
        <v>1599</v>
      </c>
      <c r="DO20" s="35" t="s">
        <v>1599</v>
      </c>
      <c r="DP20" s="35" t="s">
        <v>1599</v>
      </c>
      <c r="DQ20" s="35" t="s">
        <v>1599</v>
      </c>
      <c r="DR20" s="35" t="s">
        <v>1599</v>
      </c>
      <c r="DS20" s="35" t="s">
        <v>1599</v>
      </c>
      <c r="DT20" s="35" t="s">
        <v>1881</v>
      </c>
      <c r="DU20" s="35" t="s">
        <v>54</v>
      </c>
      <c r="DV20" s="35">
        <v>7</v>
      </c>
      <c r="DW20" s="35" t="s">
        <v>1297</v>
      </c>
      <c r="DY20" s="35" t="s">
        <v>54</v>
      </c>
      <c r="EA20" s="35" t="s">
        <v>782</v>
      </c>
      <c r="EB20" s="35" t="s">
        <v>1296</v>
      </c>
      <c r="EC20" s="35" t="s">
        <v>1284</v>
      </c>
      <c r="EJ20" s="35" t="s">
        <v>201</v>
      </c>
      <c r="EK20" s="35">
        <v>0</v>
      </c>
      <c r="EL20" s="35">
        <v>1</v>
      </c>
      <c r="EM20" s="35">
        <v>0</v>
      </c>
      <c r="EN20" s="35">
        <v>0</v>
      </c>
      <c r="EO20" s="35">
        <v>0</v>
      </c>
      <c r="EP20" s="35">
        <v>0</v>
      </c>
      <c r="EQ20" s="35">
        <v>0</v>
      </c>
      <c r="ER20" s="35">
        <v>0</v>
      </c>
      <c r="ES20" s="35">
        <v>0</v>
      </c>
      <c r="FA20" s="20">
        <v>100</v>
      </c>
      <c r="FC20" s="20">
        <v>100</v>
      </c>
      <c r="FE20" s="20" t="s">
        <v>1599</v>
      </c>
      <c r="FG20" s="20">
        <v>200</v>
      </c>
      <c r="FK20" s="20" t="s">
        <v>1599</v>
      </c>
      <c r="FL20" s="35" t="s">
        <v>1299</v>
      </c>
      <c r="FM20" s="35">
        <v>0</v>
      </c>
      <c r="FN20" s="35">
        <v>0</v>
      </c>
      <c r="FO20" s="35">
        <v>1</v>
      </c>
      <c r="FQ20" s="35" t="s">
        <v>1395</v>
      </c>
      <c r="FR20" s="44">
        <v>34150</v>
      </c>
      <c r="FS20" s="35" t="s">
        <v>1281</v>
      </c>
      <c r="FT20" s="35">
        <v>56</v>
      </c>
      <c r="FU20" s="35" t="s">
        <v>1282</v>
      </c>
      <c r="FV20" s="35" t="s">
        <v>1336</v>
      </c>
      <c r="FX20" s="35">
        <v>4000</v>
      </c>
      <c r="FY20" s="35" t="s">
        <v>1303</v>
      </c>
    </row>
    <row r="21" spans="1:182" x14ac:dyDescent="0.2">
      <c r="A21" s="35" t="s">
        <v>1612</v>
      </c>
      <c r="B21" s="35" t="s">
        <v>568</v>
      </c>
      <c r="C21" s="35" t="s">
        <v>2185</v>
      </c>
      <c r="D21" s="35">
        <v>2</v>
      </c>
      <c r="E21" s="35">
        <v>50</v>
      </c>
      <c r="F21" s="35" t="s">
        <v>795</v>
      </c>
      <c r="G21" s="36">
        <v>43217</v>
      </c>
      <c r="H21" s="37">
        <f t="shared" si="1"/>
        <v>43217</v>
      </c>
      <c r="I21" s="35">
        <v>11</v>
      </c>
      <c r="J21" s="35">
        <v>17</v>
      </c>
      <c r="L21" s="35">
        <v>43</v>
      </c>
      <c r="M21" s="35">
        <v>4</v>
      </c>
      <c r="T21" s="35" t="s">
        <v>1339</v>
      </c>
      <c r="U21" s="35" t="s">
        <v>1275</v>
      </c>
      <c r="V21" s="35">
        <v>15</v>
      </c>
      <c r="W21" s="35" t="s">
        <v>1340</v>
      </c>
      <c r="X21" s="35" t="s">
        <v>1277</v>
      </c>
      <c r="Y21" s="35">
        <v>1</v>
      </c>
      <c r="Z21" s="35">
        <v>0</v>
      </c>
      <c r="AA21" s="35">
        <v>0</v>
      </c>
      <c r="AB21" s="35">
        <v>0</v>
      </c>
      <c r="AC21" s="35">
        <v>0</v>
      </c>
      <c r="AD21" s="35">
        <v>0</v>
      </c>
      <c r="AE21" s="35">
        <v>0</v>
      </c>
      <c r="AF21" s="35">
        <v>0</v>
      </c>
      <c r="AH21" s="35">
        <v>3</v>
      </c>
      <c r="AI21" s="35" t="s">
        <v>1311</v>
      </c>
      <c r="AJ21" s="35">
        <v>0</v>
      </c>
      <c r="AK21" s="35">
        <v>1</v>
      </c>
      <c r="AL21" s="35">
        <v>0</v>
      </c>
      <c r="AM21" s="35">
        <v>0</v>
      </c>
      <c r="AN21" s="35">
        <v>0</v>
      </c>
      <c r="AO21" s="35">
        <v>0</v>
      </c>
      <c r="AP21" s="35">
        <v>0</v>
      </c>
      <c r="AR21" s="35">
        <v>0</v>
      </c>
      <c r="AS21" s="35">
        <v>2</v>
      </c>
      <c r="AT21" s="35" t="s">
        <v>1687</v>
      </c>
      <c r="AU21" s="35">
        <v>0</v>
      </c>
      <c r="AV21" s="35">
        <v>1</v>
      </c>
      <c r="AW21" s="35">
        <v>1</v>
      </c>
      <c r="AX21" s="35">
        <v>1</v>
      </c>
      <c r="AY21" s="35">
        <v>0</v>
      </c>
      <c r="AZ21" s="35">
        <v>0</v>
      </c>
      <c r="BA21" s="35">
        <v>0</v>
      </c>
      <c r="BB21" s="35">
        <v>1</v>
      </c>
      <c r="BC21" s="35">
        <v>1</v>
      </c>
      <c r="BD21" s="35">
        <v>0</v>
      </c>
      <c r="BE21" s="35">
        <v>1</v>
      </c>
      <c r="BF21" s="35">
        <v>1</v>
      </c>
      <c r="BG21" s="35">
        <v>0</v>
      </c>
      <c r="BI21" s="35" t="s">
        <v>1291</v>
      </c>
      <c r="BK21" s="35" t="s">
        <v>1757</v>
      </c>
      <c r="BL21" s="35">
        <v>1</v>
      </c>
      <c r="BM21" s="35">
        <v>0</v>
      </c>
      <c r="BN21" s="35">
        <v>1</v>
      </c>
      <c r="BO21" s="35">
        <v>0</v>
      </c>
      <c r="BP21" s="35">
        <v>0</v>
      </c>
      <c r="BQ21" s="35">
        <v>1</v>
      </c>
      <c r="BR21" s="35">
        <v>0</v>
      </c>
      <c r="BS21" s="35">
        <v>1</v>
      </c>
      <c r="BT21" s="35">
        <v>0</v>
      </c>
      <c r="BU21" s="35">
        <v>0</v>
      </c>
      <c r="BV21" s="35">
        <v>1</v>
      </c>
      <c r="BW21" s="35">
        <v>0</v>
      </c>
      <c r="BX21" s="35">
        <v>0</v>
      </c>
      <c r="CD21" s="35" t="s">
        <v>1794</v>
      </c>
      <c r="CE21" s="35">
        <v>1</v>
      </c>
      <c r="CF21" s="35">
        <v>1</v>
      </c>
      <c r="CG21" s="35">
        <v>0</v>
      </c>
      <c r="CH21" s="35">
        <v>0</v>
      </c>
      <c r="CI21" s="35">
        <v>0</v>
      </c>
      <c r="CJ21" s="35">
        <v>0</v>
      </c>
      <c r="CK21" s="35">
        <v>0</v>
      </c>
      <c r="CL21" s="35">
        <v>0</v>
      </c>
      <c r="CM21" s="35">
        <v>1</v>
      </c>
      <c r="CN21" s="35">
        <v>0</v>
      </c>
      <c r="CO21" s="35">
        <v>0</v>
      </c>
      <c r="CP21" s="35">
        <v>0</v>
      </c>
      <c r="CQ21" s="35">
        <v>0</v>
      </c>
      <c r="CR21" s="35">
        <v>0</v>
      </c>
      <c r="CS21" s="35">
        <v>0</v>
      </c>
      <c r="CT21" s="35">
        <v>0</v>
      </c>
      <c r="CX21" s="35">
        <v>4</v>
      </c>
      <c r="CY21" s="35">
        <v>4</v>
      </c>
      <c r="CZ21" s="35">
        <v>4</v>
      </c>
      <c r="DA21" s="35">
        <v>4</v>
      </c>
      <c r="DB21" s="35">
        <v>4</v>
      </c>
      <c r="DC21" s="35">
        <v>4</v>
      </c>
      <c r="DD21" s="35">
        <v>4</v>
      </c>
      <c r="DE21" s="35">
        <v>4</v>
      </c>
      <c r="DF21" s="35">
        <v>4</v>
      </c>
      <c r="DG21" s="35">
        <v>4</v>
      </c>
      <c r="DH21" s="35">
        <v>4</v>
      </c>
      <c r="DI21" s="35">
        <v>4</v>
      </c>
      <c r="DJ21" s="35">
        <v>4</v>
      </c>
      <c r="DK21" s="35">
        <v>4</v>
      </c>
      <c r="DL21" s="35">
        <v>4</v>
      </c>
      <c r="DM21" s="35">
        <v>4</v>
      </c>
      <c r="DN21" s="35">
        <v>4</v>
      </c>
      <c r="DO21" s="35">
        <v>4</v>
      </c>
      <c r="DP21" s="35">
        <v>4</v>
      </c>
      <c r="DQ21" s="35" t="s">
        <v>1599</v>
      </c>
      <c r="DR21" s="35" t="s">
        <v>1599</v>
      </c>
      <c r="DS21" s="35" t="s">
        <v>1599</v>
      </c>
      <c r="DT21" s="35" t="s">
        <v>1881</v>
      </c>
      <c r="DU21" s="35" t="s">
        <v>54</v>
      </c>
      <c r="DV21" s="35">
        <v>7</v>
      </c>
      <c r="DW21" s="35" t="s">
        <v>1297</v>
      </c>
      <c r="DY21" s="35" t="s">
        <v>54</v>
      </c>
      <c r="EA21" s="35" t="s">
        <v>782</v>
      </c>
      <c r="EB21" s="35" t="s">
        <v>1296</v>
      </c>
      <c r="EC21" s="35" t="s">
        <v>1284</v>
      </c>
      <c r="EJ21" s="35" t="s">
        <v>201</v>
      </c>
      <c r="EK21" s="35">
        <v>0</v>
      </c>
      <c r="EL21" s="35">
        <v>1</v>
      </c>
      <c r="EM21" s="35">
        <v>0</v>
      </c>
      <c r="EN21" s="35">
        <v>0</v>
      </c>
      <c r="EO21" s="35">
        <v>0</v>
      </c>
      <c r="EP21" s="35">
        <v>0</v>
      </c>
      <c r="EQ21" s="35">
        <v>0</v>
      </c>
      <c r="ER21" s="35">
        <v>0</v>
      </c>
      <c r="ES21" s="35">
        <v>0</v>
      </c>
      <c r="FA21" s="20">
        <v>100</v>
      </c>
      <c r="FC21" s="20">
        <v>100</v>
      </c>
      <c r="FE21" s="20" t="s">
        <v>1599</v>
      </c>
      <c r="FG21" s="20">
        <v>200</v>
      </c>
      <c r="FK21" s="20" t="s">
        <v>1599</v>
      </c>
      <c r="FL21" s="35" t="s">
        <v>1299</v>
      </c>
      <c r="FM21" s="35">
        <v>0</v>
      </c>
      <c r="FN21" s="35">
        <v>0</v>
      </c>
      <c r="FO21" s="35">
        <v>1</v>
      </c>
      <c r="FQ21" s="35" t="s">
        <v>1395</v>
      </c>
      <c r="FR21" s="44">
        <v>34151</v>
      </c>
      <c r="FS21" s="35" t="s">
        <v>1281</v>
      </c>
      <c r="FT21" s="35">
        <v>53</v>
      </c>
      <c r="FU21" s="35" t="s">
        <v>1301</v>
      </c>
      <c r="FV21" s="35" t="s">
        <v>1302</v>
      </c>
      <c r="FX21" s="35">
        <v>4000</v>
      </c>
      <c r="FY21" s="35" t="s">
        <v>1303</v>
      </c>
    </row>
    <row r="22" spans="1:182" x14ac:dyDescent="0.2">
      <c r="A22" s="35" t="s">
        <v>1612</v>
      </c>
      <c r="B22" s="35" t="s">
        <v>568</v>
      </c>
      <c r="C22" s="35" t="s">
        <v>83</v>
      </c>
      <c r="D22" s="35">
        <v>1</v>
      </c>
      <c r="E22" s="35">
        <v>50</v>
      </c>
      <c r="F22" s="35" t="s">
        <v>795</v>
      </c>
      <c r="G22" s="36">
        <v>43217</v>
      </c>
      <c r="H22" s="37">
        <f t="shared" si="1"/>
        <v>43217</v>
      </c>
      <c r="I22" s="35">
        <v>11</v>
      </c>
      <c r="J22" s="35">
        <v>17</v>
      </c>
      <c r="L22" s="35">
        <v>43</v>
      </c>
      <c r="M22" s="35">
        <v>4</v>
      </c>
      <c r="T22" s="35" t="s">
        <v>1339</v>
      </c>
      <c r="U22" s="35" t="s">
        <v>1275</v>
      </c>
      <c r="V22" s="35">
        <v>16</v>
      </c>
      <c r="W22" s="35" t="s">
        <v>1276</v>
      </c>
      <c r="X22" s="35" t="s">
        <v>1277</v>
      </c>
      <c r="Y22" s="35">
        <v>1</v>
      </c>
      <c r="Z22" s="35">
        <v>0</v>
      </c>
      <c r="AA22" s="35">
        <v>0</v>
      </c>
      <c r="AB22" s="35">
        <v>0</v>
      </c>
      <c r="AC22" s="35">
        <v>0</v>
      </c>
      <c r="AD22" s="35">
        <v>0</v>
      </c>
      <c r="AE22" s="35">
        <v>0</v>
      </c>
      <c r="AF22" s="35">
        <v>0</v>
      </c>
      <c r="AH22" s="35">
        <v>0</v>
      </c>
      <c r="AI22" s="35" t="s">
        <v>1287</v>
      </c>
      <c r="AJ22" s="35">
        <v>0</v>
      </c>
      <c r="AK22" s="35">
        <v>0</v>
      </c>
      <c r="AL22" s="35">
        <v>1</v>
      </c>
      <c r="AM22" s="35">
        <v>0</v>
      </c>
      <c r="AN22" s="35">
        <v>0</v>
      </c>
      <c r="AO22" s="35">
        <v>0</v>
      </c>
      <c r="AP22" s="35">
        <v>0</v>
      </c>
      <c r="AR22" s="35">
        <v>1</v>
      </c>
      <c r="AS22" s="35">
        <v>3</v>
      </c>
      <c r="AT22" s="35" t="s">
        <v>1688</v>
      </c>
      <c r="AU22" s="35">
        <v>0</v>
      </c>
      <c r="AV22" s="35">
        <v>1</v>
      </c>
      <c r="AW22" s="35">
        <v>0</v>
      </c>
      <c r="AX22" s="35">
        <v>1</v>
      </c>
      <c r="AY22" s="35">
        <v>0</v>
      </c>
      <c r="AZ22" s="35">
        <v>0</v>
      </c>
      <c r="BA22" s="35">
        <v>0</v>
      </c>
      <c r="BB22" s="35">
        <v>1</v>
      </c>
      <c r="BC22" s="35">
        <v>0</v>
      </c>
      <c r="BD22" s="35">
        <v>0</v>
      </c>
      <c r="BE22" s="35">
        <v>1</v>
      </c>
      <c r="BF22" s="35">
        <v>0</v>
      </c>
      <c r="BG22" s="35">
        <v>0</v>
      </c>
      <c r="BI22" s="35" t="s">
        <v>1291</v>
      </c>
      <c r="BJ22" s="35">
        <v>10</v>
      </c>
      <c r="BK22" s="35" t="s">
        <v>1772</v>
      </c>
      <c r="BL22" s="35">
        <v>0</v>
      </c>
      <c r="BM22" s="35">
        <v>0</v>
      </c>
      <c r="BN22" s="35">
        <v>0</v>
      </c>
      <c r="BO22" s="35">
        <v>0</v>
      </c>
      <c r="BP22" s="35">
        <v>0</v>
      </c>
      <c r="BQ22" s="35">
        <v>0</v>
      </c>
      <c r="BR22" s="35">
        <v>0</v>
      </c>
      <c r="BS22" s="35">
        <v>0</v>
      </c>
      <c r="BT22" s="35">
        <v>0</v>
      </c>
      <c r="BU22" s="35">
        <v>0</v>
      </c>
      <c r="BV22" s="35">
        <v>0</v>
      </c>
      <c r="BW22" s="35">
        <v>1</v>
      </c>
      <c r="BX22" s="35">
        <v>0</v>
      </c>
      <c r="CD22" s="35" t="s">
        <v>1280</v>
      </c>
      <c r="CE22" s="35">
        <v>0</v>
      </c>
      <c r="CF22" s="35">
        <v>0</v>
      </c>
      <c r="CG22" s="35">
        <v>0</v>
      </c>
      <c r="CH22" s="35">
        <v>0</v>
      </c>
      <c r="CI22" s="35">
        <v>0</v>
      </c>
      <c r="CJ22" s="35">
        <v>0</v>
      </c>
      <c r="CK22" s="35">
        <v>0</v>
      </c>
      <c r="CL22" s="35">
        <v>0</v>
      </c>
      <c r="CM22" s="35">
        <v>0</v>
      </c>
      <c r="CN22" s="35">
        <v>0</v>
      </c>
      <c r="CO22" s="35">
        <v>0</v>
      </c>
      <c r="CP22" s="35">
        <v>0</v>
      </c>
      <c r="CQ22" s="35">
        <v>0</v>
      </c>
      <c r="CR22" s="35">
        <v>0</v>
      </c>
      <c r="CS22" s="35">
        <v>1</v>
      </c>
      <c r="CT22" s="35">
        <v>0</v>
      </c>
      <c r="CX22" s="35">
        <v>4</v>
      </c>
      <c r="CY22" s="35">
        <v>3</v>
      </c>
      <c r="CZ22" s="35">
        <v>2</v>
      </c>
      <c r="DA22" s="35">
        <v>3</v>
      </c>
      <c r="DB22" s="35">
        <v>2</v>
      </c>
      <c r="DC22" s="35">
        <v>3</v>
      </c>
      <c r="DD22" s="35" t="s">
        <v>1599</v>
      </c>
      <c r="DE22" s="35">
        <v>3</v>
      </c>
      <c r="DF22" s="35">
        <v>3</v>
      </c>
      <c r="DG22" s="35" t="s">
        <v>1599</v>
      </c>
      <c r="DH22" s="35" t="s">
        <v>1599</v>
      </c>
      <c r="DI22" s="35" t="s">
        <v>1599</v>
      </c>
      <c r="DJ22" s="35" t="s">
        <v>1599</v>
      </c>
      <c r="DK22" s="35" t="s">
        <v>1599</v>
      </c>
      <c r="DL22" s="35">
        <v>4</v>
      </c>
      <c r="DM22" s="35">
        <v>3</v>
      </c>
      <c r="DN22" s="35">
        <v>4</v>
      </c>
      <c r="DO22" s="35" t="s">
        <v>1599</v>
      </c>
      <c r="DP22" s="35" t="s">
        <v>1599</v>
      </c>
      <c r="DQ22" s="35" t="s">
        <v>1599</v>
      </c>
      <c r="DR22" s="35" t="s">
        <v>1599</v>
      </c>
      <c r="DS22" s="35" t="s">
        <v>1599</v>
      </c>
      <c r="DT22" s="35" t="s">
        <v>1881</v>
      </c>
      <c r="DU22" s="35" t="s">
        <v>54</v>
      </c>
      <c r="EJ22" s="35" t="s">
        <v>1599</v>
      </c>
      <c r="FA22" s="20" t="s">
        <v>1599</v>
      </c>
      <c r="FC22" s="20" t="s">
        <v>1599</v>
      </c>
      <c r="FE22" s="20" t="s">
        <v>1599</v>
      </c>
      <c r="FG22" s="20" t="s">
        <v>1599</v>
      </c>
      <c r="FK22" s="20" t="s">
        <v>1599</v>
      </c>
      <c r="FL22" s="35" t="s">
        <v>1299</v>
      </c>
      <c r="FM22" s="35">
        <v>0</v>
      </c>
      <c r="FN22" s="35">
        <v>0</v>
      </c>
      <c r="FO22" s="35">
        <v>1</v>
      </c>
      <c r="FP22" s="35" t="s">
        <v>1396</v>
      </c>
      <c r="FQ22" s="35" t="s">
        <v>1397</v>
      </c>
      <c r="FR22" s="44">
        <v>84000</v>
      </c>
      <c r="FS22" s="35" t="s">
        <v>1281</v>
      </c>
      <c r="FT22" s="35">
        <v>35</v>
      </c>
      <c r="FU22" s="35" t="s">
        <v>1282</v>
      </c>
      <c r="FV22" s="35" t="s">
        <v>1345</v>
      </c>
      <c r="FX22" s="35">
        <v>2000</v>
      </c>
      <c r="FY22" s="35" t="s">
        <v>1284</v>
      </c>
    </row>
    <row r="23" spans="1:182" x14ac:dyDescent="0.2">
      <c r="A23" s="35" t="s">
        <v>1612</v>
      </c>
      <c r="B23" s="35" t="s">
        <v>568</v>
      </c>
      <c r="C23" s="35" t="s">
        <v>84</v>
      </c>
      <c r="D23" s="35">
        <v>1</v>
      </c>
      <c r="E23" s="35">
        <v>50</v>
      </c>
      <c r="F23" s="35" t="s">
        <v>795</v>
      </c>
      <c r="G23" s="36">
        <v>43217</v>
      </c>
      <c r="H23" s="37">
        <f t="shared" si="1"/>
        <v>43217</v>
      </c>
      <c r="I23" s="35">
        <v>11</v>
      </c>
      <c r="J23" s="35">
        <v>17</v>
      </c>
      <c r="L23" s="35">
        <v>43</v>
      </c>
      <c r="M23" s="35">
        <v>4</v>
      </c>
      <c r="T23" s="35" t="s">
        <v>1358</v>
      </c>
      <c r="U23" s="35" t="s">
        <v>55</v>
      </c>
      <c r="V23" s="35">
        <v>17</v>
      </c>
      <c r="W23" s="35" t="s">
        <v>1276</v>
      </c>
      <c r="X23" s="35" t="s">
        <v>1277</v>
      </c>
      <c r="Y23" s="35">
        <v>1</v>
      </c>
      <c r="Z23" s="35">
        <v>0</v>
      </c>
      <c r="AA23" s="35">
        <v>0</v>
      </c>
      <c r="AB23" s="35">
        <v>0</v>
      </c>
      <c r="AC23" s="35">
        <v>0</v>
      </c>
      <c r="AD23" s="35">
        <v>0</v>
      </c>
      <c r="AE23" s="35">
        <v>0</v>
      </c>
      <c r="AF23" s="35">
        <v>0</v>
      </c>
      <c r="AI23" s="35" t="s">
        <v>1287</v>
      </c>
      <c r="AJ23" s="35">
        <v>0</v>
      </c>
      <c r="AK23" s="35">
        <v>0</v>
      </c>
      <c r="AL23" s="35">
        <v>1</v>
      </c>
      <c r="AM23" s="35">
        <v>0</v>
      </c>
      <c r="AN23" s="35">
        <v>0</v>
      </c>
      <c r="AO23" s="35">
        <v>0</v>
      </c>
      <c r="AP23" s="35">
        <v>0</v>
      </c>
      <c r="AR23" s="35">
        <v>1</v>
      </c>
      <c r="AS23" s="35">
        <v>3</v>
      </c>
      <c r="AT23" s="35" t="s">
        <v>1663</v>
      </c>
      <c r="AU23" s="35">
        <v>0</v>
      </c>
      <c r="AV23" s="35">
        <v>1</v>
      </c>
      <c r="AW23" s="35">
        <v>0</v>
      </c>
      <c r="AX23" s="35">
        <v>1</v>
      </c>
      <c r="AY23" s="35">
        <v>0</v>
      </c>
      <c r="AZ23" s="35">
        <v>0</v>
      </c>
      <c r="BA23" s="35">
        <v>0</v>
      </c>
      <c r="BB23" s="35">
        <v>0</v>
      </c>
      <c r="BC23" s="35">
        <v>0</v>
      </c>
      <c r="BD23" s="35">
        <v>0</v>
      </c>
      <c r="BE23" s="35">
        <v>0</v>
      </c>
      <c r="BF23" s="35">
        <v>0</v>
      </c>
      <c r="BG23" s="35">
        <v>0</v>
      </c>
      <c r="BJ23" s="35">
        <v>20</v>
      </c>
      <c r="BK23" s="35" t="s">
        <v>1772</v>
      </c>
      <c r="BL23" s="35">
        <v>0</v>
      </c>
      <c r="BM23" s="35">
        <v>0</v>
      </c>
      <c r="BN23" s="35">
        <v>0</v>
      </c>
      <c r="BO23" s="35">
        <v>0</v>
      </c>
      <c r="BP23" s="35">
        <v>0</v>
      </c>
      <c r="BQ23" s="35">
        <v>0</v>
      </c>
      <c r="BR23" s="35">
        <v>0</v>
      </c>
      <c r="BS23" s="35">
        <v>0</v>
      </c>
      <c r="BT23" s="35">
        <v>0</v>
      </c>
      <c r="BU23" s="35">
        <v>0</v>
      </c>
      <c r="BV23" s="35">
        <v>0</v>
      </c>
      <c r="BW23" s="35">
        <v>1</v>
      </c>
      <c r="BX23" s="35">
        <v>0</v>
      </c>
      <c r="CD23" s="35" t="s">
        <v>1280</v>
      </c>
      <c r="CE23" s="35">
        <v>0</v>
      </c>
      <c r="CF23" s="35">
        <v>0</v>
      </c>
      <c r="CG23" s="35">
        <v>0</v>
      </c>
      <c r="CH23" s="35">
        <v>0</v>
      </c>
      <c r="CI23" s="35">
        <v>0</v>
      </c>
      <c r="CJ23" s="35">
        <v>0</v>
      </c>
      <c r="CK23" s="35">
        <v>0</v>
      </c>
      <c r="CL23" s="35">
        <v>0</v>
      </c>
      <c r="CM23" s="35">
        <v>0</v>
      </c>
      <c r="CN23" s="35">
        <v>0</v>
      </c>
      <c r="CO23" s="35">
        <v>0</v>
      </c>
      <c r="CP23" s="35">
        <v>0</v>
      </c>
      <c r="CQ23" s="35">
        <v>0</v>
      </c>
      <c r="CR23" s="35">
        <v>0</v>
      </c>
      <c r="CS23" s="35">
        <v>1</v>
      </c>
      <c r="CT23" s="35">
        <v>0</v>
      </c>
      <c r="CX23" s="35">
        <v>3</v>
      </c>
      <c r="CY23" s="35">
        <v>4</v>
      </c>
      <c r="CZ23" s="35">
        <v>3</v>
      </c>
      <c r="DA23" s="35">
        <v>3</v>
      </c>
      <c r="DB23" s="35">
        <v>4</v>
      </c>
      <c r="DC23" s="35">
        <v>4</v>
      </c>
      <c r="DD23" s="35">
        <v>4</v>
      </c>
      <c r="DE23" s="35" t="s">
        <v>1599</v>
      </c>
      <c r="DF23" s="35" t="s">
        <v>1599</v>
      </c>
      <c r="DG23" s="35" t="s">
        <v>1599</v>
      </c>
      <c r="DH23" s="35" t="s">
        <v>1599</v>
      </c>
      <c r="DI23" s="35" t="s">
        <v>1599</v>
      </c>
      <c r="DJ23" s="35" t="s">
        <v>1599</v>
      </c>
      <c r="DK23" s="35" t="s">
        <v>1599</v>
      </c>
      <c r="DL23" s="35">
        <v>3</v>
      </c>
      <c r="DM23" s="35" t="s">
        <v>1599</v>
      </c>
      <c r="DN23" s="35">
        <v>4</v>
      </c>
      <c r="DO23" s="35" t="s">
        <v>1599</v>
      </c>
      <c r="DP23" s="35" t="s">
        <v>1599</v>
      </c>
      <c r="DQ23" s="35" t="s">
        <v>1599</v>
      </c>
      <c r="DR23" s="35" t="s">
        <v>1599</v>
      </c>
      <c r="DS23" s="35" t="s">
        <v>1599</v>
      </c>
      <c r="DT23" s="35" t="s">
        <v>1881</v>
      </c>
      <c r="DU23" s="35" t="s">
        <v>51</v>
      </c>
      <c r="EJ23" s="35" t="s">
        <v>1599</v>
      </c>
      <c r="EW23" s="20" t="s">
        <v>51</v>
      </c>
      <c r="FA23" s="20" t="s">
        <v>1599</v>
      </c>
      <c r="FC23" s="20" t="s">
        <v>1599</v>
      </c>
      <c r="FE23" s="20" t="s">
        <v>1599</v>
      </c>
      <c r="FG23" s="20" t="s">
        <v>1599</v>
      </c>
      <c r="FK23" s="20" t="s">
        <v>1599</v>
      </c>
      <c r="FL23" s="35" t="s">
        <v>1325</v>
      </c>
      <c r="FM23" s="35">
        <v>1</v>
      </c>
      <c r="FN23" s="35">
        <v>0</v>
      </c>
      <c r="FO23" s="35">
        <v>0</v>
      </c>
      <c r="FQ23" s="35" t="s">
        <v>1376</v>
      </c>
      <c r="FR23" s="44">
        <v>17690</v>
      </c>
      <c r="FS23" s="35" t="s">
        <v>1281</v>
      </c>
      <c r="FT23" s="35">
        <v>60</v>
      </c>
      <c r="FU23" s="35" t="s">
        <v>1301</v>
      </c>
      <c r="FV23" s="35" t="s">
        <v>1283</v>
      </c>
      <c r="FY23" s="35" t="s">
        <v>1284</v>
      </c>
    </row>
    <row r="24" spans="1:182" x14ac:dyDescent="0.2">
      <c r="A24" s="35" t="s">
        <v>1612</v>
      </c>
      <c r="B24" s="35" t="s">
        <v>568</v>
      </c>
      <c r="C24" s="35" t="s">
        <v>85</v>
      </c>
      <c r="D24" s="35">
        <v>1</v>
      </c>
      <c r="E24" s="35">
        <v>50</v>
      </c>
      <c r="F24" s="35" t="s">
        <v>795</v>
      </c>
      <c r="G24" s="36">
        <v>43217</v>
      </c>
      <c r="H24" s="37">
        <f t="shared" si="1"/>
        <v>43217</v>
      </c>
      <c r="I24" s="35">
        <v>11</v>
      </c>
      <c r="J24" s="35">
        <v>17</v>
      </c>
      <c r="L24" s="35">
        <v>43</v>
      </c>
      <c r="M24" s="35">
        <v>4</v>
      </c>
      <c r="T24" s="35" t="s">
        <v>1274</v>
      </c>
      <c r="U24" s="35" t="s">
        <v>1275</v>
      </c>
      <c r="V24" s="35">
        <v>20</v>
      </c>
      <c r="W24" s="35" t="s">
        <v>1276</v>
      </c>
      <c r="X24" s="35" t="s">
        <v>1277</v>
      </c>
      <c r="Y24" s="35">
        <v>1</v>
      </c>
      <c r="Z24" s="35">
        <v>0</v>
      </c>
      <c r="AA24" s="35">
        <v>0</v>
      </c>
      <c r="AB24" s="35">
        <v>0</v>
      </c>
      <c r="AC24" s="35">
        <v>0</v>
      </c>
      <c r="AD24" s="35">
        <v>0</v>
      </c>
      <c r="AE24" s="35">
        <v>0</v>
      </c>
      <c r="AF24" s="35">
        <v>0</v>
      </c>
      <c r="AI24" s="35" t="s">
        <v>1329</v>
      </c>
      <c r="AJ24" s="35">
        <v>0</v>
      </c>
      <c r="AK24" s="35">
        <v>0</v>
      </c>
      <c r="AL24" s="35">
        <v>0</v>
      </c>
      <c r="AM24" s="35">
        <v>1</v>
      </c>
      <c r="AN24" s="35">
        <v>0</v>
      </c>
      <c r="AO24" s="35">
        <v>0</v>
      </c>
      <c r="AP24" s="35">
        <v>0</v>
      </c>
      <c r="AR24" s="35">
        <v>0</v>
      </c>
      <c r="AS24" s="35">
        <v>2</v>
      </c>
      <c r="AT24" s="35" t="s">
        <v>1346</v>
      </c>
      <c r="AU24" s="35">
        <v>0</v>
      </c>
      <c r="AV24" s="35">
        <v>0</v>
      </c>
      <c r="AW24" s="35">
        <v>0</v>
      </c>
      <c r="AX24" s="35">
        <v>0</v>
      </c>
      <c r="AY24" s="35">
        <v>0</v>
      </c>
      <c r="AZ24" s="35">
        <v>1</v>
      </c>
      <c r="BA24" s="35">
        <v>0</v>
      </c>
      <c r="BB24" s="35">
        <v>0</v>
      </c>
      <c r="BC24" s="35">
        <v>0</v>
      </c>
      <c r="BD24" s="35">
        <v>0</v>
      </c>
      <c r="BE24" s="35">
        <v>0</v>
      </c>
      <c r="BF24" s="35">
        <v>0</v>
      </c>
      <c r="BG24" s="35">
        <v>0</v>
      </c>
      <c r="BI24" s="35" t="s">
        <v>1322</v>
      </c>
      <c r="BJ24" s="35">
        <v>20</v>
      </c>
      <c r="BK24" s="35" t="s">
        <v>1755</v>
      </c>
      <c r="BL24" s="35">
        <v>0</v>
      </c>
      <c r="BM24" s="35">
        <v>0</v>
      </c>
      <c r="BN24" s="35">
        <v>0</v>
      </c>
      <c r="BO24" s="35">
        <v>0</v>
      </c>
      <c r="BP24" s="35">
        <v>0</v>
      </c>
      <c r="BQ24" s="35">
        <v>1</v>
      </c>
      <c r="BR24" s="35">
        <v>0</v>
      </c>
      <c r="BS24" s="35">
        <v>0</v>
      </c>
      <c r="BT24" s="35">
        <v>0</v>
      </c>
      <c r="BU24" s="35">
        <v>0</v>
      </c>
      <c r="BV24" s="35">
        <v>0</v>
      </c>
      <c r="BW24" s="35">
        <v>0</v>
      </c>
      <c r="BX24" s="35">
        <v>0</v>
      </c>
      <c r="CD24" s="35" t="s">
        <v>1787</v>
      </c>
      <c r="CE24" s="35">
        <v>1</v>
      </c>
      <c r="CF24" s="35">
        <v>0</v>
      </c>
      <c r="CG24" s="35">
        <v>0</v>
      </c>
      <c r="CH24" s="35">
        <v>0</v>
      </c>
      <c r="CI24" s="35">
        <v>0</v>
      </c>
      <c r="CJ24" s="35">
        <v>0</v>
      </c>
      <c r="CK24" s="35">
        <v>0</v>
      </c>
      <c r="CL24" s="35">
        <v>0</v>
      </c>
      <c r="CM24" s="35">
        <v>1</v>
      </c>
      <c r="CN24" s="35">
        <v>0</v>
      </c>
      <c r="CO24" s="35">
        <v>0</v>
      </c>
      <c r="CP24" s="35">
        <v>0</v>
      </c>
      <c r="CQ24" s="35">
        <v>0</v>
      </c>
      <c r="CR24" s="35">
        <v>0</v>
      </c>
      <c r="CS24" s="35">
        <v>0</v>
      </c>
      <c r="CT24" s="35">
        <v>0</v>
      </c>
      <c r="CX24" s="35">
        <v>4</v>
      </c>
      <c r="CY24" s="35">
        <v>4</v>
      </c>
      <c r="CZ24" s="35">
        <v>4</v>
      </c>
      <c r="DA24" s="35">
        <v>4</v>
      </c>
      <c r="DB24" s="35">
        <v>3</v>
      </c>
      <c r="DC24" s="35">
        <v>3</v>
      </c>
      <c r="DD24" s="35">
        <v>4</v>
      </c>
      <c r="DE24" s="35">
        <v>4</v>
      </c>
      <c r="DF24" s="35">
        <v>4</v>
      </c>
      <c r="DG24" s="35">
        <v>4</v>
      </c>
      <c r="DH24" s="35">
        <v>3</v>
      </c>
      <c r="DI24" s="35">
        <v>3</v>
      </c>
      <c r="DJ24" s="35">
        <v>3</v>
      </c>
      <c r="DK24" s="35">
        <v>3</v>
      </c>
      <c r="DL24" s="35">
        <v>4</v>
      </c>
      <c r="DM24" s="35">
        <v>4</v>
      </c>
      <c r="DN24" s="35">
        <v>4</v>
      </c>
      <c r="DO24" s="35">
        <v>4</v>
      </c>
      <c r="DP24" s="35">
        <v>4</v>
      </c>
      <c r="DQ24" s="35">
        <v>4</v>
      </c>
      <c r="DR24" s="35">
        <v>4</v>
      </c>
      <c r="DS24" s="35">
        <v>4</v>
      </c>
      <c r="DU24" s="35" t="s">
        <v>54</v>
      </c>
      <c r="DV24" s="35">
        <v>3</v>
      </c>
      <c r="DW24" s="35" t="s">
        <v>1341</v>
      </c>
      <c r="DY24" s="35" t="s">
        <v>1342</v>
      </c>
      <c r="DZ24" s="35">
        <v>40</v>
      </c>
      <c r="EA24" s="35" t="s">
        <v>795</v>
      </c>
      <c r="EB24" s="35" t="s">
        <v>1296</v>
      </c>
      <c r="EC24" s="35" t="s">
        <v>1284</v>
      </c>
      <c r="EJ24" s="35" t="s">
        <v>1277</v>
      </c>
      <c r="EK24" s="35">
        <v>1</v>
      </c>
      <c r="EL24" s="35">
        <v>0</v>
      </c>
      <c r="EM24" s="35">
        <v>0</v>
      </c>
      <c r="EN24" s="35">
        <v>0</v>
      </c>
      <c r="EO24" s="35">
        <v>0</v>
      </c>
      <c r="EP24" s="35">
        <v>0</v>
      </c>
      <c r="EQ24" s="35">
        <v>0</v>
      </c>
      <c r="ER24" s="35">
        <v>0</v>
      </c>
      <c r="ES24" s="35">
        <v>0</v>
      </c>
      <c r="FA24" s="20" t="s">
        <v>1599</v>
      </c>
      <c r="FC24" s="20" t="s">
        <v>1599</v>
      </c>
      <c r="FE24" s="20" t="s">
        <v>1599</v>
      </c>
      <c r="FG24" s="20" t="s">
        <v>1599</v>
      </c>
      <c r="FK24" s="20" t="s">
        <v>1599</v>
      </c>
      <c r="FL24" s="35" t="s">
        <v>1923</v>
      </c>
      <c r="FM24" s="35">
        <v>0</v>
      </c>
      <c r="FN24" s="35">
        <v>1</v>
      </c>
      <c r="FO24" s="35">
        <v>0</v>
      </c>
      <c r="FQ24" s="35" t="s">
        <v>1398</v>
      </c>
      <c r="FR24" s="44">
        <v>14000</v>
      </c>
      <c r="FS24" s="35" t="s">
        <v>1281</v>
      </c>
      <c r="FT24" s="35">
        <v>31</v>
      </c>
      <c r="FU24" s="35" t="s">
        <v>1301</v>
      </c>
      <c r="FV24" s="35" t="s">
        <v>1309</v>
      </c>
      <c r="FY24" s="35" t="s">
        <v>1303</v>
      </c>
    </row>
    <row r="25" spans="1:182" x14ac:dyDescent="0.2">
      <c r="A25" s="35" t="s">
        <v>1612</v>
      </c>
      <c r="B25" s="35" t="s">
        <v>568</v>
      </c>
      <c r="C25" s="35" t="s">
        <v>86</v>
      </c>
      <c r="D25" s="35">
        <v>1</v>
      </c>
      <c r="E25" s="35">
        <v>50</v>
      </c>
      <c r="F25" s="35" t="s">
        <v>795</v>
      </c>
      <c r="G25" s="36">
        <v>43217</v>
      </c>
      <c r="H25" s="37">
        <f t="shared" si="1"/>
        <v>43217</v>
      </c>
      <c r="I25" s="35">
        <v>11</v>
      </c>
      <c r="J25" s="35">
        <v>17</v>
      </c>
      <c r="L25" s="35">
        <v>43</v>
      </c>
      <c r="M25" s="35">
        <v>4</v>
      </c>
      <c r="T25" s="35" t="s">
        <v>1358</v>
      </c>
      <c r="U25" s="35" t="s">
        <v>1275</v>
      </c>
      <c r="V25" s="35">
        <v>100</v>
      </c>
      <c r="W25" s="35" t="s">
        <v>1276</v>
      </c>
      <c r="X25" s="35" t="s">
        <v>1277</v>
      </c>
      <c r="Y25" s="35">
        <v>1</v>
      </c>
      <c r="Z25" s="35">
        <v>0</v>
      </c>
      <c r="AA25" s="35">
        <v>0</v>
      </c>
      <c r="AB25" s="35">
        <v>0</v>
      </c>
      <c r="AC25" s="35">
        <v>0</v>
      </c>
      <c r="AD25" s="35">
        <v>0</v>
      </c>
      <c r="AE25" s="35">
        <v>0</v>
      </c>
      <c r="AF25" s="35">
        <v>0</v>
      </c>
      <c r="AI25" s="35" t="s">
        <v>1278</v>
      </c>
      <c r="AJ25" s="35">
        <v>1</v>
      </c>
      <c r="AK25" s="35">
        <v>0</v>
      </c>
      <c r="AL25" s="35">
        <v>0</v>
      </c>
      <c r="AM25" s="35">
        <v>0</v>
      </c>
      <c r="AN25" s="35">
        <v>0</v>
      </c>
      <c r="AO25" s="35">
        <v>0</v>
      </c>
      <c r="AP25" s="35">
        <v>0</v>
      </c>
      <c r="AR25" s="35">
        <v>0</v>
      </c>
      <c r="AS25" s="35">
        <v>1</v>
      </c>
      <c r="AT25" s="35" t="s">
        <v>1279</v>
      </c>
      <c r="AU25" s="35">
        <v>0</v>
      </c>
      <c r="AV25" s="35">
        <v>0</v>
      </c>
      <c r="AW25" s="35">
        <v>0</v>
      </c>
      <c r="AX25" s="35">
        <v>0</v>
      </c>
      <c r="AY25" s="35">
        <v>0</v>
      </c>
      <c r="AZ25" s="35">
        <v>0</v>
      </c>
      <c r="BA25" s="35">
        <v>0</v>
      </c>
      <c r="BB25" s="35">
        <v>0</v>
      </c>
      <c r="BC25" s="35">
        <v>0</v>
      </c>
      <c r="BD25" s="35">
        <v>0</v>
      </c>
      <c r="BE25" s="35">
        <v>0</v>
      </c>
      <c r="BF25" s="35">
        <v>0</v>
      </c>
      <c r="BG25" s="35">
        <v>1</v>
      </c>
      <c r="BK25" s="35" t="s">
        <v>1742</v>
      </c>
      <c r="BL25" s="35">
        <v>0</v>
      </c>
      <c r="BM25" s="35">
        <v>0</v>
      </c>
      <c r="BN25" s="35">
        <v>0</v>
      </c>
      <c r="BO25" s="35">
        <v>1</v>
      </c>
      <c r="BP25" s="35">
        <v>0</v>
      </c>
      <c r="BQ25" s="35">
        <v>0</v>
      </c>
      <c r="BR25" s="35">
        <v>0</v>
      </c>
      <c r="BS25" s="35">
        <v>0</v>
      </c>
      <c r="BT25" s="35">
        <v>0</v>
      </c>
      <c r="BU25" s="35">
        <v>0</v>
      </c>
      <c r="BV25" s="35">
        <v>0</v>
      </c>
      <c r="BW25" s="35">
        <v>0</v>
      </c>
      <c r="BX25" s="35">
        <v>0</v>
      </c>
      <c r="CD25" s="35" t="s">
        <v>1846</v>
      </c>
      <c r="CE25" s="35">
        <v>1</v>
      </c>
      <c r="CF25" s="35">
        <v>0</v>
      </c>
      <c r="CG25" s="35">
        <v>0</v>
      </c>
      <c r="CH25" s="35">
        <v>0</v>
      </c>
      <c r="CI25" s="35">
        <v>0</v>
      </c>
      <c r="CJ25" s="35">
        <v>0</v>
      </c>
      <c r="CK25" s="35">
        <v>0</v>
      </c>
      <c r="CL25" s="35">
        <v>0</v>
      </c>
      <c r="CM25" s="35">
        <v>1</v>
      </c>
      <c r="CN25" s="35">
        <v>0</v>
      </c>
      <c r="CO25" s="35">
        <v>1</v>
      </c>
      <c r="CP25" s="35">
        <v>0</v>
      </c>
      <c r="CQ25" s="35">
        <v>0</v>
      </c>
      <c r="CR25" s="35">
        <v>0</v>
      </c>
      <c r="CS25" s="35">
        <v>0</v>
      </c>
      <c r="CT25" s="35">
        <v>0</v>
      </c>
      <c r="CX25" s="35">
        <v>4</v>
      </c>
      <c r="CY25" s="35">
        <v>4</v>
      </c>
      <c r="CZ25" s="35">
        <v>3</v>
      </c>
      <c r="DA25" s="35">
        <v>4</v>
      </c>
      <c r="DB25" s="35">
        <v>3</v>
      </c>
      <c r="DC25" s="35">
        <v>4</v>
      </c>
      <c r="DD25" s="35">
        <v>4</v>
      </c>
      <c r="DE25" s="35">
        <v>4</v>
      </c>
      <c r="DF25" s="35" t="s">
        <v>1599</v>
      </c>
      <c r="DG25" s="35" t="s">
        <v>1599</v>
      </c>
      <c r="DH25" s="35" t="s">
        <v>1599</v>
      </c>
      <c r="DI25" s="35" t="s">
        <v>1599</v>
      </c>
      <c r="DJ25" s="35" t="s">
        <v>1599</v>
      </c>
      <c r="DK25" s="35" t="s">
        <v>1599</v>
      </c>
      <c r="DL25" s="35">
        <v>3</v>
      </c>
      <c r="DM25" s="35">
        <v>3</v>
      </c>
      <c r="DN25" s="35" t="s">
        <v>1599</v>
      </c>
      <c r="DO25" s="35" t="s">
        <v>1599</v>
      </c>
      <c r="DP25" s="35" t="s">
        <v>1599</v>
      </c>
      <c r="DQ25" s="35" t="s">
        <v>1599</v>
      </c>
      <c r="DR25" s="35" t="s">
        <v>1599</v>
      </c>
      <c r="DS25" s="35" t="s">
        <v>1599</v>
      </c>
      <c r="DT25" s="35" t="s">
        <v>1881</v>
      </c>
      <c r="DU25" s="35" t="s">
        <v>54</v>
      </c>
      <c r="DV25" s="35">
        <v>1</v>
      </c>
      <c r="DW25" s="35" t="s">
        <v>1341</v>
      </c>
      <c r="DY25" s="35" t="s">
        <v>1342</v>
      </c>
      <c r="DZ25" s="35">
        <v>1</v>
      </c>
      <c r="EA25" s="35" t="s">
        <v>1399</v>
      </c>
      <c r="EB25" s="35" t="s">
        <v>1296</v>
      </c>
      <c r="EC25" s="35" t="s">
        <v>1352</v>
      </c>
      <c r="EJ25" s="35" t="s">
        <v>1624</v>
      </c>
      <c r="EK25" s="35">
        <v>0</v>
      </c>
      <c r="EL25" s="35">
        <v>1</v>
      </c>
      <c r="EM25" s="35">
        <v>1</v>
      </c>
      <c r="EN25" s="35">
        <v>0</v>
      </c>
      <c r="EO25" s="35">
        <v>0</v>
      </c>
      <c r="EP25" s="35">
        <v>0</v>
      </c>
      <c r="EQ25" s="35">
        <v>0</v>
      </c>
      <c r="ER25" s="35">
        <v>0</v>
      </c>
      <c r="ES25" s="35">
        <v>0</v>
      </c>
      <c r="EY25" s="20">
        <v>0</v>
      </c>
      <c r="FA25" s="20">
        <v>15</v>
      </c>
      <c r="FC25" s="20" t="s">
        <v>1599</v>
      </c>
      <c r="FE25" s="20" t="s">
        <v>1599</v>
      </c>
      <c r="FG25" s="20" t="s">
        <v>1599</v>
      </c>
      <c r="FK25" s="20" t="s">
        <v>1599</v>
      </c>
      <c r="FL25" s="35" t="s">
        <v>1325</v>
      </c>
      <c r="FM25" s="35">
        <v>1</v>
      </c>
      <c r="FN25" s="35">
        <v>0</v>
      </c>
      <c r="FO25" s="35">
        <v>0</v>
      </c>
      <c r="FQ25" s="35" t="s">
        <v>1400</v>
      </c>
      <c r="FR25" s="44">
        <v>34000</v>
      </c>
      <c r="FS25" s="35" t="s">
        <v>1281</v>
      </c>
      <c r="FT25" s="35">
        <v>24</v>
      </c>
      <c r="FU25" s="35" t="s">
        <v>1282</v>
      </c>
      <c r="FV25" s="35" t="s">
        <v>1309</v>
      </c>
      <c r="FY25" s="35" t="s">
        <v>1303</v>
      </c>
      <c r="FZ25" s="35" t="s">
        <v>1401</v>
      </c>
    </row>
    <row r="26" spans="1:182" x14ac:dyDescent="0.2">
      <c r="A26" s="35" t="s">
        <v>1612</v>
      </c>
      <c r="B26" s="35" t="s">
        <v>568</v>
      </c>
      <c r="C26" s="35" t="s">
        <v>88</v>
      </c>
      <c r="D26" s="35">
        <v>1</v>
      </c>
      <c r="E26" s="35">
        <v>50</v>
      </c>
      <c r="F26" s="35" t="s">
        <v>795</v>
      </c>
      <c r="G26" s="36">
        <v>43217</v>
      </c>
      <c r="H26" s="37">
        <f t="shared" si="1"/>
        <v>43217</v>
      </c>
      <c r="I26" s="35">
        <v>12</v>
      </c>
      <c r="J26" s="35">
        <v>17</v>
      </c>
      <c r="L26" s="35">
        <v>43</v>
      </c>
      <c r="M26" s="35">
        <v>4</v>
      </c>
      <c r="T26" s="35" t="s">
        <v>1274</v>
      </c>
      <c r="U26" s="35" t="s">
        <v>55</v>
      </c>
      <c r="V26" s="35">
        <v>40</v>
      </c>
      <c r="W26" s="35" t="s">
        <v>1276</v>
      </c>
      <c r="X26" s="35" t="s">
        <v>1277</v>
      </c>
      <c r="Y26" s="35">
        <v>1</v>
      </c>
      <c r="Z26" s="35">
        <v>0</v>
      </c>
      <c r="AA26" s="35">
        <v>0</v>
      </c>
      <c r="AB26" s="35">
        <v>0</v>
      </c>
      <c r="AC26" s="35">
        <v>0</v>
      </c>
      <c r="AD26" s="35">
        <v>0</v>
      </c>
      <c r="AE26" s="35">
        <v>0</v>
      </c>
      <c r="AF26" s="35">
        <v>0</v>
      </c>
      <c r="AH26" s="35">
        <v>0</v>
      </c>
      <c r="AI26" s="35" t="s">
        <v>1278</v>
      </c>
      <c r="AJ26" s="35">
        <v>1</v>
      </c>
      <c r="AK26" s="35">
        <v>0</v>
      </c>
      <c r="AL26" s="35">
        <v>0</v>
      </c>
      <c r="AM26" s="35">
        <v>0</v>
      </c>
      <c r="AN26" s="35">
        <v>0</v>
      </c>
      <c r="AO26" s="35">
        <v>0</v>
      </c>
      <c r="AP26" s="35">
        <v>0</v>
      </c>
      <c r="AR26" s="35">
        <v>0</v>
      </c>
      <c r="AS26" s="35">
        <v>1</v>
      </c>
      <c r="AT26" s="35" t="s">
        <v>1279</v>
      </c>
      <c r="AU26" s="35">
        <v>0</v>
      </c>
      <c r="AV26" s="35">
        <v>0</v>
      </c>
      <c r="AW26" s="35">
        <v>0</v>
      </c>
      <c r="AX26" s="35">
        <v>0</v>
      </c>
      <c r="AY26" s="35">
        <v>0</v>
      </c>
      <c r="AZ26" s="35">
        <v>0</v>
      </c>
      <c r="BA26" s="35">
        <v>0</v>
      </c>
      <c r="BB26" s="35">
        <v>0</v>
      </c>
      <c r="BC26" s="35">
        <v>0</v>
      </c>
      <c r="BD26" s="35">
        <v>0</v>
      </c>
      <c r="BE26" s="35">
        <v>0</v>
      </c>
      <c r="BF26" s="35">
        <v>0</v>
      </c>
      <c r="BG26" s="35">
        <v>1</v>
      </c>
      <c r="BK26" s="35" t="s">
        <v>1772</v>
      </c>
      <c r="BL26" s="35">
        <v>0</v>
      </c>
      <c r="BM26" s="35">
        <v>0</v>
      </c>
      <c r="BN26" s="35">
        <v>0</v>
      </c>
      <c r="BO26" s="35">
        <v>0</v>
      </c>
      <c r="BP26" s="35">
        <v>0</v>
      </c>
      <c r="BQ26" s="35">
        <v>0</v>
      </c>
      <c r="BR26" s="35">
        <v>0</v>
      </c>
      <c r="BS26" s="35">
        <v>0</v>
      </c>
      <c r="BT26" s="35">
        <v>0</v>
      </c>
      <c r="BU26" s="35">
        <v>0</v>
      </c>
      <c r="BV26" s="35">
        <v>0</v>
      </c>
      <c r="BW26" s="35">
        <v>1</v>
      </c>
      <c r="BX26" s="35">
        <v>0</v>
      </c>
      <c r="CD26" s="35" t="s">
        <v>1280</v>
      </c>
      <c r="CE26" s="35">
        <v>0</v>
      </c>
      <c r="CF26" s="35">
        <v>0</v>
      </c>
      <c r="CG26" s="35">
        <v>0</v>
      </c>
      <c r="CH26" s="35">
        <v>0</v>
      </c>
      <c r="CI26" s="35">
        <v>0</v>
      </c>
      <c r="CJ26" s="35">
        <v>0</v>
      </c>
      <c r="CK26" s="35">
        <v>0</v>
      </c>
      <c r="CL26" s="35">
        <v>0</v>
      </c>
      <c r="CM26" s="35">
        <v>0</v>
      </c>
      <c r="CN26" s="35">
        <v>0</v>
      </c>
      <c r="CO26" s="35">
        <v>0</v>
      </c>
      <c r="CP26" s="35">
        <v>0</v>
      </c>
      <c r="CQ26" s="35">
        <v>0</v>
      </c>
      <c r="CR26" s="35">
        <v>0</v>
      </c>
      <c r="CS26" s="35">
        <v>1</v>
      </c>
      <c r="CT26" s="35">
        <v>0</v>
      </c>
      <c r="CX26" s="35">
        <v>4</v>
      </c>
      <c r="CY26" s="35">
        <v>3</v>
      </c>
      <c r="CZ26" s="35">
        <v>2</v>
      </c>
      <c r="DA26" s="35">
        <v>3</v>
      </c>
      <c r="DB26" s="35">
        <v>2</v>
      </c>
      <c r="DC26" s="35">
        <v>2</v>
      </c>
      <c r="DD26" s="35" t="s">
        <v>1599</v>
      </c>
      <c r="DE26" s="35" t="s">
        <v>1599</v>
      </c>
      <c r="DF26" s="35" t="s">
        <v>1599</v>
      </c>
      <c r="DG26" s="35">
        <v>3</v>
      </c>
      <c r="DH26" s="35">
        <v>4</v>
      </c>
      <c r="DI26" s="35">
        <v>4</v>
      </c>
      <c r="DJ26" s="35">
        <v>4</v>
      </c>
      <c r="DK26" s="35">
        <v>4</v>
      </c>
      <c r="DL26" s="35">
        <v>4</v>
      </c>
      <c r="DM26" s="35">
        <v>4</v>
      </c>
      <c r="DN26" s="35">
        <v>4</v>
      </c>
      <c r="DO26" s="35">
        <v>4</v>
      </c>
      <c r="DP26" s="35">
        <v>4</v>
      </c>
      <c r="DQ26" s="35">
        <v>4</v>
      </c>
      <c r="DR26" s="35">
        <v>4</v>
      </c>
      <c r="DS26" s="35">
        <v>4</v>
      </c>
      <c r="DT26" s="35" t="s">
        <v>1881</v>
      </c>
      <c r="DU26" s="35" t="s">
        <v>51</v>
      </c>
      <c r="EJ26" s="35" t="s">
        <v>1599</v>
      </c>
      <c r="EW26" s="20" t="s">
        <v>51</v>
      </c>
      <c r="FA26" s="20" t="s">
        <v>1599</v>
      </c>
      <c r="FC26" s="20" t="s">
        <v>1599</v>
      </c>
      <c r="FE26" s="20" t="s">
        <v>1599</v>
      </c>
      <c r="FG26" s="20" t="s">
        <v>1599</v>
      </c>
      <c r="FK26" s="20" t="s">
        <v>1599</v>
      </c>
      <c r="FL26" s="35" t="s">
        <v>1325</v>
      </c>
      <c r="FM26" s="35">
        <v>1</v>
      </c>
      <c r="FN26" s="35">
        <v>0</v>
      </c>
      <c r="FO26" s="35">
        <v>0</v>
      </c>
      <c r="FQ26" s="35" t="s">
        <v>795</v>
      </c>
      <c r="FR26" s="44">
        <v>17000</v>
      </c>
      <c r="FS26" s="35" t="s">
        <v>1281</v>
      </c>
      <c r="FT26" s="35">
        <v>62</v>
      </c>
      <c r="FU26" s="35" t="s">
        <v>1282</v>
      </c>
      <c r="FV26" s="35" t="s">
        <v>1283</v>
      </c>
      <c r="FX26" s="35">
        <v>3000</v>
      </c>
      <c r="FY26" s="35" t="s">
        <v>1303</v>
      </c>
    </row>
    <row r="27" spans="1:182" x14ac:dyDescent="0.2">
      <c r="A27" s="35" t="s">
        <v>1612</v>
      </c>
      <c r="B27" s="35" t="s">
        <v>568</v>
      </c>
      <c r="C27" s="35" t="s">
        <v>89</v>
      </c>
      <c r="D27" s="35">
        <v>1</v>
      </c>
      <c r="E27" s="35">
        <v>50</v>
      </c>
      <c r="F27" s="35" t="s">
        <v>795</v>
      </c>
      <c r="G27" s="36">
        <v>43217</v>
      </c>
      <c r="H27" s="37">
        <f t="shared" si="1"/>
        <v>43217</v>
      </c>
      <c r="I27" s="35">
        <v>12</v>
      </c>
      <c r="J27" s="35">
        <v>17</v>
      </c>
      <c r="L27" s="35">
        <v>43</v>
      </c>
      <c r="M27" s="35">
        <v>4</v>
      </c>
      <c r="T27" s="35" t="s">
        <v>1339</v>
      </c>
      <c r="U27" s="35" t="s">
        <v>1275</v>
      </c>
      <c r="V27" s="35">
        <v>8</v>
      </c>
      <c r="W27" s="35" t="s">
        <v>1276</v>
      </c>
      <c r="X27" s="35" t="s">
        <v>1277</v>
      </c>
      <c r="Y27" s="35">
        <v>1</v>
      </c>
      <c r="Z27" s="35">
        <v>0</v>
      </c>
      <c r="AA27" s="35">
        <v>0</v>
      </c>
      <c r="AB27" s="35">
        <v>0</v>
      </c>
      <c r="AC27" s="35">
        <v>0</v>
      </c>
      <c r="AD27" s="35">
        <v>0</v>
      </c>
      <c r="AE27" s="35">
        <v>0</v>
      </c>
      <c r="AF27" s="35">
        <v>0</v>
      </c>
      <c r="AI27" s="35" t="s">
        <v>1287</v>
      </c>
      <c r="AJ27" s="35">
        <v>0</v>
      </c>
      <c r="AK27" s="35">
        <v>0</v>
      </c>
      <c r="AL27" s="35">
        <v>1</v>
      </c>
      <c r="AM27" s="35">
        <v>0</v>
      </c>
      <c r="AN27" s="35">
        <v>0</v>
      </c>
      <c r="AO27" s="35">
        <v>0</v>
      </c>
      <c r="AP27" s="35">
        <v>0</v>
      </c>
      <c r="AR27" s="35">
        <v>0</v>
      </c>
      <c r="AS27" s="35">
        <v>2</v>
      </c>
      <c r="AT27" s="35" t="s">
        <v>1289</v>
      </c>
      <c r="AU27" s="35">
        <v>0</v>
      </c>
      <c r="AV27" s="35">
        <v>0</v>
      </c>
      <c r="AW27" s="35">
        <v>0</v>
      </c>
      <c r="AX27" s="35">
        <v>1</v>
      </c>
      <c r="AY27" s="35">
        <v>0</v>
      </c>
      <c r="AZ27" s="35">
        <v>0</v>
      </c>
      <c r="BA27" s="35">
        <v>0</v>
      </c>
      <c r="BB27" s="35">
        <v>0</v>
      </c>
      <c r="BC27" s="35">
        <v>0</v>
      </c>
      <c r="BD27" s="35">
        <v>0</v>
      </c>
      <c r="BE27" s="35">
        <v>0</v>
      </c>
      <c r="BF27" s="35">
        <v>0</v>
      </c>
      <c r="BG27" s="35">
        <v>0</v>
      </c>
      <c r="BI27" s="35" t="s">
        <v>1322</v>
      </c>
      <c r="BJ27" s="35">
        <v>10</v>
      </c>
      <c r="BK27" s="35" t="s">
        <v>1292</v>
      </c>
      <c r="BL27" s="35">
        <v>1</v>
      </c>
      <c r="BM27" s="35">
        <v>0</v>
      </c>
      <c r="BN27" s="35">
        <v>0</v>
      </c>
      <c r="BO27" s="35">
        <v>0</v>
      </c>
      <c r="BP27" s="35">
        <v>0</v>
      </c>
      <c r="BQ27" s="35">
        <v>0</v>
      </c>
      <c r="BR27" s="35">
        <v>0</v>
      </c>
      <c r="BS27" s="35">
        <v>0</v>
      </c>
      <c r="BT27" s="35">
        <v>0</v>
      </c>
      <c r="BU27" s="35">
        <v>0</v>
      </c>
      <c r="BV27" s="35">
        <v>0</v>
      </c>
      <c r="BW27" s="35">
        <v>0</v>
      </c>
      <c r="BX27" s="35">
        <v>0</v>
      </c>
      <c r="CD27" s="35" t="s">
        <v>1800</v>
      </c>
      <c r="CE27" s="35">
        <v>0</v>
      </c>
      <c r="CF27" s="35">
        <v>0</v>
      </c>
      <c r="CG27" s="35">
        <v>0</v>
      </c>
      <c r="CH27" s="35">
        <v>1</v>
      </c>
      <c r="CI27" s="35">
        <v>0</v>
      </c>
      <c r="CJ27" s="35">
        <v>0</v>
      </c>
      <c r="CK27" s="35">
        <v>0</v>
      </c>
      <c r="CL27" s="35">
        <v>1</v>
      </c>
      <c r="CM27" s="35">
        <v>0</v>
      </c>
      <c r="CN27" s="35">
        <v>0</v>
      </c>
      <c r="CO27" s="35">
        <v>0</v>
      </c>
      <c r="CP27" s="35">
        <v>0</v>
      </c>
      <c r="CQ27" s="35">
        <v>0</v>
      </c>
      <c r="CR27" s="35">
        <v>1</v>
      </c>
      <c r="CS27" s="35">
        <v>0</v>
      </c>
      <c r="CT27" s="35">
        <v>0</v>
      </c>
      <c r="CX27" s="35">
        <v>4</v>
      </c>
      <c r="CY27" s="35">
        <v>4</v>
      </c>
      <c r="CZ27" s="35">
        <v>3</v>
      </c>
      <c r="DA27" s="35">
        <v>4</v>
      </c>
      <c r="DB27" s="35">
        <v>1</v>
      </c>
      <c r="DC27" s="35" t="s">
        <v>1599</v>
      </c>
      <c r="DD27" s="35" t="s">
        <v>1599</v>
      </c>
      <c r="DE27" s="35" t="s">
        <v>1599</v>
      </c>
      <c r="DF27" s="35" t="s">
        <v>1599</v>
      </c>
      <c r="DG27" s="35" t="s">
        <v>1599</v>
      </c>
      <c r="DH27" s="35" t="s">
        <v>1599</v>
      </c>
      <c r="DI27" s="35" t="s">
        <v>1599</v>
      </c>
      <c r="DJ27" s="35" t="s">
        <v>1599</v>
      </c>
      <c r="DK27" s="35" t="s">
        <v>1599</v>
      </c>
      <c r="DL27" s="35" t="s">
        <v>1599</v>
      </c>
      <c r="DM27" s="35" t="s">
        <v>1599</v>
      </c>
      <c r="DN27" s="35" t="s">
        <v>1599</v>
      </c>
      <c r="DO27" s="35" t="s">
        <v>1599</v>
      </c>
      <c r="DP27" s="35" t="s">
        <v>1599</v>
      </c>
      <c r="DQ27" s="35" t="s">
        <v>1599</v>
      </c>
      <c r="DR27" s="35" t="s">
        <v>1599</v>
      </c>
      <c r="DS27" s="35" t="s">
        <v>1599</v>
      </c>
      <c r="DU27" s="35" t="s">
        <v>54</v>
      </c>
      <c r="DV27" s="35">
        <v>3</v>
      </c>
      <c r="DW27" s="35" t="s">
        <v>1341</v>
      </c>
      <c r="DY27" s="35" t="s">
        <v>1342</v>
      </c>
      <c r="DZ27" s="35">
        <v>10</v>
      </c>
      <c r="EA27" s="35" t="s">
        <v>795</v>
      </c>
      <c r="EB27" s="35" t="s">
        <v>1317</v>
      </c>
      <c r="EC27" s="35" t="s">
        <v>1344</v>
      </c>
      <c r="EJ27" s="35" t="s">
        <v>1277</v>
      </c>
      <c r="EK27" s="35">
        <v>1</v>
      </c>
      <c r="EL27" s="35">
        <v>0</v>
      </c>
      <c r="EM27" s="35">
        <v>0</v>
      </c>
      <c r="EN27" s="35">
        <v>0</v>
      </c>
      <c r="EO27" s="35">
        <v>0</v>
      </c>
      <c r="EP27" s="35">
        <v>0</v>
      </c>
      <c r="EQ27" s="35">
        <v>0</v>
      </c>
      <c r="ER27" s="35">
        <v>0</v>
      </c>
      <c r="ES27" s="35">
        <v>0</v>
      </c>
      <c r="FA27" s="20" t="s">
        <v>1599</v>
      </c>
      <c r="FC27" s="20" t="s">
        <v>1599</v>
      </c>
      <c r="FE27" s="20" t="s">
        <v>1599</v>
      </c>
      <c r="FG27" s="20" t="s">
        <v>1599</v>
      </c>
      <c r="FK27" s="20" t="s">
        <v>1599</v>
      </c>
      <c r="FL27" s="35" t="s">
        <v>1325</v>
      </c>
      <c r="FM27" s="35">
        <v>1</v>
      </c>
      <c r="FN27" s="35">
        <v>0</v>
      </c>
      <c r="FO27" s="35">
        <v>0</v>
      </c>
      <c r="FQ27" s="35" t="s">
        <v>1402</v>
      </c>
      <c r="FR27" s="44">
        <v>28000</v>
      </c>
      <c r="FS27" s="35" t="s">
        <v>1281</v>
      </c>
      <c r="FT27" s="35">
        <v>56</v>
      </c>
      <c r="FU27" s="35" t="s">
        <v>1301</v>
      </c>
      <c r="FV27" s="35" t="s">
        <v>1302</v>
      </c>
      <c r="FX27" s="35">
        <v>2000</v>
      </c>
      <c r="FY27" s="35" t="s">
        <v>1284</v>
      </c>
    </row>
    <row r="28" spans="1:182" x14ac:dyDescent="0.2">
      <c r="A28" s="35" t="s">
        <v>1612</v>
      </c>
      <c r="B28" s="35" t="s">
        <v>568</v>
      </c>
      <c r="C28" s="35" t="s">
        <v>90</v>
      </c>
      <c r="D28" s="35">
        <v>1</v>
      </c>
      <c r="E28" s="35">
        <v>50</v>
      </c>
      <c r="F28" s="35" t="s">
        <v>795</v>
      </c>
      <c r="G28" s="36">
        <v>43217</v>
      </c>
      <c r="H28" s="37">
        <f t="shared" si="1"/>
        <v>43217</v>
      </c>
      <c r="I28" s="35">
        <v>12</v>
      </c>
      <c r="J28" s="35">
        <v>17</v>
      </c>
      <c r="L28" s="35">
        <v>43</v>
      </c>
      <c r="M28" s="35">
        <v>4</v>
      </c>
      <c r="T28" s="35" t="s">
        <v>1274</v>
      </c>
      <c r="U28" s="35" t="s">
        <v>1275</v>
      </c>
      <c r="V28" s="35">
        <v>20</v>
      </c>
      <c r="W28" s="35" t="s">
        <v>1276</v>
      </c>
      <c r="X28" s="35" t="s">
        <v>1277</v>
      </c>
      <c r="Y28" s="35">
        <v>1</v>
      </c>
      <c r="Z28" s="35">
        <v>0</v>
      </c>
      <c r="AA28" s="35">
        <v>0</v>
      </c>
      <c r="AB28" s="35">
        <v>0</v>
      </c>
      <c r="AC28" s="35">
        <v>0</v>
      </c>
      <c r="AD28" s="35">
        <v>0</v>
      </c>
      <c r="AE28" s="35">
        <v>0</v>
      </c>
      <c r="AF28" s="35">
        <v>0</v>
      </c>
      <c r="AH28" s="35">
        <v>0</v>
      </c>
      <c r="AI28" s="35" t="s">
        <v>1278</v>
      </c>
      <c r="AJ28" s="35">
        <v>1</v>
      </c>
      <c r="AK28" s="35">
        <v>0</v>
      </c>
      <c r="AL28" s="35">
        <v>0</v>
      </c>
      <c r="AM28" s="35">
        <v>0</v>
      </c>
      <c r="AN28" s="35">
        <v>0</v>
      </c>
      <c r="AO28" s="35">
        <v>0</v>
      </c>
      <c r="AP28" s="35">
        <v>0</v>
      </c>
      <c r="AR28" s="35">
        <v>0</v>
      </c>
      <c r="AS28" s="35">
        <v>1</v>
      </c>
      <c r="AT28" s="35" t="s">
        <v>1279</v>
      </c>
      <c r="AU28" s="35">
        <v>0</v>
      </c>
      <c r="AV28" s="35">
        <v>0</v>
      </c>
      <c r="AW28" s="35">
        <v>0</v>
      </c>
      <c r="AX28" s="35">
        <v>0</v>
      </c>
      <c r="AY28" s="35">
        <v>0</v>
      </c>
      <c r="AZ28" s="35">
        <v>0</v>
      </c>
      <c r="BA28" s="35">
        <v>0</v>
      </c>
      <c r="BB28" s="35">
        <v>0</v>
      </c>
      <c r="BC28" s="35">
        <v>0</v>
      </c>
      <c r="BD28" s="35">
        <v>0</v>
      </c>
      <c r="BE28" s="35">
        <v>0</v>
      </c>
      <c r="BF28" s="35">
        <v>0</v>
      </c>
      <c r="BG28" s="35">
        <v>1</v>
      </c>
      <c r="BK28" s="35" t="s">
        <v>1772</v>
      </c>
      <c r="BL28" s="35">
        <v>0</v>
      </c>
      <c r="BM28" s="35">
        <v>0</v>
      </c>
      <c r="BN28" s="35">
        <v>0</v>
      </c>
      <c r="BO28" s="35">
        <v>0</v>
      </c>
      <c r="BP28" s="35">
        <v>0</v>
      </c>
      <c r="BQ28" s="35">
        <v>0</v>
      </c>
      <c r="BR28" s="35">
        <v>0</v>
      </c>
      <c r="BS28" s="35">
        <v>0</v>
      </c>
      <c r="BT28" s="35">
        <v>0</v>
      </c>
      <c r="BU28" s="35">
        <v>0</v>
      </c>
      <c r="BV28" s="35">
        <v>0</v>
      </c>
      <c r="BW28" s="35">
        <v>1</v>
      </c>
      <c r="BX28" s="35">
        <v>0</v>
      </c>
      <c r="CD28" s="35" t="s">
        <v>1280</v>
      </c>
      <c r="CE28" s="35">
        <v>0</v>
      </c>
      <c r="CF28" s="35">
        <v>0</v>
      </c>
      <c r="CG28" s="35">
        <v>0</v>
      </c>
      <c r="CH28" s="35">
        <v>0</v>
      </c>
      <c r="CI28" s="35">
        <v>0</v>
      </c>
      <c r="CJ28" s="35">
        <v>0</v>
      </c>
      <c r="CK28" s="35">
        <v>0</v>
      </c>
      <c r="CL28" s="35">
        <v>0</v>
      </c>
      <c r="CM28" s="35">
        <v>0</v>
      </c>
      <c r="CN28" s="35">
        <v>0</v>
      </c>
      <c r="CO28" s="35">
        <v>0</v>
      </c>
      <c r="CP28" s="35">
        <v>0</v>
      </c>
      <c r="CQ28" s="35">
        <v>0</v>
      </c>
      <c r="CR28" s="35">
        <v>0</v>
      </c>
      <c r="CS28" s="35">
        <v>1</v>
      </c>
      <c r="CT28" s="35">
        <v>0</v>
      </c>
      <c r="CX28" s="35">
        <v>3</v>
      </c>
      <c r="CY28" s="35">
        <v>2</v>
      </c>
      <c r="CZ28" s="35">
        <v>2</v>
      </c>
      <c r="DA28" s="35">
        <v>3</v>
      </c>
      <c r="DB28" s="35">
        <v>3</v>
      </c>
      <c r="DC28" s="35">
        <v>2</v>
      </c>
      <c r="DD28" s="35" t="s">
        <v>1599</v>
      </c>
      <c r="DE28" s="35">
        <v>3</v>
      </c>
      <c r="DF28" s="35">
        <v>3</v>
      </c>
      <c r="DG28" s="35" t="s">
        <v>1599</v>
      </c>
      <c r="DH28" s="35" t="s">
        <v>1599</v>
      </c>
      <c r="DI28" s="35" t="s">
        <v>1599</v>
      </c>
      <c r="DJ28" s="35" t="s">
        <v>1599</v>
      </c>
      <c r="DK28" s="35" t="s">
        <v>1599</v>
      </c>
      <c r="DL28" s="35" t="s">
        <v>1599</v>
      </c>
      <c r="DM28" s="35" t="s">
        <v>1599</v>
      </c>
      <c r="DN28" s="35" t="s">
        <v>1599</v>
      </c>
      <c r="DO28" s="35" t="s">
        <v>1599</v>
      </c>
      <c r="DP28" s="35" t="s">
        <v>1599</v>
      </c>
      <c r="DQ28" s="35" t="s">
        <v>1599</v>
      </c>
      <c r="DR28" s="35" t="s">
        <v>1599</v>
      </c>
      <c r="DS28" s="35" t="s">
        <v>1599</v>
      </c>
      <c r="DT28" s="35" t="s">
        <v>1881</v>
      </c>
      <c r="DU28" s="35" t="s">
        <v>51</v>
      </c>
      <c r="EJ28" s="35" t="s">
        <v>1599</v>
      </c>
      <c r="EW28" s="20" t="s">
        <v>51</v>
      </c>
      <c r="FA28" s="20" t="s">
        <v>1599</v>
      </c>
      <c r="FC28" s="20" t="s">
        <v>1599</v>
      </c>
      <c r="FE28" s="20" t="s">
        <v>1599</v>
      </c>
      <c r="FG28" s="20" t="s">
        <v>1599</v>
      </c>
      <c r="FK28" s="20" t="s">
        <v>1599</v>
      </c>
      <c r="FL28" s="35" t="s">
        <v>1325</v>
      </c>
      <c r="FM28" s="35">
        <v>1</v>
      </c>
      <c r="FN28" s="35">
        <v>0</v>
      </c>
      <c r="FO28" s="35">
        <v>0</v>
      </c>
      <c r="FQ28" s="35" t="s">
        <v>795</v>
      </c>
      <c r="FR28" s="44">
        <v>17000</v>
      </c>
      <c r="FS28" s="35" t="s">
        <v>1281</v>
      </c>
      <c r="FT28" s="35">
        <v>37</v>
      </c>
      <c r="FU28" s="35" t="s">
        <v>1301</v>
      </c>
      <c r="FV28" s="35" t="s">
        <v>1302</v>
      </c>
      <c r="FX28" s="35">
        <v>3500</v>
      </c>
      <c r="FY28" s="35" t="s">
        <v>1310</v>
      </c>
    </row>
    <row r="29" spans="1:182" x14ac:dyDescent="0.2">
      <c r="A29" s="35" t="s">
        <v>1612</v>
      </c>
      <c r="B29" s="35" t="s">
        <v>568</v>
      </c>
      <c r="C29" s="35" t="s">
        <v>91</v>
      </c>
      <c r="D29" s="35">
        <v>1</v>
      </c>
      <c r="E29" s="35">
        <v>50</v>
      </c>
      <c r="F29" s="35" t="s">
        <v>795</v>
      </c>
      <c r="G29" s="36">
        <v>43217</v>
      </c>
      <c r="H29" s="37">
        <f t="shared" si="1"/>
        <v>43217</v>
      </c>
      <c r="I29" s="35">
        <v>12</v>
      </c>
      <c r="J29" s="35">
        <v>17</v>
      </c>
      <c r="L29" s="35">
        <v>43</v>
      </c>
      <c r="M29" s="35">
        <v>4</v>
      </c>
      <c r="T29" s="35" t="s">
        <v>1274</v>
      </c>
      <c r="U29" s="35" t="s">
        <v>50</v>
      </c>
      <c r="V29" s="35">
        <v>40</v>
      </c>
      <c r="W29" s="35" t="s">
        <v>1276</v>
      </c>
      <c r="X29" s="35" t="s">
        <v>1308</v>
      </c>
      <c r="Y29" s="35">
        <v>0</v>
      </c>
      <c r="Z29" s="35">
        <v>0</v>
      </c>
      <c r="AA29" s="35">
        <v>0</v>
      </c>
      <c r="AB29" s="35">
        <v>0</v>
      </c>
      <c r="AC29" s="35">
        <v>0</v>
      </c>
      <c r="AD29" s="35">
        <v>0</v>
      </c>
      <c r="AE29" s="35">
        <v>0</v>
      </c>
      <c r="AF29" s="35">
        <v>1</v>
      </c>
      <c r="AG29" s="35" t="s">
        <v>1403</v>
      </c>
      <c r="AH29" s="35">
        <v>18</v>
      </c>
      <c r="AI29" s="35" t="s">
        <v>1278</v>
      </c>
      <c r="AJ29" s="35">
        <v>1</v>
      </c>
      <c r="AK29" s="35">
        <v>0</v>
      </c>
      <c r="AL29" s="35">
        <v>0</v>
      </c>
      <c r="AM29" s="35">
        <v>0</v>
      </c>
      <c r="AN29" s="35">
        <v>0</v>
      </c>
      <c r="AO29" s="35">
        <v>0</v>
      </c>
      <c r="AP29" s="35">
        <v>0</v>
      </c>
      <c r="AR29" s="35">
        <v>0</v>
      </c>
      <c r="AS29" s="35">
        <v>1</v>
      </c>
      <c r="AT29" s="35" t="s">
        <v>1279</v>
      </c>
      <c r="AU29" s="35">
        <v>0</v>
      </c>
      <c r="AV29" s="35">
        <v>0</v>
      </c>
      <c r="AW29" s="35">
        <v>0</v>
      </c>
      <c r="AX29" s="35">
        <v>0</v>
      </c>
      <c r="AY29" s="35">
        <v>0</v>
      </c>
      <c r="AZ29" s="35">
        <v>0</v>
      </c>
      <c r="BA29" s="35">
        <v>0</v>
      </c>
      <c r="BB29" s="35">
        <v>0</v>
      </c>
      <c r="BC29" s="35">
        <v>0</v>
      </c>
      <c r="BD29" s="35">
        <v>0</v>
      </c>
      <c r="BE29" s="35">
        <v>0</v>
      </c>
      <c r="BF29" s="35">
        <v>0</v>
      </c>
      <c r="BG29" s="35">
        <v>1</v>
      </c>
      <c r="BK29" s="35" t="s">
        <v>1772</v>
      </c>
      <c r="BL29" s="35">
        <v>0</v>
      </c>
      <c r="BM29" s="35">
        <v>0</v>
      </c>
      <c r="BN29" s="35">
        <v>0</v>
      </c>
      <c r="BO29" s="35">
        <v>0</v>
      </c>
      <c r="BP29" s="35">
        <v>0</v>
      </c>
      <c r="BQ29" s="35">
        <v>0</v>
      </c>
      <c r="BR29" s="35">
        <v>0</v>
      </c>
      <c r="BS29" s="35">
        <v>0</v>
      </c>
      <c r="BT29" s="35">
        <v>0</v>
      </c>
      <c r="BU29" s="35">
        <v>0</v>
      </c>
      <c r="BV29" s="35">
        <v>0</v>
      </c>
      <c r="BW29" s="35">
        <v>1</v>
      </c>
      <c r="BX29" s="35">
        <v>0</v>
      </c>
      <c r="CD29" s="35" t="s">
        <v>1280</v>
      </c>
      <c r="CE29" s="35">
        <v>0</v>
      </c>
      <c r="CF29" s="35">
        <v>0</v>
      </c>
      <c r="CG29" s="35">
        <v>0</v>
      </c>
      <c r="CH29" s="35">
        <v>0</v>
      </c>
      <c r="CI29" s="35">
        <v>0</v>
      </c>
      <c r="CJ29" s="35">
        <v>0</v>
      </c>
      <c r="CK29" s="35">
        <v>0</v>
      </c>
      <c r="CL29" s="35">
        <v>0</v>
      </c>
      <c r="CM29" s="35">
        <v>0</v>
      </c>
      <c r="CN29" s="35">
        <v>0</v>
      </c>
      <c r="CO29" s="35">
        <v>0</v>
      </c>
      <c r="CP29" s="35">
        <v>0</v>
      </c>
      <c r="CQ29" s="35">
        <v>0</v>
      </c>
      <c r="CR29" s="35">
        <v>0</v>
      </c>
      <c r="CS29" s="35">
        <v>1</v>
      </c>
      <c r="CT29" s="35">
        <v>0</v>
      </c>
      <c r="CX29" s="35">
        <v>4</v>
      </c>
      <c r="CY29" s="35">
        <v>4</v>
      </c>
      <c r="CZ29" s="35">
        <v>4</v>
      </c>
      <c r="DA29" s="35">
        <v>4</v>
      </c>
      <c r="DB29" s="35">
        <v>4</v>
      </c>
      <c r="DC29" s="35">
        <v>4</v>
      </c>
      <c r="DD29" s="35">
        <v>4</v>
      </c>
      <c r="DE29" s="35">
        <v>4</v>
      </c>
      <c r="DF29" s="35">
        <v>4</v>
      </c>
      <c r="DG29" s="35">
        <v>4</v>
      </c>
      <c r="DH29" s="35" t="s">
        <v>1599</v>
      </c>
      <c r="DI29" s="35" t="s">
        <v>1599</v>
      </c>
      <c r="DJ29" s="35" t="s">
        <v>1599</v>
      </c>
      <c r="DK29" s="35" t="s">
        <v>1599</v>
      </c>
      <c r="DL29" s="35" t="s">
        <v>1599</v>
      </c>
      <c r="DM29" s="35" t="s">
        <v>1599</v>
      </c>
      <c r="DN29" s="35" t="s">
        <v>1599</v>
      </c>
      <c r="DO29" s="35" t="s">
        <v>1599</v>
      </c>
      <c r="DP29" s="35" t="s">
        <v>1599</v>
      </c>
      <c r="DQ29" s="35" t="s">
        <v>1599</v>
      </c>
      <c r="DR29" s="35" t="s">
        <v>1599</v>
      </c>
      <c r="DS29" s="35" t="s">
        <v>1599</v>
      </c>
      <c r="DT29" s="35" t="s">
        <v>1881</v>
      </c>
      <c r="DU29" s="35" t="s">
        <v>51</v>
      </c>
      <c r="EJ29" s="35" t="s">
        <v>1599</v>
      </c>
      <c r="EW29" s="20" t="s">
        <v>51</v>
      </c>
      <c r="FA29" s="20" t="s">
        <v>1599</v>
      </c>
      <c r="FC29" s="20" t="s">
        <v>1599</v>
      </c>
      <c r="FE29" s="20" t="s">
        <v>1599</v>
      </c>
      <c r="FG29" s="20" t="s">
        <v>1599</v>
      </c>
      <c r="FK29" s="20" t="s">
        <v>1599</v>
      </c>
      <c r="FL29" s="35" t="s">
        <v>1923</v>
      </c>
      <c r="FM29" s="35">
        <v>0</v>
      </c>
      <c r="FN29" s="35">
        <v>1</v>
      </c>
      <c r="FO29" s="35">
        <v>0</v>
      </c>
      <c r="FQ29" s="35" t="s">
        <v>795</v>
      </c>
      <c r="FR29" s="44">
        <v>17000</v>
      </c>
      <c r="FS29" s="35" t="s">
        <v>1281</v>
      </c>
      <c r="FT29" s="35">
        <v>22</v>
      </c>
      <c r="FU29" s="35" t="s">
        <v>1282</v>
      </c>
      <c r="FV29" s="35" t="s">
        <v>1309</v>
      </c>
      <c r="FY29" s="35" t="s">
        <v>1284</v>
      </c>
    </row>
    <row r="30" spans="1:182" x14ac:dyDescent="0.2">
      <c r="A30" s="35" t="s">
        <v>1612</v>
      </c>
      <c r="B30" s="35" t="s">
        <v>568</v>
      </c>
      <c r="C30" s="35" t="s">
        <v>92</v>
      </c>
      <c r="D30" s="35">
        <v>1</v>
      </c>
      <c r="E30" s="35">
        <v>50</v>
      </c>
      <c r="F30" s="35" t="s">
        <v>795</v>
      </c>
      <c r="G30" s="36">
        <v>43217</v>
      </c>
      <c r="H30" s="37">
        <f t="shared" si="1"/>
        <v>43217</v>
      </c>
      <c r="I30" s="35">
        <v>12</v>
      </c>
      <c r="J30" s="35">
        <v>17</v>
      </c>
      <c r="L30" s="35">
        <v>43</v>
      </c>
      <c r="M30" s="35">
        <v>4</v>
      </c>
      <c r="T30" s="35" t="s">
        <v>1339</v>
      </c>
      <c r="U30" s="35" t="s">
        <v>1275</v>
      </c>
      <c r="V30" s="35">
        <v>8</v>
      </c>
      <c r="W30" s="35" t="s">
        <v>1276</v>
      </c>
      <c r="X30" s="35" t="s">
        <v>1277</v>
      </c>
      <c r="Y30" s="35">
        <v>1</v>
      </c>
      <c r="Z30" s="35">
        <v>0</v>
      </c>
      <c r="AA30" s="35">
        <v>0</v>
      </c>
      <c r="AB30" s="35">
        <v>0</v>
      </c>
      <c r="AC30" s="35">
        <v>0</v>
      </c>
      <c r="AD30" s="35">
        <v>0</v>
      </c>
      <c r="AE30" s="35">
        <v>0</v>
      </c>
      <c r="AF30" s="35">
        <v>0</v>
      </c>
      <c r="AH30" s="35">
        <v>3</v>
      </c>
      <c r="AI30" s="35" t="s">
        <v>1287</v>
      </c>
      <c r="AJ30" s="35">
        <v>0</v>
      </c>
      <c r="AK30" s="35">
        <v>0</v>
      </c>
      <c r="AL30" s="35">
        <v>1</v>
      </c>
      <c r="AM30" s="35">
        <v>0</v>
      </c>
      <c r="AN30" s="35">
        <v>0</v>
      </c>
      <c r="AO30" s="35">
        <v>0</v>
      </c>
      <c r="AP30" s="35">
        <v>0</v>
      </c>
      <c r="AR30" s="35">
        <v>0</v>
      </c>
      <c r="AS30" s="35">
        <v>2</v>
      </c>
      <c r="AT30" s="35" t="s">
        <v>1279</v>
      </c>
      <c r="AU30" s="35">
        <v>0</v>
      </c>
      <c r="AV30" s="35">
        <v>0</v>
      </c>
      <c r="AW30" s="35">
        <v>0</v>
      </c>
      <c r="AX30" s="35">
        <v>0</v>
      </c>
      <c r="AY30" s="35">
        <v>0</v>
      </c>
      <c r="AZ30" s="35">
        <v>0</v>
      </c>
      <c r="BA30" s="35">
        <v>0</v>
      </c>
      <c r="BB30" s="35">
        <v>0</v>
      </c>
      <c r="BC30" s="35">
        <v>0</v>
      </c>
      <c r="BD30" s="35">
        <v>0</v>
      </c>
      <c r="BE30" s="35">
        <v>0</v>
      </c>
      <c r="BF30" s="35">
        <v>0</v>
      </c>
      <c r="BG30" s="35">
        <v>1</v>
      </c>
      <c r="BK30" s="35" t="s">
        <v>1752</v>
      </c>
      <c r="BL30" s="35">
        <v>1</v>
      </c>
      <c r="BM30" s="35">
        <v>0</v>
      </c>
      <c r="BN30" s="35">
        <v>0</v>
      </c>
      <c r="BO30" s="35">
        <v>0</v>
      </c>
      <c r="BP30" s="35">
        <v>0</v>
      </c>
      <c r="BQ30" s="35">
        <v>1</v>
      </c>
      <c r="BR30" s="35">
        <v>0</v>
      </c>
      <c r="BS30" s="35">
        <v>1</v>
      </c>
      <c r="BT30" s="35">
        <v>0</v>
      </c>
      <c r="BU30" s="35">
        <v>0</v>
      </c>
      <c r="BV30" s="35">
        <v>0</v>
      </c>
      <c r="BW30" s="35">
        <v>0</v>
      </c>
      <c r="BX30" s="35">
        <v>0</v>
      </c>
      <c r="CD30" s="35" t="s">
        <v>1295</v>
      </c>
      <c r="CE30" s="35">
        <v>0</v>
      </c>
      <c r="CF30" s="35">
        <v>0</v>
      </c>
      <c r="CG30" s="35">
        <v>0</v>
      </c>
      <c r="CH30" s="35">
        <v>0</v>
      </c>
      <c r="CI30" s="35">
        <v>0</v>
      </c>
      <c r="CJ30" s="35">
        <v>0</v>
      </c>
      <c r="CK30" s="35">
        <v>0</v>
      </c>
      <c r="CL30" s="35">
        <v>0</v>
      </c>
      <c r="CM30" s="35">
        <v>1</v>
      </c>
      <c r="CN30" s="35">
        <v>0</v>
      </c>
      <c r="CO30" s="35">
        <v>0</v>
      </c>
      <c r="CP30" s="35">
        <v>0</v>
      </c>
      <c r="CQ30" s="35">
        <v>0</v>
      </c>
      <c r="CR30" s="35">
        <v>0</v>
      </c>
      <c r="CS30" s="35">
        <v>0</v>
      </c>
      <c r="CT30" s="35">
        <v>0</v>
      </c>
      <c r="CX30" s="35">
        <v>4</v>
      </c>
      <c r="CY30" s="35">
        <v>4</v>
      </c>
      <c r="CZ30" s="35">
        <v>4</v>
      </c>
      <c r="DA30" s="35">
        <v>4</v>
      </c>
      <c r="DB30" s="35">
        <v>2</v>
      </c>
      <c r="DC30" s="35">
        <v>4</v>
      </c>
      <c r="DD30" s="35">
        <v>4</v>
      </c>
      <c r="DE30" s="35">
        <v>2</v>
      </c>
      <c r="DF30" s="35" t="s">
        <v>1599</v>
      </c>
      <c r="DG30" s="35">
        <v>2</v>
      </c>
      <c r="DH30" s="35" t="s">
        <v>1599</v>
      </c>
      <c r="DI30" s="35" t="s">
        <v>1599</v>
      </c>
      <c r="DJ30" s="35" t="s">
        <v>1599</v>
      </c>
      <c r="DK30" s="35" t="s">
        <v>1599</v>
      </c>
      <c r="DL30" s="35" t="s">
        <v>1599</v>
      </c>
      <c r="DM30" s="35" t="s">
        <v>1599</v>
      </c>
      <c r="DN30" s="35" t="s">
        <v>1599</v>
      </c>
      <c r="DO30" s="35" t="s">
        <v>1599</v>
      </c>
      <c r="DP30" s="35" t="s">
        <v>1599</v>
      </c>
      <c r="DQ30" s="35" t="s">
        <v>1599</v>
      </c>
      <c r="DR30" s="35" t="s">
        <v>1599</v>
      </c>
      <c r="DS30" s="35" t="s">
        <v>1599</v>
      </c>
      <c r="DT30" s="35" t="s">
        <v>1317</v>
      </c>
      <c r="DU30" s="35" t="s">
        <v>54</v>
      </c>
      <c r="DV30" s="35">
        <v>1</v>
      </c>
      <c r="DW30" s="35" t="s">
        <v>1341</v>
      </c>
      <c r="DY30" s="35" t="s">
        <v>1342</v>
      </c>
      <c r="DZ30" s="35">
        <v>10</v>
      </c>
      <c r="EA30" s="35" t="s">
        <v>795</v>
      </c>
      <c r="EB30" s="35" t="s">
        <v>1317</v>
      </c>
      <c r="EC30" s="35" t="s">
        <v>1352</v>
      </c>
      <c r="EJ30" s="35" t="s">
        <v>201</v>
      </c>
      <c r="EK30" s="35">
        <v>0</v>
      </c>
      <c r="EL30" s="35">
        <v>1</v>
      </c>
      <c r="EM30" s="35">
        <v>0</v>
      </c>
      <c r="EN30" s="35">
        <v>0</v>
      </c>
      <c r="EO30" s="35">
        <v>0</v>
      </c>
      <c r="EP30" s="35">
        <v>0</v>
      </c>
      <c r="EQ30" s="35">
        <v>0</v>
      </c>
      <c r="ER30" s="35">
        <v>0</v>
      </c>
      <c r="ES30" s="35">
        <v>0</v>
      </c>
      <c r="EY30" s="20">
        <v>0</v>
      </c>
      <c r="FA30" s="20" t="s">
        <v>1599</v>
      </c>
      <c r="FC30" s="20" t="s">
        <v>1599</v>
      </c>
      <c r="FE30" s="20" t="s">
        <v>1599</v>
      </c>
      <c r="FG30" s="20" t="s">
        <v>1599</v>
      </c>
      <c r="FK30" s="20" t="s">
        <v>1599</v>
      </c>
      <c r="FL30" s="35" t="s">
        <v>1325</v>
      </c>
      <c r="FM30" s="35">
        <v>1</v>
      </c>
      <c r="FN30" s="35">
        <v>0</v>
      </c>
      <c r="FO30" s="35">
        <v>0</v>
      </c>
      <c r="FQ30" s="35" t="s">
        <v>1402</v>
      </c>
      <c r="FR30" s="44">
        <v>28000</v>
      </c>
      <c r="FS30" s="35" t="s">
        <v>1281</v>
      </c>
      <c r="FT30" s="35">
        <v>25</v>
      </c>
      <c r="FU30" s="35" t="s">
        <v>1301</v>
      </c>
      <c r="FV30" s="35" t="s">
        <v>1309</v>
      </c>
      <c r="FX30" s="35">
        <v>0</v>
      </c>
      <c r="FY30" s="35" t="s">
        <v>1310</v>
      </c>
    </row>
    <row r="31" spans="1:182" x14ac:dyDescent="0.2">
      <c r="A31" s="35" t="s">
        <v>1612</v>
      </c>
      <c r="B31" s="35" t="s">
        <v>568</v>
      </c>
      <c r="C31" s="35" t="s">
        <v>93</v>
      </c>
      <c r="D31" s="35">
        <v>1</v>
      </c>
      <c r="E31" s="35">
        <v>50</v>
      </c>
      <c r="F31" s="35" t="s">
        <v>795</v>
      </c>
      <c r="G31" s="36">
        <v>43217</v>
      </c>
      <c r="H31" s="37">
        <f t="shared" si="1"/>
        <v>43217</v>
      </c>
      <c r="I31" s="35">
        <v>12</v>
      </c>
      <c r="J31" s="35">
        <v>17</v>
      </c>
      <c r="L31" s="35">
        <v>43</v>
      </c>
      <c r="M31" s="35">
        <v>4</v>
      </c>
      <c r="T31" s="35" t="s">
        <v>1274</v>
      </c>
      <c r="U31" s="35" t="s">
        <v>55</v>
      </c>
      <c r="V31" s="35">
        <v>35</v>
      </c>
      <c r="X31" s="35" t="s">
        <v>1277</v>
      </c>
      <c r="Y31" s="35">
        <v>1</v>
      </c>
      <c r="Z31" s="35">
        <v>0</v>
      </c>
      <c r="AA31" s="35">
        <v>0</v>
      </c>
      <c r="AB31" s="35">
        <v>0</v>
      </c>
      <c r="AC31" s="35">
        <v>0</v>
      </c>
      <c r="AD31" s="35">
        <v>0</v>
      </c>
      <c r="AE31" s="35">
        <v>0</v>
      </c>
      <c r="AF31" s="35">
        <v>0</v>
      </c>
      <c r="AH31" s="35">
        <v>0.5</v>
      </c>
      <c r="AI31" s="35" t="s">
        <v>1278</v>
      </c>
      <c r="AJ31" s="35">
        <v>1</v>
      </c>
      <c r="AK31" s="35">
        <v>0</v>
      </c>
      <c r="AL31" s="35">
        <v>0</v>
      </c>
      <c r="AM31" s="35">
        <v>0</v>
      </c>
      <c r="AN31" s="35">
        <v>0</v>
      </c>
      <c r="AO31" s="35">
        <v>0</v>
      </c>
      <c r="AP31" s="35">
        <v>0</v>
      </c>
      <c r="AR31" s="35">
        <v>0</v>
      </c>
      <c r="AS31" s="35">
        <v>1</v>
      </c>
      <c r="AT31" s="35" t="s">
        <v>1279</v>
      </c>
      <c r="AU31" s="35">
        <v>0</v>
      </c>
      <c r="AV31" s="35">
        <v>0</v>
      </c>
      <c r="AW31" s="35">
        <v>0</v>
      </c>
      <c r="AX31" s="35">
        <v>0</v>
      </c>
      <c r="AY31" s="35">
        <v>0</v>
      </c>
      <c r="AZ31" s="35">
        <v>0</v>
      </c>
      <c r="BA31" s="35">
        <v>0</v>
      </c>
      <c r="BB31" s="35">
        <v>0</v>
      </c>
      <c r="BC31" s="35">
        <v>0</v>
      </c>
      <c r="BD31" s="35">
        <v>0</v>
      </c>
      <c r="BE31" s="35">
        <v>0</v>
      </c>
      <c r="BF31" s="35">
        <v>0</v>
      </c>
      <c r="BG31" s="35">
        <v>1</v>
      </c>
      <c r="BK31" s="35" t="s">
        <v>1772</v>
      </c>
      <c r="BL31" s="35">
        <v>0</v>
      </c>
      <c r="BM31" s="35">
        <v>0</v>
      </c>
      <c r="BN31" s="35">
        <v>0</v>
      </c>
      <c r="BO31" s="35">
        <v>0</v>
      </c>
      <c r="BP31" s="35">
        <v>0</v>
      </c>
      <c r="BQ31" s="35">
        <v>0</v>
      </c>
      <c r="BR31" s="35">
        <v>0</v>
      </c>
      <c r="BS31" s="35">
        <v>0</v>
      </c>
      <c r="BT31" s="35">
        <v>0</v>
      </c>
      <c r="BU31" s="35">
        <v>0</v>
      </c>
      <c r="BV31" s="35">
        <v>0</v>
      </c>
      <c r="BW31" s="35">
        <v>1</v>
      </c>
      <c r="BX31" s="35">
        <v>0</v>
      </c>
      <c r="CD31" s="35" t="s">
        <v>1280</v>
      </c>
      <c r="CE31" s="35">
        <v>0</v>
      </c>
      <c r="CF31" s="35">
        <v>0</v>
      </c>
      <c r="CG31" s="35">
        <v>0</v>
      </c>
      <c r="CH31" s="35">
        <v>0</v>
      </c>
      <c r="CI31" s="35">
        <v>0</v>
      </c>
      <c r="CJ31" s="35">
        <v>0</v>
      </c>
      <c r="CK31" s="35">
        <v>0</v>
      </c>
      <c r="CL31" s="35">
        <v>0</v>
      </c>
      <c r="CM31" s="35">
        <v>0</v>
      </c>
      <c r="CN31" s="35">
        <v>0</v>
      </c>
      <c r="CO31" s="35">
        <v>0</v>
      </c>
      <c r="CP31" s="35">
        <v>0</v>
      </c>
      <c r="CQ31" s="35">
        <v>0</v>
      </c>
      <c r="CR31" s="35">
        <v>0</v>
      </c>
      <c r="CS31" s="35">
        <v>1</v>
      </c>
      <c r="CT31" s="35">
        <v>0</v>
      </c>
      <c r="CX31" s="35">
        <v>4</v>
      </c>
      <c r="CY31" s="35">
        <v>4</v>
      </c>
      <c r="CZ31" s="35">
        <v>4</v>
      </c>
      <c r="DA31" s="35">
        <v>4</v>
      </c>
      <c r="DB31" s="35">
        <v>3</v>
      </c>
      <c r="DC31" s="35">
        <v>3</v>
      </c>
      <c r="DD31" s="35" t="s">
        <v>1599</v>
      </c>
      <c r="DE31" s="35" t="s">
        <v>1599</v>
      </c>
      <c r="DF31" s="35" t="s">
        <v>1599</v>
      </c>
      <c r="DG31" s="35" t="s">
        <v>1599</v>
      </c>
      <c r="DH31" s="35" t="s">
        <v>1599</v>
      </c>
      <c r="DI31" s="35" t="s">
        <v>1599</v>
      </c>
      <c r="DJ31" s="35" t="s">
        <v>1599</v>
      </c>
      <c r="DK31" s="35" t="s">
        <v>1599</v>
      </c>
      <c r="DL31" s="35" t="s">
        <v>1599</v>
      </c>
      <c r="DM31" s="35" t="s">
        <v>1599</v>
      </c>
      <c r="DN31" s="35" t="s">
        <v>1599</v>
      </c>
      <c r="DO31" s="35" t="s">
        <v>1599</v>
      </c>
      <c r="DP31" s="35" t="s">
        <v>1599</v>
      </c>
      <c r="DQ31" s="35" t="s">
        <v>1599</v>
      </c>
      <c r="DR31" s="35" t="s">
        <v>1599</v>
      </c>
      <c r="DS31" s="35" t="s">
        <v>1599</v>
      </c>
      <c r="DU31" s="35" t="s">
        <v>51</v>
      </c>
      <c r="EJ31" s="35" t="s">
        <v>1599</v>
      </c>
      <c r="EW31" s="20" t="s">
        <v>51</v>
      </c>
      <c r="FA31" s="20" t="s">
        <v>1599</v>
      </c>
      <c r="FC31" s="20" t="s">
        <v>1599</v>
      </c>
      <c r="FE31" s="20" t="s">
        <v>1599</v>
      </c>
      <c r="FG31" s="20" t="s">
        <v>1599</v>
      </c>
      <c r="FK31" s="20" t="s">
        <v>1599</v>
      </c>
      <c r="FL31" s="35" t="s">
        <v>1923</v>
      </c>
      <c r="FM31" s="35">
        <v>0</v>
      </c>
      <c r="FN31" s="35">
        <v>1</v>
      </c>
      <c r="FO31" s="35">
        <v>0</v>
      </c>
      <c r="FQ31" s="35" t="s">
        <v>1387</v>
      </c>
      <c r="FR31" s="44">
        <v>17340</v>
      </c>
      <c r="FS31" s="35" t="s">
        <v>1281</v>
      </c>
      <c r="FT31" s="35">
        <v>49</v>
      </c>
      <c r="FU31" s="35" t="s">
        <v>1301</v>
      </c>
      <c r="FV31" s="35" t="s">
        <v>1336</v>
      </c>
      <c r="FY31" s="35" t="s">
        <v>1310</v>
      </c>
    </row>
    <row r="32" spans="1:182" x14ac:dyDescent="0.2">
      <c r="A32" s="35" t="s">
        <v>1612</v>
      </c>
      <c r="B32" s="35" t="s">
        <v>568</v>
      </c>
      <c r="C32" s="35" t="s">
        <v>95</v>
      </c>
      <c r="D32" s="35">
        <v>1</v>
      </c>
      <c r="E32" s="35">
        <v>50</v>
      </c>
      <c r="F32" s="35" t="s">
        <v>795</v>
      </c>
      <c r="G32" s="36">
        <v>43217</v>
      </c>
      <c r="H32" s="37">
        <f t="shared" si="1"/>
        <v>43217</v>
      </c>
      <c r="I32" s="35">
        <v>13</v>
      </c>
      <c r="J32" s="35">
        <v>17</v>
      </c>
      <c r="L32" s="35">
        <v>43</v>
      </c>
      <c r="M32" s="35">
        <v>4</v>
      </c>
      <c r="T32" s="35" t="s">
        <v>1358</v>
      </c>
      <c r="U32" s="35" t="s">
        <v>1275</v>
      </c>
      <c r="V32" s="35">
        <v>25</v>
      </c>
      <c r="W32" s="35" t="s">
        <v>1276</v>
      </c>
      <c r="X32" s="35" t="s">
        <v>1277</v>
      </c>
      <c r="Y32" s="35">
        <v>1</v>
      </c>
      <c r="Z32" s="35">
        <v>0</v>
      </c>
      <c r="AA32" s="35">
        <v>0</v>
      </c>
      <c r="AB32" s="35">
        <v>0</v>
      </c>
      <c r="AC32" s="35">
        <v>0</v>
      </c>
      <c r="AD32" s="35">
        <v>0</v>
      </c>
      <c r="AE32" s="35">
        <v>0</v>
      </c>
      <c r="AF32" s="35">
        <v>0</v>
      </c>
      <c r="AI32" s="35" t="s">
        <v>1278</v>
      </c>
      <c r="AJ32" s="35">
        <v>1</v>
      </c>
      <c r="AK32" s="35">
        <v>0</v>
      </c>
      <c r="AL32" s="35">
        <v>0</v>
      </c>
      <c r="AM32" s="35">
        <v>0</v>
      </c>
      <c r="AN32" s="35">
        <v>0</v>
      </c>
      <c r="AO32" s="35">
        <v>0</v>
      </c>
      <c r="AP32" s="35">
        <v>0</v>
      </c>
      <c r="AR32" s="35">
        <v>0</v>
      </c>
      <c r="AS32" s="35">
        <v>1</v>
      </c>
      <c r="AT32" s="35" t="s">
        <v>1689</v>
      </c>
      <c r="AU32" s="35">
        <v>0</v>
      </c>
      <c r="AV32" s="35">
        <v>0</v>
      </c>
      <c r="AW32" s="35">
        <v>0</v>
      </c>
      <c r="AX32" s="35">
        <v>0</v>
      </c>
      <c r="AY32" s="35">
        <v>0</v>
      </c>
      <c r="AZ32" s="35">
        <v>0</v>
      </c>
      <c r="BA32" s="35">
        <v>1</v>
      </c>
      <c r="BB32" s="35">
        <v>0</v>
      </c>
      <c r="BC32" s="35">
        <v>0</v>
      </c>
      <c r="BD32" s="35">
        <v>0</v>
      </c>
      <c r="BE32" s="35">
        <v>1</v>
      </c>
      <c r="BF32" s="35">
        <v>0</v>
      </c>
      <c r="BG32" s="35">
        <v>0</v>
      </c>
      <c r="BI32" s="35" t="s">
        <v>1322</v>
      </c>
      <c r="BK32" s="35" t="s">
        <v>1772</v>
      </c>
      <c r="BL32" s="35">
        <v>0</v>
      </c>
      <c r="BM32" s="35">
        <v>0</v>
      </c>
      <c r="BN32" s="35">
        <v>0</v>
      </c>
      <c r="BO32" s="35">
        <v>0</v>
      </c>
      <c r="BP32" s="35">
        <v>0</v>
      </c>
      <c r="BQ32" s="35">
        <v>0</v>
      </c>
      <c r="BR32" s="35">
        <v>0</v>
      </c>
      <c r="BS32" s="35">
        <v>0</v>
      </c>
      <c r="BT32" s="35">
        <v>0</v>
      </c>
      <c r="BU32" s="35">
        <v>0</v>
      </c>
      <c r="BV32" s="35">
        <v>0</v>
      </c>
      <c r="BW32" s="35">
        <v>1</v>
      </c>
      <c r="BX32" s="35">
        <v>0</v>
      </c>
      <c r="CD32" s="35" t="s">
        <v>1280</v>
      </c>
      <c r="CE32" s="35">
        <v>0</v>
      </c>
      <c r="CF32" s="35">
        <v>0</v>
      </c>
      <c r="CG32" s="35">
        <v>0</v>
      </c>
      <c r="CH32" s="35">
        <v>0</v>
      </c>
      <c r="CI32" s="35">
        <v>0</v>
      </c>
      <c r="CJ32" s="35">
        <v>0</v>
      </c>
      <c r="CK32" s="35">
        <v>0</v>
      </c>
      <c r="CL32" s="35">
        <v>0</v>
      </c>
      <c r="CM32" s="35">
        <v>0</v>
      </c>
      <c r="CN32" s="35">
        <v>0</v>
      </c>
      <c r="CO32" s="35">
        <v>0</v>
      </c>
      <c r="CP32" s="35">
        <v>0</v>
      </c>
      <c r="CQ32" s="35">
        <v>0</v>
      </c>
      <c r="CR32" s="35">
        <v>0</v>
      </c>
      <c r="CS32" s="35">
        <v>1</v>
      </c>
      <c r="CT32" s="35">
        <v>0</v>
      </c>
      <c r="CX32" s="35">
        <v>4</v>
      </c>
      <c r="CY32" s="35">
        <v>2</v>
      </c>
      <c r="CZ32" s="35">
        <v>2</v>
      </c>
      <c r="DA32" s="35">
        <v>3</v>
      </c>
      <c r="DB32" s="35">
        <v>2</v>
      </c>
      <c r="DC32" s="35">
        <v>4</v>
      </c>
      <c r="DD32" s="35">
        <v>4</v>
      </c>
      <c r="DE32" s="35">
        <v>3</v>
      </c>
      <c r="DF32" s="35">
        <v>4</v>
      </c>
      <c r="DG32" s="35">
        <v>3</v>
      </c>
      <c r="DH32" s="35" t="s">
        <v>1599</v>
      </c>
      <c r="DI32" s="35" t="s">
        <v>1599</v>
      </c>
      <c r="DJ32" s="35" t="s">
        <v>1599</v>
      </c>
      <c r="DK32" s="35" t="s">
        <v>1599</v>
      </c>
      <c r="DL32" s="35" t="s">
        <v>1599</v>
      </c>
      <c r="DM32" s="35" t="s">
        <v>1599</v>
      </c>
      <c r="DN32" s="35" t="s">
        <v>1599</v>
      </c>
      <c r="DO32" s="35" t="s">
        <v>1599</v>
      </c>
      <c r="DP32" s="35" t="s">
        <v>1599</v>
      </c>
      <c r="DQ32" s="35" t="s">
        <v>1599</v>
      </c>
      <c r="DR32" s="35" t="s">
        <v>1599</v>
      </c>
      <c r="DS32" s="35" t="s">
        <v>1599</v>
      </c>
      <c r="DT32" s="35" t="s">
        <v>1881</v>
      </c>
      <c r="DU32" s="35" t="s">
        <v>51</v>
      </c>
      <c r="EJ32" s="35" t="s">
        <v>1599</v>
      </c>
      <c r="EW32" s="20" t="s">
        <v>51</v>
      </c>
      <c r="FA32" s="20" t="s">
        <v>1599</v>
      </c>
      <c r="FC32" s="20" t="s">
        <v>1599</v>
      </c>
      <c r="FE32" s="20" t="s">
        <v>1599</v>
      </c>
      <c r="FG32" s="20" t="s">
        <v>1599</v>
      </c>
      <c r="FK32" s="20" t="s">
        <v>1599</v>
      </c>
      <c r="FL32" s="35" t="s">
        <v>1325</v>
      </c>
      <c r="FM32" s="35">
        <v>1</v>
      </c>
      <c r="FN32" s="35">
        <v>0</v>
      </c>
      <c r="FO32" s="35">
        <v>0</v>
      </c>
      <c r="FQ32" s="35" t="s">
        <v>1405</v>
      </c>
      <c r="FR32" s="44">
        <v>17220</v>
      </c>
      <c r="FS32" s="35" t="s">
        <v>1281</v>
      </c>
      <c r="FT32" s="35">
        <v>19</v>
      </c>
      <c r="FU32" s="35" t="s">
        <v>1282</v>
      </c>
      <c r="FV32" s="35" t="s">
        <v>1309</v>
      </c>
      <c r="FY32" s="35" t="s">
        <v>1284</v>
      </c>
    </row>
    <row r="33" spans="1:182" x14ac:dyDescent="0.2">
      <c r="A33" s="35" t="s">
        <v>1612</v>
      </c>
      <c r="B33" s="35" t="s">
        <v>568</v>
      </c>
      <c r="C33" s="35" t="s">
        <v>97</v>
      </c>
      <c r="D33" s="35">
        <v>1</v>
      </c>
      <c r="E33" s="35">
        <v>50</v>
      </c>
      <c r="F33" s="35" t="s">
        <v>795</v>
      </c>
      <c r="G33" s="36">
        <v>43217</v>
      </c>
      <c r="H33" s="37">
        <f t="shared" si="1"/>
        <v>43217</v>
      </c>
      <c r="I33" s="35">
        <v>14</v>
      </c>
      <c r="J33" s="35">
        <v>17</v>
      </c>
      <c r="L33" s="35">
        <v>43</v>
      </c>
      <c r="M33" s="35">
        <v>4</v>
      </c>
      <c r="T33" s="35" t="s">
        <v>1274</v>
      </c>
      <c r="U33" s="35" t="s">
        <v>1275</v>
      </c>
      <c r="V33" s="35">
        <v>15</v>
      </c>
      <c r="W33" s="35" t="s">
        <v>1276</v>
      </c>
      <c r="X33" s="35" t="s">
        <v>1277</v>
      </c>
      <c r="Y33" s="35">
        <v>1</v>
      </c>
      <c r="Z33" s="35">
        <v>0</v>
      </c>
      <c r="AA33" s="35">
        <v>0</v>
      </c>
      <c r="AB33" s="35">
        <v>0</v>
      </c>
      <c r="AC33" s="35">
        <v>0</v>
      </c>
      <c r="AD33" s="35">
        <v>0</v>
      </c>
      <c r="AE33" s="35">
        <v>0</v>
      </c>
      <c r="AF33" s="35">
        <v>0</v>
      </c>
      <c r="AI33" s="35" t="s">
        <v>1311</v>
      </c>
      <c r="AJ33" s="35">
        <v>0</v>
      </c>
      <c r="AK33" s="35">
        <v>1</v>
      </c>
      <c r="AL33" s="35">
        <v>0</v>
      </c>
      <c r="AM33" s="35">
        <v>0</v>
      </c>
      <c r="AN33" s="35">
        <v>0</v>
      </c>
      <c r="AO33" s="35">
        <v>0</v>
      </c>
      <c r="AP33" s="35">
        <v>0</v>
      </c>
      <c r="AR33" s="35">
        <v>0</v>
      </c>
      <c r="AS33" s="35">
        <v>2</v>
      </c>
      <c r="AT33" s="35" t="s">
        <v>1279</v>
      </c>
      <c r="AU33" s="35">
        <v>0</v>
      </c>
      <c r="AV33" s="35">
        <v>0</v>
      </c>
      <c r="AW33" s="35">
        <v>0</v>
      </c>
      <c r="AX33" s="35">
        <v>0</v>
      </c>
      <c r="AY33" s="35">
        <v>0</v>
      </c>
      <c r="AZ33" s="35">
        <v>0</v>
      </c>
      <c r="BA33" s="35">
        <v>0</v>
      </c>
      <c r="BB33" s="35">
        <v>0</v>
      </c>
      <c r="BC33" s="35">
        <v>0</v>
      </c>
      <c r="BD33" s="35">
        <v>0</v>
      </c>
      <c r="BE33" s="35">
        <v>0</v>
      </c>
      <c r="BF33" s="35">
        <v>0</v>
      </c>
      <c r="BG33" s="35">
        <v>1</v>
      </c>
      <c r="BK33" s="35" t="s">
        <v>1772</v>
      </c>
      <c r="BL33" s="35">
        <v>0</v>
      </c>
      <c r="BM33" s="35">
        <v>0</v>
      </c>
      <c r="BN33" s="35">
        <v>0</v>
      </c>
      <c r="BO33" s="35">
        <v>0</v>
      </c>
      <c r="BP33" s="35">
        <v>0</v>
      </c>
      <c r="BQ33" s="35">
        <v>0</v>
      </c>
      <c r="BR33" s="35">
        <v>0</v>
      </c>
      <c r="BS33" s="35">
        <v>0</v>
      </c>
      <c r="BT33" s="35">
        <v>0</v>
      </c>
      <c r="BU33" s="35">
        <v>0</v>
      </c>
      <c r="BV33" s="35">
        <v>0</v>
      </c>
      <c r="BW33" s="35">
        <v>1</v>
      </c>
      <c r="BX33" s="35">
        <v>0</v>
      </c>
      <c r="CD33" s="35" t="s">
        <v>1280</v>
      </c>
      <c r="CE33" s="35">
        <v>0</v>
      </c>
      <c r="CF33" s="35">
        <v>0</v>
      </c>
      <c r="CG33" s="35">
        <v>0</v>
      </c>
      <c r="CH33" s="35">
        <v>0</v>
      </c>
      <c r="CI33" s="35">
        <v>0</v>
      </c>
      <c r="CJ33" s="35">
        <v>0</v>
      </c>
      <c r="CK33" s="35">
        <v>0</v>
      </c>
      <c r="CL33" s="35">
        <v>0</v>
      </c>
      <c r="CM33" s="35">
        <v>0</v>
      </c>
      <c r="CN33" s="35">
        <v>0</v>
      </c>
      <c r="CO33" s="35">
        <v>0</v>
      </c>
      <c r="CP33" s="35">
        <v>0</v>
      </c>
      <c r="CQ33" s="35">
        <v>0</v>
      </c>
      <c r="CR33" s="35">
        <v>0</v>
      </c>
      <c r="CS33" s="35">
        <v>1</v>
      </c>
      <c r="CT33" s="35">
        <v>0</v>
      </c>
      <c r="CX33" s="35">
        <v>2</v>
      </c>
      <c r="CY33" s="35">
        <v>4</v>
      </c>
      <c r="CZ33" s="35">
        <v>4</v>
      </c>
      <c r="DA33" s="35">
        <v>3</v>
      </c>
      <c r="DB33" s="35">
        <v>4</v>
      </c>
      <c r="DC33" s="35">
        <v>4</v>
      </c>
      <c r="DD33" s="35" t="s">
        <v>1599</v>
      </c>
      <c r="DE33" s="35" t="s">
        <v>1599</v>
      </c>
      <c r="DF33" s="35" t="s">
        <v>1599</v>
      </c>
      <c r="DG33" s="35" t="s">
        <v>1599</v>
      </c>
      <c r="DH33" s="35" t="s">
        <v>1599</v>
      </c>
      <c r="DI33" s="35" t="s">
        <v>1599</v>
      </c>
      <c r="DJ33" s="35" t="s">
        <v>1599</v>
      </c>
      <c r="DK33" s="35" t="s">
        <v>1599</v>
      </c>
      <c r="DL33" s="35" t="s">
        <v>1599</v>
      </c>
      <c r="DM33" s="35" t="s">
        <v>1599</v>
      </c>
      <c r="DN33" s="35" t="s">
        <v>1599</v>
      </c>
      <c r="DO33" s="35" t="s">
        <v>1599</v>
      </c>
      <c r="DP33" s="35" t="s">
        <v>1599</v>
      </c>
      <c r="DQ33" s="35" t="s">
        <v>1599</v>
      </c>
      <c r="DR33" s="35" t="s">
        <v>1599</v>
      </c>
      <c r="DS33" s="35" t="s">
        <v>1599</v>
      </c>
      <c r="DU33" s="35" t="s">
        <v>51</v>
      </c>
      <c r="EJ33" s="35" t="s">
        <v>1599</v>
      </c>
      <c r="EW33" s="20" t="s">
        <v>51</v>
      </c>
      <c r="FA33" s="20" t="s">
        <v>1599</v>
      </c>
      <c r="FC33" s="20" t="s">
        <v>1599</v>
      </c>
      <c r="FE33" s="20" t="s">
        <v>1599</v>
      </c>
      <c r="FG33" s="20" t="s">
        <v>1599</v>
      </c>
      <c r="FK33" s="20" t="s">
        <v>1599</v>
      </c>
      <c r="FL33" s="35" t="s">
        <v>1325</v>
      </c>
      <c r="FM33" s="35">
        <v>1</v>
      </c>
      <c r="FN33" s="35">
        <v>0</v>
      </c>
      <c r="FO33" s="35">
        <v>0</v>
      </c>
      <c r="FQ33" s="35" t="s">
        <v>795</v>
      </c>
      <c r="FR33" s="44">
        <v>17000</v>
      </c>
      <c r="FS33" s="35" t="s">
        <v>1281</v>
      </c>
      <c r="FT33" s="35">
        <v>68</v>
      </c>
      <c r="FU33" s="35" t="s">
        <v>1301</v>
      </c>
      <c r="FV33" s="35" t="s">
        <v>1283</v>
      </c>
      <c r="FX33" s="35">
        <v>1350</v>
      </c>
      <c r="FY33" s="35" t="s">
        <v>1284</v>
      </c>
    </row>
    <row r="34" spans="1:182" x14ac:dyDescent="0.2">
      <c r="A34" s="35" t="s">
        <v>1612</v>
      </c>
      <c r="B34" s="35" t="s">
        <v>568</v>
      </c>
      <c r="C34" s="35" t="s">
        <v>98</v>
      </c>
      <c r="D34" s="35">
        <v>1</v>
      </c>
      <c r="E34" s="35">
        <v>50</v>
      </c>
      <c r="F34" s="35" t="s">
        <v>795</v>
      </c>
      <c r="G34" s="36">
        <v>43217</v>
      </c>
      <c r="H34" s="37">
        <f t="shared" si="1"/>
        <v>43217</v>
      </c>
      <c r="I34" s="35">
        <v>14</v>
      </c>
      <c r="J34" s="35">
        <v>17</v>
      </c>
      <c r="L34" s="35">
        <v>43</v>
      </c>
      <c r="M34" s="35">
        <v>4</v>
      </c>
      <c r="T34" s="35" t="s">
        <v>1274</v>
      </c>
      <c r="U34" s="35" t="s">
        <v>1275</v>
      </c>
      <c r="V34" s="35">
        <v>3</v>
      </c>
      <c r="W34" s="35" t="s">
        <v>1276</v>
      </c>
      <c r="X34" s="35" t="s">
        <v>1277</v>
      </c>
      <c r="Y34" s="35">
        <v>1</v>
      </c>
      <c r="Z34" s="35">
        <v>0</v>
      </c>
      <c r="AA34" s="35">
        <v>0</v>
      </c>
      <c r="AB34" s="35">
        <v>0</v>
      </c>
      <c r="AC34" s="35">
        <v>0</v>
      </c>
      <c r="AD34" s="35">
        <v>0</v>
      </c>
      <c r="AE34" s="35">
        <v>0</v>
      </c>
      <c r="AF34" s="35">
        <v>0</v>
      </c>
      <c r="AH34" s="35">
        <v>1</v>
      </c>
      <c r="AI34" s="35" t="s">
        <v>1311</v>
      </c>
      <c r="AJ34" s="35">
        <v>0</v>
      </c>
      <c r="AK34" s="35">
        <v>1</v>
      </c>
      <c r="AL34" s="35">
        <v>0</v>
      </c>
      <c r="AM34" s="35">
        <v>0</v>
      </c>
      <c r="AN34" s="35">
        <v>0</v>
      </c>
      <c r="AO34" s="35">
        <v>0</v>
      </c>
      <c r="AP34" s="35">
        <v>0</v>
      </c>
      <c r="AR34" s="35">
        <v>0</v>
      </c>
      <c r="AS34" s="35">
        <v>2</v>
      </c>
      <c r="AT34" s="35" t="s">
        <v>1279</v>
      </c>
      <c r="AU34" s="35">
        <v>0</v>
      </c>
      <c r="AV34" s="35">
        <v>0</v>
      </c>
      <c r="AW34" s="35">
        <v>0</v>
      </c>
      <c r="AX34" s="35">
        <v>0</v>
      </c>
      <c r="AY34" s="35">
        <v>0</v>
      </c>
      <c r="AZ34" s="35">
        <v>0</v>
      </c>
      <c r="BA34" s="35">
        <v>0</v>
      </c>
      <c r="BB34" s="35">
        <v>0</v>
      </c>
      <c r="BC34" s="35">
        <v>0</v>
      </c>
      <c r="BD34" s="35">
        <v>0</v>
      </c>
      <c r="BE34" s="35">
        <v>0</v>
      </c>
      <c r="BF34" s="35">
        <v>0</v>
      </c>
      <c r="BG34" s="35">
        <v>1</v>
      </c>
      <c r="BK34" s="35" t="s">
        <v>1292</v>
      </c>
      <c r="BL34" s="35">
        <v>1</v>
      </c>
      <c r="BM34" s="35">
        <v>0</v>
      </c>
      <c r="BN34" s="35">
        <v>0</v>
      </c>
      <c r="BO34" s="35">
        <v>0</v>
      </c>
      <c r="BP34" s="35">
        <v>0</v>
      </c>
      <c r="BQ34" s="35">
        <v>0</v>
      </c>
      <c r="BR34" s="35">
        <v>0</v>
      </c>
      <c r="BS34" s="35">
        <v>0</v>
      </c>
      <c r="BT34" s="35">
        <v>0</v>
      </c>
      <c r="BU34" s="35">
        <v>0</v>
      </c>
      <c r="BV34" s="35">
        <v>0</v>
      </c>
      <c r="BW34" s="35">
        <v>0</v>
      </c>
      <c r="BX34" s="35">
        <v>0</v>
      </c>
      <c r="CD34" s="35" t="s">
        <v>1280</v>
      </c>
      <c r="CE34" s="35">
        <v>0</v>
      </c>
      <c r="CF34" s="35">
        <v>0</v>
      </c>
      <c r="CG34" s="35">
        <v>0</v>
      </c>
      <c r="CH34" s="35">
        <v>0</v>
      </c>
      <c r="CI34" s="35">
        <v>0</v>
      </c>
      <c r="CJ34" s="35">
        <v>0</v>
      </c>
      <c r="CK34" s="35">
        <v>0</v>
      </c>
      <c r="CL34" s="35">
        <v>0</v>
      </c>
      <c r="CM34" s="35">
        <v>0</v>
      </c>
      <c r="CN34" s="35">
        <v>0</v>
      </c>
      <c r="CO34" s="35">
        <v>0</v>
      </c>
      <c r="CP34" s="35">
        <v>0</v>
      </c>
      <c r="CQ34" s="35">
        <v>0</v>
      </c>
      <c r="CR34" s="35">
        <v>0</v>
      </c>
      <c r="CS34" s="35">
        <v>1</v>
      </c>
      <c r="CT34" s="35">
        <v>0</v>
      </c>
      <c r="CX34" s="35">
        <v>4</v>
      </c>
      <c r="CY34" s="35">
        <v>3</v>
      </c>
      <c r="CZ34" s="35">
        <v>4</v>
      </c>
      <c r="DA34" s="35">
        <v>4</v>
      </c>
      <c r="DB34" s="35">
        <v>4</v>
      </c>
      <c r="DC34" s="35">
        <v>4</v>
      </c>
      <c r="DD34" s="35" t="s">
        <v>1599</v>
      </c>
      <c r="DE34" s="35">
        <v>4</v>
      </c>
      <c r="DF34" s="35">
        <v>4</v>
      </c>
      <c r="DG34" s="35">
        <v>4</v>
      </c>
      <c r="DH34" s="35">
        <v>4</v>
      </c>
      <c r="DI34" s="35" t="s">
        <v>1599</v>
      </c>
      <c r="DJ34" s="35" t="s">
        <v>1599</v>
      </c>
      <c r="DK34" s="35" t="s">
        <v>1599</v>
      </c>
      <c r="DL34" s="35" t="s">
        <v>1599</v>
      </c>
      <c r="DM34" s="35" t="s">
        <v>1599</v>
      </c>
      <c r="DN34" s="35" t="s">
        <v>1599</v>
      </c>
      <c r="DO34" s="35" t="s">
        <v>1599</v>
      </c>
      <c r="DP34" s="35" t="s">
        <v>1599</v>
      </c>
      <c r="DQ34" s="35" t="s">
        <v>1599</v>
      </c>
      <c r="DR34" s="35" t="s">
        <v>1599</v>
      </c>
      <c r="DS34" s="35" t="s">
        <v>1599</v>
      </c>
      <c r="DT34" s="35" t="s">
        <v>1881</v>
      </c>
      <c r="DU34" s="35" t="s">
        <v>54</v>
      </c>
      <c r="EJ34" s="35" t="s">
        <v>1599</v>
      </c>
      <c r="FA34" s="20" t="s">
        <v>1599</v>
      </c>
      <c r="FC34" s="20" t="s">
        <v>1599</v>
      </c>
      <c r="FE34" s="20" t="s">
        <v>1599</v>
      </c>
      <c r="FG34" s="20" t="s">
        <v>1599</v>
      </c>
      <c r="FK34" s="20" t="s">
        <v>1599</v>
      </c>
      <c r="FL34" s="35" t="s">
        <v>1924</v>
      </c>
      <c r="FM34" s="35">
        <v>0</v>
      </c>
      <c r="FN34" s="35">
        <v>1</v>
      </c>
      <c r="FO34" s="35">
        <v>1</v>
      </c>
      <c r="FQ34" s="35" t="s">
        <v>1406</v>
      </c>
      <c r="FR34" s="44">
        <v>41500</v>
      </c>
      <c r="FS34" s="35" t="s">
        <v>1281</v>
      </c>
      <c r="FT34" s="35">
        <v>57</v>
      </c>
      <c r="FU34" s="35" t="s">
        <v>1282</v>
      </c>
      <c r="FV34" s="35" t="s">
        <v>1357</v>
      </c>
      <c r="FX34" s="35">
        <v>1000</v>
      </c>
      <c r="FY34" s="35" t="s">
        <v>1303</v>
      </c>
    </row>
    <row r="35" spans="1:182" x14ac:dyDescent="0.2">
      <c r="A35" s="35" t="s">
        <v>1612</v>
      </c>
      <c r="B35" s="35" t="s">
        <v>568</v>
      </c>
      <c r="C35" s="35" t="s">
        <v>99</v>
      </c>
      <c r="D35" s="35">
        <v>2</v>
      </c>
      <c r="E35" s="35">
        <v>50</v>
      </c>
      <c r="F35" s="35" t="s">
        <v>795</v>
      </c>
      <c r="G35" s="36">
        <v>43217</v>
      </c>
      <c r="H35" s="37">
        <f t="shared" si="1"/>
        <v>43217</v>
      </c>
      <c r="I35" s="35">
        <v>14</v>
      </c>
      <c r="J35" s="35">
        <v>17</v>
      </c>
      <c r="L35" s="35">
        <v>43</v>
      </c>
      <c r="M35" s="35">
        <v>4</v>
      </c>
      <c r="T35" s="35" t="s">
        <v>1285</v>
      </c>
      <c r="U35" s="35" t="s">
        <v>52</v>
      </c>
      <c r="V35" s="35">
        <v>35</v>
      </c>
      <c r="W35" s="35" t="s">
        <v>1286</v>
      </c>
      <c r="X35" s="35" t="s">
        <v>1326</v>
      </c>
      <c r="Y35" s="35">
        <v>0</v>
      </c>
      <c r="Z35" s="35">
        <v>0</v>
      </c>
      <c r="AA35" s="35">
        <v>1</v>
      </c>
      <c r="AB35" s="35">
        <v>0</v>
      </c>
      <c r="AC35" s="35">
        <v>0</v>
      </c>
      <c r="AD35" s="35">
        <v>0</v>
      </c>
      <c r="AE35" s="35">
        <v>0</v>
      </c>
      <c r="AF35" s="35">
        <v>0</v>
      </c>
      <c r="AH35" s="35">
        <v>10</v>
      </c>
      <c r="AI35" s="35" t="s">
        <v>1311</v>
      </c>
      <c r="AJ35" s="35">
        <v>0</v>
      </c>
      <c r="AK35" s="35">
        <v>1</v>
      </c>
      <c r="AL35" s="35">
        <v>0</v>
      </c>
      <c r="AM35" s="35">
        <v>0</v>
      </c>
      <c r="AN35" s="35">
        <v>0</v>
      </c>
      <c r="AO35" s="35">
        <v>0</v>
      </c>
      <c r="AP35" s="35">
        <v>0</v>
      </c>
      <c r="AR35" s="35">
        <v>0</v>
      </c>
      <c r="AS35" s="35">
        <v>2</v>
      </c>
      <c r="AT35" s="35" t="s">
        <v>1665</v>
      </c>
      <c r="AU35" s="35">
        <v>0</v>
      </c>
      <c r="AV35" s="35">
        <v>1</v>
      </c>
      <c r="AW35" s="35">
        <v>0</v>
      </c>
      <c r="AX35" s="35">
        <v>0</v>
      </c>
      <c r="AY35" s="35">
        <v>0</v>
      </c>
      <c r="AZ35" s="35">
        <v>0</v>
      </c>
      <c r="BA35" s="35">
        <v>0</v>
      </c>
      <c r="BB35" s="35">
        <v>0</v>
      </c>
      <c r="BC35" s="35">
        <v>1</v>
      </c>
      <c r="BD35" s="35">
        <v>0</v>
      </c>
      <c r="BE35" s="35">
        <v>0</v>
      </c>
      <c r="BF35" s="35">
        <v>0</v>
      </c>
      <c r="BG35" s="35">
        <v>0</v>
      </c>
      <c r="BI35" s="35" t="s">
        <v>1291</v>
      </c>
      <c r="BJ35" s="35">
        <v>4</v>
      </c>
      <c r="BK35" s="35" t="s">
        <v>1746</v>
      </c>
      <c r="BL35" s="35">
        <v>1</v>
      </c>
      <c r="BM35" s="35">
        <v>1</v>
      </c>
      <c r="BN35" s="35">
        <v>0</v>
      </c>
      <c r="BO35" s="35">
        <v>1</v>
      </c>
      <c r="BP35" s="35">
        <v>1</v>
      </c>
      <c r="BQ35" s="35">
        <v>0</v>
      </c>
      <c r="BR35" s="35">
        <v>0</v>
      </c>
      <c r="BS35" s="35">
        <v>1</v>
      </c>
      <c r="BT35" s="35">
        <v>0</v>
      </c>
      <c r="BU35" s="35">
        <v>0</v>
      </c>
      <c r="BV35" s="35">
        <v>0</v>
      </c>
      <c r="BW35" s="35">
        <v>0</v>
      </c>
      <c r="BX35" s="35">
        <v>0</v>
      </c>
      <c r="CD35" s="35" t="s">
        <v>1798</v>
      </c>
      <c r="CE35" s="35">
        <v>1</v>
      </c>
      <c r="CF35" s="35">
        <v>0</v>
      </c>
      <c r="CG35" s="35">
        <v>0</v>
      </c>
      <c r="CH35" s="35">
        <v>1</v>
      </c>
      <c r="CI35" s="35">
        <v>1</v>
      </c>
      <c r="CJ35" s="35">
        <v>0</v>
      </c>
      <c r="CK35" s="35">
        <v>0</v>
      </c>
      <c r="CL35" s="35">
        <v>1</v>
      </c>
      <c r="CM35" s="35">
        <v>1</v>
      </c>
      <c r="CN35" s="35">
        <v>0</v>
      </c>
      <c r="CO35" s="35">
        <v>0</v>
      </c>
      <c r="CP35" s="35">
        <v>0</v>
      </c>
      <c r="CQ35" s="35">
        <v>0</v>
      </c>
      <c r="CR35" s="35">
        <v>0</v>
      </c>
      <c r="CS35" s="35">
        <v>0</v>
      </c>
      <c r="CT35" s="35">
        <v>0</v>
      </c>
      <c r="CX35" s="35">
        <v>3</v>
      </c>
      <c r="CY35" s="35">
        <v>3</v>
      </c>
      <c r="CZ35" s="35">
        <v>2</v>
      </c>
      <c r="DA35" s="35">
        <v>2</v>
      </c>
      <c r="DB35" s="35">
        <v>2</v>
      </c>
      <c r="DC35" s="35">
        <v>3</v>
      </c>
      <c r="DD35" s="35">
        <v>3</v>
      </c>
      <c r="DE35" s="35">
        <v>3</v>
      </c>
      <c r="DF35" s="35">
        <v>3</v>
      </c>
      <c r="DG35" s="35">
        <v>3</v>
      </c>
      <c r="DH35" s="35">
        <v>2</v>
      </c>
      <c r="DI35" s="35">
        <v>2</v>
      </c>
      <c r="DJ35" s="35">
        <v>1</v>
      </c>
      <c r="DK35" s="35">
        <v>3</v>
      </c>
      <c r="DL35" s="35">
        <v>2</v>
      </c>
      <c r="DM35" s="35">
        <v>2</v>
      </c>
      <c r="DN35" s="35">
        <v>2</v>
      </c>
      <c r="DO35" s="35" t="s">
        <v>1599</v>
      </c>
      <c r="DP35" s="35" t="s">
        <v>1599</v>
      </c>
      <c r="DQ35" s="35" t="s">
        <v>1599</v>
      </c>
      <c r="DR35" s="35" t="s">
        <v>1599</v>
      </c>
      <c r="DS35" s="35">
        <v>2</v>
      </c>
      <c r="DT35" s="35" t="s">
        <v>1296</v>
      </c>
      <c r="DU35" s="35" t="s">
        <v>54</v>
      </c>
      <c r="DV35" s="35">
        <v>7</v>
      </c>
      <c r="DW35" s="35" t="s">
        <v>1341</v>
      </c>
      <c r="DY35" s="35" t="s">
        <v>1342</v>
      </c>
      <c r="DZ35" s="35">
        <v>5</v>
      </c>
      <c r="EA35" s="35" t="s">
        <v>1407</v>
      </c>
      <c r="EB35" s="35" t="s">
        <v>1296</v>
      </c>
      <c r="EC35" s="35" t="s">
        <v>1284</v>
      </c>
      <c r="ED35" s="35">
        <v>370</v>
      </c>
      <c r="EE35" s="35" t="s">
        <v>1348</v>
      </c>
      <c r="EF35" s="35" t="s">
        <v>897</v>
      </c>
      <c r="EG35" s="35" t="s">
        <v>1407</v>
      </c>
      <c r="EH35" s="35" t="s">
        <v>795</v>
      </c>
      <c r="EI35" s="35" t="s">
        <v>1298</v>
      </c>
      <c r="EJ35" s="35" t="s">
        <v>1326</v>
      </c>
      <c r="EK35" s="35">
        <v>0</v>
      </c>
      <c r="EL35" s="35">
        <v>0</v>
      </c>
      <c r="EM35" s="35">
        <v>1</v>
      </c>
      <c r="EN35" s="35">
        <v>0</v>
      </c>
      <c r="EO35" s="35">
        <v>0</v>
      </c>
      <c r="EP35" s="35">
        <v>0</v>
      </c>
      <c r="EQ35" s="35">
        <v>0</v>
      </c>
      <c r="ER35" s="35">
        <v>0</v>
      </c>
      <c r="ES35" s="35">
        <v>0</v>
      </c>
      <c r="EY35" s="20">
        <v>0</v>
      </c>
      <c r="FA35" s="20">
        <v>10</v>
      </c>
      <c r="FC35" s="20" t="s">
        <v>1599</v>
      </c>
      <c r="FE35" s="20" t="s">
        <v>1599</v>
      </c>
      <c r="FG35" s="20">
        <v>20</v>
      </c>
      <c r="FK35" s="20" t="s">
        <v>1599</v>
      </c>
      <c r="FL35" s="35" t="s">
        <v>1299</v>
      </c>
      <c r="FM35" s="35">
        <v>0</v>
      </c>
      <c r="FN35" s="35">
        <v>0</v>
      </c>
      <c r="FO35" s="35">
        <v>1</v>
      </c>
      <c r="FP35" s="35" t="s">
        <v>1408</v>
      </c>
      <c r="FQ35" s="35" t="s">
        <v>1409</v>
      </c>
      <c r="FR35" s="44" t="s">
        <v>1410</v>
      </c>
      <c r="FS35" s="35" t="s">
        <v>1281</v>
      </c>
      <c r="FT35" s="35">
        <v>29</v>
      </c>
      <c r="FX35" s="35" t="s">
        <v>1411</v>
      </c>
      <c r="FZ35" s="35" t="s">
        <v>1412</v>
      </c>
    </row>
    <row r="36" spans="1:182" x14ac:dyDescent="0.2">
      <c r="A36" s="35" t="s">
        <v>1612</v>
      </c>
      <c r="B36" s="35" t="s">
        <v>568</v>
      </c>
      <c r="C36" s="35" t="s">
        <v>100</v>
      </c>
      <c r="D36" s="35">
        <v>2</v>
      </c>
      <c r="E36" s="35">
        <v>50</v>
      </c>
      <c r="F36" s="35" t="s">
        <v>795</v>
      </c>
      <c r="G36" s="36">
        <v>43217</v>
      </c>
      <c r="H36" s="37">
        <f t="shared" si="1"/>
        <v>43217</v>
      </c>
      <c r="I36" s="35">
        <v>14</v>
      </c>
      <c r="J36" s="35">
        <v>17</v>
      </c>
      <c r="L36" s="35">
        <v>43</v>
      </c>
      <c r="M36" s="35">
        <v>4</v>
      </c>
      <c r="T36" s="35" t="s">
        <v>1285</v>
      </c>
      <c r="U36" s="35" t="s">
        <v>52</v>
      </c>
      <c r="V36" s="35">
        <v>35</v>
      </c>
      <c r="W36" s="35" t="s">
        <v>1286</v>
      </c>
      <c r="X36" s="35" t="s">
        <v>1326</v>
      </c>
      <c r="Y36" s="35">
        <v>0</v>
      </c>
      <c r="Z36" s="35">
        <v>0</v>
      </c>
      <c r="AA36" s="35">
        <v>1</v>
      </c>
      <c r="AB36" s="35">
        <v>0</v>
      </c>
      <c r="AC36" s="35">
        <v>0</v>
      </c>
      <c r="AD36" s="35">
        <v>0</v>
      </c>
      <c r="AE36" s="35">
        <v>0</v>
      </c>
      <c r="AF36" s="35">
        <v>0</v>
      </c>
      <c r="AH36" s="35">
        <v>0</v>
      </c>
      <c r="AI36" s="35" t="s">
        <v>1311</v>
      </c>
      <c r="AJ36" s="35">
        <v>0</v>
      </c>
      <c r="AK36" s="35">
        <v>1</v>
      </c>
      <c r="AL36" s="35">
        <v>0</v>
      </c>
      <c r="AM36" s="35">
        <v>0</v>
      </c>
      <c r="AN36" s="35">
        <v>0</v>
      </c>
      <c r="AO36" s="35">
        <v>0</v>
      </c>
      <c r="AP36" s="35">
        <v>0</v>
      </c>
      <c r="AR36" s="35">
        <v>0</v>
      </c>
      <c r="AS36" s="35">
        <v>2</v>
      </c>
      <c r="AT36" s="35" t="s">
        <v>1685</v>
      </c>
      <c r="AU36" s="35">
        <v>0</v>
      </c>
      <c r="AV36" s="35">
        <v>1</v>
      </c>
      <c r="AW36" s="35">
        <v>0</v>
      </c>
      <c r="AX36" s="35">
        <v>1</v>
      </c>
      <c r="AY36" s="35">
        <v>0</v>
      </c>
      <c r="AZ36" s="35">
        <v>0</v>
      </c>
      <c r="BA36" s="35">
        <v>0</v>
      </c>
      <c r="BB36" s="35">
        <v>0</v>
      </c>
      <c r="BC36" s="35">
        <v>1</v>
      </c>
      <c r="BD36" s="35">
        <v>0</v>
      </c>
      <c r="BE36" s="35">
        <v>0</v>
      </c>
      <c r="BF36" s="35">
        <v>0</v>
      </c>
      <c r="BG36" s="35">
        <v>0</v>
      </c>
      <c r="BI36" s="35" t="s">
        <v>1291</v>
      </c>
      <c r="BJ36" s="35">
        <v>4</v>
      </c>
      <c r="BK36" s="35" t="s">
        <v>1758</v>
      </c>
      <c r="BL36" s="35">
        <v>1</v>
      </c>
      <c r="BM36" s="35">
        <v>1</v>
      </c>
      <c r="BN36" s="35">
        <v>0</v>
      </c>
      <c r="BO36" s="35">
        <v>1</v>
      </c>
      <c r="BP36" s="35">
        <v>1</v>
      </c>
      <c r="BQ36" s="35">
        <v>1</v>
      </c>
      <c r="BR36" s="35">
        <v>0</v>
      </c>
      <c r="BS36" s="35">
        <v>0</v>
      </c>
      <c r="BT36" s="35">
        <v>0</v>
      </c>
      <c r="BU36" s="35">
        <v>0</v>
      </c>
      <c r="BV36" s="35">
        <v>0</v>
      </c>
      <c r="BW36" s="35">
        <v>0</v>
      </c>
      <c r="BX36" s="35">
        <v>0</v>
      </c>
      <c r="CA36" s="35" t="s">
        <v>1413</v>
      </c>
      <c r="CB36" s="35" t="s">
        <v>1414</v>
      </c>
      <c r="CD36" s="35" t="s">
        <v>1797</v>
      </c>
      <c r="CE36" s="35">
        <v>1</v>
      </c>
      <c r="CF36" s="35">
        <v>0</v>
      </c>
      <c r="CG36" s="35">
        <v>0</v>
      </c>
      <c r="CH36" s="35">
        <v>0</v>
      </c>
      <c r="CI36" s="35">
        <v>1</v>
      </c>
      <c r="CJ36" s="35">
        <v>0</v>
      </c>
      <c r="CK36" s="35">
        <v>0</v>
      </c>
      <c r="CL36" s="35">
        <v>0</v>
      </c>
      <c r="CM36" s="35">
        <v>1</v>
      </c>
      <c r="CN36" s="35">
        <v>0</v>
      </c>
      <c r="CO36" s="35">
        <v>0</v>
      </c>
      <c r="CP36" s="35">
        <v>0</v>
      </c>
      <c r="CQ36" s="35">
        <v>0</v>
      </c>
      <c r="CR36" s="35">
        <v>0</v>
      </c>
      <c r="CS36" s="35">
        <v>0</v>
      </c>
      <c r="CT36" s="35">
        <v>0</v>
      </c>
      <c r="CX36" s="35">
        <v>3</v>
      </c>
      <c r="CY36" s="35">
        <v>3</v>
      </c>
      <c r="CZ36" s="35">
        <v>2</v>
      </c>
      <c r="DA36" s="35">
        <v>4</v>
      </c>
      <c r="DB36" s="35">
        <v>3</v>
      </c>
      <c r="DC36" s="35">
        <v>3</v>
      </c>
      <c r="DD36" s="35">
        <v>4</v>
      </c>
      <c r="DE36" s="35">
        <v>3</v>
      </c>
      <c r="DF36" s="35" t="s">
        <v>1599</v>
      </c>
      <c r="DG36" s="35">
        <v>3</v>
      </c>
      <c r="DH36" s="35">
        <v>2</v>
      </c>
      <c r="DI36" s="35" t="s">
        <v>1599</v>
      </c>
      <c r="DJ36" s="35" t="s">
        <v>1599</v>
      </c>
      <c r="DK36" s="35" t="s">
        <v>1599</v>
      </c>
      <c r="DL36" s="35" t="s">
        <v>1599</v>
      </c>
      <c r="DM36" s="35" t="s">
        <v>1599</v>
      </c>
      <c r="DN36" s="35">
        <v>2</v>
      </c>
      <c r="DO36" s="35" t="s">
        <v>1599</v>
      </c>
      <c r="DP36" s="35" t="s">
        <v>1599</v>
      </c>
      <c r="DQ36" s="35" t="s">
        <v>1599</v>
      </c>
      <c r="DR36" s="35" t="s">
        <v>1599</v>
      </c>
      <c r="DS36" s="35" t="s">
        <v>1599</v>
      </c>
      <c r="DT36" s="35" t="s">
        <v>1317</v>
      </c>
      <c r="DU36" s="35" t="s">
        <v>54</v>
      </c>
      <c r="DV36" s="35">
        <v>7</v>
      </c>
      <c r="DW36" s="35" t="s">
        <v>1341</v>
      </c>
      <c r="DY36" s="35" t="s">
        <v>1342</v>
      </c>
      <c r="DZ36" s="35">
        <v>5</v>
      </c>
      <c r="EA36" s="35" t="s">
        <v>1407</v>
      </c>
      <c r="EB36" s="35" t="s">
        <v>1296</v>
      </c>
      <c r="EC36" s="35" t="s">
        <v>1284</v>
      </c>
      <c r="ED36" s="35">
        <v>370</v>
      </c>
      <c r="EE36" s="35" t="s">
        <v>1348</v>
      </c>
      <c r="EF36" s="35" t="s">
        <v>897</v>
      </c>
      <c r="EG36" s="35" t="s">
        <v>1407</v>
      </c>
      <c r="EH36" s="35" t="s">
        <v>795</v>
      </c>
      <c r="EI36" s="35" t="s">
        <v>1298</v>
      </c>
      <c r="EJ36" s="35" t="s">
        <v>1326</v>
      </c>
      <c r="EK36" s="35">
        <v>0</v>
      </c>
      <c r="EL36" s="35">
        <v>0</v>
      </c>
      <c r="EM36" s="35">
        <v>1</v>
      </c>
      <c r="EN36" s="35">
        <v>0</v>
      </c>
      <c r="EO36" s="35">
        <v>0</v>
      </c>
      <c r="EP36" s="35">
        <v>0</v>
      </c>
      <c r="EQ36" s="35">
        <v>0</v>
      </c>
      <c r="ER36" s="35">
        <v>0</v>
      </c>
      <c r="ES36" s="35">
        <v>0</v>
      </c>
      <c r="EY36" s="20">
        <v>0</v>
      </c>
      <c r="FA36" s="20">
        <v>7</v>
      </c>
      <c r="FC36" s="20">
        <v>0</v>
      </c>
      <c r="FE36" s="20">
        <v>0</v>
      </c>
      <c r="FG36" s="20">
        <v>20</v>
      </c>
      <c r="FK36" s="20">
        <v>0</v>
      </c>
      <c r="FL36" s="35" t="s">
        <v>1299</v>
      </c>
      <c r="FM36" s="35">
        <v>0</v>
      </c>
      <c r="FN36" s="35">
        <v>0</v>
      </c>
      <c r="FO36" s="35">
        <v>1</v>
      </c>
      <c r="FP36" s="35" t="s">
        <v>1415</v>
      </c>
      <c r="FQ36" s="35" t="s">
        <v>1409</v>
      </c>
      <c r="FR36" s="44" t="s">
        <v>1416</v>
      </c>
      <c r="FS36" s="35" t="s">
        <v>1281</v>
      </c>
      <c r="FT36" s="35">
        <v>28</v>
      </c>
      <c r="FX36" s="35" t="s">
        <v>1411</v>
      </c>
      <c r="FZ36" s="35" t="s">
        <v>1417</v>
      </c>
    </row>
    <row r="37" spans="1:182" x14ac:dyDescent="0.2">
      <c r="A37" s="35" t="s">
        <v>1612</v>
      </c>
      <c r="B37" s="35" t="s">
        <v>568</v>
      </c>
      <c r="C37" s="35" t="s">
        <v>101</v>
      </c>
      <c r="D37" s="35">
        <v>1</v>
      </c>
      <c r="E37" s="35">
        <v>50</v>
      </c>
      <c r="F37" s="35" t="s">
        <v>795</v>
      </c>
      <c r="G37" s="36">
        <v>43217</v>
      </c>
      <c r="H37" s="37">
        <f t="shared" si="1"/>
        <v>43217</v>
      </c>
      <c r="I37" s="35">
        <v>14</v>
      </c>
      <c r="J37" s="35">
        <v>17</v>
      </c>
      <c r="L37" s="35">
        <v>43</v>
      </c>
      <c r="M37" s="35">
        <v>4</v>
      </c>
      <c r="T37" s="35" t="s">
        <v>1339</v>
      </c>
      <c r="U37" s="35" t="s">
        <v>1275</v>
      </c>
      <c r="V37" s="35">
        <v>30</v>
      </c>
      <c r="W37" s="35" t="s">
        <v>1276</v>
      </c>
      <c r="X37" s="35" t="s">
        <v>1354</v>
      </c>
      <c r="Y37" s="35">
        <v>0</v>
      </c>
      <c r="Z37" s="35">
        <v>0</v>
      </c>
      <c r="AA37" s="35">
        <v>0</v>
      </c>
      <c r="AB37" s="35">
        <v>0</v>
      </c>
      <c r="AC37" s="35">
        <v>0</v>
      </c>
      <c r="AD37" s="35">
        <v>0</v>
      </c>
      <c r="AE37" s="35">
        <v>1</v>
      </c>
      <c r="AF37" s="35">
        <v>0</v>
      </c>
      <c r="AH37" s="35">
        <v>4</v>
      </c>
      <c r="AI37" s="35" t="s">
        <v>1311</v>
      </c>
      <c r="AJ37" s="35">
        <v>0</v>
      </c>
      <c r="AK37" s="35">
        <v>1</v>
      </c>
      <c r="AL37" s="35">
        <v>0</v>
      </c>
      <c r="AM37" s="35">
        <v>0</v>
      </c>
      <c r="AN37" s="35">
        <v>0</v>
      </c>
      <c r="AO37" s="35">
        <v>0</v>
      </c>
      <c r="AP37" s="35">
        <v>0</v>
      </c>
      <c r="AR37" s="35">
        <v>0</v>
      </c>
      <c r="AS37" s="35">
        <v>2</v>
      </c>
      <c r="AT37" s="35" t="s">
        <v>1288</v>
      </c>
      <c r="AU37" s="35">
        <v>1</v>
      </c>
      <c r="AV37" s="35">
        <v>0</v>
      </c>
      <c r="AW37" s="35">
        <v>0</v>
      </c>
      <c r="AX37" s="35">
        <v>0</v>
      </c>
      <c r="AY37" s="35">
        <v>0</v>
      </c>
      <c r="AZ37" s="35">
        <v>0</v>
      </c>
      <c r="BA37" s="35">
        <v>0</v>
      </c>
      <c r="BB37" s="35">
        <v>0</v>
      </c>
      <c r="BC37" s="35">
        <v>0</v>
      </c>
      <c r="BD37" s="35">
        <v>0</v>
      </c>
      <c r="BE37" s="35">
        <v>0</v>
      </c>
      <c r="BF37" s="35">
        <v>0</v>
      </c>
      <c r="BG37" s="35">
        <v>0</v>
      </c>
      <c r="BI37" s="35" t="s">
        <v>1291</v>
      </c>
      <c r="BJ37" s="35">
        <v>5</v>
      </c>
      <c r="BK37" s="35" t="s">
        <v>1308</v>
      </c>
      <c r="BL37" s="35">
        <v>0</v>
      </c>
      <c r="BM37" s="35">
        <v>0</v>
      </c>
      <c r="BN37" s="35">
        <v>0</v>
      </c>
      <c r="BO37" s="35">
        <v>0</v>
      </c>
      <c r="BP37" s="35">
        <v>0</v>
      </c>
      <c r="BQ37" s="35">
        <v>0</v>
      </c>
      <c r="BR37" s="35">
        <v>0</v>
      </c>
      <c r="BS37" s="35">
        <v>0</v>
      </c>
      <c r="BT37" s="35">
        <v>0</v>
      </c>
      <c r="BU37" s="35">
        <v>0</v>
      </c>
      <c r="BV37" s="35">
        <v>0</v>
      </c>
      <c r="BW37" s="35">
        <v>0</v>
      </c>
      <c r="BX37" s="35">
        <v>1</v>
      </c>
      <c r="CC37" s="35" t="s">
        <v>1418</v>
      </c>
      <c r="CD37" s="35" t="s">
        <v>1801</v>
      </c>
      <c r="CE37" s="35">
        <v>0</v>
      </c>
      <c r="CF37" s="35">
        <v>1</v>
      </c>
      <c r="CG37" s="35">
        <v>0</v>
      </c>
      <c r="CH37" s="35">
        <v>0</v>
      </c>
      <c r="CI37" s="35">
        <v>0</v>
      </c>
      <c r="CJ37" s="35">
        <v>0</v>
      </c>
      <c r="CK37" s="35">
        <v>0</v>
      </c>
      <c r="CL37" s="35">
        <v>1</v>
      </c>
      <c r="CM37" s="35">
        <v>0</v>
      </c>
      <c r="CN37" s="35">
        <v>0</v>
      </c>
      <c r="CO37" s="35">
        <v>0</v>
      </c>
      <c r="CP37" s="35">
        <v>0</v>
      </c>
      <c r="CQ37" s="35">
        <v>0</v>
      </c>
      <c r="CR37" s="35">
        <v>0</v>
      </c>
      <c r="CS37" s="35">
        <v>0</v>
      </c>
      <c r="CT37" s="35">
        <v>0</v>
      </c>
      <c r="CX37" s="35">
        <v>4</v>
      </c>
      <c r="CY37" s="35">
        <v>4</v>
      </c>
      <c r="CZ37" s="35">
        <v>4</v>
      </c>
      <c r="DA37" s="35">
        <v>4</v>
      </c>
      <c r="DB37" s="35">
        <v>4</v>
      </c>
      <c r="DC37" s="35">
        <v>4</v>
      </c>
      <c r="DD37" s="35">
        <v>4</v>
      </c>
      <c r="DE37" s="35">
        <v>3</v>
      </c>
      <c r="DF37" s="35">
        <v>4</v>
      </c>
      <c r="DG37" s="35">
        <v>3</v>
      </c>
      <c r="DH37" s="35">
        <v>3</v>
      </c>
      <c r="DI37" s="35">
        <v>3</v>
      </c>
      <c r="DJ37" s="35">
        <v>3</v>
      </c>
      <c r="DK37" s="35">
        <v>3</v>
      </c>
      <c r="DL37" s="35">
        <v>4</v>
      </c>
      <c r="DM37" s="35">
        <v>4</v>
      </c>
      <c r="DN37" s="35">
        <v>3</v>
      </c>
      <c r="DO37" s="35">
        <v>3</v>
      </c>
      <c r="DP37" s="35">
        <v>3</v>
      </c>
      <c r="DQ37" s="35">
        <v>3</v>
      </c>
      <c r="DR37" s="35">
        <v>2</v>
      </c>
      <c r="DS37" s="35">
        <v>2</v>
      </c>
      <c r="DT37" s="35" t="s">
        <v>1881</v>
      </c>
      <c r="DU37" s="35" t="s">
        <v>54</v>
      </c>
      <c r="DV37" s="35">
        <v>7</v>
      </c>
      <c r="DW37" s="35" t="s">
        <v>1354</v>
      </c>
      <c r="DY37" s="35" t="s">
        <v>1342</v>
      </c>
      <c r="EA37" s="35" t="s">
        <v>1387</v>
      </c>
      <c r="EB37" s="35" t="s">
        <v>1296</v>
      </c>
      <c r="EC37" s="35" t="s">
        <v>1284</v>
      </c>
      <c r="EJ37" s="35" t="s">
        <v>1354</v>
      </c>
      <c r="EK37" s="35">
        <v>0</v>
      </c>
      <c r="EL37" s="35">
        <v>0</v>
      </c>
      <c r="EM37" s="35">
        <v>0</v>
      </c>
      <c r="EN37" s="35">
        <v>0</v>
      </c>
      <c r="EO37" s="35">
        <v>0</v>
      </c>
      <c r="EP37" s="35">
        <v>0</v>
      </c>
      <c r="EQ37" s="35">
        <v>1</v>
      </c>
      <c r="ER37" s="35">
        <v>0</v>
      </c>
      <c r="ES37" s="35">
        <v>0</v>
      </c>
      <c r="FA37" s="20">
        <v>500</v>
      </c>
      <c r="FC37" s="20">
        <v>35</v>
      </c>
      <c r="FE37" s="20" t="s">
        <v>1599</v>
      </c>
      <c r="FG37" s="20">
        <v>100</v>
      </c>
      <c r="FK37" s="20" t="s">
        <v>1599</v>
      </c>
      <c r="FL37" s="35" t="s">
        <v>1923</v>
      </c>
      <c r="FM37" s="35">
        <v>0</v>
      </c>
      <c r="FN37" s="35">
        <v>1</v>
      </c>
      <c r="FO37" s="35">
        <v>0</v>
      </c>
      <c r="FQ37" s="35" t="s">
        <v>1364</v>
      </c>
      <c r="FR37" s="44">
        <v>72000</v>
      </c>
      <c r="FS37" s="35" t="s">
        <v>1281</v>
      </c>
      <c r="FT37" s="35">
        <v>60</v>
      </c>
      <c r="FU37" s="35" t="s">
        <v>1282</v>
      </c>
      <c r="FV37" s="35" t="s">
        <v>1366</v>
      </c>
      <c r="FX37" s="35">
        <v>4000</v>
      </c>
      <c r="FY37" s="35" t="s">
        <v>1310</v>
      </c>
      <c r="FZ37" s="35" t="s">
        <v>1419</v>
      </c>
    </row>
    <row r="38" spans="1:182" x14ac:dyDescent="0.2">
      <c r="A38" s="35" t="s">
        <v>1612</v>
      </c>
      <c r="B38" s="35" t="s">
        <v>568</v>
      </c>
      <c r="C38" s="35" t="s">
        <v>206</v>
      </c>
      <c r="D38" s="35">
        <v>1</v>
      </c>
      <c r="E38" s="35">
        <v>50</v>
      </c>
      <c r="F38" s="35" t="s">
        <v>795</v>
      </c>
      <c r="G38" s="36">
        <v>43358</v>
      </c>
      <c r="H38" s="37">
        <f t="shared" ref="H38:H52" si="2">G38</f>
        <v>43358</v>
      </c>
      <c r="I38" s="35">
        <v>9</v>
      </c>
      <c r="J38" s="35">
        <v>17</v>
      </c>
      <c r="L38" s="35">
        <v>43</v>
      </c>
      <c r="M38" s="35">
        <v>4</v>
      </c>
      <c r="T38" s="35" t="s">
        <v>1285</v>
      </c>
      <c r="U38" s="35" t="s">
        <v>52</v>
      </c>
      <c r="V38" s="35">
        <v>75</v>
      </c>
      <c r="W38" s="35" t="s">
        <v>1286</v>
      </c>
      <c r="X38" s="35" t="s">
        <v>1277</v>
      </c>
      <c r="Y38" s="35">
        <v>1</v>
      </c>
      <c r="Z38" s="35">
        <v>0</v>
      </c>
      <c r="AA38" s="35">
        <v>0</v>
      </c>
      <c r="AB38" s="35">
        <v>0</v>
      </c>
      <c r="AC38" s="35">
        <v>0</v>
      </c>
      <c r="AD38" s="35">
        <v>0</v>
      </c>
      <c r="AE38" s="35">
        <v>0</v>
      </c>
      <c r="AF38" s="35">
        <v>0</v>
      </c>
      <c r="AH38" s="35">
        <v>3</v>
      </c>
      <c r="AI38" s="35" t="s">
        <v>1278</v>
      </c>
      <c r="AJ38" s="35">
        <v>1</v>
      </c>
      <c r="AK38" s="35">
        <v>0</v>
      </c>
      <c r="AL38" s="35">
        <v>0</v>
      </c>
      <c r="AM38" s="35">
        <v>0</v>
      </c>
      <c r="AN38" s="35">
        <v>0</v>
      </c>
      <c r="AO38" s="35">
        <v>0</v>
      </c>
      <c r="AP38" s="35">
        <v>0</v>
      </c>
      <c r="AR38" s="35">
        <v>0</v>
      </c>
      <c r="AS38" s="35">
        <v>1</v>
      </c>
      <c r="AT38" s="35" t="s">
        <v>1279</v>
      </c>
      <c r="AU38" s="35">
        <v>0</v>
      </c>
      <c r="AV38" s="35">
        <v>0</v>
      </c>
      <c r="AW38" s="35">
        <v>0</v>
      </c>
      <c r="AX38" s="35">
        <v>0</v>
      </c>
      <c r="AY38" s="35">
        <v>0</v>
      </c>
      <c r="AZ38" s="35">
        <v>0</v>
      </c>
      <c r="BA38" s="35">
        <v>0</v>
      </c>
      <c r="BB38" s="35">
        <v>0</v>
      </c>
      <c r="BC38" s="35">
        <v>0</v>
      </c>
      <c r="BD38" s="35">
        <v>0</v>
      </c>
      <c r="BE38" s="35">
        <v>0</v>
      </c>
      <c r="BF38" s="35">
        <v>0</v>
      </c>
      <c r="BG38" s="35">
        <v>1</v>
      </c>
      <c r="BK38" s="35" t="s">
        <v>1744</v>
      </c>
      <c r="BL38" s="35">
        <v>0</v>
      </c>
      <c r="BM38" s="35">
        <v>1</v>
      </c>
      <c r="BN38" s="35">
        <v>0</v>
      </c>
      <c r="BO38" s="35">
        <v>1</v>
      </c>
      <c r="BP38" s="35">
        <v>0</v>
      </c>
      <c r="BQ38" s="35">
        <v>0</v>
      </c>
      <c r="BR38" s="35">
        <v>0</v>
      </c>
      <c r="BS38" s="35">
        <v>0</v>
      </c>
      <c r="BT38" s="35">
        <v>0</v>
      </c>
      <c r="BU38" s="35">
        <v>0</v>
      </c>
      <c r="BV38" s="35">
        <v>0</v>
      </c>
      <c r="BW38" s="35">
        <v>0</v>
      </c>
      <c r="BX38" s="35">
        <v>0</v>
      </c>
      <c r="BY38" s="35" t="s">
        <v>1331</v>
      </c>
      <c r="CD38" s="35" t="s">
        <v>1797</v>
      </c>
      <c r="CE38" s="35">
        <v>1</v>
      </c>
      <c r="CF38" s="35">
        <v>0</v>
      </c>
      <c r="CG38" s="35">
        <v>0</v>
      </c>
      <c r="CH38" s="35">
        <v>0</v>
      </c>
      <c r="CI38" s="35">
        <v>1</v>
      </c>
      <c r="CJ38" s="35">
        <v>0</v>
      </c>
      <c r="CK38" s="35">
        <v>0</v>
      </c>
      <c r="CL38" s="35">
        <v>0</v>
      </c>
      <c r="CM38" s="35">
        <v>1</v>
      </c>
      <c r="CN38" s="35">
        <v>0</v>
      </c>
      <c r="CO38" s="35">
        <v>0</v>
      </c>
      <c r="CP38" s="35">
        <v>0</v>
      </c>
      <c r="CQ38" s="35">
        <v>0</v>
      </c>
      <c r="CR38" s="35">
        <v>0</v>
      </c>
      <c r="CS38" s="35">
        <v>0</v>
      </c>
      <c r="CT38" s="35">
        <v>0</v>
      </c>
      <c r="CX38" s="35">
        <v>3</v>
      </c>
      <c r="CY38" s="35">
        <v>2</v>
      </c>
      <c r="CZ38" s="35">
        <v>2</v>
      </c>
      <c r="DA38" s="35" t="s">
        <v>1599</v>
      </c>
      <c r="DB38" s="35">
        <v>2</v>
      </c>
      <c r="DC38" s="35">
        <v>3</v>
      </c>
      <c r="DD38" s="35" t="s">
        <v>1599</v>
      </c>
      <c r="DE38" s="35">
        <v>3</v>
      </c>
      <c r="DF38" s="35">
        <v>3</v>
      </c>
      <c r="DG38" s="35">
        <v>4</v>
      </c>
      <c r="DH38" s="35">
        <v>3</v>
      </c>
      <c r="DI38" s="35">
        <v>4</v>
      </c>
      <c r="DJ38" s="35">
        <v>3</v>
      </c>
      <c r="DK38" s="35">
        <v>4</v>
      </c>
      <c r="DL38" s="35" t="s">
        <v>1599</v>
      </c>
      <c r="DM38" s="35">
        <v>2</v>
      </c>
      <c r="DN38" s="35">
        <v>1</v>
      </c>
      <c r="DO38" s="35" t="s">
        <v>1599</v>
      </c>
      <c r="DP38" s="35" t="s">
        <v>1599</v>
      </c>
      <c r="DQ38" s="35">
        <v>2</v>
      </c>
      <c r="DR38" s="35" t="s">
        <v>1599</v>
      </c>
      <c r="DS38" s="35" t="s">
        <v>1599</v>
      </c>
      <c r="DT38" s="35" t="s">
        <v>1296</v>
      </c>
      <c r="DU38" s="35" t="s">
        <v>54</v>
      </c>
      <c r="DV38" s="35">
        <v>18</v>
      </c>
      <c r="DW38" s="35" t="s">
        <v>1318</v>
      </c>
      <c r="DY38" s="35" t="s">
        <v>54</v>
      </c>
      <c r="DZ38" s="35">
        <v>5</v>
      </c>
      <c r="EA38" s="35" t="s">
        <v>795</v>
      </c>
      <c r="EB38" s="35" t="s">
        <v>1296</v>
      </c>
      <c r="EC38" s="35" t="s">
        <v>1284</v>
      </c>
      <c r="ED38" s="35">
        <v>1300</v>
      </c>
      <c r="EE38" s="35" t="s">
        <v>837</v>
      </c>
      <c r="EG38" s="35" t="s">
        <v>189</v>
      </c>
      <c r="EI38" s="35" t="s">
        <v>1298</v>
      </c>
      <c r="EJ38" s="35" t="s">
        <v>201</v>
      </c>
      <c r="EK38" s="35">
        <v>0</v>
      </c>
      <c r="EL38" s="35">
        <v>1</v>
      </c>
      <c r="EM38" s="35">
        <v>0</v>
      </c>
      <c r="EN38" s="35">
        <v>0</v>
      </c>
      <c r="EO38" s="35">
        <v>0</v>
      </c>
      <c r="EP38" s="35">
        <v>0</v>
      </c>
      <c r="EQ38" s="35">
        <v>0</v>
      </c>
      <c r="ER38" s="35">
        <v>0</v>
      </c>
      <c r="ES38" s="35">
        <v>0</v>
      </c>
      <c r="EY38" s="20">
        <v>70</v>
      </c>
      <c r="FA38" s="20">
        <v>32</v>
      </c>
      <c r="FC38" s="20" t="s">
        <v>1599</v>
      </c>
      <c r="FE38" s="20" t="s">
        <v>1599</v>
      </c>
      <c r="FG38" s="20" t="s">
        <v>1599</v>
      </c>
      <c r="FK38" s="20" t="s">
        <v>1599</v>
      </c>
      <c r="FL38" s="35" t="s">
        <v>1299</v>
      </c>
      <c r="FM38" s="35">
        <v>0</v>
      </c>
      <c r="FN38" s="35">
        <v>0</v>
      </c>
      <c r="FO38" s="35">
        <v>1</v>
      </c>
      <c r="FP38" s="35" t="s">
        <v>1929</v>
      </c>
      <c r="FQ38" s="35" t="s">
        <v>1465</v>
      </c>
      <c r="FR38" s="44">
        <v>84100</v>
      </c>
      <c r="FS38" s="35" t="s">
        <v>1281</v>
      </c>
      <c r="FT38" s="35">
        <v>64</v>
      </c>
      <c r="FU38" s="35" t="s">
        <v>1282</v>
      </c>
      <c r="FV38" s="35" t="s">
        <v>1283</v>
      </c>
      <c r="FY38" s="35" t="s">
        <v>1284</v>
      </c>
    </row>
    <row r="39" spans="1:182" x14ac:dyDescent="0.2">
      <c r="A39" s="35" t="s">
        <v>1612</v>
      </c>
      <c r="B39" s="35" t="s">
        <v>568</v>
      </c>
      <c r="C39" s="35" t="s">
        <v>207</v>
      </c>
      <c r="D39" s="35">
        <v>1</v>
      </c>
      <c r="E39" s="35">
        <v>50</v>
      </c>
      <c r="F39" s="35" t="s">
        <v>795</v>
      </c>
      <c r="G39" s="36">
        <v>43358</v>
      </c>
      <c r="H39" s="37">
        <f t="shared" si="2"/>
        <v>43358</v>
      </c>
      <c r="I39" s="35">
        <v>10</v>
      </c>
      <c r="J39" s="35">
        <v>17</v>
      </c>
      <c r="L39" s="35">
        <v>43</v>
      </c>
      <c r="M39" s="35">
        <v>4</v>
      </c>
      <c r="T39" s="35" t="s">
        <v>1358</v>
      </c>
      <c r="U39" s="35" t="s">
        <v>55</v>
      </c>
      <c r="V39" s="35">
        <v>65</v>
      </c>
      <c r="W39" s="35" t="s">
        <v>1340</v>
      </c>
      <c r="X39" s="35" t="s">
        <v>1627</v>
      </c>
      <c r="Y39" s="35">
        <v>0</v>
      </c>
      <c r="Z39" s="35">
        <v>1</v>
      </c>
      <c r="AA39" s="35">
        <v>0</v>
      </c>
      <c r="AB39" s="35">
        <v>0</v>
      </c>
      <c r="AC39" s="35">
        <v>0</v>
      </c>
      <c r="AD39" s="35">
        <v>0</v>
      </c>
      <c r="AE39" s="35">
        <v>0</v>
      </c>
      <c r="AF39" s="35">
        <v>1</v>
      </c>
      <c r="AG39" s="35" t="s">
        <v>1403</v>
      </c>
      <c r="AI39" s="35" t="s">
        <v>1278</v>
      </c>
      <c r="AJ39" s="35">
        <v>1</v>
      </c>
      <c r="AK39" s="35">
        <v>0</v>
      </c>
      <c r="AL39" s="35">
        <v>0</v>
      </c>
      <c r="AM39" s="35">
        <v>0</v>
      </c>
      <c r="AN39" s="35">
        <v>0</v>
      </c>
      <c r="AO39" s="35">
        <v>0</v>
      </c>
      <c r="AP39" s="35">
        <v>0</v>
      </c>
      <c r="AR39" s="35">
        <v>0</v>
      </c>
      <c r="AS39" s="35">
        <v>1</v>
      </c>
      <c r="AT39" s="35" t="s">
        <v>1279</v>
      </c>
      <c r="AU39" s="35">
        <v>0</v>
      </c>
      <c r="AV39" s="35">
        <v>0</v>
      </c>
      <c r="AW39" s="35">
        <v>0</v>
      </c>
      <c r="AX39" s="35">
        <v>0</v>
      </c>
      <c r="AY39" s="35">
        <v>0</v>
      </c>
      <c r="AZ39" s="35">
        <v>0</v>
      </c>
      <c r="BA39" s="35">
        <v>0</v>
      </c>
      <c r="BB39" s="35">
        <v>0</v>
      </c>
      <c r="BC39" s="35">
        <v>0</v>
      </c>
      <c r="BD39" s="35">
        <v>0</v>
      </c>
      <c r="BE39" s="35">
        <v>0</v>
      </c>
      <c r="BF39" s="35">
        <v>0</v>
      </c>
      <c r="BG39" s="35">
        <v>1</v>
      </c>
      <c r="BK39" s="35" t="s">
        <v>1772</v>
      </c>
      <c r="BL39" s="35">
        <v>0</v>
      </c>
      <c r="BM39" s="35">
        <v>0</v>
      </c>
      <c r="BN39" s="35">
        <v>0</v>
      </c>
      <c r="BO39" s="35">
        <v>0</v>
      </c>
      <c r="BP39" s="35">
        <v>0</v>
      </c>
      <c r="BQ39" s="35">
        <v>0</v>
      </c>
      <c r="BR39" s="35">
        <v>0</v>
      </c>
      <c r="BS39" s="35">
        <v>0</v>
      </c>
      <c r="BT39" s="35">
        <v>0</v>
      </c>
      <c r="BU39" s="35">
        <v>0</v>
      </c>
      <c r="BV39" s="35">
        <v>0</v>
      </c>
      <c r="BW39" s="35">
        <v>1</v>
      </c>
      <c r="BX39" s="35">
        <v>0</v>
      </c>
      <c r="CD39" s="35" t="s">
        <v>1293</v>
      </c>
      <c r="CE39" s="35">
        <v>1</v>
      </c>
      <c r="CF39" s="35">
        <v>0</v>
      </c>
      <c r="CG39" s="35">
        <v>0</v>
      </c>
      <c r="CH39" s="35">
        <v>0</v>
      </c>
      <c r="CI39" s="35">
        <v>0</v>
      </c>
      <c r="CJ39" s="35">
        <v>0</v>
      </c>
      <c r="CK39" s="35">
        <v>0</v>
      </c>
      <c r="CL39" s="35">
        <v>0</v>
      </c>
      <c r="CM39" s="35">
        <v>0</v>
      </c>
      <c r="CN39" s="35">
        <v>0</v>
      </c>
      <c r="CO39" s="35">
        <v>0</v>
      </c>
      <c r="CP39" s="35">
        <v>0</v>
      </c>
      <c r="CQ39" s="35">
        <v>0</v>
      </c>
      <c r="CR39" s="35">
        <v>0</v>
      </c>
      <c r="CS39" s="35">
        <v>0</v>
      </c>
      <c r="CT39" s="35">
        <v>0</v>
      </c>
      <c r="CX39" s="35">
        <v>4</v>
      </c>
      <c r="CY39" s="35">
        <v>4</v>
      </c>
      <c r="CZ39" s="35">
        <v>3</v>
      </c>
      <c r="DA39" s="35">
        <v>3</v>
      </c>
      <c r="DB39" s="35">
        <v>2</v>
      </c>
      <c r="DC39" s="35">
        <v>2</v>
      </c>
      <c r="DD39" s="35">
        <v>2</v>
      </c>
      <c r="DE39" s="35">
        <v>3</v>
      </c>
      <c r="DF39" s="35">
        <v>3</v>
      </c>
      <c r="DG39" s="35">
        <v>3</v>
      </c>
      <c r="DH39" s="35" t="s">
        <v>1599</v>
      </c>
      <c r="DI39" s="35" t="s">
        <v>1599</v>
      </c>
      <c r="DJ39" s="35" t="s">
        <v>1599</v>
      </c>
      <c r="DK39" s="35" t="s">
        <v>1599</v>
      </c>
      <c r="DL39" s="35" t="s">
        <v>1599</v>
      </c>
      <c r="DM39" s="35" t="s">
        <v>1599</v>
      </c>
      <c r="DN39" s="35">
        <v>2</v>
      </c>
      <c r="DO39" s="35" t="s">
        <v>1599</v>
      </c>
      <c r="DP39" s="35" t="s">
        <v>1599</v>
      </c>
      <c r="DQ39" s="35" t="s">
        <v>1599</v>
      </c>
      <c r="DR39" s="35" t="s">
        <v>1599</v>
      </c>
      <c r="DS39" s="35" t="s">
        <v>1599</v>
      </c>
      <c r="DT39" s="35" t="s">
        <v>1317</v>
      </c>
      <c r="DU39" s="35" t="s">
        <v>51</v>
      </c>
      <c r="EJ39" s="35" t="s">
        <v>1599</v>
      </c>
      <c r="EW39" s="20" t="s">
        <v>51</v>
      </c>
      <c r="FA39" s="20" t="s">
        <v>1599</v>
      </c>
      <c r="FC39" s="20" t="s">
        <v>1599</v>
      </c>
      <c r="FE39" s="20" t="s">
        <v>1599</v>
      </c>
      <c r="FG39" s="20" t="s">
        <v>1599</v>
      </c>
      <c r="FK39" s="20" t="s">
        <v>1599</v>
      </c>
      <c r="FL39" s="35" t="s">
        <v>1325</v>
      </c>
      <c r="FM39" s="35">
        <v>1</v>
      </c>
      <c r="FN39" s="35">
        <v>0</v>
      </c>
      <c r="FO39" s="35">
        <v>0</v>
      </c>
      <c r="FQ39" s="35" t="s">
        <v>795</v>
      </c>
      <c r="FR39" s="44">
        <v>17000</v>
      </c>
      <c r="FS39" s="35" t="s">
        <v>1281</v>
      </c>
      <c r="FT39" s="35">
        <v>56</v>
      </c>
      <c r="FU39" s="35" t="s">
        <v>1282</v>
      </c>
      <c r="FV39" s="35" t="s">
        <v>1302</v>
      </c>
      <c r="FY39" s="35" t="s">
        <v>1310</v>
      </c>
    </row>
    <row r="40" spans="1:182" x14ac:dyDescent="0.2">
      <c r="A40" s="35" t="s">
        <v>1612</v>
      </c>
      <c r="B40" s="35" t="s">
        <v>568</v>
      </c>
      <c r="C40" s="35" t="s">
        <v>208</v>
      </c>
      <c r="D40" s="35">
        <v>1</v>
      </c>
      <c r="E40" s="35">
        <v>50</v>
      </c>
      <c r="F40" s="35" t="s">
        <v>795</v>
      </c>
      <c r="G40" s="36">
        <v>43358</v>
      </c>
      <c r="H40" s="37">
        <f t="shared" si="2"/>
        <v>43358</v>
      </c>
      <c r="I40" s="35">
        <v>10</v>
      </c>
      <c r="J40" s="35">
        <v>17</v>
      </c>
      <c r="L40" s="35">
        <v>43</v>
      </c>
      <c r="M40" s="35">
        <v>4</v>
      </c>
      <c r="T40" s="35" t="s">
        <v>1358</v>
      </c>
      <c r="U40" s="35" t="s">
        <v>55</v>
      </c>
      <c r="W40" s="35" t="s">
        <v>1340</v>
      </c>
      <c r="X40" s="35" t="s">
        <v>1277</v>
      </c>
      <c r="Y40" s="35">
        <v>1</v>
      </c>
      <c r="Z40" s="35">
        <v>0</v>
      </c>
      <c r="AA40" s="35">
        <v>0</v>
      </c>
      <c r="AB40" s="35">
        <v>0</v>
      </c>
      <c r="AC40" s="35">
        <v>0</v>
      </c>
      <c r="AD40" s="35">
        <v>0</v>
      </c>
      <c r="AE40" s="35">
        <v>0</v>
      </c>
      <c r="AF40" s="35">
        <v>0</v>
      </c>
      <c r="AH40" s="35">
        <v>32</v>
      </c>
      <c r="AI40" s="35" t="s">
        <v>1329</v>
      </c>
      <c r="AJ40" s="35">
        <v>0</v>
      </c>
      <c r="AK40" s="35">
        <v>0</v>
      </c>
      <c r="AL40" s="35">
        <v>0</v>
      </c>
      <c r="AM40" s="35">
        <v>1</v>
      </c>
      <c r="AN40" s="35">
        <v>0</v>
      </c>
      <c r="AO40" s="35">
        <v>0</v>
      </c>
      <c r="AP40" s="35">
        <v>0</v>
      </c>
      <c r="AR40" s="35">
        <v>0</v>
      </c>
      <c r="AS40" s="35">
        <v>6</v>
      </c>
      <c r="AT40" s="35" t="s">
        <v>1676</v>
      </c>
      <c r="AU40" s="35">
        <v>0</v>
      </c>
      <c r="AV40" s="35">
        <v>0</v>
      </c>
      <c r="AW40" s="35">
        <v>0</v>
      </c>
      <c r="AX40" s="35">
        <v>0</v>
      </c>
      <c r="AY40" s="35">
        <v>0</v>
      </c>
      <c r="AZ40" s="35">
        <v>0</v>
      </c>
      <c r="BA40" s="35">
        <v>0</v>
      </c>
      <c r="BB40" s="35">
        <v>1</v>
      </c>
      <c r="BC40" s="35">
        <v>1</v>
      </c>
      <c r="BD40" s="35">
        <v>0</v>
      </c>
      <c r="BE40" s="35">
        <v>0</v>
      </c>
      <c r="BF40" s="35">
        <v>0</v>
      </c>
      <c r="BG40" s="35">
        <v>0</v>
      </c>
      <c r="BI40" s="35" t="s">
        <v>1322</v>
      </c>
      <c r="BK40" s="35" t="s">
        <v>1742</v>
      </c>
      <c r="BL40" s="35">
        <v>0</v>
      </c>
      <c r="BM40" s="35">
        <v>0</v>
      </c>
      <c r="BN40" s="35">
        <v>0</v>
      </c>
      <c r="BO40" s="35">
        <v>1</v>
      </c>
      <c r="BP40" s="35">
        <v>0</v>
      </c>
      <c r="BQ40" s="35">
        <v>0</v>
      </c>
      <c r="BR40" s="35">
        <v>0</v>
      </c>
      <c r="BS40" s="35">
        <v>0</v>
      </c>
      <c r="BT40" s="35">
        <v>0</v>
      </c>
      <c r="BU40" s="35">
        <v>0</v>
      </c>
      <c r="BV40" s="35">
        <v>0</v>
      </c>
      <c r="BW40" s="35">
        <v>0</v>
      </c>
      <c r="BX40" s="35">
        <v>0</v>
      </c>
      <c r="CD40" s="35" t="s">
        <v>1788</v>
      </c>
      <c r="CE40" s="35">
        <v>1</v>
      </c>
      <c r="CF40" s="35">
        <v>0</v>
      </c>
      <c r="CG40" s="35">
        <v>1</v>
      </c>
      <c r="CH40" s="35">
        <v>0</v>
      </c>
      <c r="CI40" s="35">
        <v>0</v>
      </c>
      <c r="CJ40" s="35">
        <v>0</v>
      </c>
      <c r="CK40" s="35">
        <v>0</v>
      </c>
      <c r="CL40" s="35">
        <v>0</v>
      </c>
      <c r="CM40" s="35">
        <v>0</v>
      </c>
      <c r="CN40" s="35">
        <v>0</v>
      </c>
      <c r="CO40" s="35">
        <v>0</v>
      </c>
      <c r="CP40" s="35">
        <v>0</v>
      </c>
      <c r="CQ40" s="35">
        <v>0</v>
      </c>
      <c r="CR40" s="35">
        <v>0</v>
      </c>
      <c r="CS40" s="35">
        <v>0</v>
      </c>
      <c r="CT40" s="35">
        <v>0</v>
      </c>
      <c r="CX40" s="35">
        <v>4</v>
      </c>
      <c r="CY40" s="35">
        <v>4</v>
      </c>
      <c r="CZ40" s="35">
        <v>3</v>
      </c>
      <c r="DA40" s="35">
        <v>4</v>
      </c>
      <c r="DB40" s="35">
        <v>3</v>
      </c>
      <c r="DC40" s="35">
        <v>4</v>
      </c>
      <c r="DD40" s="35" t="s">
        <v>1599</v>
      </c>
      <c r="DE40" s="35" t="s">
        <v>1599</v>
      </c>
      <c r="DF40" s="35" t="s">
        <v>1599</v>
      </c>
      <c r="DG40" s="35">
        <v>3</v>
      </c>
      <c r="DH40" s="35" t="s">
        <v>1599</v>
      </c>
      <c r="DI40" s="35" t="s">
        <v>1599</v>
      </c>
      <c r="DJ40" s="35" t="s">
        <v>1599</v>
      </c>
      <c r="DK40" s="35" t="s">
        <v>1599</v>
      </c>
      <c r="DL40" s="35" t="s">
        <v>1599</v>
      </c>
      <c r="DM40" s="35" t="s">
        <v>1599</v>
      </c>
      <c r="DN40" s="35" t="s">
        <v>1599</v>
      </c>
      <c r="DO40" s="35" t="s">
        <v>1599</v>
      </c>
      <c r="DP40" s="35" t="s">
        <v>1599</v>
      </c>
      <c r="DQ40" s="35" t="s">
        <v>1599</v>
      </c>
      <c r="DR40" s="35" t="s">
        <v>1599</v>
      </c>
      <c r="DS40" s="35" t="s">
        <v>1599</v>
      </c>
      <c r="DT40" s="35" t="s">
        <v>1317</v>
      </c>
      <c r="DU40" s="35" t="s">
        <v>54</v>
      </c>
      <c r="EJ40" s="35" t="s">
        <v>1599</v>
      </c>
      <c r="FA40" s="20" t="s">
        <v>1599</v>
      </c>
      <c r="FC40" s="20" t="s">
        <v>1599</v>
      </c>
      <c r="FE40" s="20" t="s">
        <v>1599</v>
      </c>
      <c r="FG40" s="20" t="s">
        <v>1599</v>
      </c>
      <c r="FK40" s="20" t="s">
        <v>1599</v>
      </c>
      <c r="FL40" s="35" t="s">
        <v>1923</v>
      </c>
      <c r="FM40" s="35">
        <v>0</v>
      </c>
      <c r="FN40" s="35">
        <v>1</v>
      </c>
      <c r="FO40" s="35">
        <v>0</v>
      </c>
      <c r="FQ40" s="35" t="s">
        <v>1445</v>
      </c>
      <c r="FR40" s="44">
        <v>79410</v>
      </c>
      <c r="FS40" s="35" t="s">
        <v>1281</v>
      </c>
      <c r="FT40" s="35">
        <v>61</v>
      </c>
      <c r="FU40" s="35" t="s">
        <v>1301</v>
      </c>
      <c r="FV40" s="35" t="s">
        <v>1283</v>
      </c>
      <c r="FX40" s="35">
        <v>3000</v>
      </c>
      <c r="FY40" s="35" t="s">
        <v>1310</v>
      </c>
    </row>
    <row r="41" spans="1:182" x14ac:dyDescent="0.2">
      <c r="A41" s="35" t="s">
        <v>1612</v>
      </c>
      <c r="B41" s="35" t="s">
        <v>568</v>
      </c>
      <c r="C41" s="35" t="s">
        <v>209</v>
      </c>
      <c r="D41" s="35">
        <v>1</v>
      </c>
      <c r="E41" s="35">
        <v>50</v>
      </c>
      <c r="F41" s="35" t="s">
        <v>795</v>
      </c>
      <c r="G41" s="36">
        <v>43358</v>
      </c>
      <c r="H41" s="37">
        <f t="shared" si="2"/>
        <v>43358</v>
      </c>
      <c r="I41" s="35">
        <v>10</v>
      </c>
      <c r="J41" s="35">
        <v>17</v>
      </c>
      <c r="L41" s="35">
        <v>43</v>
      </c>
      <c r="M41" s="35">
        <v>4</v>
      </c>
      <c r="T41" s="35" t="s">
        <v>1339</v>
      </c>
      <c r="U41" s="35" t="s">
        <v>55</v>
      </c>
      <c r="V41" s="35">
        <v>40</v>
      </c>
      <c r="W41" s="35" t="s">
        <v>1340</v>
      </c>
      <c r="X41" s="35" t="s">
        <v>1277</v>
      </c>
      <c r="Y41" s="35">
        <v>1</v>
      </c>
      <c r="Z41" s="35">
        <v>0</v>
      </c>
      <c r="AA41" s="35">
        <v>0</v>
      </c>
      <c r="AB41" s="35">
        <v>0</v>
      </c>
      <c r="AC41" s="35">
        <v>0</v>
      </c>
      <c r="AD41" s="35">
        <v>0</v>
      </c>
      <c r="AE41" s="35">
        <v>0</v>
      </c>
      <c r="AF41" s="35">
        <v>0</v>
      </c>
      <c r="AI41" s="35" t="s">
        <v>1278</v>
      </c>
      <c r="AJ41" s="35">
        <v>1</v>
      </c>
      <c r="AK41" s="35">
        <v>0</v>
      </c>
      <c r="AL41" s="35">
        <v>0</v>
      </c>
      <c r="AM41" s="35">
        <v>0</v>
      </c>
      <c r="AN41" s="35">
        <v>0</v>
      </c>
      <c r="AO41" s="35">
        <v>0</v>
      </c>
      <c r="AP41" s="35">
        <v>0</v>
      </c>
      <c r="AR41" s="35">
        <v>0</v>
      </c>
      <c r="AS41" s="35">
        <v>1</v>
      </c>
      <c r="AT41" s="35" t="s">
        <v>1279</v>
      </c>
      <c r="AU41" s="35">
        <v>0</v>
      </c>
      <c r="AV41" s="35">
        <v>0</v>
      </c>
      <c r="AW41" s="35">
        <v>0</v>
      </c>
      <c r="AX41" s="35">
        <v>0</v>
      </c>
      <c r="AY41" s="35">
        <v>0</v>
      </c>
      <c r="AZ41" s="35">
        <v>0</v>
      </c>
      <c r="BA41" s="35">
        <v>0</v>
      </c>
      <c r="BB41" s="35">
        <v>0</v>
      </c>
      <c r="BC41" s="35">
        <v>0</v>
      </c>
      <c r="BD41" s="35">
        <v>0</v>
      </c>
      <c r="BE41" s="35">
        <v>0</v>
      </c>
      <c r="BF41" s="35">
        <v>0</v>
      </c>
      <c r="BG41" s="35">
        <v>1</v>
      </c>
      <c r="BK41" s="35" t="s">
        <v>1772</v>
      </c>
      <c r="BL41" s="35">
        <v>0</v>
      </c>
      <c r="BM41" s="35">
        <v>0</v>
      </c>
      <c r="BN41" s="35">
        <v>0</v>
      </c>
      <c r="BO41" s="35">
        <v>0</v>
      </c>
      <c r="BP41" s="35">
        <v>0</v>
      </c>
      <c r="BQ41" s="35">
        <v>0</v>
      </c>
      <c r="BR41" s="35">
        <v>0</v>
      </c>
      <c r="BS41" s="35">
        <v>0</v>
      </c>
      <c r="BT41" s="35">
        <v>0</v>
      </c>
      <c r="BU41" s="35">
        <v>0</v>
      </c>
      <c r="BV41" s="35">
        <v>0</v>
      </c>
      <c r="BW41" s="35">
        <v>1</v>
      </c>
      <c r="BX41" s="35">
        <v>0</v>
      </c>
      <c r="CD41" s="35" t="s">
        <v>1280</v>
      </c>
      <c r="CE41" s="35">
        <v>0</v>
      </c>
      <c r="CF41" s="35">
        <v>0</v>
      </c>
      <c r="CG41" s="35">
        <v>0</v>
      </c>
      <c r="CH41" s="35">
        <v>0</v>
      </c>
      <c r="CI41" s="35">
        <v>0</v>
      </c>
      <c r="CJ41" s="35">
        <v>0</v>
      </c>
      <c r="CK41" s="35">
        <v>0</v>
      </c>
      <c r="CL41" s="35">
        <v>0</v>
      </c>
      <c r="CM41" s="35">
        <v>0</v>
      </c>
      <c r="CN41" s="35">
        <v>0</v>
      </c>
      <c r="CO41" s="35">
        <v>0</v>
      </c>
      <c r="CP41" s="35">
        <v>0</v>
      </c>
      <c r="CQ41" s="35">
        <v>0</v>
      </c>
      <c r="CR41" s="35">
        <v>0</v>
      </c>
      <c r="CS41" s="35">
        <v>1</v>
      </c>
      <c r="CT41" s="35">
        <v>0</v>
      </c>
      <c r="CX41" s="35">
        <v>1</v>
      </c>
      <c r="CY41" s="35">
        <v>1</v>
      </c>
      <c r="CZ41" s="35">
        <v>4</v>
      </c>
      <c r="DA41" s="35">
        <v>2</v>
      </c>
      <c r="DB41" s="35" t="s">
        <v>1599</v>
      </c>
      <c r="DC41" s="35">
        <v>4</v>
      </c>
      <c r="DD41" s="35" t="s">
        <v>1599</v>
      </c>
      <c r="DE41" s="35">
        <v>1</v>
      </c>
      <c r="DF41" s="35">
        <v>2</v>
      </c>
      <c r="DG41" s="35">
        <v>1</v>
      </c>
      <c r="DH41" s="35">
        <v>1</v>
      </c>
      <c r="DI41" s="35">
        <v>1</v>
      </c>
      <c r="DJ41" s="35">
        <v>1</v>
      </c>
      <c r="DK41" s="35">
        <v>1</v>
      </c>
      <c r="DL41" s="35">
        <v>1</v>
      </c>
      <c r="DM41" s="35">
        <v>1</v>
      </c>
      <c r="DN41" s="35">
        <v>1</v>
      </c>
      <c r="DO41" s="35">
        <v>1</v>
      </c>
      <c r="DP41" s="35">
        <v>1</v>
      </c>
      <c r="DQ41" s="35">
        <v>1</v>
      </c>
      <c r="DR41" s="35">
        <v>1</v>
      </c>
      <c r="DS41" s="35">
        <v>1</v>
      </c>
      <c r="DT41" s="35" t="s">
        <v>1881</v>
      </c>
      <c r="DU41" s="35" t="s">
        <v>51</v>
      </c>
      <c r="EJ41" s="35" t="s">
        <v>1599</v>
      </c>
      <c r="EW41" s="20" t="s">
        <v>51</v>
      </c>
      <c r="FA41" s="20" t="s">
        <v>1599</v>
      </c>
      <c r="FC41" s="20" t="s">
        <v>1599</v>
      </c>
      <c r="FE41" s="20" t="s">
        <v>1599</v>
      </c>
      <c r="FG41" s="20" t="s">
        <v>1599</v>
      </c>
      <c r="FK41" s="20" t="s">
        <v>1599</v>
      </c>
      <c r="FL41" s="35" t="s">
        <v>1299</v>
      </c>
      <c r="FM41" s="35">
        <v>0</v>
      </c>
      <c r="FN41" s="35">
        <v>0</v>
      </c>
      <c r="FO41" s="35">
        <v>1</v>
      </c>
      <c r="FP41" s="35" t="s">
        <v>1466</v>
      </c>
      <c r="FQ41" s="35" t="s">
        <v>788</v>
      </c>
      <c r="FR41" s="44">
        <v>17139</v>
      </c>
      <c r="FS41" s="35" t="s">
        <v>1281</v>
      </c>
      <c r="FT41" s="35">
        <v>57</v>
      </c>
      <c r="FU41" s="35" t="s">
        <v>1282</v>
      </c>
      <c r="FV41" s="35" t="s">
        <v>1283</v>
      </c>
      <c r="FY41" s="35" t="s">
        <v>1284</v>
      </c>
      <c r="FZ41" s="35" t="s">
        <v>1467</v>
      </c>
    </row>
    <row r="42" spans="1:182" x14ac:dyDescent="0.2">
      <c r="A42" s="35" t="s">
        <v>1612</v>
      </c>
      <c r="B42" s="35" t="s">
        <v>568</v>
      </c>
      <c r="C42" s="35" t="s">
        <v>210</v>
      </c>
      <c r="D42" s="35">
        <v>1</v>
      </c>
      <c r="E42" s="35">
        <v>50</v>
      </c>
      <c r="F42" s="35" t="s">
        <v>795</v>
      </c>
      <c r="G42" s="36">
        <v>43358</v>
      </c>
      <c r="H42" s="37">
        <f t="shared" si="2"/>
        <v>43358</v>
      </c>
      <c r="I42" s="35">
        <v>10</v>
      </c>
      <c r="J42" s="35">
        <v>17</v>
      </c>
      <c r="L42" s="35">
        <v>43</v>
      </c>
      <c r="M42" s="35">
        <v>4</v>
      </c>
      <c r="T42" s="35" t="s">
        <v>1274</v>
      </c>
      <c r="U42" s="35" t="s">
        <v>1275</v>
      </c>
      <c r="V42" s="35">
        <v>29</v>
      </c>
      <c r="W42" s="35" t="s">
        <v>1276</v>
      </c>
      <c r="X42" s="35" t="s">
        <v>1277</v>
      </c>
      <c r="Y42" s="35">
        <v>1</v>
      </c>
      <c r="Z42" s="35">
        <v>0</v>
      </c>
      <c r="AA42" s="35">
        <v>0</v>
      </c>
      <c r="AB42" s="35">
        <v>0</v>
      </c>
      <c r="AC42" s="35">
        <v>0</v>
      </c>
      <c r="AD42" s="35">
        <v>0</v>
      </c>
      <c r="AE42" s="35">
        <v>0</v>
      </c>
      <c r="AF42" s="35">
        <v>0</v>
      </c>
      <c r="AI42" s="35" t="s">
        <v>1329</v>
      </c>
      <c r="AJ42" s="35">
        <v>0</v>
      </c>
      <c r="AK42" s="35">
        <v>0</v>
      </c>
      <c r="AL42" s="35">
        <v>0</v>
      </c>
      <c r="AM42" s="35">
        <v>1</v>
      </c>
      <c r="AN42" s="35">
        <v>0</v>
      </c>
      <c r="AO42" s="35">
        <v>0</v>
      </c>
      <c r="AP42" s="35">
        <v>0</v>
      </c>
      <c r="AR42" s="35">
        <v>0</v>
      </c>
      <c r="AS42" s="35">
        <v>4</v>
      </c>
      <c r="AT42" s="35" t="s">
        <v>1279</v>
      </c>
      <c r="AU42" s="35">
        <v>0</v>
      </c>
      <c r="AV42" s="35">
        <v>0</v>
      </c>
      <c r="AW42" s="35">
        <v>0</v>
      </c>
      <c r="AX42" s="35">
        <v>0</v>
      </c>
      <c r="AY42" s="35">
        <v>0</v>
      </c>
      <c r="AZ42" s="35">
        <v>0</v>
      </c>
      <c r="BA42" s="35">
        <v>0</v>
      </c>
      <c r="BB42" s="35">
        <v>0</v>
      </c>
      <c r="BC42" s="35">
        <v>0</v>
      </c>
      <c r="BD42" s="35">
        <v>0</v>
      </c>
      <c r="BE42" s="35">
        <v>0</v>
      </c>
      <c r="BF42" s="35">
        <v>0</v>
      </c>
      <c r="BG42" s="35">
        <v>1</v>
      </c>
      <c r="BK42" s="35" t="s">
        <v>1313</v>
      </c>
      <c r="BL42" s="35">
        <v>0</v>
      </c>
      <c r="BM42" s="35">
        <v>0</v>
      </c>
      <c r="BN42" s="35">
        <v>0</v>
      </c>
      <c r="BO42" s="35">
        <v>0</v>
      </c>
      <c r="BP42" s="35">
        <v>0</v>
      </c>
      <c r="BQ42" s="35">
        <v>0</v>
      </c>
      <c r="BR42" s="35">
        <v>1</v>
      </c>
      <c r="BS42" s="35">
        <v>0</v>
      </c>
      <c r="BT42" s="35">
        <v>0</v>
      </c>
      <c r="BU42" s="35">
        <v>0</v>
      </c>
      <c r="BV42" s="35">
        <v>0</v>
      </c>
      <c r="BW42" s="35">
        <v>0</v>
      </c>
      <c r="BX42" s="35">
        <v>0</v>
      </c>
      <c r="CD42" s="35" t="s">
        <v>1313</v>
      </c>
      <c r="CE42" s="35">
        <v>0</v>
      </c>
      <c r="CF42" s="35">
        <v>0</v>
      </c>
      <c r="CG42" s="35">
        <v>0</v>
      </c>
      <c r="CH42" s="35">
        <v>0</v>
      </c>
      <c r="CI42" s="35">
        <v>0</v>
      </c>
      <c r="CJ42" s="35">
        <v>0</v>
      </c>
      <c r="CK42" s="35">
        <v>1</v>
      </c>
      <c r="CL42" s="35">
        <v>0</v>
      </c>
      <c r="CM42" s="35">
        <v>0</v>
      </c>
      <c r="CN42" s="35">
        <v>0</v>
      </c>
      <c r="CO42" s="35">
        <v>0</v>
      </c>
      <c r="CP42" s="35">
        <v>0</v>
      </c>
      <c r="CQ42" s="35">
        <v>0</v>
      </c>
      <c r="CR42" s="35">
        <v>0</v>
      </c>
      <c r="CS42" s="35">
        <v>0</v>
      </c>
      <c r="CT42" s="35">
        <v>0</v>
      </c>
      <c r="CX42" s="35">
        <v>4</v>
      </c>
      <c r="CY42" s="35">
        <v>4</v>
      </c>
      <c r="CZ42" s="35">
        <v>3</v>
      </c>
      <c r="DA42" s="35">
        <v>3</v>
      </c>
      <c r="DB42" s="35">
        <v>3</v>
      </c>
      <c r="DC42" s="35">
        <v>4</v>
      </c>
      <c r="DD42" s="35" t="s">
        <v>1599</v>
      </c>
      <c r="DE42" s="35">
        <v>3</v>
      </c>
      <c r="DF42" s="35">
        <v>3</v>
      </c>
      <c r="DG42" s="35">
        <v>3</v>
      </c>
      <c r="DH42" s="35" t="s">
        <v>1599</v>
      </c>
      <c r="DI42" s="35" t="s">
        <v>1599</v>
      </c>
      <c r="DJ42" s="35" t="s">
        <v>1599</v>
      </c>
      <c r="DK42" s="35" t="s">
        <v>1599</v>
      </c>
      <c r="DL42" s="35">
        <v>4</v>
      </c>
      <c r="DM42" s="35" t="s">
        <v>1599</v>
      </c>
      <c r="DN42" s="35">
        <v>4</v>
      </c>
      <c r="DO42" s="35" t="s">
        <v>1599</v>
      </c>
      <c r="DP42" s="35" t="s">
        <v>1599</v>
      </c>
      <c r="DQ42" s="35" t="s">
        <v>1599</v>
      </c>
      <c r="DR42" s="35" t="s">
        <v>1599</v>
      </c>
      <c r="DS42" s="35" t="s">
        <v>1599</v>
      </c>
      <c r="DT42" s="35" t="s">
        <v>1321</v>
      </c>
      <c r="DU42" s="35" t="s">
        <v>54</v>
      </c>
      <c r="DV42" s="35">
        <v>3</v>
      </c>
      <c r="EA42" s="35" t="s">
        <v>1387</v>
      </c>
      <c r="EJ42" s="35" t="s">
        <v>1277</v>
      </c>
      <c r="EK42" s="35">
        <v>1</v>
      </c>
      <c r="EL42" s="35">
        <v>0</v>
      </c>
      <c r="EM42" s="35">
        <v>0</v>
      </c>
      <c r="EN42" s="35">
        <v>0</v>
      </c>
      <c r="EO42" s="35">
        <v>0</v>
      </c>
      <c r="EP42" s="35">
        <v>0</v>
      </c>
      <c r="EQ42" s="35">
        <v>0</v>
      </c>
      <c r="ER42" s="35">
        <v>0</v>
      </c>
      <c r="ES42" s="35">
        <v>0</v>
      </c>
      <c r="FA42" s="20" t="s">
        <v>1599</v>
      </c>
      <c r="FC42" s="20" t="s">
        <v>1599</v>
      </c>
      <c r="FE42" s="20" t="s">
        <v>1599</v>
      </c>
      <c r="FG42" s="20" t="s">
        <v>1599</v>
      </c>
      <c r="FK42" s="20" t="s">
        <v>1599</v>
      </c>
      <c r="FL42" s="35" t="s">
        <v>1325</v>
      </c>
      <c r="FM42" s="35">
        <v>1</v>
      </c>
      <c r="FN42" s="35">
        <v>0</v>
      </c>
      <c r="FO42" s="35">
        <v>0</v>
      </c>
      <c r="FQ42" s="35" t="s">
        <v>1442</v>
      </c>
      <c r="FR42" s="44">
        <v>79000</v>
      </c>
      <c r="FS42" s="35" t="s">
        <v>1281</v>
      </c>
      <c r="FT42" s="35">
        <v>61</v>
      </c>
      <c r="FU42" s="35" t="s">
        <v>1301</v>
      </c>
      <c r="FV42" s="35" t="s">
        <v>1283</v>
      </c>
      <c r="FY42" s="35" t="s">
        <v>1310</v>
      </c>
    </row>
    <row r="43" spans="1:182" x14ac:dyDescent="0.2">
      <c r="A43" s="35" t="s">
        <v>1612</v>
      </c>
      <c r="B43" s="35" t="s">
        <v>568</v>
      </c>
      <c r="C43" s="35" t="s">
        <v>211</v>
      </c>
      <c r="D43" s="35">
        <v>4</v>
      </c>
      <c r="E43" s="35">
        <v>50</v>
      </c>
      <c r="F43" s="35" t="s">
        <v>795</v>
      </c>
      <c r="G43" s="36">
        <v>43358</v>
      </c>
      <c r="H43" s="37">
        <f t="shared" si="2"/>
        <v>43358</v>
      </c>
      <c r="I43" s="35">
        <v>10</v>
      </c>
      <c r="J43" s="35">
        <v>17</v>
      </c>
      <c r="L43" s="35">
        <v>43</v>
      </c>
      <c r="M43" s="35">
        <v>4</v>
      </c>
      <c r="T43" s="35" t="s">
        <v>1285</v>
      </c>
      <c r="U43" s="35" t="s">
        <v>52</v>
      </c>
      <c r="V43" s="35">
        <v>45</v>
      </c>
      <c r="X43" s="35" t="s">
        <v>1277</v>
      </c>
      <c r="Y43" s="35">
        <v>1</v>
      </c>
      <c r="Z43" s="35">
        <v>0</v>
      </c>
      <c r="AA43" s="35">
        <v>0</v>
      </c>
      <c r="AB43" s="35">
        <v>0</v>
      </c>
      <c r="AC43" s="35">
        <v>0</v>
      </c>
      <c r="AD43" s="35">
        <v>0</v>
      </c>
      <c r="AE43" s="35">
        <v>0</v>
      </c>
      <c r="AF43" s="35">
        <v>0</v>
      </c>
      <c r="AI43" s="35" t="s">
        <v>1329</v>
      </c>
      <c r="AJ43" s="35">
        <v>0</v>
      </c>
      <c r="AK43" s="35">
        <v>0</v>
      </c>
      <c r="AL43" s="35">
        <v>0</v>
      </c>
      <c r="AM43" s="35">
        <v>1</v>
      </c>
      <c r="AN43" s="35">
        <v>0</v>
      </c>
      <c r="AO43" s="35">
        <v>0</v>
      </c>
      <c r="AP43" s="35">
        <v>0</v>
      </c>
      <c r="AR43" s="35">
        <v>0</v>
      </c>
      <c r="AS43" s="35">
        <v>9</v>
      </c>
      <c r="AT43" s="35" t="s">
        <v>1705</v>
      </c>
      <c r="AU43" s="35">
        <v>1</v>
      </c>
      <c r="AV43" s="35">
        <v>1</v>
      </c>
      <c r="AW43" s="35">
        <v>0</v>
      </c>
      <c r="AX43" s="35">
        <v>1</v>
      </c>
      <c r="AY43" s="35">
        <v>1</v>
      </c>
      <c r="AZ43" s="35">
        <v>0</v>
      </c>
      <c r="BA43" s="35">
        <v>1</v>
      </c>
      <c r="BB43" s="35">
        <v>1</v>
      </c>
      <c r="BC43" s="35">
        <v>0</v>
      </c>
      <c r="BD43" s="35">
        <v>0</v>
      </c>
      <c r="BE43" s="35">
        <v>1</v>
      </c>
      <c r="BF43" s="35">
        <v>0</v>
      </c>
      <c r="BG43" s="35">
        <v>0</v>
      </c>
      <c r="BI43" s="35" t="s">
        <v>1291</v>
      </c>
      <c r="BJ43" s="35">
        <v>10</v>
      </c>
      <c r="BK43" s="35" t="s">
        <v>1763</v>
      </c>
      <c r="BL43" s="35">
        <v>1</v>
      </c>
      <c r="BM43" s="35">
        <v>0</v>
      </c>
      <c r="BN43" s="35">
        <v>1</v>
      </c>
      <c r="BO43" s="35">
        <v>1</v>
      </c>
      <c r="BP43" s="35">
        <v>1</v>
      </c>
      <c r="BQ43" s="35">
        <v>1</v>
      </c>
      <c r="BR43" s="35">
        <v>0</v>
      </c>
      <c r="BS43" s="35">
        <v>1</v>
      </c>
      <c r="BT43" s="35">
        <v>0</v>
      </c>
      <c r="BU43" s="35">
        <v>0</v>
      </c>
      <c r="BV43" s="35">
        <v>0</v>
      </c>
      <c r="BW43" s="35">
        <v>0</v>
      </c>
      <c r="BX43" s="35">
        <v>0</v>
      </c>
      <c r="CB43" s="35" t="s">
        <v>1323</v>
      </c>
      <c r="CD43" s="35" t="s">
        <v>1848</v>
      </c>
      <c r="CE43" s="35">
        <v>1</v>
      </c>
      <c r="CF43" s="35">
        <v>0</v>
      </c>
      <c r="CG43" s="35">
        <v>0</v>
      </c>
      <c r="CH43" s="35">
        <v>0</v>
      </c>
      <c r="CI43" s="35">
        <v>0</v>
      </c>
      <c r="CJ43" s="35">
        <v>0</v>
      </c>
      <c r="CK43" s="35">
        <v>0</v>
      </c>
      <c r="CL43" s="35">
        <v>0</v>
      </c>
      <c r="CM43" s="35">
        <v>1</v>
      </c>
      <c r="CN43" s="35">
        <v>0</v>
      </c>
      <c r="CO43" s="35">
        <v>1</v>
      </c>
      <c r="CP43" s="35">
        <v>0</v>
      </c>
      <c r="CQ43" s="35">
        <v>0</v>
      </c>
      <c r="CR43" s="35">
        <v>1</v>
      </c>
      <c r="CS43" s="35">
        <v>0</v>
      </c>
      <c r="CT43" s="35">
        <v>0</v>
      </c>
      <c r="CX43" s="35">
        <v>4</v>
      </c>
      <c r="CY43" s="35">
        <v>4</v>
      </c>
      <c r="CZ43" s="35">
        <v>4</v>
      </c>
      <c r="DA43" s="35">
        <v>4</v>
      </c>
      <c r="DB43" s="35">
        <v>4</v>
      </c>
      <c r="DC43" s="35">
        <v>4</v>
      </c>
      <c r="DD43" s="35" t="s">
        <v>1599</v>
      </c>
      <c r="DE43" s="35">
        <v>3</v>
      </c>
      <c r="DF43" s="35">
        <v>3</v>
      </c>
      <c r="DG43" s="35">
        <v>3</v>
      </c>
      <c r="DH43" s="35" t="s">
        <v>1599</v>
      </c>
      <c r="DI43" s="35">
        <v>3</v>
      </c>
      <c r="DJ43" s="35">
        <v>3</v>
      </c>
      <c r="DK43" s="35">
        <v>3</v>
      </c>
      <c r="DL43" s="35">
        <v>3</v>
      </c>
      <c r="DM43" s="35">
        <v>3</v>
      </c>
      <c r="DN43" s="35">
        <v>1</v>
      </c>
      <c r="DO43" s="35">
        <v>3</v>
      </c>
      <c r="DP43" s="35" t="s">
        <v>1599</v>
      </c>
      <c r="DQ43" s="35">
        <v>3</v>
      </c>
      <c r="DR43" s="35" t="s">
        <v>1599</v>
      </c>
      <c r="DS43" s="35" t="s">
        <v>1599</v>
      </c>
      <c r="DT43" s="35" t="s">
        <v>1881</v>
      </c>
      <c r="DU43" s="35" t="s">
        <v>54</v>
      </c>
      <c r="DV43" s="35">
        <v>15</v>
      </c>
      <c r="DW43" s="35" t="s">
        <v>1324</v>
      </c>
      <c r="DY43" s="35" t="s">
        <v>54</v>
      </c>
      <c r="DZ43" s="35">
        <v>5</v>
      </c>
      <c r="EA43" s="35" t="s">
        <v>1468</v>
      </c>
      <c r="EB43" s="35" t="s">
        <v>1296</v>
      </c>
      <c r="EC43" s="35" t="s">
        <v>1284</v>
      </c>
      <c r="ED43" s="35">
        <v>600</v>
      </c>
      <c r="EE43" s="35" t="s">
        <v>1441</v>
      </c>
      <c r="EH43" s="35" t="s">
        <v>850</v>
      </c>
      <c r="EI43" s="35" t="s">
        <v>1298</v>
      </c>
      <c r="EJ43" s="35" t="s">
        <v>1907</v>
      </c>
      <c r="EK43" s="35">
        <v>0</v>
      </c>
      <c r="EL43" s="35">
        <v>1</v>
      </c>
      <c r="EM43" s="35">
        <v>1</v>
      </c>
      <c r="EN43" s="35">
        <v>0</v>
      </c>
      <c r="EO43" s="35">
        <v>0</v>
      </c>
      <c r="EP43" s="35">
        <v>0</v>
      </c>
      <c r="EQ43" s="35">
        <v>1</v>
      </c>
      <c r="ER43" s="35">
        <v>0</v>
      </c>
      <c r="ES43" s="35">
        <v>0</v>
      </c>
      <c r="EY43" s="20">
        <v>15</v>
      </c>
      <c r="FA43" s="20" t="s">
        <v>1599</v>
      </c>
      <c r="FC43" s="20" t="s">
        <v>1599</v>
      </c>
      <c r="FE43" s="20" t="s">
        <v>1599</v>
      </c>
      <c r="FG43" s="20" t="s">
        <v>1599</v>
      </c>
      <c r="FK43" s="20" t="s">
        <v>1599</v>
      </c>
      <c r="FL43" s="35" t="s">
        <v>1299</v>
      </c>
      <c r="FM43" s="35">
        <v>0</v>
      </c>
      <c r="FN43" s="35">
        <v>0</v>
      </c>
      <c r="FO43" s="35">
        <v>1</v>
      </c>
      <c r="FP43" s="35" t="s">
        <v>1926</v>
      </c>
      <c r="FQ43" s="35" t="s">
        <v>1469</v>
      </c>
      <c r="FR43" s="44">
        <v>26000</v>
      </c>
      <c r="FS43" s="35" t="s">
        <v>1281</v>
      </c>
      <c r="FT43" s="35">
        <v>60</v>
      </c>
      <c r="FU43" s="35" t="s">
        <v>1301</v>
      </c>
      <c r="FV43" s="35" t="s">
        <v>1336</v>
      </c>
      <c r="FY43" s="35" t="s">
        <v>1303</v>
      </c>
    </row>
    <row r="44" spans="1:182" x14ac:dyDescent="0.2">
      <c r="A44" s="35" t="s">
        <v>1612</v>
      </c>
      <c r="B44" s="35" t="s">
        <v>568</v>
      </c>
      <c r="C44" s="35" t="s">
        <v>212</v>
      </c>
      <c r="D44" s="35">
        <v>1</v>
      </c>
      <c r="E44" s="35">
        <v>50</v>
      </c>
      <c r="F44" s="35" t="s">
        <v>795</v>
      </c>
      <c r="G44" s="36">
        <v>43358</v>
      </c>
      <c r="H44" s="37">
        <f t="shared" si="2"/>
        <v>43358</v>
      </c>
      <c r="I44" s="35">
        <v>10</v>
      </c>
      <c r="J44" s="35">
        <v>17</v>
      </c>
      <c r="L44" s="35">
        <v>43</v>
      </c>
      <c r="M44" s="35">
        <v>4</v>
      </c>
      <c r="T44" s="35" t="s">
        <v>1274</v>
      </c>
      <c r="U44" s="35" t="s">
        <v>1275</v>
      </c>
      <c r="V44" s="35">
        <v>16</v>
      </c>
      <c r="W44" s="35" t="s">
        <v>1276</v>
      </c>
      <c r="X44" s="35" t="s">
        <v>1277</v>
      </c>
      <c r="Y44" s="35">
        <v>1</v>
      </c>
      <c r="Z44" s="35">
        <v>0</v>
      </c>
      <c r="AA44" s="35">
        <v>0</v>
      </c>
      <c r="AB44" s="35">
        <v>0</v>
      </c>
      <c r="AC44" s="35">
        <v>0</v>
      </c>
      <c r="AD44" s="35">
        <v>0</v>
      </c>
      <c r="AE44" s="35">
        <v>0</v>
      </c>
      <c r="AF44" s="35">
        <v>0</v>
      </c>
      <c r="AI44" s="35" t="s">
        <v>1278</v>
      </c>
      <c r="AJ44" s="35">
        <v>1</v>
      </c>
      <c r="AK44" s="35">
        <v>0</v>
      </c>
      <c r="AL44" s="35">
        <v>0</v>
      </c>
      <c r="AM44" s="35">
        <v>0</v>
      </c>
      <c r="AN44" s="35">
        <v>0</v>
      </c>
      <c r="AO44" s="35">
        <v>0</v>
      </c>
      <c r="AP44" s="35">
        <v>0</v>
      </c>
      <c r="AR44" s="35">
        <v>0</v>
      </c>
      <c r="AS44" s="35">
        <v>1</v>
      </c>
      <c r="AT44" s="35" t="s">
        <v>1346</v>
      </c>
      <c r="AU44" s="35">
        <v>0</v>
      </c>
      <c r="AV44" s="35">
        <v>0</v>
      </c>
      <c r="AW44" s="35">
        <v>0</v>
      </c>
      <c r="AX44" s="35">
        <v>0</v>
      </c>
      <c r="AY44" s="35">
        <v>0</v>
      </c>
      <c r="AZ44" s="35">
        <v>1</v>
      </c>
      <c r="BA44" s="35">
        <v>0</v>
      </c>
      <c r="BB44" s="35">
        <v>0</v>
      </c>
      <c r="BC44" s="35">
        <v>0</v>
      </c>
      <c r="BD44" s="35">
        <v>0</v>
      </c>
      <c r="BE44" s="35">
        <v>0</v>
      </c>
      <c r="BF44" s="35">
        <v>0</v>
      </c>
      <c r="BG44" s="35">
        <v>0</v>
      </c>
      <c r="BI44" s="35" t="s">
        <v>1322</v>
      </c>
      <c r="BJ44" s="35">
        <v>120</v>
      </c>
      <c r="BK44" s="35" t="s">
        <v>1772</v>
      </c>
      <c r="BL44" s="35">
        <v>0</v>
      </c>
      <c r="BM44" s="35">
        <v>0</v>
      </c>
      <c r="BN44" s="35">
        <v>0</v>
      </c>
      <c r="BO44" s="35">
        <v>0</v>
      </c>
      <c r="BP44" s="35">
        <v>0</v>
      </c>
      <c r="BQ44" s="35">
        <v>0</v>
      </c>
      <c r="BR44" s="35">
        <v>0</v>
      </c>
      <c r="BS44" s="35">
        <v>0</v>
      </c>
      <c r="BT44" s="35">
        <v>0</v>
      </c>
      <c r="BU44" s="35">
        <v>0</v>
      </c>
      <c r="BV44" s="35">
        <v>0</v>
      </c>
      <c r="BW44" s="35">
        <v>1</v>
      </c>
      <c r="BX44" s="35">
        <v>0</v>
      </c>
      <c r="CD44" s="35" t="s">
        <v>1280</v>
      </c>
      <c r="CE44" s="35">
        <v>0</v>
      </c>
      <c r="CF44" s="35">
        <v>0</v>
      </c>
      <c r="CG44" s="35">
        <v>0</v>
      </c>
      <c r="CH44" s="35">
        <v>0</v>
      </c>
      <c r="CI44" s="35">
        <v>0</v>
      </c>
      <c r="CJ44" s="35">
        <v>0</v>
      </c>
      <c r="CK44" s="35">
        <v>0</v>
      </c>
      <c r="CL44" s="35">
        <v>0</v>
      </c>
      <c r="CM44" s="35">
        <v>0</v>
      </c>
      <c r="CN44" s="35">
        <v>0</v>
      </c>
      <c r="CO44" s="35">
        <v>0</v>
      </c>
      <c r="CP44" s="35">
        <v>0</v>
      </c>
      <c r="CQ44" s="35">
        <v>0</v>
      </c>
      <c r="CR44" s="35">
        <v>0</v>
      </c>
      <c r="CS44" s="35">
        <v>1</v>
      </c>
      <c r="CT44" s="35">
        <v>0</v>
      </c>
      <c r="CX44" s="35">
        <v>4</v>
      </c>
      <c r="CY44" s="35">
        <v>4</v>
      </c>
      <c r="CZ44" s="35">
        <v>2</v>
      </c>
      <c r="DA44" s="35">
        <v>4</v>
      </c>
      <c r="DB44" s="35">
        <v>4</v>
      </c>
      <c r="DC44" s="35">
        <v>3</v>
      </c>
      <c r="DD44" s="35" t="s">
        <v>1599</v>
      </c>
      <c r="DE44" s="35">
        <v>4</v>
      </c>
      <c r="DF44" s="35">
        <v>4</v>
      </c>
      <c r="DG44" s="35">
        <v>4</v>
      </c>
      <c r="DH44" s="35">
        <v>4</v>
      </c>
      <c r="DI44" s="35" t="s">
        <v>1599</v>
      </c>
      <c r="DJ44" s="35" t="s">
        <v>1599</v>
      </c>
      <c r="DK44" s="35" t="s">
        <v>1599</v>
      </c>
      <c r="DL44" s="35" t="s">
        <v>1599</v>
      </c>
      <c r="DM44" s="35">
        <v>3</v>
      </c>
      <c r="DN44" s="35">
        <v>1</v>
      </c>
      <c r="DO44" s="35" t="s">
        <v>1599</v>
      </c>
      <c r="DP44" s="35" t="s">
        <v>1599</v>
      </c>
      <c r="DQ44" s="35">
        <v>1</v>
      </c>
      <c r="DR44" s="35" t="s">
        <v>1599</v>
      </c>
      <c r="DS44" s="35" t="s">
        <v>1599</v>
      </c>
      <c r="DT44" s="35" t="s">
        <v>1881</v>
      </c>
      <c r="DU44" s="35" t="s">
        <v>51</v>
      </c>
      <c r="EJ44" s="35" t="s">
        <v>1599</v>
      </c>
      <c r="FA44" s="20" t="s">
        <v>1599</v>
      </c>
      <c r="FC44" s="20" t="s">
        <v>1599</v>
      </c>
      <c r="FE44" s="20" t="s">
        <v>1599</v>
      </c>
      <c r="FG44" s="20" t="s">
        <v>1599</v>
      </c>
      <c r="FK44" s="20" t="s">
        <v>1599</v>
      </c>
      <c r="FL44" s="35" t="s">
        <v>1299</v>
      </c>
      <c r="FM44" s="35">
        <v>0</v>
      </c>
      <c r="FN44" s="35">
        <v>0</v>
      </c>
      <c r="FO44" s="35">
        <v>1</v>
      </c>
      <c r="FP44" s="35" t="s">
        <v>1470</v>
      </c>
      <c r="FQ44" s="35" t="s">
        <v>1376</v>
      </c>
      <c r="FR44" s="44">
        <v>17690</v>
      </c>
      <c r="FS44" s="35" t="s">
        <v>1281</v>
      </c>
      <c r="FT44" s="35">
        <v>65</v>
      </c>
      <c r="FU44" s="35" t="s">
        <v>1282</v>
      </c>
      <c r="FV44" s="35" t="s">
        <v>1283</v>
      </c>
      <c r="FY44" s="35" t="s">
        <v>1310</v>
      </c>
      <c r="FZ44" s="35" t="s">
        <v>1471</v>
      </c>
    </row>
    <row r="45" spans="1:182" x14ac:dyDescent="0.2">
      <c r="A45" s="35" t="s">
        <v>1612</v>
      </c>
      <c r="B45" s="35" t="s">
        <v>568</v>
      </c>
      <c r="C45" s="35" t="s">
        <v>213</v>
      </c>
      <c r="D45" s="35">
        <v>1</v>
      </c>
      <c r="E45" s="35">
        <v>50</v>
      </c>
      <c r="F45" s="35" t="s">
        <v>795</v>
      </c>
      <c r="G45" s="36">
        <v>43358</v>
      </c>
      <c r="H45" s="37">
        <f t="shared" si="2"/>
        <v>43358</v>
      </c>
      <c r="I45" s="35">
        <v>10</v>
      </c>
      <c r="J45" s="35">
        <v>17</v>
      </c>
      <c r="L45" s="35">
        <v>43</v>
      </c>
      <c r="M45" s="35">
        <v>4</v>
      </c>
      <c r="T45" s="35" t="s">
        <v>1358</v>
      </c>
      <c r="U45" s="35" t="s">
        <v>1275</v>
      </c>
      <c r="V45" s="35">
        <v>20</v>
      </c>
      <c r="W45" s="35" t="s">
        <v>1276</v>
      </c>
      <c r="X45" s="35" t="s">
        <v>1277</v>
      </c>
      <c r="Y45" s="35">
        <v>1</v>
      </c>
      <c r="Z45" s="35">
        <v>0</v>
      </c>
      <c r="AA45" s="35">
        <v>0</v>
      </c>
      <c r="AB45" s="35">
        <v>0</v>
      </c>
      <c r="AC45" s="35">
        <v>0</v>
      </c>
      <c r="AD45" s="35">
        <v>0</v>
      </c>
      <c r="AE45" s="35">
        <v>0</v>
      </c>
      <c r="AF45" s="35">
        <v>0</v>
      </c>
      <c r="AI45" s="35" t="s">
        <v>1311</v>
      </c>
      <c r="AJ45" s="35">
        <v>0</v>
      </c>
      <c r="AK45" s="35">
        <v>1</v>
      </c>
      <c r="AL45" s="35">
        <v>0</v>
      </c>
      <c r="AM45" s="35">
        <v>0</v>
      </c>
      <c r="AN45" s="35">
        <v>0</v>
      </c>
      <c r="AO45" s="35">
        <v>0</v>
      </c>
      <c r="AP45" s="35">
        <v>0</v>
      </c>
      <c r="AR45" s="35">
        <v>0</v>
      </c>
      <c r="AS45" s="35">
        <v>2</v>
      </c>
      <c r="AT45" s="35" t="s">
        <v>1672</v>
      </c>
      <c r="AU45" s="35">
        <v>0</v>
      </c>
      <c r="AV45" s="35">
        <v>1</v>
      </c>
      <c r="AW45" s="35">
        <v>0</v>
      </c>
      <c r="AX45" s="35">
        <v>0</v>
      </c>
      <c r="AY45" s="35">
        <v>0</v>
      </c>
      <c r="AZ45" s="35">
        <v>0</v>
      </c>
      <c r="BA45" s="35">
        <v>0</v>
      </c>
      <c r="BB45" s="35">
        <v>1</v>
      </c>
      <c r="BC45" s="35">
        <v>1</v>
      </c>
      <c r="BD45" s="35">
        <v>0</v>
      </c>
      <c r="BE45" s="35">
        <v>0</v>
      </c>
      <c r="BF45" s="35">
        <v>0</v>
      </c>
      <c r="BG45" s="35">
        <v>0</v>
      </c>
      <c r="BI45" s="35" t="s">
        <v>1322</v>
      </c>
      <c r="BK45" s="35" t="s">
        <v>1768</v>
      </c>
      <c r="BL45" s="35">
        <v>0</v>
      </c>
      <c r="BM45" s="35">
        <v>0</v>
      </c>
      <c r="BN45" s="35">
        <v>0</v>
      </c>
      <c r="BO45" s="35">
        <v>0</v>
      </c>
      <c r="BP45" s="35">
        <v>0</v>
      </c>
      <c r="BQ45" s="35">
        <v>1</v>
      </c>
      <c r="BR45" s="35">
        <v>0</v>
      </c>
      <c r="BS45" s="35">
        <v>0</v>
      </c>
      <c r="BT45" s="35">
        <v>0</v>
      </c>
      <c r="BU45" s="35">
        <v>1</v>
      </c>
      <c r="BV45" s="35">
        <v>0</v>
      </c>
      <c r="BW45" s="35">
        <v>0</v>
      </c>
      <c r="BX45" s="35">
        <v>0</v>
      </c>
      <c r="CB45" s="35" t="s">
        <v>1448</v>
      </c>
      <c r="CD45" s="35" t="s">
        <v>1599</v>
      </c>
      <c r="CX45" s="35">
        <v>4</v>
      </c>
      <c r="CY45" s="35">
        <v>3</v>
      </c>
      <c r="CZ45" s="35">
        <v>2</v>
      </c>
      <c r="DA45" s="35">
        <v>3</v>
      </c>
      <c r="DB45" s="35">
        <v>2</v>
      </c>
      <c r="DC45" s="35">
        <v>3</v>
      </c>
      <c r="DD45" s="35" t="s">
        <v>1599</v>
      </c>
      <c r="DE45" s="35">
        <v>3</v>
      </c>
      <c r="DF45" s="35" t="s">
        <v>1599</v>
      </c>
      <c r="DG45" s="35">
        <v>4</v>
      </c>
      <c r="DH45" s="35" t="s">
        <v>1599</v>
      </c>
      <c r="DI45" s="35" t="s">
        <v>1599</v>
      </c>
      <c r="DJ45" s="35" t="s">
        <v>1599</v>
      </c>
      <c r="DK45" s="35" t="s">
        <v>1599</v>
      </c>
      <c r="DL45" s="35">
        <v>2</v>
      </c>
      <c r="DM45" s="35" t="s">
        <v>1599</v>
      </c>
      <c r="DN45" s="35" t="s">
        <v>1599</v>
      </c>
      <c r="DO45" s="35" t="s">
        <v>1599</v>
      </c>
      <c r="DP45" s="35" t="s">
        <v>1599</v>
      </c>
      <c r="DQ45" s="35" t="s">
        <v>1599</v>
      </c>
      <c r="DR45" s="35">
        <v>1</v>
      </c>
      <c r="DS45" s="35" t="s">
        <v>1599</v>
      </c>
      <c r="DU45" s="35" t="s">
        <v>54</v>
      </c>
      <c r="DW45" s="35" t="s">
        <v>1324</v>
      </c>
      <c r="DY45" s="35" t="s">
        <v>1342</v>
      </c>
      <c r="EA45" s="35" t="s">
        <v>782</v>
      </c>
      <c r="EB45" s="35" t="s">
        <v>1317</v>
      </c>
      <c r="EC45" s="35" t="s">
        <v>1284</v>
      </c>
      <c r="EJ45" s="35" t="s">
        <v>201</v>
      </c>
      <c r="EK45" s="35">
        <v>0</v>
      </c>
      <c r="EL45" s="35">
        <v>1</v>
      </c>
      <c r="EM45" s="35">
        <v>0</v>
      </c>
      <c r="EN45" s="35">
        <v>0</v>
      </c>
      <c r="EO45" s="35">
        <v>0</v>
      </c>
      <c r="EP45" s="35">
        <v>0</v>
      </c>
      <c r="EQ45" s="35">
        <v>0</v>
      </c>
      <c r="ER45" s="35">
        <v>0</v>
      </c>
      <c r="ES45" s="35">
        <v>0</v>
      </c>
      <c r="FA45" s="20">
        <v>30</v>
      </c>
      <c r="FC45" s="20">
        <v>10</v>
      </c>
      <c r="FE45" s="20">
        <v>10</v>
      </c>
      <c r="FG45" s="20" t="s">
        <v>1599</v>
      </c>
      <c r="FK45" s="20" t="s">
        <v>1599</v>
      </c>
      <c r="FL45" s="35" t="s">
        <v>1599</v>
      </c>
      <c r="FQ45" s="35" t="s">
        <v>1472</v>
      </c>
      <c r="FR45" s="44"/>
      <c r="FS45" s="35" t="s">
        <v>177</v>
      </c>
      <c r="FT45" s="35">
        <v>62</v>
      </c>
      <c r="FU45" s="35" t="s">
        <v>1301</v>
      </c>
      <c r="FV45" s="35" t="s">
        <v>1302</v>
      </c>
      <c r="FY45" s="35" t="s">
        <v>1310</v>
      </c>
    </row>
    <row r="46" spans="1:182" x14ac:dyDescent="0.2">
      <c r="A46" s="35" t="s">
        <v>1612</v>
      </c>
      <c r="B46" s="35" t="s">
        <v>568</v>
      </c>
      <c r="C46" s="35" t="s">
        <v>214</v>
      </c>
      <c r="D46" s="35">
        <v>1</v>
      </c>
      <c r="E46" s="35">
        <v>50</v>
      </c>
      <c r="F46" s="35" t="s">
        <v>795</v>
      </c>
      <c r="G46" s="36">
        <v>43358</v>
      </c>
      <c r="H46" s="37">
        <f t="shared" si="2"/>
        <v>43358</v>
      </c>
      <c r="I46" s="35">
        <v>10</v>
      </c>
      <c r="J46" s="35">
        <v>17</v>
      </c>
      <c r="L46" s="35">
        <v>43</v>
      </c>
      <c r="M46" s="35">
        <v>4</v>
      </c>
      <c r="T46" s="35" t="s">
        <v>1274</v>
      </c>
      <c r="U46" s="35" t="s">
        <v>1275</v>
      </c>
      <c r="V46" s="35">
        <v>3</v>
      </c>
      <c r="W46" s="35" t="s">
        <v>1276</v>
      </c>
      <c r="X46" s="35" t="s">
        <v>1277</v>
      </c>
      <c r="Y46" s="35">
        <v>1</v>
      </c>
      <c r="Z46" s="35">
        <v>0</v>
      </c>
      <c r="AA46" s="35">
        <v>0</v>
      </c>
      <c r="AB46" s="35">
        <v>0</v>
      </c>
      <c r="AC46" s="35">
        <v>0</v>
      </c>
      <c r="AD46" s="35">
        <v>0</v>
      </c>
      <c r="AE46" s="35">
        <v>0</v>
      </c>
      <c r="AF46" s="35">
        <v>0</v>
      </c>
      <c r="AH46" s="35">
        <v>0.5</v>
      </c>
      <c r="AI46" s="35" t="s">
        <v>1329</v>
      </c>
      <c r="AJ46" s="35">
        <v>0</v>
      </c>
      <c r="AK46" s="35">
        <v>0</v>
      </c>
      <c r="AL46" s="35">
        <v>0</v>
      </c>
      <c r="AM46" s="35">
        <v>1</v>
      </c>
      <c r="AN46" s="35">
        <v>0</v>
      </c>
      <c r="AO46" s="35">
        <v>0</v>
      </c>
      <c r="AP46" s="35">
        <v>0</v>
      </c>
      <c r="AR46" s="35">
        <v>0</v>
      </c>
      <c r="AS46" s="35">
        <v>2</v>
      </c>
      <c r="AT46" s="35" t="s">
        <v>1288</v>
      </c>
      <c r="AU46" s="35">
        <v>1</v>
      </c>
      <c r="AV46" s="35">
        <v>0</v>
      </c>
      <c r="AW46" s="35">
        <v>0</v>
      </c>
      <c r="AX46" s="35">
        <v>0</v>
      </c>
      <c r="AY46" s="35">
        <v>0</v>
      </c>
      <c r="AZ46" s="35">
        <v>0</v>
      </c>
      <c r="BA46" s="35">
        <v>0</v>
      </c>
      <c r="BB46" s="35">
        <v>0</v>
      </c>
      <c r="BC46" s="35">
        <v>0</v>
      </c>
      <c r="BD46" s="35">
        <v>0</v>
      </c>
      <c r="BE46" s="35">
        <v>0</v>
      </c>
      <c r="BF46" s="35">
        <v>0</v>
      </c>
      <c r="BG46" s="35">
        <v>0</v>
      </c>
      <c r="BI46" s="35" t="s">
        <v>1322</v>
      </c>
      <c r="BJ46" s="35">
        <v>3</v>
      </c>
      <c r="BK46" s="35" t="s">
        <v>1772</v>
      </c>
      <c r="BL46" s="35">
        <v>0</v>
      </c>
      <c r="BM46" s="35">
        <v>0</v>
      </c>
      <c r="BN46" s="35">
        <v>0</v>
      </c>
      <c r="BO46" s="35">
        <v>0</v>
      </c>
      <c r="BP46" s="35">
        <v>0</v>
      </c>
      <c r="BQ46" s="35">
        <v>0</v>
      </c>
      <c r="BR46" s="35">
        <v>0</v>
      </c>
      <c r="BS46" s="35">
        <v>0</v>
      </c>
      <c r="BT46" s="35">
        <v>0</v>
      </c>
      <c r="BU46" s="35">
        <v>0</v>
      </c>
      <c r="BV46" s="35">
        <v>0</v>
      </c>
      <c r="BW46" s="35">
        <v>1</v>
      </c>
      <c r="BX46" s="35">
        <v>0</v>
      </c>
      <c r="CD46" s="35" t="s">
        <v>1293</v>
      </c>
      <c r="CE46" s="35">
        <v>1</v>
      </c>
      <c r="CF46" s="35">
        <v>0</v>
      </c>
      <c r="CG46" s="35">
        <v>0</v>
      </c>
      <c r="CH46" s="35">
        <v>0</v>
      </c>
      <c r="CI46" s="35">
        <v>0</v>
      </c>
      <c r="CJ46" s="35">
        <v>0</v>
      </c>
      <c r="CK46" s="35">
        <v>0</v>
      </c>
      <c r="CL46" s="35">
        <v>0</v>
      </c>
      <c r="CM46" s="35">
        <v>0</v>
      </c>
      <c r="CN46" s="35">
        <v>0</v>
      </c>
      <c r="CO46" s="35">
        <v>0</v>
      </c>
      <c r="CP46" s="35">
        <v>0</v>
      </c>
      <c r="CQ46" s="35">
        <v>0</v>
      </c>
      <c r="CR46" s="35">
        <v>0</v>
      </c>
      <c r="CS46" s="35">
        <v>0</v>
      </c>
      <c r="CT46" s="35">
        <v>0</v>
      </c>
      <c r="CX46" s="35">
        <v>4</v>
      </c>
      <c r="CY46" s="35">
        <v>4</v>
      </c>
      <c r="CZ46" s="35">
        <v>3</v>
      </c>
      <c r="DA46" s="35">
        <v>3</v>
      </c>
      <c r="DB46" s="35">
        <v>3</v>
      </c>
      <c r="DC46" s="35">
        <v>3</v>
      </c>
      <c r="DD46" s="35">
        <v>3</v>
      </c>
      <c r="DE46" s="35">
        <v>3</v>
      </c>
      <c r="DF46" s="35">
        <v>3</v>
      </c>
      <c r="DG46" s="35">
        <v>2</v>
      </c>
      <c r="DH46" s="35" t="s">
        <v>1599</v>
      </c>
      <c r="DI46" s="35" t="s">
        <v>1599</v>
      </c>
      <c r="DJ46" s="35" t="s">
        <v>1599</v>
      </c>
      <c r="DK46" s="35" t="s">
        <v>1599</v>
      </c>
      <c r="DL46" s="35" t="s">
        <v>1599</v>
      </c>
      <c r="DM46" s="35" t="s">
        <v>1599</v>
      </c>
      <c r="DN46" s="35" t="s">
        <v>1599</v>
      </c>
      <c r="DO46" s="35" t="s">
        <v>1599</v>
      </c>
      <c r="DP46" s="35" t="s">
        <v>1599</v>
      </c>
      <c r="DQ46" s="35" t="s">
        <v>1599</v>
      </c>
      <c r="DR46" s="35" t="s">
        <v>1599</v>
      </c>
      <c r="DS46" s="35" t="s">
        <v>1599</v>
      </c>
      <c r="DT46" s="35" t="s">
        <v>1306</v>
      </c>
      <c r="DU46" s="35" t="s">
        <v>54</v>
      </c>
      <c r="EJ46" s="35" t="s">
        <v>1599</v>
      </c>
      <c r="FA46" s="20" t="s">
        <v>1599</v>
      </c>
      <c r="FC46" s="20" t="s">
        <v>1599</v>
      </c>
      <c r="FE46" s="20" t="s">
        <v>1599</v>
      </c>
      <c r="FG46" s="20" t="s">
        <v>1599</v>
      </c>
      <c r="FK46" s="20" t="s">
        <v>1599</v>
      </c>
      <c r="FL46" s="35" t="s">
        <v>1325</v>
      </c>
      <c r="FM46" s="35">
        <v>1</v>
      </c>
      <c r="FN46" s="35">
        <v>0</v>
      </c>
      <c r="FO46" s="35">
        <v>0</v>
      </c>
      <c r="FQ46" s="35" t="s">
        <v>1473</v>
      </c>
      <c r="FR46" s="44">
        <v>60300</v>
      </c>
      <c r="FS46" s="35" t="s">
        <v>1281</v>
      </c>
      <c r="FT46" s="35">
        <v>34</v>
      </c>
      <c r="FU46" s="35" t="s">
        <v>1301</v>
      </c>
      <c r="FV46" s="35" t="s">
        <v>1336</v>
      </c>
      <c r="FX46" s="35">
        <v>1600</v>
      </c>
      <c r="FY46" s="35" t="s">
        <v>1338</v>
      </c>
    </row>
    <row r="47" spans="1:182" x14ac:dyDescent="0.2">
      <c r="A47" s="35" t="s">
        <v>1612</v>
      </c>
      <c r="B47" s="35" t="s">
        <v>568</v>
      </c>
      <c r="C47" s="35" t="s">
        <v>215</v>
      </c>
      <c r="D47" s="35">
        <v>1</v>
      </c>
      <c r="E47" s="35">
        <v>50</v>
      </c>
      <c r="F47" s="35" t="s">
        <v>795</v>
      </c>
      <c r="G47" s="36">
        <v>43358</v>
      </c>
      <c r="H47" s="37">
        <f t="shared" si="2"/>
        <v>43358</v>
      </c>
      <c r="I47" s="35">
        <v>10</v>
      </c>
      <c r="J47" s="35">
        <v>17</v>
      </c>
      <c r="L47" s="35">
        <v>43</v>
      </c>
      <c r="M47" s="35">
        <v>4</v>
      </c>
      <c r="T47" s="35" t="s">
        <v>1274</v>
      </c>
      <c r="U47" s="35" t="s">
        <v>50</v>
      </c>
      <c r="V47" s="35">
        <v>10</v>
      </c>
      <c r="W47" s="35" t="s">
        <v>1276</v>
      </c>
      <c r="X47" s="35" t="s">
        <v>1277</v>
      </c>
      <c r="Y47" s="35">
        <v>1</v>
      </c>
      <c r="Z47" s="35">
        <v>0</v>
      </c>
      <c r="AA47" s="35">
        <v>0</v>
      </c>
      <c r="AB47" s="35">
        <v>0</v>
      </c>
      <c r="AC47" s="35">
        <v>0</v>
      </c>
      <c r="AD47" s="35">
        <v>0</v>
      </c>
      <c r="AE47" s="35">
        <v>0</v>
      </c>
      <c r="AF47" s="35">
        <v>0</v>
      </c>
      <c r="AH47" s="35">
        <v>1</v>
      </c>
      <c r="AI47" s="35" t="s">
        <v>1329</v>
      </c>
      <c r="AJ47" s="35">
        <v>0</v>
      </c>
      <c r="AK47" s="35">
        <v>0</v>
      </c>
      <c r="AL47" s="35">
        <v>0</v>
      </c>
      <c r="AM47" s="35">
        <v>1</v>
      </c>
      <c r="AN47" s="35">
        <v>0</v>
      </c>
      <c r="AO47" s="35">
        <v>0</v>
      </c>
      <c r="AP47" s="35">
        <v>0</v>
      </c>
      <c r="AR47" s="35">
        <v>0</v>
      </c>
      <c r="AS47" s="35">
        <v>2</v>
      </c>
      <c r="AT47" s="35" t="s">
        <v>1671</v>
      </c>
      <c r="AU47" s="35">
        <v>1</v>
      </c>
      <c r="AV47" s="35">
        <v>1</v>
      </c>
      <c r="AW47" s="35">
        <v>0</v>
      </c>
      <c r="AX47" s="35">
        <v>0</v>
      </c>
      <c r="AY47" s="35">
        <v>0</v>
      </c>
      <c r="AZ47" s="35">
        <v>0</v>
      </c>
      <c r="BA47" s="35">
        <v>0</v>
      </c>
      <c r="BB47" s="35">
        <v>1</v>
      </c>
      <c r="BC47" s="35">
        <v>0</v>
      </c>
      <c r="BD47" s="35">
        <v>0</v>
      </c>
      <c r="BE47" s="35">
        <v>0</v>
      </c>
      <c r="BF47" s="35">
        <v>0</v>
      </c>
      <c r="BG47" s="35">
        <v>0</v>
      </c>
      <c r="BI47" s="35" t="s">
        <v>1322</v>
      </c>
      <c r="BJ47" s="35">
        <v>2</v>
      </c>
      <c r="BK47" s="35" t="s">
        <v>1313</v>
      </c>
      <c r="BL47" s="35">
        <v>0</v>
      </c>
      <c r="BM47" s="35">
        <v>0</v>
      </c>
      <c r="BN47" s="35">
        <v>0</v>
      </c>
      <c r="BO47" s="35">
        <v>0</v>
      </c>
      <c r="BP47" s="35">
        <v>0</v>
      </c>
      <c r="BQ47" s="35">
        <v>0</v>
      </c>
      <c r="BR47" s="35">
        <v>1</v>
      </c>
      <c r="BS47" s="35">
        <v>0</v>
      </c>
      <c r="BT47" s="35">
        <v>0</v>
      </c>
      <c r="BU47" s="35">
        <v>0</v>
      </c>
      <c r="BV47" s="35">
        <v>0</v>
      </c>
      <c r="BW47" s="35">
        <v>0</v>
      </c>
      <c r="BX47" s="35">
        <v>0</v>
      </c>
      <c r="CD47" s="35" t="s">
        <v>1305</v>
      </c>
      <c r="CE47" s="35">
        <v>0</v>
      </c>
      <c r="CF47" s="35">
        <v>0</v>
      </c>
      <c r="CG47" s="35">
        <v>0</v>
      </c>
      <c r="CH47" s="35">
        <v>1</v>
      </c>
      <c r="CI47" s="35">
        <v>0</v>
      </c>
      <c r="CJ47" s="35">
        <v>0</v>
      </c>
      <c r="CK47" s="35">
        <v>0</v>
      </c>
      <c r="CL47" s="35">
        <v>0</v>
      </c>
      <c r="CM47" s="35">
        <v>0</v>
      </c>
      <c r="CN47" s="35">
        <v>0</v>
      </c>
      <c r="CO47" s="35">
        <v>0</v>
      </c>
      <c r="CP47" s="35">
        <v>0</v>
      </c>
      <c r="CQ47" s="35">
        <v>0</v>
      </c>
      <c r="CR47" s="35">
        <v>0</v>
      </c>
      <c r="CS47" s="35">
        <v>0</v>
      </c>
      <c r="CT47" s="35">
        <v>0</v>
      </c>
      <c r="CX47" s="35">
        <v>4</v>
      </c>
      <c r="CY47" s="35">
        <v>4</v>
      </c>
      <c r="CZ47" s="35">
        <v>3</v>
      </c>
      <c r="DA47" s="35">
        <v>4</v>
      </c>
      <c r="DB47" s="35">
        <v>4</v>
      </c>
      <c r="DC47" s="35">
        <v>4</v>
      </c>
      <c r="DD47" s="35">
        <v>4</v>
      </c>
      <c r="DE47" s="35">
        <v>3</v>
      </c>
      <c r="DF47" s="35">
        <v>4</v>
      </c>
      <c r="DG47" s="35">
        <v>4</v>
      </c>
      <c r="DH47" s="35" t="s">
        <v>1599</v>
      </c>
      <c r="DI47" s="35" t="s">
        <v>1599</v>
      </c>
      <c r="DJ47" s="35" t="s">
        <v>1599</v>
      </c>
      <c r="DK47" s="35" t="s">
        <v>1599</v>
      </c>
      <c r="DL47" s="35">
        <v>4</v>
      </c>
      <c r="DM47" s="35">
        <v>3</v>
      </c>
      <c r="DN47" s="35">
        <v>1</v>
      </c>
      <c r="DO47" s="35" t="s">
        <v>1599</v>
      </c>
      <c r="DP47" s="35" t="s">
        <v>1599</v>
      </c>
      <c r="DQ47" s="35" t="s">
        <v>1599</v>
      </c>
      <c r="DR47" s="35" t="s">
        <v>1599</v>
      </c>
      <c r="DS47" s="35" t="s">
        <v>1599</v>
      </c>
      <c r="DT47" s="35" t="s">
        <v>1881</v>
      </c>
      <c r="DU47" s="35" t="s">
        <v>51</v>
      </c>
      <c r="EJ47" s="35" t="s">
        <v>1599</v>
      </c>
      <c r="EW47" s="20" t="s">
        <v>54</v>
      </c>
      <c r="FA47" s="20">
        <v>40</v>
      </c>
      <c r="FC47" s="20" t="s">
        <v>1599</v>
      </c>
      <c r="FE47" s="20" t="s">
        <v>1599</v>
      </c>
      <c r="FG47" s="20" t="s">
        <v>1599</v>
      </c>
      <c r="FK47" s="20" t="s">
        <v>1599</v>
      </c>
      <c r="FL47" s="35" t="s">
        <v>1299</v>
      </c>
      <c r="FM47" s="35">
        <v>0</v>
      </c>
      <c r="FN47" s="35">
        <v>0</v>
      </c>
      <c r="FO47" s="35">
        <v>1</v>
      </c>
      <c r="FP47" s="35" t="s">
        <v>1451</v>
      </c>
      <c r="FQ47" s="35" t="s">
        <v>782</v>
      </c>
      <c r="FR47" s="44">
        <v>17440</v>
      </c>
      <c r="FS47" s="35" t="s">
        <v>1281</v>
      </c>
      <c r="FT47" s="35">
        <v>31</v>
      </c>
      <c r="FU47" s="35" t="s">
        <v>1301</v>
      </c>
    </row>
    <row r="48" spans="1:182" x14ac:dyDescent="0.2">
      <c r="A48" s="35" t="s">
        <v>1612</v>
      </c>
      <c r="B48" s="35" t="s">
        <v>568</v>
      </c>
      <c r="C48" s="35" t="s">
        <v>216</v>
      </c>
      <c r="D48" s="35">
        <v>1</v>
      </c>
      <c r="E48" s="35">
        <v>50</v>
      </c>
      <c r="F48" s="35" t="s">
        <v>795</v>
      </c>
      <c r="G48" s="36">
        <v>43358</v>
      </c>
      <c r="H48" s="37">
        <f t="shared" si="2"/>
        <v>43358</v>
      </c>
      <c r="I48" s="35">
        <v>10</v>
      </c>
      <c r="J48" s="35">
        <v>17</v>
      </c>
      <c r="L48" s="35">
        <v>43</v>
      </c>
      <c r="M48" s="35">
        <v>4</v>
      </c>
      <c r="T48" s="35" t="s">
        <v>1339</v>
      </c>
      <c r="U48" s="35" t="s">
        <v>55</v>
      </c>
      <c r="V48" s="35">
        <v>30</v>
      </c>
      <c r="W48" s="35" t="s">
        <v>1276</v>
      </c>
      <c r="X48" s="35" t="s">
        <v>1627</v>
      </c>
      <c r="Y48" s="35">
        <v>0</v>
      </c>
      <c r="Z48" s="35">
        <v>1</v>
      </c>
      <c r="AA48" s="35">
        <v>0</v>
      </c>
      <c r="AB48" s="35">
        <v>0</v>
      </c>
      <c r="AC48" s="35">
        <v>0</v>
      </c>
      <c r="AD48" s="35">
        <v>0</v>
      </c>
      <c r="AE48" s="35">
        <v>0</v>
      </c>
      <c r="AF48" s="35">
        <v>1</v>
      </c>
      <c r="AG48" s="35" t="s">
        <v>1403</v>
      </c>
      <c r="AH48" s="35">
        <v>15</v>
      </c>
      <c r="AI48" s="35" t="s">
        <v>1311</v>
      </c>
      <c r="AJ48" s="35">
        <v>0</v>
      </c>
      <c r="AK48" s="35">
        <v>1</v>
      </c>
      <c r="AL48" s="35">
        <v>0</v>
      </c>
      <c r="AM48" s="35">
        <v>0</v>
      </c>
      <c r="AN48" s="35">
        <v>0</v>
      </c>
      <c r="AO48" s="35">
        <v>0</v>
      </c>
      <c r="AP48" s="35">
        <v>0</v>
      </c>
      <c r="AR48" s="35">
        <v>0</v>
      </c>
      <c r="AS48" s="35">
        <v>2</v>
      </c>
      <c r="AT48" s="35" t="s">
        <v>1704</v>
      </c>
      <c r="AU48" s="35">
        <v>0</v>
      </c>
      <c r="AV48" s="35">
        <v>1</v>
      </c>
      <c r="AW48" s="35">
        <v>0</v>
      </c>
      <c r="AX48" s="35">
        <v>0</v>
      </c>
      <c r="AY48" s="35">
        <v>0</v>
      </c>
      <c r="AZ48" s="35">
        <v>1</v>
      </c>
      <c r="BA48" s="35">
        <v>0</v>
      </c>
      <c r="BB48" s="35">
        <v>0</v>
      </c>
      <c r="BC48" s="35">
        <v>1</v>
      </c>
      <c r="BD48" s="35">
        <v>0</v>
      </c>
      <c r="BE48" s="35">
        <v>0</v>
      </c>
      <c r="BF48" s="35">
        <v>0</v>
      </c>
      <c r="BG48" s="35">
        <v>0</v>
      </c>
      <c r="BI48" s="35" t="s">
        <v>1291</v>
      </c>
      <c r="BJ48" s="35">
        <v>50</v>
      </c>
      <c r="BK48" s="35" t="s">
        <v>1728</v>
      </c>
      <c r="BL48" s="35">
        <v>1</v>
      </c>
      <c r="BM48" s="35">
        <v>0</v>
      </c>
      <c r="BN48" s="35">
        <v>0</v>
      </c>
      <c r="BO48" s="35">
        <v>0</v>
      </c>
      <c r="BP48" s="35">
        <v>0</v>
      </c>
      <c r="BQ48" s="35">
        <v>0</v>
      </c>
      <c r="BR48" s="35">
        <v>1</v>
      </c>
      <c r="BS48" s="35">
        <v>0</v>
      </c>
      <c r="BT48" s="35">
        <v>0</v>
      </c>
      <c r="BU48" s="35">
        <v>0</v>
      </c>
      <c r="BV48" s="35">
        <v>1</v>
      </c>
      <c r="BW48" s="35">
        <v>0</v>
      </c>
      <c r="BX48" s="35">
        <v>0</v>
      </c>
      <c r="CD48" s="35" t="s">
        <v>1823</v>
      </c>
      <c r="CE48" s="35">
        <v>1</v>
      </c>
      <c r="CF48" s="35">
        <v>0</v>
      </c>
      <c r="CG48" s="35">
        <v>0</v>
      </c>
      <c r="CH48" s="35">
        <v>0</v>
      </c>
      <c r="CI48" s="35">
        <v>0</v>
      </c>
      <c r="CJ48" s="35">
        <v>0</v>
      </c>
      <c r="CK48" s="35">
        <v>1</v>
      </c>
      <c r="CL48" s="35">
        <v>0</v>
      </c>
      <c r="CM48" s="35">
        <v>1</v>
      </c>
      <c r="CN48" s="35">
        <v>0</v>
      </c>
      <c r="CO48" s="35">
        <v>0</v>
      </c>
      <c r="CP48" s="35">
        <v>0</v>
      </c>
      <c r="CQ48" s="35">
        <v>0</v>
      </c>
      <c r="CR48" s="35">
        <v>1</v>
      </c>
      <c r="CS48" s="35">
        <v>0</v>
      </c>
      <c r="CT48" s="35">
        <v>0</v>
      </c>
      <c r="CX48" s="35">
        <v>4</v>
      </c>
      <c r="CY48" s="35">
        <v>3</v>
      </c>
      <c r="CZ48" s="35">
        <v>3</v>
      </c>
      <c r="DA48" s="35">
        <v>3</v>
      </c>
      <c r="DB48" s="35">
        <v>2</v>
      </c>
      <c r="DC48" s="35">
        <v>3</v>
      </c>
      <c r="DD48" s="35" t="s">
        <v>1599</v>
      </c>
      <c r="DE48" s="35">
        <v>2</v>
      </c>
      <c r="DF48" s="35">
        <v>3</v>
      </c>
      <c r="DG48" s="35">
        <v>2</v>
      </c>
      <c r="DH48" s="35">
        <v>2</v>
      </c>
      <c r="DI48" s="35">
        <v>3</v>
      </c>
      <c r="DJ48" s="35">
        <v>2</v>
      </c>
      <c r="DK48" s="35">
        <v>2</v>
      </c>
      <c r="DL48" s="35">
        <v>3</v>
      </c>
      <c r="DM48" s="35">
        <v>2</v>
      </c>
      <c r="DN48" s="35">
        <v>4</v>
      </c>
      <c r="DO48" s="35" t="s">
        <v>1599</v>
      </c>
      <c r="DP48" s="35" t="s">
        <v>1599</v>
      </c>
      <c r="DQ48" s="35">
        <v>1</v>
      </c>
      <c r="DR48" s="35" t="s">
        <v>1599</v>
      </c>
      <c r="DS48" s="35" t="s">
        <v>1599</v>
      </c>
      <c r="DT48" s="35" t="s">
        <v>1306</v>
      </c>
      <c r="DU48" s="35" t="s">
        <v>51</v>
      </c>
      <c r="EJ48" s="35" t="s">
        <v>1599</v>
      </c>
      <c r="EW48" s="20" t="s">
        <v>51</v>
      </c>
      <c r="FA48" s="20" t="s">
        <v>1599</v>
      </c>
      <c r="FC48" s="20" t="s">
        <v>1599</v>
      </c>
      <c r="FE48" s="20" t="s">
        <v>1599</v>
      </c>
      <c r="FG48" s="20" t="s">
        <v>1599</v>
      </c>
      <c r="FK48" s="20" t="s">
        <v>1599</v>
      </c>
      <c r="FL48" s="35" t="s">
        <v>1923</v>
      </c>
      <c r="FM48" s="35">
        <v>0</v>
      </c>
      <c r="FN48" s="35">
        <v>1</v>
      </c>
      <c r="FO48" s="35">
        <v>0</v>
      </c>
      <c r="FQ48" s="35" t="s">
        <v>1474</v>
      </c>
      <c r="FR48" s="44">
        <v>17138</v>
      </c>
      <c r="FS48" s="35" t="s">
        <v>1281</v>
      </c>
      <c r="FT48" s="35">
        <v>30</v>
      </c>
      <c r="FU48" s="35" t="s">
        <v>1282</v>
      </c>
      <c r="FV48" s="35" t="s">
        <v>1336</v>
      </c>
      <c r="FX48" s="35">
        <v>5000</v>
      </c>
      <c r="FY48" s="35" t="s">
        <v>1284</v>
      </c>
    </row>
    <row r="49" spans="1:182" x14ac:dyDescent="0.2">
      <c r="A49" s="35" t="s">
        <v>1612</v>
      </c>
      <c r="B49" s="35" t="s">
        <v>568</v>
      </c>
      <c r="C49" s="35" t="s">
        <v>217</v>
      </c>
      <c r="D49" s="35">
        <v>1</v>
      </c>
      <c r="E49" s="35">
        <v>50</v>
      </c>
      <c r="F49" s="35" t="s">
        <v>795</v>
      </c>
      <c r="G49" s="36">
        <v>43358</v>
      </c>
      <c r="H49" s="37">
        <f t="shared" si="2"/>
        <v>43358</v>
      </c>
      <c r="I49" s="35">
        <v>11</v>
      </c>
      <c r="J49" s="35">
        <v>17</v>
      </c>
      <c r="L49" s="35">
        <v>43</v>
      </c>
      <c r="M49" s="35">
        <v>4</v>
      </c>
      <c r="T49" s="35" t="s">
        <v>1358</v>
      </c>
      <c r="U49" s="35" t="s">
        <v>1275</v>
      </c>
      <c r="W49" s="35" t="s">
        <v>1340</v>
      </c>
      <c r="X49" s="35" t="s">
        <v>1354</v>
      </c>
      <c r="Y49" s="35">
        <v>0</v>
      </c>
      <c r="Z49" s="35">
        <v>0</v>
      </c>
      <c r="AA49" s="35">
        <v>0</v>
      </c>
      <c r="AB49" s="35">
        <v>0</v>
      </c>
      <c r="AC49" s="35">
        <v>0</v>
      </c>
      <c r="AD49" s="35">
        <v>0</v>
      </c>
      <c r="AE49" s="35">
        <v>1</v>
      </c>
      <c r="AF49" s="35">
        <v>0</v>
      </c>
      <c r="AH49" s="35">
        <v>8</v>
      </c>
      <c r="AI49" s="35" t="s">
        <v>1311</v>
      </c>
      <c r="AJ49" s="35">
        <v>0</v>
      </c>
      <c r="AK49" s="35">
        <v>1</v>
      </c>
      <c r="AL49" s="35">
        <v>0</v>
      </c>
      <c r="AM49" s="35">
        <v>0</v>
      </c>
      <c r="AN49" s="35">
        <v>0</v>
      </c>
      <c r="AO49" s="35">
        <v>0</v>
      </c>
      <c r="AP49" s="35">
        <v>0</v>
      </c>
      <c r="AR49" s="35">
        <v>0</v>
      </c>
      <c r="AS49" s="35">
        <v>2</v>
      </c>
      <c r="AT49" s="35" t="s">
        <v>1665</v>
      </c>
      <c r="AU49" s="35">
        <v>0</v>
      </c>
      <c r="AV49" s="35">
        <v>1</v>
      </c>
      <c r="AW49" s="35">
        <v>0</v>
      </c>
      <c r="AX49" s="35">
        <v>0</v>
      </c>
      <c r="AY49" s="35">
        <v>0</v>
      </c>
      <c r="AZ49" s="35">
        <v>0</v>
      </c>
      <c r="BA49" s="35">
        <v>0</v>
      </c>
      <c r="BB49" s="35">
        <v>0</v>
      </c>
      <c r="BC49" s="35">
        <v>1</v>
      </c>
      <c r="BD49" s="35">
        <v>0</v>
      </c>
      <c r="BE49" s="35">
        <v>0</v>
      </c>
      <c r="BF49" s="35">
        <v>0</v>
      </c>
      <c r="BG49" s="35">
        <v>0</v>
      </c>
      <c r="BI49" s="35" t="s">
        <v>1291</v>
      </c>
      <c r="BJ49" s="35">
        <v>40</v>
      </c>
      <c r="BK49" s="35" t="s">
        <v>1599</v>
      </c>
      <c r="BL49" s="35">
        <v>0</v>
      </c>
      <c r="BM49" s="35">
        <v>0</v>
      </c>
      <c r="BN49" s="35">
        <v>0</v>
      </c>
      <c r="BO49" s="35">
        <v>0</v>
      </c>
      <c r="BP49" s="35">
        <v>0</v>
      </c>
      <c r="BQ49" s="35">
        <v>0</v>
      </c>
      <c r="BR49" s="35">
        <v>0</v>
      </c>
      <c r="BS49" s="35">
        <v>0</v>
      </c>
      <c r="BT49" s="35">
        <v>0</v>
      </c>
      <c r="BU49" s="35">
        <v>0</v>
      </c>
      <c r="BV49" s="35">
        <v>0</v>
      </c>
      <c r="BW49" s="35">
        <v>0</v>
      </c>
      <c r="BX49" s="35">
        <v>0</v>
      </c>
      <c r="CD49" s="35" t="s">
        <v>1807</v>
      </c>
      <c r="CE49" s="35">
        <v>1</v>
      </c>
      <c r="CF49" s="35">
        <v>0</v>
      </c>
      <c r="CG49" s="35">
        <v>0</v>
      </c>
      <c r="CH49" s="35">
        <v>0</v>
      </c>
      <c r="CI49" s="35">
        <v>0</v>
      </c>
      <c r="CJ49" s="35">
        <v>1</v>
      </c>
      <c r="CK49" s="35">
        <v>0</v>
      </c>
      <c r="CL49" s="35">
        <v>0</v>
      </c>
      <c r="CM49" s="35">
        <v>0</v>
      </c>
      <c r="CN49" s="35">
        <v>0</v>
      </c>
      <c r="CO49" s="35">
        <v>0</v>
      </c>
      <c r="CP49" s="35">
        <v>0</v>
      </c>
      <c r="CQ49" s="35">
        <v>0</v>
      </c>
      <c r="CR49" s="35">
        <v>0</v>
      </c>
      <c r="CS49" s="35">
        <v>0</v>
      </c>
      <c r="CT49" s="35">
        <v>0</v>
      </c>
      <c r="CX49" s="35" t="s">
        <v>1599</v>
      </c>
      <c r="CY49" s="35" t="s">
        <v>1599</v>
      </c>
      <c r="CZ49" s="35">
        <v>2</v>
      </c>
      <c r="DA49" s="35" t="s">
        <v>1599</v>
      </c>
      <c r="DB49" s="35">
        <v>4</v>
      </c>
      <c r="DC49" s="35">
        <v>4</v>
      </c>
      <c r="DD49" s="35" t="s">
        <v>1599</v>
      </c>
      <c r="DE49" s="35" t="s">
        <v>1599</v>
      </c>
      <c r="DF49" s="35" t="s">
        <v>1599</v>
      </c>
      <c r="DG49" s="35">
        <v>2</v>
      </c>
      <c r="DH49" s="35">
        <v>3</v>
      </c>
      <c r="DI49" s="35" t="s">
        <v>1599</v>
      </c>
      <c r="DJ49" s="35" t="s">
        <v>1599</v>
      </c>
      <c r="DK49" s="35" t="s">
        <v>1599</v>
      </c>
      <c r="DL49" s="35" t="s">
        <v>1599</v>
      </c>
      <c r="DM49" s="35" t="s">
        <v>1599</v>
      </c>
      <c r="DN49" s="35" t="s">
        <v>1599</v>
      </c>
      <c r="DO49" s="35" t="s">
        <v>1599</v>
      </c>
      <c r="DP49" s="35" t="s">
        <v>1599</v>
      </c>
      <c r="DQ49" s="35" t="s">
        <v>1599</v>
      </c>
      <c r="DR49" s="35" t="s">
        <v>1599</v>
      </c>
      <c r="DS49" s="35" t="s">
        <v>1599</v>
      </c>
      <c r="DT49" s="35" t="s">
        <v>1881</v>
      </c>
      <c r="DU49" s="35" t="s">
        <v>54</v>
      </c>
      <c r="DW49" s="35" t="s">
        <v>1324</v>
      </c>
      <c r="DY49" s="35" t="s">
        <v>1320</v>
      </c>
      <c r="EB49" s="35" t="s">
        <v>1296</v>
      </c>
      <c r="EC49" s="35" t="s">
        <v>1284</v>
      </c>
      <c r="EJ49" s="35" t="s">
        <v>1354</v>
      </c>
      <c r="EK49" s="35">
        <v>0</v>
      </c>
      <c r="EL49" s="35">
        <v>0</v>
      </c>
      <c r="EM49" s="35">
        <v>0</v>
      </c>
      <c r="EN49" s="35">
        <v>0</v>
      </c>
      <c r="EO49" s="35">
        <v>0</v>
      </c>
      <c r="EP49" s="35">
        <v>0</v>
      </c>
      <c r="EQ49" s="35">
        <v>1</v>
      </c>
      <c r="ER49" s="35">
        <v>0</v>
      </c>
      <c r="ES49" s="35">
        <v>0</v>
      </c>
      <c r="EY49" s="20">
        <v>20</v>
      </c>
      <c r="FA49" s="20" t="s">
        <v>1599</v>
      </c>
      <c r="FC49" s="20" t="s">
        <v>1599</v>
      </c>
      <c r="FE49" s="20" t="s">
        <v>1599</v>
      </c>
      <c r="FG49" s="20" t="s">
        <v>1599</v>
      </c>
      <c r="FK49" s="20" t="s">
        <v>1599</v>
      </c>
      <c r="FL49" s="35" t="s">
        <v>1299</v>
      </c>
      <c r="FM49" s="35">
        <v>0</v>
      </c>
      <c r="FN49" s="35">
        <v>0</v>
      </c>
      <c r="FO49" s="35">
        <v>1</v>
      </c>
      <c r="FP49" s="35" t="s">
        <v>1475</v>
      </c>
      <c r="FQ49" s="35" t="s">
        <v>1476</v>
      </c>
      <c r="FR49" s="44">
        <v>13190</v>
      </c>
      <c r="FS49" s="35" t="s">
        <v>1281</v>
      </c>
      <c r="FT49" s="35">
        <v>73</v>
      </c>
      <c r="FU49" s="35" t="s">
        <v>1301</v>
      </c>
      <c r="FV49" s="35" t="s">
        <v>1283</v>
      </c>
      <c r="FY49" s="35" t="s">
        <v>1284</v>
      </c>
    </row>
    <row r="50" spans="1:182" x14ac:dyDescent="0.2">
      <c r="A50" s="35" t="s">
        <v>1612</v>
      </c>
      <c r="B50" s="35" t="s">
        <v>568</v>
      </c>
      <c r="C50" s="35" t="s">
        <v>218</v>
      </c>
      <c r="D50" s="35">
        <v>1</v>
      </c>
      <c r="E50" s="35">
        <v>50</v>
      </c>
      <c r="F50" s="35" t="s">
        <v>795</v>
      </c>
      <c r="G50" s="36">
        <v>43358</v>
      </c>
      <c r="H50" s="37">
        <f t="shared" si="2"/>
        <v>43358</v>
      </c>
      <c r="I50" s="35">
        <v>11</v>
      </c>
      <c r="J50" s="35">
        <v>17</v>
      </c>
      <c r="L50" s="35">
        <v>43</v>
      </c>
      <c r="M50" s="35">
        <v>4</v>
      </c>
      <c r="T50" s="35" t="s">
        <v>1358</v>
      </c>
      <c r="U50" s="35" t="s">
        <v>1275</v>
      </c>
      <c r="V50" s="35">
        <v>60</v>
      </c>
      <c r="W50" s="35" t="s">
        <v>1276</v>
      </c>
      <c r="X50" s="35" t="s">
        <v>1277</v>
      </c>
      <c r="Y50" s="35">
        <v>1</v>
      </c>
      <c r="Z50" s="35">
        <v>0</v>
      </c>
      <c r="AA50" s="35">
        <v>0</v>
      </c>
      <c r="AB50" s="35">
        <v>0</v>
      </c>
      <c r="AC50" s="35">
        <v>0</v>
      </c>
      <c r="AD50" s="35">
        <v>0</v>
      </c>
      <c r="AE50" s="35">
        <v>0</v>
      </c>
      <c r="AF50" s="35">
        <v>0</v>
      </c>
      <c r="AH50" s="35">
        <v>0.2</v>
      </c>
      <c r="AI50" s="35" t="s">
        <v>1311</v>
      </c>
      <c r="AJ50" s="35">
        <v>0</v>
      </c>
      <c r="AK50" s="35">
        <v>1</v>
      </c>
      <c r="AL50" s="35">
        <v>0</v>
      </c>
      <c r="AM50" s="35">
        <v>0</v>
      </c>
      <c r="AN50" s="35">
        <v>0</v>
      </c>
      <c r="AO50" s="35">
        <v>0</v>
      </c>
      <c r="AP50" s="35">
        <v>0</v>
      </c>
      <c r="AR50" s="35">
        <v>0</v>
      </c>
      <c r="AS50" s="35">
        <v>2</v>
      </c>
      <c r="AT50" s="35" t="s">
        <v>1667</v>
      </c>
      <c r="AU50" s="35">
        <v>1</v>
      </c>
      <c r="AV50" s="35">
        <v>0</v>
      </c>
      <c r="AW50" s="35">
        <v>0</v>
      </c>
      <c r="AX50" s="35">
        <v>1</v>
      </c>
      <c r="AY50" s="35">
        <v>0</v>
      </c>
      <c r="AZ50" s="35">
        <v>0</v>
      </c>
      <c r="BA50" s="35">
        <v>0</v>
      </c>
      <c r="BB50" s="35">
        <v>0</v>
      </c>
      <c r="BC50" s="35">
        <v>0</v>
      </c>
      <c r="BD50" s="35">
        <v>0</v>
      </c>
      <c r="BE50" s="35">
        <v>0</v>
      </c>
      <c r="BF50" s="35">
        <v>0</v>
      </c>
      <c r="BG50" s="35">
        <v>0</v>
      </c>
      <c r="BI50" s="35" t="s">
        <v>1291</v>
      </c>
      <c r="BJ50" s="35">
        <v>1</v>
      </c>
      <c r="BK50" s="35" t="s">
        <v>1772</v>
      </c>
      <c r="BL50" s="35">
        <v>0</v>
      </c>
      <c r="BM50" s="35">
        <v>0</v>
      </c>
      <c r="BN50" s="35">
        <v>0</v>
      </c>
      <c r="BO50" s="35">
        <v>0</v>
      </c>
      <c r="BP50" s="35">
        <v>0</v>
      </c>
      <c r="BQ50" s="35">
        <v>0</v>
      </c>
      <c r="BR50" s="35">
        <v>0</v>
      </c>
      <c r="BS50" s="35">
        <v>0</v>
      </c>
      <c r="BT50" s="35">
        <v>0</v>
      </c>
      <c r="BU50" s="35">
        <v>0</v>
      </c>
      <c r="BV50" s="35">
        <v>0</v>
      </c>
      <c r="BW50" s="35">
        <v>1</v>
      </c>
      <c r="BX50" s="35">
        <v>0</v>
      </c>
      <c r="CD50" s="35" t="s">
        <v>1293</v>
      </c>
      <c r="CE50" s="35">
        <v>1</v>
      </c>
      <c r="CF50" s="35">
        <v>0</v>
      </c>
      <c r="CG50" s="35">
        <v>0</v>
      </c>
      <c r="CH50" s="35">
        <v>0</v>
      </c>
      <c r="CI50" s="35">
        <v>0</v>
      </c>
      <c r="CJ50" s="35">
        <v>0</v>
      </c>
      <c r="CK50" s="35">
        <v>0</v>
      </c>
      <c r="CL50" s="35">
        <v>0</v>
      </c>
      <c r="CM50" s="35">
        <v>0</v>
      </c>
      <c r="CN50" s="35">
        <v>0</v>
      </c>
      <c r="CO50" s="35">
        <v>0</v>
      </c>
      <c r="CP50" s="35">
        <v>0</v>
      </c>
      <c r="CQ50" s="35">
        <v>0</v>
      </c>
      <c r="CR50" s="35">
        <v>0</v>
      </c>
      <c r="CS50" s="35">
        <v>0</v>
      </c>
      <c r="CT50" s="35">
        <v>0</v>
      </c>
      <c r="CX50" s="35" t="s">
        <v>1599</v>
      </c>
      <c r="CY50" s="35" t="s">
        <v>1599</v>
      </c>
      <c r="CZ50" s="35" t="s">
        <v>1599</v>
      </c>
      <c r="DA50" s="35" t="s">
        <v>1599</v>
      </c>
      <c r="DB50" s="35" t="s">
        <v>1599</v>
      </c>
      <c r="DC50" s="35" t="s">
        <v>1599</v>
      </c>
      <c r="DD50" s="35" t="s">
        <v>1599</v>
      </c>
      <c r="DE50" s="35" t="s">
        <v>1599</v>
      </c>
      <c r="DF50" s="35" t="s">
        <v>1599</v>
      </c>
      <c r="DG50" s="35" t="s">
        <v>1599</v>
      </c>
      <c r="DH50" s="35" t="s">
        <v>1599</v>
      </c>
      <c r="DI50" s="35" t="s">
        <v>1599</v>
      </c>
      <c r="DJ50" s="35" t="s">
        <v>1599</v>
      </c>
      <c r="DK50" s="35" t="s">
        <v>1599</v>
      </c>
      <c r="DL50" s="35" t="s">
        <v>1599</v>
      </c>
      <c r="DM50" s="35" t="s">
        <v>1599</v>
      </c>
      <c r="DN50" s="35" t="s">
        <v>1599</v>
      </c>
      <c r="DO50" s="35" t="s">
        <v>1599</v>
      </c>
      <c r="DP50" s="35" t="s">
        <v>1599</v>
      </c>
      <c r="DQ50" s="35" t="s">
        <v>1599</v>
      </c>
      <c r="DR50" s="35" t="s">
        <v>1599</v>
      </c>
      <c r="DS50" s="35" t="s">
        <v>1599</v>
      </c>
      <c r="DT50" s="35" t="s">
        <v>1881</v>
      </c>
      <c r="DU50" s="35" t="s">
        <v>54</v>
      </c>
      <c r="DV50" s="35">
        <v>3</v>
      </c>
      <c r="DW50" s="35" t="s">
        <v>1324</v>
      </c>
      <c r="DY50" s="35" t="s">
        <v>1320</v>
      </c>
      <c r="DZ50" s="35">
        <v>3</v>
      </c>
      <c r="EA50" s="35" t="s">
        <v>1387</v>
      </c>
      <c r="EB50" s="35" t="s">
        <v>1296</v>
      </c>
      <c r="EC50" s="35" t="s">
        <v>1284</v>
      </c>
      <c r="EJ50" s="35" t="s">
        <v>201</v>
      </c>
      <c r="EK50" s="35">
        <v>0</v>
      </c>
      <c r="EL50" s="35">
        <v>1</v>
      </c>
      <c r="EM50" s="35">
        <v>0</v>
      </c>
      <c r="EN50" s="35">
        <v>0</v>
      </c>
      <c r="EO50" s="35">
        <v>0</v>
      </c>
      <c r="EP50" s="35">
        <v>0</v>
      </c>
      <c r="EQ50" s="35">
        <v>0</v>
      </c>
      <c r="ER50" s="35">
        <v>0</v>
      </c>
      <c r="ES50" s="35">
        <v>0</v>
      </c>
      <c r="EY50" s="20">
        <v>22</v>
      </c>
      <c r="FA50" s="20">
        <v>60</v>
      </c>
      <c r="FC50" s="20" t="s">
        <v>1599</v>
      </c>
      <c r="FE50" s="20" t="s">
        <v>1599</v>
      </c>
      <c r="FG50" s="20" t="s">
        <v>1599</v>
      </c>
      <c r="FK50" s="20" t="s">
        <v>1599</v>
      </c>
      <c r="FL50" s="35" t="s">
        <v>1923</v>
      </c>
      <c r="FM50" s="35">
        <v>0</v>
      </c>
      <c r="FN50" s="35">
        <v>1</v>
      </c>
      <c r="FO50" s="35">
        <v>0</v>
      </c>
      <c r="FP50" s="35" t="s">
        <v>1927</v>
      </c>
      <c r="FQ50" s="35" t="s">
        <v>1477</v>
      </c>
      <c r="FR50" s="44">
        <v>58200</v>
      </c>
      <c r="FS50" s="35" t="s">
        <v>1281</v>
      </c>
      <c r="FT50" s="35">
        <v>60</v>
      </c>
      <c r="FU50" s="35" t="s">
        <v>1282</v>
      </c>
      <c r="FV50" s="35" t="s">
        <v>1357</v>
      </c>
      <c r="FX50" s="35">
        <v>3000</v>
      </c>
      <c r="FY50" s="35" t="s">
        <v>1310</v>
      </c>
    </row>
    <row r="51" spans="1:182" x14ac:dyDescent="0.2">
      <c r="A51" s="35" t="s">
        <v>1612</v>
      </c>
      <c r="B51" s="35" t="s">
        <v>568</v>
      </c>
      <c r="C51" s="35" t="s">
        <v>219</v>
      </c>
      <c r="D51" s="35">
        <v>1</v>
      </c>
      <c r="E51" s="35">
        <v>50</v>
      </c>
      <c r="F51" s="35" t="s">
        <v>795</v>
      </c>
      <c r="G51" s="36">
        <v>43358</v>
      </c>
      <c r="H51" s="37">
        <f t="shared" si="2"/>
        <v>43358</v>
      </c>
      <c r="I51" s="35">
        <v>11</v>
      </c>
      <c r="J51" s="35">
        <v>17</v>
      </c>
      <c r="L51" s="35">
        <v>43</v>
      </c>
      <c r="M51" s="35">
        <v>4</v>
      </c>
      <c r="T51" s="35" t="s">
        <v>1274</v>
      </c>
      <c r="U51" s="35" t="s">
        <v>1275</v>
      </c>
      <c r="V51" s="35">
        <v>35</v>
      </c>
      <c r="W51" s="35" t="s">
        <v>1276</v>
      </c>
      <c r="X51" s="35" t="s">
        <v>1277</v>
      </c>
      <c r="Y51" s="35">
        <v>1</v>
      </c>
      <c r="Z51" s="35">
        <v>0</v>
      </c>
      <c r="AA51" s="35">
        <v>0</v>
      </c>
      <c r="AB51" s="35">
        <v>0</v>
      </c>
      <c r="AC51" s="35">
        <v>0</v>
      </c>
      <c r="AD51" s="35">
        <v>0</v>
      </c>
      <c r="AE51" s="35">
        <v>0</v>
      </c>
      <c r="AF51" s="35">
        <v>0</v>
      </c>
      <c r="AH51" s="35">
        <v>3</v>
      </c>
      <c r="AI51" s="35" t="s">
        <v>1278</v>
      </c>
      <c r="AJ51" s="35">
        <v>1</v>
      </c>
      <c r="AK51" s="35">
        <v>0</v>
      </c>
      <c r="AL51" s="35">
        <v>0</v>
      </c>
      <c r="AM51" s="35">
        <v>0</v>
      </c>
      <c r="AN51" s="35">
        <v>0</v>
      </c>
      <c r="AO51" s="35">
        <v>0</v>
      </c>
      <c r="AP51" s="35">
        <v>0</v>
      </c>
      <c r="AR51" s="35">
        <v>0</v>
      </c>
      <c r="AS51" s="35">
        <v>1</v>
      </c>
      <c r="AT51" s="35" t="s">
        <v>1279</v>
      </c>
      <c r="AU51" s="35">
        <v>0</v>
      </c>
      <c r="AV51" s="35">
        <v>0</v>
      </c>
      <c r="AW51" s="35">
        <v>0</v>
      </c>
      <c r="AX51" s="35">
        <v>0</v>
      </c>
      <c r="AY51" s="35">
        <v>0</v>
      </c>
      <c r="AZ51" s="35">
        <v>0</v>
      </c>
      <c r="BA51" s="35">
        <v>0</v>
      </c>
      <c r="BB51" s="35">
        <v>0</v>
      </c>
      <c r="BC51" s="35">
        <v>0</v>
      </c>
      <c r="BD51" s="35">
        <v>0</v>
      </c>
      <c r="BE51" s="35">
        <v>0</v>
      </c>
      <c r="BF51" s="35">
        <v>0</v>
      </c>
      <c r="BG51" s="35">
        <v>1</v>
      </c>
      <c r="BK51" s="35" t="s">
        <v>1772</v>
      </c>
      <c r="BL51" s="35">
        <v>0</v>
      </c>
      <c r="BM51" s="35">
        <v>0</v>
      </c>
      <c r="BN51" s="35">
        <v>0</v>
      </c>
      <c r="BO51" s="35">
        <v>0</v>
      </c>
      <c r="BP51" s="35">
        <v>0</v>
      </c>
      <c r="BQ51" s="35">
        <v>0</v>
      </c>
      <c r="BR51" s="35">
        <v>0</v>
      </c>
      <c r="BS51" s="35">
        <v>0</v>
      </c>
      <c r="BT51" s="35">
        <v>0</v>
      </c>
      <c r="BU51" s="35">
        <v>0</v>
      </c>
      <c r="BV51" s="35">
        <v>0</v>
      </c>
      <c r="BW51" s="35">
        <v>1</v>
      </c>
      <c r="BX51" s="35">
        <v>0</v>
      </c>
      <c r="CD51" s="35" t="s">
        <v>1280</v>
      </c>
      <c r="CE51" s="35">
        <v>0</v>
      </c>
      <c r="CF51" s="35">
        <v>0</v>
      </c>
      <c r="CG51" s="35">
        <v>0</v>
      </c>
      <c r="CH51" s="35">
        <v>0</v>
      </c>
      <c r="CI51" s="35">
        <v>0</v>
      </c>
      <c r="CJ51" s="35">
        <v>0</v>
      </c>
      <c r="CK51" s="35">
        <v>0</v>
      </c>
      <c r="CL51" s="35">
        <v>0</v>
      </c>
      <c r="CM51" s="35">
        <v>0</v>
      </c>
      <c r="CN51" s="35">
        <v>0</v>
      </c>
      <c r="CO51" s="35">
        <v>0</v>
      </c>
      <c r="CP51" s="35">
        <v>0</v>
      </c>
      <c r="CQ51" s="35">
        <v>0</v>
      </c>
      <c r="CR51" s="35">
        <v>0</v>
      </c>
      <c r="CS51" s="35">
        <v>1</v>
      </c>
      <c r="CT51" s="35">
        <v>0</v>
      </c>
      <c r="CX51" s="35">
        <v>4</v>
      </c>
      <c r="CY51" s="35">
        <v>3</v>
      </c>
      <c r="CZ51" s="35">
        <v>3</v>
      </c>
      <c r="DA51" s="35">
        <v>3</v>
      </c>
      <c r="DB51" s="35">
        <v>3</v>
      </c>
      <c r="DC51" s="35">
        <v>3</v>
      </c>
      <c r="DD51" s="35" t="s">
        <v>1599</v>
      </c>
      <c r="DE51" s="35">
        <v>4</v>
      </c>
      <c r="DF51" s="35" t="s">
        <v>1599</v>
      </c>
      <c r="DG51" s="35" t="s">
        <v>1599</v>
      </c>
      <c r="DH51" s="35" t="s">
        <v>1599</v>
      </c>
      <c r="DI51" s="35" t="s">
        <v>1599</v>
      </c>
      <c r="DJ51" s="35" t="s">
        <v>1599</v>
      </c>
      <c r="DK51" s="35" t="s">
        <v>1599</v>
      </c>
      <c r="DL51" s="35" t="s">
        <v>1599</v>
      </c>
      <c r="DM51" s="35" t="s">
        <v>1599</v>
      </c>
      <c r="DN51" s="35">
        <v>4</v>
      </c>
      <c r="DO51" s="35" t="s">
        <v>1599</v>
      </c>
      <c r="DP51" s="35" t="s">
        <v>1599</v>
      </c>
      <c r="DQ51" s="35" t="s">
        <v>1599</v>
      </c>
      <c r="DR51" s="35" t="s">
        <v>1599</v>
      </c>
      <c r="DS51" s="35" t="s">
        <v>1599</v>
      </c>
      <c r="DU51" s="35" t="s">
        <v>51</v>
      </c>
      <c r="EJ51" s="35" t="s">
        <v>1599</v>
      </c>
      <c r="EW51" s="20" t="s">
        <v>51</v>
      </c>
      <c r="FA51" s="20" t="s">
        <v>1599</v>
      </c>
      <c r="FC51" s="20" t="s">
        <v>1599</v>
      </c>
      <c r="FE51" s="20" t="s">
        <v>1599</v>
      </c>
      <c r="FG51" s="20" t="s">
        <v>1599</v>
      </c>
      <c r="FK51" s="20" t="s">
        <v>1599</v>
      </c>
      <c r="FL51" s="35" t="s">
        <v>1325</v>
      </c>
      <c r="FM51" s="35">
        <v>1</v>
      </c>
      <c r="FN51" s="35">
        <v>0</v>
      </c>
      <c r="FO51" s="35">
        <v>0</v>
      </c>
      <c r="FQ51" s="35" t="s">
        <v>1436</v>
      </c>
      <c r="FR51" s="44">
        <v>17110</v>
      </c>
      <c r="FS51" s="35" t="s">
        <v>1281</v>
      </c>
      <c r="FT51" s="35">
        <v>62</v>
      </c>
      <c r="FU51" s="35" t="s">
        <v>1282</v>
      </c>
      <c r="FV51" s="35" t="s">
        <v>1283</v>
      </c>
      <c r="FX51" s="35">
        <v>2300</v>
      </c>
      <c r="FY51" s="35" t="s">
        <v>1284</v>
      </c>
    </row>
    <row r="52" spans="1:182" x14ac:dyDescent="0.2">
      <c r="A52" s="35" t="s">
        <v>1612</v>
      </c>
      <c r="B52" s="35" t="s">
        <v>568</v>
      </c>
      <c r="C52" s="35" t="s">
        <v>220</v>
      </c>
      <c r="D52" s="35">
        <v>1</v>
      </c>
      <c r="E52" s="35">
        <v>50</v>
      </c>
      <c r="F52" s="35" t="s">
        <v>795</v>
      </c>
      <c r="G52" s="36">
        <v>43358</v>
      </c>
      <c r="H52" s="37">
        <f t="shared" si="2"/>
        <v>43358</v>
      </c>
      <c r="I52" s="35">
        <v>11</v>
      </c>
      <c r="J52" s="35">
        <v>17</v>
      </c>
      <c r="L52" s="35">
        <v>43</v>
      </c>
      <c r="M52" s="35">
        <v>4</v>
      </c>
      <c r="T52" s="35" t="s">
        <v>1358</v>
      </c>
      <c r="U52" s="35" t="s">
        <v>1275</v>
      </c>
      <c r="V52" s="35">
        <v>15</v>
      </c>
      <c r="W52" s="35" t="s">
        <v>1276</v>
      </c>
      <c r="X52" s="35" t="s">
        <v>1277</v>
      </c>
      <c r="Y52" s="35">
        <v>1</v>
      </c>
      <c r="Z52" s="35">
        <v>0</v>
      </c>
      <c r="AA52" s="35">
        <v>0</v>
      </c>
      <c r="AB52" s="35">
        <v>0</v>
      </c>
      <c r="AC52" s="35">
        <v>0</v>
      </c>
      <c r="AD52" s="35">
        <v>0</v>
      </c>
      <c r="AE52" s="35">
        <v>0</v>
      </c>
      <c r="AF52" s="35">
        <v>0</v>
      </c>
      <c r="AH52" s="35">
        <v>4</v>
      </c>
      <c r="AI52" s="35" t="s">
        <v>1329</v>
      </c>
      <c r="AJ52" s="35">
        <v>0</v>
      </c>
      <c r="AK52" s="35">
        <v>0</v>
      </c>
      <c r="AL52" s="35">
        <v>0</v>
      </c>
      <c r="AM52" s="35">
        <v>1</v>
      </c>
      <c r="AN52" s="35">
        <v>0</v>
      </c>
      <c r="AO52" s="35">
        <v>0</v>
      </c>
      <c r="AP52" s="35">
        <v>0</v>
      </c>
      <c r="AR52" s="35">
        <v>0</v>
      </c>
      <c r="AS52" s="35">
        <v>3</v>
      </c>
      <c r="AT52" s="35" t="s">
        <v>1288</v>
      </c>
      <c r="AU52" s="35">
        <v>1</v>
      </c>
      <c r="AV52" s="35">
        <v>0</v>
      </c>
      <c r="AW52" s="35">
        <v>0</v>
      </c>
      <c r="AX52" s="35">
        <v>0</v>
      </c>
      <c r="AY52" s="35">
        <v>0</v>
      </c>
      <c r="AZ52" s="35">
        <v>0</v>
      </c>
      <c r="BA52" s="35">
        <v>0</v>
      </c>
      <c r="BB52" s="35">
        <v>0</v>
      </c>
      <c r="BC52" s="35">
        <v>0</v>
      </c>
      <c r="BD52" s="35">
        <v>0</v>
      </c>
      <c r="BE52" s="35">
        <v>0</v>
      </c>
      <c r="BF52" s="35">
        <v>0</v>
      </c>
      <c r="BG52" s="35">
        <v>0</v>
      </c>
      <c r="BI52" s="35" t="s">
        <v>1322</v>
      </c>
      <c r="BJ52" s="35">
        <v>20</v>
      </c>
      <c r="BK52" s="35" t="s">
        <v>1334</v>
      </c>
      <c r="BL52" s="35">
        <v>0</v>
      </c>
      <c r="BM52" s="35">
        <v>0</v>
      </c>
      <c r="BN52" s="35">
        <v>0</v>
      </c>
      <c r="BO52" s="35">
        <v>0</v>
      </c>
      <c r="BP52" s="35">
        <v>0</v>
      </c>
      <c r="BQ52" s="35">
        <v>0</v>
      </c>
      <c r="BR52" s="35">
        <v>0</v>
      </c>
      <c r="BS52" s="35">
        <v>0</v>
      </c>
      <c r="BT52" s="35">
        <v>0</v>
      </c>
      <c r="BU52" s="35">
        <v>0</v>
      </c>
      <c r="BV52" s="35">
        <v>1</v>
      </c>
      <c r="BW52" s="35">
        <v>0</v>
      </c>
      <c r="BX52" s="35">
        <v>0</v>
      </c>
      <c r="CD52" s="35" t="s">
        <v>1293</v>
      </c>
      <c r="CE52" s="35">
        <v>1</v>
      </c>
      <c r="CF52" s="35">
        <v>0</v>
      </c>
      <c r="CG52" s="35">
        <v>0</v>
      </c>
      <c r="CH52" s="35">
        <v>0</v>
      </c>
      <c r="CI52" s="35">
        <v>0</v>
      </c>
      <c r="CJ52" s="35">
        <v>0</v>
      </c>
      <c r="CK52" s="35">
        <v>0</v>
      </c>
      <c r="CL52" s="35">
        <v>0</v>
      </c>
      <c r="CM52" s="35">
        <v>0</v>
      </c>
      <c r="CN52" s="35">
        <v>0</v>
      </c>
      <c r="CO52" s="35">
        <v>0</v>
      </c>
      <c r="CP52" s="35">
        <v>0</v>
      </c>
      <c r="CQ52" s="35">
        <v>0</v>
      </c>
      <c r="CR52" s="35">
        <v>0</v>
      </c>
      <c r="CS52" s="35">
        <v>0</v>
      </c>
      <c r="CT52" s="35">
        <v>0</v>
      </c>
      <c r="CX52" s="35">
        <v>4</v>
      </c>
      <c r="CY52" s="35">
        <v>4</v>
      </c>
      <c r="CZ52" s="35">
        <v>4</v>
      </c>
      <c r="DA52" s="35">
        <v>4</v>
      </c>
      <c r="DB52" s="35">
        <v>4</v>
      </c>
      <c r="DC52" s="35">
        <v>4</v>
      </c>
      <c r="DD52" s="35">
        <v>4</v>
      </c>
      <c r="DE52" s="35">
        <v>4</v>
      </c>
      <c r="DF52" s="35">
        <v>4</v>
      </c>
      <c r="DG52" s="35">
        <v>4</v>
      </c>
      <c r="DH52" s="35">
        <v>4</v>
      </c>
      <c r="DI52" s="35">
        <v>4</v>
      </c>
      <c r="DJ52" s="35">
        <v>4</v>
      </c>
      <c r="DK52" s="35">
        <v>4</v>
      </c>
      <c r="DL52" s="35">
        <v>4</v>
      </c>
      <c r="DM52" s="35">
        <v>4</v>
      </c>
      <c r="DN52" s="35">
        <v>4</v>
      </c>
      <c r="DO52" s="35">
        <v>4</v>
      </c>
      <c r="DP52" s="35">
        <v>4</v>
      </c>
      <c r="DQ52" s="35">
        <v>4</v>
      </c>
      <c r="DR52" s="35">
        <v>4</v>
      </c>
      <c r="DS52" s="35">
        <v>4</v>
      </c>
      <c r="DU52" s="35" t="s">
        <v>51</v>
      </c>
      <c r="EJ52" s="35" t="s">
        <v>1599</v>
      </c>
      <c r="FA52" s="20" t="s">
        <v>1599</v>
      </c>
      <c r="FC52" s="20" t="s">
        <v>1599</v>
      </c>
      <c r="FE52" s="20" t="s">
        <v>1599</v>
      </c>
      <c r="FG52" s="20" t="s">
        <v>1599</v>
      </c>
      <c r="FK52" s="20" t="s">
        <v>1599</v>
      </c>
      <c r="FL52" s="35" t="s">
        <v>1599</v>
      </c>
      <c r="FR52" s="44"/>
    </row>
    <row r="53" spans="1:182" x14ac:dyDescent="0.2">
      <c r="A53" s="35" t="s">
        <v>1612</v>
      </c>
      <c r="B53" s="35" t="s">
        <v>568</v>
      </c>
      <c r="C53" s="35" t="s">
        <v>221</v>
      </c>
      <c r="D53" s="35">
        <v>1</v>
      </c>
      <c r="E53" s="35">
        <v>50</v>
      </c>
      <c r="F53" s="35" t="s">
        <v>795</v>
      </c>
      <c r="G53" s="36">
        <v>43358</v>
      </c>
      <c r="H53" s="37">
        <f t="shared" ref="H53:H116" si="3">G53</f>
        <v>43358</v>
      </c>
      <c r="I53" s="35">
        <v>11</v>
      </c>
      <c r="J53" s="35">
        <v>17</v>
      </c>
      <c r="L53" s="35">
        <v>43</v>
      </c>
      <c r="M53" s="35">
        <v>4</v>
      </c>
      <c r="T53" s="35" t="s">
        <v>1339</v>
      </c>
      <c r="U53" s="35" t="s">
        <v>1275</v>
      </c>
      <c r="V53" s="35">
        <v>15</v>
      </c>
      <c r="W53" s="35" t="s">
        <v>1276</v>
      </c>
      <c r="X53" s="35" t="s">
        <v>1277</v>
      </c>
      <c r="Y53" s="35">
        <v>1</v>
      </c>
      <c r="Z53" s="35">
        <v>0</v>
      </c>
      <c r="AA53" s="35">
        <v>0</v>
      </c>
      <c r="AB53" s="35">
        <v>0</v>
      </c>
      <c r="AC53" s="35">
        <v>0</v>
      </c>
      <c r="AD53" s="35">
        <v>0</v>
      </c>
      <c r="AE53" s="35">
        <v>0</v>
      </c>
      <c r="AF53" s="35">
        <v>0</v>
      </c>
      <c r="AH53" s="35">
        <v>2</v>
      </c>
      <c r="AI53" s="35" t="s">
        <v>1329</v>
      </c>
      <c r="AJ53" s="35">
        <v>0</v>
      </c>
      <c r="AK53" s="35">
        <v>0</v>
      </c>
      <c r="AL53" s="35">
        <v>0</v>
      </c>
      <c r="AM53" s="35">
        <v>1</v>
      </c>
      <c r="AN53" s="35">
        <v>0</v>
      </c>
      <c r="AO53" s="35">
        <v>0</v>
      </c>
      <c r="AP53" s="35">
        <v>0</v>
      </c>
      <c r="AR53" s="35">
        <v>0</v>
      </c>
      <c r="AS53" s="35">
        <v>3</v>
      </c>
      <c r="AT53" s="35" t="s">
        <v>1664</v>
      </c>
      <c r="AU53" s="35">
        <v>1</v>
      </c>
      <c r="AV53" s="35">
        <v>1</v>
      </c>
      <c r="AW53" s="35">
        <v>0</v>
      </c>
      <c r="AX53" s="35">
        <v>0</v>
      </c>
      <c r="AY53" s="35">
        <v>0</v>
      </c>
      <c r="AZ53" s="35">
        <v>0</v>
      </c>
      <c r="BA53" s="35">
        <v>0</v>
      </c>
      <c r="BB53" s="35">
        <v>0</v>
      </c>
      <c r="BC53" s="35">
        <v>0</v>
      </c>
      <c r="BD53" s="35">
        <v>0</v>
      </c>
      <c r="BE53" s="35">
        <v>0</v>
      </c>
      <c r="BF53" s="35">
        <v>0</v>
      </c>
      <c r="BG53" s="35">
        <v>0</v>
      </c>
      <c r="BI53" s="35" t="s">
        <v>1291</v>
      </c>
      <c r="BJ53" s="35">
        <v>15</v>
      </c>
      <c r="BK53" s="35" t="s">
        <v>1334</v>
      </c>
      <c r="BL53" s="35">
        <v>0</v>
      </c>
      <c r="BM53" s="35">
        <v>0</v>
      </c>
      <c r="BN53" s="35">
        <v>0</v>
      </c>
      <c r="BO53" s="35">
        <v>0</v>
      </c>
      <c r="BP53" s="35">
        <v>0</v>
      </c>
      <c r="BQ53" s="35">
        <v>0</v>
      </c>
      <c r="BR53" s="35">
        <v>0</v>
      </c>
      <c r="BS53" s="35">
        <v>0</v>
      </c>
      <c r="BT53" s="35">
        <v>0</v>
      </c>
      <c r="BU53" s="35">
        <v>0</v>
      </c>
      <c r="BV53" s="35">
        <v>1</v>
      </c>
      <c r="BW53" s="35">
        <v>0</v>
      </c>
      <c r="BX53" s="35">
        <v>0</v>
      </c>
      <c r="CD53" s="35" t="s">
        <v>1793</v>
      </c>
      <c r="CE53" s="35">
        <v>1</v>
      </c>
      <c r="CF53" s="35">
        <v>0</v>
      </c>
      <c r="CG53" s="35">
        <v>0</v>
      </c>
      <c r="CH53" s="35">
        <v>0</v>
      </c>
      <c r="CI53" s="35">
        <v>0</v>
      </c>
      <c r="CJ53" s="35">
        <v>0</v>
      </c>
      <c r="CK53" s="35">
        <v>0</v>
      </c>
      <c r="CL53" s="35">
        <v>0</v>
      </c>
      <c r="CM53" s="35">
        <v>1</v>
      </c>
      <c r="CN53" s="35">
        <v>1</v>
      </c>
      <c r="CO53" s="35">
        <v>0</v>
      </c>
      <c r="CP53" s="35">
        <v>0</v>
      </c>
      <c r="CQ53" s="35">
        <v>0</v>
      </c>
      <c r="CR53" s="35">
        <v>0</v>
      </c>
      <c r="CS53" s="35">
        <v>0</v>
      </c>
      <c r="CT53" s="35">
        <v>0</v>
      </c>
      <c r="CU53" s="35" t="s">
        <v>1428</v>
      </c>
      <c r="CX53" s="35">
        <v>4</v>
      </c>
      <c r="CY53" s="35">
        <v>4</v>
      </c>
      <c r="CZ53" s="35">
        <v>4</v>
      </c>
      <c r="DA53" s="35">
        <v>4</v>
      </c>
      <c r="DB53" s="35">
        <v>4</v>
      </c>
      <c r="DC53" s="35">
        <v>4</v>
      </c>
      <c r="DD53" s="35">
        <v>4</v>
      </c>
      <c r="DE53" s="35">
        <v>4</v>
      </c>
      <c r="DF53" s="35">
        <v>4</v>
      </c>
      <c r="DG53" s="35">
        <v>4</v>
      </c>
      <c r="DH53" s="35">
        <v>4</v>
      </c>
      <c r="DI53" s="35">
        <v>4</v>
      </c>
      <c r="DJ53" s="35">
        <v>4</v>
      </c>
      <c r="DK53" s="35">
        <v>4</v>
      </c>
      <c r="DL53" s="35">
        <v>4</v>
      </c>
      <c r="DM53" s="35">
        <v>4</v>
      </c>
      <c r="DN53" s="35">
        <v>4</v>
      </c>
      <c r="DO53" s="35">
        <v>4</v>
      </c>
      <c r="DP53" s="35">
        <v>4</v>
      </c>
      <c r="DQ53" s="35">
        <v>4</v>
      </c>
      <c r="DR53" s="35">
        <v>4</v>
      </c>
      <c r="DS53" s="35">
        <v>4</v>
      </c>
      <c r="DT53" s="35" t="s">
        <v>1881</v>
      </c>
      <c r="DU53" s="35" t="s">
        <v>51</v>
      </c>
      <c r="EJ53" s="35" t="s">
        <v>1599</v>
      </c>
      <c r="EW53" s="20" t="s">
        <v>51</v>
      </c>
      <c r="FA53" s="20" t="s">
        <v>1599</v>
      </c>
      <c r="FC53" s="20" t="s">
        <v>1599</v>
      </c>
      <c r="FE53" s="20" t="s">
        <v>1599</v>
      </c>
      <c r="FG53" s="20" t="s">
        <v>1599</v>
      </c>
      <c r="FK53" s="20" t="s">
        <v>1599</v>
      </c>
      <c r="FL53" s="35" t="s">
        <v>1325</v>
      </c>
      <c r="FM53" s="35">
        <v>1</v>
      </c>
      <c r="FN53" s="35">
        <v>0</v>
      </c>
      <c r="FO53" s="35">
        <v>0</v>
      </c>
      <c r="FQ53" s="35" t="s">
        <v>795</v>
      </c>
      <c r="FR53" s="44">
        <v>17000</v>
      </c>
      <c r="FS53" s="35" t="s">
        <v>1281</v>
      </c>
      <c r="FT53" s="35">
        <v>51</v>
      </c>
      <c r="FU53" s="35" t="s">
        <v>1301</v>
      </c>
      <c r="FV53" s="35" t="s">
        <v>1302</v>
      </c>
      <c r="FY53" s="35" t="s">
        <v>1310</v>
      </c>
    </row>
    <row r="54" spans="1:182" x14ac:dyDescent="0.2">
      <c r="A54" s="35" t="s">
        <v>1612</v>
      </c>
      <c r="B54" s="35" t="s">
        <v>568</v>
      </c>
      <c r="C54" s="35" t="s">
        <v>222</v>
      </c>
      <c r="D54" s="35">
        <v>1</v>
      </c>
      <c r="E54" s="35">
        <v>50</v>
      </c>
      <c r="F54" s="35" t="s">
        <v>795</v>
      </c>
      <c r="G54" s="36">
        <v>43358</v>
      </c>
      <c r="H54" s="37">
        <f t="shared" si="3"/>
        <v>43358</v>
      </c>
      <c r="I54" s="35">
        <v>11</v>
      </c>
      <c r="J54" s="35">
        <v>17</v>
      </c>
      <c r="L54" s="35">
        <v>43</v>
      </c>
      <c r="M54" s="35">
        <v>4</v>
      </c>
      <c r="T54" s="35" t="s">
        <v>1358</v>
      </c>
      <c r="U54" s="35" t="s">
        <v>1275</v>
      </c>
      <c r="V54" s="35">
        <v>15</v>
      </c>
      <c r="W54" s="35" t="s">
        <v>1276</v>
      </c>
      <c r="X54" s="35" t="s">
        <v>1277</v>
      </c>
      <c r="Y54" s="35">
        <v>1</v>
      </c>
      <c r="Z54" s="35">
        <v>0</v>
      </c>
      <c r="AA54" s="35">
        <v>0</v>
      </c>
      <c r="AB54" s="35">
        <v>0</v>
      </c>
      <c r="AC54" s="35">
        <v>0</v>
      </c>
      <c r="AD54" s="35">
        <v>0</v>
      </c>
      <c r="AE54" s="35">
        <v>0</v>
      </c>
      <c r="AF54" s="35">
        <v>0</v>
      </c>
      <c r="AH54" s="35">
        <v>4</v>
      </c>
      <c r="AI54" s="35" t="s">
        <v>1329</v>
      </c>
      <c r="AJ54" s="35">
        <v>0</v>
      </c>
      <c r="AK54" s="35">
        <v>0</v>
      </c>
      <c r="AL54" s="35">
        <v>0</v>
      </c>
      <c r="AM54" s="35">
        <v>1</v>
      </c>
      <c r="AN54" s="35">
        <v>0</v>
      </c>
      <c r="AO54" s="35">
        <v>0</v>
      </c>
      <c r="AP54" s="35">
        <v>0</v>
      </c>
      <c r="AR54" s="35">
        <v>0</v>
      </c>
      <c r="AS54" s="35">
        <v>3</v>
      </c>
      <c r="AT54" s="35" t="s">
        <v>1288</v>
      </c>
      <c r="AU54" s="35">
        <v>1</v>
      </c>
      <c r="AV54" s="35">
        <v>0</v>
      </c>
      <c r="AW54" s="35">
        <v>0</v>
      </c>
      <c r="AX54" s="35">
        <v>0</v>
      </c>
      <c r="AY54" s="35">
        <v>0</v>
      </c>
      <c r="AZ54" s="35">
        <v>0</v>
      </c>
      <c r="BA54" s="35">
        <v>0</v>
      </c>
      <c r="BB54" s="35">
        <v>0</v>
      </c>
      <c r="BC54" s="35">
        <v>0</v>
      </c>
      <c r="BD54" s="35">
        <v>0</v>
      </c>
      <c r="BE54" s="35">
        <v>0</v>
      </c>
      <c r="BF54" s="35">
        <v>0</v>
      </c>
      <c r="BG54" s="35">
        <v>0</v>
      </c>
      <c r="BI54" s="35" t="s">
        <v>1291</v>
      </c>
      <c r="BK54" s="35" t="s">
        <v>1767</v>
      </c>
      <c r="BL54" s="35">
        <v>0</v>
      </c>
      <c r="BM54" s="35">
        <v>0</v>
      </c>
      <c r="BN54" s="35">
        <v>0</v>
      </c>
      <c r="BO54" s="35">
        <v>0</v>
      </c>
      <c r="BP54" s="35">
        <v>0</v>
      </c>
      <c r="BQ54" s="35">
        <v>0</v>
      </c>
      <c r="BR54" s="35">
        <v>0</v>
      </c>
      <c r="BS54" s="35">
        <v>0</v>
      </c>
      <c r="BT54" s="35">
        <v>0</v>
      </c>
      <c r="BU54" s="35">
        <v>1</v>
      </c>
      <c r="BV54" s="35">
        <v>0</v>
      </c>
      <c r="BW54" s="35">
        <v>0</v>
      </c>
      <c r="BX54" s="35">
        <v>0</v>
      </c>
      <c r="CD54" s="35" t="s">
        <v>1280</v>
      </c>
      <c r="CE54" s="35">
        <v>0</v>
      </c>
      <c r="CF54" s="35">
        <v>0</v>
      </c>
      <c r="CG54" s="35">
        <v>0</v>
      </c>
      <c r="CH54" s="35">
        <v>0</v>
      </c>
      <c r="CI54" s="35">
        <v>0</v>
      </c>
      <c r="CJ54" s="35">
        <v>0</v>
      </c>
      <c r="CK54" s="35">
        <v>0</v>
      </c>
      <c r="CL54" s="35">
        <v>0</v>
      </c>
      <c r="CM54" s="35">
        <v>0</v>
      </c>
      <c r="CN54" s="35">
        <v>0</v>
      </c>
      <c r="CO54" s="35">
        <v>0</v>
      </c>
      <c r="CP54" s="35">
        <v>0</v>
      </c>
      <c r="CQ54" s="35">
        <v>0</v>
      </c>
      <c r="CR54" s="35">
        <v>0</v>
      </c>
      <c r="CS54" s="35">
        <v>1</v>
      </c>
      <c r="CT54" s="35">
        <v>0</v>
      </c>
      <c r="CX54" s="35">
        <v>4</v>
      </c>
      <c r="CY54" s="35">
        <v>3</v>
      </c>
      <c r="CZ54" s="35">
        <v>2</v>
      </c>
      <c r="DA54" s="35">
        <v>3</v>
      </c>
      <c r="DB54" s="35" t="s">
        <v>1599</v>
      </c>
      <c r="DC54" s="35">
        <v>2</v>
      </c>
      <c r="DD54" s="35" t="s">
        <v>1599</v>
      </c>
      <c r="DE54" s="35" t="s">
        <v>1599</v>
      </c>
      <c r="DF54" s="35">
        <v>4</v>
      </c>
      <c r="DG54" s="35" t="s">
        <v>1599</v>
      </c>
      <c r="DH54" s="35" t="s">
        <v>1599</v>
      </c>
      <c r="DI54" s="35" t="s">
        <v>1599</v>
      </c>
      <c r="DJ54" s="35" t="s">
        <v>1599</v>
      </c>
      <c r="DK54" s="35" t="s">
        <v>1599</v>
      </c>
      <c r="DL54" s="35" t="s">
        <v>1599</v>
      </c>
      <c r="DM54" s="35" t="s">
        <v>1599</v>
      </c>
      <c r="DN54" s="35" t="s">
        <v>1599</v>
      </c>
      <c r="DO54" s="35" t="s">
        <v>1599</v>
      </c>
      <c r="DP54" s="35" t="s">
        <v>1599</v>
      </c>
      <c r="DQ54" s="35" t="s">
        <v>1599</v>
      </c>
      <c r="DR54" s="35" t="s">
        <v>1599</v>
      </c>
      <c r="DS54" s="35" t="s">
        <v>1599</v>
      </c>
      <c r="DT54" s="35" t="s">
        <v>1881</v>
      </c>
      <c r="DU54" s="35" t="s">
        <v>54</v>
      </c>
      <c r="EJ54" s="35" t="s">
        <v>1599</v>
      </c>
      <c r="FA54" s="20" t="s">
        <v>1599</v>
      </c>
      <c r="FC54" s="20" t="s">
        <v>1599</v>
      </c>
      <c r="FE54" s="20" t="s">
        <v>1599</v>
      </c>
      <c r="FG54" s="20" t="s">
        <v>1599</v>
      </c>
      <c r="FK54" s="20" t="s">
        <v>1599</v>
      </c>
      <c r="FL54" s="35" t="s">
        <v>1325</v>
      </c>
      <c r="FM54" s="35">
        <v>1</v>
      </c>
      <c r="FN54" s="35">
        <v>0</v>
      </c>
      <c r="FO54" s="35">
        <v>0</v>
      </c>
      <c r="FQ54" s="35" t="s">
        <v>1430</v>
      </c>
      <c r="FR54" s="44">
        <v>37100</v>
      </c>
      <c r="FS54" s="35" t="s">
        <v>1281</v>
      </c>
      <c r="FT54" s="35">
        <v>65</v>
      </c>
      <c r="FU54" s="35" t="s">
        <v>1301</v>
      </c>
      <c r="FV54" s="35" t="s">
        <v>1366</v>
      </c>
      <c r="FX54" s="35">
        <v>5000</v>
      </c>
      <c r="FY54" s="35" t="s">
        <v>1284</v>
      </c>
    </row>
    <row r="55" spans="1:182" x14ac:dyDescent="0.2">
      <c r="A55" s="35" t="s">
        <v>1612</v>
      </c>
      <c r="B55" s="35" t="s">
        <v>568</v>
      </c>
      <c r="C55" s="35" t="s">
        <v>223</v>
      </c>
      <c r="D55" s="35">
        <v>1</v>
      </c>
      <c r="E55" s="35">
        <v>50</v>
      </c>
      <c r="F55" s="35" t="s">
        <v>795</v>
      </c>
      <c r="G55" s="36">
        <v>43358</v>
      </c>
      <c r="H55" s="37">
        <f t="shared" si="3"/>
        <v>43358</v>
      </c>
      <c r="I55" s="35">
        <v>11</v>
      </c>
      <c r="J55" s="35">
        <v>17</v>
      </c>
      <c r="L55" s="35">
        <v>43</v>
      </c>
      <c r="M55" s="35">
        <v>4</v>
      </c>
      <c r="T55" s="35" t="s">
        <v>1339</v>
      </c>
      <c r="U55" s="35" t="s">
        <v>55</v>
      </c>
      <c r="V55" s="35">
        <v>60</v>
      </c>
      <c r="W55" s="35" t="s">
        <v>1276</v>
      </c>
      <c r="X55" s="35" t="s">
        <v>201</v>
      </c>
      <c r="Y55" s="35">
        <v>0</v>
      </c>
      <c r="Z55" s="35">
        <v>1</v>
      </c>
      <c r="AA55" s="35">
        <v>0</v>
      </c>
      <c r="AB55" s="35">
        <v>0</v>
      </c>
      <c r="AC55" s="35">
        <v>0</v>
      </c>
      <c r="AD55" s="35">
        <v>0</v>
      </c>
      <c r="AE55" s="35">
        <v>0</v>
      </c>
      <c r="AF55" s="35">
        <v>0</v>
      </c>
      <c r="AH55" s="35">
        <v>1</v>
      </c>
      <c r="AI55" s="35" t="s">
        <v>1278</v>
      </c>
      <c r="AJ55" s="35">
        <v>1</v>
      </c>
      <c r="AK55" s="35">
        <v>0</v>
      </c>
      <c r="AL55" s="35">
        <v>0</v>
      </c>
      <c r="AM55" s="35">
        <v>0</v>
      </c>
      <c r="AN55" s="35">
        <v>0</v>
      </c>
      <c r="AO55" s="35">
        <v>0</v>
      </c>
      <c r="AP55" s="35">
        <v>0</v>
      </c>
      <c r="AR55" s="35">
        <v>0</v>
      </c>
      <c r="AS55" s="35">
        <v>1</v>
      </c>
      <c r="AT55" s="35" t="s">
        <v>1304</v>
      </c>
      <c r="AU55" s="35">
        <v>0</v>
      </c>
      <c r="AV55" s="35">
        <v>1</v>
      </c>
      <c r="AW55" s="35">
        <v>0</v>
      </c>
      <c r="AX55" s="35">
        <v>0</v>
      </c>
      <c r="AY55" s="35">
        <v>0</v>
      </c>
      <c r="AZ55" s="35">
        <v>0</v>
      </c>
      <c r="BA55" s="35">
        <v>0</v>
      </c>
      <c r="BB55" s="35">
        <v>0</v>
      </c>
      <c r="BC55" s="35">
        <v>0</v>
      </c>
      <c r="BD55" s="35">
        <v>0</v>
      </c>
      <c r="BE55" s="35">
        <v>0</v>
      </c>
      <c r="BF55" s="35">
        <v>0</v>
      </c>
      <c r="BG55" s="35">
        <v>0</v>
      </c>
      <c r="BI55" s="35" t="s">
        <v>1291</v>
      </c>
      <c r="BJ55" s="35">
        <v>20</v>
      </c>
      <c r="BK55" s="35" t="s">
        <v>1292</v>
      </c>
      <c r="BL55" s="35">
        <v>1</v>
      </c>
      <c r="BM55" s="35">
        <v>0</v>
      </c>
      <c r="BN55" s="35">
        <v>0</v>
      </c>
      <c r="BO55" s="35">
        <v>0</v>
      </c>
      <c r="BP55" s="35">
        <v>0</v>
      </c>
      <c r="BQ55" s="35">
        <v>0</v>
      </c>
      <c r="BR55" s="35">
        <v>0</v>
      </c>
      <c r="BS55" s="35">
        <v>0</v>
      </c>
      <c r="BT55" s="35">
        <v>0</v>
      </c>
      <c r="BU55" s="35">
        <v>0</v>
      </c>
      <c r="BV55" s="35">
        <v>0</v>
      </c>
      <c r="BW55" s="35">
        <v>0</v>
      </c>
      <c r="BX55" s="35">
        <v>0</v>
      </c>
      <c r="CD55" s="35" t="s">
        <v>1783</v>
      </c>
      <c r="CE55" s="35">
        <v>1</v>
      </c>
      <c r="CF55" s="35">
        <v>0</v>
      </c>
      <c r="CG55" s="35">
        <v>0</v>
      </c>
      <c r="CH55" s="35">
        <v>1</v>
      </c>
      <c r="CI55" s="35">
        <v>0</v>
      </c>
      <c r="CJ55" s="35">
        <v>0</v>
      </c>
      <c r="CK55" s="35">
        <v>0</v>
      </c>
      <c r="CL55" s="35">
        <v>0</v>
      </c>
      <c r="CM55" s="35">
        <v>0</v>
      </c>
      <c r="CN55" s="35">
        <v>0</v>
      </c>
      <c r="CO55" s="35">
        <v>0</v>
      </c>
      <c r="CP55" s="35">
        <v>0</v>
      </c>
      <c r="CQ55" s="35">
        <v>0</v>
      </c>
      <c r="CR55" s="35">
        <v>0</v>
      </c>
      <c r="CS55" s="35">
        <v>0</v>
      </c>
      <c r="CT55" s="35">
        <v>0</v>
      </c>
      <c r="CX55" s="35">
        <v>3</v>
      </c>
      <c r="CY55" s="35">
        <v>3</v>
      </c>
      <c r="CZ55" s="35">
        <v>4</v>
      </c>
      <c r="DA55" s="35">
        <v>4</v>
      </c>
      <c r="DB55" s="35">
        <v>4</v>
      </c>
      <c r="DC55" s="35">
        <v>3</v>
      </c>
      <c r="DD55" s="35" t="s">
        <v>1599</v>
      </c>
      <c r="DE55" s="35">
        <v>3</v>
      </c>
      <c r="DF55" s="35">
        <v>3</v>
      </c>
      <c r="DG55" s="35" t="s">
        <v>1599</v>
      </c>
      <c r="DH55" s="35" t="s">
        <v>1599</v>
      </c>
      <c r="DI55" s="35" t="s">
        <v>1599</v>
      </c>
      <c r="DJ55" s="35" t="s">
        <v>1599</v>
      </c>
      <c r="DK55" s="35" t="s">
        <v>1599</v>
      </c>
      <c r="DL55" s="35">
        <v>3</v>
      </c>
      <c r="DM55" s="35">
        <v>2</v>
      </c>
      <c r="DN55" s="35">
        <v>3</v>
      </c>
      <c r="DO55" s="35" t="s">
        <v>1599</v>
      </c>
      <c r="DP55" s="35" t="s">
        <v>1599</v>
      </c>
      <c r="DQ55" s="35">
        <v>3</v>
      </c>
      <c r="DR55" s="35" t="s">
        <v>1599</v>
      </c>
      <c r="DS55" s="35" t="s">
        <v>1599</v>
      </c>
      <c r="DT55" s="35" t="s">
        <v>1317</v>
      </c>
      <c r="DU55" s="35" t="s">
        <v>54</v>
      </c>
      <c r="DV55" s="35">
        <v>15</v>
      </c>
      <c r="DW55" s="35" t="s">
        <v>1324</v>
      </c>
      <c r="DY55" s="35" t="s">
        <v>54</v>
      </c>
      <c r="DZ55" s="35">
        <v>20</v>
      </c>
      <c r="EA55" s="35" t="s">
        <v>1387</v>
      </c>
      <c r="EB55" s="35" t="s">
        <v>1317</v>
      </c>
      <c r="EJ55" s="35" t="s">
        <v>201</v>
      </c>
      <c r="EK55" s="35">
        <v>0</v>
      </c>
      <c r="EL55" s="35">
        <v>1</v>
      </c>
      <c r="EM55" s="35">
        <v>0</v>
      </c>
      <c r="EN55" s="35">
        <v>0</v>
      </c>
      <c r="EO55" s="35">
        <v>0</v>
      </c>
      <c r="EP55" s="35">
        <v>0</v>
      </c>
      <c r="EQ55" s="35">
        <v>0</v>
      </c>
      <c r="ER55" s="35">
        <v>0</v>
      </c>
      <c r="ES55" s="35">
        <v>0</v>
      </c>
      <c r="EY55" s="20">
        <v>30</v>
      </c>
      <c r="FA55" s="20">
        <v>20</v>
      </c>
      <c r="FC55" s="20" t="s">
        <v>1599</v>
      </c>
      <c r="FE55" s="20" t="s">
        <v>1599</v>
      </c>
      <c r="FG55" s="20" t="s">
        <v>1599</v>
      </c>
      <c r="FK55" s="20" t="s">
        <v>1599</v>
      </c>
      <c r="FL55" s="35" t="s">
        <v>1325</v>
      </c>
      <c r="FM55" s="35">
        <v>1</v>
      </c>
      <c r="FN55" s="35">
        <v>0</v>
      </c>
      <c r="FO55" s="35">
        <v>0</v>
      </c>
      <c r="FQ55" s="35" t="s">
        <v>1478</v>
      </c>
      <c r="FR55" s="44">
        <v>80140</v>
      </c>
      <c r="FS55" s="35" t="s">
        <v>1281</v>
      </c>
      <c r="FT55" s="35">
        <v>65</v>
      </c>
      <c r="FU55" s="35" t="s">
        <v>1282</v>
      </c>
      <c r="FV55" s="35" t="s">
        <v>1283</v>
      </c>
      <c r="FY55" s="35" t="s">
        <v>1310</v>
      </c>
    </row>
    <row r="56" spans="1:182" x14ac:dyDescent="0.2">
      <c r="A56" s="35" t="s">
        <v>1612</v>
      </c>
      <c r="B56" s="35" t="s">
        <v>568</v>
      </c>
      <c r="C56" s="35" t="s">
        <v>224</v>
      </c>
      <c r="D56" s="35">
        <v>1</v>
      </c>
      <c r="E56" s="35">
        <v>50</v>
      </c>
      <c r="F56" s="35" t="s">
        <v>795</v>
      </c>
      <c r="G56" s="36">
        <v>43358</v>
      </c>
      <c r="H56" s="37">
        <f t="shared" si="3"/>
        <v>43358</v>
      </c>
      <c r="I56" s="35">
        <v>11</v>
      </c>
      <c r="J56" s="35">
        <v>17</v>
      </c>
      <c r="L56" s="35">
        <v>43</v>
      </c>
      <c r="M56" s="35">
        <v>4</v>
      </c>
      <c r="T56" s="35" t="s">
        <v>1285</v>
      </c>
      <c r="U56" s="35" t="s">
        <v>52</v>
      </c>
      <c r="V56" s="35">
        <v>40</v>
      </c>
      <c r="W56" s="35" t="s">
        <v>1340</v>
      </c>
      <c r="X56" s="35" t="s">
        <v>1277</v>
      </c>
      <c r="Y56" s="35">
        <v>1</v>
      </c>
      <c r="Z56" s="35">
        <v>0</v>
      </c>
      <c r="AA56" s="35">
        <v>0</v>
      </c>
      <c r="AB56" s="35">
        <v>0</v>
      </c>
      <c r="AC56" s="35">
        <v>0</v>
      </c>
      <c r="AD56" s="35">
        <v>0</v>
      </c>
      <c r="AE56" s="35">
        <v>0</v>
      </c>
      <c r="AF56" s="35">
        <v>0</v>
      </c>
      <c r="AI56" s="35" t="s">
        <v>1311</v>
      </c>
      <c r="AJ56" s="35">
        <v>0</v>
      </c>
      <c r="AK56" s="35">
        <v>1</v>
      </c>
      <c r="AL56" s="35">
        <v>0</v>
      </c>
      <c r="AM56" s="35">
        <v>0</v>
      </c>
      <c r="AN56" s="35">
        <v>0</v>
      </c>
      <c r="AO56" s="35">
        <v>0</v>
      </c>
      <c r="AP56" s="35">
        <v>0</v>
      </c>
      <c r="AR56" s="35">
        <v>0</v>
      </c>
      <c r="AS56" s="35">
        <v>2</v>
      </c>
      <c r="AT56" s="35" t="s">
        <v>1692</v>
      </c>
      <c r="AU56" s="35">
        <v>1</v>
      </c>
      <c r="AV56" s="35">
        <v>1</v>
      </c>
      <c r="AW56" s="35">
        <v>0</v>
      </c>
      <c r="AX56" s="35">
        <v>1</v>
      </c>
      <c r="AY56" s="35">
        <v>0</v>
      </c>
      <c r="AZ56" s="35">
        <v>0</v>
      </c>
      <c r="BA56" s="35">
        <v>0</v>
      </c>
      <c r="BB56" s="35">
        <v>1</v>
      </c>
      <c r="BC56" s="35">
        <v>1</v>
      </c>
      <c r="BD56" s="35">
        <v>0</v>
      </c>
      <c r="BE56" s="35">
        <v>0</v>
      </c>
      <c r="BF56" s="35">
        <v>0</v>
      </c>
      <c r="BG56" s="35">
        <v>0</v>
      </c>
      <c r="BI56" s="35" t="s">
        <v>1291</v>
      </c>
      <c r="BK56" s="35" t="s">
        <v>1727</v>
      </c>
      <c r="BL56" s="35">
        <v>1</v>
      </c>
      <c r="BM56" s="35">
        <v>0</v>
      </c>
      <c r="BN56" s="35">
        <v>0</v>
      </c>
      <c r="BO56" s="35">
        <v>0</v>
      </c>
      <c r="BP56" s="35">
        <v>0</v>
      </c>
      <c r="BQ56" s="35">
        <v>0</v>
      </c>
      <c r="BR56" s="35">
        <v>0</v>
      </c>
      <c r="BS56" s="35">
        <v>1</v>
      </c>
      <c r="BT56" s="35">
        <v>0</v>
      </c>
      <c r="BU56" s="35">
        <v>0</v>
      </c>
      <c r="BV56" s="35">
        <v>0</v>
      </c>
      <c r="BW56" s="35">
        <v>0</v>
      </c>
      <c r="BX56" s="35">
        <v>0</v>
      </c>
      <c r="CD56" s="35" t="s">
        <v>1822</v>
      </c>
      <c r="CE56" s="35">
        <v>1</v>
      </c>
      <c r="CF56" s="35">
        <v>0</v>
      </c>
      <c r="CG56" s="35">
        <v>0</v>
      </c>
      <c r="CH56" s="35">
        <v>0</v>
      </c>
      <c r="CI56" s="35">
        <v>0</v>
      </c>
      <c r="CJ56" s="35">
        <v>1</v>
      </c>
      <c r="CK56" s="35">
        <v>0</v>
      </c>
      <c r="CL56" s="35">
        <v>1</v>
      </c>
      <c r="CM56" s="35">
        <v>0</v>
      </c>
      <c r="CN56" s="35">
        <v>0</v>
      </c>
      <c r="CO56" s="35">
        <v>0</v>
      </c>
      <c r="CP56" s="35">
        <v>0</v>
      </c>
      <c r="CQ56" s="35">
        <v>0</v>
      </c>
      <c r="CR56" s="35">
        <v>0</v>
      </c>
      <c r="CS56" s="35">
        <v>0</v>
      </c>
      <c r="CT56" s="35">
        <v>0</v>
      </c>
      <c r="CX56" s="35">
        <v>4</v>
      </c>
      <c r="CY56" s="35">
        <v>3</v>
      </c>
      <c r="CZ56" s="35">
        <v>3</v>
      </c>
      <c r="DA56" s="35">
        <v>3</v>
      </c>
      <c r="DB56" s="35">
        <v>3</v>
      </c>
      <c r="DC56" s="35">
        <v>3</v>
      </c>
      <c r="DD56" s="35" t="s">
        <v>1599</v>
      </c>
      <c r="DE56" s="35" t="s">
        <v>1599</v>
      </c>
      <c r="DF56" s="35">
        <v>4</v>
      </c>
      <c r="DG56" s="35">
        <v>3</v>
      </c>
      <c r="DH56" s="35">
        <v>3</v>
      </c>
      <c r="DI56" s="35" t="s">
        <v>1599</v>
      </c>
      <c r="DJ56" s="35">
        <v>2</v>
      </c>
      <c r="DK56" s="35">
        <v>2</v>
      </c>
      <c r="DL56" s="35">
        <v>3</v>
      </c>
      <c r="DM56" s="35">
        <v>3</v>
      </c>
      <c r="DN56" s="35" t="s">
        <v>1599</v>
      </c>
      <c r="DO56" s="35" t="s">
        <v>1599</v>
      </c>
      <c r="DP56" s="35" t="s">
        <v>1599</v>
      </c>
      <c r="DQ56" s="35" t="s">
        <v>1599</v>
      </c>
      <c r="DR56" s="35" t="s">
        <v>1599</v>
      </c>
      <c r="DS56" s="35" t="s">
        <v>1599</v>
      </c>
      <c r="DT56" s="35" t="s">
        <v>1306</v>
      </c>
      <c r="DU56" s="35" t="s">
        <v>54</v>
      </c>
      <c r="DV56" s="35">
        <v>4</v>
      </c>
      <c r="DW56" s="35" t="s">
        <v>1359</v>
      </c>
      <c r="DY56" s="35" t="s">
        <v>1320</v>
      </c>
      <c r="DZ56" s="35">
        <v>20</v>
      </c>
      <c r="EB56" s="35" t="s">
        <v>1296</v>
      </c>
      <c r="EC56" s="35" t="s">
        <v>1284</v>
      </c>
      <c r="EJ56" s="35" t="s">
        <v>1354</v>
      </c>
      <c r="EK56" s="35">
        <v>0</v>
      </c>
      <c r="EL56" s="35">
        <v>0</v>
      </c>
      <c r="EM56" s="35">
        <v>0</v>
      </c>
      <c r="EN56" s="35">
        <v>0</v>
      </c>
      <c r="EO56" s="35">
        <v>0</v>
      </c>
      <c r="EP56" s="35">
        <v>0</v>
      </c>
      <c r="EQ56" s="35">
        <v>1</v>
      </c>
      <c r="ER56" s="35">
        <v>0</v>
      </c>
      <c r="ES56" s="35">
        <v>0</v>
      </c>
      <c r="FA56" s="20">
        <v>20</v>
      </c>
      <c r="FC56" s="20" t="s">
        <v>1599</v>
      </c>
      <c r="FE56" s="20">
        <v>10</v>
      </c>
      <c r="FG56" s="20" t="s">
        <v>1599</v>
      </c>
      <c r="FK56" s="20" t="s">
        <v>1599</v>
      </c>
      <c r="FL56" s="35" t="s">
        <v>1299</v>
      </c>
      <c r="FM56" s="35">
        <v>0</v>
      </c>
      <c r="FN56" s="35">
        <v>0</v>
      </c>
      <c r="FO56" s="35">
        <v>1</v>
      </c>
      <c r="FP56" s="35" t="s">
        <v>1385</v>
      </c>
      <c r="FQ56" s="35" t="s">
        <v>1479</v>
      </c>
      <c r="FR56" s="44"/>
      <c r="FS56" s="35" t="s">
        <v>177</v>
      </c>
      <c r="FT56" s="35">
        <v>70</v>
      </c>
      <c r="FU56" s="35" t="s">
        <v>1282</v>
      </c>
      <c r="FV56" s="35" t="s">
        <v>1283</v>
      </c>
      <c r="FY56" s="35" t="s">
        <v>1310</v>
      </c>
    </row>
    <row r="57" spans="1:182" x14ac:dyDescent="0.2">
      <c r="A57" s="35" t="s">
        <v>1612</v>
      </c>
      <c r="B57" s="35" t="s">
        <v>568</v>
      </c>
      <c r="C57" s="35" t="s">
        <v>225</v>
      </c>
      <c r="D57" s="35">
        <v>1</v>
      </c>
      <c r="E57" s="35">
        <v>50</v>
      </c>
      <c r="F57" s="35" t="s">
        <v>795</v>
      </c>
      <c r="G57" s="36">
        <v>43358</v>
      </c>
      <c r="H57" s="37">
        <f t="shared" si="3"/>
        <v>43358</v>
      </c>
      <c r="I57" s="35">
        <v>11</v>
      </c>
      <c r="J57" s="35">
        <v>17</v>
      </c>
      <c r="L57" s="35">
        <v>43</v>
      </c>
      <c r="M57" s="35">
        <v>4</v>
      </c>
      <c r="T57" s="35" t="s">
        <v>1358</v>
      </c>
      <c r="U57" s="35" t="s">
        <v>1275</v>
      </c>
      <c r="V57" s="35">
        <v>70</v>
      </c>
      <c r="W57" s="35" t="s">
        <v>1276</v>
      </c>
      <c r="X57" s="35" t="s">
        <v>1277</v>
      </c>
      <c r="Y57" s="35">
        <v>1</v>
      </c>
      <c r="Z57" s="35">
        <v>0</v>
      </c>
      <c r="AA57" s="35">
        <v>0</v>
      </c>
      <c r="AB57" s="35">
        <v>0</v>
      </c>
      <c r="AC57" s="35">
        <v>0</v>
      </c>
      <c r="AD57" s="35">
        <v>0</v>
      </c>
      <c r="AE57" s="35">
        <v>0</v>
      </c>
      <c r="AF57" s="35">
        <v>0</v>
      </c>
      <c r="AH57" s="35">
        <v>10</v>
      </c>
      <c r="AI57" s="35" t="s">
        <v>1287</v>
      </c>
      <c r="AJ57" s="35">
        <v>0</v>
      </c>
      <c r="AK57" s="35">
        <v>0</v>
      </c>
      <c r="AL57" s="35">
        <v>1</v>
      </c>
      <c r="AM57" s="35">
        <v>0</v>
      </c>
      <c r="AN57" s="35">
        <v>0</v>
      </c>
      <c r="AO57" s="35">
        <v>0</v>
      </c>
      <c r="AP57" s="35">
        <v>0</v>
      </c>
      <c r="AR57" s="35">
        <v>1</v>
      </c>
      <c r="AS57" s="35">
        <v>5</v>
      </c>
      <c r="AT57" s="35" t="s">
        <v>1683</v>
      </c>
      <c r="AU57" s="35">
        <v>1</v>
      </c>
      <c r="AV57" s="35">
        <v>1</v>
      </c>
      <c r="AW57" s="35">
        <v>1</v>
      </c>
      <c r="AX57" s="35">
        <v>0</v>
      </c>
      <c r="AY57" s="35">
        <v>0</v>
      </c>
      <c r="AZ57" s="35">
        <v>0</v>
      </c>
      <c r="BA57" s="35">
        <v>0</v>
      </c>
      <c r="BB57" s="35">
        <v>0</v>
      </c>
      <c r="BC57" s="35">
        <v>0</v>
      </c>
      <c r="BD57" s="35">
        <v>0</v>
      </c>
      <c r="BE57" s="35">
        <v>0</v>
      </c>
      <c r="BF57" s="35">
        <v>1</v>
      </c>
      <c r="BG57" s="35">
        <v>0</v>
      </c>
      <c r="BI57" s="35" t="s">
        <v>1322</v>
      </c>
      <c r="BJ57" s="35">
        <v>5</v>
      </c>
      <c r="BK57" s="35" t="s">
        <v>1772</v>
      </c>
      <c r="BL57" s="35">
        <v>0</v>
      </c>
      <c r="BM57" s="35">
        <v>0</v>
      </c>
      <c r="BN57" s="35">
        <v>0</v>
      </c>
      <c r="BO57" s="35">
        <v>0</v>
      </c>
      <c r="BP57" s="35">
        <v>0</v>
      </c>
      <c r="BQ57" s="35">
        <v>0</v>
      </c>
      <c r="BR57" s="35">
        <v>0</v>
      </c>
      <c r="BS57" s="35">
        <v>0</v>
      </c>
      <c r="BT57" s="35">
        <v>0</v>
      </c>
      <c r="BU57" s="35">
        <v>0</v>
      </c>
      <c r="BV57" s="35">
        <v>0</v>
      </c>
      <c r="BW57" s="35">
        <v>1</v>
      </c>
      <c r="BX57" s="35">
        <v>0</v>
      </c>
      <c r="CD57" s="35" t="s">
        <v>1789</v>
      </c>
      <c r="CE57" s="35">
        <v>1</v>
      </c>
      <c r="CF57" s="35">
        <v>0</v>
      </c>
      <c r="CG57" s="35">
        <v>0</v>
      </c>
      <c r="CH57" s="35">
        <v>0</v>
      </c>
      <c r="CI57" s="35">
        <v>0</v>
      </c>
      <c r="CJ57" s="35">
        <v>0</v>
      </c>
      <c r="CK57" s="35">
        <v>0</v>
      </c>
      <c r="CL57" s="35">
        <v>0</v>
      </c>
      <c r="CM57" s="35">
        <v>0</v>
      </c>
      <c r="CN57" s="35">
        <v>0</v>
      </c>
      <c r="CO57" s="35">
        <v>0</v>
      </c>
      <c r="CP57" s="35">
        <v>0</v>
      </c>
      <c r="CQ57" s="35">
        <v>0</v>
      </c>
      <c r="CR57" s="35">
        <v>1</v>
      </c>
      <c r="CS57" s="35">
        <v>0</v>
      </c>
      <c r="CT57" s="35">
        <v>0</v>
      </c>
      <c r="CX57" s="35">
        <v>4</v>
      </c>
      <c r="CY57" s="35">
        <v>4</v>
      </c>
      <c r="CZ57" s="35">
        <v>3</v>
      </c>
      <c r="DA57" s="35">
        <v>3</v>
      </c>
      <c r="DB57" s="35">
        <v>4</v>
      </c>
      <c r="DC57" s="35">
        <v>4</v>
      </c>
      <c r="DD57" s="35">
        <v>4</v>
      </c>
      <c r="DE57" s="35" t="s">
        <v>1599</v>
      </c>
      <c r="DF57" s="35">
        <v>4</v>
      </c>
      <c r="DG57" s="35" t="s">
        <v>1599</v>
      </c>
      <c r="DH57" s="35" t="s">
        <v>1599</v>
      </c>
      <c r="DI57" s="35" t="s">
        <v>1599</v>
      </c>
      <c r="DJ57" s="35" t="s">
        <v>1599</v>
      </c>
      <c r="DK57" s="35" t="s">
        <v>1599</v>
      </c>
      <c r="DL57" s="35" t="s">
        <v>1599</v>
      </c>
      <c r="DM57" s="35" t="s">
        <v>1599</v>
      </c>
      <c r="DN57" s="35">
        <v>4</v>
      </c>
      <c r="DO57" s="35" t="s">
        <v>1599</v>
      </c>
      <c r="DP57" s="35" t="s">
        <v>1599</v>
      </c>
      <c r="DQ57" s="35" t="s">
        <v>1599</v>
      </c>
      <c r="DR57" s="35" t="s">
        <v>1599</v>
      </c>
      <c r="DS57" s="35" t="s">
        <v>1599</v>
      </c>
      <c r="DT57" s="35" t="s">
        <v>1317</v>
      </c>
      <c r="DU57" s="35" t="s">
        <v>51</v>
      </c>
      <c r="EJ57" s="35" t="s">
        <v>1599</v>
      </c>
      <c r="EW57" s="20" t="s">
        <v>54</v>
      </c>
      <c r="FA57" s="20" t="s">
        <v>1599</v>
      </c>
      <c r="FC57" s="20" t="s">
        <v>1599</v>
      </c>
      <c r="FE57" s="20" t="s">
        <v>1599</v>
      </c>
      <c r="FG57" s="20" t="s">
        <v>1599</v>
      </c>
      <c r="FK57" s="20" t="s">
        <v>1599</v>
      </c>
      <c r="FL57" s="35" t="s">
        <v>1325</v>
      </c>
      <c r="FM57" s="35">
        <v>1</v>
      </c>
      <c r="FN57" s="35">
        <v>0</v>
      </c>
      <c r="FO57" s="35">
        <v>0</v>
      </c>
      <c r="FQ57" s="35" t="s">
        <v>1387</v>
      </c>
      <c r="FR57" s="44">
        <v>17340</v>
      </c>
      <c r="FS57" s="35" t="s">
        <v>1281</v>
      </c>
      <c r="FT57" s="35">
        <v>19</v>
      </c>
      <c r="FU57" s="35" t="s">
        <v>1301</v>
      </c>
      <c r="FV57" s="35" t="s">
        <v>1309</v>
      </c>
      <c r="FY57" s="35" t="s">
        <v>1337</v>
      </c>
    </row>
    <row r="58" spans="1:182" x14ac:dyDescent="0.2">
      <c r="A58" s="35" t="s">
        <v>1612</v>
      </c>
      <c r="B58" s="35" t="s">
        <v>568</v>
      </c>
      <c r="C58" s="35" t="s">
        <v>226</v>
      </c>
      <c r="D58" s="35">
        <v>4</v>
      </c>
      <c r="E58" s="35">
        <v>50</v>
      </c>
      <c r="F58" s="35" t="s">
        <v>795</v>
      </c>
      <c r="G58" s="36">
        <v>43358</v>
      </c>
      <c r="H58" s="37">
        <f t="shared" si="3"/>
        <v>43358</v>
      </c>
      <c r="I58" s="35">
        <v>11</v>
      </c>
      <c r="J58" s="35">
        <v>17</v>
      </c>
      <c r="L58" s="35">
        <v>43</v>
      </c>
      <c r="M58" s="35">
        <v>4</v>
      </c>
      <c r="T58" s="35" t="s">
        <v>1339</v>
      </c>
      <c r="U58" s="35" t="s">
        <v>1275</v>
      </c>
      <c r="V58" s="35">
        <v>70</v>
      </c>
      <c r="W58" s="35" t="s">
        <v>1340</v>
      </c>
      <c r="X58" s="35" t="s">
        <v>1277</v>
      </c>
      <c r="Y58" s="35">
        <v>1</v>
      </c>
      <c r="Z58" s="35">
        <v>0</v>
      </c>
      <c r="AA58" s="35">
        <v>0</v>
      </c>
      <c r="AB58" s="35">
        <v>0</v>
      </c>
      <c r="AC58" s="35">
        <v>0</v>
      </c>
      <c r="AD58" s="35">
        <v>0</v>
      </c>
      <c r="AE58" s="35">
        <v>0</v>
      </c>
      <c r="AF58" s="35">
        <v>0</v>
      </c>
      <c r="AH58" s="35">
        <v>10</v>
      </c>
      <c r="AI58" s="35" t="s">
        <v>1287</v>
      </c>
      <c r="AJ58" s="35">
        <v>0</v>
      </c>
      <c r="AK58" s="35">
        <v>0</v>
      </c>
      <c r="AL58" s="35">
        <v>1</v>
      </c>
      <c r="AM58" s="35">
        <v>0</v>
      </c>
      <c r="AN58" s="35">
        <v>0</v>
      </c>
      <c r="AO58" s="35">
        <v>0</v>
      </c>
      <c r="AP58" s="35">
        <v>0</v>
      </c>
      <c r="AR58" s="35">
        <v>1</v>
      </c>
      <c r="AS58" s="35">
        <v>8</v>
      </c>
      <c r="AT58" s="35" t="s">
        <v>1699</v>
      </c>
      <c r="AU58" s="35">
        <v>1</v>
      </c>
      <c r="AV58" s="35">
        <v>1</v>
      </c>
      <c r="AW58" s="35">
        <v>1</v>
      </c>
      <c r="AX58" s="35">
        <v>1</v>
      </c>
      <c r="AY58" s="35">
        <v>0</v>
      </c>
      <c r="AZ58" s="35">
        <v>1</v>
      </c>
      <c r="BA58" s="35">
        <v>0</v>
      </c>
      <c r="BB58" s="35">
        <v>0</v>
      </c>
      <c r="BC58" s="35">
        <v>0</v>
      </c>
      <c r="BD58" s="35">
        <v>0</v>
      </c>
      <c r="BE58" s="35">
        <v>0</v>
      </c>
      <c r="BF58" s="35">
        <v>1</v>
      </c>
      <c r="BG58" s="35">
        <v>0</v>
      </c>
      <c r="BI58" s="35" t="s">
        <v>1322</v>
      </c>
      <c r="BJ58" s="35">
        <v>10</v>
      </c>
      <c r="BK58" s="35" t="s">
        <v>1761</v>
      </c>
      <c r="BL58" s="35">
        <v>1</v>
      </c>
      <c r="BM58" s="35">
        <v>0</v>
      </c>
      <c r="BN58" s="35">
        <v>0</v>
      </c>
      <c r="BO58" s="35">
        <v>0</v>
      </c>
      <c r="BP58" s="35">
        <v>0</v>
      </c>
      <c r="BQ58" s="35">
        <v>1</v>
      </c>
      <c r="BR58" s="35">
        <v>0</v>
      </c>
      <c r="BS58" s="35">
        <v>0</v>
      </c>
      <c r="BT58" s="35">
        <v>0</v>
      </c>
      <c r="BU58" s="35">
        <v>0</v>
      </c>
      <c r="BV58" s="35">
        <v>1</v>
      </c>
      <c r="BW58" s="35">
        <v>0</v>
      </c>
      <c r="BX58" s="35">
        <v>0</v>
      </c>
      <c r="CB58" s="35" t="s">
        <v>1323</v>
      </c>
      <c r="CD58" s="35" t="s">
        <v>1794</v>
      </c>
      <c r="CE58" s="35">
        <v>1</v>
      </c>
      <c r="CF58" s="35">
        <v>1</v>
      </c>
      <c r="CG58" s="35">
        <v>0</v>
      </c>
      <c r="CH58" s="35">
        <v>0</v>
      </c>
      <c r="CI58" s="35">
        <v>0</v>
      </c>
      <c r="CJ58" s="35">
        <v>0</v>
      </c>
      <c r="CK58" s="35">
        <v>0</v>
      </c>
      <c r="CL58" s="35">
        <v>0</v>
      </c>
      <c r="CM58" s="35">
        <v>1</v>
      </c>
      <c r="CN58" s="35">
        <v>0</v>
      </c>
      <c r="CO58" s="35">
        <v>0</v>
      </c>
      <c r="CP58" s="35">
        <v>0</v>
      </c>
      <c r="CQ58" s="35">
        <v>0</v>
      </c>
      <c r="CR58" s="35">
        <v>0</v>
      </c>
      <c r="CS58" s="35">
        <v>0</v>
      </c>
      <c r="CT58" s="35">
        <v>0</v>
      </c>
      <c r="CX58" s="35">
        <v>4</v>
      </c>
      <c r="CY58" s="35">
        <v>4</v>
      </c>
      <c r="CZ58" s="35" t="s">
        <v>1599</v>
      </c>
      <c r="DA58" s="35">
        <v>4</v>
      </c>
      <c r="DB58" s="35">
        <v>4</v>
      </c>
      <c r="DC58" s="35">
        <v>4</v>
      </c>
      <c r="DD58" s="35" t="s">
        <v>1599</v>
      </c>
      <c r="DE58" s="35">
        <v>3</v>
      </c>
      <c r="DF58" s="35">
        <v>3</v>
      </c>
      <c r="DG58" s="35">
        <v>3</v>
      </c>
      <c r="DH58" s="35" t="s">
        <v>1599</v>
      </c>
      <c r="DI58" s="35" t="s">
        <v>1599</v>
      </c>
      <c r="DJ58" s="35" t="s">
        <v>1599</v>
      </c>
      <c r="DK58" s="35" t="s">
        <v>1599</v>
      </c>
      <c r="DL58" s="35">
        <v>3</v>
      </c>
      <c r="DM58" s="35">
        <v>3</v>
      </c>
      <c r="DN58" s="35">
        <v>4</v>
      </c>
      <c r="DO58" s="35">
        <v>4</v>
      </c>
      <c r="DP58" s="35" t="s">
        <v>1599</v>
      </c>
      <c r="DQ58" s="35" t="s">
        <v>1599</v>
      </c>
      <c r="DR58" s="35" t="s">
        <v>1599</v>
      </c>
      <c r="DS58" s="35">
        <v>3</v>
      </c>
      <c r="DT58" s="35" t="s">
        <v>1306</v>
      </c>
      <c r="DU58" s="35" t="s">
        <v>54</v>
      </c>
      <c r="EJ58" s="35" t="s">
        <v>1599</v>
      </c>
      <c r="FA58" s="20" t="s">
        <v>1599</v>
      </c>
      <c r="FC58" s="20" t="s">
        <v>1599</v>
      </c>
      <c r="FE58" s="20" t="s">
        <v>1599</v>
      </c>
      <c r="FG58" s="20" t="s">
        <v>1599</v>
      </c>
      <c r="FK58" s="20" t="s">
        <v>1599</v>
      </c>
      <c r="FL58" s="35" t="s">
        <v>1325</v>
      </c>
      <c r="FM58" s="35">
        <v>1</v>
      </c>
      <c r="FN58" s="35">
        <v>0</v>
      </c>
      <c r="FO58" s="35">
        <v>0</v>
      </c>
      <c r="FQ58" s="35" t="s">
        <v>1446</v>
      </c>
      <c r="FR58" s="44">
        <v>92100</v>
      </c>
      <c r="FS58" s="35" t="s">
        <v>1281</v>
      </c>
      <c r="FT58" s="35">
        <v>28</v>
      </c>
      <c r="FU58" s="35" t="s">
        <v>1282</v>
      </c>
      <c r="FV58" s="35" t="s">
        <v>1302</v>
      </c>
      <c r="FX58" s="35">
        <v>2300</v>
      </c>
      <c r="FY58" s="35" t="s">
        <v>1337</v>
      </c>
    </row>
    <row r="59" spans="1:182" x14ac:dyDescent="0.2">
      <c r="A59" s="35" t="s">
        <v>1612</v>
      </c>
      <c r="B59" s="35" t="s">
        <v>568</v>
      </c>
      <c r="C59" s="35" t="s">
        <v>227</v>
      </c>
      <c r="D59" s="35">
        <v>4</v>
      </c>
      <c r="E59" s="35">
        <v>50</v>
      </c>
      <c r="F59" s="35" t="s">
        <v>795</v>
      </c>
      <c r="G59" s="36">
        <v>43358</v>
      </c>
      <c r="H59" s="37">
        <f t="shared" si="3"/>
        <v>43358</v>
      </c>
      <c r="I59" s="35">
        <v>11</v>
      </c>
      <c r="J59" s="35">
        <v>17</v>
      </c>
      <c r="L59" s="35">
        <v>43</v>
      </c>
      <c r="M59" s="35">
        <v>4</v>
      </c>
      <c r="T59" s="35" t="s">
        <v>1339</v>
      </c>
      <c r="U59" s="35" t="s">
        <v>50</v>
      </c>
      <c r="V59" s="35">
        <v>70</v>
      </c>
      <c r="W59" s="35" t="s">
        <v>1340</v>
      </c>
      <c r="X59" s="35" t="s">
        <v>1277</v>
      </c>
      <c r="Y59" s="35">
        <v>1</v>
      </c>
      <c r="Z59" s="35">
        <v>0</v>
      </c>
      <c r="AA59" s="35">
        <v>0</v>
      </c>
      <c r="AB59" s="35">
        <v>0</v>
      </c>
      <c r="AC59" s="35">
        <v>0</v>
      </c>
      <c r="AD59" s="35">
        <v>0</v>
      </c>
      <c r="AE59" s="35">
        <v>0</v>
      </c>
      <c r="AF59" s="35">
        <v>0</v>
      </c>
      <c r="AH59" s="35">
        <v>10</v>
      </c>
      <c r="AI59" s="35" t="s">
        <v>1329</v>
      </c>
      <c r="AJ59" s="35">
        <v>0</v>
      </c>
      <c r="AK59" s="35">
        <v>0</v>
      </c>
      <c r="AL59" s="35">
        <v>0</v>
      </c>
      <c r="AM59" s="35">
        <v>1</v>
      </c>
      <c r="AN59" s="35">
        <v>0</v>
      </c>
      <c r="AO59" s="35">
        <v>0</v>
      </c>
      <c r="AP59" s="35">
        <v>0</v>
      </c>
      <c r="AR59" s="35">
        <v>1</v>
      </c>
      <c r="AS59" s="35">
        <v>8</v>
      </c>
      <c r="AT59" s="35" t="s">
        <v>1668</v>
      </c>
      <c r="AU59" s="35">
        <v>1</v>
      </c>
      <c r="AV59" s="35">
        <v>1</v>
      </c>
      <c r="AW59" s="35">
        <v>0</v>
      </c>
      <c r="AX59" s="35">
        <v>0</v>
      </c>
      <c r="AY59" s="35">
        <v>0</v>
      </c>
      <c r="AZ59" s="35">
        <v>1</v>
      </c>
      <c r="BA59" s="35">
        <v>0</v>
      </c>
      <c r="BB59" s="35">
        <v>0</v>
      </c>
      <c r="BC59" s="35">
        <v>0</v>
      </c>
      <c r="BD59" s="35">
        <v>0</v>
      </c>
      <c r="BE59" s="35">
        <v>0</v>
      </c>
      <c r="BF59" s="35">
        <v>0</v>
      </c>
      <c r="BG59" s="35">
        <v>0</v>
      </c>
      <c r="BI59" s="35" t="s">
        <v>1322</v>
      </c>
      <c r="BJ59" s="35">
        <v>10</v>
      </c>
      <c r="BK59" s="35" t="s">
        <v>1755</v>
      </c>
      <c r="BL59" s="35">
        <v>0</v>
      </c>
      <c r="BM59" s="35">
        <v>0</v>
      </c>
      <c r="BN59" s="35">
        <v>0</v>
      </c>
      <c r="BO59" s="35">
        <v>0</v>
      </c>
      <c r="BP59" s="35">
        <v>0</v>
      </c>
      <c r="BQ59" s="35">
        <v>1</v>
      </c>
      <c r="BR59" s="35">
        <v>0</v>
      </c>
      <c r="BS59" s="35">
        <v>0</v>
      </c>
      <c r="BT59" s="35">
        <v>0</v>
      </c>
      <c r="BU59" s="35">
        <v>0</v>
      </c>
      <c r="BV59" s="35">
        <v>0</v>
      </c>
      <c r="BW59" s="35">
        <v>0</v>
      </c>
      <c r="BX59" s="35">
        <v>0</v>
      </c>
      <c r="CB59" s="35" t="s">
        <v>1323</v>
      </c>
      <c r="CD59" s="35" t="s">
        <v>1802</v>
      </c>
      <c r="CE59" s="35">
        <v>1</v>
      </c>
      <c r="CF59" s="35">
        <v>0</v>
      </c>
      <c r="CG59" s="35">
        <v>0</v>
      </c>
      <c r="CH59" s="35">
        <v>0</v>
      </c>
      <c r="CI59" s="35">
        <v>0</v>
      </c>
      <c r="CJ59" s="35">
        <v>0</v>
      </c>
      <c r="CK59" s="35">
        <v>0</v>
      </c>
      <c r="CL59" s="35">
        <v>0</v>
      </c>
      <c r="CM59" s="35">
        <v>0</v>
      </c>
      <c r="CN59" s="35">
        <v>1</v>
      </c>
      <c r="CO59" s="35">
        <v>0</v>
      </c>
      <c r="CP59" s="35">
        <v>0</v>
      </c>
      <c r="CQ59" s="35">
        <v>0</v>
      </c>
      <c r="CR59" s="35">
        <v>0</v>
      </c>
      <c r="CS59" s="35">
        <v>0</v>
      </c>
      <c r="CT59" s="35">
        <v>0</v>
      </c>
      <c r="CU59" s="35" t="s">
        <v>1323</v>
      </c>
      <c r="CX59" s="35">
        <v>3</v>
      </c>
      <c r="CY59" s="35">
        <v>3</v>
      </c>
      <c r="CZ59" s="35">
        <v>2</v>
      </c>
      <c r="DA59" s="35">
        <v>4</v>
      </c>
      <c r="DB59" s="35">
        <v>3</v>
      </c>
      <c r="DC59" s="35">
        <v>3</v>
      </c>
      <c r="DD59" s="35">
        <v>3</v>
      </c>
      <c r="DE59" s="35">
        <v>3</v>
      </c>
      <c r="DF59" s="35">
        <v>3</v>
      </c>
      <c r="DG59" s="35">
        <v>3</v>
      </c>
      <c r="DH59" s="35" t="s">
        <v>1599</v>
      </c>
      <c r="DI59" s="35" t="s">
        <v>1599</v>
      </c>
      <c r="DJ59" s="35" t="s">
        <v>1599</v>
      </c>
      <c r="DK59" s="35" t="s">
        <v>1599</v>
      </c>
      <c r="DL59" s="35" t="s">
        <v>1599</v>
      </c>
      <c r="DM59" s="35">
        <v>3</v>
      </c>
      <c r="DN59" s="35" t="s">
        <v>1599</v>
      </c>
      <c r="DO59" s="35" t="s">
        <v>1599</v>
      </c>
      <c r="DP59" s="35" t="s">
        <v>1599</v>
      </c>
      <c r="DQ59" s="35" t="s">
        <v>1599</v>
      </c>
      <c r="DR59" s="35" t="s">
        <v>1599</v>
      </c>
      <c r="DS59" s="35" t="s">
        <v>1599</v>
      </c>
      <c r="DT59" s="35" t="s">
        <v>1321</v>
      </c>
      <c r="DU59" s="35" t="s">
        <v>51</v>
      </c>
      <c r="EJ59" s="35" t="s">
        <v>1599</v>
      </c>
      <c r="EW59" s="20" t="s">
        <v>51</v>
      </c>
      <c r="FA59" s="20" t="s">
        <v>1599</v>
      </c>
      <c r="FC59" s="20" t="s">
        <v>1599</v>
      </c>
      <c r="FE59" s="20" t="s">
        <v>1599</v>
      </c>
      <c r="FG59" s="20" t="s">
        <v>1599</v>
      </c>
      <c r="FK59" s="20" t="s">
        <v>1599</v>
      </c>
      <c r="FL59" s="35" t="s">
        <v>1325</v>
      </c>
      <c r="FM59" s="35">
        <v>1</v>
      </c>
      <c r="FN59" s="35">
        <v>0</v>
      </c>
      <c r="FO59" s="35">
        <v>0</v>
      </c>
      <c r="FQ59" s="35" t="s">
        <v>1335</v>
      </c>
      <c r="FR59" s="44">
        <v>33800</v>
      </c>
      <c r="FS59" s="35" t="s">
        <v>1281</v>
      </c>
      <c r="FT59" s="35">
        <v>29</v>
      </c>
      <c r="FU59" s="35" t="s">
        <v>1301</v>
      </c>
      <c r="FV59" s="35" t="s">
        <v>1345</v>
      </c>
      <c r="FX59" s="35">
        <v>500</v>
      </c>
      <c r="FY59" s="35" t="s">
        <v>1310</v>
      </c>
    </row>
    <row r="60" spans="1:182" x14ac:dyDescent="0.2">
      <c r="A60" s="35" t="s">
        <v>1612</v>
      </c>
      <c r="B60" s="35" t="s">
        <v>568</v>
      </c>
      <c r="C60" s="35" t="s">
        <v>228</v>
      </c>
      <c r="D60" s="35">
        <v>4</v>
      </c>
      <c r="E60" s="35">
        <v>50</v>
      </c>
      <c r="F60" s="35" t="s">
        <v>795</v>
      </c>
      <c r="G60" s="36">
        <v>43358</v>
      </c>
      <c r="H60" s="37">
        <f t="shared" si="3"/>
        <v>43358</v>
      </c>
      <c r="I60" s="35">
        <v>11</v>
      </c>
      <c r="J60" s="35">
        <v>17</v>
      </c>
      <c r="L60" s="35">
        <v>43</v>
      </c>
      <c r="M60" s="35">
        <v>4</v>
      </c>
      <c r="T60" s="35" t="s">
        <v>1358</v>
      </c>
      <c r="U60" s="35" t="s">
        <v>55</v>
      </c>
      <c r="V60" s="35">
        <v>70</v>
      </c>
      <c r="W60" s="35" t="s">
        <v>1276</v>
      </c>
      <c r="X60" s="35" t="s">
        <v>1277</v>
      </c>
      <c r="Y60" s="35">
        <v>1</v>
      </c>
      <c r="Z60" s="35">
        <v>0</v>
      </c>
      <c r="AA60" s="35">
        <v>0</v>
      </c>
      <c r="AB60" s="35">
        <v>0</v>
      </c>
      <c r="AC60" s="35">
        <v>0</v>
      </c>
      <c r="AD60" s="35">
        <v>0</v>
      </c>
      <c r="AE60" s="35">
        <v>0</v>
      </c>
      <c r="AF60" s="35">
        <v>0</v>
      </c>
      <c r="AH60" s="35">
        <v>10</v>
      </c>
      <c r="AI60" s="35" t="s">
        <v>1329</v>
      </c>
      <c r="AJ60" s="35">
        <v>0</v>
      </c>
      <c r="AK60" s="35">
        <v>0</v>
      </c>
      <c r="AL60" s="35">
        <v>0</v>
      </c>
      <c r="AM60" s="35">
        <v>1</v>
      </c>
      <c r="AN60" s="35">
        <v>0</v>
      </c>
      <c r="AO60" s="35">
        <v>0</v>
      </c>
      <c r="AP60" s="35">
        <v>0</v>
      </c>
      <c r="AR60" s="35">
        <v>0</v>
      </c>
      <c r="AS60" s="35">
        <v>9</v>
      </c>
      <c r="AT60" s="35" t="s">
        <v>1684</v>
      </c>
      <c r="AU60" s="35">
        <v>1</v>
      </c>
      <c r="AV60" s="35">
        <v>1</v>
      </c>
      <c r="AW60" s="35">
        <v>0</v>
      </c>
      <c r="AX60" s="35">
        <v>1</v>
      </c>
      <c r="AY60" s="35">
        <v>0</v>
      </c>
      <c r="AZ60" s="35">
        <v>0</v>
      </c>
      <c r="BA60" s="35">
        <v>0</v>
      </c>
      <c r="BB60" s="35">
        <v>0</v>
      </c>
      <c r="BC60" s="35">
        <v>0</v>
      </c>
      <c r="BD60" s="35">
        <v>0</v>
      </c>
      <c r="BE60" s="35">
        <v>0</v>
      </c>
      <c r="BF60" s="35">
        <v>0</v>
      </c>
      <c r="BG60" s="35">
        <v>0</v>
      </c>
      <c r="BI60" s="35" t="s">
        <v>1322</v>
      </c>
      <c r="BK60" s="35" t="s">
        <v>1772</v>
      </c>
      <c r="BL60" s="35">
        <v>0</v>
      </c>
      <c r="BM60" s="35">
        <v>0</v>
      </c>
      <c r="BN60" s="35">
        <v>0</v>
      </c>
      <c r="BO60" s="35">
        <v>0</v>
      </c>
      <c r="BP60" s="35">
        <v>0</v>
      </c>
      <c r="BQ60" s="35">
        <v>0</v>
      </c>
      <c r="BR60" s="35">
        <v>0</v>
      </c>
      <c r="BS60" s="35">
        <v>0</v>
      </c>
      <c r="BT60" s="35">
        <v>0</v>
      </c>
      <c r="BU60" s="35">
        <v>0</v>
      </c>
      <c r="BV60" s="35">
        <v>0</v>
      </c>
      <c r="BW60" s="35">
        <v>1</v>
      </c>
      <c r="BX60" s="35">
        <v>0</v>
      </c>
      <c r="CD60" s="35" t="s">
        <v>1794</v>
      </c>
      <c r="CE60" s="35">
        <v>1</v>
      </c>
      <c r="CF60" s="35">
        <v>1</v>
      </c>
      <c r="CG60" s="35">
        <v>0</v>
      </c>
      <c r="CH60" s="35">
        <v>0</v>
      </c>
      <c r="CI60" s="35">
        <v>0</v>
      </c>
      <c r="CJ60" s="35">
        <v>0</v>
      </c>
      <c r="CK60" s="35">
        <v>0</v>
      </c>
      <c r="CL60" s="35">
        <v>0</v>
      </c>
      <c r="CM60" s="35">
        <v>1</v>
      </c>
      <c r="CN60" s="35">
        <v>0</v>
      </c>
      <c r="CO60" s="35">
        <v>0</v>
      </c>
      <c r="CP60" s="35">
        <v>0</v>
      </c>
      <c r="CQ60" s="35">
        <v>0</v>
      </c>
      <c r="CR60" s="35">
        <v>0</v>
      </c>
      <c r="CS60" s="35">
        <v>0</v>
      </c>
      <c r="CT60" s="35">
        <v>0</v>
      </c>
      <c r="CX60" s="35">
        <v>3</v>
      </c>
      <c r="CY60" s="35">
        <v>3</v>
      </c>
      <c r="CZ60" s="35">
        <v>3</v>
      </c>
      <c r="DA60" s="35">
        <v>3</v>
      </c>
      <c r="DB60" s="35">
        <v>3</v>
      </c>
      <c r="DC60" s="35">
        <v>4</v>
      </c>
      <c r="DD60" s="35" t="s">
        <v>1599</v>
      </c>
      <c r="DE60" s="35">
        <v>1</v>
      </c>
      <c r="DF60" s="35">
        <v>4</v>
      </c>
      <c r="DG60" s="35" t="s">
        <v>1599</v>
      </c>
      <c r="DH60" s="35">
        <v>2</v>
      </c>
      <c r="DI60" s="35" t="s">
        <v>1599</v>
      </c>
      <c r="DJ60" s="35" t="s">
        <v>1599</v>
      </c>
      <c r="DK60" s="35" t="s">
        <v>1599</v>
      </c>
      <c r="DL60" s="35">
        <v>4</v>
      </c>
      <c r="DM60" s="35">
        <v>4</v>
      </c>
      <c r="DN60" s="35">
        <v>1</v>
      </c>
      <c r="DO60" s="35" t="s">
        <v>1599</v>
      </c>
      <c r="DP60" s="35" t="s">
        <v>1599</v>
      </c>
      <c r="DQ60" s="35">
        <v>1</v>
      </c>
      <c r="DR60" s="35">
        <v>1</v>
      </c>
      <c r="DS60" s="35">
        <v>1</v>
      </c>
      <c r="DT60" s="35" t="s">
        <v>1881</v>
      </c>
      <c r="DU60" s="35" t="s">
        <v>51</v>
      </c>
      <c r="EJ60" s="35" t="s">
        <v>1599</v>
      </c>
      <c r="EW60" s="20" t="s">
        <v>51</v>
      </c>
      <c r="FA60" s="20" t="s">
        <v>1599</v>
      </c>
      <c r="FC60" s="20" t="s">
        <v>1599</v>
      </c>
      <c r="FE60" s="20" t="s">
        <v>1599</v>
      </c>
      <c r="FG60" s="20" t="s">
        <v>1599</v>
      </c>
      <c r="FK60" s="20" t="s">
        <v>1599</v>
      </c>
      <c r="FL60" s="35" t="s">
        <v>1299</v>
      </c>
      <c r="FM60" s="35">
        <v>0</v>
      </c>
      <c r="FN60" s="35">
        <v>0</v>
      </c>
      <c r="FO60" s="35">
        <v>1</v>
      </c>
      <c r="FP60" s="35" t="s">
        <v>1480</v>
      </c>
      <c r="FQ60" s="35" t="s">
        <v>1387</v>
      </c>
      <c r="FR60" s="44">
        <v>17340</v>
      </c>
      <c r="FS60" s="35" t="s">
        <v>1281</v>
      </c>
      <c r="FT60" s="35">
        <v>47</v>
      </c>
      <c r="FU60" s="35" t="s">
        <v>1301</v>
      </c>
      <c r="FV60" s="35" t="s">
        <v>1302</v>
      </c>
      <c r="FX60" s="35">
        <v>7000</v>
      </c>
      <c r="FY60" s="35" t="s">
        <v>1303</v>
      </c>
    </row>
    <row r="61" spans="1:182" x14ac:dyDescent="0.2">
      <c r="A61" s="35" t="s">
        <v>1612</v>
      </c>
      <c r="B61" s="35" t="s">
        <v>568</v>
      </c>
      <c r="C61" s="35" t="s">
        <v>229</v>
      </c>
      <c r="D61" s="35">
        <v>1</v>
      </c>
      <c r="E61" s="35">
        <v>50</v>
      </c>
      <c r="F61" s="35" t="s">
        <v>795</v>
      </c>
      <c r="G61" s="36">
        <v>43358</v>
      </c>
      <c r="H61" s="37">
        <f t="shared" si="3"/>
        <v>43358</v>
      </c>
      <c r="I61" s="35">
        <v>11</v>
      </c>
      <c r="J61" s="35">
        <v>17</v>
      </c>
      <c r="L61" s="35">
        <v>43</v>
      </c>
      <c r="M61" s="35">
        <v>4</v>
      </c>
      <c r="T61" s="35" t="s">
        <v>1285</v>
      </c>
      <c r="U61" s="35" t="s">
        <v>52</v>
      </c>
      <c r="V61" s="35">
        <v>66</v>
      </c>
      <c r="W61" s="35" t="s">
        <v>1340</v>
      </c>
      <c r="X61" s="35" t="s">
        <v>1277</v>
      </c>
      <c r="Y61" s="35">
        <v>1</v>
      </c>
      <c r="Z61" s="35">
        <v>0</v>
      </c>
      <c r="AA61" s="35">
        <v>0</v>
      </c>
      <c r="AB61" s="35">
        <v>0</v>
      </c>
      <c r="AC61" s="35">
        <v>0</v>
      </c>
      <c r="AD61" s="35">
        <v>0</v>
      </c>
      <c r="AE61" s="35">
        <v>0</v>
      </c>
      <c r="AF61" s="35">
        <v>0</v>
      </c>
      <c r="AI61" s="35" t="s">
        <v>1329</v>
      </c>
      <c r="AJ61" s="35">
        <v>0</v>
      </c>
      <c r="AK61" s="35">
        <v>0</v>
      </c>
      <c r="AL61" s="35">
        <v>0</v>
      </c>
      <c r="AM61" s="35">
        <v>1</v>
      </c>
      <c r="AN61" s="35">
        <v>0</v>
      </c>
      <c r="AO61" s="35">
        <v>0</v>
      </c>
      <c r="AP61" s="35">
        <v>0</v>
      </c>
      <c r="AR61" s="35">
        <v>0</v>
      </c>
      <c r="AS61" s="35">
        <v>6</v>
      </c>
      <c r="AT61" s="35" t="s">
        <v>1664</v>
      </c>
      <c r="AU61" s="35">
        <v>1</v>
      </c>
      <c r="AV61" s="35">
        <v>1</v>
      </c>
      <c r="AW61" s="35">
        <v>0</v>
      </c>
      <c r="AX61" s="35">
        <v>0</v>
      </c>
      <c r="AY61" s="35">
        <v>0</v>
      </c>
      <c r="AZ61" s="35">
        <v>0</v>
      </c>
      <c r="BA61" s="35">
        <v>0</v>
      </c>
      <c r="BB61" s="35">
        <v>0</v>
      </c>
      <c r="BC61" s="35">
        <v>0</v>
      </c>
      <c r="BD61" s="35">
        <v>0</v>
      </c>
      <c r="BE61" s="35">
        <v>0</v>
      </c>
      <c r="BF61" s="35">
        <v>0</v>
      </c>
      <c r="BG61" s="35">
        <v>0</v>
      </c>
      <c r="BI61" s="35" t="s">
        <v>1291</v>
      </c>
      <c r="BK61" s="35" t="s">
        <v>1774</v>
      </c>
      <c r="BL61" s="35">
        <v>0</v>
      </c>
      <c r="BM61" s="35">
        <v>0</v>
      </c>
      <c r="BN61" s="35">
        <v>0</v>
      </c>
      <c r="BO61" s="35">
        <v>0</v>
      </c>
      <c r="BP61" s="35">
        <v>0</v>
      </c>
      <c r="BQ61" s="35">
        <v>1</v>
      </c>
      <c r="BR61" s="35">
        <v>0</v>
      </c>
      <c r="BS61" s="35">
        <v>0</v>
      </c>
      <c r="BT61" s="35">
        <v>0</v>
      </c>
      <c r="BU61" s="35">
        <v>0</v>
      </c>
      <c r="BV61" s="35">
        <v>0</v>
      </c>
      <c r="BW61" s="35">
        <v>1</v>
      </c>
      <c r="BX61" s="35">
        <v>0</v>
      </c>
      <c r="CB61" s="35" t="s">
        <v>1459</v>
      </c>
      <c r="CD61" s="35" t="s">
        <v>1787</v>
      </c>
      <c r="CE61" s="35">
        <v>1</v>
      </c>
      <c r="CF61" s="35">
        <v>0</v>
      </c>
      <c r="CG61" s="35">
        <v>0</v>
      </c>
      <c r="CH61" s="35">
        <v>0</v>
      </c>
      <c r="CI61" s="35">
        <v>0</v>
      </c>
      <c r="CJ61" s="35">
        <v>0</v>
      </c>
      <c r="CK61" s="35">
        <v>0</v>
      </c>
      <c r="CL61" s="35">
        <v>0</v>
      </c>
      <c r="CM61" s="35">
        <v>1</v>
      </c>
      <c r="CN61" s="35">
        <v>0</v>
      </c>
      <c r="CO61" s="35">
        <v>0</v>
      </c>
      <c r="CP61" s="35">
        <v>0</v>
      </c>
      <c r="CQ61" s="35">
        <v>0</v>
      </c>
      <c r="CR61" s="35">
        <v>0</v>
      </c>
      <c r="CS61" s="35">
        <v>0</v>
      </c>
      <c r="CT61" s="35">
        <v>0</v>
      </c>
      <c r="CX61" s="35">
        <v>4</v>
      </c>
      <c r="CY61" s="35">
        <v>3</v>
      </c>
      <c r="CZ61" s="35">
        <v>2</v>
      </c>
      <c r="DA61" s="35">
        <v>4</v>
      </c>
      <c r="DB61" s="35">
        <v>4</v>
      </c>
      <c r="DC61" s="35">
        <v>3</v>
      </c>
      <c r="DD61" s="35" t="s">
        <v>1599</v>
      </c>
      <c r="DE61" s="35" t="s">
        <v>1599</v>
      </c>
      <c r="DF61" s="35">
        <v>3</v>
      </c>
      <c r="DG61" s="35" t="s">
        <v>1599</v>
      </c>
      <c r="DH61" s="35" t="s">
        <v>1599</v>
      </c>
      <c r="DI61" s="35" t="s">
        <v>1599</v>
      </c>
      <c r="DJ61" s="35" t="s">
        <v>1599</v>
      </c>
      <c r="DK61" s="35" t="s">
        <v>1599</v>
      </c>
      <c r="DL61" s="35" t="s">
        <v>1599</v>
      </c>
      <c r="DM61" s="35" t="s">
        <v>1599</v>
      </c>
      <c r="DN61" s="35">
        <v>3</v>
      </c>
      <c r="DO61" s="35" t="s">
        <v>1599</v>
      </c>
      <c r="DP61" s="35" t="s">
        <v>1599</v>
      </c>
      <c r="DQ61" s="35" t="s">
        <v>1599</v>
      </c>
      <c r="DR61" s="35" t="s">
        <v>1599</v>
      </c>
      <c r="DS61" s="35" t="s">
        <v>1599</v>
      </c>
      <c r="DT61" s="35" t="s">
        <v>1321</v>
      </c>
      <c r="DU61" s="35" t="s">
        <v>54</v>
      </c>
      <c r="DV61" s="35">
        <v>120</v>
      </c>
      <c r="DW61" s="35" t="s">
        <v>1420</v>
      </c>
      <c r="DY61" s="35" t="s">
        <v>1342</v>
      </c>
      <c r="DZ61" s="35">
        <v>20</v>
      </c>
      <c r="EA61" s="35" t="s">
        <v>1404</v>
      </c>
      <c r="EB61" s="35" t="s">
        <v>1343</v>
      </c>
      <c r="EC61" s="35" t="s">
        <v>1284</v>
      </c>
      <c r="ED61" s="35">
        <v>11000</v>
      </c>
      <c r="EE61" s="35" t="s">
        <v>1481</v>
      </c>
      <c r="EF61" s="35" t="s">
        <v>1481</v>
      </c>
      <c r="EG61" s="35" t="s">
        <v>1456</v>
      </c>
      <c r="EH61" s="35" t="s">
        <v>1456</v>
      </c>
      <c r="EI61" s="35" t="s">
        <v>1298</v>
      </c>
      <c r="EJ61" s="35" t="s">
        <v>1277</v>
      </c>
      <c r="EK61" s="35">
        <v>1</v>
      </c>
      <c r="EL61" s="35">
        <v>0</v>
      </c>
      <c r="EM61" s="35">
        <v>0</v>
      </c>
      <c r="EN61" s="35">
        <v>0</v>
      </c>
      <c r="EO61" s="35">
        <v>0</v>
      </c>
      <c r="EP61" s="35">
        <v>0</v>
      </c>
      <c r="EQ61" s="35">
        <v>0</v>
      </c>
      <c r="ER61" s="35">
        <v>0</v>
      </c>
      <c r="ES61" s="35">
        <v>0</v>
      </c>
      <c r="FA61" s="20">
        <v>5</v>
      </c>
      <c r="FC61" s="20" t="s">
        <v>1599</v>
      </c>
      <c r="FE61" s="20">
        <v>0.5</v>
      </c>
      <c r="FG61" s="20" t="s">
        <v>1599</v>
      </c>
      <c r="FK61" s="20" t="s">
        <v>1599</v>
      </c>
      <c r="FL61" s="35" t="s">
        <v>1299</v>
      </c>
      <c r="FM61" s="35">
        <v>0</v>
      </c>
      <c r="FN61" s="35">
        <v>0</v>
      </c>
      <c r="FO61" s="35">
        <v>1</v>
      </c>
      <c r="FP61" s="35" t="s">
        <v>1482</v>
      </c>
      <c r="FQ61" s="35" t="s">
        <v>1456</v>
      </c>
      <c r="FR61" s="44"/>
      <c r="FS61" s="35" t="s">
        <v>176</v>
      </c>
      <c r="FT61" s="35">
        <v>26</v>
      </c>
      <c r="FU61" s="35" t="s">
        <v>1282</v>
      </c>
      <c r="FV61" s="35" t="s">
        <v>1309</v>
      </c>
      <c r="FX61" s="35">
        <v>1100</v>
      </c>
      <c r="FY61" s="35" t="s">
        <v>1284</v>
      </c>
      <c r="FZ61" s="35" t="s">
        <v>1483</v>
      </c>
    </row>
    <row r="62" spans="1:182" x14ac:dyDescent="0.2">
      <c r="A62" s="35" t="s">
        <v>1612</v>
      </c>
      <c r="B62" s="35" t="s">
        <v>568</v>
      </c>
      <c r="C62" s="35" t="s">
        <v>232</v>
      </c>
      <c r="D62" s="35">
        <v>2</v>
      </c>
      <c r="E62" s="35">
        <v>50</v>
      </c>
      <c r="F62" s="35" t="s">
        <v>795</v>
      </c>
      <c r="G62" s="36">
        <v>43358</v>
      </c>
      <c r="H62" s="37">
        <f t="shared" si="3"/>
        <v>43358</v>
      </c>
      <c r="I62" s="35">
        <v>11</v>
      </c>
      <c r="J62" s="35">
        <v>17</v>
      </c>
      <c r="L62" s="35">
        <v>43</v>
      </c>
      <c r="M62" s="35">
        <v>4</v>
      </c>
      <c r="T62" s="35" t="s">
        <v>1274</v>
      </c>
      <c r="U62" s="35" t="s">
        <v>50</v>
      </c>
      <c r="V62" s="35">
        <v>5</v>
      </c>
      <c r="W62" s="35" t="s">
        <v>1276</v>
      </c>
      <c r="X62" s="35" t="s">
        <v>1277</v>
      </c>
      <c r="Y62" s="35">
        <v>1</v>
      </c>
      <c r="Z62" s="35">
        <v>0</v>
      </c>
      <c r="AA62" s="35">
        <v>0</v>
      </c>
      <c r="AB62" s="35">
        <v>0</v>
      </c>
      <c r="AC62" s="35">
        <v>0</v>
      </c>
      <c r="AD62" s="35">
        <v>0</v>
      </c>
      <c r="AE62" s="35">
        <v>0</v>
      </c>
      <c r="AF62" s="35">
        <v>0</v>
      </c>
      <c r="AI62" s="35" t="s">
        <v>1287</v>
      </c>
      <c r="AJ62" s="35">
        <v>0</v>
      </c>
      <c r="AK62" s="35">
        <v>0</v>
      </c>
      <c r="AL62" s="35">
        <v>1</v>
      </c>
      <c r="AM62" s="35">
        <v>0</v>
      </c>
      <c r="AN62" s="35">
        <v>0</v>
      </c>
      <c r="AO62" s="35">
        <v>0</v>
      </c>
      <c r="AP62" s="35">
        <v>0</v>
      </c>
      <c r="AR62" s="35">
        <v>0</v>
      </c>
      <c r="AS62" s="35">
        <v>2</v>
      </c>
      <c r="AT62" s="35" t="s">
        <v>1370</v>
      </c>
      <c r="AU62" s="35">
        <v>0</v>
      </c>
      <c r="AV62" s="35">
        <v>0</v>
      </c>
      <c r="AW62" s="35">
        <v>0</v>
      </c>
      <c r="AX62" s="35">
        <v>0</v>
      </c>
      <c r="AY62" s="35">
        <v>0</v>
      </c>
      <c r="AZ62" s="35">
        <v>0</v>
      </c>
      <c r="BA62" s="35">
        <v>0</v>
      </c>
      <c r="BB62" s="35">
        <v>0</v>
      </c>
      <c r="BC62" s="35">
        <v>0</v>
      </c>
      <c r="BD62" s="35">
        <v>1</v>
      </c>
      <c r="BE62" s="35">
        <v>0</v>
      </c>
      <c r="BF62" s="35">
        <v>0</v>
      </c>
      <c r="BG62" s="35">
        <v>0</v>
      </c>
      <c r="BI62" s="35" t="s">
        <v>1322</v>
      </c>
      <c r="BJ62" s="35">
        <v>10</v>
      </c>
      <c r="BK62" s="35" t="s">
        <v>1772</v>
      </c>
      <c r="BL62" s="35">
        <v>0</v>
      </c>
      <c r="BM62" s="35">
        <v>0</v>
      </c>
      <c r="BN62" s="35">
        <v>0</v>
      </c>
      <c r="BO62" s="35">
        <v>0</v>
      </c>
      <c r="BP62" s="35">
        <v>0</v>
      </c>
      <c r="BQ62" s="35">
        <v>0</v>
      </c>
      <c r="BR62" s="35">
        <v>0</v>
      </c>
      <c r="BS62" s="35">
        <v>0</v>
      </c>
      <c r="BT62" s="35">
        <v>0</v>
      </c>
      <c r="BU62" s="35">
        <v>0</v>
      </c>
      <c r="BV62" s="35">
        <v>0</v>
      </c>
      <c r="BW62" s="35">
        <v>1</v>
      </c>
      <c r="BX62" s="35">
        <v>0</v>
      </c>
      <c r="CD62" s="35" t="s">
        <v>1796</v>
      </c>
      <c r="CE62" s="35">
        <v>1</v>
      </c>
      <c r="CF62" s="35">
        <v>0</v>
      </c>
      <c r="CG62" s="35">
        <v>0</v>
      </c>
      <c r="CH62" s="35">
        <v>0</v>
      </c>
      <c r="CI62" s="35">
        <v>0</v>
      </c>
      <c r="CJ62" s="35">
        <v>0</v>
      </c>
      <c r="CK62" s="35">
        <v>0</v>
      </c>
      <c r="CL62" s="35">
        <v>0</v>
      </c>
      <c r="CM62" s="35">
        <v>0</v>
      </c>
      <c r="CN62" s="35">
        <v>0</v>
      </c>
      <c r="CO62" s="35">
        <v>0</v>
      </c>
      <c r="CP62" s="35">
        <v>0</v>
      </c>
      <c r="CQ62" s="35">
        <v>0</v>
      </c>
      <c r="CR62" s="35">
        <v>0</v>
      </c>
      <c r="CS62" s="35">
        <v>1</v>
      </c>
      <c r="CT62" s="35">
        <v>0</v>
      </c>
      <c r="CX62" s="35">
        <v>3</v>
      </c>
      <c r="CY62" s="35">
        <v>3</v>
      </c>
      <c r="CZ62" s="35">
        <v>1</v>
      </c>
      <c r="DA62" s="35">
        <v>3</v>
      </c>
      <c r="DB62" s="35">
        <v>4</v>
      </c>
      <c r="DC62" s="35">
        <v>2</v>
      </c>
      <c r="DD62" s="35">
        <v>4</v>
      </c>
      <c r="DE62" s="35" t="s">
        <v>1599</v>
      </c>
      <c r="DF62" s="35">
        <v>3</v>
      </c>
      <c r="DG62" s="35" t="s">
        <v>1599</v>
      </c>
      <c r="DH62" s="35" t="s">
        <v>1599</v>
      </c>
      <c r="DI62" s="35" t="s">
        <v>1599</v>
      </c>
      <c r="DJ62" s="35" t="s">
        <v>1599</v>
      </c>
      <c r="DK62" s="35" t="s">
        <v>1599</v>
      </c>
      <c r="DL62" s="35" t="s">
        <v>1599</v>
      </c>
      <c r="DM62" s="35">
        <v>3</v>
      </c>
      <c r="DN62" s="35">
        <v>2</v>
      </c>
      <c r="DO62" s="35" t="s">
        <v>1599</v>
      </c>
      <c r="DP62" s="35" t="s">
        <v>1599</v>
      </c>
      <c r="DQ62" s="35">
        <v>2</v>
      </c>
      <c r="DR62" s="35" t="s">
        <v>1599</v>
      </c>
      <c r="DS62" s="35" t="s">
        <v>1599</v>
      </c>
      <c r="DU62" s="35" t="s">
        <v>51</v>
      </c>
      <c r="EJ62" s="35" t="s">
        <v>1599</v>
      </c>
      <c r="EW62" s="20" t="s">
        <v>51</v>
      </c>
      <c r="FA62" s="20" t="s">
        <v>1599</v>
      </c>
      <c r="FC62" s="20" t="s">
        <v>1599</v>
      </c>
      <c r="FE62" s="20" t="s">
        <v>1599</v>
      </c>
      <c r="FG62" s="20" t="s">
        <v>1599</v>
      </c>
      <c r="FK62" s="20" t="s">
        <v>1599</v>
      </c>
      <c r="FL62" s="35" t="s">
        <v>1299</v>
      </c>
      <c r="FM62" s="35">
        <v>0</v>
      </c>
      <c r="FN62" s="35">
        <v>0</v>
      </c>
      <c r="FO62" s="35">
        <v>1</v>
      </c>
      <c r="FP62" s="35" t="s">
        <v>1432</v>
      </c>
      <c r="FQ62" s="35" t="s">
        <v>795</v>
      </c>
      <c r="FR62" s="44">
        <v>17000</v>
      </c>
      <c r="FS62" s="35" t="s">
        <v>1281</v>
      </c>
      <c r="FT62" s="35">
        <v>17</v>
      </c>
      <c r="FU62" s="35" t="s">
        <v>1301</v>
      </c>
      <c r="FV62" s="35" t="s">
        <v>1309</v>
      </c>
      <c r="FY62" s="35" t="s">
        <v>1284</v>
      </c>
      <c r="FZ62" s="35" t="s">
        <v>1484</v>
      </c>
    </row>
    <row r="63" spans="1:182" x14ac:dyDescent="0.2">
      <c r="A63" s="35" t="s">
        <v>1612</v>
      </c>
      <c r="B63" s="35" t="s">
        <v>568</v>
      </c>
      <c r="C63" s="35" t="s">
        <v>233</v>
      </c>
      <c r="D63" s="35">
        <v>2</v>
      </c>
      <c r="E63" s="35">
        <v>50</v>
      </c>
      <c r="F63" s="35" t="s">
        <v>795</v>
      </c>
      <c r="G63" s="36">
        <v>43358</v>
      </c>
      <c r="H63" s="37">
        <f t="shared" si="3"/>
        <v>43358</v>
      </c>
      <c r="I63" s="35">
        <v>11</v>
      </c>
      <c r="J63" s="35">
        <v>17</v>
      </c>
      <c r="L63" s="35">
        <v>43</v>
      </c>
      <c r="M63" s="35">
        <v>4</v>
      </c>
      <c r="T63" s="35" t="s">
        <v>1274</v>
      </c>
      <c r="U63" s="35" t="s">
        <v>50</v>
      </c>
      <c r="V63" s="35">
        <v>5</v>
      </c>
      <c r="W63" s="35" t="s">
        <v>1276</v>
      </c>
      <c r="X63" s="35" t="s">
        <v>1277</v>
      </c>
      <c r="Y63" s="35">
        <v>1</v>
      </c>
      <c r="Z63" s="35">
        <v>0</v>
      </c>
      <c r="AA63" s="35">
        <v>0</v>
      </c>
      <c r="AB63" s="35">
        <v>0</v>
      </c>
      <c r="AC63" s="35">
        <v>0</v>
      </c>
      <c r="AD63" s="35">
        <v>0</v>
      </c>
      <c r="AE63" s="35">
        <v>0</v>
      </c>
      <c r="AF63" s="35">
        <v>0</v>
      </c>
      <c r="AI63" s="35" t="s">
        <v>1287</v>
      </c>
      <c r="AJ63" s="35">
        <v>0</v>
      </c>
      <c r="AK63" s="35">
        <v>0</v>
      </c>
      <c r="AL63" s="35">
        <v>1</v>
      </c>
      <c r="AM63" s="35">
        <v>0</v>
      </c>
      <c r="AN63" s="35">
        <v>0</v>
      </c>
      <c r="AO63" s="35">
        <v>0</v>
      </c>
      <c r="AP63" s="35">
        <v>0</v>
      </c>
      <c r="AR63" s="35">
        <v>0</v>
      </c>
      <c r="AS63" s="35">
        <v>2</v>
      </c>
      <c r="AT63" s="35" t="s">
        <v>1702</v>
      </c>
      <c r="AU63" s="35">
        <v>0</v>
      </c>
      <c r="AV63" s="35">
        <v>0</v>
      </c>
      <c r="AW63" s="35">
        <v>0</v>
      </c>
      <c r="AX63" s="35">
        <v>0</v>
      </c>
      <c r="AY63" s="35">
        <v>0</v>
      </c>
      <c r="AZ63" s="35">
        <v>0</v>
      </c>
      <c r="BA63" s="35">
        <v>0</v>
      </c>
      <c r="BB63" s="35">
        <v>1</v>
      </c>
      <c r="BC63" s="35">
        <v>0</v>
      </c>
      <c r="BD63" s="35">
        <v>1</v>
      </c>
      <c r="BE63" s="35">
        <v>0</v>
      </c>
      <c r="BF63" s="35">
        <v>0</v>
      </c>
      <c r="BG63" s="35">
        <v>0</v>
      </c>
      <c r="BI63" s="35" t="s">
        <v>1322</v>
      </c>
      <c r="BJ63" s="35">
        <v>5</v>
      </c>
      <c r="BK63" s="35" t="s">
        <v>1772</v>
      </c>
      <c r="BL63" s="35">
        <v>0</v>
      </c>
      <c r="BM63" s="35">
        <v>0</v>
      </c>
      <c r="BN63" s="35">
        <v>0</v>
      </c>
      <c r="BO63" s="35">
        <v>0</v>
      </c>
      <c r="BP63" s="35">
        <v>0</v>
      </c>
      <c r="BQ63" s="35">
        <v>0</v>
      </c>
      <c r="BR63" s="35">
        <v>0</v>
      </c>
      <c r="BS63" s="35">
        <v>0</v>
      </c>
      <c r="BT63" s="35">
        <v>0</v>
      </c>
      <c r="BU63" s="35">
        <v>0</v>
      </c>
      <c r="BV63" s="35">
        <v>0</v>
      </c>
      <c r="BW63" s="35">
        <v>1</v>
      </c>
      <c r="BX63" s="35">
        <v>0</v>
      </c>
      <c r="CD63" s="35" t="s">
        <v>1280</v>
      </c>
      <c r="CE63" s="35">
        <v>0</v>
      </c>
      <c r="CF63" s="35">
        <v>0</v>
      </c>
      <c r="CG63" s="35">
        <v>0</v>
      </c>
      <c r="CH63" s="35">
        <v>0</v>
      </c>
      <c r="CI63" s="35">
        <v>0</v>
      </c>
      <c r="CJ63" s="35">
        <v>0</v>
      </c>
      <c r="CK63" s="35">
        <v>0</v>
      </c>
      <c r="CL63" s="35">
        <v>0</v>
      </c>
      <c r="CM63" s="35">
        <v>0</v>
      </c>
      <c r="CN63" s="35">
        <v>0</v>
      </c>
      <c r="CO63" s="35">
        <v>0</v>
      </c>
      <c r="CP63" s="35">
        <v>0</v>
      </c>
      <c r="CQ63" s="35">
        <v>0</v>
      </c>
      <c r="CR63" s="35">
        <v>0</v>
      </c>
      <c r="CS63" s="35">
        <v>1</v>
      </c>
      <c r="CT63" s="35">
        <v>0</v>
      </c>
      <c r="CX63" s="35">
        <v>3</v>
      </c>
      <c r="CY63" s="35">
        <v>1</v>
      </c>
      <c r="CZ63" s="35">
        <v>1</v>
      </c>
      <c r="DA63" s="35">
        <v>2</v>
      </c>
      <c r="DB63" s="35">
        <v>4</v>
      </c>
      <c r="DC63" s="35">
        <v>4</v>
      </c>
      <c r="DD63" s="35">
        <v>4</v>
      </c>
      <c r="DE63" s="35">
        <v>3</v>
      </c>
      <c r="DF63" s="35">
        <v>3</v>
      </c>
      <c r="DG63" s="35">
        <v>3</v>
      </c>
      <c r="DH63" s="35" t="s">
        <v>1599</v>
      </c>
      <c r="DI63" s="35" t="s">
        <v>1599</v>
      </c>
      <c r="DJ63" s="35" t="s">
        <v>1599</v>
      </c>
      <c r="DK63" s="35" t="s">
        <v>1599</v>
      </c>
      <c r="DL63" s="35" t="s">
        <v>1599</v>
      </c>
      <c r="DM63" s="35" t="s">
        <v>1599</v>
      </c>
      <c r="DN63" s="35">
        <v>3</v>
      </c>
      <c r="DO63" s="35" t="s">
        <v>1599</v>
      </c>
      <c r="DP63" s="35" t="s">
        <v>1599</v>
      </c>
      <c r="DQ63" s="35" t="s">
        <v>1599</v>
      </c>
      <c r="DR63" s="35" t="s">
        <v>1599</v>
      </c>
      <c r="DS63" s="35" t="s">
        <v>1599</v>
      </c>
      <c r="DT63" s="35" t="s">
        <v>1881</v>
      </c>
      <c r="DU63" s="35" t="s">
        <v>51</v>
      </c>
      <c r="EJ63" s="35" t="s">
        <v>1599</v>
      </c>
      <c r="EW63" s="20" t="s">
        <v>51</v>
      </c>
      <c r="FA63" s="20" t="s">
        <v>1599</v>
      </c>
      <c r="FC63" s="20" t="s">
        <v>1599</v>
      </c>
      <c r="FE63" s="20" t="s">
        <v>1599</v>
      </c>
      <c r="FG63" s="20" t="s">
        <v>1599</v>
      </c>
      <c r="FK63" s="20" t="s">
        <v>1599</v>
      </c>
      <c r="FL63" s="35" t="s">
        <v>1299</v>
      </c>
      <c r="FM63" s="35">
        <v>0</v>
      </c>
      <c r="FN63" s="35">
        <v>0</v>
      </c>
      <c r="FO63" s="35">
        <v>1</v>
      </c>
      <c r="FP63" s="35" t="s">
        <v>1432</v>
      </c>
      <c r="FQ63" s="35" t="s">
        <v>795</v>
      </c>
      <c r="FR63" s="44">
        <v>17000</v>
      </c>
      <c r="FS63" s="35" t="s">
        <v>1281</v>
      </c>
      <c r="FT63" s="35">
        <v>20</v>
      </c>
      <c r="FU63" s="35" t="s">
        <v>1301</v>
      </c>
      <c r="FV63" s="35" t="s">
        <v>1309</v>
      </c>
      <c r="FY63" s="35" t="s">
        <v>1284</v>
      </c>
      <c r="FZ63" s="35" t="s">
        <v>1485</v>
      </c>
    </row>
    <row r="64" spans="1:182" x14ac:dyDescent="0.2">
      <c r="A64" s="35" t="s">
        <v>1612</v>
      </c>
      <c r="B64" s="35" t="s">
        <v>568</v>
      </c>
      <c r="C64" s="35" t="s">
        <v>231</v>
      </c>
      <c r="D64" s="35">
        <v>1</v>
      </c>
      <c r="E64" s="35">
        <v>50</v>
      </c>
      <c r="F64" s="35" t="s">
        <v>795</v>
      </c>
      <c r="G64" s="36">
        <v>43358</v>
      </c>
      <c r="H64" s="37">
        <f t="shared" si="3"/>
        <v>43358</v>
      </c>
      <c r="I64" s="35">
        <v>11</v>
      </c>
      <c r="J64" s="35">
        <v>17</v>
      </c>
      <c r="L64" s="35">
        <v>43</v>
      </c>
      <c r="M64" s="35">
        <v>4</v>
      </c>
      <c r="T64" s="35" t="s">
        <v>1339</v>
      </c>
      <c r="U64" s="35" t="s">
        <v>1275</v>
      </c>
      <c r="V64" s="35">
        <v>20</v>
      </c>
      <c r="W64" s="35" t="s">
        <v>1276</v>
      </c>
      <c r="X64" s="35" t="s">
        <v>1277</v>
      </c>
      <c r="Y64" s="35">
        <v>1</v>
      </c>
      <c r="Z64" s="35">
        <v>0</v>
      </c>
      <c r="AA64" s="35">
        <v>0</v>
      </c>
      <c r="AB64" s="35">
        <v>0</v>
      </c>
      <c r="AC64" s="35">
        <v>0</v>
      </c>
      <c r="AD64" s="35">
        <v>0</v>
      </c>
      <c r="AE64" s="35">
        <v>0</v>
      </c>
      <c r="AF64" s="35">
        <v>0</v>
      </c>
      <c r="AH64" s="35">
        <v>5</v>
      </c>
      <c r="AI64" s="35" t="s">
        <v>1311</v>
      </c>
      <c r="AJ64" s="35">
        <v>0</v>
      </c>
      <c r="AK64" s="35">
        <v>1</v>
      </c>
      <c r="AL64" s="35">
        <v>0</v>
      </c>
      <c r="AM64" s="35">
        <v>0</v>
      </c>
      <c r="AN64" s="35">
        <v>0</v>
      </c>
      <c r="AO64" s="35">
        <v>0</v>
      </c>
      <c r="AP64" s="35">
        <v>0</v>
      </c>
      <c r="AR64" s="35">
        <v>0</v>
      </c>
      <c r="AS64" s="35">
        <v>2</v>
      </c>
      <c r="AT64" s="35" t="s">
        <v>1304</v>
      </c>
      <c r="AU64" s="35">
        <v>0</v>
      </c>
      <c r="AV64" s="35">
        <v>1</v>
      </c>
      <c r="AW64" s="35">
        <v>0</v>
      </c>
      <c r="AX64" s="35">
        <v>0</v>
      </c>
      <c r="AY64" s="35">
        <v>0</v>
      </c>
      <c r="AZ64" s="35">
        <v>0</v>
      </c>
      <c r="BA64" s="35">
        <v>0</v>
      </c>
      <c r="BB64" s="35">
        <v>0</v>
      </c>
      <c r="BC64" s="35">
        <v>0</v>
      </c>
      <c r="BD64" s="35">
        <v>0</v>
      </c>
      <c r="BE64" s="35">
        <v>0</v>
      </c>
      <c r="BF64" s="35">
        <v>0</v>
      </c>
      <c r="BG64" s="35">
        <v>0</v>
      </c>
      <c r="BI64" s="35" t="s">
        <v>1322</v>
      </c>
      <c r="BJ64" s="35">
        <v>15</v>
      </c>
      <c r="BK64" s="35" t="s">
        <v>1772</v>
      </c>
      <c r="BL64" s="35">
        <v>0</v>
      </c>
      <c r="BM64" s="35">
        <v>0</v>
      </c>
      <c r="BN64" s="35">
        <v>0</v>
      </c>
      <c r="BO64" s="35">
        <v>0</v>
      </c>
      <c r="BP64" s="35">
        <v>0</v>
      </c>
      <c r="BQ64" s="35">
        <v>0</v>
      </c>
      <c r="BR64" s="35">
        <v>0</v>
      </c>
      <c r="BS64" s="35">
        <v>0</v>
      </c>
      <c r="BT64" s="35">
        <v>0</v>
      </c>
      <c r="BU64" s="35">
        <v>0</v>
      </c>
      <c r="BV64" s="35">
        <v>0</v>
      </c>
      <c r="BW64" s="35">
        <v>1</v>
      </c>
      <c r="BX64" s="35">
        <v>0</v>
      </c>
      <c r="CD64" s="35" t="s">
        <v>1280</v>
      </c>
      <c r="CE64" s="35">
        <v>0</v>
      </c>
      <c r="CF64" s="35">
        <v>0</v>
      </c>
      <c r="CG64" s="35">
        <v>0</v>
      </c>
      <c r="CH64" s="35">
        <v>0</v>
      </c>
      <c r="CI64" s="35">
        <v>0</v>
      </c>
      <c r="CJ64" s="35">
        <v>0</v>
      </c>
      <c r="CK64" s="35">
        <v>0</v>
      </c>
      <c r="CL64" s="35">
        <v>0</v>
      </c>
      <c r="CM64" s="35">
        <v>0</v>
      </c>
      <c r="CN64" s="35">
        <v>0</v>
      </c>
      <c r="CO64" s="35">
        <v>0</v>
      </c>
      <c r="CP64" s="35">
        <v>0</v>
      </c>
      <c r="CQ64" s="35">
        <v>0</v>
      </c>
      <c r="CR64" s="35">
        <v>0</v>
      </c>
      <c r="CS64" s="35">
        <v>1</v>
      </c>
      <c r="CT64" s="35">
        <v>0</v>
      </c>
      <c r="CX64" s="35">
        <v>4</v>
      </c>
      <c r="CY64" s="35">
        <v>4</v>
      </c>
      <c r="CZ64" s="35">
        <v>3</v>
      </c>
      <c r="DA64" s="35">
        <v>4</v>
      </c>
      <c r="DB64" s="35">
        <v>4</v>
      </c>
      <c r="DC64" s="35">
        <v>4</v>
      </c>
      <c r="DD64" s="35">
        <v>4</v>
      </c>
      <c r="DE64" s="35">
        <v>4</v>
      </c>
      <c r="DF64" s="35">
        <v>4</v>
      </c>
      <c r="DG64" s="35">
        <v>4</v>
      </c>
      <c r="DH64" s="35" t="s">
        <v>1599</v>
      </c>
      <c r="DI64" s="35" t="s">
        <v>1599</v>
      </c>
      <c r="DJ64" s="35" t="s">
        <v>1599</v>
      </c>
      <c r="DK64" s="35" t="s">
        <v>1599</v>
      </c>
      <c r="DL64" s="35">
        <v>4</v>
      </c>
      <c r="DM64" s="35">
        <v>4</v>
      </c>
      <c r="DN64" s="35">
        <v>4</v>
      </c>
      <c r="DO64" s="35" t="s">
        <v>1599</v>
      </c>
      <c r="DP64" s="35" t="s">
        <v>1599</v>
      </c>
      <c r="DQ64" s="35" t="s">
        <v>1599</v>
      </c>
      <c r="DR64" s="35" t="s">
        <v>1599</v>
      </c>
      <c r="DS64" s="35" t="s">
        <v>1599</v>
      </c>
      <c r="DT64" s="35" t="s">
        <v>1881</v>
      </c>
      <c r="DU64" s="35" t="s">
        <v>54</v>
      </c>
      <c r="DV64" s="35">
        <v>4</v>
      </c>
      <c r="DW64" s="35" t="s">
        <v>1341</v>
      </c>
      <c r="DY64" s="35" t="s">
        <v>1342</v>
      </c>
      <c r="EA64" s="35" t="s">
        <v>795</v>
      </c>
      <c r="EB64" s="35" t="s">
        <v>1317</v>
      </c>
      <c r="EC64" s="35" t="s">
        <v>1284</v>
      </c>
      <c r="EJ64" s="35" t="s">
        <v>201</v>
      </c>
      <c r="EK64" s="35">
        <v>0</v>
      </c>
      <c r="EL64" s="35">
        <v>1</v>
      </c>
      <c r="EM64" s="35">
        <v>0</v>
      </c>
      <c r="EN64" s="35">
        <v>0</v>
      </c>
      <c r="EO64" s="35">
        <v>0</v>
      </c>
      <c r="EP64" s="35">
        <v>0</v>
      </c>
      <c r="EQ64" s="35">
        <v>0</v>
      </c>
      <c r="ER64" s="35">
        <v>0</v>
      </c>
      <c r="ES64" s="35">
        <v>0</v>
      </c>
      <c r="FA64" s="20" t="s">
        <v>1599</v>
      </c>
      <c r="FC64" s="20" t="s">
        <v>1599</v>
      </c>
      <c r="FE64" s="20" t="s">
        <v>1599</v>
      </c>
      <c r="FG64" s="20" t="s">
        <v>1599</v>
      </c>
      <c r="FK64" s="20" t="s">
        <v>1599</v>
      </c>
      <c r="FL64" s="35" t="s">
        <v>1325</v>
      </c>
      <c r="FM64" s="35">
        <v>1</v>
      </c>
      <c r="FN64" s="35">
        <v>0</v>
      </c>
      <c r="FO64" s="35">
        <v>0</v>
      </c>
      <c r="FQ64" s="35" t="s">
        <v>1426</v>
      </c>
      <c r="FR64" s="44">
        <v>31000</v>
      </c>
      <c r="FS64" s="35" t="s">
        <v>1281</v>
      </c>
      <c r="FT64" s="35">
        <v>30</v>
      </c>
      <c r="FU64" s="35" t="s">
        <v>1282</v>
      </c>
      <c r="FV64" s="35" t="s">
        <v>1366</v>
      </c>
      <c r="FX64" s="35">
        <v>5000</v>
      </c>
      <c r="FY64" s="35" t="s">
        <v>1303</v>
      </c>
    </row>
    <row r="65" spans="1:182" x14ac:dyDescent="0.2">
      <c r="A65" s="35" t="s">
        <v>1612</v>
      </c>
      <c r="B65" s="35" t="s">
        <v>568</v>
      </c>
      <c r="C65" s="35" t="s">
        <v>234</v>
      </c>
      <c r="D65" s="35">
        <v>1</v>
      </c>
      <c r="E65" s="35">
        <v>50</v>
      </c>
      <c r="F65" s="35" t="s">
        <v>795</v>
      </c>
      <c r="G65" s="36">
        <v>43358</v>
      </c>
      <c r="H65" s="37">
        <f t="shared" si="3"/>
        <v>43358</v>
      </c>
      <c r="I65" s="35">
        <v>12</v>
      </c>
      <c r="J65" s="35">
        <v>17</v>
      </c>
      <c r="L65" s="35">
        <v>43</v>
      </c>
      <c r="M65" s="35">
        <v>4</v>
      </c>
      <c r="T65" s="35" t="s">
        <v>1358</v>
      </c>
      <c r="U65" s="35" t="s">
        <v>1275</v>
      </c>
      <c r="V65" s="35">
        <v>30</v>
      </c>
      <c r="W65" s="35" t="s">
        <v>1276</v>
      </c>
      <c r="X65" s="35" t="s">
        <v>1277</v>
      </c>
      <c r="Y65" s="35">
        <v>1</v>
      </c>
      <c r="Z65" s="35">
        <v>0</v>
      </c>
      <c r="AA65" s="35">
        <v>0</v>
      </c>
      <c r="AB65" s="35">
        <v>0</v>
      </c>
      <c r="AC65" s="35">
        <v>0</v>
      </c>
      <c r="AD65" s="35">
        <v>0</v>
      </c>
      <c r="AE65" s="35">
        <v>0</v>
      </c>
      <c r="AF65" s="35">
        <v>0</v>
      </c>
      <c r="AI65" s="35" t="s">
        <v>1311</v>
      </c>
      <c r="AJ65" s="35">
        <v>0</v>
      </c>
      <c r="AK65" s="35">
        <v>1</v>
      </c>
      <c r="AL65" s="35">
        <v>0</v>
      </c>
      <c r="AM65" s="35">
        <v>0</v>
      </c>
      <c r="AN65" s="35">
        <v>0</v>
      </c>
      <c r="AO65" s="35">
        <v>0</v>
      </c>
      <c r="AP65" s="35">
        <v>0</v>
      </c>
      <c r="AR65" s="35">
        <v>0</v>
      </c>
      <c r="AS65" s="35">
        <v>2</v>
      </c>
      <c r="AT65" s="35" t="s">
        <v>1664</v>
      </c>
      <c r="AU65" s="35">
        <v>1</v>
      </c>
      <c r="AV65" s="35">
        <v>1</v>
      </c>
      <c r="AW65" s="35">
        <v>0</v>
      </c>
      <c r="AX65" s="35">
        <v>0</v>
      </c>
      <c r="AY65" s="35">
        <v>0</v>
      </c>
      <c r="AZ65" s="35">
        <v>0</v>
      </c>
      <c r="BA65" s="35">
        <v>0</v>
      </c>
      <c r="BB65" s="35">
        <v>0</v>
      </c>
      <c r="BC65" s="35">
        <v>0</v>
      </c>
      <c r="BD65" s="35">
        <v>0</v>
      </c>
      <c r="BE65" s="35">
        <v>0</v>
      </c>
      <c r="BF65" s="35">
        <v>0</v>
      </c>
      <c r="BG65" s="35">
        <v>0</v>
      </c>
      <c r="BI65" s="35" t="s">
        <v>1291</v>
      </c>
      <c r="BJ65" s="35">
        <v>30</v>
      </c>
      <c r="BK65" s="35" t="s">
        <v>1772</v>
      </c>
      <c r="BL65" s="35">
        <v>0</v>
      </c>
      <c r="BM65" s="35">
        <v>0</v>
      </c>
      <c r="BN65" s="35">
        <v>0</v>
      </c>
      <c r="BO65" s="35">
        <v>0</v>
      </c>
      <c r="BP65" s="35">
        <v>0</v>
      </c>
      <c r="BQ65" s="35">
        <v>0</v>
      </c>
      <c r="BR65" s="35">
        <v>0</v>
      </c>
      <c r="BS65" s="35">
        <v>0</v>
      </c>
      <c r="BT65" s="35">
        <v>0</v>
      </c>
      <c r="BU65" s="35">
        <v>0</v>
      </c>
      <c r="BV65" s="35">
        <v>0</v>
      </c>
      <c r="BW65" s="35">
        <v>1</v>
      </c>
      <c r="BX65" s="35">
        <v>0</v>
      </c>
      <c r="CD65" s="35" t="s">
        <v>1280</v>
      </c>
      <c r="CE65" s="35">
        <v>0</v>
      </c>
      <c r="CF65" s="35">
        <v>0</v>
      </c>
      <c r="CG65" s="35">
        <v>0</v>
      </c>
      <c r="CH65" s="35">
        <v>0</v>
      </c>
      <c r="CI65" s="35">
        <v>0</v>
      </c>
      <c r="CJ65" s="35">
        <v>0</v>
      </c>
      <c r="CK65" s="35">
        <v>0</v>
      </c>
      <c r="CL65" s="35">
        <v>0</v>
      </c>
      <c r="CM65" s="35">
        <v>0</v>
      </c>
      <c r="CN65" s="35">
        <v>0</v>
      </c>
      <c r="CO65" s="35">
        <v>0</v>
      </c>
      <c r="CP65" s="35">
        <v>0</v>
      </c>
      <c r="CQ65" s="35">
        <v>0</v>
      </c>
      <c r="CR65" s="35">
        <v>0</v>
      </c>
      <c r="CS65" s="35">
        <v>1</v>
      </c>
      <c r="CT65" s="35">
        <v>0</v>
      </c>
      <c r="CX65" s="35">
        <v>4</v>
      </c>
      <c r="CY65" s="35">
        <v>4</v>
      </c>
      <c r="CZ65" s="35">
        <v>2</v>
      </c>
      <c r="DA65" s="35">
        <v>4</v>
      </c>
      <c r="DB65" s="35">
        <v>4</v>
      </c>
      <c r="DC65" s="35">
        <v>3</v>
      </c>
      <c r="DD65" s="35" t="s">
        <v>1599</v>
      </c>
      <c r="DE65" s="35">
        <v>4</v>
      </c>
      <c r="DF65" s="35">
        <v>4</v>
      </c>
      <c r="DG65" s="35">
        <v>4</v>
      </c>
      <c r="DH65" s="35">
        <v>4</v>
      </c>
      <c r="DI65" s="35">
        <v>4</v>
      </c>
      <c r="DJ65" s="35">
        <v>4</v>
      </c>
      <c r="DK65" s="35">
        <v>4</v>
      </c>
      <c r="DL65" s="35">
        <v>3</v>
      </c>
      <c r="DM65" s="35">
        <v>4</v>
      </c>
      <c r="DN65" s="35">
        <v>3</v>
      </c>
      <c r="DO65" s="35" t="s">
        <v>1599</v>
      </c>
      <c r="DP65" s="35" t="s">
        <v>1599</v>
      </c>
      <c r="DQ65" s="35" t="s">
        <v>1599</v>
      </c>
      <c r="DR65" s="35" t="s">
        <v>1599</v>
      </c>
      <c r="DS65" s="35" t="s">
        <v>1599</v>
      </c>
      <c r="DT65" s="35" t="s">
        <v>1296</v>
      </c>
      <c r="DU65" s="35" t="s">
        <v>54</v>
      </c>
      <c r="DV65" s="35">
        <v>7</v>
      </c>
      <c r="DW65" s="35" t="s">
        <v>1354</v>
      </c>
      <c r="DY65" s="35" t="s">
        <v>54</v>
      </c>
      <c r="EA65" s="35" t="s">
        <v>782</v>
      </c>
      <c r="EB65" s="35" t="s">
        <v>1296</v>
      </c>
      <c r="EC65" s="35" t="s">
        <v>1284</v>
      </c>
      <c r="EJ65" s="35" t="s">
        <v>1277</v>
      </c>
      <c r="EK65" s="35">
        <v>1</v>
      </c>
      <c r="EL65" s="35">
        <v>0</v>
      </c>
      <c r="EM65" s="35">
        <v>0</v>
      </c>
      <c r="EN65" s="35">
        <v>0</v>
      </c>
      <c r="EO65" s="35">
        <v>0</v>
      </c>
      <c r="EP65" s="35">
        <v>0</v>
      </c>
      <c r="EQ65" s="35">
        <v>0</v>
      </c>
      <c r="ER65" s="35">
        <v>0</v>
      </c>
      <c r="ES65" s="35">
        <v>0</v>
      </c>
      <c r="EY65" s="20">
        <v>75</v>
      </c>
      <c r="FA65" s="20">
        <v>90</v>
      </c>
      <c r="FC65" s="20" t="s">
        <v>1599</v>
      </c>
      <c r="FE65" s="20" t="s">
        <v>1599</v>
      </c>
      <c r="FG65" s="20" t="s">
        <v>1599</v>
      </c>
      <c r="FK65" s="20" t="s">
        <v>1599</v>
      </c>
      <c r="FL65" s="35" t="s">
        <v>1923</v>
      </c>
      <c r="FM65" s="35">
        <v>0</v>
      </c>
      <c r="FN65" s="35">
        <v>1</v>
      </c>
      <c r="FO65" s="35">
        <v>0</v>
      </c>
      <c r="FQ65" s="35" t="s">
        <v>1486</v>
      </c>
      <c r="FR65" s="44">
        <v>18110</v>
      </c>
      <c r="FS65" s="35" t="s">
        <v>1281</v>
      </c>
      <c r="FT65" s="35">
        <v>67</v>
      </c>
      <c r="FU65" s="35" t="s">
        <v>1301</v>
      </c>
      <c r="FV65" s="35" t="s">
        <v>1283</v>
      </c>
      <c r="FY65" s="35" t="s">
        <v>1310</v>
      </c>
    </row>
    <row r="66" spans="1:182" x14ac:dyDescent="0.2">
      <c r="A66" s="35" t="s">
        <v>1612</v>
      </c>
      <c r="B66" s="35" t="s">
        <v>568</v>
      </c>
      <c r="C66" s="35" t="s">
        <v>235</v>
      </c>
      <c r="D66" s="35">
        <v>1</v>
      </c>
      <c r="E66" s="35">
        <v>50</v>
      </c>
      <c r="F66" s="35" t="s">
        <v>795</v>
      </c>
      <c r="G66" s="36">
        <v>43358</v>
      </c>
      <c r="H66" s="37">
        <f t="shared" si="3"/>
        <v>43358</v>
      </c>
      <c r="I66" s="35">
        <v>12</v>
      </c>
      <c r="J66" s="35">
        <v>17</v>
      </c>
      <c r="L66" s="35">
        <v>43</v>
      </c>
      <c r="M66" s="35">
        <v>4</v>
      </c>
      <c r="T66" s="35" t="s">
        <v>1274</v>
      </c>
      <c r="U66" s="35" t="s">
        <v>1275</v>
      </c>
      <c r="V66" s="35">
        <v>6</v>
      </c>
      <c r="W66" s="35" t="s">
        <v>1276</v>
      </c>
      <c r="X66" s="35" t="s">
        <v>1277</v>
      </c>
      <c r="Y66" s="35">
        <v>1</v>
      </c>
      <c r="Z66" s="35">
        <v>0</v>
      </c>
      <c r="AA66" s="35">
        <v>0</v>
      </c>
      <c r="AB66" s="35">
        <v>0</v>
      </c>
      <c r="AC66" s="35">
        <v>0</v>
      </c>
      <c r="AD66" s="35">
        <v>0</v>
      </c>
      <c r="AE66" s="35">
        <v>0</v>
      </c>
      <c r="AF66" s="35">
        <v>0</v>
      </c>
      <c r="AI66" s="35" t="s">
        <v>1287</v>
      </c>
      <c r="AJ66" s="35">
        <v>0</v>
      </c>
      <c r="AK66" s="35">
        <v>0</v>
      </c>
      <c r="AL66" s="35">
        <v>1</v>
      </c>
      <c r="AM66" s="35">
        <v>0</v>
      </c>
      <c r="AN66" s="35">
        <v>0</v>
      </c>
      <c r="AO66" s="35">
        <v>0</v>
      </c>
      <c r="AP66" s="35">
        <v>0</v>
      </c>
      <c r="AR66" s="35">
        <v>1</v>
      </c>
      <c r="AS66" s="35">
        <v>2</v>
      </c>
      <c r="AT66" s="35" t="s">
        <v>1664</v>
      </c>
      <c r="AU66" s="35">
        <v>1</v>
      </c>
      <c r="AV66" s="35">
        <v>1</v>
      </c>
      <c r="AW66" s="35">
        <v>0</v>
      </c>
      <c r="AX66" s="35">
        <v>0</v>
      </c>
      <c r="AY66" s="35">
        <v>0</v>
      </c>
      <c r="AZ66" s="35">
        <v>0</v>
      </c>
      <c r="BA66" s="35">
        <v>0</v>
      </c>
      <c r="BB66" s="35">
        <v>0</v>
      </c>
      <c r="BC66" s="35">
        <v>0</v>
      </c>
      <c r="BD66" s="35">
        <v>0</v>
      </c>
      <c r="BE66" s="35">
        <v>0</v>
      </c>
      <c r="BF66" s="35">
        <v>0</v>
      </c>
      <c r="BG66" s="35">
        <v>0</v>
      </c>
      <c r="BI66" s="35" t="s">
        <v>1291</v>
      </c>
      <c r="BJ66" s="35">
        <v>2</v>
      </c>
      <c r="BK66" s="35" t="s">
        <v>1772</v>
      </c>
      <c r="BL66" s="35">
        <v>0</v>
      </c>
      <c r="BM66" s="35">
        <v>0</v>
      </c>
      <c r="BN66" s="35">
        <v>0</v>
      </c>
      <c r="BO66" s="35">
        <v>0</v>
      </c>
      <c r="BP66" s="35">
        <v>0</v>
      </c>
      <c r="BQ66" s="35">
        <v>0</v>
      </c>
      <c r="BR66" s="35">
        <v>0</v>
      </c>
      <c r="BS66" s="35">
        <v>0</v>
      </c>
      <c r="BT66" s="35">
        <v>0</v>
      </c>
      <c r="BU66" s="35">
        <v>0</v>
      </c>
      <c r="BV66" s="35">
        <v>0</v>
      </c>
      <c r="BW66" s="35">
        <v>1</v>
      </c>
      <c r="BX66" s="35">
        <v>0</v>
      </c>
      <c r="CD66" s="35" t="s">
        <v>1790</v>
      </c>
      <c r="CE66" s="35">
        <v>0</v>
      </c>
      <c r="CF66" s="35">
        <v>0</v>
      </c>
      <c r="CG66" s="35">
        <v>0</v>
      </c>
      <c r="CH66" s="35">
        <v>0</v>
      </c>
      <c r="CI66" s="35">
        <v>0</v>
      </c>
      <c r="CJ66" s="35">
        <v>0</v>
      </c>
      <c r="CK66" s="35">
        <v>0</v>
      </c>
      <c r="CL66" s="35">
        <v>0</v>
      </c>
      <c r="CM66" s="35">
        <v>0</v>
      </c>
      <c r="CN66" s="35">
        <v>0</v>
      </c>
      <c r="CO66" s="35">
        <v>0</v>
      </c>
      <c r="CP66" s="35">
        <v>0</v>
      </c>
      <c r="CQ66" s="35">
        <v>0</v>
      </c>
      <c r="CR66" s="35">
        <v>1</v>
      </c>
      <c r="CS66" s="35">
        <v>1</v>
      </c>
      <c r="CT66" s="35">
        <v>0</v>
      </c>
      <c r="CX66" s="35">
        <v>4</v>
      </c>
      <c r="CY66" s="35">
        <v>4</v>
      </c>
      <c r="CZ66" s="35">
        <v>3</v>
      </c>
      <c r="DA66" s="35">
        <v>4</v>
      </c>
      <c r="DB66" s="35">
        <v>3</v>
      </c>
      <c r="DC66" s="35">
        <v>3</v>
      </c>
      <c r="DD66" s="35" t="s">
        <v>1599</v>
      </c>
      <c r="DE66" s="35">
        <v>4</v>
      </c>
      <c r="DF66" s="35">
        <v>4</v>
      </c>
      <c r="DG66" s="35">
        <v>3</v>
      </c>
      <c r="DH66" s="35" t="s">
        <v>1599</v>
      </c>
      <c r="DI66" s="35" t="s">
        <v>1599</v>
      </c>
      <c r="DJ66" s="35" t="s">
        <v>1599</v>
      </c>
      <c r="DK66" s="35" t="s">
        <v>1599</v>
      </c>
      <c r="DL66" s="35" t="s">
        <v>1599</v>
      </c>
      <c r="DM66" s="35" t="s">
        <v>1599</v>
      </c>
      <c r="DN66" s="35">
        <v>4</v>
      </c>
      <c r="DO66" s="35" t="s">
        <v>1599</v>
      </c>
      <c r="DP66" s="35" t="s">
        <v>1599</v>
      </c>
      <c r="DQ66" s="35" t="s">
        <v>1599</v>
      </c>
      <c r="DR66" s="35" t="s">
        <v>1599</v>
      </c>
      <c r="DS66" s="35" t="s">
        <v>1599</v>
      </c>
      <c r="DT66" s="35" t="s">
        <v>1881</v>
      </c>
      <c r="DU66" s="35" t="s">
        <v>51</v>
      </c>
      <c r="EJ66" s="35" t="s">
        <v>1599</v>
      </c>
      <c r="EW66" s="20" t="s">
        <v>51</v>
      </c>
      <c r="FA66" s="20" t="s">
        <v>1599</v>
      </c>
      <c r="FC66" s="20" t="s">
        <v>1599</v>
      </c>
      <c r="FE66" s="20" t="s">
        <v>1599</v>
      </c>
      <c r="FG66" s="20" t="s">
        <v>1599</v>
      </c>
      <c r="FK66" s="20" t="s">
        <v>1599</v>
      </c>
      <c r="FL66" s="35" t="s">
        <v>1325</v>
      </c>
      <c r="FM66" s="35">
        <v>1</v>
      </c>
      <c r="FN66" s="35">
        <v>0</v>
      </c>
      <c r="FO66" s="35">
        <v>0</v>
      </c>
      <c r="FQ66" s="35" t="s">
        <v>795</v>
      </c>
      <c r="FR66" s="44">
        <v>17000</v>
      </c>
      <c r="FS66" s="35" t="s">
        <v>1281</v>
      </c>
      <c r="FT66" s="35">
        <v>31</v>
      </c>
      <c r="FU66" s="35" t="s">
        <v>1301</v>
      </c>
      <c r="FV66" s="35" t="s">
        <v>1336</v>
      </c>
      <c r="FX66" s="35">
        <v>3700</v>
      </c>
      <c r="FY66" s="35" t="s">
        <v>1310</v>
      </c>
    </row>
    <row r="67" spans="1:182" x14ac:dyDescent="0.2">
      <c r="A67" s="35" t="s">
        <v>1612</v>
      </c>
      <c r="B67" s="35" t="s">
        <v>568</v>
      </c>
      <c r="C67" s="35" t="s">
        <v>236</v>
      </c>
      <c r="D67" s="35">
        <v>1</v>
      </c>
      <c r="E67" s="35">
        <v>50</v>
      </c>
      <c r="F67" s="35" t="s">
        <v>795</v>
      </c>
      <c r="G67" s="36">
        <v>43358</v>
      </c>
      <c r="H67" s="37">
        <f t="shared" si="3"/>
        <v>43358</v>
      </c>
      <c r="I67" s="35">
        <v>12</v>
      </c>
      <c r="J67" s="35">
        <v>17</v>
      </c>
      <c r="L67" s="35">
        <v>43</v>
      </c>
      <c r="M67" s="35">
        <v>4</v>
      </c>
      <c r="T67" s="35" t="s">
        <v>1339</v>
      </c>
      <c r="U67" s="35" t="s">
        <v>1275</v>
      </c>
      <c r="V67" s="35">
        <v>30</v>
      </c>
      <c r="W67" s="35" t="s">
        <v>1340</v>
      </c>
      <c r="X67" s="35" t="s">
        <v>201</v>
      </c>
      <c r="Y67" s="35">
        <v>0</v>
      </c>
      <c r="Z67" s="35">
        <v>1</v>
      </c>
      <c r="AA67" s="35">
        <v>0</v>
      </c>
      <c r="AB67" s="35">
        <v>0</v>
      </c>
      <c r="AC67" s="35">
        <v>0</v>
      </c>
      <c r="AD67" s="35">
        <v>0</v>
      </c>
      <c r="AE67" s="35">
        <v>0</v>
      </c>
      <c r="AF67" s="35">
        <v>0</v>
      </c>
      <c r="AH67" s="35">
        <v>20</v>
      </c>
      <c r="AI67" s="35" t="s">
        <v>1311</v>
      </c>
      <c r="AJ67" s="35">
        <v>0</v>
      </c>
      <c r="AK67" s="35">
        <v>1</v>
      </c>
      <c r="AL67" s="35">
        <v>0</v>
      </c>
      <c r="AM67" s="35">
        <v>0</v>
      </c>
      <c r="AN67" s="35">
        <v>0</v>
      </c>
      <c r="AO67" s="35">
        <v>0</v>
      </c>
      <c r="AP67" s="35">
        <v>0</v>
      </c>
      <c r="AR67" s="35">
        <v>0</v>
      </c>
      <c r="AS67" s="35">
        <v>2</v>
      </c>
      <c r="AT67" s="35" t="s">
        <v>1673</v>
      </c>
      <c r="AU67" s="35">
        <v>0</v>
      </c>
      <c r="AV67" s="35">
        <v>1</v>
      </c>
      <c r="AW67" s="35">
        <v>1</v>
      </c>
      <c r="AX67" s="35">
        <v>0</v>
      </c>
      <c r="AY67" s="35">
        <v>0</v>
      </c>
      <c r="AZ67" s="35">
        <v>0</v>
      </c>
      <c r="BA67" s="35">
        <v>0</v>
      </c>
      <c r="BB67" s="35">
        <v>0</v>
      </c>
      <c r="BC67" s="35">
        <v>0</v>
      </c>
      <c r="BD67" s="35">
        <v>0</v>
      </c>
      <c r="BE67" s="35">
        <v>0</v>
      </c>
      <c r="BF67" s="35">
        <v>1</v>
      </c>
      <c r="BG67" s="35">
        <v>0</v>
      </c>
      <c r="BI67" s="35" t="s">
        <v>1291</v>
      </c>
      <c r="BJ67" s="35">
        <v>5</v>
      </c>
      <c r="BK67" s="35" t="s">
        <v>1731</v>
      </c>
      <c r="BL67" s="35">
        <v>1</v>
      </c>
      <c r="BM67" s="35">
        <v>0</v>
      </c>
      <c r="BN67" s="35">
        <v>1</v>
      </c>
      <c r="BO67" s="35">
        <v>0</v>
      </c>
      <c r="BP67" s="35">
        <v>0</v>
      </c>
      <c r="BQ67" s="35">
        <v>0</v>
      </c>
      <c r="BR67" s="35">
        <v>0</v>
      </c>
      <c r="BS67" s="35">
        <v>0</v>
      </c>
      <c r="BT67" s="35">
        <v>0</v>
      </c>
      <c r="BU67" s="35">
        <v>0</v>
      </c>
      <c r="BV67" s="35">
        <v>0</v>
      </c>
      <c r="BW67" s="35">
        <v>0</v>
      </c>
      <c r="BX67" s="35">
        <v>0</v>
      </c>
      <c r="CD67" s="35" t="s">
        <v>1814</v>
      </c>
      <c r="CE67" s="35">
        <v>0</v>
      </c>
      <c r="CF67" s="35">
        <v>0</v>
      </c>
      <c r="CG67" s="35">
        <v>0</v>
      </c>
      <c r="CH67" s="35">
        <v>1</v>
      </c>
      <c r="CI67" s="35">
        <v>0</v>
      </c>
      <c r="CJ67" s="35">
        <v>1</v>
      </c>
      <c r="CK67" s="35">
        <v>0</v>
      </c>
      <c r="CL67" s="35">
        <v>0</v>
      </c>
      <c r="CM67" s="35">
        <v>0</v>
      </c>
      <c r="CN67" s="35">
        <v>0</v>
      </c>
      <c r="CO67" s="35">
        <v>0</v>
      </c>
      <c r="CP67" s="35">
        <v>0</v>
      </c>
      <c r="CQ67" s="35">
        <v>0</v>
      </c>
      <c r="CR67" s="35">
        <v>0</v>
      </c>
      <c r="CS67" s="35">
        <v>0</v>
      </c>
      <c r="CT67" s="35">
        <v>0</v>
      </c>
      <c r="CX67" s="35" t="s">
        <v>1599</v>
      </c>
      <c r="CY67" s="35" t="s">
        <v>1599</v>
      </c>
      <c r="CZ67" s="35" t="s">
        <v>1599</v>
      </c>
      <c r="DA67" s="35" t="s">
        <v>1599</v>
      </c>
      <c r="DB67" s="35" t="s">
        <v>1599</v>
      </c>
      <c r="DC67" s="35" t="s">
        <v>1599</v>
      </c>
      <c r="DD67" s="35" t="s">
        <v>1599</v>
      </c>
      <c r="DE67" s="35" t="s">
        <v>1599</v>
      </c>
      <c r="DF67" s="35" t="s">
        <v>1599</v>
      </c>
      <c r="DG67" s="35" t="s">
        <v>1599</v>
      </c>
      <c r="DH67" s="35" t="s">
        <v>1599</v>
      </c>
      <c r="DI67" s="35" t="s">
        <v>1599</v>
      </c>
      <c r="DJ67" s="35" t="s">
        <v>1599</v>
      </c>
      <c r="DK67" s="35" t="s">
        <v>1599</v>
      </c>
      <c r="DL67" s="35" t="s">
        <v>1599</v>
      </c>
      <c r="DM67" s="35" t="s">
        <v>1599</v>
      </c>
      <c r="DN67" s="35" t="s">
        <v>1599</v>
      </c>
      <c r="DO67" s="35" t="s">
        <v>1599</v>
      </c>
      <c r="DP67" s="35" t="s">
        <v>1599</v>
      </c>
      <c r="DQ67" s="35" t="s">
        <v>1599</v>
      </c>
      <c r="DR67" s="35" t="s">
        <v>1599</v>
      </c>
      <c r="DS67" s="35" t="s">
        <v>1599</v>
      </c>
      <c r="DT67" s="35" t="s">
        <v>1317</v>
      </c>
      <c r="DU67" s="35" t="s">
        <v>54</v>
      </c>
      <c r="DV67" s="35">
        <v>10</v>
      </c>
      <c r="DW67" s="35" t="s">
        <v>1359</v>
      </c>
      <c r="DY67" s="35" t="s">
        <v>54</v>
      </c>
      <c r="DZ67" s="35">
        <v>10</v>
      </c>
      <c r="EA67" s="35" t="s">
        <v>1347</v>
      </c>
      <c r="EB67" s="35" t="s">
        <v>1296</v>
      </c>
      <c r="EC67" s="35" t="s">
        <v>1284</v>
      </c>
      <c r="EJ67" s="35" t="s">
        <v>201</v>
      </c>
      <c r="EK67" s="35">
        <v>0</v>
      </c>
      <c r="EL67" s="35">
        <v>1</v>
      </c>
      <c r="EM67" s="35">
        <v>0</v>
      </c>
      <c r="EN67" s="35">
        <v>0</v>
      </c>
      <c r="EO67" s="35">
        <v>0</v>
      </c>
      <c r="EP67" s="35">
        <v>0</v>
      </c>
      <c r="EQ67" s="35">
        <v>0</v>
      </c>
      <c r="ER67" s="35">
        <v>0</v>
      </c>
      <c r="ES67" s="35">
        <v>0</v>
      </c>
      <c r="FA67" s="20" t="s">
        <v>1599</v>
      </c>
      <c r="FC67" s="20" t="s">
        <v>1599</v>
      </c>
      <c r="FE67" s="20" t="s">
        <v>1599</v>
      </c>
      <c r="FG67" s="20" t="s">
        <v>1599</v>
      </c>
      <c r="FK67" s="20" t="s">
        <v>1599</v>
      </c>
      <c r="FL67" s="35" t="s">
        <v>1299</v>
      </c>
      <c r="FM67" s="35">
        <v>0</v>
      </c>
      <c r="FN67" s="35">
        <v>0</v>
      </c>
      <c r="FO67" s="35">
        <v>1</v>
      </c>
      <c r="FP67" s="35" t="s">
        <v>1928</v>
      </c>
      <c r="FQ67" s="35" t="s">
        <v>1487</v>
      </c>
      <c r="FR67" s="44">
        <v>45400</v>
      </c>
      <c r="FS67" s="35" t="s">
        <v>1281</v>
      </c>
      <c r="FT67" s="35">
        <v>60</v>
      </c>
      <c r="FU67" s="35" t="s">
        <v>1282</v>
      </c>
      <c r="FV67" s="35" t="s">
        <v>1283</v>
      </c>
      <c r="FY67" s="35" t="s">
        <v>1284</v>
      </c>
    </row>
    <row r="68" spans="1:182" x14ac:dyDescent="0.2">
      <c r="A68" s="35" t="s">
        <v>1612</v>
      </c>
      <c r="B68" s="35" t="s">
        <v>568</v>
      </c>
      <c r="C68" s="35" t="s">
        <v>237</v>
      </c>
      <c r="D68" s="35">
        <v>1</v>
      </c>
      <c r="E68" s="35">
        <v>50</v>
      </c>
      <c r="F68" s="35" t="s">
        <v>795</v>
      </c>
      <c r="G68" s="36">
        <v>43358</v>
      </c>
      <c r="H68" s="37">
        <f t="shared" si="3"/>
        <v>43358</v>
      </c>
      <c r="I68" s="35">
        <v>12</v>
      </c>
      <c r="J68" s="35">
        <v>17</v>
      </c>
      <c r="L68" s="35">
        <v>43</v>
      </c>
      <c r="M68" s="35">
        <v>4</v>
      </c>
      <c r="T68" s="35" t="s">
        <v>1274</v>
      </c>
      <c r="U68" s="35" t="s">
        <v>1275</v>
      </c>
      <c r="V68" s="35">
        <v>12</v>
      </c>
      <c r="W68" s="35" t="s">
        <v>1286</v>
      </c>
      <c r="X68" s="35" t="s">
        <v>1277</v>
      </c>
      <c r="Y68" s="35">
        <v>1</v>
      </c>
      <c r="Z68" s="35">
        <v>0</v>
      </c>
      <c r="AA68" s="35">
        <v>0</v>
      </c>
      <c r="AB68" s="35">
        <v>0</v>
      </c>
      <c r="AC68" s="35">
        <v>0</v>
      </c>
      <c r="AD68" s="35">
        <v>0</v>
      </c>
      <c r="AE68" s="35">
        <v>0</v>
      </c>
      <c r="AF68" s="35">
        <v>0</v>
      </c>
      <c r="AH68" s="35">
        <v>12</v>
      </c>
      <c r="AI68" s="35" t="s">
        <v>1311</v>
      </c>
      <c r="AJ68" s="35">
        <v>0</v>
      </c>
      <c r="AK68" s="35">
        <v>1</v>
      </c>
      <c r="AL68" s="35">
        <v>0</v>
      </c>
      <c r="AM68" s="35">
        <v>0</v>
      </c>
      <c r="AN68" s="35">
        <v>0</v>
      </c>
      <c r="AO68" s="35">
        <v>0</v>
      </c>
      <c r="AP68" s="35">
        <v>0</v>
      </c>
      <c r="AR68" s="35">
        <v>0</v>
      </c>
      <c r="AS68" s="35">
        <v>2</v>
      </c>
      <c r="AT68" s="35" t="s">
        <v>1279</v>
      </c>
      <c r="AU68" s="35">
        <v>0</v>
      </c>
      <c r="AV68" s="35">
        <v>0</v>
      </c>
      <c r="AW68" s="35">
        <v>0</v>
      </c>
      <c r="AX68" s="35">
        <v>0</v>
      </c>
      <c r="AY68" s="35">
        <v>0</v>
      </c>
      <c r="AZ68" s="35">
        <v>0</v>
      </c>
      <c r="BA68" s="35">
        <v>0</v>
      </c>
      <c r="BB68" s="35">
        <v>0</v>
      </c>
      <c r="BC68" s="35">
        <v>0</v>
      </c>
      <c r="BD68" s="35">
        <v>0</v>
      </c>
      <c r="BE68" s="35">
        <v>0</v>
      </c>
      <c r="BF68" s="35">
        <v>0</v>
      </c>
      <c r="BG68" s="35">
        <v>1</v>
      </c>
      <c r="BK68" s="35" t="s">
        <v>1772</v>
      </c>
      <c r="BL68" s="35">
        <v>0</v>
      </c>
      <c r="BM68" s="35">
        <v>0</v>
      </c>
      <c r="BN68" s="35">
        <v>0</v>
      </c>
      <c r="BO68" s="35">
        <v>0</v>
      </c>
      <c r="BP68" s="35">
        <v>0</v>
      </c>
      <c r="BQ68" s="35">
        <v>0</v>
      </c>
      <c r="BR68" s="35">
        <v>0</v>
      </c>
      <c r="BS68" s="35">
        <v>0</v>
      </c>
      <c r="BT68" s="35">
        <v>0</v>
      </c>
      <c r="BU68" s="35">
        <v>0</v>
      </c>
      <c r="BV68" s="35">
        <v>0</v>
      </c>
      <c r="BW68" s="35">
        <v>1</v>
      </c>
      <c r="BX68" s="35">
        <v>0</v>
      </c>
      <c r="CD68" s="35" t="s">
        <v>1821</v>
      </c>
      <c r="CE68" s="35">
        <v>1</v>
      </c>
      <c r="CF68" s="35">
        <v>1</v>
      </c>
      <c r="CG68" s="35">
        <v>0</v>
      </c>
      <c r="CH68" s="35">
        <v>0</v>
      </c>
      <c r="CI68" s="35">
        <v>1</v>
      </c>
      <c r="CJ68" s="35">
        <v>0</v>
      </c>
      <c r="CK68" s="35">
        <v>0</v>
      </c>
      <c r="CL68" s="35">
        <v>0</v>
      </c>
      <c r="CM68" s="35">
        <v>1</v>
      </c>
      <c r="CN68" s="35">
        <v>0</v>
      </c>
      <c r="CO68" s="35">
        <v>0</v>
      </c>
      <c r="CP68" s="35">
        <v>0</v>
      </c>
      <c r="CQ68" s="35">
        <v>0</v>
      </c>
      <c r="CR68" s="35">
        <v>0</v>
      </c>
      <c r="CS68" s="35">
        <v>0</v>
      </c>
      <c r="CT68" s="35">
        <v>0</v>
      </c>
      <c r="CX68" s="35">
        <v>4</v>
      </c>
      <c r="CY68" s="35">
        <v>3</v>
      </c>
      <c r="CZ68" s="35">
        <v>1</v>
      </c>
      <c r="DA68" s="35">
        <v>4</v>
      </c>
      <c r="DB68" s="35">
        <v>3</v>
      </c>
      <c r="DC68" s="35">
        <v>3</v>
      </c>
      <c r="DD68" s="35" t="s">
        <v>1599</v>
      </c>
      <c r="DE68" s="35">
        <v>3</v>
      </c>
      <c r="DF68" s="35">
        <v>4</v>
      </c>
      <c r="DG68" s="35">
        <v>4</v>
      </c>
      <c r="DH68" s="35" t="s">
        <v>1599</v>
      </c>
      <c r="DI68" s="35" t="s">
        <v>1599</v>
      </c>
      <c r="DJ68" s="35" t="s">
        <v>1599</v>
      </c>
      <c r="DK68" s="35" t="s">
        <v>1599</v>
      </c>
      <c r="DL68" s="35" t="s">
        <v>1599</v>
      </c>
      <c r="DM68" s="35" t="s">
        <v>1599</v>
      </c>
      <c r="DN68" s="35">
        <v>2</v>
      </c>
      <c r="DO68" s="35">
        <v>2</v>
      </c>
      <c r="DP68" s="35" t="s">
        <v>1599</v>
      </c>
      <c r="DQ68" s="35">
        <v>2</v>
      </c>
      <c r="DR68" s="35">
        <v>2</v>
      </c>
      <c r="DS68" s="35">
        <v>2</v>
      </c>
      <c r="DT68" s="35" t="s">
        <v>1306</v>
      </c>
      <c r="DU68" s="35" t="s">
        <v>51</v>
      </c>
      <c r="EJ68" s="35" t="s">
        <v>1599</v>
      </c>
      <c r="EW68" s="20" t="s">
        <v>51</v>
      </c>
      <c r="FA68" s="20" t="s">
        <v>1599</v>
      </c>
      <c r="FC68" s="20" t="s">
        <v>1599</v>
      </c>
      <c r="FE68" s="20" t="s">
        <v>1599</v>
      </c>
      <c r="FG68" s="20" t="s">
        <v>1599</v>
      </c>
      <c r="FK68" s="20" t="s">
        <v>1599</v>
      </c>
      <c r="FL68" s="35" t="s">
        <v>1325</v>
      </c>
      <c r="FM68" s="35">
        <v>1</v>
      </c>
      <c r="FN68" s="35">
        <v>0</v>
      </c>
      <c r="FO68" s="35">
        <v>0</v>
      </c>
      <c r="FQ68" s="35" t="s">
        <v>795</v>
      </c>
      <c r="FR68" s="44">
        <v>17000</v>
      </c>
      <c r="FS68" s="35" t="s">
        <v>1281</v>
      </c>
      <c r="FT68" s="35">
        <v>57</v>
      </c>
      <c r="FU68" s="35" t="s">
        <v>1282</v>
      </c>
      <c r="FV68" s="35" t="s">
        <v>1302</v>
      </c>
      <c r="FX68" s="35">
        <v>4000</v>
      </c>
      <c r="FY68" s="35" t="s">
        <v>1310</v>
      </c>
    </row>
    <row r="69" spans="1:182" x14ac:dyDescent="0.2">
      <c r="A69" s="35" t="s">
        <v>1612</v>
      </c>
      <c r="B69" s="35" t="s">
        <v>568</v>
      </c>
      <c r="C69" s="35" t="s">
        <v>238</v>
      </c>
      <c r="D69" s="35">
        <v>1</v>
      </c>
      <c r="E69" s="35">
        <v>50</v>
      </c>
      <c r="F69" s="35" t="s">
        <v>795</v>
      </c>
      <c r="G69" s="36">
        <v>43358</v>
      </c>
      <c r="H69" s="37">
        <f t="shared" si="3"/>
        <v>43358</v>
      </c>
      <c r="I69" s="35">
        <v>12</v>
      </c>
      <c r="J69" s="35">
        <v>17</v>
      </c>
      <c r="L69" s="35">
        <v>43</v>
      </c>
      <c r="M69" s="35">
        <v>4</v>
      </c>
      <c r="T69" s="35" t="s">
        <v>1274</v>
      </c>
      <c r="U69" s="35" t="s">
        <v>1275</v>
      </c>
      <c r="V69" s="35">
        <v>15</v>
      </c>
      <c r="W69" s="35" t="s">
        <v>1286</v>
      </c>
      <c r="X69" s="35" t="s">
        <v>201</v>
      </c>
      <c r="Y69" s="35">
        <v>0</v>
      </c>
      <c r="Z69" s="35">
        <v>1</v>
      </c>
      <c r="AA69" s="35">
        <v>0</v>
      </c>
      <c r="AB69" s="35">
        <v>0</v>
      </c>
      <c r="AC69" s="35">
        <v>0</v>
      </c>
      <c r="AD69" s="35">
        <v>0</v>
      </c>
      <c r="AE69" s="35">
        <v>0</v>
      </c>
      <c r="AF69" s="35">
        <v>0</v>
      </c>
      <c r="AI69" s="35" t="s">
        <v>1311</v>
      </c>
      <c r="AJ69" s="35">
        <v>0</v>
      </c>
      <c r="AK69" s="35">
        <v>1</v>
      </c>
      <c r="AL69" s="35">
        <v>0</v>
      </c>
      <c r="AM69" s="35">
        <v>0</v>
      </c>
      <c r="AN69" s="35">
        <v>0</v>
      </c>
      <c r="AO69" s="35">
        <v>0</v>
      </c>
      <c r="AP69" s="35">
        <v>0</v>
      </c>
      <c r="AR69" s="35">
        <v>0</v>
      </c>
      <c r="AS69" s="35">
        <v>2</v>
      </c>
      <c r="AT69" s="35" t="s">
        <v>1312</v>
      </c>
      <c r="AU69" s="35">
        <v>0</v>
      </c>
      <c r="AV69" s="35">
        <v>0</v>
      </c>
      <c r="AW69" s="35">
        <v>1</v>
      </c>
      <c r="AX69" s="35">
        <v>0</v>
      </c>
      <c r="AY69" s="35">
        <v>0</v>
      </c>
      <c r="AZ69" s="35">
        <v>0</v>
      </c>
      <c r="BA69" s="35">
        <v>0</v>
      </c>
      <c r="BB69" s="35">
        <v>0</v>
      </c>
      <c r="BC69" s="35">
        <v>0</v>
      </c>
      <c r="BD69" s="35">
        <v>0</v>
      </c>
      <c r="BE69" s="35">
        <v>0</v>
      </c>
      <c r="BF69" s="35">
        <v>1</v>
      </c>
      <c r="BG69" s="35">
        <v>0</v>
      </c>
      <c r="BI69" s="35" t="s">
        <v>1291</v>
      </c>
      <c r="BJ69" s="35">
        <v>10</v>
      </c>
      <c r="BK69" s="35" t="s">
        <v>1772</v>
      </c>
      <c r="BL69" s="35">
        <v>0</v>
      </c>
      <c r="BM69" s="35">
        <v>0</v>
      </c>
      <c r="BN69" s="35">
        <v>0</v>
      </c>
      <c r="BO69" s="35">
        <v>0</v>
      </c>
      <c r="BP69" s="35">
        <v>0</v>
      </c>
      <c r="BQ69" s="35">
        <v>0</v>
      </c>
      <c r="BR69" s="35">
        <v>0</v>
      </c>
      <c r="BS69" s="35">
        <v>0</v>
      </c>
      <c r="BT69" s="35">
        <v>0</v>
      </c>
      <c r="BU69" s="35">
        <v>0</v>
      </c>
      <c r="BV69" s="35">
        <v>0</v>
      </c>
      <c r="BW69" s="35">
        <v>1</v>
      </c>
      <c r="BX69" s="35">
        <v>0</v>
      </c>
      <c r="CD69" s="35" t="s">
        <v>1784</v>
      </c>
      <c r="CE69" s="35">
        <v>0</v>
      </c>
      <c r="CF69" s="35">
        <v>0</v>
      </c>
      <c r="CG69" s="35">
        <v>1</v>
      </c>
      <c r="CH69" s="35">
        <v>0</v>
      </c>
      <c r="CI69" s="35">
        <v>0</v>
      </c>
      <c r="CJ69" s="35">
        <v>0</v>
      </c>
      <c r="CK69" s="35">
        <v>0</v>
      </c>
      <c r="CL69" s="35">
        <v>0</v>
      </c>
      <c r="CM69" s="35">
        <v>1</v>
      </c>
      <c r="CN69" s="35">
        <v>0</v>
      </c>
      <c r="CO69" s="35">
        <v>0</v>
      </c>
      <c r="CP69" s="35">
        <v>0</v>
      </c>
      <c r="CQ69" s="35">
        <v>0</v>
      </c>
      <c r="CR69" s="35">
        <v>0</v>
      </c>
      <c r="CS69" s="35">
        <v>0</v>
      </c>
      <c r="CT69" s="35">
        <v>0</v>
      </c>
      <c r="CX69" s="35">
        <v>3</v>
      </c>
      <c r="CY69" s="35">
        <v>2</v>
      </c>
      <c r="CZ69" s="35">
        <v>2</v>
      </c>
      <c r="DA69" s="35">
        <v>3</v>
      </c>
      <c r="DB69" s="35">
        <v>3</v>
      </c>
      <c r="DC69" s="35">
        <v>4</v>
      </c>
      <c r="DD69" s="35" t="s">
        <v>1599</v>
      </c>
      <c r="DE69" s="35" t="s">
        <v>1599</v>
      </c>
      <c r="DF69" s="35" t="s">
        <v>1599</v>
      </c>
      <c r="DG69" s="35" t="s">
        <v>1599</v>
      </c>
      <c r="DH69" s="35" t="s">
        <v>1599</v>
      </c>
      <c r="DI69" s="35" t="s">
        <v>1599</v>
      </c>
      <c r="DJ69" s="35" t="s">
        <v>1599</v>
      </c>
      <c r="DK69" s="35" t="s">
        <v>1599</v>
      </c>
      <c r="DL69" s="35" t="s">
        <v>1599</v>
      </c>
      <c r="DM69" s="35" t="s">
        <v>1599</v>
      </c>
      <c r="DN69" s="35" t="s">
        <v>1599</v>
      </c>
      <c r="DO69" s="35" t="s">
        <v>1599</v>
      </c>
      <c r="DP69" s="35" t="s">
        <v>1599</v>
      </c>
      <c r="DQ69" s="35" t="s">
        <v>1599</v>
      </c>
      <c r="DR69" s="35" t="s">
        <v>1599</v>
      </c>
      <c r="DS69" s="35" t="s">
        <v>1599</v>
      </c>
      <c r="DU69" s="35" t="s">
        <v>54</v>
      </c>
      <c r="EJ69" s="35" t="s">
        <v>1599</v>
      </c>
      <c r="FA69" s="20" t="s">
        <v>1599</v>
      </c>
      <c r="FC69" s="20" t="s">
        <v>1599</v>
      </c>
      <c r="FE69" s="20" t="s">
        <v>1599</v>
      </c>
      <c r="FG69" s="20" t="s">
        <v>1599</v>
      </c>
      <c r="FK69" s="20" t="s">
        <v>1599</v>
      </c>
      <c r="FL69" s="35" t="s">
        <v>1325</v>
      </c>
      <c r="FM69" s="35">
        <v>1</v>
      </c>
      <c r="FN69" s="35">
        <v>0</v>
      </c>
      <c r="FO69" s="35">
        <v>0</v>
      </c>
      <c r="FP69" s="35" t="s">
        <v>1442</v>
      </c>
      <c r="FQ69" s="35" t="s">
        <v>1442</v>
      </c>
      <c r="FR69" s="44">
        <v>79000</v>
      </c>
      <c r="FS69" s="35" t="s">
        <v>1281</v>
      </c>
      <c r="FT69" s="35">
        <v>52</v>
      </c>
      <c r="FU69" s="35" t="s">
        <v>1301</v>
      </c>
      <c r="FV69" s="35" t="s">
        <v>1302</v>
      </c>
      <c r="FY69" s="35" t="s">
        <v>1303</v>
      </c>
    </row>
    <row r="70" spans="1:182" x14ac:dyDescent="0.2">
      <c r="A70" s="35" t="s">
        <v>1612</v>
      </c>
      <c r="B70" s="35" t="s">
        <v>568</v>
      </c>
      <c r="C70" s="35" t="s">
        <v>239</v>
      </c>
      <c r="D70" s="35">
        <v>1</v>
      </c>
      <c r="E70" s="35">
        <v>50</v>
      </c>
      <c r="F70" s="35" t="s">
        <v>795</v>
      </c>
      <c r="G70" s="36">
        <v>43358</v>
      </c>
      <c r="H70" s="37">
        <f t="shared" si="3"/>
        <v>43358</v>
      </c>
      <c r="I70" s="35">
        <v>12</v>
      </c>
      <c r="J70" s="35">
        <v>17</v>
      </c>
      <c r="L70" s="35">
        <v>43</v>
      </c>
      <c r="M70" s="35">
        <v>4</v>
      </c>
      <c r="T70" s="35" t="s">
        <v>1339</v>
      </c>
      <c r="U70" s="35" t="s">
        <v>55</v>
      </c>
      <c r="V70" s="35">
        <v>15</v>
      </c>
      <c r="W70" s="35" t="s">
        <v>1276</v>
      </c>
      <c r="X70" s="35" t="s">
        <v>1277</v>
      </c>
      <c r="Y70" s="35">
        <v>1</v>
      </c>
      <c r="Z70" s="35">
        <v>0</v>
      </c>
      <c r="AA70" s="35">
        <v>0</v>
      </c>
      <c r="AB70" s="35">
        <v>0</v>
      </c>
      <c r="AC70" s="35">
        <v>0</v>
      </c>
      <c r="AD70" s="35">
        <v>0</v>
      </c>
      <c r="AE70" s="35">
        <v>0</v>
      </c>
      <c r="AF70" s="35">
        <v>0</v>
      </c>
      <c r="AH70" s="35">
        <v>2</v>
      </c>
      <c r="AI70" s="35" t="s">
        <v>1311</v>
      </c>
      <c r="AJ70" s="35">
        <v>0</v>
      </c>
      <c r="AK70" s="35">
        <v>1</v>
      </c>
      <c r="AL70" s="35">
        <v>0</v>
      </c>
      <c r="AM70" s="35">
        <v>0</v>
      </c>
      <c r="AN70" s="35">
        <v>0</v>
      </c>
      <c r="AO70" s="35">
        <v>0</v>
      </c>
      <c r="AP70" s="35">
        <v>0</v>
      </c>
      <c r="AR70" s="35">
        <v>0</v>
      </c>
      <c r="AS70" s="35">
        <v>2</v>
      </c>
      <c r="AT70" s="35" t="s">
        <v>1664</v>
      </c>
      <c r="AU70" s="35">
        <v>1</v>
      </c>
      <c r="AV70" s="35">
        <v>1</v>
      </c>
      <c r="AW70" s="35">
        <v>0</v>
      </c>
      <c r="AX70" s="35">
        <v>0</v>
      </c>
      <c r="AY70" s="35">
        <v>0</v>
      </c>
      <c r="AZ70" s="35">
        <v>0</v>
      </c>
      <c r="BA70" s="35">
        <v>0</v>
      </c>
      <c r="BB70" s="35">
        <v>0</v>
      </c>
      <c r="BC70" s="35">
        <v>0</v>
      </c>
      <c r="BD70" s="35">
        <v>0</v>
      </c>
      <c r="BE70" s="35">
        <v>0</v>
      </c>
      <c r="BF70" s="35">
        <v>0</v>
      </c>
      <c r="BG70" s="35">
        <v>0</v>
      </c>
      <c r="BI70" s="35" t="s">
        <v>1322</v>
      </c>
      <c r="BJ70" s="35">
        <v>10</v>
      </c>
      <c r="BK70" s="35" t="s">
        <v>1292</v>
      </c>
      <c r="BL70" s="35">
        <v>1</v>
      </c>
      <c r="BM70" s="35">
        <v>0</v>
      </c>
      <c r="BN70" s="35">
        <v>0</v>
      </c>
      <c r="BO70" s="35">
        <v>0</v>
      </c>
      <c r="BP70" s="35">
        <v>0</v>
      </c>
      <c r="BQ70" s="35">
        <v>0</v>
      </c>
      <c r="BR70" s="35">
        <v>0</v>
      </c>
      <c r="BS70" s="35">
        <v>0</v>
      </c>
      <c r="BT70" s="35">
        <v>0</v>
      </c>
      <c r="BU70" s="35">
        <v>0</v>
      </c>
      <c r="BV70" s="35">
        <v>0</v>
      </c>
      <c r="BW70" s="35">
        <v>0</v>
      </c>
      <c r="BX70" s="35">
        <v>0</v>
      </c>
      <c r="CD70" s="35" t="s">
        <v>1783</v>
      </c>
      <c r="CE70" s="35">
        <v>1</v>
      </c>
      <c r="CF70" s="35">
        <v>0</v>
      </c>
      <c r="CG70" s="35">
        <v>0</v>
      </c>
      <c r="CH70" s="35">
        <v>1</v>
      </c>
      <c r="CI70" s="35">
        <v>0</v>
      </c>
      <c r="CJ70" s="35">
        <v>0</v>
      </c>
      <c r="CK70" s="35">
        <v>0</v>
      </c>
      <c r="CL70" s="35">
        <v>0</v>
      </c>
      <c r="CM70" s="35">
        <v>0</v>
      </c>
      <c r="CN70" s="35">
        <v>0</v>
      </c>
      <c r="CO70" s="35">
        <v>0</v>
      </c>
      <c r="CP70" s="35">
        <v>0</v>
      </c>
      <c r="CQ70" s="35">
        <v>0</v>
      </c>
      <c r="CR70" s="35">
        <v>0</v>
      </c>
      <c r="CS70" s="35">
        <v>0</v>
      </c>
      <c r="CT70" s="35">
        <v>0</v>
      </c>
      <c r="CX70" s="35">
        <v>4</v>
      </c>
      <c r="CY70" s="35">
        <v>4</v>
      </c>
      <c r="CZ70" s="35">
        <v>4</v>
      </c>
      <c r="DA70" s="35">
        <v>4</v>
      </c>
      <c r="DB70" s="35">
        <v>2</v>
      </c>
      <c r="DC70" s="35">
        <v>4</v>
      </c>
      <c r="DD70" s="35">
        <v>3</v>
      </c>
      <c r="DE70" s="35">
        <v>3</v>
      </c>
      <c r="DF70" s="35">
        <v>3</v>
      </c>
      <c r="DG70" s="35">
        <v>3</v>
      </c>
      <c r="DH70" s="35" t="s">
        <v>1599</v>
      </c>
      <c r="DI70" s="35" t="s">
        <v>1599</v>
      </c>
      <c r="DJ70" s="35" t="s">
        <v>1599</v>
      </c>
      <c r="DK70" s="35">
        <v>2</v>
      </c>
      <c r="DL70" s="35" t="s">
        <v>1599</v>
      </c>
      <c r="DM70" s="35" t="s">
        <v>1599</v>
      </c>
      <c r="DN70" s="35" t="s">
        <v>1599</v>
      </c>
      <c r="DO70" s="35" t="s">
        <v>1599</v>
      </c>
      <c r="DP70" s="35" t="s">
        <v>1599</v>
      </c>
      <c r="DQ70" s="35" t="s">
        <v>1599</v>
      </c>
      <c r="DR70" s="35" t="s">
        <v>1599</v>
      </c>
      <c r="DS70" s="35" t="s">
        <v>1599</v>
      </c>
      <c r="DT70" s="35" t="s">
        <v>1881</v>
      </c>
      <c r="DU70" s="35" t="s">
        <v>54</v>
      </c>
      <c r="DV70" s="35">
        <v>3</v>
      </c>
      <c r="DW70" s="35" t="s">
        <v>1319</v>
      </c>
      <c r="DY70" s="35" t="s">
        <v>54</v>
      </c>
      <c r="DZ70" s="35">
        <v>10</v>
      </c>
      <c r="EA70" s="35" t="s">
        <v>795</v>
      </c>
      <c r="EB70" s="35" t="s">
        <v>1296</v>
      </c>
      <c r="EC70" s="35" t="s">
        <v>1284</v>
      </c>
      <c r="EJ70" s="35" t="s">
        <v>1326</v>
      </c>
      <c r="EK70" s="35">
        <v>0</v>
      </c>
      <c r="EL70" s="35">
        <v>0</v>
      </c>
      <c r="EM70" s="35">
        <v>1</v>
      </c>
      <c r="EN70" s="35">
        <v>0</v>
      </c>
      <c r="EO70" s="35">
        <v>0</v>
      </c>
      <c r="EP70" s="35">
        <v>0</v>
      </c>
      <c r="EQ70" s="35">
        <v>0</v>
      </c>
      <c r="ER70" s="35">
        <v>0</v>
      </c>
      <c r="ES70" s="35">
        <v>0</v>
      </c>
      <c r="EY70" s="20">
        <v>70</v>
      </c>
      <c r="FA70" s="20">
        <v>10</v>
      </c>
      <c r="FC70" s="20">
        <v>10</v>
      </c>
      <c r="FE70" s="20" t="s">
        <v>1599</v>
      </c>
      <c r="FG70" s="20">
        <v>100</v>
      </c>
      <c r="FK70" s="20">
        <v>50</v>
      </c>
      <c r="FL70" s="35" t="s">
        <v>1923</v>
      </c>
      <c r="FM70" s="35">
        <v>0</v>
      </c>
      <c r="FN70" s="35">
        <v>1</v>
      </c>
      <c r="FO70" s="35">
        <v>0</v>
      </c>
      <c r="FQ70" s="35" t="s">
        <v>1335</v>
      </c>
      <c r="FR70" s="44">
        <v>33000</v>
      </c>
      <c r="FS70" s="35" t="s">
        <v>1281</v>
      </c>
      <c r="FT70" s="35">
        <v>47</v>
      </c>
      <c r="FU70" s="35" t="s">
        <v>1301</v>
      </c>
      <c r="FV70" s="35" t="s">
        <v>1302</v>
      </c>
      <c r="FX70" s="35">
        <v>6000</v>
      </c>
      <c r="FY70" s="35" t="s">
        <v>1284</v>
      </c>
    </row>
    <row r="71" spans="1:182" x14ac:dyDescent="0.2">
      <c r="A71" s="35" t="s">
        <v>1612</v>
      </c>
      <c r="B71" s="35" t="s">
        <v>568</v>
      </c>
      <c r="C71" s="35" t="s">
        <v>240</v>
      </c>
      <c r="D71" s="35">
        <v>1</v>
      </c>
      <c r="E71" s="35">
        <v>50</v>
      </c>
      <c r="F71" s="35" t="s">
        <v>795</v>
      </c>
      <c r="G71" s="36">
        <v>43358</v>
      </c>
      <c r="H71" s="37">
        <f t="shared" si="3"/>
        <v>43358</v>
      </c>
      <c r="I71" s="35">
        <v>12</v>
      </c>
      <c r="J71" s="35">
        <v>17</v>
      </c>
      <c r="L71" s="35">
        <v>43</v>
      </c>
      <c r="M71" s="35">
        <v>4</v>
      </c>
      <c r="T71" s="35" t="s">
        <v>1339</v>
      </c>
      <c r="U71" s="35" t="s">
        <v>1275</v>
      </c>
      <c r="V71" s="35">
        <v>40</v>
      </c>
      <c r="W71" s="35" t="s">
        <v>1340</v>
      </c>
      <c r="X71" s="35" t="s">
        <v>1326</v>
      </c>
      <c r="Y71" s="35">
        <v>0</v>
      </c>
      <c r="Z71" s="35">
        <v>0</v>
      </c>
      <c r="AA71" s="35">
        <v>1</v>
      </c>
      <c r="AB71" s="35">
        <v>0</v>
      </c>
      <c r="AC71" s="35">
        <v>0</v>
      </c>
      <c r="AD71" s="35">
        <v>0</v>
      </c>
      <c r="AE71" s="35">
        <v>0</v>
      </c>
      <c r="AF71" s="35">
        <v>0</v>
      </c>
      <c r="AI71" s="35" t="s">
        <v>1435</v>
      </c>
      <c r="AJ71" s="35">
        <v>0</v>
      </c>
      <c r="AK71" s="35">
        <v>0</v>
      </c>
      <c r="AL71" s="35">
        <v>0</v>
      </c>
      <c r="AM71" s="35">
        <v>0</v>
      </c>
      <c r="AN71" s="35">
        <v>0</v>
      </c>
      <c r="AO71" s="35">
        <v>1</v>
      </c>
      <c r="AP71" s="35">
        <v>0</v>
      </c>
      <c r="AR71" s="35">
        <v>0</v>
      </c>
      <c r="AS71" s="35">
        <v>25</v>
      </c>
      <c r="AT71" s="35" t="s">
        <v>1346</v>
      </c>
      <c r="AU71" s="35">
        <v>0</v>
      </c>
      <c r="AV71" s="35">
        <v>0</v>
      </c>
      <c r="AW71" s="35">
        <v>0</v>
      </c>
      <c r="AX71" s="35">
        <v>0</v>
      </c>
      <c r="AY71" s="35">
        <v>0</v>
      </c>
      <c r="AZ71" s="35">
        <v>1</v>
      </c>
      <c r="BA71" s="35">
        <v>0</v>
      </c>
      <c r="BB71" s="35">
        <v>0</v>
      </c>
      <c r="BC71" s="35">
        <v>0</v>
      </c>
      <c r="BD71" s="35">
        <v>0</v>
      </c>
      <c r="BE71" s="35">
        <v>0</v>
      </c>
      <c r="BF71" s="35">
        <v>0</v>
      </c>
      <c r="BG71" s="35">
        <v>0</v>
      </c>
      <c r="BK71" s="35" t="s">
        <v>1292</v>
      </c>
      <c r="BL71" s="35">
        <v>1</v>
      </c>
      <c r="BM71" s="35">
        <v>0</v>
      </c>
      <c r="BN71" s="35">
        <v>0</v>
      </c>
      <c r="BO71" s="35">
        <v>0</v>
      </c>
      <c r="BP71" s="35">
        <v>0</v>
      </c>
      <c r="BQ71" s="35">
        <v>0</v>
      </c>
      <c r="BR71" s="35">
        <v>0</v>
      </c>
      <c r="BS71" s="35">
        <v>0</v>
      </c>
      <c r="BT71" s="35">
        <v>0</v>
      </c>
      <c r="BU71" s="35">
        <v>0</v>
      </c>
      <c r="BV71" s="35">
        <v>0</v>
      </c>
      <c r="BW71" s="35">
        <v>0</v>
      </c>
      <c r="BX71" s="35">
        <v>0</v>
      </c>
      <c r="CD71" s="35" t="s">
        <v>1293</v>
      </c>
      <c r="CE71" s="35">
        <v>1</v>
      </c>
      <c r="CF71" s="35">
        <v>0</v>
      </c>
      <c r="CG71" s="35">
        <v>0</v>
      </c>
      <c r="CH71" s="35">
        <v>0</v>
      </c>
      <c r="CI71" s="35">
        <v>0</v>
      </c>
      <c r="CJ71" s="35">
        <v>0</v>
      </c>
      <c r="CK71" s="35">
        <v>0</v>
      </c>
      <c r="CL71" s="35">
        <v>0</v>
      </c>
      <c r="CM71" s="35">
        <v>0</v>
      </c>
      <c r="CN71" s="35">
        <v>0</v>
      </c>
      <c r="CO71" s="35">
        <v>0</v>
      </c>
      <c r="CP71" s="35">
        <v>0</v>
      </c>
      <c r="CQ71" s="35">
        <v>0</v>
      </c>
      <c r="CR71" s="35">
        <v>0</v>
      </c>
      <c r="CS71" s="35">
        <v>0</v>
      </c>
      <c r="CT71" s="35">
        <v>0</v>
      </c>
      <c r="CX71" s="35">
        <v>1</v>
      </c>
      <c r="CY71" s="35" t="s">
        <v>1599</v>
      </c>
      <c r="CZ71" s="35" t="s">
        <v>1599</v>
      </c>
      <c r="DA71" s="35" t="s">
        <v>1599</v>
      </c>
      <c r="DB71" s="35" t="s">
        <v>1599</v>
      </c>
      <c r="DC71" s="35" t="s">
        <v>1599</v>
      </c>
      <c r="DD71" s="35" t="s">
        <v>1599</v>
      </c>
      <c r="DE71" s="35" t="s">
        <v>1599</v>
      </c>
      <c r="DF71" s="35" t="s">
        <v>1599</v>
      </c>
      <c r="DG71" s="35" t="s">
        <v>1599</v>
      </c>
      <c r="DH71" s="35" t="s">
        <v>1599</v>
      </c>
      <c r="DI71" s="35" t="s">
        <v>1599</v>
      </c>
      <c r="DJ71" s="35" t="s">
        <v>1599</v>
      </c>
      <c r="DK71" s="35" t="s">
        <v>1599</v>
      </c>
      <c r="DL71" s="35" t="s">
        <v>1599</v>
      </c>
      <c r="DM71" s="35" t="s">
        <v>1599</v>
      </c>
      <c r="DN71" s="35" t="s">
        <v>1599</v>
      </c>
      <c r="DO71" s="35" t="s">
        <v>1599</v>
      </c>
      <c r="DP71" s="35" t="s">
        <v>1599</v>
      </c>
      <c r="DQ71" s="35" t="s">
        <v>1599</v>
      </c>
      <c r="DR71" s="35" t="s">
        <v>1599</v>
      </c>
      <c r="DS71" s="35" t="s">
        <v>1599</v>
      </c>
      <c r="DT71" s="35" t="s">
        <v>1881</v>
      </c>
      <c r="DU71" s="35" t="s">
        <v>51</v>
      </c>
      <c r="EJ71" s="35" t="s">
        <v>1599</v>
      </c>
      <c r="EW71" s="20" t="s">
        <v>51</v>
      </c>
      <c r="FA71" s="20" t="s">
        <v>1599</v>
      </c>
      <c r="FC71" s="20" t="s">
        <v>1599</v>
      </c>
      <c r="FE71" s="20" t="s">
        <v>1599</v>
      </c>
      <c r="FG71" s="20" t="s">
        <v>1599</v>
      </c>
      <c r="FK71" s="20" t="s">
        <v>1599</v>
      </c>
      <c r="FL71" s="35" t="s">
        <v>1924</v>
      </c>
      <c r="FM71" s="35">
        <v>0</v>
      </c>
      <c r="FN71" s="35">
        <v>1</v>
      </c>
      <c r="FO71" s="35">
        <v>1</v>
      </c>
      <c r="FP71" s="35" t="s">
        <v>1365</v>
      </c>
      <c r="FQ71" s="35" t="s">
        <v>1405</v>
      </c>
      <c r="FR71" s="44">
        <v>17220</v>
      </c>
      <c r="FS71" s="35" t="s">
        <v>1281</v>
      </c>
      <c r="FT71" s="35">
        <v>61</v>
      </c>
      <c r="FU71" s="35" t="s">
        <v>1282</v>
      </c>
      <c r="FV71" s="35" t="s">
        <v>1283</v>
      </c>
      <c r="FY71" s="35" t="s">
        <v>1310</v>
      </c>
    </row>
    <row r="72" spans="1:182" x14ac:dyDescent="0.2">
      <c r="A72" s="35" t="s">
        <v>1612</v>
      </c>
      <c r="B72" s="35" t="s">
        <v>568</v>
      </c>
      <c r="C72" s="35" t="s">
        <v>241</v>
      </c>
      <c r="D72" s="35">
        <v>1</v>
      </c>
      <c r="E72" s="35">
        <v>50</v>
      </c>
      <c r="F72" s="35" t="s">
        <v>795</v>
      </c>
      <c r="G72" s="36">
        <v>43358</v>
      </c>
      <c r="H72" s="37">
        <f t="shared" si="3"/>
        <v>43358</v>
      </c>
      <c r="I72" s="35">
        <v>13</v>
      </c>
      <c r="J72" s="35">
        <v>17</v>
      </c>
      <c r="L72" s="35">
        <v>43</v>
      </c>
      <c r="M72" s="35">
        <v>4</v>
      </c>
      <c r="T72" s="35" t="s">
        <v>1274</v>
      </c>
      <c r="U72" s="35" t="s">
        <v>1275</v>
      </c>
      <c r="V72" s="35">
        <v>30</v>
      </c>
      <c r="W72" s="35" t="s">
        <v>1340</v>
      </c>
      <c r="X72" s="35" t="s">
        <v>1277</v>
      </c>
      <c r="Y72" s="35">
        <v>1</v>
      </c>
      <c r="Z72" s="35">
        <v>0</v>
      </c>
      <c r="AA72" s="35">
        <v>0</v>
      </c>
      <c r="AB72" s="35">
        <v>0</v>
      </c>
      <c r="AC72" s="35">
        <v>0</v>
      </c>
      <c r="AD72" s="35">
        <v>0</v>
      </c>
      <c r="AE72" s="35">
        <v>0</v>
      </c>
      <c r="AF72" s="35">
        <v>0</v>
      </c>
      <c r="AH72" s="35">
        <v>1</v>
      </c>
      <c r="AI72" s="35" t="s">
        <v>1278</v>
      </c>
      <c r="AJ72" s="35">
        <v>1</v>
      </c>
      <c r="AK72" s="35">
        <v>0</v>
      </c>
      <c r="AL72" s="35">
        <v>0</v>
      </c>
      <c r="AM72" s="35">
        <v>0</v>
      </c>
      <c r="AN72" s="35">
        <v>0</v>
      </c>
      <c r="AO72" s="35">
        <v>0</v>
      </c>
      <c r="AP72" s="35">
        <v>0</v>
      </c>
      <c r="AR72" s="35">
        <v>0</v>
      </c>
      <c r="AS72" s="35">
        <v>1</v>
      </c>
      <c r="AT72" s="35" t="s">
        <v>1288</v>
      </c>
      <c r="AU72" s="35">
        <v>1</v>
      </c>
      <c r="AV72" s="35">
        <v>0</v>
      </c>
      <c r="AW72" s="35">
        <v>0</v>
      </c>
      <c r="AX72" s="35">
        <v>0</v>
      </c>
      <c r="AY72" s="35">
        <v>0</v>
      </c>
      <c r="AZ72" s="35">
        <v>0</v>
      </c>
      <c r="BA72" s="35">
        <v>0</v>
      </c>
      <c r="BB72" s="35">
        <v>0</v>
      </c>
      <c r="BC72" s="35">
        <v>0</v>
      </c>
      <c r="BD72" s="35">
        <v>0</v>
      </c>
      <c r="BE72" s="35">
        <v>0</v>
      </c>
      <c r="BF72" s="35">
        <v>0</v>
      </c>
      <c r="BG72" s="35">
        <v>0</v>
      </c>
      <c r="BJ72" s="35">
        <v>5</v>
      </c>
      <c r="BK72" s="35" t="s">
        <v>1772</v>
      </c>
      <c r="BL72" s="35">
        <v>0</v>
      </c>
      <c r="BM72" s="35">
        <v>0</v>
      </c>
      <c r="BN72" s="35">
        <v>0</v>
      </c>
      <c r="BO72" s="35">
        <v>0</v>
      </c>
      <c r="BP72" s="35">
        <v>0</v>
      </c>
      <c r="BQ72" s="35">
        <v>0</v>
      </c>
      <c r="BR72" s="35">
        <v>0</v>
      </c>
      <c r="BS72" s="35">
        <v>0</v>
      </c>
      <c r="BT72" s="35">
        <v>0</v>
      </c>
      <c r="BU72" s="35">
        <v>0</v>
      </c>
      <c r="BV72" s="35">
        <v>0</v>
      </c>
      <c r="BW72" s="35">
        <v>1</v>
      </c>
      <c r="BX72" s="35">
        <v>0</v>
      </c>
      <c r="CD72" s="35" t="s">
        <v>1280</v>
      </c>
      <c r="CE72" s="35">
        <v>0</v>
      </c>
      <c r="CF72" s="35">
        <v>0</v>
      </c>
      <c r="CG72" s="35">
        <v>0</v>
      </c>
      <c r="CH72" s="35">
        <v>0</v>
      </c>
      <c r="CI72" s="35">
        <v>0</v>
      </c>
      <c r="CJ72" s="35">
        <v>0</v>
      </c>
      <c r="CK72" s="35">
        <v>0</v>
      </c>
      <c r="CL72" s="35">
        <v>0</v>
      </c>
      <c r="CM72" s="35">
        <v>0</v>
      </c>
      <c r="CN72" s="35">
        <v>0</v>
      </c>
      <c r="CO72" s="35">
        <v>0</v>
      </c>
      <c r="CP72" s="35">
        <v>0</v>
      </c>
      <c r="CQ72" s="35">
        <v>0</v>
      </c>
      <c r="CR72" s="35">
        <v>0</v>
      </c>
      <c r="CS72" s="35">
        <v>1</v>
      </c>
      <c r="CT72" s="35">
        <v>0</v>
      </c>
      <c r="CX72" s="35">
        <v>3</v>
      </c>
      <c r="CY72" s="35">
        <v>3</v>
      </c>
      <c r="CZ72" s="35">
        <v>3</v>
      </c>
      <c r="DA72" s="35">
        <v>3</v>
      </c>
      <c r="DB72" s="35">
        <v>3</v>
      </c>
      <c r="DC72" s="35">
        <v>3</v>
      </c>
      <c r="DD72" s="35" t="s">
        <v>1599</v>
      </c>
      <c r="DE72" s="35" t="s">
        <v>1599</v>
      </c>
      <c r="DF72" s="35">
        <v>3</v>
      </c>
      <c r="DG72" s="35">
        <v>3</v>
      </c>
      <c r="DH72" s="35" t="s">
        <v>1599</v>
      </c>
      <c r="DI72" s="35" t="s">
        <v>1599</v>
      </c>
      <c r="DJ72" s="35" t="s">
        <v>1599</v>
      </c>
      <c r="DK72" s="35" t="s">
        <v>1599</v>
      </c>
      <c r="DL72" s="35" t="s">
        <v>1599</v>
      </c>
      <c r="DM72" s="35" t="s">
        <v>1599</v>
      </c>
      <c r="DN72" s="35" t="s">
        <v>1599</v>
      </c>
      <c r="DO72" s="35" t="s">
        <v>1599</v>
      </c>
      <c r="DP72" s="35" t="s">
        <v>1599</v>
      </c>
      <c r="DQ72" s="35" t="s">
        <v>1599</v>
      </c>
      <c r="DR72" s="35" t="s">
        <v>1599</v>
      </c>
      <c r="DS72" s="35" t="s">
        <v>1599</v>
      </c>
      <c r="DU72" s="35" t="s">
        <v>51</v>
      </c>
      <c r="EJ72" s="35" t="s">
        <v>1599</v>
      </c>
      <c r="EW72" s="20" t="s">
        <v>51</v>
      </c>
      <c r="FA72" s="20" t="s">
        <v>1599</v>
      </c>
      <c r="FC72" s="20" t="s">
        <v>1599</v>
      </c>
      <c r="FE72" s="20" t="s">
        <v>1599</v>
      </c>
      <c r="FG72" s="20" t="s">
        <v>1599</v>
      </c>
      <c r="FK72" s="20" t="s">
        <v>1599</v>
      </c>
      <c r="FL72" s="35" t="s">
        <v>1924</v>
      </c>
      <c r="FM72" s="35">
        <v>0</v>
      </c>
      <c r="FN72" s="35">
        <v>1</v>
      </c>
      <c r="FO72" s="35">
        <v>1</v>
      </c>
      <c r="FP72" s="35" t="s">
        <v>1488</v>
      </c>
      <c r="FQ72" s="35" t="s">
        <v>795</v>
      </c>
      <c r="FR72" s="44">
        <v>17000</v>
      </c>
      <c r="FS72" s="35" t="s">
        <v>1281</v>
      </c>
      <c r="FT72" s="35">
        <v>39</v>
      </c>
      <c r="FU72" s="35" t="s">
        <v>1282</v>
      </c>
      <c r="FV72" s="35" t="s">
        <v>1302</v>
      </c>
      <c r="FX72" s="35">
        <v>4200</v>
      </c>
      <c r="FY72" s="35" t="s">
        <v>1284</v>
      </c>
    </row>
    <row r="73" spans="1:182" x14ac:dyDescent="0.2">
      <c r="A73" s="35" t="s">
        <v>1612</v>
      </c>
      <c r="B73" s="35" t="s">
        <v>568</v>
      </c>
      <c r="C73" s="35" t="s">
        <v>242</v>
      </c>
      <c r="D73" s="35">
        <v>1</v>
      </c>
      <c r="E73" s="35">
        <v>50</v>
      </c>
      <c r="F73" s="35" t="s">
        <v>795</v>
      </c>
      <c r="G73" s="36">
        <v>43358</v>
      </c>
      <c r="H73" s="37">
        <f t="shared" si="3"/>
        <v>43358</v>
      </c>
      <c r="I73" s="35">
        <v>13</v>
      </c>
      <c r="J73" s="35">
        <v>17</v>
      </c>
      <c r="L73" s="35">
        <v>43</v>
      </c>
      <c r="M73" s="35">
        <v>4</v>
      </c>
      <c r="T73" s="35" t="s">
        <v>1274</v>
      </c>
      <c r="U73" s="35" t="s">
        <v>1275</v>
      </c>
      <c r="V73" s="35">
        <v>10</v>
      </c>
      <c r="W73" s="35" t="s">
        <v>1340</v>
      </c>
      <c r="X73" s="35" t="s">
        <v>1277</v>
      </c>
      <c r="Y73" s="35">
        <v>1</v>
      </c>
      <c r="Z73" s="35">
        <v>0</v>
      </c>
      <c r="AA73" s="35">
        <v>0</v>
      </c>
      <c r="AB73" s="35">
        <v>0</v>
      </c>
      <c r="AC73" s="35">
        <v>0</v>
      </c>
      <c r="AD73" s="35">
        <v>0</v>
      </c>
      <c r="AE73" s="35">
        <v>0</v>
      </c>
      <c r="AF73" s="35">
        <v>0</v>
      </c>
      <c r="AH73" s="35">
        <v>10</v>
      </c>
      <c r="AI73" s="35" t="s">
        <v>1311</v>
      </c>
      <c r="AJ73" s="35">
        <v>0</v>
      </c>
      <c r="AK73" s="35">
        <v>1</v>
      </c>
      <c r="AL73" s="35">
        <v>0</v>
      </c>
      <c r="AM73" s="35">
        <v>0</v>
      </c>
      <c r="AN73" s="35">
        <v>0</v>
      </c>
      <c r="AO73" s="35">
        <v>0</v>
      </c>
      <c r="AP73" s="35">
        <v>0</v>
      </c>
      <c r="AR73" s="35">
        <v>0</v>
      </c>
      <c r="AS73" s="35">
        <v>2</v>
      </c>
      <c r="AT73" s="35" t="s">
        <v>1367</v>
      </c>
      <c r="AU73" s="35">
        <v>0</v>
      </c>
      <c r="AV73" s="35">
        <v>0</v>
      </c>
      <c r="AW73" s="35">
        <v>0</v>
      </c>
      <c r="AX73" s="35">
        <v>0</v>
      </c>
      <c r="AY73" s="35">
        <v>0</v>
      </c>
      <c r="AZ73" s="35">
        <v>0</v>
      </c>
      <c r="BA73" s="35">
        <v>0</v>
      </c>
      <c r="BB73" s="35">
        <v>1</v>
      </c>
      <c r="BC73" s="35">
        <v>0</v>
      </c>
      <c r="BD73" s="35">
        <v>0</v>
      </c>
      <c r="BE73" s="35">
        <v>0</v>
      </c>
      <c r="BF73" s="35">
        <v>0</v>
      </c>
      <c r="BG73" s="35">
        <v>0</v>
      </c>
      <c r="BI73" s="35" t="s">
        <v>1322</v>
      </c>
      <c r="BJ73" s="35">
        <v>5</v>
      </c>
      <c r="BK73" s="35" t="s">
        <v>1772</v>
      </c>
      <c r="BL73" s="35">
        <v>0</v>
      </c>
      <c r="BM73" s="35">
        <v>0</v>
      </c>
      <c r="BN73" s="35">
        <v>0</v>
      </c>
      <c r="BO73" s="35">
        <v>0</v>
      </c>
      <c r="BP73" s="35">
        <v>0</v>
      </c>
      <c r="BQ73" s="35">
        <v>0</v>
      </c>
      <c r="BR73" s="35">
        <v>0</v>
      </c>
      <c r="BS73" s="35">
        <v>0</v>
      </c>
      <c r="BT73" s="35">
        <v>0</v>
      </c>
      <c r="BU73" s="35">
        <v>0</v>
      </c>
      <c r="BV73" s="35">
        <v>0</v>
      </c>
      <c r="BW73" s="35">
        <v>1</v>
      </c>
      <c r="BX73" s="35">
        <v>0</v>
      </c>
      <c r="CD73" s="35" t="s">
        <v>1280</v>
      </c>
      <c r="CE73" s="35">
        <v>0</v>
      </c>
      <c r="CF73" s="35">
        <v>0</v>
      </c>
      <c r="CG73" s="35">
        <v>0</v>
      </c>
      <c r="CH73" s="35">
        <v>0</v>
      </c>
      <c r="CI73" s="35">
        <v>0</v>
      </c>
      <c r="CJ73" s="35">
        <v>0</v>
      </c>
      <c r="CK73" s="35">
        <v>0</v>
      </c>
      <c r="CL73" s="35">
        <v>0</v>
      </c>
      <c r="CM73" s="35">
        <v>0</v>
      </c>
      <c r="CN73" s="35">
        <v>0</v>
      </c>
      <c r="CO73" s="35">
        <v>0</v>
      </c>
      <c r="CP73" s="35">
        <v>0</v>
      </c>
      <c r="CQ73" s="35">
        <v>0</v>
      </c>
      <c r="CR73" s="35">
        <v>0</v>
      </c>
      <c r="CS73" s="35">
        <v>1</v>
      </c>
      <c r="CT73" s="35">
        <v>0</v>
      </c>
      <c r="CX73" s="35">
        <v>4</v>
      </c>
      <c r="CY73" s="35">
        <v>4</v>
      </c>
      <c r="CZ73" s="35">
        <v>4</v>
      </c>
      <c r="DA73" s="35">
        <v>4</v>
      </c>
      <c r="DB73" s="35">
        <v>4</v>
      </c>
      <c r="DC73" s="35">
        <v>3</v>
      </c>
      <c r="DD73" s="35">
        <v>4</v>
      </c>
      <c r="DE73" s="35">
        <v>4</v>
      </c>
      <c r="DF73" s="35">
        <v>4</v>
      </c>
      <c r="DG73" s="35">
        <v>4</v>
      </c>
      <c r="DH73" s="35" t="s">
        <v>1599</v>
      </c>
      <c r="DI73" s="35" t="s">
        <v>1599</v>
      </c>
      <c r="DJ73" s="35" t="s">
        <v>1599</v>
      </c>
      <c r="DK73" s="35" t="s">
        <v>1599</v>
      </c>
      <c r="DL73" s="35" t="s">
        <v>1599</v>
      </c>
      <c r="DM73" s="35" t="s">
        <v>1599</v>
      </c>
      <c r="DN73" s="35">
        <v>1</v>
      </c>
      <c r="DO73" s="35" t="s">
        <v>1599</v>
      </c>
      <c r="DP73" s="35" t="s">
        <v>1599</v>
      </c>
      <c r="DQ73" s="35" t="s">
        <v>1599</v>
      </c>
      <c r="DR73" s="35">
        <v>2</v>
      </c>
      <c r="DS73" s="35" t="s">
        <v>1599</v>
      </c>
      <c r="DT73" s="35" t="s">
        <v>1881</v>
      </c>
      <c r="DU73" s="35" t="s">
        <v>51</v>
      </c>
      <c r="EJ73" s="35" t="s">
        <v>1599</v>
      </c>
      <c r="EW73" s="20" t="s">
        <v>54</v>
      </c>
      <c r="FA73" s="20">
        <v>5</v>
      </c>
      <c r="FC73" s="20" t="s">
        <v>1599</v>
      </c>
      <c r="FE73" s="20" t="s">
        <v>1599</v>
      </c>
      <c r="FG73" s="20" t="s">
        <v>1599</v>
      </c>
      <c r="FK73" s="20" t="s">
        <v>1599</v>
      </c>
      <c r="FL73" s="35" t="s">
        <v>1299</v>
      </c>
      <c r="FM73" s="35">
        <v>0</v>
      </c>
      <c r="FN73" s="35">
        <v>0</v>
      </c>
      <c r="FO73" s="35">
        <v>1</v>
      </c>
      <c r="FP73" s="35" t="s">
        <v>795</v>
      </c>
      <c r="FQ73" s="35" t="s">
        <v>795</v>
      </c>
      <c r="FR73" s="44">
        <v>17000</v>
      </c>
      <c r="FS73" s="35" t="s">
        <v>1281</v>
      </c>
      <c r="FU73" s="35" t="s">
        <v>1301</v>
      </c>
      <c r="FV73" s="35" t="s">
        <v>1283</v>
      </c>
      <c r="FY73" s="35" t="s">
        <v>1337</v>
      </c>
    </row>
    <row r="74" spans="1:182" x14ac:dyDescent="0.2">
      <c r="A74" s="35" t="s">
        <v>1612</v>
      </c>
      <c r="B74" s="35" t="s">
        <v>568</v>
      </c>
      <c r="C74" s="35" t="s">
        <v>243</v>
      </c>
      <c r="D74" s="35">
        <v>1</v>
      </c>
      <c r="E74" s="35">
        <v>50</v>
      </c>
      <c r="F74" s="35" t="s">
        <v>795</v>
      </c>
      <c r="G74" s="36">
        <v>43358</v>
      </c>
      <c r="H74" s="37">
        <f t="shared" si="3"/>
        <v>43358</v>
      </c>
      <c r="I74" s="35">
        <v>13</v>
      </c>
      <c r="J74" s="35">
        <v>17</v>
      </c>
      <c r="L74" s="35">
        <v>43</v>
      </c>
      <c r="M74" s="35">
        <v>4</v>
      </c>
      <c r="T74" s="35" t="s">
        <v>1274</v>
      </c>
      <c r="U74" s="35" t="s">
        <v>1275</v>
      </c>
      <c r="V74" s="35">
        <v>30</v>
      </c>
      <c r="W74" s="35" t="s">
        <v>1340</v>
      </c>
      <c r="X74" s="35" t="s">
        <v>1277</v>
      </c>
      <c r="Y74" s="35">
        <v>1</v>
      </c>
      <c r="Z74" s="35">
        <v>0</v>
      </c>
      <c r="AA74" s="35">
        <v>0</v>
      </c>
      <c r="AB74" s="35">
        <v>0</v>
      </c>
      <c r="AC74" s="35">
        <v>0</v>
      </c>
      <c r="AD74" s="35">
        <v>0</v>
      </c>
      <c r="AE74" s="35">
        <v>0</v>
      </c>
      <c r="AF74" s="35">
        <v>0</v>
      </c>
      <c r="AI74" s="35" t="s">
        <v>1287</v>
      </c>
      <c r="AJ74" s="35">
        <v>0</v>
      </c>
      <c r="AK74" s="35">
        <v>0</v>
      </c>
      <c r="AL74" s="35">
        <v>1</v>
      </c>
      <c r="AM74" s="35">
        <v>0</v>
      </c>
      <c r="AN74" s="35">
        <v>0</v>
      </c>
      <c r="AO74" s="35">
        <v>0</v>
      </c>
      <c r="AP74" s="35">
        <v>0</v>
      </c>
      <c r="AR74" s="35">
        <v>0</v>
      </c>
      <c r="AS74" s="35">
        <v>3</v>
      </c>
      <c r="AT74" s="35" t="s">
        <v>1673</v>
      </c>
      <c r="AU74" s="35">
        <v>0</v>
      </c>
      <c r="AV74" s="35">
        <v>1</v>
      </c>
      <c r="AW74" s="35">
        <v>1</v>
      </c>
      <c r="AX74" s="35">
        <v>0</v>
      </c>
      <c r="AY74" s="35">
        <v>0</v>
      </c>
      <c r="AZ74" s="35">
        <v>0</v>
      </c>
      <c r="BA74" s="35">
        <v>0</v>
      </c>
      <c r="BB74" s="35">
        <v>0</v>
      </c>
      <c r="BC74" s="35">
        <v>0</v>
      </c>
      <c r="BD74" s="35">
        <v>0</v>
      </c>
      <c r="BE74" s="35">
        <v>0</v>
      </c>
      <c r="BF74" s="35">
        <v>1</v>
      </c>
      <c r="BG74" s="35">
        <v>0</v>
      </c>
      <c r="BI74" s="35" t="s">
        <v>1322</v>
      </c>
      <c r="BK74" s="35" t="s">
        <v>1772</v>
      </c>
      <c r="BL74" s="35">
        <v>0</v>
      </c>
      <c r="BM74" s="35">
        <v>0</v>
      </c>
      <c r="BN74" s="35">
        <v>0</v>
      </c>
      <c r="BO74" s="35">
        <v>0</v>
      </c>
      <c r="BP74" s="35">
        <v>0</v>
      </c>
      <c r="BQ74" s="35">
        <v>0</v>
      </c>
      <c r="BR74" s="35">
        <v>0</v>
      </c>
      <c r="BS74" s="35">
        <v>0</v>
      </c>
      <c r="BT74" s="35">
        <v>0</v>
      </c>
      <c r="BU74" s="35">
        <v>0</v>
      </c>
      <c r="BV74" s="35">
        <v>0</v>
      </c>
      <c r="BW74" s="35">
        <v>1</v>
      </c>
      <c r="BX74" s="35">
        <v>0</v>
      </c>
      <c r="CD74" s="35" t="s">
        <v>1280</v>
      </c>
      <c r="CE74" s="35">
        <v>0</v>
      </c>
      <c r="CF74" s="35">
        <v>0</v>
      </c>
      <c r="CG74" s="35">
        <v>0</v>
      </c>
      <c r="CH74" s="35">
        <v>0</v>
      </c>
      <c r="CI74" s="35">
        <v>0</v>
      </c>
      <c r="CJ74" s="35">
        <v>0</v>
      </c>
      <c r="CK74" s="35">
        <v>0</v>
      </c>
      <c r="CL74" s="35">
        <v>0</v>
      </c>
      <c r="CM74" s="35">
        <v>0</v>
      </c>
      <c r="CN74" s="35">
        <v>0</v>
      </c>
      <c r="CO74" s="35">
        <v>0</v>
      </c>
      <c r="CP74" s="35">
        <v>0</v>
      </c>
      <c r="CQ74" s="35">
        <v>0</v>
      </c>
      <c r="CR74" s="35">
        <v>0</v>
      </c>
      <c r="CS74" s="35">
        <v>1</v>
      </c>
      <c r="CT74" s="35">
        <v>0</v>
      </c>
      <c r="CX74" s="35">
        <v>4</v>
      </c>
      <c r="CY74" s="35">
        <v>3</v>
      </c>
      <c r="CZ74" s="35">
        <v>2</v>
      </c>
      <c r="DA74" s="35">
        <v>3</v>
      </c>
      <c r="DB74" s="35">
        <v>3</v>
      </c>
      <c r="DC74" s="35">
        <v>3</v>
      </c>
      <c r="DD74" s="35" t="s">
        <v>1599</v>
      </c>
      <c r="DE74" s="35">
        <v>4</v>
      </c>
      <c r="DF74" s="35">
        <v>4</v>
      </c>
      <c r="DG74" s="35">
        <v>4</v>
      </c>
      <c r="DH74" s="35" t="s">
        <v>1599</v>
      </c>
      <c r="DI74" s="35" t="s">
        <v>1599</v>
      </c>
      <c r="DJ74" s="35" t="s">
        <v>1599</v>
      </c>
      <c r="DK74" s="35" t="s">
        <v>1599</v>
      </c>
      <c r="DL74" s="35" t="s">
        <v>1599</v>
      </c>
      <c r="DM74" s="35" t="s">
        <v>1599</v>
      </c>
      <c r="DN74" s="35">
        <v>3</v>
      </c>
      <c r="DO74" s="35" t="s">
        <v>1599</v>
      </c>
      <c r="DP74" s="35" t="s">
        <v>1599</v>
      </c>
      <c r="DQ74" s="35" t="s">
        <v>1599</v>
      </c>
      <c r="DR74" s="35" t="s">
        <v>1599</v>
      </c>
      <c r="DS74" s="35" t="s">
        <v>1599</v>
      </c>
      <c r="DT74" s="35" t="s">
        <v>1306</v>
      </c>
      <c r="DU74" s="35" t="s">
        <v>51</v>
      </c>
      <c r="EJ74" s="35" t="s">
        <v>1599</v>
      </c>
      <c r="EW74" s="20" t="s">
        <v>51</v>
      </c>
      <c r="FA74" s="20" t="s">
        <v>1599</v>
      </c>
      <c r="FC74" s="20" t="s">
        <v>1599</v>
      </c>
      <c r="FE74" s="20" t="s">
        <v>1599</v>
      </c>
      <c r="FG74" s="20" t="s">
        <v>1599</v>
      </c>
      <c r="FK74" s="20" t="s">
        <v>1599</v>
      </c>
      <c r="FL74" s="35" t="s">
        <v>1923</v>
      </c>
      <c r="FM74" s="35">
        <v>0</v>
      </c>
      <c r="FN74" s="35">
        <v>1</v>
      </c>
      <c r="FO74" s="35">
        <v>0</v>
      </c>
      <c r="FQ74" s="35" t="s">
        <v>1489</v>
      </c>
      <c r="FR74" s="44">
        <v>17220</v>
      </c>
      <c r="FS74" s="35" t="s">
        <v>1281</v>
      </c>
      <c r="FT74" s="35">
        <v>53</v>
      </c>
      <c r="FU74" s="35" t="s">
        <v>1301</v>
      </c>
      <c r="FV74" s="35" t="s">
        <v>1345</v>
      </c>
      <c r="FX74" s="35">
        <v>6000</v>
      </c>
      <c r="FY74" s="35" t="s">
        <v>1303</v>
      </c>
    </row>
    <row r="75" spans="1:182" x14ac:dyDescent="0.2">
      <c r="A75" s="35" t="s">
        <v>1612</v>
      </c>
      <c r="B75" s="35" t="s">
        <v>568</v>
      </c>
      <c r="C75" s="35" t="s">
        <v>244</v>
      </c>
      <c r="D75" s="35">
        <v>1</v>
      </c>
      <c r="E75" s="35">
        <v>50</v>
      </c>
      <c r="F75" s="35" t="s">
        <v>795</v>
      </c>
      <c r="G75" s="36">
        <v>43358</v>
      </c>
      <c r="H75" s="37">
        <f t="shared" si="3"/>
        <v>43358</v>
      </c>
      <c r="I75" s="35">
        <v>13</v>
      </c>
      <c r="J75" s="35">
        <v>17</v>
      </c>
      <c r="L75" s="35">
        <v>43</v>
      </c>
      <c r="M75" s="35">
        <v>4</v>
      </c>
      <c r="T75" s="35" t="s">
        <v>1274</v>
      </c>
      <c r="U75" s="35" t="s">
        <v>1275</v>
      </c>
      <c r="V75" s="35">
        <v>10</v>
      </c>
      <c r="W75" s="35" t="s">
        <v>1340</v>
      </c>
      <c r="X75" s="35" t="s">
        <v>1277</v>
      </c>
      <c r="Y75" s="35">
        <v>1</v>
      </c>
      <c r="Z75" s="35">
        <v>0</v>
      </c>
      <c r="AA75" s="35">
        <v>0</v>
      </c>
      <c r="AB75" s="35">
        <v>0</v>
      </c>
      <c r="AC75" s="35">
        <v>0</v>
      </c>
      <c r="AD75" s="35">
        <v>0</v>
      </c>
      <c r="AE75" s="35">
        <v>0</v>
      </c>
      <c r="AF75" s="35">
        <v>0</v>
      </c>
      <c r="AH75" s="35">
        <v>5</v>
      </c>
      <c r="AI75" s="35" t="s">
        <v>1311</v>
      </c>
      <c r="AJ75" s="35">
        <v>0</v>
      </c>
      <c r="AK75" s="35">
        <v>1</v>
      </c>
      <c r="AL75" s="35">
        <v>0</v>
      </c>
      <c r="AM75" s="35">
        <v>0</v>
      </c>
      <c r="AN75" s="35">
        <v>0</v>
      </c>
      <c r="AO75" s="35">
        <v>0</v>
      </c>
      <c r="AP75" s="35">
        <v>0</v>
      </c>
      <c r="AR75" s="35">
        <v>0</v>
      </c>
      <c r="AS75" s="35">
        <v>2</v>
      </c>
      <c r="AT75" s="35" t="s">
        <v>1279</v>
      </c>
      <c r="AU75" s="35">
        <v>0</v>
      </c>
      <c r="AV75" s="35">
        <v>0</v>
      </c>
      <c r="AW75" s="35">
        <v>0</v>
      </c>
      <c r="AX75" s="35">
        <v>0</v>
      </c>
      <c r="AY75" s="35">
        <v>0</v>
      </c>
      <c r="AZ75" s="35">
        <v>0</v>
      </c>
      <c r="BA75" s="35">
        <v>0</v>
      </c>
      <c r="BB75" s="35">
        <v>0</v>
      </c>
      <c r="BC75" s="35">
        <v>0</v>
      </c>
      <c r="BD75" s="35">
        <v>0</v>
      </c>
      <c r="BE75" s="35">
        <v>0</v>
      </c>
      <c r="BF75" s="35">
        <v>0</v>
      </c>
      <c r="BG75" s="35">
        <v>1</v>
      </c>
      <c r="BK75" s="35" t="s">
        <v>1772</v>
      </c>
      <c r="BL75" s="35">
        <v>0</v>
      </c>
      <c r="BM75" s="35">
        <v>0</v>
      </c>
      <c r="BN75" s="35">
        <v>0</v>
      </c>
      <c r="BO75" s="35">
        <v>0</v>
      </c>
      <c r="BP75" s="35">
        <v>0</v>
      </c>
      <c r="BQ75" s="35">
        <v>0</v>
      </c>
      <c r="BR75" s="35">
        <v>0</v>
      </c>
      <c r="BS75" s="35">
        <v>0</v>
      </c>
      <c r="BT75" s="35">
        <v>0</v>
      </c>
      <c r="BU75" s="35">
        <v>0</v>
      </c>
      <c r="BV75" s="35">
        <v>0</v>
      </c>
      <c r="BW75" s="35">
        <v>1</v>
      </c>
      <c r="BX75" s="35">
        <v>0</v>
      </c>
      <c r="CD75" s="35" t="s">
        <v>1280</v>
      </c>
      <c r="CE75" s="35">
        <v>0</v>
      </c>
      <c r="CF75" s="35">
        <v>0</v>
      </c>
      <c r="CG75" s="35">
        <v>0</v>
      </c>
      <c r="CH75" s="35">
        <v>0</v>
      </c>
      <c r="CI75" s="35">
        <v>0</v>
      </c>
      <c r="CJ75" s="35">
        <v>0</v>
      </c>
      <c r="CK75" s="35">
        <v>0</v>
      </c>
      <c r="CL75" s="35">
        <v>0</v>
      </c>
      <c r="CM75" s="35">
        <v>0</v>
      </c>
      <c r="CN75" s="35">
        <v>0</v>
      </c>
      <c r="CO75" s="35">
        <v>0</v>
      </c>
      <c r="CP75" s="35">
        <v>0</v>
      </c>
      <c r="CQ75" s="35">
        <v>0</v>
      </c>
      <c r="CR75" s="35">
        <v>0</v>
      </c>
      <c r="CS75" s="35">
        <v>1</v>
      </c>
      <c r="CT75" s="35">
        <v>0</v>
      </c>
      <c r="CX75" s="35">
        <v>4</v>
      </c>
      <c r="CY75" s="35">
        <v>4</v>
      </c>
      <c r="CZ75" s="35">
        <v>3</v>
      </c>
      <c r="DA75" s="35">
        <v>3</v>
      </c>
      <c r="DB75" s="35">
        <v>3</v>
      </c>
      <c r="DC75" s="35">
        <v>3</v>
      </c>
      <c r="DD75" s="35">
        <v>3</v>
      </c>
      <c r="DE75" s="35">
        <v>3</v>
      </c>
      <c r="DF75" s="35">
        <v>3</v>
      </c>
      <c r="DG75" s="35">
        <v>3</v>
      </c>
      <c r="DH75" s="35">
        <v>3</v>
      </c>
      <c r="DI75" s="35">
        <v>3</v>
      </c>
      <c r="DJ75" s="35">
        <v>3</v>
      </c>
      <c r="DK75" s="35">
        <v>3</v>
      </c>
      <c r="DL75" s="35">
        <v>3</v>
      </c>
      <c r="DM75" s="35" t="s">
        <v>1599</v>
      </c>
      <c r="DN75" s="35">
        <v>3</v>
      </c>
      <c r="DO75" s="35">
        <v>3</v>
      </c>
      <c r="DP75" s="35">
        <v>3</v>
      </c>
      <c r="DQ75" s="35">
        <v>3</v>
      </c>
      <c r="DR75" s="35">
        <v>3</v>
      </c>
      <c r="DS75" s="35">
        <v>3</v>
      </c>
      <c r="DT75" s="35" t="s">
        <v>1881</v>
      </c>
      <c r="DU75" s="35" t="s">
        <v>51</v>
      </c>
      <c r="EJ75" s="35" t="s">
        <v>1599</v>
      </c>
      <c r="EW75" s="20" t="s">
        <v>54</v>
      </c>
      <c r="FA75" s="20" t="s">
        <v>1599</v>
      </c>
      <c r="FC75" s="20" t="s">
        <v>1599</v>
      </c>
      <c r="FE75" s="20" t="s">
        <v>1599</v>
      </c>
      <c r="FG75" s="20" t="s">
        <v>1599</v>
      </c>
      <c r="FK75" s="20" t="s">
        <v>1599</v>
      </c>
      <c r="FL75" s="35" t="s">
        <v>1325</v>
      </c>
      <c r="FM75" s="35">
        <v>1</v>
      </c>
      <c r="FN75" s="35">
        <v>0</v>
      </c>
      <c r="FO75" s="35">
        <v>0</v>
      </c>
      <c r="FQ75" s="35" t="s">
        <v>795</v>
      </c>
      <c r="FR75" s="44">
        <v>17000</v>
      </c>
      <c r="FS75" s="35" t="s">
        <v>1281</v>
      </c>
      <c r="FT75" s="35">
        <v>62</v>
      </c>
      <c r="FU75" s="35" t="s">
        <v>1282</v>
      </c>
      <c r="FV75" s="35" t="s">
        <v>1283</v>
      </c>
      <c r="FX75" s="35">
        <v>1300</v>
      </c>
      <c r="FY75" s="35" t="s">
        <v>1303</v>
      </c>
    </row>
    <row r="76" spans="1:182" x14ac:dyDescent="0.2">
      <c r="A76" s="35" t="s">
        <v>1612</v>
      </c>
      <c r="B76" s="35" t="s">
        <v>568</v>
      </c>
      <c r="C76" s="35" t="s">
        <v>245</v>
      </c>
      <c r="D76" s="35">
        <v>1</v>
      </c>
      <c r="E76" s="35">
        <v>50</v>
      </c>
      <c r="F76" s="35" t="s">
        <v>795</v>
      </c>
      <c r="G76" s="36">
        <v>43358</v>
      </c>
      <c r="H76" s="37">
        <f t="shared" si="3"/>
        <v>43358</v>
      </c>
      <c r="I76" s="35">
        <v>14</v>
      </c>
      <c r="J76" s="35">
        <v>17</v>
      </c>
      <c r="L76" s="35">
        <v>43</v>
      </c>
      <c r="M76" s="35">
        <v>4</v>
      </c>
      <c r="T76" s="35" t="s">
        <v>1339</v>
      </c>
      <c r="U76" s="35" t="s">
        <v>1275</v>
      </c>
      <c r="V76" s="35">
        <v>30</v>
      </c>
      <c r="W76" s="35" t="s">
        <v>1340</v>
      </c>
      <c r="X76" s="35" t="s">
        <v>1277</v>
      </c>
      <c r="Y76" s="35">
        <v>1</v>
      </c>
      <c r="Z76" s="35">
        <v>0</v>
      </c>
      <c r="AA76" s="35">
        <v>0</v>
      </c>
      <c r="AB76" s="35">
        <v>0</v>
      </c>
      <c r="AC76" s="35">
        <v>0</v>
      </c>
      <c r="AD76" s="35">
        <v>0</v>
      </c>
      <c r="AE76" s="35">
        <v>0</v>
      </c>
      <c r="AF76" s="35">
        <v>0</v>
      </c>
      <c r="AI76" s="35" t="s">
        <v>1287</v>
      </c>
      <c r="AJ76" s="35">
        <v>0</v>
      </c>
      <c r="AK76" s="35">
        <v>0</v>
      </c>
      <c r="AL76" s="35">
        <v>1</v>
      </c>
      <c r="AM76" s="35">
        <v>0</v>
      </c>
      <c r="AN76" s="35">
        <v>0</v>
      </c>
      <c r="AO76" s="35">
        <v>0</v>
      </c>
      <c r="AP76" s="35">
        <v>0</v>
      </c>
      <c r="AR76" s="35">
        <v>0</v>
      </c>
      <c r="AS76" s="35">
        <v>3</v>
      </c>
      <c r="AT76" s="35" t="s">
        <v>1673</v>
      </c>
      <c r="AU76" s="35">
        <v>0</v>
      </c>
      <c r="AV76" s="35">
        <v>1</v>
      </c>
      <c r="AW76" s="35">
        <v>1</v>
      </c>
      <c r="AX76" s="35">
        <v>0</v>
      </c>
      <c r="AY76" s="35">
        <v>0</v>
      </c>
      <c r="AZ76" s="35">
        <v>0</v>
      </c>
      <c r="BA76" s="35">
        <v>0</v>
      </c>
      <c r="BB76" s="35">
        <v>0</v>
      </c>
      <c r="BC76" s="35">
        <v>0</v>
      </c>
      <c r="BD76" s="35">
        <v>0</v>
      </c>
      <c r="BE76" s="35">
        <v>0</v>
      </c>
      <c r="BF76" s="35">
        <v>1</v>
      </c>
      <c r="BG76" s="35">
        <v>0</v>
      </c>
      <c r="BI76" s="35" t="s">
        <v>1322</v>
      </c>
      <c r="BK76" s="35" t="s">
        <v>1772</v>
      </c>
      <c r="BL76" s="35">
        <v>0</v>
      </c>
      <c r="BM76" s="35">
        <v>0</v>
      </c>
      <c r="BN76" s="35">
        <v>0</v>
      </c>
      <c r="BO76" s="35">
        <v>0</v>
      </c>
      <c r="BP76" s="35">
        <v>0</v>
      </c>
      <c r="BQ76" s="35">
        <v>0</v>
      </c>
      <c r="BR76" s="35">
        <v>0</v>
      </c>
      <c r="BS76" s="35">
        <v>0</v>
      </c>
      <c r="BT76" s="35">
        <v>0</v>
      </c>
      <c r="BU76" s="35">
        <v>0</v>
      </c>
      <c r="BV76" s="35">
        <v>0</v>
      </c>
      <c r="BW76" s="35">
        <v>1</v>
      </c>
      <c r="BX76" s="35">
        <v>0</v>
      </c>
      <c r="CD76" s="35" t="s">
        <v>1280</v>
      </c>
      <c r="CE76" s="35">
        <v>0</v>
      </c>
      <c r="CF76" s="35">
        <v>0</v>
      </c>
      <c r="CG76" s="35">
        <v>0</v>
      </c>
      <c r="CH76" s="35">
        <v>0</v>
      </c>
      <c r="CI76" s="35">
        <v>0</v>
      </c>
      <c r="CJ76" s="35">
        <v>0</v>
      </c>
      <c r="CK76" s="35">
        <v>0</v>
      </c>
      <c r="CL76" s="35">
        <v>0</v>
      </c>
      <c r="CM76" s="35">
        <v>0</v>
      </c>
      <c r="CN76" s="35">
        <v>0</v>
      </c>
      <c r="CO76" s="35">
        <v>0</v>
      </c>
      <c r="CP76" s="35">
        <v>0</v>
      </c>
      <c r="CQ76" s="35">
        <v>0</v>
      </c>
      <c r="CR76" s="35">
        <v>0</v>
      </c>
      <c r="CS76" s="35">
        <v>1</v>
      </c>
      <c r="CT76" s="35">
        <v>0</v>
      </c>
      <c r="CX76" s="35">
        <v>4</v>
      </c>
      <c r="CY76" s="35">
        <v>4</v>
      </c>
      <c r="CZ76" s="35">
        <v>4</v>
      </c>
      <c r="DA76" s="35">
        <v>4</v>
      </c>
      <c r="DB76" s="35">
        <v>3</v>
      </c>
      <c r="DC76" s="35">
        <v>3</v>
      </c>
      <c r="DD76" s="35">
        <v>3</v>
      </c>
      <c r="DE76" s="35">
        <v>4</v>
      </c>
      <c r="DF76" s="35" t="s">
        <v>1599</v>
      </c>
      <c r="DG76" s="35">
        <v>4</v>
      </c>
      <c r="DH76" s="35" t="s">
        <v>1599</v>
      </c>
      <c r="DI76" s="35" t="s">
        <v>1599</v>
      </c>
      <c r="DJ76" s="35" t="s">
        <v>1599</v>
      </c>
      <c r="DK76" s="35" t="s">
        <v>1599</v>
      </c>
      <c r="DL76" s="35" t="s">
        <v>1599</v>
      </c>
      <c r="DM76" s="35">
        <v>4</v>
      </c>
      <c r="DN76" s="35" t="s">
        <v>1599</v>
      </c>
      <c r="DO76" s="35" t="s">
        <v>1599</v>
      </c>
      <c r="DP76" s="35" t="s">
        <v>1599</v>
      </c>
      <c r="DQ76" s="35" t="s">
        <v>1599</v>
      </c>
      <c r="DR76" s="35" t="s">
        <v>1599</v>
      </c>
      <c r="DS76" s="35" t="s">
        <v>1599</v>
      </c>
      <c r="DT76" s="35" t="s">
        <v>1881</v>
      </c>
      <c r="DU76" s="35" t="s">
        <v>51</v>
      </c>
      <c r="EJ76" s="35" t="s">
        <v>1599</v>
      </c>
      <c r="EW76" s="20" t="s">
        <v>51</v>
      </c>
      <c r="FA76" s="20" t="s">
        <v>1599</v>
      </c>
      <c r="FC76" s="20" t="s">
        <v>1599</v>
      </c>
      <c r="FE76" s="20" t="s">
        <v>1599</v>
      </c>
      <c r="FG76" s="20" t="s">
        <v>1599</v>
      </c>
      <c r="FK76" s="20" t="s">
        <v>1599</v>
      </c>
      <c r="FL76" s="35" t="s">
        <v>1299</v>
      </c>
      <c r="FM76" s="35">
        <v>0</v>
      </c>
      <c r="FN76" s="35">
        <v>0</v>
      </c>
      <c r="FO76" s="35">
        <v>1</v>
      </c>
      <c r="FQ76" s="35" t="s">
        <v>1489</v>
      </c>
      <c r="FR76" s="44">
        <v>17220</v>
      </c>
      <c r="FS76" s="35" t="s">
        <v>1281</v>
      </c>
      <c r="FT76" s="35">
        <v>55</v>
      </c>
      <c r="FU76" s="35" t="s">
        <v>1282</v>
      </c>
      <c r="FV76" s="35" t="s">
        <v>1302</v>
      </c>
      <c r="FX76" s="35">
        <v>6000</v>
      </c>
      <c r="FY76" s="35" t="s">
        <v>1303</v>
      </c>
    </row>
    <row r="77" spans="1:182" x14ac:dyDescent="0.2">
      <c r="A77" s="35" t="s">
        <v>1612</v>
      </c>
      <c r="B77" s="35" t="s">
        <v>568</v>
      </c>
      <c r="C77" s="35" t="s">
        <v>246</v>
      </c>
      <c r="D77" s="35">
        <v>1</v>
      </c>
      <c r="E77" s="35">
        <v>50</v>
      </c>
      <c r="F77" s="35" t="s">
        <v>795</v>
      </c>
      <c r="G77" s="36">
        <v>43358</v>
      </c>
      <c r="H77" s="37">
        <f t="shared" si="3"/>
        <v>43358</v>
      </c>
      <c r="I77" s="35">
        <v>14</v>
      </c>
      <c r="J77" s="35">
        <v>17</v>
      </c>
      <c r="L77" s="35">
        <v>43</v>
      </c>
      <c r="M77" s="35">
        <v>4</v>
      </c>
      <c r="T77" s="35" t="s">
        <v>1339</v>
      </c>
      <c r="U77" s="35" t="s">
        <v>55</v>
      </c>
      <c r="V77" s="35">
        <v>30</v>
      </c>
      <c r="W77" s="35" t="s">
        <v>1276</v>
      </c>
      <c r="X77" s="35" t="s">
        <v>1277</v>
      </c>
      <c r="Y77" s="35">
        <v>1</v>
      </c>
      <c r="Z77" s="35">
        <v>0</v>
      </c>
      <c r="AA77" s="35">
        <v>0</v>
      </c>
      <c r="AB77" s="35">
        <v>0</v>
      </c>
      <c r="AC77" s="35">
        <v>0</v>
      </c>
      <c r="AD77" s="35">
        <v>0</v>
      </c>
      <c r="AE77" s="35">
        <v>0</v>
      </c>
      <c r="AF77" s="35">
        <v>0</v>
      </c>
      <c r="AH77" s="35">
        <v>50</v>
      </c>
      <c r="AI77" s="35" t="s">
        <v>1278</v>
      </c>
      <c r="AJ77" s="35">
        <v>1</v>
      </c>
      <c r="AK77" s="35">
        <v>0</v>
      </c>
      <c r="AL77" s="35">
        <v>0</v>
      </c>
      <c r="AM77" s="35">
        <v>0</v>
      </c>
      <c r="AN77" s="35">
        <v>0</v>
      </c>
      <c r="AO77" s="35">
        <v>0</v>
      </c>
      <c r="AP77" s="35">
        <v>0</v>
      </c>
      <c r="AR77" s="35">
        <v>0</v>
      </c>
      <c r="AS77" s="35">
        <v>1</v>
      </c>
      <c r="AT77" s="35" t="s">
        <v>1681</v>
      </c>
      <c r="AU77" s="35">
        <v>1</v>
      </c>
      <c r="AV77" s="35">
        <v>0</v>
      </c>
      <c r="AW77" s="35">
        <v>0</v>
      </c>
      <c r="AX77" s="35">
        <v>0</v>
      </c>
      <c r="AY77" s="35">
        <v>0</v>
      </c>
      <c r="AZ77" s="35">
        <v>0</v>
      </c>
      <c r="BA77" s="35">
        <v>1</v>
      </c>
      <c r="BB77" s="35">
        <v>0</v>
      </c>
      <c r="BC77" s="35">
        <v>0</v>
      </c>
      <c r="BD77" s="35">
        <v>0</v>
      </c>
      <c r="BE77" s="35">
        <v>0</v>
      </c>
      <c r="BF77" s="35">
        <v>0</v>
      </c>
      <c r="BG77" s="35">
        <v>0</v>
      </c>
      <c r="BK77" s="35" t="s">
        <v>1773</v>
      </c>
      <c r="BL77" s="35">
        <v>0</v>
      </c>
      <c r="BM77" s="35">
        <v>0</v>
      </c>
      <c r="BN77" s="35">
        <v>0</v>
      </c>
      <c r="BO77" s="35">
        <v>0</v>
      </c>
      <c r="BP77" s="35">
        <v>0</v>
      </c>
      <c r="BQ77" s="35">
        <v>0</v>
      </c>
      <c r="BR77" s="35">
        <v>0</v>
      </c>
      <c r="BS77" s="35">
        <v>0</v>
      </c>
      <c r="BT77" s="35">
        <v>0</v>
      </c>
      <c r="BU77" s="35">
        <v>0</v>
      </c>
      <c r="BV77" s="35">
        <v>1</v>
      </c>
      <c r="BW77" s="35">
        <v>1</v>
      </c>
      <c r="BX77" s="35">
        <v>0</v>
      </c>
      <c r="CD77" s="35" t="s">
        <v>1293</v>
      </c>
      <c r="CE77" s="35">
        <v>1</v>
      </c>
      <c r="CF77" s="35">
        <v>0</v>
      </c>
      <c r="CG77" s="35">
        <v>0</v>
      </c>
      <c r="CH77" s="35">
        <v>0</v>
      </c>
      <c r="CI77" s="35">
        <v>0</v>
      </c>
      <c r="CJ77" s="35">
        <v>0</v>
      </c>
      <c r="CK77" s="35">
        <v>0</v>
      </c>
      <c r="CL77" s="35">
        <v>0</v>
      </c>
      <c r="CM77" s="35">
        <v>0</v>
      </c>
      <c r="CN77" s="35">
        <v>0</v>
      </c>
      <c r="CO77" s="35">
        <v>0</v>
      </c>
      <c r="CP77" s="35">
        <v>0</v>
      </c>
      <c r="CQ77" s="35">
        <v>0</v>
      </c>
      <c r="CR77" s="35">
        <v>0</v>
      </c>
      <c r="CS77" s="35">
        <v>0</v>
      </c>
      <c r="CT77" s="35">
        <v>0</v>
      </c>
      <c r="CX77" s="35">
        <v>4</v>
      </c>
      <c r="CY77" s="35">
        <v>2</v>
      </c>
      <c r="CZ77" s="35">
        <v>1</v>
      </c>
      <c r="DA77" s="35">
        <v>1</v>
      </c>
      <c r="DB77" s="35">
        <v>3</v>
      </c>
      <c r="DC77" s="35">
        <v>3</v>
      </c>
      <c r="DD77" s="35" t="s">
        <v>1599</v>
      </c>
      <c r="DE77" s="35" t="s">
        <v>1599</v>
      </c>
      <c r="DF77" s="35">
        <v>3</v>
      </c>
      <c r="DG77" s="35">
        <v>2</v>
      </c>
      <c r="DH77" s="35">
        <v>3</v>
      </c>
      <c r="DI77" s="35" t="s">
        <v>1599</v>
      </c>
      <c r="DJ77" s="35" t="s">
        <v>1599</v>
      </c>
      <c r="DK77" s="35" t="s">
        <v>1599</v>
      </c>
      <c r="DL77" s="35" t="s">
        <v>1599</v>
      </c>
      <c r="DM77" s="35">
        <v>2</v>
      </c>
      <c r="DN77" s="35">
        <v>1</v>
      </c>
      <c r="DO77" s="35" t="s">
        <v>1599</v>
      </c>
      <c r="DP77" s="35" t="s">
        <v>1599</v>
      </c>
      <c r="DQ77" s="35" t="s">
        <v>1599</v>
      </c>
      <c r="DR77" s="35" t="s">
        <v>1599</v>
      </c>
      <c r="DS77" s="35" t="s">
        <v>1599</v>
      </c>
      <c r="DU77" s="35" t="s">
        <v>51</v>
      </c>
      <c r="EJ77" s="35" t="s">
        <v>1599</v>
      </c>
      <c r="FA77" s="20" t="s">
        <v>1599</v>
      </c>
      <c r="FC77" s="20" t="s">
        <v>1599</v>
      </c>
      <c r="FE77" s="20" t="s">
        <v>1599</v>
      </c>
      <c r="FG77" s="20" t="s">
        <v>1599</v>
      </c>
      <c r="FK77" s="20" t="s">
        <v>1599</v>
      </c>
      <c r="FL77" s="35" t="s">
        <v>1923</v>
      </c>
      <c r="FM77" s="35">
        <v>0</v>
      </c>
      <c r="FN77" s="35">
        <v>1</v>
      </c>
      <c r="FO77" s="35">
        <v>0</v>
      </c>
      <c r="FQ77" s="35" t="s">
        <v>795</v>
      </c>
      <c r="FR77" s="44">
        <v>17000</v>
      </c>
      <c r="FS77" s="35" t="s">
        <v>1281</v>
      </c>
      <c r="FT77" s="35">
        <v>60</v>
      </c>
      <c r="FU77" s="35" t="s">
        <v>1282</v>
      </c>
      <c r="FV77" s="35" t="s">
        <v>1351</v>
      </c>
      <c r="FX77" s="35">
        <v>20000</v>
      </c>
      <c r="FY77" s="35" t="s">
        <v>1338</v>
      </c>
    </row>
    <row r="78" spans="1:182" x14ac:dyDescent="0.2">
      <c r="A78" s="35" t="s">
        <v>1612</v>
      </c>
      <c r="B78" s="35" t="s">
        <v>568</v>
      </c>
      <c r="C78" s="35" t="s">
        <v>247</v>
      </c>
      <c r="D78" s="35">
        <v>2</v>
      </c>
      <c r="E78" s="35">
        <v>50</v>
      </c>
      <c r="F78" s="35" t="s">
        <v>795</v>
      </c>
      <c r="G78" s="36">
        <v>43358</v>
      </c>
      <c r="H78" s="37">
        <f t="shared" si="3"/>
        <v>43358</v>
      </c>
      <c r="I78" s="35">
        <v>14</v>
      </c>
      <c r="J78" s="35">
        <v>17</v>
      </c>
      <c r="L78" s="35">
        <v>43</v>
      </c>
      <c r="M78" s="35">
        <v>4</v>
      </c>
      <c r="T78" s="35" t="s">
        <v>1339</v>
      </c>
      <c r="U78" s="35" t="s">
        <v>1275</v>
      </c>
      <c r="V78" s="35">
        <v>50</v>
      </c>
      <c r="W78" s="35" t="s">
        <v>1276</v>
      </c>
      <c r="X78" s="35" t="s">
        <v>1354</v>
      </c>
      <c r="Y78" s="35">
        <v>0</v>
      </c>
      <c r="Z78" s="35">
        <v>0</v>
      </c>
      <c r="AA78" s="35">
        <v>0</v>
      </c>
      <c r="AB78" s="35">
        <v>0</v>
      </c>
      <c r="AC78" s="35">
        <v>0</v>
      </c>
      <c r="AD78" s="35">
        <v>0</v>
      </c>
      <c r="AE78" s="35">
        <v>1</v>
      </c>
      <c r="AF78" s="35">
        <v>0</v>
      </c>
      <c r="AI78" s="35" t="s">
        <v>1311</v>
      </c>
      <c r="AJ78" s="35">
        <v>0</v>
      </c>
      <c r="AK78" s="35">
        <v>1</v>
      </c>
      <c r="AL78" s="35">
        <v>0</v>
      </c>
      <c r="AM78" s="35">
        <v>0</v>
      </c>
      <c r="AN78" s="35">
        <v>0</v>
      </c>
      <c r="AO78" s="35">
        <v>0</v>
      </c>
      <c r="AP78" s="35">
        <v>0</v>
      </c>
      <c r="AR78" s="35">
        <v>0</v>
      </c>
      <c r="AS78" s="35">
        <v>2</v>
      </c>
      <c r="AT78" s="35" t="s">
        <v>1663</v>
      </c>
      <c r="AU78" s="35">
        <v>0</v>
      </c>
      <c r="AV78" s="35">
        <v>1</v>
      </c>
      <c r="AW78" s="35">
        <v>0</v>
      </c>
      <c r="AX78" s="35">
        <v>1</v>
      </c>
      <c r="AY78" s="35">
        <v>0</v>
      </c>
      <c r="AZ78" s="35">
        <v>0</v>
      </c>
      <c r="BA78" s="35">
        <v>0</v>
      </c>
      <c r="BB78" s="35">
        <v>0</v>
      </c>
      <c r="BC78" s="35">
        <v>0</v>
      </c>
      <c r="BD78" s="35">
        <v>0</v>
      </c>
      <c r="BE78" s="35">
        <v>0</v>
      </c>
      <c r="BF78" s="35">
        <v>0</v>
      </c>
      <c r="BG78" s="35">
        <v>0</v>
      </c>
      <c r="BI78" s="35" t="s">
        <v>1322</v>
      </c>
      <c r="BJ78" s="35">
        <v>5</v>
      </c>
      <c r="BK78" s="35" t="s">
        <v>1727</v>
      </c>
      <c r="BL78" s="35">
        <v>1</v>
      </c>
      <c r="BM78" s="35">
        <v>0</v>
      </c>
      <c r="BN78" s="35">
        <v>0</v>
      </c>
      <c r="BO78" s="35">
        <v>0</v>
      </c>
      <c r="BP78" s="35">
        <v>0</v>
      </c>
      <c r="BQ78" s="35">
        <v>0</v>
      </c>
      <c r="BR78" s="35">
        <v>0</v>
      </c>
      <c r="BS78" s="35">
        <v>1</v>
      </c>
      <c r="BT78" s="35">
        <v>0</v>
      </c>
      <c r="BU78" s="35">
        <v>0</v>
      </c>
      <c r="BV78" s="35">
        <v>0</v>
      </c>
      <c r="BW78" s="35">
        <v>0</v>
      </c>
      <c r="BX78" s="35">
        <v>0</v>
      </c>
      <c r="CD78" s="35" t="s">
        <v>1786</v>
      </c>
      <c r="CE78" s="35">
        <v>1</v>
      </c>
      <c r="CF78" s="35">
        <v>0</v>
      </c>
      <c r="CG78" s="35">
        <v>0</v>
      </c>
      <c r="CH78" s="35">
        <v>1</v>
      </c>
      <c r="CI78" s="35">
        <v>0</v>
      </c>
      <c r="CJ78" s="35">
        <v>0</v>
      </c>
      <c r="CK78" s="35">
        <v>0</v>
      </c>
      <c r="CL78" s="35">
        <v>0</v>
      </c>
      <c r="CM78" s="35">
        <v>1</v>
      </c>
      <c r="CN78" s="35">
        <v>0</v>
      </c>
      <c r="CO78" s="35">
        <v>0</v>
      </c>
      <c r="CP78" s="35">
        <v>0</v>
      </c>
      <c r="CQ78" s="35">
        <v>0</v>
      </c>
      <c r="CR78" s="35">
        <v>0</v>
      </c>
      <c r="CS78" s="35">
        <v>0</v>
      </c>
      <c r="CT78" s="35">
        <v>0</v>
      </c>
      <c r="CX78" s="35">
        <v>4</v>
      </c>
      <c r="CY78" s="35">
        <v>3</v>
      </c>
      <c r="CZ78" s="35">
        <v>3</v>
      </c>
      <c r="DA78" s="35">
        <v>3</v>
      </c>
      <c r="DB78" s="35">
        <v>3</v>
      </c>
      <c r="DC78" s="35">
        <v>2</v>
      </c>
      <c r="DD78" s="35">
        <v>3</v>
      </c>
      <c r="DE78" s="35">
        <v>3</v>
      </c>
      <c r="DF78" s="35">
        <v>3</v>
      </c>
      <c r="DG78" s="35">
        <v>3</v>
      </c>
      <c r="DH78" s="35" t="s">
        <v>1599</v>
      </c>
      <c r="DI78" s="35" t="s">
        <v>1599</v>
      </c>
      <c r="DJ78" s="35" t="s">
        <v>1599</v>
      </c>
      <c r="DK78" s="35" t="s">
        <v>1599</v>
      </c>
      <c r="DL78" s="35">
        <v>2</v>
      </c>
      <c r="DM78" s="35">
        <v>3</v>
      </c>
      <c r="DN78" s="35">
        <v>3</v>
      </c>
      <c r="DO78" s="35" t="s">
        <v>1599</v>
      </c>
      <c r="DP78" s="35" t="s">
        <v>1599</v>
      </c>
      <c r="DQ78" s="35" t="s">
        <v>1599</v>
      </c>
      <c r="DR78" s="35">
        <v>1</v>
      </c>
      <c r="DS78" s="35" t="s">
        <v>1599</v>
      </c>
      <c r="DT78" s="35" t="s">
        <v>1317</v>
      </c>
      <c r="DU78" s="35" t="s">
        <v>54</v>
      </c>
      <c r="DV78" s="35">
        <v>3</v>
      </c>
      <c r="DW78" s="35" t="s">
        <v>1354</v>
      </c>
      <c r="DY78" s="35" t="s">
        <v>1342</v>
      </c>
      <c r="EA78" s="35" t="s">
        <v>795</v>
      </c>
      <c r="EB78" s="35" t="s">
        <v>1296</v>
      </c>
      <c r="EC78" s="35" t="s">
        <v>1284</v>
      </c>
      <c r="EJ78" s="35" t="s">
        <v>1354</v>
      </c>
      <c r="EK78" s="35">
        <v>0</v>
      </c>
      <c r="EL78" s="35">
        <v>0</v>
      </c>
      <c r="EM78" s="35">
        <v>0</v>
      </c>
      <c r="EN78" s="35">
        <v>0</v>
      </c>
      <c r="EO78" s="35">
        <v>0</v>
      </c>
      <c r="EP78" s="35">
        <v>0</v>
      </c>
      <c r="EQ78" s="35">
        <v>1</v>
      </c>
      <c r="ER78" s="35">
        <v>0</v>
      </c>
      <c r="ES78" s="35">
        <v>0</v>
      </c>
      <c r="FA78" s="20">
        <v>40</v>
      </c>
      <c r="FC78" s="20" t="s">
        <v>1599</v>
      </c>
      <c r="FE78" s="20">
        <v>10</v>
      </c>
      <c r="FG78" s="20">
        <v>60</v>
      </c>
      <c r="FK78" s="20">
        <v>15</v>
      </c>
      <c r="FL78" s="35" t="s">
        <v>1299</v>
      </c>
      <c r="FM78" s="35">
        <v>0</v>
      </c>
      <c r="FN78" s="35">
        <v>0</v>
      </c>
      <c r="FO78" s="35">
        <v>1</v>
      </c>
      <c r="FP78" s="35" t="s">
        <v>1423</v>
      </c>
      <c r="FQ78" s="35" t="s">
        <v>1364</v>
      </c>
      <c r="FR78" s="44">
        <v>72100</v>
      </c>
      <c r="FS78" s="35" t="s">
        <v>1281</v>
      </c>
      <c r="FT78" s="35">
        <v>63</v>
      </c>
      <c r="FU78" s="35" t="s">
        <v>1301</v>
      </c>
      <c r="FV78" s="35" t="s">
        <v>1283</v>
      </c>
      <c r="FX78" s="35">
        <v>4500</v>
      </c>
      <c r="FY78" s="35" t="s">
        <v>1303</v>
      </c>
      <c r="FZ78" s="35" t="s">
        <v>1490</v>
      </c>
    </row>
    <row r="79" spans="1:182" x14ac:dyDescent="0.2">
      <c r="A79" s="35" t="s">
        <v>1612</v>
      </c>
      <c r="B79" s="35" t="s">
        <v>568</v>
      </c>
      <c r="C79" s="35" t="s">
        <v>248</v>
      </c>
      <c r="D79" s="35">
        <v>2</v>
      </c>
      <c r="E79" s="35">
        <v>50</v>
      </c>
      <c r="F79" s="35" t="s">
        <v>795</v>
      </c>
      <c r="G79" s="36">
        <v>43358</v>
      </c>
      <c r="H79" s="37">
        <f t="shared" si="3"/>
        <v>43358</v>
      </c>
      <c r="I79" s="35">
        <v>14</v>
      </c>
      <c r="J79" s="35">
        <v>17</v>
      </c>
      <c r="L79" s="35">
        <v>43</v>
      </c>
      <c r="M79" s="35">
        <v>4</v>
      </c>
      <c r="T79" s="35" t="s">
        <v>1339</v>
      </c>
      <c r="U79" s="35" t="s">
        <v>1275</v>
      </c>
      <c r="V79" s="35">
        <v>50</v>
      </c>
      <c r="W79" s="35" t="s">
        <v>1276</v>
      </c>
      <c r="X79" s="35" t="s">
        <v>1354</v>
      </c>
      <c r="Y79" s="35">
        <v>0</v>
      </c>
      <c r="Z79" s="35">
        <v>0</v>
      </c>
      <c r="AA79" s="35">
        <v>0</v>
      </c>
      <c r="AB79" s="35">
        <v>0</v>
      </c>
      <c r="AC79" s="35">
        <v>0</v>
      </c>
      <c r="AD79" s="35">
        <v>0</v>
      </c>
      <c r="AE79" s="35">
        <v>1</v>
      </c>
      <c r="AF79" s="35">
        <v>0</v>
      </c>
      <c r="AI79" s="35" t="s">
        <v>1311</v>
      </c>
      <c r="AJ79" s="35">
        <v>0</v>
      </c>
      <c r="AK79" s="35">
        <v>1</v>
      </c>
      <c r="AL79" s="35">
        <v>0</v>
      </c>
      <c r="AM79" s="35">
        <v>0</v>
      </c>
      <c r="AN79" s="35">
        <v>0</v>
      </c>
      <c r="AO79" s="35">
        <v>0</v>
      </c>
      <c r="AP79" s="35">
        <v>0</v>
      </c>
      <c r="AR79" s="35">
        <v>0</v>
      </c>
      <c r="AS79" s="35">
        <v>2</v>
      </c>
      <c r="AT79" s="35" t="s">
        <v>1304</v>
      </c>
      <c r="AU79" s="35">
        <v>0</v>
      </c>
      <c r="AV79" s="35">
        <v>1</v>
      </c>
      <c r="AW79" s="35">
        <v>0</v>
      </c>
      <c r="AX79" s="35">
        <v>0</v>
      </c>
      <c r="AY79" s="35">
        <v>0</v>
      </c>
      <c r="AZ79" s="35">
        <v>0</v>
      </c>
      <c r="BA79" s="35">
        <v>0</v>
      </c>
      <c r="BB79" s="35">
        <v>0</v>
      </c>
      <c r="BC79" s="35">
        <v>0</v>
      </c>
      <c r="BD79" s="35">
        <v>0</v>
      </c>
      <c r="BE79" s="35">
        <v>0</v>
      </c>
      <c r="BF79" s="35">
        <v>0</v>
      </c>
      <c r="BG79" s="35">
        <v>0</v>
      </c>
      <c r="BI79" s="35" t="s">
        <v>1322</v>
      </c>
      <c r="BK79" s="35" t="s">
        <v>1314</v>
      </c>
      <c r="BL79" s="35">
        <v>0</v>
      </c>
      <c r="BM79" s="35">
        <v>0</v>
      </c>
      <c r="BN79" s="35">
        <v>0</v>
      </c>
      <c r="BO79" s="35">
        <v>0</v>
      </c>
      <c r="BP79" s="35">
        <v>0</v>
      </c>
      <c r="BQ79" s="35">
        <v>0</v>
      </c>
      <c r="BR79" s="35">
        <v>0</v>
      </c>
      <c r="BS79" s="35">
        <v>1</v>
      </c>
      <c r="BT79" s="35">
        <v>0</v>
      </c>
      <c r="BU79" s="35">
        <v>0</v>
      </c>
      <c r="BV79" s="35">
        <v>0</v>
      </c>
      <c r="BW79" s="35">
        <v>0</v>
      </c>
      <c r="BX79" s="35">
        <v>0</v>
      </c>
      <c r="CD79" s="35" t="s">
        <v>1786</v>
      </c>
      <c r="CE79" s="35">
        <v>1</v>
      </c>
      <c r="CF79" s="35">
        <v>0</v>
      </c>
      <c r="CG79" s="35">
        <v>0</v>
      </c>
      <c r="CH79" s="35">
        <v>1</v>
      </c>
      <c r="CI79" s="35">
        <v>0</v>
      </c>
      <c r="CJ79" s="35">
        <v>0</v>
      </c>
      <c r="CK79" s="35">
        <v>0</v>
      </c>
      <c r="CL79" s="35">
        <v>0</v>
      </c>
      <c r="CM79" s="35">
        <v>1</v>
      </c>
      <c r="CN79" s="35">
        <v>0</v>
      </c>
      <c r="CO79" s="35">
        <v>0</v>
      </c>
      <c r="CP79" s="35">
        <v>0</v>
      </c>
      <c r="CQ79" s="35">
        <v>0</v>
      </c>
      <c r="CR79" s="35">
        <v>0</v>
      </c>
      <c r="CS79" s="35">
        <v>0</v>
      </c>
      <c r="CT79" s="35">
        <v>0</v>
      </c>
      <c r="CX79" s="35">
        <v>4</v>
      </c>
      <c r="CY79" s="35">
        <v>4</v>
      </c>
      <c r="CZ79" s="35">
        <v>3</v>
      </c>
      <c r="DA79" s="35">
        <v>4</v>
      </c>
      <c r="DB79" s="35">
        <v>4</v>
      </c>
      <c r="DC79" s="35">
        <v>3</v>
      </c>
      <c r="DD79" s="35">
        <v>4</v>
      </c>
      <c r="DE79" s="35">
        <v>3</v>
      </c>
      <c r="DF79" s="35">
        <v>3</v>
      </c>
      <c r="DG79" s="35">
        <v>4</v>
      </c>
      <c r="DH79" s="35" t="s">
        <v>1599</v>
      </c>
      <c r="DI79" s="35" t="s">
        <v>1599</v>
      </c>
      <c r="DJ79" s="35" t="s">
        <v>1599</v>
      </c>
      <c r="DK79" s="35" t="s">
        <v>1599</v>
      </c>
      <c r="DL79" s="35" t="s">
        <v>1599</v>
      </c>
      <c r="DM79" s="35">
        <v>3</v>
      </c>
      <c r="DN79" s="35">
        <v>4</v>
      </c>
      <c r="DO79" s="35">
        <v>4</v>
      </c>
      <c r="DP79" s="35" t="s">
        <v>1599</v>
      </c>
      <c r="DQ79" s="35">
        <v>4</v>
      </c>
      <c r="DR79" s="35">
        <v>4</v>
      </c>
      <c r="DS79" s="35">
        <v>4</v>
      </c>
      <c r="DT79" s="35" t="s">
        <v>1296</v>
      </c>
      <c r="DU79" s="35" t="s">
        <v>54</v>
      </c>
      <c r="DV79" s="35">
        <v>6</v>
      </c>
      <c r="DW79" s="35" t="s">
        <v>1354</v>
      </c>
      <c r="DY79" s="35" t="s">
        <v>1320</v>
      </c>
      <c r="DZ79" s="35">
        <v>50</v>
      </c>
      <c r="EA79" s="35" t="s">
        <v>795</v>
      </c>
      <c r="EB79" s="35" t="s">
        <v>1296</v>
      </c>
      <c r="EC79" s="35" t="s">
        <v>1284</v>
      </c>
      <c r="EJ79" s="35" t="s">
        <v>1354</v>
      </c>
      <c r="EK79" s="35">
        <v>0</v>
      </c>
      <c r="EL79" s="35">
        <v>0</v>
      </c>
      <c r="EM79" s="35">
        <v>0</v>
      </c>
      <c r="EN79" s="35">
        <v>0</v>
      </c>
      <c r="EO79" s="35">
        <v>0</v>
      </c>
      <c r="EP79" s="35">
        <v>0</v>
      </c>
      <c r="EQ79" s="35">
        <v>1</v>
      </c>
      <c r="ER79" s="35">
        <v>0</v>
      </c>
      <c r="ES79" s="35">
        <v>0</v>
      </c>
      <c r="FA79" s="20">
        <v>18</v>
      </c>
      <c r="FC79" s="20" t="s">
        <v>1599</v>
      </c>
      <c r="FE79" s="20" t="s">
        <v>1599</v>
      </c>
      <c r="FG79" s="20" t="s">
        <v>1599</v>
      </c>
      <c r="FK79" s="20" t="s">
        <v>1599</v>
      </c>
      <c r="FL79" s="35" t="s">
        <v>1299</v>
      </c>
      <c r="FM79" s="35">
        <v>0</v>
      </c>
      <c r="FN79" s="35">
        <v>0</v>
      </c>
      <c r="FO79" s="35">
        <v>1</v>
      </c>
      <c r="FP79" s="35" t="s">
        <v>1365</v>
      </c>
      <c r="FQ79" s="35" t="s">
        <v>1364</v>
      </c>
      <c r="FR79" s="44">
        <v>72100</v>
      </c>
      <c r="FS79" s="35" t="s">
        <v>1281</v>
      </c>
      <c r="FT79" s="35">
        <v>69</v>
      </c>
      <c r="FU79" s="35" t="s">
        <v>1282</v>
      </c>
      <c r="FV79" s="35" t="s">
        <v>1283</v>
      </c>
      <c r="FY79" s="35" t="s">
        <v>1310</v>
      </c>
    </row>
    <row r="80" spans="1:182" x14ac:dyDescent="0.2">
      <c r="A80" s="35" t="s">
        <v>1612</v>
      </c>
      <c r="B80" s="35" t="s">
        <v>568</v>
      </c>
      <c r="C80" s="35" t="s">
        <v>249</v>
      </c>
      <c r="D80" s="35">
        <v>1</v>
      </c>
      <c r="E80" s="35">
        <v>50</v>
      </c>
      <c r="F80" s="35" t="s">
        <v>795</v>
      </c>
      <c r="G80" s="36">
        <v>43358</v>
      </c>
      <c r="H80" s="37">
        <f t="shared" si="3"/>
        <v>43358</v>
      </c>
      <c r="I80" s="35">
        <v>14</v>
      </c>
      <c r="J80" s="35">
        <v>17</v>
      </c>
      <c r="L80" s="35">
        <v>43</v>
      </c>
      <c r="M80" s="35">
        <v>4</v>
      </c>
      <c r="T80" s="35" t="s">
        <v>1358</v>
      </c>
      <c r="U80" s="35" t="s">
        <v>1275</v>
      </c>
      <c r="V80" s="35">
        <v>7</v>
      </c>
      <c r="W80" s="35" t="s">
        <v>1276</v>
      </c>
      <c r="X80" s="35" t="s">
        <v>1308</v>
      </c>
      <c r="Y80" s="35">
        <v>0</v>
      </c>
      <c r="Z80" s="35">
        <v>0</v>
      </c>
      <c r="AA80" s="35">
        <v>0</v>
      </c>
      <c r="AB80" s="35">
        <v>0</v>
      </c>
      <c r="AC80" s="35">
        <v>0</v>
      </c>
      <c r="AD80" s="35">
        <v>0</v>
      </c>
      <c r="AE80" s="35">
        <v>0</v>
      </c>
      <c r="AF80" s="35">
        <v>1</v>
      </c>
      <c r="AG80" s="35" t="s">
        <v>1403</v>
      </c>
      <c r="AH80" s="35">
        <v>0.5</v>
      </c>
      <c r="AI80" s="35" t="s">
        <v>1287</v>
      </c>
      <c r="AJ80" s="35">
        <v>0</v>
      </c>
      <c r="AK80" s="35">
        <v>0</v>
      </c>
      <c r="AL80" s="35">
        <v>1</v>
      </c>
      <c r="AM80" s="35">
        <v>0</v>
      </c>
      <c r="AN80" s="35">
        <v>0</v>
      </c>
      <c r="AO80" s="35">
        <v>0</v>
      </c>
      <c r="AP80" s="35">
        <v>0</v>
      </c>
      <c r="AR80" s="35">
        <v>0</v>
      </c>
      <c r="AS80" s="35">
        <v>2</v>
      </c>
      <c r="AT80" s="35" t="s">
        <v>1279</v>
      </c>
      <c r="AU80" s="35">
        <v>0</v>
      </c>
      <c r="AV80" s="35">
        <v>0</v>
      </c>
      <c r="AW80" s="35">
        <v>0</v>
      </c>
      <c r="AX80" s="35">
        <v>0</v>
      </c>
      <c r="AY80" s="35">
        <v>0</v>
      </c>
      <c r="AZ80" s="35">
        <v>0</v>
      </c>
      <c r="BA80" s="35">
        <v>0</v>
      </c>
      <c r="BB80" s="35">
        <v>0</v>
      </c>
      <c r="BC80" s="35">
        <v>0</v>
      </c>
      <c r="BD80" s="35">
        <v>0</v>
      </c>
      <c r="BE80" s="35">
        <v>0</v>
      </c>
      <c r="BF80" s="35">
        <v>0</v>
      </c>
      <c r="BG80" s="35">
        <v>1</v>
      </c>
      <c r="BK80" s="35" t="s">
        <v>1772</v>
      </c>
      <c r="BL80" s="35">
        <v>0</v>
      </c>
      <c r="BM80" s="35">
        <v>0</v>
      </c>
      <c r="BN80" s="35">
        <v>0</v>
      </c>
      <c r="BO80" s="35">
        <v>0</v>
      </c>
      <c r="BP80" s="35">
        <v>0</v>
      </c>
      <c r="BQ80" s="35">
        <v>0</v>
      </c>
      <c r="BR80" s="35">
        <v>0</v>
      </c>
      <c r="BS80" s="35">
        <v>0</v>
      </c>
      <c r="BT80" s="35">
        <v>0</v>
      </c>
      <c r="BU80" s="35">
        <v>0</v>
      </c>
      <c r="BV80" s="35">
        <v>0</v>
      </c>
      <c r="BW80" s="35">
        <v>1</v>
      </c>
      <c r="BX80" s="35">
        <v>0</v>
      </c>
      <c r="CD80" s="35" t="s">
        <v>1280</v>
      </c>
      <c r="CE80" s="35">
        <v>0</v>
      </c>
      <c r="CF80" s="35">
        <v>0</v>
      </c>
      <c r="CG80" s="35">
        <v>0</v>
      </c>
      <c r="CH80" s="35">
        <v>0</v>
      </c>
      <c r="CI80" s="35">
        <v>0</v>
      </c>
      <c r="CJ80" s="35">
        <v>0</v>
      </c>
      <c r="CK80" s="35">
        <v>0</v>
      </c>
      <c r="CL80" s="35">
        <v>0</v>
      </c>
      <c r="CM80" s="35">
        <v>0</v>
      </c>
      <c r="CN80" s="35">
        <v>0</v>
      </c>
      <c r="CO80" s="35">
        <v>0</v>
      </c>
      <c r="CP80" s="35">
        <v>0</v>
      </c>
      <c r="CQ80" s="35">
        <v>0</v>
      </c>
      <c r="CR80" s="35">
        <v>0</v>
      </c>
      <c r="CS80" s="35">
        <v>1</v>
      </c>
      <c r="CT80" s="35">
        <v>0</v>
      </c>
      <c r="CX80" s="35">
        <v>4</v>
      </c>
      <c r="CY80" s="35">
        <v>4</v>
      </c>
      <c r="CZ80" s="35">
        <v>4</v>
      </c>
      <c r="DA80" s="35">
        <v>4</v>
      </c>
      <c r="DB80" s="35">
        <v>3</v>
      </c>
      <c r="DC80" s="35">
        <v>4</v>
      </c>
      <c r="DD80" s="35" t="s">
        <v>1599</v>
      </c>
      <c r="DE80" s="35" t="s">
        <v>1599</v>
      </c>
      <c r="DF80" s="35" t="s">
        <v>1599</v>
      </c>
      <c r="DG80" s="35" t="s">
        <v>1599</v>
      </c>
      <c r="DH80" s="35" t="s">
        <v>1599</v>
      </c>
      <c r="DI80" s="35" t="s">
        <v>1599</v>
      </c>
      <c r="DJ80" s="35" t="s">
        <v>1599</v>
      </c>
      <c r="DK80" s="35" t="s">
        <v>1599</v>
      </c>
      <c r="DL80" s="35" t="s">
        <v>1599</v>
      </c>
      <c r="DM80" s="35" t="s">
        <v>1599</v>
      </c>
      <c r="DN80" s="35" t="s">
        <v>1599</v>
      </c>
      <c r="DO80" s="35" t="s">
        <v>1599</v>
      </c>
      <c r="DP80" s="35" t="s">
        <v>1599</v>
      </c>
      <c r="DQ80" s="35" t="s">
        <v>1599</v>
      </c>
      <c r="DR80" s="35" t="s">
        <v>1599</v>
      </c>
      <c r="DS80" s="35" t="s">
        <v>1599</v>
      </c>
      <c r="DT80" s="35" t="s">
        <v>1881</v>
      </c>
      <c r="DU80" s="35" t="s">
        <v>51</v>
      </c>
      <c r="EJ80" s="35" t="s">
        <v>1599</v>
      </c>
      <c r="EW80" s="20" t="s">
        <v>51</v>
      </c>
      <c r="FA80" s="20" t="s">
        <v>1599</v>
      </c>
      <c r="FC80" s="20" t="s">
        <v>1599</v>
      </c>
      <c r="FE80" s="20" t="s">
        <v>1599</v>
      </c>
      <c r="FG80" s="20" t="s">
        <v>1599</v>
      </c>
      <c r="FK80" s="20" t="s">
        <v>1599</v>
      </c>
      <c r="FL80" s="35" t="s">
        <v>1325</v>
      </c>
      <c r="FM80" s="35">
        <v>1</v>
      </c>
      <c r="FN80" s="35">
        <v>0</v>
      </c>
      <c r="FO80" s="35">
        <v>0</v>
      </c>
      <c r="FP80" s="35" t="s">
        <v>1491</v>
      </c>
      <c r="FR80" s="44"/>
      <c r="FS80" s="35" t="s">
        <v>1281</v>
      </c>
      <c r="FT80" s="35">
        <v>39</v>
      </c>
      <c r="FU80" s="35" t="s">
        <v>1282</v>
      </c>
      <c r="FV80" s="35" t="s">
        <v>1336</v>
      </c>
      <c r="FY80" s="35" t="s">
        <v>1310</v>
      </c>
    </row>
    <row r="81" spans="1:182" x14ac:dyDescent="0.2">
      <c r="A81" s="35" t="s">
        <v>1612</v>
      </c>
      <c r="B81" s="35" t="s">
        <v>568</v>
      </c>
      <c r="C81" s="35" t="s">
        <v>250</v>
      </c>
      <c r="D81" s="35">
        <v>1</v>
      </c>
      <c r="E81" s="35">
        <v>50</v>
      </c>
      <c r="F81" s="35" t="s">
        <v>795</v>
      </c>
      <c r="G81" s="36">
        <v>43358</v>
      </c>
      <c r="H81" s="37">
        <f t="shared" si="3"/>
        <v>43358</v>
      </c>
      <c r="I81" s="35">
        <v>14</v>
      </c>
      <c r="J81" s="35">
        <v>17</v>
      </c>
      <c r="L81" s="35">
        <v>43</v>
      </c>
      <c r="M81" s="35">
        <v>4</v>
      </c>
      <c r="T81" s="35" t="s">
        <v>1285</v>
      </c>
      <c r="U81" s="35" t="s">
        <v>52</v>
      </c>
      <c r="V81" s="35">
        <v>80</v>
      </c>
      <c r="W81" s="35" t="s">
        <v>1286</v>
      </c>
      <c r="X81" s="35" t="s">
        <v>1277</v>
      </c>
      <c r="Y81" s="35">
        <v>1</v>
      </c>
      <c r="Z81" s="35">
        <v>0</v>
      </c>
      <c r="AA81" s="35">
        <v>0</v>
      </c>
      <c r="AB81" s="35">
        <v>0</v>
      </c>
      <c r="AC81" s="35">
        <v>0</v>
      </c>
      <c r="AD81" s="35">
        <v>0</v>
      </c>
      <c r="AE81" s="35">
        <v>0</v>
      </c>
      <c r="AF81" s="35">
        <v>0</v>
      </c>
      <c r="AH81" s="35">
        <v>40</v>
      </c>
      <c r="AI81" s="35" t="s">
        <v>1278</v>
      </c>
      <c r="AJ81" s="35">
        <v>1</v>
      </c>
      <c r="AK81" s="35">
        <v>0</v>
      </c>
      <c r="AL81" s="35">
        <v>0</v>
      </c>
      <c r="AM81" s="35">
        <v>0</v>
      </c>
      <c r="AN81" s="35">
        <v>0</v>
      </c>
      <c r="AO81" s="35">
        <v>0</v>
      </c>
      <c r="AP81" s="35">
        <v>0</v>
      </c>
      <c r="AR81" s="35">
        <v>0</v>
      </c>
      <c r="AS81" s="35">
        <v>1</v>
      </c>
      <c r="AT81" s="35" t="s">
        <v>1288</v>
      </c>
      <c r="AU81" s="35">
        <v>1</v>
      </c>
      <c r="AV81" s="35">
        <v>0</v>
      </c>
      <c r="AW81" s="35">
        <v>0</v>
      </c>
      <c r="AX81" s="35">
        <v>0</v>
      </c>
      <c r="AY81" s="35">
        <v>0</v>
      </c>
      <c r="AZ81" s="35">
        <v>0</v>
      </c>
      <c r="BA81" s="35">
        <v>0</v>
      </c>
      <c r="BB81" s="35">
        <v>0</v>
      </c>
      <c r="BC81" s="35">
        <v>0</v>
      </c>
      <c r="BD81" s="35">
        <v>0</v>
      </c>
      <c r="BE81" s="35">
        <v>0</v>
      </c>
      <c r="BF81" s="35">
        <v>0</v>
      </c>
      <c r="BG81" s="35">
        <v>0</v>
      </c>
      <c r="BK81" s="35" t="s">
        <v>1733</v>
      </c>
      <c r="BL81" s="35">
        <v>0</v>
      </c>
      <c r="BM81" s="35">
        <v>0</v>
      </c>
      <c r="BN81" s="35">
        <v>0</v>
      </c>
      <c r="BO81" s="35">
        <v>0</v>
      </c>
      <c r="BP81" s="35">
        <v>0</v>
      </c>
      <c r="BQ81" s="35">
        <v>0</v>
      </c>
      <c r="BR81" s="35">
        <v>0</v>
      </c>
      <c r="BS81" s="35">
        <v>1</v>
      </c>
      <c r="BT81" s="35">
        <v>0</v>
      </c>
      <c r="BU81" s="35">
        <v>0</v>
      </c>
      <c r="BV81" s="35">
        <v>1</v>
      </c>
      <c r="BW81" s="35">
        <v>0</v>
      </c>
      <c r="BX81" s="35">
        <v>0</v>
      </c>
      <c r="CD81" s="35" t="s">
        <v>1806</v>
      </c>
      <c r="CE81" s="35">
        <v>1</v>
      </c>
      <c r="CF81" s="35">
        <v>1</v>
      </c>
      <c r="CG81" s="35">
        <v>0</v>
      </c>
      <c r="CH81" s="35">
        <v>0</v>
      </c>
      <c r="CI81" s="35">
        <v>0</v>
      </c>
      <c r="CJ81" s="35">
        <v>0</v>
      </c>
      <c r="CK81" s="35">
        <v>0</v>
      </c>
      <c r="CL81" s="35">
        <v>0</v>
      </c>
      <c r="CM81" s="35">
        <v>0</v>
      </c>
      <c r="CN81" s="35">
        <v>0</v>
      </c>
      <c r="CO81" s="35">
        <v>0</v>
      </c>
      <c r="CP81" s="35">
        <v>0</v>
      </c>
      <c r="CQ81" s="35">
        <v>0</v>
      </c>
      <c r="CR81" s="35">
        <v>1</v>
      </c>
      <c r="CS81" s="35">
        <v>0</v>
      </c>
      <c r="CT81" s="35">
        <v>0</v>
      </c>
      <c r="CX81" s="35">
        <v>3</v>
      </c>
      <c r="CY81" s="35">
        <v>3</v>
      </c>
      <c r="CZ81" s="35">
        <v>2</v>
      </c>
      <c r="DA81" s="35">
        <v>4</v>
      </c>
      <c r="DB81" s="35">
        <v>3</v>
      </c>
      <c r="DC81" s="35">
        <v>4</v>
      </c>
      <c r="DD81" s="35" t="s">
        <v>1599</v>
      </c>
      <c r="DE81" s="35" t="s">
        <v>1599</v>
      </c>
      <c r="DF81" s="35" t="s">
        <v>1599</v>
      </c>
      <c r="DG81" s="35" t="s">
        <v>1599</v>
      </c>
      <c r="DH81" s="35" t="s">
        <v>1599</v>
      </c>
      <c r="DI81" s="35" t="s">
        <v>1599</v>
      </c>
      <c r="DJ81" s="35" t="s">
        <v>1599</v>
      </c>
      <c r="DK81" s="35" t="s">
        <v>1599</v>
      </c>
      <c r="DL81" s="35" t="s">
        <v>1599</v>
      </c>
      <c r="DM81" s="35">
        <v>4</v>
      </c>
      <c r="DN81" s="35">
        <v>4</v>
      </c>
      <c r="DO81" s="35" t="s">
        <v>1599</v>
      </c>
      <c r="DP81" s="35" t="s">
        <v>1599</v>
      </c>
      <c r="DQ81" s="35" t="s">
        <v>1599</v>
      </c>
      <c r="DR81" s="35" t="s">
        <v>1599</v>
      </c>
      <c r="DS81" s="35">
        <v>4</v>
      </c>
      <c r="DT81" s="35" t="s">
        <v>1881</v>
      </c>
      <c r="DU81" s="35" t="s">
        <v>54</v>
      </c>
      <c r="DV81" s="35">
        <v>50</v>
      </c>
      <c r="DW81" s="35" t="s">
        <v>1420</v>
      </c>
      <c r="DY81" s="35" t="s">
        <v>1320</v>
      </c>
      <c r="DZ81" s="35">
        <v>5</v>
      </c>
      <c r="EA81" s="35" t="s">
        <v>794</v>
      </c>
      <c r="EB81" s="35" t="s">
        <v>1296</v>
      </c>
      <c r="EC81" s="35" t="s">
        <v>1284</v>
      </c>
      <c r="ED81" s="35">
        <v>2000</v>
      </c>
      <c r="EE81" s="35" t="s">
        <v>1369</v>
      </c>
      <c r="EH81" s="35" t="s">
        <v>1443</v>
      </c>
      <c r="EJ81" s="35" t="s">
        <v>1326</v>
      </c>
      <c r="EK81" s="35">
        <v>0</v>
      </c>
      <c r="EL81" s="35">
        <v>0</v>
      </c>
      <c r="EM81" s="35">
        <v>1</v>
      </c>
      <c r="EN81" s="35">
        <v>0</v>
      </c>
      <c r="EO81" s="35">
        <v>0</v>
      </c>
      <c r="EP81" s="35">
        <v>0</v>
      </c>
      <c r="EQ81" s="35">
        <v>0</v>
      </c>
      <c r="ER81" s="35">
        <v>0</v>
      </c>
      <c r="ES81" s="35">
        <v>0</v>
      </c>
      <c r="FA81" s="20">
        <v>12</v>
      </c>
      <c r="FC81" s="20" t="s">
        <v>1599</v>
      </c>
      <c r="FE81" s="20" t="s">
        <v>1599</v>
      </c>
      <c r="FG81" s="20">
        <v>10</v>
      </c>
      <c r="FK81" s="20" t="s">
        <v>1599</v>
      </c>
      <c r="FL81" s="35" t="s">
        <v>1299</v>
      </c>
      <c r="FM81" s="35">
        <v>0</v>
      </c>
      <c r="FN81" s="35">
        <v>0</v>
      </c>
      <c r="FO81" s="35">
        <v>1</v>
      </c>
      <c r="FP81" s="35" t="s">
        <v>1492</v>
      </c>
      <c r="FQ81" s="35" t="s">
        <v>1493</v>
      </c>
      <c r="FR81" s="44"/>
      <c r="FS81" s="35" t="s">
        <v>176</v>
      </c>
      <c r="FT81" s="35">
        <v>31</v>
      </c>
      <c r="FU81" s="35" t="s">
        <v>1301</v>
      </c>
      <c r="FV81" s="35" t="s">
        <v>1356</v>
      </c>
      <c r="FX81" s="35">
        <v>1000</v>
      </c>
      <c r="FY81" s="35" t="s">
        <v>1284</v>
      </c>
    </row>
    <row r="82" spans="1:182" x14ac:dyDescent="0.2">
      <c r="A82" s="35" t="s">
        <v>1612</v>
      </c>
      <c r="B82" s="35" t="s">
        <v>568</v>
      </c>
      <c r="C82" s="35" t="s">
        <v>251</v>
      </c>
      <c r="D82" s="35">
        <v>1</v>
      </c>
      <c r="E82" s="35">
        <v>50</v>
      </c>
      <c r="F82" s="35" t="s">
        <v>795</v>
      </c>
      <c r="G82" s="36">
        <v>43358</v>
      </c>
      <c r="H82" s="37">
        <f t="shared" si="3"/>
        <v>43358</v>
      </c>
      <c r="I82" s="35">
        <v>14</v>
      </c>
      <c r="J82" s="35">
        <v>17</v>
      </c>
      <c r="L82" s="35">
        <v>43</v>
      </c>
      <c r="M82" s="35">
        <v>4</v>
      </c>
      <c r="T82" s="35" t="s">
        <v>1274</v>
      </c>
      <c r="U82" s="35" t="s">
        <v>50</v>
      </c>
      <c r="V82" s="35">
        <v>20</v>
      </c>
      <c r="W82" s="35" t="s">
        <v>1276</v>
      </c>
      <c r="X82" s="35" t="s">
        <v>1277</v>
      </c>
      <c r="Y82" s="35">
        <v>1</v>
      </c>
      <c r="Z82" s="35">
        <v>0</v>
      </c>
      <c r="AA82" s="35">
        <v>0</v>
      </c>
      <c r="AB82" s="35">
        <v>0</v>
      </c>
      <c r="AC82" s="35">
        <v>0</v>
      </c>
      <c r="AD82" s="35">
        <v>0</v>
      </c>
      <c r="AE82" s="35">
        <v>0</v>
      </c>
      <c r="AF82" s="35">
        <v>0</v>
      </c>
      <c r="AH82" s="35">
        <v>1</v>
      </c>
      <c r="AI82" s="35" t="s">
        <v>1329</v>
      </c>
      <c r="AJ82" s="35">
        <v>0</v>
      </c>
      <c r="AK82" s="35">
        <v>0</v>
      </c>
      <c r="AL82" s="35">
        <v>0</v>
      </c>
      <c r="AM82" s="35">
        <v>1</v>
      </c>
      <c r="AN82" s="35">
        <v>0</v>
      </c>
      <c r="AO82" s="35">
        <v>0</v>
      </c>
      <c r="AP82" s="35">
        <v>0</v>
      </c>
      <c r="AR82" s="35">
        <v>0</v>
      </c>
      <c r="AS82" s="35">
        <v>2</v>
      </c>
      <c r="AT82" s="35" t="s">
        <v>1370</v>
      </c>
      <c r="AU82" s="35">
        <v>0</v>
      </c>
      <c r="AV82" s="35">
        <v>0</v>
      </c>
      <c r="AW82" s="35">
        <v>0</v>
      </c>
      <c r="AX82" s="35">
        <v>0</v>
      </c>
      <c r="AY82" s="35">
        <v>0</v>
      </c>
      <c r="AZ82" s="35">
        <v>0</v>
      </c>
      <c r="BA82" s="35">
        <v>0</v>
      </c>
      <c r="BB82" s="35">
        <v>0</v>
      </c>
      <c r="BC82" s="35">
        <v>0</v>
      </c>
      <c r="BD82" s="35">
        <v>1</v>
      </c>
      <c r="BE82" s="35">
        <v>0</v>
      </c>
      <c r="BF82" s="35">
        <v>0</v>
      </c>
      <c r="BG82" s="35">
        <v>0</v>
      </c>
      <c r="BI82" s="35" t="s">
        <v>1322</v>
      </c>
      <c r="BJ82" s="35">
        <v>2</v>
      </c>
      <c r="BK82" s="35" t="s">
        <v>1772</v>
      </c>
      <c r="BL82" s="35">
        <v>0</v>
      </c>
      <c r="BM82" s="35">
        <v>0</v>
      </c>
      <c r="BN82" s="35">
        <v>0</v>
      </c>
      <c r="BO82" s="35">
        <v>0</v>
      </c>
      <c r="BP82" s="35">
        <v>0</v>
      </c>
      <c r="BQ82" s="35">
        <v>0</v>
      </c>
      <c r="BR82" s="35">
        <v>0</v>
      </c>
      <c r="BS82" s="35">
        <v>0</v>
      </c>
      <c r="BT82" s="35">
        <v>0</v>
      </c>
      <c r="BU82" s="35">
        <v>0</v>
      </c>
      <c r="BV82" s="35">
        <v>0</v>
      </c>
      <c r="BW82" s="35">
        <v>1</v>
      </c>
      <c r="BX82" s="35">
        <v>0</v>
      </c>
      <c r="CD82" s="35" t="s">
        <v>1790</v>
      </c>
      <c r="CE82" s="35">
        <v>0</v>
      </c>
      <c r="CF82" s="35">
        <v>0</v>
      </c>
      <c r="CG82" s="35">
        <v>0</v>
      </c>
      <c r="CH82" s="35">
        <v>0</v>
      </c>
      <c r="CI82" s="35">
        <v>0</v>
      </c>
      <c r="CJ82" s="35">
        <v>0</v>
      </c>
      <c r="CK82" s="35">
        <v>0</v>
      </c>
      <c r="CL82" s="35">
        <v>0</v>
      </c>
      <c r="CM82" s="35">
        <v>0</v>
      </c>
      <c r="CN82" s="35">
        <v>0</v>
      </c>
      <c r="CO82" s="35">
        <v>0</v>
      </c>
      <c r="CP82" s="35">
        <v>0</v>
      </c>
      <c r="CQ82" s="35">
        <v>0</v>
      </c>
      <c r="CR82" s="35">
        <v>1</v>
      </c>
      <c r="CS82" s="35">
        <v>1</v>
      </c>
      <c r="CT82" s="35">
        <v>0</v>
      </c>
      <c r="CX82" s="35">
        <v>4</v>
      </c>
      <c r="CY82" s="35">
        <v>3</v>
      </c>
      <c r="CZ82" s="35">
        <v>3</v>
      </c>
      <c r="DA82" s="35">
        <v>3</v>
      </c>
      <c r="DB82" s="35" t="s">
        <v>1599</v>
      </c>
      <c r="DC82" s="35">
        <v>4</v>
      </c>
      <c r="DD82" s="35" t="s">
        <v>1599</v>
      </c>
      <c r="DE82" s="35">
        <v>2</v>
      </c>
      <c r="DF82" s="35">
        <v>3</v>
      </c>
      <c r="DG82" s="35">
        <v>2</v>
      </c>
      <c r="DH82" s="35" t="s">
        <v>1599</v>
      </c>
      <c r="DI82" s="35" t="s">
        <v>1599</v>
      </c>
      <c r="DJ82" s="35" t="s">
        <v>1599</v>
      </c>
      <c r="DK82" s="35" t="s">
        <v>1599</v>
      </c>
      <c r="DL82" s="35" t="s">
        <v>1599</v>
      </c>
      <c r="DM82" s="35" t="s">
        <v>1599</v>
      </c>
      <c r="DN82" s="35" t="s">
        <v>1599</v>
      </c>
      <c r="DO82" s="35" t="s">
        <v>1599</v>
      </c>
      <c r="DP82" s="35" t="s">
        <v>1599</v>
      </c>
      <c r="DQ82" s="35" t="s">
        <v>1599</v>
      </c>
      <c r="DR82" s="35" t="s">
        <v>1599</v>
      </c>
      <c r="DS82" s="35" t="s">
        <v>1599</v>
      </c>
      <c r="DT82" s="35" t="s">
        <v>1881</v>
      </c>
      <c r="DU82" s="35" t="s">
        <v>51</v>
      </c>
      <c r="EJ82" s="35" t="s">
        <v>1599</v>
      </c>
      <c r="FA82" s="20" t="s">
        <v>1599</v>
      </c>
      <c r="FC82" s="20" t="s">
        <v>1599</v>
      </c>
      <c r="FE82" s="20" t="s">
        <v>1599</v>
      </c>
      <c r="FG82" s="20" t="s">
        <v>1599</v>
      </c>
      <c r="FK82" s="20" t="s">
        <v>1599</v>
      </c>
      <c r="FL82" s="35" t="s">
        <v>1325</v>
      </c>
      <c r="FM82" s="35">
        <v>1</v>
      </c>
      <c r="FN82" s="35">
        <v>0</v>
      </c>
      <c r="FO82" s="35">
        <v>0</v>
      </c>
      <c r="FQ82" s="35" t="s">
        <v>795</v>
      </c>
      <c r="FR82" s="44">
        <v>17000</v>
      </c>
      <c r="FS82" s="35" t="s">
        <v>1281</v>
      </c>
      <c r="FT82" s="35">
        <v>29</v>
      </c>
      <c r="FU82" s="35" t="s">
        <v>1282</v>
      </c>
      <c r="FV82" s="35" t="s">
        <v>1302</v>
      </c>
      <c r="FY82" s="35" t="s">
        <v>1310</v>
      </c>
    </row>
    <row r="83" spans="1:182" x14ac:dyDescent="0.2">
      <c r="A83" s="35" t="s">
        <v>1612</v>
      </c>
      <c r="B83" s="35" t="s">
        <v>568</v>
      </c>
      <c r="C83" s="35" t="s">
        <v>252</v>
      </c>
      <c r="D83" s="35">
        <v>1</v>
      </c>
      <c r="E83" s="35">
        <v>50</v>
      </c>
      <c r="F83" s="35" t="s">
        <v>795</v>
      </c>
      <c r="G83" s="36">
        <v>43358</v>
      </c>
      <c r="H83" s="37">
        <f t="shared" si="3"/>
        <v>43358</v>
      </c>
      <c r="I83" s="35">
        <v>14</v>
      </c>
      <c r="J83" s="35">
        <v>17</v>
      </c>
      <c r="L83" s="35">
        <v>43</v>
      </c>
      <c r="M83" s="35">
        <v>4</v>
      </c>
      <c r="T83" s="35" t="s">
        <v>1274</v>
      </c>
      <c r="U83" s="35" t="s">
        <v>50</v>
      </c>
      <c r="V83" s="35">
        <v>20</v>
      </c>
      <c r="W83" s="35" t="s">
        <v>1276</v>
      </c>
      <c r="X83" s="35" t="s">
        <v>1277</v>
      </c>
      <c r="Y83" s="35">
        <v>1</v>
      </c>
      <c r="Z83" s="35">
        <v>0</v>
      </c>
      <c r="AA83" s="35">
        <v>0</v>
      </c>
      <c r="AB83" s="35">
        <v>0</v>
      </c>
      <c r="AC83" s="35">
        <v>0</v>
      </c>
      <c r="AD83" s="35">
        <v>0</v>
      </c>
      <c r="AE83" s="35">
        <v>0</v>
      </c>
      <c r="AF83" s="35">
        <v>0</v>
      </c>
      <c r="AH83" s="35">
        <v>3</v>
      </c>
      <c r="AI83" s="35" t="s">
        <v>1329</v>
      </c>
      <c r="AJ83" s="35">
        <v>0</v>
      </c>
      <c r="AK83" s="35">
        <v>0</v>
      </c>
      <c r="AL83" s="35">
        <v>0</v>
      </c>
      <c r="AM83" s="35">
        <v>1</v>
      </c>
      <c r="AN83" s="35">
        <v>0</v>
      </c>
      <c r="AO83" s="35">
        <v>0</v>
      </c>
      <c r="AP83" s="35">
        <v>0</v>
      </c>
      <c r="AR83" s="35">
        <v>0</v>
      </c>
      <c r="AS83" s="35">
        <v>2</v>
      </c>
      <c r="AT83" s="35" t="s">
        <v>1693</v>
      </c>
      <c r="AU83" s="35">
        <v>1</v>
      </c>
      <c r="AV83" s="35">
        <v>1</v>
      </c>
      <c r="AW83" s="35">
        <v>0</v>
      </c>
      <c r="AX83" s="35">
        <v>0</v>
      </c>
      <c r="AY83" s="35">
        <v>0</v>
      </c>
      <c r="AZ83" s="35">
        <v>0</v>
      </c>
      <c r="BA83" s="35">
        <v>1</v>
      </c>
      <c r="BB83" s="35">
        <v>0</v>
      </c>
      <c r="BC83" s="35">
        <v>0</v>
      </c>
      <c r="BD83" s="35">
        <v>0</v>
      </c>
      <c r="BE83" s="35">
        <v>0</v>
      </c>
      <c r="BF83" s="35">
        <v>0</v>
      </c>
      <c r="BG83" s="35">
        <v>0</v>
      </c>
      <c r="BI83" s="35" t="s">
        <v>1322</v>
      </c>
      <c r="BJ83" s="35">
        <v>20</v>
      </c>
      <c r="BK83" s="35" t="s">
        <v>1772</v>
      </c>
      <c r="BL83" s="35">
        <v>0</v>
      </c>
      <c r="BM83" s="35">
        <v>0</v>
      </c>
      <c r="BN83" s="35">
        <v>0</v>
      </c>
      <c r="BO83" s="35">
        <v>0</v>
      </c>
      <c r="BP83" s="35">
        <v>0</v>
      </c>
      <c r="BQ83" s="35">
        <v>0</v>
      </c>
      <c r="BR83" s="35">
        <v>0</v>
      </c>
      <c r="BS83" s="35">
        <v>0</v>
      </c>
      <c r="BT83" s="35">
        <v>0</v>
      </c>
      <c r="BU83" s="35">
        <v>0</v>
      </c>
      <c r="BV83" s="35">
        <v>0</v>
      </c>
      <c r="BW83" s="35">
        <v>1</v>
      </c>
      <c r="BX83" s="35">
        <v>0</v>
      </c>
      <c r="CD83" s="35" t="s">
        <v>1280</v>
      </c>
      <c r="CE83" s="35">
        <v>0</v>
      </c>
      <c r="CF83" s="35">
        <v>0</v>
      </c>
      <c r="CG83" s="35">
        <v>0</v>
      </c>
      <c r="CH83" s="35">
        <v>0</v>
      </c>
      <c r="CI83" s="35">
        <v>0</v>
      </c>
      <c r="CJ83" s="35">
        <v>0</v>
      </c>
      <c r="CK83" s="35">
        <v>0</v>
      </c>
      <c r="CL83" s="35">
        <v>0</v>
      </c>
      <c r="CM83" s="35">
        <v>0</v>
      </c>
      <c r="CN83" s="35">
        <v>0</v>
      </c>
      <c r="CO83" s="35">
        <v>0</v>
      </c>
      <c r="CP83" s="35">
        <v>0</v>
      </c>
      <c r="CQ83" s="35">
        <v>0</v>
      </c>
      <c r="CR83" s="35">
        <v>0</v>
      </c>
      <c r="CS83" s="35">
        <v>1</v>
      </c>
      <c r="CT83" s="35">
        <v>0</v>
      </c>
      <c r="CX83" s="35">
        <v>3</v>
      </c>
      <c r="CY83" s="35">
        <v>3</v>
      </c>
      <c r="CZ83" s="35">
        <v>3</v>
      </c>
      <c r="DA83" s="35">
        <v>4</v>
      </c>
      <c r="DB83" s="35">
        <v>4</v>
      </c>
      <c r="DC83" s="35">
        <v>4</v>
      </c>
      <c r="DD83" s="35" t="s">
        <v>1599</v>
      </c>
      <c r="DE83" s="35">
        <v>2</v>
      </c>
      <c r="DF83" s="35">
        <v>4</v>
      </c>
      <c r="DG83" s="35">
        <v>2</v>
      </c>
      <c r="DH83" s="35">
        <v>3</v>
      </c>
      <c r="DI83" s="35" t="s">
        <v>1599</v>
      </c>
      <c r="DJ83" s="35" t="s">
        <v>1599</v>
      </c>
      <c r="DK83" s="35" t="s">
        <v>1599</v>
      </c>
      <c r="DL83" s="35">
        <v>3</v>
      </c>
      <c r="DM83" s="35">
        <v>3</v>
      </c>
      <c r="DN83" s="35">
        <v>3</v>
      </c>
      <c r="DO83" s="35">
        <v>3</v>
      </c>
      <c r="DP83" s="35" t="s">
        <v>1599</v>
      </c>
      <c r="DQ83" s="35">
        <v>3</v>
      </c>
      <c r="DR83" s="35">
        <v>3</v>
      </c>
      <c r="DS83" s="35" t="s">
        <v>1599</v>
      </c>
      <c r="DT83" s="35" t="s">
        <v>1881</v>
      </c>
      <c r="DU83" s="35" t="s">
        <v>51</v>
      </c>
      <c r="EJ83" s="35" t="s">
        <v>1599</v>
      </c>
      <c r="EW83" s="20" t="s">
        <v>51</v>
      </c>
      <c r="FA83" s="20" t="s">
        <v>1599</v>
      </c>
      <c r="FC83" s="20" t="s">
        <v>1599</v>
      </c>
      <c r="FE83" s="20" t="s">
        <v>1599</v>
      </c>
      <c r="FG83" s="20" t="s">
        <v>1599</v>
      </c>
      <c r="FK83" s="20" t="s">
        <v>1599</v>
      </c>
      <c r="FL83" s="35" t="s">
        <v>1299</v>
      </c>
      <c r="FM83" s="35">
        <v>0</v>
      </c>
      <c r="FN83" s="35">
        <v>0</v>
      </c>
      <c r="FO83" s="35">
        <v>1</v>
      </c>
      <c r="FP83" s="35" t="s">
        <v>1385</v>
      </c>
      <c r="FQ83" s="35" t="s">
        <v>795</v>
      </c>
      <c r="FR83" s="44">
        <v>17000</v>
      </c>
      <c r="FS83" s="35" t="s">
        <v>1281</v>
      </c>
      <c r="FT83" s="35">
        <v>30</v>
      </c>
      <c r="FU83" s="35" t="s">
        <v>1282</v>
      </c>
      <c r="FV83" s="35" t="s">
        <v>1302</v>
      </c>
      <c r="FX83" s="35">
        <v>6000</v>
      </c>
      <c r="FY83" s="35" t="s">
        <v>1284</v>
      </c>
    </row>
    <row r="84" spans="1:182" x14ac:dyDescent="0.2">
      <c r="A84" s="35" t="s">
        <v>1612</v>
      </c>
      <c r="B84" s="35" t="s">
        <v>568</v>
      </c>
      <c r="C84" s="35" t="s">
        <v>253</v>
      </c>
      <c r="D84" s="35">
        <v>1</v>
      </c>
      <c r="E84" s="35">
        <v>50</v>
      </c>
      <c r="F84" s="35" t="s">
        <v>795</v>
      </c>
      <c r="G84" s="36">
        <v>43358</v>
      </c>
      <c r="H84" s="37">
        <f t="shared" si="3"/>
        <v>43358</v>
      </c>
      <c r="I84" s="35">
        <v>14</v>
      </c>
      <c r="J84" s="35">
        <v>17</v>
      </c>
      <c r="L84" s="35">
        <v>43</v>
      </c>
      <c r="M84" s="35">
        <v>4</v>
      </c>
      <c r="T84" s="35" t="s">
        <v>1358</v>
      </c>
      <c r="U84" s="35" t="s">
        <v>1275</v>
      </c>
      <c r="V84" s="35">
        <v>25</v>
      </c>
      <c r="W84" s="35" t="s">
        <v>1340</v>
      </c>
      <c r="X84" s="35" t="s">
        <v>1277</v>
      </c>
      <c r="Y84" s="35">
        <v>1</v>
      </c>
      <c r="Z84" s="35">
        <v>0</v>
      </c>
      <c r="AA84" s="35">
        <v>0</v>
      </c>
      <c r="AB84" s="35">
        <v>0</v>
      </c>
      <c r="AC84" s="35">
        <v>0</v>
      </c>
      <c r="AD84" s="35">
        <v>0</v>
      </c>
      <c r="AE84" s="35">
        <v>0</v>
      </c>
      <c r="AF84" s="35">
        <v>0</v>
      </c>
      <c r="AI84" s="35" t="s">
        <v>1311</v>
      </c>
      <c r="AJ84" s="35">
        <v>0</v>
      </c>
      <c r="AK84" s="35">
        <v>1</v>
      </c>
      <c r="AL84" s="35">
        <v>0</v>
      </c>
      <c r="AM84" s="35">
        <v>0</v>
      </c>
      <c r="AN84" s="35">
        <v>0</v>
      </c>
      <c r="AO84" s="35">
        <v>0</v>
      </c>
      <c r="AP84" s="35">
        <v>0</v>
      </c>
      <c r="AR84" s="35">
        <v>0</v>
      </c>
      <c r="AS84" s="35">
        <v>2</v>
      </c>
      <c r="AT84" s="35" t="s">
        <v>1289</v>
      </c>
      <c r="AU84" s="35">
        <v>0</v>
      </c>
      <c r="AV84" s="35">
        <v>0</v>
      </c>
      <c r="AW84" s="35">
        <v>0</v>
      </c>
      <c r="AX84" s="35">
        <v>1</v>
      </c>
      <c r="AY84" s="35">
        <v>0</v>
      </c>
      <c r="AZ84" s="35">
        <v>0</v>
      </c>
      <c r="BA84" s="35">
        <v>0</v>
      </c>
      <c r="BB84" s="35">
        <v>0</v>
      </c>
      <c r="BC84" s="35">
        <v>0</v>
      </c>
      <c r="BD84" s="35">
        <v>0</v>
      </c>
      <c r="BE84" s="35">
        <v>0</v>
      </c>
      <c r="BF84" s="35">
        <v>0</v>
      </c>
      <c r="BG84" s="35">
        <v>0</v>
      </c>
      <c r="BI84" s="35" t="s">
        <v>1291</v>
      </c>
      <c r="BK84" s="35" t="s">
        <v>1772</v>
      </c>
      <c r="BL84" s="35">
        <v>0</v>
      </c>
      <c r="BM84" s="35">
        <v>0</v>
      </c>
      <c r="BN84" s="35">
        <v>0</v>
      </c>
      <c r="BO84" s="35">
        <v>0</v>
      </c>
      <c r="BP84" s="35">
        <v>0</v>
      </c>
      <c r="BQ84" s="35">
        <v>0</v>
      </c>
      <c r="BR84" s="35">
        <v>0</v>
      </c>
      <c r="BS84" s="35">
        <v>0</v>
      </c>
      <c r="BT84" s="35">
        <v>0</v>
      </c>
      <c r="BU84" s="35">
        <v>0</v>
      </c>
      <c r="BV84" s="35">
        <v>0</v>
      </c>
      <c r="BW84" s="35">
        <v>1</v>
      </c>
      <c r="BX84" s="35">
        <v>0</v>
      </c>
      <c r="CD84" s="35" t="s">
        <v>1293</v>
      </c>
      <c r="CE84" s="35">
        <v>1</v>
      </c>
      <c r="CF84" s="35">
        <v>0</v>
      </c>
      <c r="CG84" s="35">
        <v>0</v>
      </c>
      <c r="CH84" s="35">
        <v>0</v>
      </c>
      <c r="CI84" s="35">
        <v>0</v>
      </c>
      <c r="CJ84" s="35">
        <v>0</v>
      </c>
      <c r="CK84" s="35">
        <v>0</v>
      </c>
      <c r="CL84" s="35">
        <v>0</v>
      </c>
      <c r="CM84" s="35">
        <v>0</v>
      </c>
      <c r="CN84" s="35">
        <v>0</v>
      </c>
      <c r="CO84" s="35">
        <v>0</v>
      </c>
      <c r="CP84" s="35">
        <v>0</v>
      </c>
      <c r="CQ84" s="35">
        <v>0</v>
      </c>
      <c r="CR84" s="35">
        <v>0</v>
      </c>
      <c r="CS84" s="35">
        <v>0</v>
      </c>
      <c r="CT84" s="35">
        <v>0</v>
      </c>
      <c r="CX84" s="35">
        <v>4</v>
      </c>
      <c r="CY84" s="35" t="s">
        <v>1599</v>
      </c>
      <c r="CZ84" s="35" t="s">
        <v>1599</v>
      </c>
      <c r="DA84" s="35" t="s">
        <v>1599</v>
      </c>
      <c r="DB84" s="35" t="s">
        <v>1599</v>
      </c>
      <c r="DC84" s="35" t="s">
        <v>1599</v>
      </c>
      <c r="DD84" s="35" t="s">
        <v>1599</v>
      </c>
      <c r="DE84" s="35" t="s">
        <v>1599</v>
      </c>
      <c r="DF84" s="35" t="s">
        <v>1599</v>
      </c>
      <c r="DG84" s="35" t="s">
        <v>1599</v>
      </c>
      <c r="DH84" s="35" t="s">
        <v>1599</v>
      </c>
      <c r="DI84" s="35" t="s">
        <v>1599</v>
      </c>
      <c r="DJ84" s="35" t="s">
        <v>1599</v>
      </c>
      <c r="DK84" s="35" t="s">
        <v>1599</v>
      </c>
      <c r="DL84" s="35" t="s">
        <v>1599</v>
      </c>
      <c r="DM84" s="35" t="s">
        <v>1599</v>
      </c>
      <c r="DN84" s="35" t="s">
        <v>1599</v>
      </c>
      <c r="DO84" s="35" t="s">
        <v>1599</v>
      </c>
      <c r="DP84" s="35" t="s">
        <v>1599</v>
      </c>
      <c r="DQ84" s="35" t="s">
        <v>1599</v>
      </c>
      <c r="DR84" s="35" t="s">
        <v>1599</v>
      </c>
      <c r="DS84" s="35" t="s">
        <v>1599</v>
      </c>
      <c r="DT84" s="35" t="s">
        <v>1881</v>
      </c>
      <c r="DU84" s="35" t="s">
        <v>51</v>
      </c>
      <c r="EJ84" s="35" t="s">
        <v>1599</v>
      </c>
      <c r="EW84" s="20" t="s">
        <v>54</v>
      </c>
      <c r="FA84" s="20">
        <v>10</v>
      </c>
      <c r="FC84" s="20" t="s">
        <v>1599</v>
      </c>
      <c r="FE84" s="20" t="s">
        <v>1599</v>
      </c>
      <c r="FG84" s="20" t="s">
        <v>1599</v>
      </c>
      <c r="FK84" s="20" t="s">
        <v>1599</v>
      </c>
      <c r="FL84" s="35" t="s">
        <v>1325</v>
      </c>
      <c r="FM84" s="35">
        <v>1</v>
      </c>
      <c r="FN84" s="35">
        <v>0</v>
      </c>
      <c r="FO84" s="35">
        <v>0</v>
      </c>
      <c r="FQ84" s="35" t="s">
        <v>1494</v>
      </c>
      <c r="FR84" s="44">
        <v>17220</v>
      </c>
      <c r="FS84" s="35" t="s">
        <v>1281</v>
      </c>
      <c r="FT84" s="35">
        <v>65</v>
      </c>
      <c r="FU84" s="35" t="s">
        <v>1282</v>
      </c>
      <c r="FV84" s="35" t="s">
        <v>1283</v>
      </c>
      <c r="FY84" s="35" t="s">
        <v>1303</v>
      </c>
    </row>
    <row r="85" spans="1:182" x14ac:dyDescent="0.2">
      <c r="A85" s="35" t="s">
        <v>1612</v>
      </c>
      <c r="B85" s="35" t="s">
        <v>568</v>
      </c>
      <c r="C85" s="35" t="s">
        <v>254</v>
      </c>
      <c r="D85" s="35">
        <v>1</v>
      </c>
      <c r="E85" s="35">
        <v>50</v>
      </c>
      <c r="F85" s="35" t="s">
        <v>795</v>
      </c>
      <c r="G85" s="36">
        <v>43358</v>
      </c>
      <c r="H85" s="37">
        <f t="shared" si="3"/>
        <v>43358</v>
      </c>
      <c r="I85" s="35">
        <v>14</v>
      </c>
      <c r="J85" s="35">
        <v>17</v>
      </c>
      <c r="L85" s="35">
        <v>43</v>
      </c>
      <c r="M85" s="35">
        <v>4</v>
      </c>
      <c r="T85" s="35" t="s">
        <v>1339</v>
      </c>
      <c r="U85" s="35" t="s">
        <v>1275</v>
      </c>
      <c r="V85" s="35">
        <v>15</v>
      </c>
      <c r="W85" s="35" t="s">
        <v>1340</v>
      </c>
      <c r="X85" s="35" t="s">
        <v>201</v>
      </c>
      <c r="Y85" s="35">
        <v>0</v>
      </c>
      <c r="Z85" s="35">
        <v>1</v>
      </c>
      <c r="AA85" s="35">
        <v>0</v>
      </c>
      <c r="AB85" s="35">
        <v>0</v>
      </c>
      <c r="AC85" s="35">
        <v>0</v>
      </c>
      <c r="AD85" s="35">
        <v>0</v>
      </c>
      <c r="AE85" s="35">
        <v>0</v>
      </c>
      <c r="AF85" s="35">
        <v>0</v>
      </c>
      <c r="AI85" s="35" t="s">
        <v>1278</v>
      </c>
      <c r="AJ85" s="35">
        <v>1</v>
      </c>
      <c r="AK85" s="35">
        <v>0</v>
      </c>
      <c r="AL85" s="35">
        <v>0</v>
      </c>
      <c r="AM85" s="35">
        <v>0</v>
      </c>
      <c r="AN85" s="35">
        <v>0</v>
      </c>
      <c r="AO85" s="35">
        <v>0</v>
      </c>
      <c r="AP85" s="35">
        <v>0</v>
      </c>
      <c r="AR85" s="35">
        <v>0</v>
      </c>
      <c r="AS85" s="35">
        <v>1</v>
      </c>
      <c r="AT85" s="35" t="s">
        <v>1346</v>
      </c>
      <c r="AU85" s="35">
        <v>0</v>
      </c>
      <c r="AV85" s="35">
        <v>0</v>
      </c>
      <c r="AW85" s="35">
        <v>0</v>
      </c>
      <c r="AX85" s="35">
        <v>0</v>
      </c>
      <c r="AY85" s="35">
        <v>0</v>
      </c>
      <c r="AZ85" s="35">
        <v>1</v>
      </c>
      <c r="BA85" s="35">
        <v>0</v>
      </c>
      <c r="BB85" s="35">
        <v>0</v>
      </c>
      <c r="BC85" s="35">
        <v>0</v>
      </c>
      <c r="BD85" s="35">
        <v>0</v>
      </c>
      <c r="BE85" s="35">
        <v>0</v>
      </c>
      <c r="BF85" s="35">
        <v>0</v>
      </c>
      <c r="BG85" s="35">
        <v>0</v>
      </c>
      <c r="BI85" s="35" t="s">
        <v>1291</v>
      </c>
      <c r="BJ85" s="35">
        <v>50</v>
      </c>
      <c r="BK85" s="35" t="s">
        <v>1772</v>
      </c>
      <c r="BL85" s="35">
        <v>0</v>
      </c>
      <c r="BM85" s="35">
        <v>0</v>
      </c>
      <c r="BN85" s="35">
        <v>0</v>
      </c>
      <c r="BO85" s="35">
        <v>0</v>
      </c>
      <c r="BP85" s="35">
        <v>0</v>
      </c>
      <c r="BQ85" s="35">
        <v>0</v>
      </c>
      <c r="BR85" s="35">
        <v>0</v>
      </c>
      <c r="BS85" s="35">
        <v>0</v>
      </c>
      <c r="BT85" s="35">
        <v>0</v>
      </c>
      <c r="BU85" s="35">
        <v>0</v>
      </c>
      <c r="BV85" s="35">
        <v>0</v>
      </c>
      <c r="BW85" s="35">
        <v>1</v>
      </c>
      <c r="BX85" s="35">
        <v>0</v>
      </c>
      <c r="CD85" s="35" t="s">
        <v>1280</v>
      </c>
      <c r="CE85" s="35">
        <v>0</v>
      </c>
      <c r="CF85" s="35">
        <v>0</v>
      </c>
      <c r="CG85" s="35">
        <v>0</v>
      </c>
      <c r="CH85" s="35">
        <v>0</v>
      </c>
      <c r="CI85" s="35">
        <v>0</v>
      </c>
      <c r="CJ85" s="35">
        <v>0</v>
      </c>
      <c r="CK85" s="35">
        <v>0</v>
      </c>
      <c r="CL85" s="35">
        <v>0</v>
      </c>
      <c r="CM85" s="35">
        <v>0</v>
      </c>
      <c r="CN85" s="35">
        <v>0</v>
      </c>
      <c r="CO85" s="35">
        <v>0</v>
      </c>
      <c r="CP85" s="35">
        <v>0</v>
      </c>
      <c r="CQ85" s="35">
        <v>0</v>
      </c>
      <c r="CR85" s="35">
        <v>0</v>
      </c>
      <c r="CS85" s="35">
        <v>1</v>
      </c>
      <c r="CT85" s="35">
        <v>0</v>
      </c>
      <c r="CX85" s="35">
        <v>4</v>
      </c>
      <c r="CY85" s="35">
        <v>4</v>
      </c>
      <c r="CZ85" s="35">
        <v>3</v>
      </c>
      <c r="DA85" s="35">
        <v>2</v>
      </c>
      <c r="DB85" s="35">
        <v>3</v>
      </c>
      <c r="DC85" s="35">
        <v>3</v>
      </c>
      <c r="DD85" s="35">
        <v>3</v>
      </c>
      <c r="DE85" s="35">
        <v>2</v>
      </c>
      <c r="DF85" s="35" t="s">
        <v>1599</v>
      </c>
      <c r="DG85" s="35">
        <v>3</v>
      </c>
      <c r="DH85" s="35" t="s">
        <v>1599</v>
      </c>
      <c r="DI85" s="35" t="s">
        <v>1599</v>
      </c>
      <c r="DJ85" s="35" t="s">
        <v>1599</v>
      </c>
      <c r="DK85" s="35" t="s">
        <v>1599</v>
      </c>
      <c r="DL85" s="35" t="s">
        <v>1599</v>
      </c>
      <c r="DM85" s="35" t="s">
        <v>1599</v>
      </c>
      <c r="DN85" s="35" t="s">
        <v>1599</v>
      </c>
      <c r="DO85" s="35" t="s">
        <v>1599</v>
      </c>
      <c r="DP85" s="35" t="s">
        <v>1599</v>
      </c>
      <c r="DQ85" s="35" t="s">
        <v>1599</v>
      </c>
      <c r="DR85" s="35" t="s">
        <v>1599</v>
      </c>
      <c r="DS85" s="35" t="s">
        <v>1599</v>
      </c>
      <c r="DT85" s="35" t="s">
        <v>1881</v>
      </c>
      <c r="DU85" s="35" t="s">
        <v>51</v>
      </c>
      <c r="EJ85" s="35" t="s">
        <v>1599</v>
      </c>
      <c r="EW85" s="20" t="s">
        <v>54</v>
      </c>
      <c r="FA85" s="20">
        <v>10</v>
      </c>
      <c r="FC85" s="20">
        <v>10</v>
      </c>
      <c r="FE85" s="20" t="s">
        <v>1599</v>
      </c>
      <c r="FG85" s="20">
        <v>15</v>
      </c>
      <c r="FK85" s="20" t="s">
        <v>1599</v>
      </c>
      <c r="FL85" s="35" t="s">
        <v>1325</v>
      </c>
      <c r="FM85" s="35">
        <v>1</v>
      </c>
      <c r="FN85" s="35">
        <v>0</v>
      </c>
      <c r="FO85" s="35">
        <v>0</v>
      </c>
      <c r="FQ85" s="35" t="s">
        <v>1495</v>
      </c>
      <c r="FR85" s="44">
        <v>17400</v>
      </c>
      <c r="FS85" s="35" t="s">
        <v>1281</v>
      </c>
      <c r="FT85" s="35">
        <v>66</v>
      </c>
      <c r="FU85" s="35" t="s">
        <v>1282</v>
      </c>
      <c r="FV85" s="35" t="s">
        <v>1283</v>
      </c>
      <c r="FX85" s="35">
        <v>1500</v>
      </c>
      <c r="FY85" s="35" t="s">
        <v>1310</v>
      </c>
      <c r="FZ85" s="35" t="s">
        <v>1496</v>
      </c>
    </row>
    <row r="86" spans="1:182" x14ac:dyDescent="0.2">
      <c r="A86" s="35" t="s">
        <v>1612</v>
      </c>
      <c r="B86" s="35" t="s">
        <v>568</v>
      </c>
      <c r="C86" s="35" t="s">
        <v>255</v>
      </c>
      <c r="D86" s="35">
        <v>1</v>
      </c>
      <c r="E86" s="35">
        <v>50</v>
      </c>
      <c r="F86" s="35" t="s">
        <v>795</v>
      </c>
      <c r="G86" s="36">
        <v>43358</v>
      </c>
      <c r="H86" s="37">
        <f t="shared" si="3"/>
        <v>43358</v>
      </c>
      <c r="I86" s="35">
        <v>14</v>
      </c>
      <c r="J86" s="35">
        <v>17</v>
      </c>
      <c r="L86" s="35">
        <v>43</v>
      </c>
      <c r="M86" s="35">
        <v>4</v>
      </c>
      <c r="T86" s="35" t="s">
        <v>1274</v>
      </c>
      <c r="U86" s="35" t="s">
        <v>50</v>
      </c>
      <c r="V86" s="35">
        <v>7</v>
      </c>
      <c r="W86" s="35" t="s">
        <v>1276</v>
      </c>
      <c r="X86" s="35" t="s">
        <v>1277</v>
      </c>
      <c r="Y86" s="35">
        <v>1</v>
      </c>
      <c r="Z86" s="35">
        <v>0</v>
      </c>
      <c r="AA86" s="35">
        <v>0</v>
      </c>
      <c r="AB86" s="35">
        <v>0</v>
      </c>
      <c r="AC86" s="35">
        <v>0</v>
      </c>
      <c r="AD86" s="35">
        <v>0</v>
      </c>
      <c r="AE86" s="35">
        <v>0</v>
      </c>
      <c r="AF86" s="35">
        <v>0</v>
      </c>
      <c r="AH86" s="35">
        <v>3</v>
      </c>
      <c r="AI86" s="35" t="s">
        <v>1278</v>
      </c>
      <c r="AJ86" s="35">
        <v>1</v>
      </c>
      <c r="AK86" s="35">
        <v>0</v>
      </c>
      <c r="AL86" s="35">
        <v>0</v>
      </c>
      <c r="AM86" s="35">
        <v>0</v>
      </c>
      <c r="AN86" s="35">
        <v>0</v>
      </c>
      <c r="AO86" s="35">
        <v>0</v>
      </c>
      <c r="AP86" s="35">
        <v>0</v>
      </c>
      <c r="AR86" s="35">
        <v>0</v>
      </c>
      <c r="AS86" s="35">
        <v>1</v>
      </c>
      <c r="AT86" s="35" t="s">
        <v>1279</v>
      </c>
      <c r="AU86" s="35">
        <v>0</v>
      </c>
      <c r="AV86" s="35">
        <v>0</v>
      </c>
      <c r="AW86" s="35">
        <v>0</v>
      </c>
      <c r="AX86" s="35">
        <v>0</v>
      </c>
      <c r="AY86" s="35">
        <v>0</v>
      </c>
      <c r="AZ86" s="35">
        <v>0</v>
      </c>
      <c r="BA86" s="35">
        <v>0</v>
      </c>
      <c r="BB86" s="35">
        <v>0</v>
      </c>
      <c r="BC86" s="35">
        <v>0</v>
      </c>
      <c r="BD86" s="35">
        <v>0</v>
      </c>
      <c r="BE86" s="35">
        <v>0</v>
      </c>
      <c r="BF86" s="35">
        <v>0</v>
      </c>
      <c r="BG86" s="35">
        <v>1</v>
      </c>
      <c r="BK86" s="35" t="s">
        <v>1772</v>
      </c>
      <c r="BL86" s="35">
        <v>0</v>
      </c>
      <c r="BM86" s="35">
        <v>0</v>
      </c>
      <c r="BN86" s="35">
        <v>0</v>
      </c>
      <c r="BO86" s="35">
        <v>0</v>
      </c>
      <c r="BP86" s="35">
        <v>0</v>
      </c>
      <c r="BQ86" s="35">
        <v>0</v>
      </c>
      <c r="BR86" s="35">
        <v>0</v>
      </c>
      <c r="BS86" s="35">
        <v>0</v>
      </c>
      <c r="BT86" s="35">
        <v>0</v>
      </c>
      <c r="BU86" s="35">
        <v>0</v>
      </c>
      <c r="BV86" s="35">
        <v>0</v>
      </c>
      <c r="BW86" s="35">
        <v>1</v>
      </c>
      <c r="BX86" s="35">
        <v>0</v>
      </c>
      <c r="CD86" s="35" t="s">
        <v>1740</v>
      </c>
      <c r="CE86" s="35">
        <v>0</v>
      </c>
      <c r="CF86" s="35">
        <v>0</v>
      </c>
      <c r="CG86" s="35">
        <v>0</v>
      </c>
      <c r="CH86" s="35">
        <v>0</v>
      </c>
      <c r="CI86" s="35">
        <v>0</v>
      </c>
      <c r="CJ86" s="35">
        <v>1</v>
      </c>
      <c r="CK86" s="35">
        <v>0</v>
      </c>
      <c r="CL86" s="35">
        <v>0</v>
      </c>
      <c r="CM86" s="35">
        <v>0</v>
      </c>
      <c r="CN86" s="35">
        <v>0</v>
      </c>
      <c r="CO86" s="35">
        <v>0</v>
      </c>
      <c r="CP86" s="35">
        <v>0</v>
      </c>
      <c r="CQ86" s="35">
        <v>0</v>
      </c>
      <c r="CR86" s="35">
        <v>0</v>
      </c>
      <c r="CS86" s="35">
        <v>1</v>
      </c>
      <c r="CT86" s="35">
        <v>0</v>
      </c>
      <c r="CX86" s="35">
        <v>4</v>
      </c>
      <c r="CY86" s="35">
        <v>3</v>
      </c>
      <c r="CZ86" s="35" t="s">
        <v>1599</v>
      </c>
      <c r="DA86" s="35" t="s">
        <v>1599</v>
      </c>
      <c r="DB86" s="35">
        <v>2</v>
      </c>
      <c r="DC86" s="35" t="s">
        <v>1599</v>
      </c>
      <c r="DD86" s="35" t="s">
        <v>1599</v>
      </c>
      <c r="DE86" s="35" t="s">
        <v>1599</v>
      </c>
      <c r="DF86" s="35" t="s">
        <v>1599</v>
      </c>
      <c r="DG86" s="35" t="s">
        <v>1599</v>
      </c>
      <c r="DH86" s="35" t="s">
        <v>1599</v>
      </c>
      <c r="DI86" s="35" t="s">
        <v>1599</v>
      </c>
      <c r="DJ86" s="35" t="s">
        <v>1599</v>
      </c>
      <c r="DK86" s="35" t="s">
        <v>1599</v>
      </c>
      <c r="DL86" s="35" t="s">
        <v>1599</v>
      </c>
      <c r="DM86" s="35">
        <v>1</v>
      </c>
      <c r="DN86" s="35" t="s">
        <v>1599</v>
      </c>
      <c r="DO86" s="35" t="s">
        <v>1599</v>
      </c>
      <c r="DP86" s="35" t="s">
        <v>1599</v>
      </c>
      <c r="DQ86" s="35" t="s">
        <v>1599</v>
      </c>
      <c r="DR86" s="35" t="s">
        <v>1599</v>
      </c>
      <c r="DS86" s="35" t="s">
        <v>1599</v>
      </c>
      <c r="DT86" s="35" t="s">
        <v>1881</v>
      </c>
      <c r="DU86" s="35" t="s">
        <v>51</v>
      </c>
      <c r="EJ86" s="35" t="s">
        <v>1599</v>
      </c>
      <c r="EW86" s="20" t="s">
        <v>54</v>
      </c>
      <c r="FA86" s="20">
        <v>30</v>
      </c>
      <c r="FC86" s="20" t="s">
        <v>1599</v>
      </c>
      <c r="FE86" s="20" t="s">
        <v>1599</v>
      </c>
      <c r="FG86" s="20" t="s">
        <v>1599</v>
      </c>
      <c r="FK86" s="20" t="s">
        <v>1599</v>
      </c>
      <c r="FL86" s="35" t="s">
        <v>1599</v>
      </c>
      <c r="FQ86" s="35" t="s">
        <v>782</v>
      </c>
      <c r="FR86" s="44">
        <v>17440</v>
      </c>
      <c r="FS86" s="35" t="s">
        <v>1281</v>
      </c>
      <c r="FZ86" s="35" t="s">
        <v>1497</v>
      </c>
    </row>
    <row r="87" spans="1:182" x14ac:dyDescent="0.2">
      <c r="A87" s="35" t="s">
        <v>1612</v>
      </c>
      <c r="B87" s="35" t="s">
        <v>568</v>
      </c>
      <c r="C87" s="35" t="s">
        <v>256</v>
      </c>
      <c r="D87" s="35">
        <v>1</v>
      </c>
      <c r="E87" s="35">
        <v>50</v>
      </c>
      <c r="F87" s="35" t="s">
        <v>795</v>
      </c>
      <c r="G87" s="36">
        <v>43358</v>
      </c>
      <c r="H87" s="37">
        <f t="shared" si="3"/>
        <v>43358</v>
      </c>
      <c r="I87" s="35">
        <v>14</v>
      </c>
      <c r="J87" s="35">
        <v>17</v>
      </c>
      <c r="L87" s="35">
        <v>43</v>
      </c>
      <c r="M87" s="35">
        <v>4</v>
      </c>
      <c r="T87" s="35" t="s">
        <v>1274</v>
      </c>
      <c r="U87" s="35" t="s">
        <v>55</v>
      </c>
      <c r="V87" s="35">
        <v>30</v>
      </c>
      <c r="W87" s="35" t="s">
        <v>1340</v>
      </c>
      <c r="X87" s="35" t="s">
        <v>1277</v>
      </c>
      <c r="Y87" s="35">
        <v>1</v>
      </c>
      <c r="Z87" s="35">
        <v>0</v>
      </c>
      <c r="AA87" s="35">
        <v>0</v>
      </c>
      <c r="AB87" s="35">
        <v>0</v>
      </c>
      <c r="AC87" s="35">
        <v>0</v>
      </c>
      <c r="AD87" s="35">
        <v>0</v>
      </c>
      <c r="AE87" s="35">
        <v>0</v>
      </c>
      <c r="AF87" s="35">
        <v>0</v>
      </c>
      <c r="AI87" s="35" t="s">
        <v>1311</v>
      </c>
      <c r="AJ87" s="35">
        <v>0</v>
      </c>
      <c r="AK87" s="35">
        <v>1</v>
      </c>
      <c r="AL87" s="35">
        <v>0</v>
      </c>
      <c r="AM87" s="35">
        <v>0</v>
      </c>
      <c r="AN87" s="35">
        <v>0</v>
      </c>
      <c r="AO87" s="35">
        <v>0</v>
      </c>
      <c r="AP87" s="35">
        <v>0</v>
      </c>
      <c r="AR87" s="35">
        <v>0</v>
      </c>
      <c r="AS87" s="35">
        <v>2</v>
      </c>
      <c r="AT87" s="35" t="s">
        <v>1370</v>
      </c>
      <c r="AU87" s="35">
        <v>0</v>
      </c>
      <c r="AV87" s="35">
        <v>0</v>
      </c>
      <c r="AW87" s="35">
        <v>0</v>
      </c>
      <c r="AX87" s="35">
        <v>0</v>
      </c>
      <c r="AY87" s="35">
        <v>0</v>
      </c>
      <c r="AZ87" s="35">
        <v>0</v>
      </c>
      <c r="BA87" s="35">
        <v>0</v>
      </c>
      <c r="BB87" s="35">
        <v>0</v>
      </c>
      <c r="BC87" s="35">
        <v>0</v>
      </c>
      <c r="BD87" s="35">
        <v>1</v>
      </c>
      <c r="BE87" s="35">
        <v>0</v>
      </c>
      <c r="BF87" s="35">
        <v>0</v>
      </c>
      <c r="BG87" s="35">
        <v>0</v>
      </c>
      <c r="BI87" s="35" t="s">
        <v>1322</v>
      </c>
      <c r="BJ87" s="35">
        <v>5</v>
      </c>
      <c r="BK87" s="35" t="s">
        <v>1772</v>
      </c>
      <c r="BL87" s="35">
        <v>0</v>
      </c>
      <c r="BM87" s="35">
        <v>0</v>
      </c>
      <c r="BN87" s="35">
        <v>0</v>
      </c>
      <c r="BO87" s="35">
        <v>0</v>
      </c>
      <c r="BP87" s="35">
        <v>0</v>
      </c>
      <c r="BQ87" s="35">
        <v>0</v>
      </c>
      <c r="BR87" s="35">
        <v>0</v>
      </c>
      <c r="BS87" s="35">
        <v>0</v>
      </c>
      <c r="BT87" s="35">
        <v>0</v>
      </c>
      <c r="BU87" s="35">
        <v>0</v>
      </c>
      <c r="BV87" s="35">
        <v>0</v>
      </c>
      <c r="BW87" s="35">
        <v>1</v>
      </c>
      <c r="BX87" s="35">
        <v>0</v>
      </c>
      <c r="CD87" s="35" t="s">
        <v>1280</v>
      </c>
      <c r="CE87" s="35">
        <v>0</v>
      </c>
      <c r="CF87" s="35">
        <v>0</v>
      </c>
      <c r="CG87" s="35">
        <v>0</v>
      </c>
      <c r="CH87" s="35">
        <v>0</v>
      </c>
      <c r="CI87" s="35">
        <v>0</v>
      </c>
      <c r="CJ87" s="35">
        <v>0</v>
      </c>
      <c r="CK87" s="35">
        <v>0</v>
      </c>
      <c r="CL87" s="35">
        <v>0</v>
      </c>
      <c r="CM87" s="35">
        <v>0</v>
      </c>
      <c r="CN87" s="35">
        <v>0</v>
      </c>
      <c r="CO87" s="35">
        <v>0</v>
      </c>
      <c r="CP87" s="35">
        <v>0</v>
      </c>
      <c r="CQ87" s="35">
        <v>0</v>
      </c>
      <c r="CR87" s="35">
        <v>0</v>
      </c>
      <c r="CS87" s="35">
        <v>1</v>
      </c>
      <c r="CT87" s="35">
        <v>0</v>
      </c>
      <c r="CX87" s="35">
        <v>4</v>
      </c>
      <c r="CY87" s="35">
        <v>4</v>
      </c>
      <c r="CZ87" s="35">
        <v>4</v>
      </c>
      <c r="DA87" s="35">
        <v>4</v>
      </c>
      <c r="DB87" s="35">
        <v>4</v>
      </c>
      <c r="DC87" s="35">
        <v>2</v>
      </c>
      <c r="DD87" s="35" t="s">
        <v>1599</v>
      </c>
      <c r="DE87" s="35">
        <v>3</v>
      </c>
      <c r="DF87" s="35">
        <v>4</v>
      </c>
      <c r="DG87" s="35">
        <v>2</v>
      </c>
      <c r="DH87" s="35">
        <v>2</v>
      </c>
      <c r="DI87" s="35">
        <v>2</v>
      </c>
      <c r="DJ87" s="35">
        <v>2</v>
      </c>
      <c r="DK87" s="35">
        <v>2</v>
      </c>
      <c r="DL87" s="35">
        <v>3</v>
      </c>
      <c r="DM87" s="35">
        <v>2</v>
      </c>
      <c r="DN87" s="35">
        <v>2</v>
      </c>
      <c r="DO87" s="35">
        <v>1</v>
      </c>
      <c r="DP87" s="35">
        <v>1</v>
      </c>
      <c r="DQ87" s="35">
        <v>1</v>
      </c>
      <c r="DR87" s="35">
        <v>1</v>
      </c>
      <c r="DS87" s="35">
        <v>1</v>
      </c>
      <c r="DT87" s="35" t="s">
        <v>1881</v>
      </c>
      <c r="DU87" s="35" t="s">
        <v>51</v>
      </c>
      <c r="EJ87" s="35" t="s">
        <v>1599</v>
      </c>
      <c r="EW87" s="20" t="s">
        <v>54</v>
      </c>
      <c r="FA87" s="20">
        <v>14</v>
      </c>
      <c r="FC87" s="20" t="s">
        <v>1599</v>
      </c>
      <c r="FE87" s="20" t="s">
        <v>1599</v>
      </c>
      <c r="FG87" s="20" t="s">
        <v>1599</v>
      </c>
      <c r="FK87" s="20" t="s">
        <v>1599</v>
      </c>
      <c r="FL87" s="35" t="s">
        <v>1923</v>
      </c>
      <c r="FM87" s="35">
        <v>0</v>
      </c>
      <c r="FN87" s="35">
        <v>1</v>
      </c>
      <c r="FO87" s="35">
        <v>0</v>
      </c>
      <c r="FQ87" s="35" t="s">
        <v>1405</v>
      </c>
      <c r="FR87" s="44">
        <v>17220</v>
      </c>
      <c r="FS87" s="35" t="s">
        <v>1281</v>
      </c>
      <c r="FT87" s="35">
        <v>46</v>
      </c>
      <c r="FU87" s="35" t="s">
        <v>1301</v>
      </c>
      <c r="FV87" s="35" t="s">
        <v>1345</v>
      </c>
      <c r="FX87" s="35">
        <v>5000</v>
      </c>
      <c r="FY87" s="35" t="s">
        <v>1303</v>
      </c>
    </row>
    <row r="88" spans="1:182" x14ac:dyDescent="0.2">
      <c r="A88" s="35" t="s">
        <v>1612</v>
      </c>
      <c r="B88" s="35" t="s">
        <v>568</v>
      </c>
      <c r="C88" s="35" t="s">
        <v>257</v>
      </c>
      <c r="D88" s="35">
        <v>1</v>
      </c>
      <c r="E88" s="35">
        <v>50</v>
      </c>
      <c r="F88" s="35" t="s">
        <v>795</v>
      </c>
      <c r="G88" s="36">
        <v>43358</v>
      </c>
      <c r="H88" s="37">
        <f t="shared" si="3"/>
        <v>43358</v>
      </c>
      <c r="I88" s="35">
        <v>15</v>
      </c>
      <c r="J88" s="35">
        <v>17</v>
      </c>
      <c r="L88" s="35">
        <v>43</v>
      </c>
      <c r="M88" s="35">
        <v>4</v>
      </c>
      <c r="T88" s="35" t="s">
        <v>1339</v>
      </c>
      <c r="U88" s="35" t="s">
        <v>50</v>
      </c>
      <c r="V88" s="35">
        <v>15</v>
      </c>
      <c r="X88" s="35" t="s">
        <v>1277</v>
      </c>
      <c r="Y88" s="35">
        <v>1</v>
      </c>
      <c r="Z88" s="35">
        <v>0</v>
      </c>
      <c r="AA88" s="35">
        <v>0</v>
      </c>
      <c r="AB88" s="35">
        <v>0</v>
      </c>
      <c r="AC88" s="35">
        <v>0</v>
      </c>
      <c r="AD88" s="35">
        <v>0</v>
      </c>
      <c r="AE88" s="35">
        <v>0</v>
      </c>
      <c r="AF88" s="35">
        <v>0</v>
      </c>
      <c r="AI88" s="35" t="s">
        <v>1278</v>
      </c>
      <c r="AJ88" s="35">
        <v>1</v>
      </c>
      <c r="AK88" s="35">
        <v>0</v>
      </c>
      <c r="AL88" s="35">
        <v>0</v>
      </c>
      <c r="AM88" s="35">
        <v>0</v>
      </c>
      <c r="AN88" s="35">
        <v>0</v>
      </c>
      <c r="AO88" s="35">
        <v>0</v>
      </c>
      <c r="AP88" s="35">
        <v>0</v>
      </c>
      <c r="AR88" s="35">
        <v>0</v>
      </c>
      <c r="AS88" s="35">
        <v>1</v>
      </c>
      <c r="AT88" s="35" t="s">
        <v>1367</v>
      </c>
      <c r="AU88" s="35">
        <v>0</v>
      </c>
      <c r="AV88" s="35">
        <v>0</v>
      </c>
      <c r="AW88" s="35">
        <v>0</v>
      </c>
      <c r="AX88" s="35">
        <v>0</v>
      </c>
      <c r="AY88" s="35">
        <v>0</v>
      </c>
      <c r="AZ88" s="35">
        <v>0</v>
      </c>
      <c r="BA88" s="35">
        <v>0</v>
      </c>
      <c r="BB88" s="35">
        <v>1</v>
      </c>
      <c r="BC88" s="35">
        <v>0</v>
      </c>
      <c r="BD88" s="35">
        <v>0</v>
      </c>
      <c r="BE88" s="35">
        <v>0</v>
      </c>
      <c r="BF88" s="35">
        <v>0</v>
      </c>
      <c r="BG88" s="35">
        <v>0</v>
      </c>
      <c r="BI88" s="35" t="s">
        <v>1322</v>
      </c>
      <c r="BK88" s="35" t="s">
        <v>1772</v>
      </c>
      <c r="BL88" s="35">
        <v>0</v>
      </c>
      <c r="BM88" s="35">
        <v>0</v>
      </c>
      <c r="BN88" s="35">
        <v>0</v>
      </c>
      <c r="BO88" s="35">
        <v>0</v>
      </c>
      <c r="BP88" s="35">
        <v>0</v>
      </c>
      <c r="BQ88" s="35">
        <v>0</v>
      </c>
      <c r="BR88" s="35">
        <v>0</v>
      </c>
      <c r="BS88" s="35">
        <v>0</v>
      </c>
      <c r="BT88" s="35">
        <v>0</v>
      </c>
      <c r="BU88" s="35">
        <v>0</v>
      </c>
      <c r="BV88" s="35">
        <v>0</v>
      </c>
      <c r="BW88" s="35">
        <v>1</v>
      </c>
      <c r="BX88" s="35">
        <v>0</v>
      </c>
      <c r="CD88" s="35" t="s">
        <v>1280</v>
      </c>
      <c r="CE88" s="35">
        <v>0</v>
      </c>
      <c r="CF88" s="35">
        <v>0</v>
      </c>
      <c r="CG88" s="35">
        <v>0</v>
      </c>
      <c r="CH88" s="35">
        <v>0</v>
      </c>
      <c r="CI88" s="35">
        <v>0</v>
      </c>
      <c r="CJ88" s="35">
        <v>0</v>
      </c>
      <c r="CK88" s="35">
        <v>0</v>
      </c>
      <c r="CL88" s="35">
        <v>0</v>
      </c>
      <c r="CM88" s="35">
        <v>0</v>
      </c>
      <c r="CN88" s="35">
        <v>0</v>
      </c>
      <c r="CO88" s="35">
        <v>0</v>
      </c>
      <c r="CP88" s="35">
        <v>0</v>
      </c>
      <c r="CQ88" s="35">
        <v>0</v>
      </c>
      <c r="CR88" s="35">
        <v>0</v>
      </c>
      <c r="CS88" s="35">
        <v>1</v>
      </c>
      <c r="CT88" s="35">
        <v>0</v>
      </c>
      <c r="CX88" s="35">
        <v>4</v>
      </c>
      <c r="CY88" s="35">
        <v>4</v>
      </c>
      <c r="CZ88" s="35">
        <v>3</v>
      </c>
      <c r="DA88" s="35">
        <v>4</v>
      </c>
      <c r="DB88" s="35">
        <v>3</v>
      </c>
      <c r="DC88" s="35">
        <v>3</v>
      </c>
      <c r="DD88" s="35" t="s">
        <v>1599</v>
      </c>
      <c r="DE88" s="35" t="s">
        <v>1599</v>
      </c>
      <c r="DF88" s="35">
        <v>4</v>
      </c>
      <c r="DG88" s="35">
        <v>4</v>
      </c>
      <c r="DH88" s="35" t="s">
        <v>1599</v>
      </c>
      <c r="DI88" s="35" t="s">
        <v>1599</v>
      </c>
      <c r="DJ88" s="35" t="s">
        <v>1599</v>
      </c>
      <c r="DK88" s="35" t="s">
        <v>1599</v>
      </c>
      <c r="DL88" s="35" t="s">
        <v>1599</v>
      </c>
      <c r="DM88" s="35" t="s">
        <v>1599</v>
      </c>
      <c r="DN88" s="35" t="s">
        <v>1599</v>
      </c>
      <c r="DO88" s="35" t="s">
        <v>1599</v>
      </c>
      <c r="DP88" s="35" t="s">
        <v>1599</v>
      </c>
      <c r="DQ88" s="35" t="s">
        <v>1599</v>
      </c>
      <c r="DR88" s="35" t="s">
        <v>1599</v>
      </c>
      <c r="DS88" s="35" t="s">
        <v>1599</v>
      </c>
      <c r="DT88" s="35" t="s">
        <v>1881</v>
      </c>
      <c r="DU88" s="35" t="s">
        <v>51</v>
      </c>
      <c r="EJ88" s="35" t="s">
        <v>1599</v>
      </c>
      <c r="EW88" s="20" t="s">
        <v>51</v>
      </c>
      <c r="FA88" s="20" t="s">
        <v>1599</v>
      </c>
      <c r="FC88" s="20" t="s">
        <v>1599</v>
      </c>
      <c r="FE88" s="20" t="s">
        <v>1599</v>
      </c>
      <c r="FG88" s="20" t="s">
        <v>1599</v>
      </c>
      <c r="FK88" s="20" t="s">
        <v>1599</v>
      </c>
      <c r="FL88" s="35" t="s">
        <v>1325</v>
      </c>
      <c r="FM88" s="35">
        <v>1</v>
      </c>
      <c r="FN88" s="35">
        <v>0</v>
      </c>
      <c r="FO88" s="35">
        <v>0</v>
      </c>
      <c r="FQ88" s="35" t="s">
        <v>795</v>
      </c>
      <c r="FR88" s="44">
        <v>17000</v>
      </c>
      <c r="FS88" s="35" t="s">
        <v>1281</v>
      </c>
      <c r="FT88" s="35">
        <v>68</v>
      </c>
      <c r="FU88" s="35" t="s">
        <v>1301</v>
      </c>
      <c r="FV88" s="35" t="s">
        <v>1283</v>
      </c>
      <c r="FX88" s="35">
        <v>1000</v>
      </c>
      <c r="FY88" s="35" t="s">
        <v>1284</v>
      </c>
    </row>
    <row r="89" spans="1:182" x14ac:dyDescent="0.2">
      <c r="A89" s="35" t="s">
        <v>1612</v>
      </c>
      <c r="B89" s="35" t="s">
        <v>568</v>
      </c>
      <c r="C89" s="35" t="s">
        <v>258</v>
      </c>
      <c r="D89" s="35">
        <v>1</v>
      </c>
      <c r="E89" s="35">
        <v>50</v>
      </c>
      <c r="F89" s="35" t="s">
        <v>795</v>
      </c>
      <c r="G89" s="36">
        <v>43358</v>
      </c>
      <c r="H89" s="37">
        <f t="shared" si="3"/>
        <v>43358</v>
      </c>
      <c r="I89" s="35">
        <v>15</v>
      </c>
      <c r="J89" s="35">
        <v>17</v>
      </c>
      <c r="L89" s="35">
        <v>43</v>
      </c>
      <c r="M89" s="35">
        <v>4</v>
      </c>
      <c r="T89" s="35" t="s">
        <v>1339</v>
      </c>
      <c r="U89" s="35" t="s">
        <v>50</v>
      </c>
      <c r="V89" s="35">
        <v>50</v>
      </c>
      <c r="W89" s="35" t="s">
        <v>1276</v>
      </c>
      <c r="X89" s="35" t="s">
        <v>1277</v>
      </c>
      <c r="Y89" s="35">
        <v>1</v>
      </c>
      <c r="Z89" s="35">
        <v>0</v>
      </c>
      <c r="AA89" s="35">
        <v>0</v>
      </c>
      <c r="AB89" s="35">
        <v>0</v>
      </c>
      <c r="AC89" s="35">
        <v>0</v>
      </c>
      <c r="AD89" s="35">
        <v>0</v>
      </c>
      <c r="AE89" s="35">
        <v>0</v>
      </c>
      <c r="AF89" s="35">
        <v>0</v>
      </c>
      <c r="AH89" s="35">
        <v>15</v>
      </c>
      <c r="AI89" s="35" t="s">
        <v>1278</v>
      </c>
      <c r="AJ89" s="35">
        <v>1</v>
      </c>
      <c r="AK89" s="35">
        <v>0</v>
      </c>
      <c r="AL89" s="35">
        <v>0</v>
      </c>
      <c r="AM89" s="35">
        <v>0</v>
      </c>
      <c r="AN89" s="35">
        <v>0</v>
      </c>
      <c r="AO89" s="35">
        <v>0</v>
      </c>
      <c r="AP89" s="35">
        <v>0</v>
      </c>
      <c r="AR89" s="35">
        <v>0</v>
      </c>
      <c r="AS89" s="35">
        <v>1</v>
      </c>
      <c r="AT89" s="35" t="s">
        <v>1288</v>
      </c>
      <c r="AU89" s="35">
        <v>1</v>
      </c>
      <c r="AV89" s="35">
        <v>0</v>
      </c>
      <c r="AW89" s="35">
        <v>0</v>
      </c>
      <c r="AX89" s="35">
        <v>0</v>
      </c>
      <c r="AY89" s="35">
        <v>0</v>
      </c>
      <c r="AZ89" s="35">
        <v>0</v>
      </c>
      <c r="BA89" s="35">
        <v>0</v>
      </c>
      <c r="BB89" s="35">
        <v>0</v>
      </c>
      <c r="BC89" s="35">
        <v>0</v>
      </c>
      <c r="BD89" s="35">
        <v>0</v>
      </c>
      <c r="BE89" s="35">
        <v>0</v>
      </c>
      <c r="BF89" s="35">
        <v>0</v>
      </c>
      <c r="BG89" s="35">
        <v>0</v>
      </c>
      <c r="BI89" s="35" t="s">
        <v>1291</v>
      </c>
      <c r="BJ89" s="35">
        <v>10</v>
      </c>
      <c r="BK89" s="35" t="s">
        <v>1772</v>
      </c>
      <c r="BL89" s="35">
        <v>0</v>
      </c>
      <c r="BM89" s="35">
        <v>0</v>
      </c>
      <c r="BN89" s="35">
        <v>0</v>
      </c>
      <c r="BO89" s="35">
        <v>0</v>
      </c>
      <c r="BP89" s="35">
        <v>0</v>
      </c>
      <c r="BQ89" s="35">
        <v>0</v>
      </c>
      <c r="BR89" s="35">
        <v>0</v>
      </c>
      <c r="BS89" s="35">
        <v>0</v>
      </c>
      <c r="BT89" s="35">
        <v>0</v>
      </c>
      <c r="BU89" s="35">
        <v>0</v>
      </c>
      <c r="BV89" s="35">
        <v>0</v>
      </c>
      <c r="BW89" s="35">
        <v>1</v>
      </c>
      <c r="BX89" s="35">
        <v>0</v>
      </c>
      <c r="CD89" s="35" t="s">
        <v>1293</v>
      </c>
      <c r="CE89" s="35">
        <v>1</v>
      </c>
      <c r="CF89" s="35">
        <v>0</v>
      </c>
      <c r="CG89" s="35">
        <v>0</v>
      </c>
      <c r="CH89" s="35">
        <v>0</v>
      </c>
      <c r="CI89" s="35">
        <v>0</v>
      </c>
      <c r="CJ89" s="35">
        <v>0</v>
      </c>
      <c r="CK89" s="35">
        <v>0</v>
      </c>
      <c r="CL89" s="35">
        <v>0</v>
      </c>
      <c r="CM89" s="35">
        <v>0</v>
      </c>
      <c r="CN89" s="35">
        <v>0</v>
      </c>
      <c r="CO89" s="35">
        <v>0</v>
      </c>
      <c r="CP89" s="35">
        <v>0</v>
      </c>
      <c r="CQ89" s="35">
        <v>0</v>
      </c>
      <c r="CR89" s="35">
        <v>0</v>
      </c>
      <c r="CS89" s="35">
        <v>0</v>
      </c>
      <c r="CT89" s="35">
        <v>0</v>
      </c>
      <c r="CX89" s="35">
        <v>4</v>
      </c>
      <c r="CY89" s="35" t="s">
        <v>1599</v>
      </c>
      <c r="CZ89" s="35" t="s">
        <v>1599</v>
      </c>
      <c r="DA89" s="35" t="s">
        <v>1599</v>
      </c>
      <c r="DB89" s="35" t="s">
        <v>1599</v>
      </c>
      <c r="DC89" s="35" t="s">
        <v>1599</v>
      </c>
      <c r="DD89" s="35" t="s">
        <v>1599</v>
      </c>
      <c r="DE89" s="35">
        <v>4</v>
      </c>
      <c r="DF89" s="35" t="s">
        <v>1599</v>
      </c>
      <c r="DG89" s="35" t="s">
        <v>1599</v>
      </c>
      <c r="DH89" s="35" t="s">
        <v>1599</v>
      </c>
      <c r="DI89" s="35" t="s">
        <v>1599</v>
      </c>
      <c r="DJ89" s="35" t="s">
        <v>1599</v>
      </c>
      <c r="DK89" s="35" t="s">
        <v>1599</v>
      </c>
      <c r="DL89" s="35" t="s">
        <v>1599</v>
      </c>
      <c r="DM89" s="35" t="s">
        <v>1599</v>
      </c>
      <c r="DN89" s="35" t="s">
        <v>1599</v>
      </c>
      <c r="DO89" s="35" t="s">
        <v>1599</v>
      </c>
      <c r="DP89" s="35" t="s">
        <v>1599</v>
      </c>
      <c r="DQ89" s="35" t="s">
        <v>1599</v>
      </c>
      <c r="DR89" s="35" t="s">
        <v>1599</v>
      </c>
      <c r="DS89" s="35" t="s">
        <v>1599</v>
      </c>
      <c r="DT89" s="35" t="s">
        <v>1296</v>
      </c>
      <c r="DU89" s="35" t="s">
        <v>51</v>
      </c>
      <c r="EJ89" s="35" t="s">
        <v>1599</v>
      </c>
      <c r="EW89" s="20" t="s">
        <v>51</v>
      </c>
      <c r="FA89" s="20" t="s">
        <v>1599</v>
      </c>
      <c r="FC89" s="20" t="s">
        <v>1599</v>
      </c>
      <c r="FE89" s="20" t="s">
        <v>1599</v>
      </c>
      <c r="FG89" s="20" t="s">
        <v>1599</v>
      </c>
      <c r="FK89" s="20" t="s">
        <v>1599</v>
      </c>
      <c r="FL89" s="35" t="s">
        <v>1923</v>
      </c>
      <c r="FM89" s="35">
        <v>0</v>
      </c>
      <c r="FN89" s="35">
        <v>1</v>
      </c>
      <c r="FO89" s="35">
        <v>0</v>
      </c>
      <c r="FQ89" s="35" t="s">
        <v>788</v>
      </c>
      <c r="FR89" s="44">
        <v>17139</v>
      </c>
      <c r="FS89" s="35" t="s">
        <v>1281</v>
      </c>
      <c r="FZ89" s="35" t="s">
        <v>1498</v>
      </c>
    </row>
    <row r="90" spans="1:182" x14ac:dyDescent="0.2">
      <c r="A90" s="35" t="s">
        <v>1612</v>
      </c>
      <c r="B90" s="35" t="s">
        <v>568</v>
      </c>
      <c r="C90" s="35" t="s">
        <v>259</v>
      </c>
      <c r="D90" s="35">
        <v>1</v>
      </c>
      <c r="E90" s="35">
        <v>50</v>
      </c>
      <c r="F90" s="35" t="s">
        <v>795</v>
      </c>
      <c r="G90" s="36">
        <v>43358</v>
      </c>
      <c r="H90" s="37">
        <f t="shared" si="3"/>
        <v>43358</v>
      </c>
      <c r="I90" s="35">
        <v>15</v>
      </c>
      <c r="J90" s="35">
        <v>17</v>
      </c>
      <c r="L90" s="35">
        <v>43</v>
      </c>
      <c r="M90" s="35">
        <v>4</v>
      </c>
      <c r="T90" s="35" t="s">
        <v>1274</v>
      </c>
      <c r="U90" s="35" t="s">
        <v>50</v>
      </c>
      <c r="V90" s="35">
        <v>10</v>
      </c>
      <c r="W90" s="35" t="s">
        <v>1340</v>
      </c>
      <c r="X90" s="35" t="s">
        <v>1277</v>
      </c>
      <c r="Y90" s="35">
        <v>1</v>
      </c>
      <c r="Z90" s="35">
        <v>0</v>
      </c>
      <c r="AA90" s="35">
        <v>0</v>
      </c>
      <c r="AB90" s="35">
        <v>0</v>
      </c>
      <c r="AC90" s="35">
        <v>0</v>
      </c>
      <c r="AD90" s="35">
        <v>0</v>
      </c>
      <c r="AE90" s="35">
        <v>0</v>
      </c>
      <c r="AF90" s="35">
        <v>0</v>
      </c>
      <c r="AI90" s="35" t="s">
        <v>1311</v>
      </c>
      <c r="AJ90" s="35">
        <v>0</v>
      </c>
      <c r="AK90" s="35">
        <v>1</v>
      </c>
      <c r="AL90" s="35">
        <v>0</v>
      </c>
      <c r="AM90" s="35">
        <v>0</v>
      </c>
      <c r="AN90" s="35">
        <v>0</v>
      </c>
      <c r="AO90" s="35">
        <v>0</v>
      </c>
      <c r="AP90" s="35">
        <v>0</v>
      </c>
      <c r="AR90" s="35">
        <v>0</v>
      </c>
      <c r="AS90" s="35">
        <v>2</v>
      </c>
      <c r="AT90" s="35" t="s">
        <v>1370</v>
      </c>
      <c r="AU90" s="35">
        <v>0</v>
      </c>
      <c r="AV90" s="35">
        <v>0</v>
      </c>
      <c r="AW90" s="35">
        <v>0</v>
      </c>
      <c r="AX90" s="35">
        <v>0</v>
      </c>
      <c r="AY90" s="35">
        <v>0</v>
      </c>
      <c r="AZ90" s="35">
        <v>0</v>
      </c>
      <c r="BA90" s="35">
        <v>0</v>
      </c>
      <c r="BB90" s="35">
        <v>0</v>
      </c>
      <c r="BC90" s="35">
        <v>0</v>
      </c>
      <c r="BD90" s="35">
        <v>1</v>
      </c>
      <c r="BE90" s="35">
        <v>0</v>
      </c>
      <c r="BF90" s="35">
        <v>0</v>
      </c>
      <c r="BG90" s="35">
        <v>0</v>
      </c>
      <c r="BI90" s="35" t="s">
        <v>1291</v>
      </c>
      <c r="BJ90" s="35">
        <v>10</v>
      </c>
      <c r="BK90" s="35" t="s">
        <v>1772</v>
      </c>
      <c r="BL90" s="35">
        <v>0</v>
      </c>
      <c r="BM90" s="35">
        <v>0</v>
      </c>
      <c r="BN90" s="35">
        <v>0</v>
      </c>
      <c r="BO90" s="35">
        <v>0</v>
      </c>
      <c r="BP90" s="35">
        <v>0</v>
      </c>
      <c r="BQ90" s="35">
        <v>0</v>
      </c>
      <c r="BR90" s="35">
        <v>0</v>
      </c>
      <c r="BS90" s="35">
        <v>0</v>
      </c>
      <c r="BT90" s="35">
        <v>0</v>
      </c>
      <c r="BU90" s="35">
        <v>0</v>
      </c>
      <c r="BV90" s="35">
        <v>0</v>
      </c>
      <c r="BW90" s="35">
        <v>1</v>
      </c>
      <c r="BX90" s="35">
        <v>0</v>
      </c>
      <c r="CD90" s="35" t="s">
        <v>1280</v>
      </c>
      <c r="CE90" s="35">
        <v>0</v>
      </c>
      <c r="CF90" s="35">
        <v>0</v>
      </c>
      <c r="CG90" s="35">
        <v>0</v>
      </c>
      <c r="CH90" s="35">
        <v>0</v>
      </c>
      <c r="CI90" s="35">
        <v>0</v>
      </c>
      <c r="CJ90" s="35">
        <v>0</v>
      </c>
      <c r="CK90" s="35">
        <v>0</v>
      </c>
      <c r="CL90" s="35">
        <v>0</v>
      </c>
      <c r="CM90" s="35">
        <v>0</v>
      </c>
      <c r="CN90" s="35">
        <v>0</v>
      </c>
      <c r="CO90" s="35">
        <v>0</v>
      </c>
      <c r="CP90" s="35">
        <v>0</v>
      </c>
      <c r="CQ90" s="35">
        <v>0</v>
      </c>
      <c r="CR90" s="35">
        <v>0</v>
      </c>
      <c r="CS90" s="35">
        <v>1</v>
      </c>
      <c r="CT90" s="35">
        <v>0</v>
      </c>
      <c r="CX90" s="35">
        <v>4</v>
      </c>
      <c r="CY90" s="35">
        <v>3</v>
      </c>
      <c r="CZ90" s="35">
        <v>3</v>
      </c>
      <c r="DA90" s="35">
        <v>4</v>
      </c>
      <c r="DB90" s="35" t="s">
        <v>1599</v>
      </c>
      <c r="DC90" s="35">
        <v>3</v>
      </c>
      <c r="DD90" s="35" t="s">
        <v>1599</v>
      </c>
      <c r="DE90" s="35" t="s">
        <v>1599</v>
      </c>
      <c r="DF90" s="35">
        <v>3</v>
      </c>
      <c r="DG90" s="35" t="s">
        <v>1599</v>
      </c>
      <c r="DH90" s="35" t="s">
        <v>1599</v>
      </c>
      <c r="DI90" s="35" t="s">
        <v>1599</v>
      </c>
      <c r="DJ90" s="35" t="s">
        <v>1599</v>
      </c>
      <c r="DK90" s="35" t="s">
        <v>1599</v>
      </c>
      <c r="DL90" s="35" t="s">
        <v>1599</v>
      </c>
      <c r="DM90" s="35" t="s">
        <v>1599</v>
      </c>
      <c r="DN90" s="35" t="s">
        <v>1599</v>
      </c>
      <c r="DO90" s="35" t="s">
        <v>1599</v>
      </c>
      <c r="DP90" s="35" t="s">
        <v>1599</v>
      </c>
      <c r="DQ90" s="35" t="s">
        <v>1599</v>
      </c>
      <c r="DR90" s="35" t="s">
        <v>1599</v>
      </c>
      <c r="DS90" s="35" t="s">
        <v>1599</v>
      </c>
      <c r="DT90" s="35" t="s">
        <v>1881</v>
      </c>
      <c r="DU90" s="35" t="s">
        <v>51</v>
      </c>
      <c r="EJ90" s="35" t="s">
        <v>1599</v>
      </c>
      <c r="EW90" s="20" t="s">
        <v>51</v>
      </c>
      <c r="FA90" s="20" t="s">
        <v>1599</v>
      </c>
      <c r="FC90" s="20" t="s">
        <v>1599</v>
      </c>
      <c r="FE90" s="20" t="s">
        <v>1599</v>
      </c>
      <c r="FG90" s="20" t="s">
        <v>1599</v>
      </c>
      <c r="FK90" s="20" t="s">
        <v>1599</v>
      </c>
      <c r="FL90" s="35" t="s">
        <v>1325</v>
      </c>
      <c r="FM90" s="35">
        <v>1</v>
      </c>
      <c r="FN90" s="35">
        <v>0</v>
      </c>
      <c r="FO90" s="35">
        <v>0</v>
      </c>
      <c r="FQ90" s="35" t="s">
        <v>795</v>
      </c>
      <c r="FR90" s="44">
        <v>17000</v>
      </c>
      <c r="FS90" s="35" t="s">
        <v>1281</v>
      </c>
      <c r="FT90" s="35">
        <v>30</v>
      </c>
      <c r="FU90" s="35" t="s">
        <v>1301</v>
      </c>
      <c r="FV90" s="35" t="s">
        <v>1302</v>
      </c>
      <c r="FY90" s="35" t="s">
        <v>1284</v>
      </c>
    </row>
    <row r="91" spans="1:182" x14ac:dyDescent="0.2">
      <c r="A91" s="35" t="s">
        <v>1612</v>
      </c>
      <c r="B91" s="35" t="s">
        <v>568</v>
      </c>
      <c r="C91" s="35" t="s">
        <v>260</v>
      </c>
      <c r="D91" s="35">
        <v>1</v>
      </c>
      <c r="E91" s="35">
        <v>50</v>
      </c>
      <c r="F91" s="35" t="s">
        <v>795</v>
      </c>
      <c r="G91" s="36">
        <v>43358</v>
      </c>
      <c r="H91" s="37">
        <f t="shared" si="3"/>
        <v>43358</v>
      </c>
      <c r="I91" s="35">
        <v>15</v>
      </c>
      <c r="J91" s="35">
        <v>17</v>
      </c>
      <c r="L91" s="35">
        <v>43</v>
      </c>
      <c r="M91" s="35">
        <v>4</v>
      </c>
      <c r="T91" s="35" t="s">
        <v>1274</v>
      </c>
      <c r="U91" s="35" t="s">
        <v>1275</v>
      </c>
      <c r="V91" s="35">
        <v>30</v>
      </c>
      <c r="W91" s="35" t="s">
        <v>1340</v>
      </c>
      <c r="X91" s="35" t="s">
        <v>1277</v>
      </c>
      <c r="Y91" s="35">
        <v>1</v>
      </c>
      <c r="Z91" s="35">
        <v>0</v>
      </c>
      <c r="AA91" s="35">
        <v>0</v>
      </c>
      <c r="AB91" s="35">
        <v>0</v>
      </c>
      <c r="AC91" s="35">
        <v>0</v>
      </c>
      <c r="AD91" s="35">
        <v>0</v>
      </c>
      <c r="AE91" s="35">
        <v>0</v>
      </c>
      <c r="AF91" s="35">
        <v>0</v>
      </c>
      <c r="AH91" s="35">
        <v>8</v>
      </c>
      <c r="AI91" s="35" t="s">
        <v>1311</v>
      </c>
      <c r="AJ91" s="35">
        <v>0</v>
      </c>
      <c r="AK91" s="35">
        <v>1</v>
      </c>
      <c r="AL91" s="35">
        <v>0</v>
      </c>
      <c r="AM91" s="35">
        <v>0</v>
      </c>
      <c r="AN91" s="35">
        <v>0</v>
      </c>
      <c r="AO91" s="35">
        <v>0</v>
      </c>
      <c r="AP91" s="35">
        <v>0</v>
      </c>
      <c r="AR91" s="35">
        <v>0</v>
      </c>
      <c r="AS91" s="35">
        <v>2</v>
      </c>
      <c r="AT91" s="35" t="s">
        <v>1308</v>
      </c>
      <c r="AU91" s="35">
        <v>0</v>
      </c>
      <c r="AV91" s="35">
        <v>0</v>
      </c>
      <c r="AW91" s="35">
        <v>0</v>
      </c>
      <c r="AX91" s="35">
        <v>0</v>
      </c>
      <c r="AY91" s="35">
        <v>0</v>
      </c>
      <c r="AZ91" s="35">
        <v>0</v>
      </c>
      <c r="BA91" s="35">
        <v>0</v>
      </c>
      <c r="BB91" s="35">
        <v>0</v>
      </c>
      <c r="BC91" s="35">
        <v>0</v>
      </c>
      <c r="BD91" s="35">
        <v>0</v>
      </c>
      <c r="BE91" s="35">
        <v>0</v>
      </c>
      <c r="BF91" s="35">
        <v>1</v>
      </c>
      <c r="BG91" s="35">
        <v>0</v>
      </c>
      <c r="BH91" s="35" t="s">
        <v>1373</v>
      </c>
      <c r="BI91" s="35" t="s">
        <v>1322</v>
      </c>
      <c r="BK91" s="35" t="s">
        <v>1772</v>
      </c>
      <c r="BL91" s="35">
        <v>0</v>
      </c>
      <c r="BM91" s="35">
        <v>0</v>
      </c>
      <c r="BN91" s="35">
        <v>0</v>
      </c>
      <c r="BO91" s="35">
        <v>0</v>
      </c>
      <c r="BP91" s="35">
        <v>0</v>
      </c>
      <c r="BQ91" s="35">
        <v>0</v>
      </c>
      <c r="BR91" s="35">
        <v>0</v>
      </c>
      <c r="BS91" s="35">
        <v>0</v>
      </c>
      <c r="BT91" s="35">
        <v>0</v>
      </c>
      <c r="BU91" s="35">
        <v>0</v>
      </c>
      <c r="BV91" s="35">
        <v>0</v>
      </c>
      <c r="BW91" s="35">
        <v>1</v>
      </c>
      <c r="BX91" s="35">
        <v>0</v>
      </c>
      <c r="CD91" s="35" t="s">
        <v>1293</v>
      </c>
      <c r="CE91" s="35">
        <v>1</v>
      </c>
      <c r="CF91" s="35">
        <v>0</v>
      </c>
      <c r="CG91" s="35">
        <v>0</v>
      </c>
      <c r="CH91" s="35">
        <v>0</v>
      </c>
      <c r="CI91" s="35">
        <v>0</v>
      </c>
      <c r="CJ91" s="35">
        <v>0</v>
      </c>
      <c r="CK91" s="35">
        <v>0</v>
      </c>
      <c r="CL91" s="35">
        <v>0</v>
      </c>
      <c r="CM91" s="35">
        <v>0</v>
      </c>
      <c r="CN91" s="35">
        <v>0</v>
      </c>
      <c r="CO91" s="35">
        <v>0</v>
      </c>
      <c r="CP91" s="35">
        <v>0</v>
      </c>
      <c r="CQ91" s="35">
        <v>0</v>
      </c>
      <c r="CR91" s="35">
        <v>0</v>
      </c>
      <c r="CS91" s="35">
        <v>0</v>
      </c>
      <c r="CT91" s="35">
        <v>0</v>
      </c>
      <c r="CX91" s="35">
        <v>4</v>
      </c>
      <c r="CY91" s="35">
        <v>2</v>
      </c>
      <c r="CZ91" s="35">
        <v>3</v>
      </c>
      <c r="DA91" s="35">
        <v>3</v>
      </c>
      <c r="DB91" s="35">
        <v>3</v>
      </c>
      <c r="DC91" s="35">
        <v>3</v>
      </c>
      <c r="DD91" s="35" t="s">
        <v>1599</v>
      </c>
      <c r="DE91" s="35">
        <v>2</v>
      </c>
      <c r="DF91" s="35">
        <v>2</v>
      </c>
      <c r="DG91" s="35">
        <v>2</v>
      </c>
      <c r="DH91" s="35" t="s">
        <v>1599</v>
      </c>
      <c r="DI91" s="35" t="s">
        <v>1599</v>
      </c>
      <c r="DJ91" s="35" t="s">
        <v>1599</v>
      </c>
      <c r="DK91" s="35" t="s">
        <v>1599</v>
      </c>
      <c r="DL91" s="35" t="s">
        <v>1599</v>
      </c>
      <c r="DM91" s="35" t="s">
        <v>1599</v>
      </c>
      <c r="DN91" s="35">
        <v>1</v>
      </c>
      <c r="DO91" s="35" t="s">
        <v>1599</v>
      </c>
      <c r="DP91" s="35" t="s">
        <v>1599</v>
      </c>
      <c r="DQ91" s="35" t="s">
        <v>1599</v>
      </c>
      <c r="DR91" s="35" t="s">
        <v>1599</v>
      </c>
      <c r="DS91" s="35" t="s">
        <v>1599</v>
      </c>
      <c r="DT91" s="35" t="s">
        <v>1306</v>
      </c>
      <c r="DU91" s="35" t="s">
        <v>51</v>
      </c>
      <c r="EJ91" s="35" t="s">
        <v>1599</v>
      </c>
      <c r="FA91" s="20" t="s">
        <v>1599</v>
      </c>
      <c r="FC91" s="20" t="s">
        <v>1599</v>
      </c>
      <c r="FE91" s="20" t="s">
        <v>1599</v>
      </c>
      <c r="FG91" s="20" t="s">
        <v>1599</v>
      </c>
      <c r="FK91" s="20" t="s">
        <v>1599</v>
      </c>
      <c r="FL91" s="35" t="s">
        <v>1325</v>
      </c>
      <c r="FM91" s="35">
        <v>1</v>
      </c>
      <c r="FN91" s="35">
        <v>0</v>
      </c>
      <c r="FO91" s="35">
        <v>0</v>
      </c>
      <c r="FQ91" s="35" t="s">
        <v>795</v>
      </c>
      <c r="FR91" s="44">
        <v>17000</v>
      </c>
      <c r="FS91" s="35" t="s">
        <v>1281</v>
      </c>
      <c r="FT91" s="35">
        <v>68</v>
      </c>
      <c r="FU91" s="35" t="s">
        <v>1301</v>
      </c>
      <c r="FV91" s="35" t="s">
        <v>1283</v>
      </c>
      <c r="FY91" s="35" t="s">
        <v>1303</v>
      </c>
    </row>
    <row r="92" spans="1:182" x14ac:dyDescent="0.2">
      <c r="A92" s="35" t="s">
        <v>1612</v>
      </c>
      <c r="B92" s="35" t="s">
        <v>568</v>
      </c>
      <c r="C92" s="35" t="s">
        <v>261</v>
      </c>
      <c r="D92" s="35">
        <v>1</v>
      </c>
      <c r="E92" s="35">
        <v>50</v>
      </c>
      <c r="F92" s="35" t="s">
        <v>795</v>
      </c>
      <c r="G92" s="36">
        <v>43358</v>
      </c>
      <c r="H92" s="37">
        <f t="shared" si="3"/>
        <v>43358</v>
      </c>
      <c r="I92" s="35">
        <v>15</v>
      </c>
      <c r="J92" s="35">
        <v>17</v>
      </c>
      <c r="L92" s="35">
        <v>43</v>
      </c>
      <c r="M92" s="35">
        <v>4</v>
      </c>
      <c r="T92" s="35" t="s">
        <v>1274</v>
      </c>
      <c r="U92" s="35" t="s">
        <v>1275</v>
      </c>
      <c r="W92" s="35" t="s">
        <v>1276</v>
      </c>
      <c r="X92" s="35" t="s">
        <v>1308</v>
      </c>
      <c r="Y92" s="35">
        <v>0</v>
      </c>
      <c r="Z92" s="35">
        <v>0</v>
      </c>
      <c r="AA92" s="35">
        <v>0</v>
      </c>
      <c r="AB92" s="35">
        <v>0</v>
      </c>
      <c r="AC92" s="35">
        <v>0</v>
      </c>
      <c r="AD92" s="35">
        <v>0</v>
      </c>
      <c r="AE92" s="35">
        <v>0</v>
      </c>
      <c r="AF92" s="35">
        <v>1</v>
      </c>
      <c r="AG92" s="35" t="s">
        <v>1438</v>
      </c>
      <c r="AI92" s="35" t="s">
        <v>1329</v>
      </c>
      <c r="AJ92" s="35">
        <v>0</v>
      </c>
      <c r="AK92" s="35">
        <v>0</v>
      </c>
      <c r="AL92" s="35">
        <v>0</v>
      </c>
      <c r="AM92" s="35">
        <v>1</v>
      </c>
      <c r="AN92" s="35">
        <v>0</v>
      </c>
      <c r="AO92" s="35">
        <v>0</v>
      </c>
      <c r="AP92" s="35">
        <v>0</v>
      </c>
      <c r="AR92" s="35">
        <v>0</v>
      </c>
      <c r="AS92" s="35">
        <v>2</v>
      </c>
      <c r="AT92" s="35" t="s">
        <v>1279</v>
      </c>
      <c r="AU92" s="35">
        <v>0</v>
      </c>
      <c r="AV92" s="35">
        <v>0</v>
      </c>
      <c r="AW92" s="35">
        <v>0</v>
      </c>
      <c r="AX92" s="35">
        <v>0</v>
      </c>
      <c r="AY92" s="35">
        <v>0</v>
      </c>
      <c r="AZ92" s="35">
        <v>0</v>
      </c>
      <c r="BA92" s="35">
        <v>0</v>
      </c>
      <c r="BB92" s="35">
        <v>0</v>
      </c>
      <c r="BC92" s="35">
        <v>0</v>
      </c>
      <c r="BD92" s="35">
        <v>0</v>
      </c>
      <c r="BE92" s="35">
        <v>0</v>
      </c>
      <c r="BF92" s="35">
        <v>0</v>
      </c>
      <c r="BG92" s="35">
        <v>1</v>
      </c>
      <c r="BK92" s="35" t="s">
        <v>1769</v>
      </c>
      <c r="BL92" s="35">
        <v>0</v>
      </c>
      <c r="BM92" s="35">
        <v>0</v>
      </c>
      <c r="BN92" s="35">
        <v>0</v>
      </c>
      <c r="BO92" s="35">
        <v>0</v>
      </c>
      <c r="BP92" s="35">
        <v>0</v>
      </c>
      <c r="BQ92" s="35">
        <v>0</v>
      </c>
      <c r="BR92" s="35">
        <v>0</v>
      </c>
      <c r="BS92" s="35">
        <v>0</v>
      </c>
      <c r="BT92" s="35">
        <v>0</v>
      </c>
      <c r="BU92" s="35">
        <v>1</v>
      </c>
      <c r="BV92" s="35">
        <v>0</v>
      </c>
      <c r="BW92" s="35">
        <v>0</v>
      </c>
      <c r="BX92" s="35">
        <v>1</v>
      </c>
      <c r="CC92" s="35" t="s">
        <v>1499</v>
      </c>
      <c r="CD92" s="35" t="s">
        <v>1280</v>
      </c>
      <c r="CE92" s="35">
        <v>0</v>
      </c>
      <c r="CF92" s="35">
        <v>0</v>
      </c>
      <c r="CG92" s="35">
        <v>0</v>
      </c>
      <c r="CH92" s="35">
        <v>0</v>
      </c>
      <c r="CI92" s="35">
        <v>0</v>
      </c>
      <c r="CJ92" s="35">
        <v>0</v>
      </c>
      <c r="CK92" s="35">
        <v>0</v>
      </c>
      <c r="CL92" s="35">
        <v>0</v>
      </c>
      <c r="CM92" s="35">
        <v>0</v>
      </c>
      <c r="CN92" s="35">
        <v>0</v>
      </c>
      <c r="CO92" s="35">
        <v>0</v>
      </c>
      <c r="CP92" s="35">
        <v>0</v>
      </c>
      <c r="CQ92" s="35">
        <v>0</v>
      </c>
      <c r="CR92" s="35">
        <v>0</v>
      </c>
      <c r="CS92" s="35">
        <v>1</v>
      </c>
      <c r="CT92" s="35">
        <v>0</v>
      </c>
      <c r="CX92" s="35">
        <v>4</v>
      </c>
      <c r="CY92" s="35">
        <v>4</v>
      </c>
      <c r="CZ92" s="35">
        <v>4</v>
      </c>
      <c r="DA92" s="35">
        <v>4</v>
      </c>
      <c r="DB92" s="35">
        <v>2</v>
      </c>
      <c r="DC92" s="35">
        <v>3</v>
      </c>
      <c r="DD92" s="35">
        <v>4</v>
      </c>
      <c r="DE92" s="35" t="s">
        <v>1599</v>
      </c>
      <c r="DF92" s="35">
        <v>4</v>
      </c>
      <c r="DG92" s="35">
        <v>3</v>
      </c>
      <c r="DH92" s="35" t="s">
        <v>1599</v>
      </c>
      <c r="DI92" s="35" t="s">
        <v>1599</v>
      </c>
      <c r="DJ92" s="35" t="s">
        <v>1599</v>
      </c>
      <c r="DK92" s="35" t="s">
        <v>1599</v>
      </c>
      <c r="DL92" s="35" t="s">
        <v>1599</v>
      </c>
      <c r="DM92" s="35" t="s">
        <v>1599</v>
      </c>
      <c r="DN92" s="35" t="s">
        <v>1599</v>
      </c>
      <c r="DO92" s="35" t="s">
        <v>1599</v>
      </c>
      <c r="DP92" s="35" t="s">
        <v>1599</v>
      </c>
      <c r="DQ92" s="35" t="s">
        <v>1599</v>
      </c>
      <c r="DR92" s="35" t="s">
        <v>1599</v>
      </c>
      <c r="DS92" s="35" t="s">
        <v>1599</v>
      </c>
      <c r="DU92" s="35" t="s">
        <v>54</v>
      </c>
      <c r="DV92" s="35">
        <v>2</v>
      </c>
      <c r="DW92" s="35" t="s">
        <v>1318</v>
      </c>
      <c r="DY92" s="35" t="s">
        <v>54</v>
      </c>
      <c r="EA92" s="35" t="s">
        <v>795</v>
      </c>
      <c r="EB92" s="35" t="s">
        <v>1306</v>
      </c>
      <c r="EC92" s="35" t="s">
        <v>1344</v>
      </c>
      <c r="EJ92" s="35" t="s">
        <v>201</v>
      </c>
      <c r="EK92" s="35">
        <v>0</v>
      </c>
      <c r="EL92" s="35">
        <v>1</v>
      </c>
      <c r="EM92" s="35">
        <v>0</v>
      </c>
      <c r="EN92" s="35">
        <v>0</v>
      </c>
      <c r="EO92" s="35">
        <v>0</v>
      </c>
      <c r="EP92" s="35">
        <v>0</v>
      </c>
      <c r="EQ92" s="35">
        <v>0</v>
      </c>
      <c r="ER92" s="35">
        <v>0</v>
      </c>
      <c r="ES92" s="35">
        <v>0</v>
      </c>
      <c r="EY92" s="20">
        <v>70</v>
      </c>
      <c r="FA92" s="20">
        <v>60</v>
      </c>
      <c r="FC92" s="20" t="s">
        <v>1599</v>
      </c>
      <c r="FE92" s="20" t="s">
        <v>1599</v>
      </c>
      <c r="FG92" s="20" t="s">
        <v>1599</v>
      </c>
      <c r="FK92" s="20" t="s">
        <v>1599</v>
      </c>
      <c r="FL92" s="35" t="s">
        <v>1325</v>
      </c>
      <c r="FM92" s="35">
        <v>1</v>
      </c>
      <c r="FN92" s="35">
        <v>0</v>
      </c>
      <c r="FO92" s="35">
        <v>0</v>
      </c>
      <c r="FQ92" s="35" t="s">
        <v>1453</v>
      </c>
      <c r="FR92" s="44">
        <v>56000</v>
      </c>
      <c r="FS92" s="35" t="s">
        <v>1281</v>
      </c>
      <c r="FT92" s="35">
        <v>60</v>
      </c>
      <c r="FU92" s="35" t="s">
        <v>1301</v>
      </c>
      <c r="FV92" s="35" t="s">
        <v>1283</v>
      </c>
      <c r="FX92" s="35">
        <v>1300</v>
      </c>
      <c r="FY92" s="35" t="s">
        <v>1310</v>
      </c>
    </row>
    <row r="93" spans="1:182" x14ac:dyDescent="0.2">
      <c r="A93" s="35" t="s">
        <v>1612</v>
      </c>
      <c r="B93" s="35" t="s">
        <v>568</v>
      </c>
      <c r="C93" s="35" t="s">
        <v>262</v>
      </c>
      <c r="D93" s="35">
        <v>2</v>
      </c>
      <c r="E93" s="35">
        <v>50</v>
      </c>
      <c r="F93" s="35" t="s">
        <v>795</v>
      </c>
      <c r="G93" s="36">
        <v>43358</v>
      </c>
      <c r="H93" s="37">
        <f t="shared" si="3"/>
        <v>43358</v>
      </c>
      <c r="I93" s="35">
        <v>15</v>
      </c>
      <c r="J93" s="35">
        <v>17</v>
      </c>
      <c r="L93" s="35">
        <v>43</v>
      </c>
      <c r="M93" s="35">
        <v>4</v>
      </c>
      <c r="T93" s="35" t="s">
        <v>1358</v>
      </c>
      <c r="U93" s="35" t="s">
        <v>50</v>
      </c>
      <c r="V93" s="35">
        <v>20</v>
      </c>
      <c r="W93" s="35" t="s">
        <v>1276</v>
      </c>
      <c r="X93" s="35" t="s">
        <v>201</v>
      </c>
      <c r="Y93" s="35">
        <v>0</v>
      </c>
      <c r="Z93" s="35">
        <v>1</v>
      </c>
      <c r="AA93" s="35">
        <v>0</v>
      </c>
      <c r="AB93" s="35">
        <v>0</v>
      </c>
      <c r="AC93" s="35">
        <v>0</v>
      </c>
      <c r="AD93" s="35">
        <v>0</v>
      </c>
      <c r="AE93" s="35">
        <v>0</v>
      </c>
      <c r="AF93" s="35">
        <v>0</v>
      </c>
      <c r="AH93" s="35">
        <v>20</v>
      </c>
      <c r="AI93" s="35" t="s">
        <v>1329</v>
      </c>
      <c r="AJ93" s="35">
        <v>0</v>
      </c>
      <c r="AK93" s="35">
        <v>0</v>
      </c>
      <c r="AL93" s="35">
        <v>0</v>
      </c>
      <c r="AM93" s="35">
        <v>1</v>
      </c>
      <c r="AN93" s="35">
        <v>0</v>
      </c>
      <c r="AO93" s="35">
        <v>0</v>
      </c>
      <c r="AP93" s="35">
        <v>0</v>
      </c>
      <c r="AR93" s="35">
        <v>0</v>
      </c>
      <c r="AS93" s="35">
        <v>2</v>
      </c>
      <c r="AT93" s="35" t="s">
        <v>1370</v>
      </c>
      <c r="AU93" s="35">
        <v>0</v>
      </c>
      <c r="AV93" s="35">
        <v>0</v>
      </c>
      <c r="AW93" s="35">
        <v>0</v>
      </c>
      <c r="AX93" s="35">
        <v>0</v>
      </c>
      <c r="AY93" s="35">
        <v>0</v>
      </c>
      <c r="AZ93" s="35">
        <v>0</v>
      </c>
      <c r="BA93" s="35">
        <v>0</v>
      </c>
      <c r="BB93" s="35">
        <v>0</v>
      </c>
      <c r="BC93" s="35">
        <v>0</v>
      </c>
      <c r="BD93" s="35">
        <v>1</v>
      </c>
      <c r="BE93" s="35">
        <v>0</v>
      </c>
      <c r="BF93" s="35">
        <v>0</v>
      </c>
      <c r="BG93" s="35">
        <v>0</v>
      </c>
      <c r="BI93" s="35" t="s">
        <v>1322</v>
      </c>
      <c r="BJ93" s="35">
        <v>5</v>
      </c>
      <c r="BK93" s="35" t="s">
        <v>1772</v>
      </c>
      <c r="BL93" s="35">
        <v>0</v>
      </c>
      <c r="BM93" s="35">
        <v>0</v>
      </c>
      <c r="BN93" s="35">
        <v>0</v>
      </c>
      <c r="BO93" s="35">
        <v>0</v>
      </c>
      <c r="BP93" s="35">
        <v>0</v>
      </c>
      <c r="BQ93" s="35">
        <v>0</v>
      </c>
      <c r="BR93" s="35">
        <v>0</v>
      </c>
      <c r="BS93" s="35">
        <v>0</v>
      </c>
      <c r="BT93" s="35">
        <v>0</v>
      </c>
      <c r="BU93" s="35">
        <v>0</v>
      </c>
      <c r="BV93" s="35">
        <v>0</v>
      </c>
      <c r="BW93" s="35">
        <v>1</v>
      </c>
      <c r="BX93" s="35">
        <v>0</v>
      </c>
      <c r="CD93" s="35" t="s">
        <v>1293</v>
      </c>
      <c r="CE93" s="35">
        <v>1</v>
      </c>
      <c r="CF93" s="35">
        <v>0</v>
      </c>
      <c r="CG93" s="35">
        <v>0</v>
      </c>
      <c r="CH93" s="35">
        <v>0</v>
      </c>
      <c r="CI93" s="35">
        <v>0</v>
      </c>
      <c r="CJ93" s="35">
        <v>0</v>
      </c>
      <c r="CK93" s="35">
        <v>0</v>
      </c>
      <c r="CL93" s="35">
        <v>0</v>
      </c>
      <c r="CM93" s="35">
        <v>0</v>
      </c>
      <c r="CN93" s="35">
        <v>0</v>
      </c>
      <c r="CO93" s="35">
        <v>0</v>
      </c>
      <c r="CP93" s="35">
        <v>0</v>
      </c>
      <c r="CQ93" s="35">
        <v>0</v>
      </c>
      <c r="CR93" s="35">
        <v>0</v>
      </c>
      <c r="CS93" s="35">
        <v>0</v>
      </c>
      <c r="CT93" s="35">
        <v>0</v>
      </c>
      <c r="CX93" s="35">
        <v>4</v>
      </c>
      <c r="CY93" s="35">
        <v>3</v>
      </c>
      <c r="CZ93" s="35">
        <v>3</v>
      </c>
      <c r="DA93" s="35">
        <v>4</v>
      </c>
      <c r="DB93" s="35">
        <v>4</v>
      </c>
      <c r="DC93" s="35">
        <v>3</v>
      </c>
      <c r="DD93" s="35">
        <v>3</v>
      </c>
      <c r="DE93" s="35">
        <v>4</v>
      </c>
      <c r="DF93" s="35">
        <v>4</v>
      </c>
      <c r="DG93" s="35">
        <v>4</v>
      </c>
      <c r="DH93" s="35" t="s">
        <v>1599</v>
      </c>
      <c r="DI93" s="35" t="s">
        <v>1599</v>
      </c>
      <c r="DJ93" s="35" t="s">
        <v>1599</v>
      </c>
      <c r="DK93" s="35" t="s">
        <v>1599</v>
      </c>
      <c r="DL93" s="35">
        <v>4</v>
      </c>
      <c r="DM93" s="35">
        <v>3</v>
      </c>
      <c r="DN93" s="35">
        <v>3</v>
      </c>
      <c r="DO93" s="35" t="s">
        <v>1599</v>
      </c>
      <c r="DP93" s="35" t="s">
        <v>1599</v>
      </c>
      <c r="DQ93" s="35" t="s">
        <v>1599</v>
      </c>
      <c r="DR93" s="35" t="s">
        <v>1599</v>
      </c>
      <c r="DS93" s="35" t="s">
        <v>1599</v>
      </c>
      <c r="DT93" s="35" t="s">
        <v>1317</v>
      </c>
      <c r="DU93" s="35" t="s">
        <v>51</v>
      </c>
      <c r="EJ93" s="35" t="s">
        <v>1599</v>
      </c>
      <c r="FA93" s="20" t="s">
        <v>1599</v>
      </c>
      <c r="FC93" s="20" t="s">
        <v>1599</v>
      </c>
      <c r="FE93" s="20" t="s">
        <v>1599</v>
      </c>
      <c r="FG93" s="20" t="s">
        <v>1599</v>
      </c>
      <c r="FK93" s="20" t="s">
        <v>1599</v>
      </c>
      <c r="FL93" s="35" t="s">
        <v>1923</v>
      </c>
      <c r="FM93" s="35">
        <v>0</v>
      </c>
      <c r="FN93" s="35">
        <v>1</v>
      </c>
      <c r="FO93" s="35">
        <v>0</v>
      </c>
      <c r="FQ93" s="35" t="s">
        <v>795</v>
      </c>
      <c r="FR93" s="44">
        <v>17000</v>
      </c>
      <c r="FS93" s="35" t="s">
        <v>1281</v>
      </c>
      <c r="FT93" s="35">
        <v>27</v>
      </c>
      <c r="FU93" s="35" t="s">
        <v>1282</v>
      </c>
      <c r="FV93" s="35" t="s">
        <v>1302</v>
      </c>
      <c r="FW93" s="35" t="s">
        <v>1500</v>
      </c>
      <c r="FY93" s="35" t="s">
        <v>1310</v>
      </c>
    </row>
    <row r="94" spans="1:182" x14ac:dyDescent="0.2">
      <c r="A94" s="35" t="s">
        <v>1612</v>
      </c>
      <c r="B94" s="35" t="s">
        <v>568</v>
      </c>
      <c r="C94" s="35" t="s">
        <v>263</v>
      </c>
      <c r="D94" s="35">
        <v>2</v>
      </c>
      <c r="E94" s="35">
        <v>50</v>
      </c>
      <c r="F94" s="35" t="s">
        <v>795</v>
      </c>
      <c r="G94" s="36">
        <v>43358</v>
      </c>
      <c r="H94" s="37">
        <f t="shared" si="3"/>
        <v>43358</v>
      </c>
      <c r="I94" s="35">
        <v>15</v>
      </c>
      <c r="J94" s="35">
        <v>17</v>
      </c>
      <c r="L94" s="35">
        <v>43</v>
      </c>
      <c r="M94" s="35">
        <v>4</v>
      </c>
      <c r="T94" s="35" t="s">
        <v>1358</v>
      </c>
      <c r="U94" s="35" t="s">
        <v>50</v>
      </c>
      <c r="V94" s="35">
        <v>60</v>
      </c>
      <c r="W94" s="35" t="s">
        <v>1276</v>
      </c>
      <c r="X94" s="35" t="s">
        <v>1277</v>
      </c>
      <c r="Y94" s="35">
        <v>1</v>
      </c>
      <c r="Z94" s="35">
        <v>0</v>
      </c>
      <c r="AA94" s="35">
        <v>0</v>
      </c>
      <c r="AB94" s="35">
        <v>0</v>
      </c>
      <c r="AC94" s="35">
        <v>0</v>
      </c>
      <c r="AD94" s="35">
        <v>0</v>
      </c>
      <c r="AE94" s="35">
        <v>0</v>
      </c>
      <c r="AF94" s="35">
        <v>0</v>
      </c>
      <c r="AI94" s="35" t="s">
        <v>1329</v>
      </c>
      <c r="AJ94" s="35">
        <v>0</v>
      </c>
      <c r="AK94" s="35">
        <v>0</v>
      </c>
      <c r="AL94" s="35">
        <v>0</v>
      </c>
      <c r="AM94" s="35">
        <v>1</v>
      </c>
      <c r="AN94" s="35">
        <v>0</v>
      </c>
      <c r="AO94" s="35">
        <v>0</v>
      </c>
      <c r="AP94" s="35">
        <v>0</v>
      </c>
      <c r="AR94" s="35">
        <v>0</v>
      </c>
      <c r="AS94" s="35">
        <v>2</v>
      </c>
      <c r="AT94" s="35" t="s">
        <v>1370</v>
      </c>
      <c r="AU94" s="35">
        <v>0</v>
      </c>
      <c r="AV94" s="35">
        <v>0</v>
      </c>
      <c r="AW94" s="35">
        <v>0</v>
      </c>
      <c r="AX94" s="35">
        <v>0</v>
      </c>
      <c r="AY94" s="35">
        <v>0</v>
      </c>
      <c r="AZ94" s="35">
        <v>0</v>
      </c>
      <c r="BA94" s="35">
        <v>0</v>
      </c>
      <c r="BB94" s="35">
        <v>0</v>
      </c>
      <c r="BC94" s="35">
        <v>0</v>
      </c>
      <c r="BD94" s="35">
        <v>1</v>
      </c>
      <c r="BE94" s="35">
        <v>0</v>
      </c>
      <c r="BF94" s="35">
        <v>0</v>
      </c>
      <c r="BG94" s="35">
        <v>0</v>
      </c>
      <c r="BI94" s="35" t="s">
        <v>1322</v>
      </c>
      <c r="BK94" s="35" t="s">
        <v>1754</v>
      </c>
      <c r="BL94" s="35">
        <v>0</v>
      </c>
      <c r="BM94" s="35">
        <v>0</v>
      </c>
      <c r="BN94" s="35">
        <v>0</v>
      </c>
      <c r="BO94" s="35">
        <v>0</v>
      </c>
      <c r="BP94" s="35">
        <v>0</v>
      </c>
      <c r="BQ94" s="35">
        <v>1</v>
      </c>
      <c r="BR94" s="35">
        <v>0</v>
      </c>
      <c r="BS94" s="35">
        <v>0</v>
      </c>
      <c r="BT94" s="35">
        <v>0</v>
      </c>
      <c r="BU94" s="35">
        <v>0</v>
      </c>
      <c r="BV94" s="35">
        <v>0</v>
      </c>
      <c r="BW94" s="35">
        <v>0</v>
      </c>
      <c r="BX94" s="35">
        <v>1</v>
      </c>
      <c r="CC94" s="35" t="s">
        <v>1368</v>
      </c>
      <c r="CD94" s="35" t="s">
        <v>1295</v>
      </c>
      <c r="CE94" s="35">
        <v>0</v>
      </c>
      <c r="CF94" s="35">
        <v>0</v>
      </c>
      <c r="CG94" s="35">
        <v>0</v>
      </c>
      <c r="CH94" s="35">
        <v>0</v>
      </c>
      <c r="CI94" s="35">
        <v>0</v>
      </c>
      <c r="CJ94" s="35">
        <v>0</v>
      </c>
      <c r="CK94" s="35">
        <v>0</v>
      </c>
      <c r="CL94" s="35">
        <v>0</v>
      </c>
      <c r="CM94" s="35">
        <v>1</v>
      </c>
      <c r="CN94" s="35">
        <v>0</v>
      </c>
      <c r="CO94" s="35">
        <v>0</v>
      </c>
      <c r="CP94" s="35">
        <v>0</v>
      </c>
      <c r="CQ94" s="35">
        <v>0</v>
      </c>
      <c r="CR94" s="35">
        <v>0</v>
      </c>
      <c r="CS94" s="35">
        <v>0</v>
      </c>
      <c r="CT94" s="35">
        <v>0</v>
      </c>
      <c r="CX94" s="35">
        <v>4</v>
      </c>
      <c r="CY94" s="35">
        <v>4</v>
      </c>
      <c r="CZ94" s="35">
        <v>3</v>
      </c>
      <c r="DA94" s="35">
        <v>4</v>
      </c>
      <c r="DB94" s="35">
        <v>4</v>
      </c>
      <c r="DC94" s="35">
        <v>4</v>
      </c>
      <c r="DD94" s="35" t="s">
        <v>1599</v>
      </c>
      <c r="DE94" s="35" t="s">
        <v>1599</v>
      </c>
      <c r="DF94" s="35">
        <v>4</v>
      </c>
      <c r="DG94" s="35" t="s">
        <v>1599</v>
      </c>
      <c r="DH94" s="35" t="s">
        <v>1599</v>
      </c>
      <c r="DI94" s="35" t="s">
        <v>1599</v>
      </c>
      <c r="DJ94" s="35" t="s">
        <v>1599</v>
      </c>
      <c r="DK94" s="35" t="s">
        <v>1599</v>
      </c>
      <c r="DL94" s="35" t="s">
        <v>1599</v>
      </c>
      <c r="DM94" s="35" t="s">
        <v>1599</v>
      </c>
      <c r="DN94" s="35" t="s">
        <v>1599</v>
      </c>
      <c r="DO94" s="35" t="s">
        <v>1599</v>
      </c>
      <c r="DP94" s="35" t="s">
        <v>1599</v>
      </c>
      <c r="DQ94" s="35" t="s">
        <v>1599</v>
      </c>
      <c r="DR94" s="35" t="s">
        <v>1599</v>
      </c>
      <c r="DS94" s="35" t="s">
        <v>1599</v>
      </c>
      <c r="DT94" s="35" t="s">
        <v>1881</v>
      </c>
      <c r="DU94" s="35" t="s">
        <v>54</v>
      </c>
      <c r="EJ94" s="35" t="s">
        <v>1599</v>
      </c>
      <c r="FA94" s="20" t="s">
        <v>1599</v>
      </c>
      <c r="FC94" s="20" t="s">
        <v>1599</v>
      </c>
      <c r="FE94" s="20" t="s">
        <v>1599</v>
      </c>
      <c r="FG94" s="20" t="s">
        <v>1599</v>
      </c>
      <c r="FK94" s="20" t="s">
        <v>1599</v>
      </c>
      <c r="FL94" s="35" t="s">
        <v>1299</v>
      </c>
      <c r="FM94" s="35">
        <v>0</v>
      </c>
      <c r="FN94" s="35">
        <v>0</v>
      </c>
      <c r="FO94" s="35">
        <v>1</v>
      </c>
      <c r="FP94" s="35" t="s">
        <v>1501</v>
      </c>
      <c r="FQ94" s="35" t="s">
        <v>1502</v>
      </c>
      <c r="FR94" s="44">
        <v>59237</v>
      </c>
      <c r="FS94" s="35" t="s">
        <v>1281</v>
      </c>
      <c r="FT94" s="35">
        <v>28</v>
      </c>
      <c r="FU94" s="35" t="s">
        <v>1282</v>
      </c>
      <c r="FV94" s="35" t="s">
        <v>1302</v>
      </c>
      <c r="FW94" s="35" t="s">
        <v>1500</v>
      </c>
      <c r="FY94" s="35" t="s">
        <v>1310</v>
      </c>
    </row>
    <row r="95" spans="1:182" x14ac:dyDescent="0.2">
      <c r="A95" s="35" t="s">
        <v>1612</v>
      </c>
      <c r="B95" s="35" t="s">
        <v>568</v>
      </c>
      <c r="C95" s="35" t="s">
        <v>264</v>
      </c>
      <c r="D95" s="35">
        <v>1</v>
      </c>
      <c r="E95" s="35">
        <v>50</v>
      </c>
      <c r="F95" s="35" t="s">
        <v>795</v>
      </c>
      <c r="G95" s="36">
        <v>43358</v>
      </c>
      <c r="H95" s="37">
        <f t="shared" si="3"/>
        <v>43358</v>
      </c>
      <c r="I95" s="35">
        <v>15</v>
      </c>
      <c r="J95" s="35">
        <v>17</v>
      </c>
      <c r="L95" s="35">
        <v>43</v>
      </c>
      <c r="M95" s="35">
        <v>4</v>
      </c>
      <c r="T95" s="35" t="s">
        <v>1339</v>
      </c>
      <c r="U95" s="35" t="s">
        <v>1275</v>
      </c>
      <c r="V95" s="35">
        <v>50</v>
      </c>
      <c r="W95" s="35" t="s">
        <v>1276</v>
      </c>
      <c r="X95" s="35" t="s">
        <v>1277</v>
      </c>
      <c r="Y95" s="35">
        <v>1</v>
      </c>
      <c r="Z95" s="35">
        <v>0</v>
      </c>
      <c r="AA95" s="35">
        <v>0</v>
      </c>
      <c r="AB95" s="35">
        <v>0</v>
      </c>
      <c r="AC95" s="35">
        <v>0</v>
      </c>
      <c r="AD95" s="35">
        <v>0</v>
      </c>
      <c r="AE95" s="35">
        <v>0</v>
      </c>
      <c r="AF95" s="35">
        <v>0</v>
      </c>
      <c r="AI95" s="35" t="s">
        <v>1311</v>
      </c>
      <c r="AJ95" s="35">
        <v>0</v>
      </c>
      <c r="AK95" s="35">
        <v>1</v>
      </c>
      <c r="AL95" s="35">
        <v>0</v>
      </c>
      <c r="AM95" s="35">
        <v>0</v>
      </c>
      <c r="AN95" s="35">
        <v>0</v>
      </c>
      <c r="AO95" s="35">
        <v>0</v>
      </c>
      <c r="AP95" s="35">
        <v>0</v>
      </c>
      <c r="AR95" s="35">
        <v>0</v>
      </c>
      <c r="AS95" s="35">
        <v>2</v>
      </c>
      <c r="AT95" s="35" t="s">
        <v>1279</v>
      </c>
      <c r="AU95" s="35">
        <v>0</v>
      </c>
      <c r="AV95" s="35">
        <v>0</v>
      </c>
      <c r="AW95" s="35">
        <v>0</v>
      </c>
      <c r="AX95" s="35">
        <v>0</v>
      </c>
      <c r="AY95" s="35">
        <v>0</v>
      </c>
      <c r="AZ95" s="35">
        <v>0</v>
      </c>
      <c r="BA95" s="35">
        <v>0</v>
      </c>
      <c r="BB95" s="35">
        <v>0</v>
      </c>
      <c r="BC95" s="35">
        <v>0</v>
      </c>
      <c r="BD95" s="35">
        <v>0</v>
      </c>
      <c r="BE95" s="35">
        <v>0</v>
      </c>
      <c r="BF95" s="35">
        <v>0</v>
      </c>
      <c r="BG95" s="35">
        <v>1</v>
      </c>
      <c r="BK95" s="35" t="s">
        <v>1772</v>
      </c>
      <c r="BL95" s="35">
        <v>0</v>
      </c>
      <c r="BM95" s="35">
        <v>0</v>
      </c>
      <c r="BN95" s="35">
        <v>0</v>
      </c>
      <c r="BO95" s="35">
        <v>0</v>
      </c>
      <c r="BP95" s="35">
        <v>0</v>
      </c>
      <c r="BQ95" s="35">
        <v>0</v>
      </c>
      <c r="BR95" s="35">
        <v>0</v>
      </c>
      <c r="BS95" s="35">
        <v>0</v>
      </c>
      <c r="BT95" s="35">
        <v>0</v>
      </c>
      <c r="BU95" s="35">
        <v>0</v>
      </c>
      <c r="BV95" s="35">
        <v>0</v>
      </c>
      <c r="BW95" s="35">
        <v>1</v>
      </c>
      <c r="BX95" s="35">
        <v>0</v>
      </c>
      <c r="CD95" s="35" t="s">
        <v>1316</v>
      </c>
      <c r="CE95" s="35">
        <v>0</v>
      </c>
      <c r="CF95" s="35">
        <v>0</v>
      </c>
      <c r="CG95" s="35">
        <v>0</v>
      </c>
      <c r="CH95" s="35">
        <v>0</v>
      </c>
      <c r="CI95" s="35">
        <v>0</v>
      </c>
      <c r="CJ95" s="35">
        <v>0</v>
      </c>
      <c r="CK95" s="35">
        <v>0</v>
      </c>
      <c r="CL95" s="35">
        <v>0</v>
      </c>
      <c r="CM95" s="35">
        <v>0</v>
      </c>
      <c r="CN95" s="35">
        <v>0</v>
      </c>
      <c r="CO95" s="35">
        <v>0</v>
      </c>
      <c r="CP95" s="35">
        <v>0</v>
      </c>
      <c r="CQ95" s="35">
        <v>0</v>
      </c>
      <c r="CR95" s="35">
        <v>1</v>
      </c>
      <c r="CS95" s="35">
        <v>0</v>
      </c>
      <c r="CT95" s="35">
        <v>0</v>
      </c>
      <c r="CX95" s="35">
        <v>4</v>
      </c>
      <c r="CY95" s="35">
        <v>3</v>
      </c>
      <c r="CZ95" s="35">
        <v>2</v>
      </c>
      <c r="DA95" s="35">
        <v>2</v>
      </c>
      <c r="DB95" s="35">
        <v>2</v>
      </c>
      <c r="DC95" s="35">
        <v>3</v>
      </c>
      <c r="DD95" s="35" t="s">
        <v>1599</v>
      </c>
      <c r="DE95" s="35" t="s">
        <v>1599</v>
      </c>
      <c r="DF95" s="35" t="s">
        <v>1599</v>
      </c>
      <c r="DG95" s="35">
        <v>3</v>
      </c>
      <c r="DH95" s="35" t="s">
        <v>1599</v>
      </c>
      <c r="DI95" s="35" t="s">
        <v>1599</v>
      </c>
      <c r="DJ95" s="35" t="s">
        <v>1599</v>
      </c>
      <c r="DK95" s="35" t="s">
        <v>1599</v>
      </c>
      <c r="DL95" s="35" t="s">
        <v>1599</v>
      </c>
      <c r="DM95" s="35" t="s">
        <v>1599</v>
      </c>
      <c r="DN95" s="35">
        <v>3</v>
      </c>
      <c r="DO95" s="35" t="s">
        <v>1599</v>
      </c>
      <c r="DP95" s="35" t="s">
        <v>1599</v>
      </c>
      <c r="DQ95" s="35">
        <v>1</v>
      </c>
      <c r="DR95" s="35">
        <v>1</v>
      </c>
      <c r="DS95" s="35" t="s">
        <v>1599</v>
      </c>
      <c r="DT95" s="35" t="s">
        <v>1881</v>
      </c>
      <c r="DU95" s="35" t="s">
        <v>51</v>
      </c>
      <c r="EJ95" s="35" t="s">
        <v>1599</v>
      </c>
      <c r="EW95" s="20" t="s">
        <v>51</v>
      </c>
      <c r="FA95" s="20" t="s">
        <v>1599</v>
      </c>
      <c r="FC95" s="20" t="s">
        <v>1599</v>
      </c>
      <c r="FE95" s="20" t="s">
        <v>1599</v>
      </c>
      <c r="FG95" s="20" t="s">
        <v>1599</v>
      </c>
      <c r="FK95" s="20" t="s">
        <v>1599</v>
      </c>
      <c r="FL95" s="35" t="s">
        <v>1325</v>
      </c>
      <c r="FM95" s="35">
        <v>1</v>
      </c>
      <c r="FN95" s="35">
        <v>0</v>
      </c>
      <c r="FO95" s="35">
        <v>0</v>
      </c>
      <c r="FQ95" s="35" t="s">
        <v>1494</v>
      </c>
      <c r="FR95" s="44">
        <v>17220</v>
      </c>
      <c r="FS95" s="35" t="s">
        <v>1281</v>
      </c>
      <c r="FT95" s="35">
        <v>67</v>
      </c>
      <c r="FU95" s="35" t="s">
        <v>1301</v>
      </c>
      <c r="FV95" s="35" t="s">
        <v>1283</v>
      </c>
      <c r="FY95" s="35" t="s">
        <v>1284</v>
      </c>
    </row>
    <row r="96" spans="1:182" x14ac:dyDescent="0.2">
      <c r="A96" s="35" t="s">
        <v>1612</v>
      </c>
      <c r="B96" s="35" t="s">
        <v>568</v>
      </c>
      <c r="C96" s="35" t="s">
        <v>265</v>
      </c>
      <c r="D96" s="35">
        <v>1</v>
      </c>
      <c r="E96" s="35">
        <v>50</v>
      </c>
      <c r="F96" s="35" t="s">
        <v>795</v>
      </c>
      <c r="G96" s="36">
        <v>43358</v>
      </c>
      <c r="H96" s="37">
        <f t="shared" si="3"/>
        <v>43358</v>
      </c>
      <c r="I96" s="35">
        <v>15</v>
      </c>
      <c r="J96" s="35">
        <v>17</v>
      </c>
      <c r="L96" s="35">
        <v>43</v>
      </c>
      <c r="M96" s="35">
        <v>4</v>
      </c>
      <c r="T96" s="35" t="s">
        <v>1274</v>
      </c>
      <c r="U96" s="35" t="s">
        <v>55</v>
      </c>
      <c r="V96" s="35">
        <v>15</v>
      </c>
      <c r="W96" s="35" t="s">
        <v>1286</v>
      </c>
      <c r="X96" s="35" t="s">
        <v>201</v>
      </c>
      <c r="Y96" s="35">
        <v>0</v>
      </c>
      <c r="Z96" s="35">
        <v>1</v>
      </c>
      <c r="AA96" s="35">
        <v>0</v>
      </c>
      <c r="AB96" s="35">
        <v>0</v>
      </c>
      <c r="AC96" s="35">
        <v>0</v>
      </c>
      <c r="AD96" s="35">
        <v>0</v>
      </c>
      <c r="AE96" s="35">
        <v>0</v>
      </c>
      <c r="AF96" s="35">
        <v>0</v>
      </c>
      <c r="AH96" s="35">
        <v>70</v>
      </c>
      <c r="AI96" s="35" t="s">
        <v>1329</v>
      </c>
      <c r="AJ96" s="35">
        <v>0</v>
      </c>
      <c r="AK96" s="35">
        <v>0</v>
      </c>
      <c r="AL96" s="35">
        <v>0</v>
      </c>
      <c r="AM96" s="35">
        <v>1</v>
      </c>
      <c r="AN96" s="35">
        <v>0</v>
      </c>
      <c r="AO96" s="35">
        <v>0</v>
      </c>
      <c r="AP96" s="35">
        <v>0</v>
      </c>
      <c r="AR96" s="35">
        <v>0</v>
      </c>
      <c r="AS96" s="35">
        <v>2</v>
      </c>
      <c r="AT96" s="35" t="s">
        <v>1678</v>
      </c>
      <c r="AU96" s="35">
        <v>1</v>
      </c>
      <c r="AV96" s="35">
        <v>0</v>
      </c>
      <c r="AW96" s="35">
        <v>0</v>
      </c>
      <c r="AX96" s="35">
        <v>0</v>
      </c>
      <c r="AY96" s="35">
        <v>0</v>
      </c>
      <c r="AZ96" s="35">
        <v>0</v>
      </c>
      <c r="BA96" s="35">
        <v>0</v>
      </c>
      <c r="BB96" s="35">
        <v>0</v>
      </c>
      <c r="BC96" s="35">
        <v>1</v>
      </c>
      <c r="BD96" s="35">
        <v>0</v>
      </c>
      <c r="BE96" s="35">
        <v>0</v>
      </c>
      <c r="BF96" s="35">
        <v>0</v>
      </c>
      <c r="BG96" s="35">
        <v>0</v>
      </c>
      <c r="BK96" s="35" t="s">
        <v>1772</v>
      </c>
      <c r="BL96" s="35">
        <v>0</v>
      </c>
      <c r="BM96" s="35">
        <v>0</v>
      </c>
      <c r="BN96" s="35">
        <v>0</v>
      </c>
      <c r="BO96" s="35">
        <v>0</v>
      </c>
      <c r="BP96" s="35">
        <v>0</v>
      </c>
      <c r="BQ96" s="35">
        <v>0</v>
      </c>
      <c r="BR96" s="35">
        <v>0</v>
      </c>
      <c r="BS96" s="35">
        <v>0</v>
      </c>
      <c r="BT96" s="35">
        <v>0</v>
      </c>
      <c r="BU96" s="35">
        <v>0</v>
      </c>
      <c r="BV96" s="35">
        <v>0</v>
      </c>
      <c r="BW96" s="35">
        <v>1</v>
      </c>
      <c r="BX96" s="35">
        <v>0</v>
      </c>
      <c r="CD96" s="35" t="s">
        <v>1316</v>
      </c>
      <c r="CE96" s="35">
        <v>0</v>
      </c>
      <c r="CF96" s="35">
        <v>0</v>
      </c>
      <c r="CG96" s="35">
        <v>0</v>
      </c>
      <c r="CH96" s="35">
        <v>0</v>
      </c>
      <c r="CI96" s="35">
        <v>0</v>
      </c>
      <c r="CJ96" s="35">
        <v>0</v>
      </c>
      <c r="CK96" s="35">
        <v>0</v>
      </c>
      <c r="CL96" s="35">
        <v>0</v>
      </c>
      <c r="CM96" s="35">
        <v>0</v>
      </c>
      <c r="CN96" s="35">
        <v>0</v>
      </c>
      <c r="CO96" s="35">
        <v>0</v>
      </c>
      <c r="CP96" s="35">
        <v>0</v>
      </c>
      <c r="CQ96" s="35">
        <v>0</v>
      </c>
      <c r="CR96" s="35">
        <v>1</v>
      </c>
      <c r="CS96" s="35">
        <v>0</v>
      </c>
      <c r="CT96" s="35">
        <v>0</v>
      </c>
      <c r="CX96" s="35">
        <v>4</v>
      </c>
      <c r="CY96" s="35">
        <v>4</v>
      </c>
      <c r="CZ96" s="35">
        <v>2</v>
      </c>
      <c r="DA96" s="35">
        <v>3</v>
      </c>
      <c r="DB96" s="35">
        <v>2</v>
      </c>
      <c r="DC96" s="35">
        <v>2</v>
      </c>
      <c r="DD96" s="35" t="s">
        <v>1599</v>
      </c>
      <c r="DE96" s="35" t="s">
        <v>1599</v>
      </c>
      <c r="DF96" s="35" t="s">
        <v>1599</v>
      </c>
      <c r="DG96" s="35" t="s">
        <v>1599</v>
      </c>
      <c r="DH96" s="35">
        <v>1</v>
      </c>
      <c r="DI96" s="35" t="s">
        <v>1599</v>
      </c>
      <c r="DJ96" s="35" t="s">
        <v>1599</v>
      </c>
      <c r="DK96" s="35" t="s">
        <v>1599</v>
      </c>
      <c r="DL96" s="35" t="s">
        <v>1599</v>
      </c>
      <c r="DM96" s="35" t="s">
        <v>1599</v>
      </c>
      <c r="DN96" s="35">
        <v>3</v>
      </c>
      <c r="DO96" s="35" t="s">
        <v>1599</v>
      </c>
      <c r="DP96" s="35" t="s">
        <v>1599</v>
      </c>
      <c r="DQ96" s="35" t="s">
        <v>1599</v>
      </c>
      <c r="DR96" s="35" t="s">
        <v>1599</v>
      </c>
      <c r="DS96" s="35" t="s">
        <v>1599</v>
      </c>
      <c r="DT96" s="35" t="s">
        <v>1321</v>
      </c>
      <c r="DU96" s="35" t="s">
        <v>54</v>
      </c>
      <c r="EJ96" s="35" t="s">
        <v>1599</v>
      </c>
      <c r="FA96" s="20" t="s">
        <v>1599</v>
      </c>
      <c r="FC96" s="20" t="s">
        <v>1599</v>
      </c>
      <c r="FE96" s="20" t="s">
        <v>1599</v>
      </c>
      <c r="FG96" s="20" t="s">
        <v>1599</v>
      </c>
      <c r="FK96" s="20" t="s">
        <v>1599</v>
      </c>
      <c r="FL96" s="35" t="s">
        <v>1299</v>
      </c>
      <c r="FM96" s="35">
        <v>0</v>
      </c>
      <c r="FN96" s="35">
        <v>0</v>
      </c>
      <c r="FO96" s="35">
        <v>1</v>
      </c>
      <c r="FQ96" s="35" t="s">
        <v>1503</v>
      </c>
      <c r="FR96" s="44">
        <v>79510</v>
      </c>
      <c r="FS96" s="35" t="s">
        <v>1281</v>
      </c>
      <c r="FT96" s="35">
        <v>54</v>
      </c>
      <c r="FU96" s="35" t="s">
        <v>1282</v>
      </c>
      <c r="FV96" s="35" t="s">
        <v>1357</v>
      </c>
      <c r="FY96" s="35" t="s">
        <v>1303</v>
      </c>
    </row>
    <row r="97" spans="1:182" x14ac:dyDescent="0.2">
      <c r="A97" s="35" t="s">
        <v>1612</v>
      </c>
      <c r="B97" s="35" t="s">
        <v>568</v>
      </c>
      <c r="C97" s="35" t="s">
        <v>266</v>
      </c>
      <c r="D97" s="35">
        <v>1</v>
      </c>
      <c r="E97" s="35">
        <v>50</v>
      </c>
      <c r="F97" s="35" t="s">
        <v>795</v>
      </c>
      <c r="G97" s="36">
        <v>43358</v>
      </c>
      <c r="H97" s="37">
        <f t="shared" si="3"/>
        <v>43358</v>
      </c>
      <c r="I97" s="35">
        <v>15</v>
      </c>
      <c r="J97" s="35">
        <v>17</v>
      </c>
      <c r="L97" s="35">
        <v>43</v>
      </c>
      <c r="M97" s="35">
        <v>4</v>
      </c>
      <c r="T97" s="35" t="s">
        <v>1274</v>
      </c>
      <c r="U97" s="35" t="s">
        <v>1275</v>
      </c>
      <c r="V97" s="35">
        <v>15</v>
      </c>
      <c r="W97" s="35" t="s">
        <v>1276</v>
      </c>
      <c r="X97" s="35" t="s">
        <v>201</v>
      </c>
      <c r="Y97" s="35">
        <v>0</v>
      </c>
      <c r="Z97" s="35">
        <v>1</v>
      </c>
      <c r="AA97" s="35">
        <v>0</v>
      </c>
      <c r="AB97" s="35">
        <v>0</v>
      </c>
      <c r="AC97" s="35">
        <v>0</v>
      </c>
      <c r="AD97" s="35">
        <v>0</v>
      </c>
      <c r="AE97" s="35">
        <v>0</v>
      </c>
      <c r="AF97" s="35">
        <v>0</v>
      </c>
      <c r="AH97" s="35">
        <v>35</v>
      </c>
      <c r="AI97" s="35" t="s">
        <v>1311</v>
      </c>
      <c r="AJ97" s="35">
        <v>0</v>
      </c>
      <c r="AK97" s="35">
        <v>1</v>
      </c>
      <c r="AL97" s="35">
        <v>0</v>
      </c>
      <c r="AM97" s="35">
        <v>0</v>
      </c>
      <c r="AN97" s="35">
        <v>0</v>
      </c>
      <c r="AO97" s="35">
        <v>0</v>
      </c>
      <c r="AP97" s="35">
        <v>0</v>
      </c>
      <c r="AR97" s="35">
        <v>0</v>
      </c>
      <c r="AS97" s="35">
        <v>2</v>
      </c>
      <c r="AT97" s="35" t="s">
        <v>1677</v>
      </c>
      <c r="AU97" s="35">
        <v>0</v>
      </c>
      <c r="AV97" s="35">
        <v>1</v>
      </c>
      <c r="AW97" s="35">
        <v>0</v>
      </c>
      <c r="AX97" s="35">
        <v>1</v>
      </c>
      <c r="AY97" s="35">
        <v>0</v>
      </c>
      <c r="AZ97" s="35">
        <v>0</v>
      </c>
      <c r="BA97" s="35">
        <v>0</v>
      </c>
      <c r="BB97" s="35">
        <v>1</v>
      </c>
      <c r="BC97" s="35">
        <v>1</v>
      </c>
      <c r="BD97" s="35">
        <v>0</v>
      </c>
      <c r="BE97" s="35">
        <v>0</v>
      </c>
      <c r="BF97" s="35">
        <v>0</v>
      </c>
      <c r="BG97" s="35">
        <v>0</v>
      </c>
      <c r="BI97" s="35" t="s">
        <v>1291</v>
      </c>
      <c r="BJ97" s="35">
        <v>10</v>
      </c>
      <c r="BK97" s="35" t="s">
        <v>1308</v>
      </c>
      <c r="BL97" s="35">
        <v>0</v>
      </c>
      <c r="BM97" s="35">
        <v>0</v>
      </c>
      <c r="BN97" s="35">
        <v>0</v>
      </c>
      <c r="BO97" s="35">
        <v>0</v>
      </c>
      <c r="BP97" s="35">
        <v>0</v>
      </c>
      <c r="BQ97" s="35">
        <v>0</v>
      </c>
      <c r="BR97" s="35">
        <v>0</v>
      </c>
      <c r="BS97" s="35">
        <v>0</v>
      </c>
      <c r="BT97" s="35">
        <v>0</v>
      </c>
      <c r="BU97" s="35">
        <v>0</v>
      </c>
      <c r="BV97" s="35">
        <v>0</v>
      </c>
      <c r="BW97" s="35">
        <v>0</v>
      </c>
      <c r="BX97" s="35">
        <v>1</v>
      </c>
      <c r="CD97" s="35" t="s">
        <v>1789</v>
      </c>
      <c r="CE97" s="35">
        <v>1</v>
      </c>
      <c r="CF97" s="35">
        <v>0</v>
      </c>
      <c r="CG97" s="35">
        <v>0</v>
      </c>
      <c r="CH97" s="35">
        <v>0</v>
      </c>
      <c r="CI97" s="35">
        <v>0</v>
      </c>
      <c r="CJ97" s="35">
        <v>0</v>
      </c>
      <c r="CK97" s="35">
        <v>0</v>
      </c>
      <c r="CL97" s="35">
        <v>0</v>
      </c>
      <c r="CM97" s="35">
        <v>0</v>
      </c>
      <c r="CN97" s="35">
        <v>0</v>
      </c>
      <c r="CO97" s="35">
        <v>0</v>
      </c>
      <c r="CP97" s="35">
        <v>0</v>
      </c>
      <c r="CQ97" s="35">
        <v>0</v>
      </c>
      <c r="CR97" s="35">
        <v>1</v>
      </c>
      <c r="CS97" s="35">
        <v>0</v>
      </c>
      <c r="CT97" s="35">
        <v>0</v>
      </c>
      <c r="CX97" s="35">
        <v>4</v>
      </c>
      <c r="CY97" s="35">
        <v>3</v>
      </c>
      <c r="CZ97" s="35">
        <v>3</v>
      </c>
      <c r="DA97" s="35">
        <v>3</v>
      </c>
      <c r="DB97" s="35">
        <v>3</v>
      </c>
      <c r="DC97" s="35">
        <v>3</v>
      </c>
      <c r="DD97" s="35">
        <v>4</v>
      </c>
      <c r="DE97" s="35">
        <v>4</v>
      </c>
      <c r="DF97" s="35">
        <v>4</v>
      </c>
      <c r="DG97" s="35">
        <v>3</v>
      </c>
      <c r="DH97" s="35">
        <v>3</v>
      </c>
      <c r="DI97" s="35">
        <v>3</v>
      </c>
      <c r="DJ97" s="35">
        <v>3</v>
      </c>
      <c r="DK97" s="35">
        <v>2</v>
      </c>
      <c r="DL97" s="35">
        <v>4</v>
      </c>
      <c r="DM97" s="35">
        <v>4</v>
      </c>
      <c r="DN97" s="35">
        <v>3</v>
      </c>
      <c r="DO97" s="35">
        <v>4</v>
      </c>
      <c r="DP97" s="35">
        <v>4</v>
      </c>
      <c r="DQ97" s="35">
        <v>4</v>
      </c>
      <c r="DR97" s="35">
        <v>3</v>
      </c>
      <c r="DS97" s="35">
        <v>3</v>
      </c>
      <c r="DT97" s="35" t="s">
        <v>1881</v>
      </c>
      <c r="DU97" s="35" t="s">
        <v>54</v>
      </c>
      <c r="DV97" s="35">
        <v>4</v>
      </c>
      <c r="DW97" s="35" t="s">
        <v>1297</v>
      </c>
      <c r="DY97" s="35" t="s">
        <v>1424</v>
      </c>
      <c r="DZ97" s="35">
        <v>50</v>
      </c>
      <c r="EA97" s="35" t="s">
        <v>1504</v>
      </c>
      <c r="EB97" s="35" t="s">
        <v>1306</v>
      </c>
      <c r="EC97" s="35" t="s">
        <v>1352</v>
      </c>
      <c r="EJ97" s="35" t="s">
        <v>201</v>
      </c>
      <c r="EK97" s="35">
        <v>0</v>
      </c>
      <c r="EL97" s="35">
        <v>1</v>
      </c>
      <c r="EM97" s="35">
        <v>0</v>
      </c>
      <c r="EN97" s="35">
        <v>0</v>
      </c>
      <c r="EO97" s="35">
        <v>0</v>
      </c>
      <c r="EP97" s="35">
        <v>0</v>
      </c>
      <c r="EQ97" s="35">
        <v>0</v>
      </c>
      <c r="ER97" s="35">
        <v>0</v>
      </c>
      <c r="ES97" s="35">
        <v>0</v>
      </c>
      <c r="EY97" s="20">
        <v>65</v>
      </c>
      <c r="FA97" s="20">
        <v>400</v>
      </c>
      <c r="FC97" s="20">
        <v>20</v>
      </c>
      <c r="FE97" s="20" t="s">
        <v>1599</v>
      </c>
      <c r="FG97" s="20">
        <v>30</v>
      </c>
      <c r="FK97" s="20" t="s">
        <v>1599</v>
      </c>
      <c r="FL97" s="35" t="s">
        <v>1325</v>
      </c>
      <c r="FM97" s="35">
        <v>1</v>
      </c>
      <c r="FN97" s="35">
        <v>0</v>
      </c>
      <c r="FO97" s="35">
        <v>0</v>
      </c>
      <c r="FQ97" s="35" t="s">
        <v>1364</v>
      </c>
      <c r="FR97" s="44">
        <v>72100</v>
      </c>
      <c r="FS97" s="35" t="s">
        <v>1281</v>
      </c>
      <c r="FT97" s="35">
        <v>55</v>
      </c>
      <c r="FU97" s="35" t="s">
        <v>1282</v>
      </c>
      <c r="FV97" s="35" t="s">
        <v>1366</v>
      </c>
      <c r="FX97" s="35">
        <v>4000</v>
      </c>
      <c r="FY97" s="35" t="s">
        <v>1337</v>
      </c>
    </row>
    <row r="98" spans="1:182" x14ac:dyDescent="0.2">
      <c r="A98" s="35" t="s">
        <v>1612</v>
      </c>
      <c r="B98" s="35" t="s">
        <v>568</v>
      </c>
      <c r="C98" s="35" t="s">
        <v>267</v>
      </c>
      <c r="D98" s="35">
        <v>1</v>
      </c>
      <c r="E98" s="35">
        <v>50</v>
      </c>
      <c r="F98" s="35" t="s">
        <v>795</v>
      </c>
      <c r="G98" s="36">
        <v>43358</v>
      </c>
      <c r="H98" s="37">
        <f t="shared" si="3"/>
        <v>43358</v>
      </c>
      <c r="I98" s="35">
        <v>16</v>
      </c>
      <c r="J98" s="35">
        <v>17</v>
      </c>
      <c r="L98" s="35">
        <v>43</v>
      </c>
      <c r="M98" s="35">
        <v>4</v>
      </c>
      <c r="T98" s="35" t="s">
        <v>1339</v>
      </c>
      <c r="U98" s="35" t="s">
        <v>1275</v>
      </c>
      <c r="V98" s="35">
        <v>15</v>
      </c>
      <c r="W98" s="35" t="s">
        <v>1340</v>
      </c>
      <c r="X98" s="35" t="s">
        <v>1277</v>
      </c>
      <c r="Y98" s="35">
        <v>1</v>
      </c>
      <c r="Z98" s="35">
        <v>0</v>
      </c>
      <c r="AA98" s="35">
        <v>0</v>
      </c>
      <c r="AB98" s="35">
        <v>0</v>
      </c>
      <c r="AC98" s="35">
        <v>0</v>
      </c>
      <c r="AD98" s="35">
        <v>0</v>
      </c>
      <c r="AE98" s="35">
        <v>0</v>
      </c>
      <c r="AF98" s="35">
        <v>0</v>
      </c>
      <c r="AI98" s="35" t="s">
        <v>1278</v>
      </c>
      <c r="AJ98" s="35">
        <v>1</v>
      </c>
      <c r="AK98" s="35">
        <v>0</v>
      </c>
      <c r="AL98" s="35">
        <v>0</v>
      </c>
      <c r="AM98" s="35">
        <v>0</v>
      </c>
      <c r="AN98" s="35">
        <v>0</v>
      </c>
      <c r="AO98" s="35">
        <v>0</v>
      </c>
      <c r="AP98" s="35">
        <v>0</v>
      </c>
      <c r="AR98" s="35">
        <v>0</v>
      </c>
      <c r="AS98" s="35">
        <v>1</v>
      </c>
      <c r="AT98" s="35" t="s">
        <v>1279</v>
      </c>
      <c r="AU98" s="35">
        <v>0</v>
      </c>
      <c r="AV98" s="35">
        <v>0</v>
      </c>
      <c r="AW98" s="35">
        <v>0</v>
      </c>
      <c r="AX98" s="35">
        <v>0</v>
      </c>
      <c r="AY98" s="35">
        <v>0</v>
      </c>
      <c r="AZ98" s="35">
        <v>0</v>
      </c>
      <c r="BA98" s="35">
        <v>0</v>
      </c>
      <c r="BB98" s="35">
        <v>0</v>
      </c>
      <c r="BC98" s="35">
        <v>0</v>
      </c>
      <c r="BD98" s="35">
        <v>0</v>
      </c>
      <c r="BE98" s="35">
        <v>0</v>
      </c>
      <c r="BF98" s="35">
        <v>0</v>
      </c>
      <c r="BG98" s="35">
        <v>1</v>
      </c>
      <c r="BK98" s="35" t="s">
        <v>1772</v>
      </c>
      <c r="BL98" s="35">
        <v>0</v>
      </c>
      <c r="BM98" s="35">
        <v>0</v>
      </c>
      <c r="BN98" s="35">
        <v>0</v>
      </c>
      <c r="BO98" s="35">
        <v>0</v>
      </c>
      <c r="BP98" s="35">
        <v>0</v>
      </c>
      <c r="BQ98" s="35">
        <v>0</v>
      </c>
      <c r="BR98" s="35">
        <v>0</v>
      </c>
      <c r="BS98" s="35">
        <v>0</v>
      </c>
      <c r="BT98" s="35">
        <v>0</v>
      </c>
      <c r="BU98" s="35">
        <v>0</v>
      </c>
      <c r="BV98" s="35">
        <v>0</v>
      </c>
      <c r="BW98" s="35">
        <v>1</v>
      </c>
      <c r="BX98" s="35">
        <v>0</v>
      </c>
      <c r="CD98" s="35" t="s">
        <v>1280</v>
      </c>
      <c r="CE98" s="35">
        <v>0</v>
      </c>
      <c r="CF98" s="35">
        <v>0</v>
      </c>
      <c r="CG98" s="35">
        <v>0</v>
      </c>
      <c r="CH98" s="35">
        <v>0</v>
      </c>
      <c r="CI98" s="35">
        <v>0</v>
      </c>
      <c r="CJ98" s="35">
        <v>0</v>
      </c>
      <c r="CK98" s="35">
        <v>0</v>
      </c>
      <c r="CL98" s="35">
        <v>0</v>
      </c>
      <c r="CM98" s="35">
        <v>0</v>
      </c>
      <c r="CN98" s="35">
        <v>0</v>
      </c>
      <c r="CO98" s="35">
        <v>0</v>
      </c>
      <c r="CP98" s="35">
        <v>0</v>
      </c>
      <c r="CQ98" s="35">
        <v>0</v>
      </c>
      <c r="CR98" s="35">
        <v>0</v>
      </c>
      <c r="CS98" s="35">
        <v>1</v>
      </c>
      <c r="CT98" s="35">
        <v>0</v>
      </c>
      <c r="CX98" s="35">
        <v>4</v>
      </c>
      <c r="CY98" s="35">
        <v>3</v>
      </c>
      <c r="CZ98" s="35">
        <v>3</v>
      </c>
      <c r="DA98" s="35">
        <v>3</v>
      </c>
      <c r="DB98" s="35">
        <v>3</v>
      </c>
      <c r="DC98" s="35">
        <v>2</v>
      </c>
      <c r="DD98" s="35" t="s">
        <v>1599</v>
      </c>
      <c r="DE98" s="35">
        <v>3</v>
      </c>
      <c r="DF98" s="35">
        <v>3</v>
      </c>
      <c r="DG98" s="35" t="s">
        <v>1599</v>
      </c>
      <c r="DH98" s="35" t="s">
        <v>1599</v>
      </c>
      <c r="DI98" s="35" t="s">
        <v>1599</v>
      </c>
      <c r="DJ98" s="35" t="s">
        <v>1599</v>
      </c>
      <c r="DK98" s="35" t="s">
        <v>1599</v>
      </c>
      <c r="DL98" s="35" t="s">
        <v>1599</v>
      </c>
      <c r="DM98" s="35" t="s">
        <v>1599</v>
      </c>
      <c r="DN98" s="35">
        <v>1</v>
      </c>
      <c r="DO98" s="35">
        <v>1</v>
      </c>
      <c r="DP98" s="35" t="s">
        <v>1599</v>
      </c>
      <c r="DQ98" s="35">
        <v>1</v>
      </c>
      <c r="DR98" s="35" t="s">
        <v>1599</v>
      </c>
      <c r="DS98" s="35" t="s">
        <v>1599</v>
      </c>
      <c r="DT98" s="35" t="s">
        <v>1881</v>
      </c>
      <c r="DU98" s="35" t="s">
        <v>51</v>
      </c>
      <c r="EJ98" s="35" t="s">
        <v>1599</v>
      </c>
      <c r="EW98" s="20" t="s">
        <v>51</v>
      </c>
      <c r="FA98" s="20" t="s">
        <v>1599</v>
      </c>
      <c r="FC98" s="20" t="s">
        <v>1599</v>
      </c>
      <c r="FE98" s="20" t="s">
        <v>1599</v>
      </c>
      <c r="FG98" s="20" t="s">
        <v>1599</v>
      </c>
      <c r="FK98" s="20" t="s">
        <v>1599</v>
      </c>
      <c r="FL98" s="35" t="s">
        <v>1299</v>
      </c>
      <c r="FM98" s="35">
        <v>0</v>
      </c>
      <c r="FN98" s="35">
        <v>0</v>
      </c>
      <c r="FO98" s="35">
        <v>1</v>
      </c>
      <c r="FP98" s="35" t="s">
        <v>566</v>
      </c>
      <c r="FQ98" s="35" t="s">
        <v>795</v>
      </c>
      <c r="FR98" s="44">
        <v>17000</v>
      </c>
      <c r="FS98" s="35" t="s">
        <v>1281</v>
      </c>
      <c r="FT98" s="35">
        <v>62</v>
      </c>
      <c r="FU98" s="35" t="s">
        <v>1301</v>
      </c>
      <c r="FV98" s="35" t="s">
        <v>1336</v>
      </c>
      <c r="FX98" s="35">
        <v>2000</v>
      </c>
      <c r="FY98" s="35" t="s">
        <v>1284</v>
      </c>
    </row>
    <row r="99" spans="1:182" x14ac:dyDescent="0.2">
      <c r="A99" s="35" t="s">
        <v>1612</v>
      </c>
      <c r="B99" s="35" t="s">
        <v>568</v>
      </c>
      <c r="C99" s="35" t="s">
        <v>268</v>
      </c>
      <c r="D99" s="35">
        <v>1</v>
      </c>
      <c r="E99" s="35">
        <v>50</v>
      </c>
      <c r="F99" s="35" t="s">
        <v>795</v>
      </c>
      <c r="G99" s="36">
        <v>43358</v>
      </c>
      <c r="H99" s="37">
        <f t="shared" si="3"/>
        <v>43358</v>
      </c>
      <c r="I99" s="35">
        <v>16</v>
      </c>
      <c r="J99" s="35">
        <v>17</v>
      </c>
      <c r="L99" s="35">
        <v>43</v>
      </c>
      <c r="M99" s="35">
        <v>4</v>
      </c>
      <c r="T99" s="35" t="s">
        <v>1274</v>
      </c>
      <c r="U99" s="35" t="s">
        <v>1275</v>
      </c>
      <c r="V99" s="35">
        <v>6</v>
      </c>
      <c r="W99" s="35" t="s">
        <v>1340</v>
      </c>
      <c r="X99" s="35" t="s">
        <v>1277</v>
      </c>
      <c r="Y99" s="35">
        <v>1</v>
      </c>
      <c r="Z99" s="35">
        <v>0</v>
      </c>
      <c r="AA99" s="35">
        <v>0</v>
      </c>
      <c r="AB99" s="35">
        <v>0</v>
      </c>
      <c r="AC99" s="35">
        <v>0</v>
      </c>
      <c r="AD99" s="35">
        <v>0</v>
      </c>
      <c r="AE99" s="35">
        <v>0</v>
      </c>
      <c r="AF99" s="35">
        <v>0</v>
      </c>
      <c r="AH99" s="35">
        <v>6</v>
      </c>
      <c r="AI99" s="35" t="s">
        <v>1278</v>
      </c>
      <c r="AJ99" s="35">
        <v>1</v>
      </c>
      <c r="AK99" s="35">
        <v>0</v>
      </c>
      <c r="AL99" s="35">
        <v>0</v>
      </c>
      <c r="AM99" s="35">
        <v>0</v>
      </c>
      <c r="AN99" s="35">
        <v>0</v>
      </c>
      <c r="AO99" s="35">
        <v>0</v>
      </c>
      <c r="AP99" s="35">
        <v>0</v>
      </c>
      <c r="AR99" s="35">
        <v>0</v>
      </c>
      <c r="AS99" s="35">
        <v>1</v>
      </c>
      <c r="AT99" s="35" t="s">
        <v>1684</v>
      </c>
      <c r="AU99" s="35">
        <v>1</v>
      </c>
      <c r="AV99" s="35">
        <v>1</v>
      </c>
      <c r="AW99" s="35">
        <v>0</v>
      </c>
      <c r="AX99" s="35">
        <v>1</v>
      </c>
      <c r="AY99" s="35">
        <v>0</v>
      </c>
      <c r="AZ99" s="35">
        <v>0</v>
      </c>
      <c r="BA99" s="35">
        <v>0</v>
      </c>
      <c r="BB99" s="35">
        <v>0</v>
      </c>
      <c r="BC99" s="35">
        <v>0</v>
      </c>
      <c r="BD99" s="35">
        <v>0</v>
      </c>
      <c r="BE99" s="35">
        <v>0</v>
      </c>
      <c r="BF99" s="35">
        <v>0</v>
      </c>
      <c r="BG99" s="35">
        <v>0</v>
      </c>
      <c r="BI99" s="35" t="s">
        <v>1322</v>
      </c>
      <c r="BJ99" s="35">
        <v>20</v>
      </c>
      <c r="BK99" s="35" t="s">
        <v>1730</v>
      </c>
      <c r="BL99" s="35">
        <v>1</v>
      </c>
      <c r="BM99" s="35">
        <v>0</v>
      </c>
      <c r="BN99" s="35">
        <v>0</v>
      </c>
      <c r="BO99" s="35">
        <v>0</v>
      </c>
      <c r="BP99" s="35">
        <v>0</v>
      </c>
      <c r="BQ99" s="35">
        <v>0</v>
      </c>
      <c r="BR99" s="35">
        <v>1</v>
      </c>
      <c r="BS99" s="35">
        <v>1</v>
      </c>
      <c r="BT99" s="35">
        <v>0</v>
      </c>
      <c r="BU99" s="35">
        <v>0</v>
      </c>
      <c r="BV99" s="35">
        <v>0</v>
      </c>
      <c r="BW99" s="35">
        <v>0</v>
      </c>
      <c r="BX99" s="35">
        <v>0</v>
      </c>
      <c r="CD99" s="35" t="s">
        <v>1844</v>
      </c>
      <c r="CE99" s="35">
        <v>1</v>
      </c>
      <c r="CF99" s="35">
        <v>0</v>
      </c>
      <c r="CG99" s="35">
        <v>0</v>
      </c>
      <c r="CH99" s="35">
        <v>0</v>
      </c>
      <c r="CI99" s="35">
        <v>0</v>
      </c>
      <c r="CJ99" s="35">
        <v>0</v>
      </c>
      <c r="CK99" s="35">
        <v>0</v>
      </c>
      <c r="CL99" s="35">
        <v>0</v>
      </c>
      <c r="CM99" s="35">
        <v>0</v>
      </c>
      <c r="CN99" s="35">
        <v>0</v>
      </c>
      <c r="CO99" s="35">
        <v>1</v>
      </c>
      <c r="CP99" s="35">
        <v>0</v>
      </c>
      <c r="CQ99" s="35">
        <v>0</v>
      </c>
      <c r="CR99" s="35">
        <v>0</v>
      </c>
      <c r="CS99" s="35">
        <v>0</v>
      </c>
      <c r="CT99" s="35">
        <v>0</v>
      </c>
      <c r="CX99" s="35">
        <v>4</v>
      </c>
      <c r="CY99" s="35">
        <v>3</v>
      </c>
      <c r="CZ99" s="35">
        <v>2</v>
      </c>
      <c r="DA99" s="35">
        <v>2</v>
      </c>
      <c r="DB99" s="35">
        <v>2</v>
      </c>
      <c r="DC99" s="35">
        <v>4</v>
      </c>
      <c r="DD99" s="35" t="s">
        <v>1599</v>
      </c>
      <c r="DE99" s="35">
        <v>4</v>
      </c>
      <c r="DF99" s="35">
        <v>4</v>
      </c>
      <c r="DG99" s="35" t="s">
        <v>1599</v>
      </c>
      <c r="DH99" s="35">
        <v>3</v>
      </c>
      <c r="DI99" s="35" t="s">
        <v>1599</v>
      </c>
      <c r="DJ99" s="35" t="s">
        <v>1599</v>
      </c>
      <c r="DK99" s="35" t="s">
        <v>1599</v>
      </c>
      <c r="DL99" s="35">
        <v>2</v>
      </c>
      <c r="DM99" s="35">
        <v>2</v>
      </c>
      <c r="DN99" s="35">
        <v>1</v>
      </c>
      <c r="DO99" s="35" t="s">
        <v>1599</v>
      </c>
      <c r="DP99" s="35" t="s">
        <v>1599</v>
      </c>
      <c r="DQ99" s="35">
        <v>1</v>
      </c>
      <c r="DR99" s="35">
        <v>1</v>
      </c>
      <c r="DS99" s="35">
        <v>2</v>
      </c>
      <c r="DT99" s="35" t="s">
        <v>1881</v>
      </c>
      <c r="DU99" s="35" t="s">
        <v>51</v>
      </c>
      <c r="EJ99" s="35" t="s">
        <v>1599</v>
      </c>
      <c r="EW99" s="20" t="s">
        <v>51</v>
      </c>
      <c r="FA99" s="20" t="s">
        <v>1599</v>
      </c>
      <c r="FC99" s="20" t="s">
        <v>1599</v>
      </c>
      <c r="FE99" s="20" t="s">
        <v>1599</v>
      </c>
      <c r="FG99" s="20" t="s">
        <v>1599</v>
      </c>
      <c r="FK99" s="20" t="s">
        <v>1599</v>
      </c>
      <c r="FL99" s="35" t="s">
        <v>1299</v>
      </c>
      <c r="FM99" s="35">
        <v>0</v>
      </c>
      <c r="FN99" s="35">
        <v>0</v>
      </c>
      <c r="FO99" s="35">
        <v>1</v>
      </c>
      <c r="FP99" s="35" t="s">
        <v>1505</v>
      </c>
      <c r="FQ99" s="35" t="s">
        <v>795</v>
      </c>
      <c r="FR99" s="44">
        <v>17000</v>
      </c>
      <c r="FS99" s="35" t="s">
        <v>1281</v>
      </c>
      <c r="FT99" s="35">
        <v>57</v>
      </c>
      <c r="FU99" s="35" t="s">
        <v>1301</v>
      </c>
      <c r="FV99" s="35" t="s">
        <v>1302</v>
      </c>
      <c r="FX99" s="35">
        <v>3000</v>
      </c>
      <c r="FY99" s="35" t="s">
        <v>1284</v>
      </c>
      <c r="FZ99" s="35" t="s">
        <v>1506</v>
      </c>
    </row>
    <row r="100" spans="1:182" x14ac:dyDescent="0.2">
      <c r="A100" s="35" t="s">
        <v>1612</v>
      </c>
      <c r="B100" s="35" t="s">
        <v>568</v>
      </c>
      <c r="C100" s="35" t="s">
        <v>269</v>
      </c>
      <c r="D100" s="35">
        <v>1</v>
      </c>
      <c r="E100" s="35">
        <v>50</v>
      </c>
      <c r="F100" s="35" t="s">
        <v>795</v>
      </c>
      <c r="G100" s="36">
        <v>43358</v>
      </c>
      <c r="H100" s="37">
        <f t="shared" si="3"/>
        <v>43358</v>
      </c>
      <c r="I100" s="35">
        <v>16</v>
      </c>
      <c r="J100" s="35">
        <v>17</v>
      </c>
      <c r="L100" s="35">
        <v>43</v>
      </c>
      <c r="M100" s="35">
        <v>4</v>
      </c>
      <c r="T100" s="35" t="s">
        <v>1274</v>
      </c>
      <c r="U100" s="35" t="s">
        <v>1275</v>
      </c>
      <c r="V100" s="35">
        <v>10</v>
      </c>
      <c r="W100" s="35" t="s">
        <v>1276</v>
      </c>
      <c r="X100" s="35" t="s">
        <v>1277</v>
      </c>
      <c r="Y100" s="35">
        <v>1</v>
      </c>
      <c r="Z100" s="35">
        <v>0</v>
      </c>
      <c r="AA100" s="35">
        <v>0</v>
      </c>
      <c r="AB100" s="35">
        <v>0</v>
      </c>
      <c r="AC100" s="35">
        <v>0</v>
      </c>
      <c r="AD100" s="35">
        <v>0</v>
      </c>
      <c r="AE100" s="35">
        <v>0</v>
      </c>
      <c r="AF100" s="35">
        <v>0</v>
      </c>
      <c r="AI100" s="35" t="s">
        <v>1311</v>
      </c>
      <c r="AJ100" s="35">
        <v>0</v>
      </c>
      <c r="AK100" s="35">
        <v>1</v>
      </c>
      <c r="AL100" s="35">
        <v>0</v>
      </c>
      <c r="AM100" s="35">
        <v>0</v>
      </c>
      <c r="AN100" s="35">
        <v>0</v>
      </c>
      <c r="AO100" s="35">
        <v>0</v>
      </c>
      <c r="AP100" s="35">
        <v>0</v>
      </c>
      <c r="AR100" s="35">
        <v>0</v>
      </c>
      <c r="AS100" s="35">
        <v>2</v>
      </c>
      <c r="AT100" s="35" t="s">
        <v>1279</v>
      </c>
      <c r="AU100" s="35">
        <v>0</v>
      </c>
      <c r="AV100" s="35">
        <v>0</v>
      </c>
      <c r="AW100" s="35">
        <v>0</v>
      </c>
      <c r="AX100" s="35">
        <v>0</v>
      </c>
      <c r="AY100" s="35">
        <v>0</v>
      </c>
      <c r="AZ100" s="35">
        <v>0</v>
      </c>
      <c r="BA100" s="35">
        <v>0</v>
      </c>
      <c r="BB100" s="35">
        <v>0</v>
      </c>
      <c r="BC100" s="35">
        <v>0</v>
      </c>
      <c r="BD100" s="35">
        <v>0</v>
      </c>
      <c r="BE100" s="35">
        <v>0</v>
      </c>
      <c r="BF100" s="35">
        <v>0</v>
      </c>
      <c r="BG100" s="35">
        <v>1</v>
      </c>
      <c r="BK100" s="35" t="s">
        <v>1772</v>
      </c>
      <c r="BL100" s="35">
        <v>0</v>
      </c>
      <c r="BM100" s="35">
        <v>0</v>
      </c>
      <c r="BN100" s="35">
        <v>0</v>
      </c>
      <c r="BO100" s="35">
        <v>0</v>
      </c>
      <c r="BP100" s="35">
        <v>0</v>
      </c>
      <c r="BQ100" s="35">
        <v>0</v>
      </c>
      <c r="BR100" s="35">
        <v>0</v>
      </c>
      <c r="BS100" s="35">
        <v>0</v>
      </c>
      <c r="BT100" s="35">
        <v>0</v>
      </c>
      <c r="BU100" s="35">
        <v>0</v>
      </c>
      <c r="BV100" s="35">
        <v>0</v>
      </c>
      <c r="BW100" s="35">
        <v>1</v>
      </c>
      <c r="BX100" s="35">
        <v>0</v>
      </c>
      <c r="CD100" s="35" t="s">
        <v>1280</v>
      </c>
      <c r="CE100" s="35">
        <v>0</v>
      </c>
      <c r="CF100" s="35">
        <v>0</v>
      </c>
      <c r="CG100" s="35">
        <v>0</v>
      </c>
      <c r="CH100" s="35">
        <v>0</v>
      </c>
      <c r="CI100" s="35">
        <v>0</v>
      </c>
      <c r="CJ100" s="35">
        <v>0</v>
      </c>
      <c r="CK100" s="35">
        <v>0</v>
      </c>
      <c r="CL100" s="35">
        <v>0</v>
      </c>
      <c r="CM100" s="35">
        <v>0</v>
      </c>
      <c r="CN100" s="35">
        <v>0</v>
      </c>
      <c r="CO100" s="35">
        <v>0</v>
      </c>
      <c r="CP100" s="35">
        <v>0</v>
      </c>
      <c r="CQ100" s="35">
        <v>0</v>
      </c>
      <c r="CR100" s="35">
        <v>0</v>
      </c>
      <c r="CS100" s="35">
        <v>1</v>
      </c>
      <c r="CT100" s="35">
        <v>0</v>
      </c>
      <c r="CX100" s="35">
        <v>4</v>
      </c>
      <c r="CY100" s="35">
        <v>3</v>
      </c>
      <c r="CZ100" s="35">
        <v>3</v>
      </c>
      <c r="DA100" s="35">
        <v>3</v>
      </c>
      <c r="DB100" s="35">
        <v>3</v>
      </c>
      <c r="DC100" s="35">
        <v>3</v>
      </c>
      <c r="DD100" s="35" t="s">
        <v>1599</v>
      </c>
      <c r="DE100" s="35">
        <v>2</v>
      </c>
      <c r="DF100" s="35">
        <v>4</v>
      </c>
      <c r="DG100" s="35">
        <v>3</v>
      </c>
      <c r="DH100" s="35" t="s">
        <v>1599</v>
      </c>
      <c r="DI100" s="35" t="s">
        <v>1599</v>
      </c>
      <c r="DJ100" s="35" t="s">
        <v>1599</v>
      </c>
      <c r="DK100" s="35" t="s">
        <v>1599</v>
      </c>
      <c r="DL100" s="35">
        <v>3</v>
      </c>
      <c r="DM100" s="35">
        <v>3</v>
      </c>
      <c r="DN100" s="35">
        <v>3</v>
      </c>
      <c r="DO100" s="35" t="s">
        <v>1599</v>
      </c>
      <c r="DP100" s="35" t="s">
        <v>1599</v>
      </c>
      <c r="DQ100" s="35" t="s">
        <v>1599</v>
      </c>
      <c r="DR100" s="35" t="s">
        <v>1599</v>
      </c>
      <c r="DS100" s="35" t="s">
        <v>1599</v>
      </c>
      <c r="DT100" s="35" t="s">
        <v>1881</v>
      </c>
      <c r="DU100" s="35" t="s">
        <v>54</v>
      </c>
      <c r="DV100" s="35">
        <v>5</v>
      </c>
      <c r="DW100" s="35" t="s">
        <v>1355</v>
      </c>
      <c r="DY100" s="35" t="s">
        <v>1342</v>
      </c>
      <c r="EA100" s="35" t="s">
        <v>795</v>
      </c>
      <c r="EB100" s="35" t="s">
        <v>1317</v>
      </c>
      <c r="EC100" s="35" t="s">
        <v>1352</v>
      </c>
      <c r="EJ100" s="35" t="s">
        <v>201</v>
      </c>
      <c r="EK100" s="35">
        <v>0</v>
      </c>
      <c r="EL100" s="35">
        <v>1</v>
      </c>
      <c r="EM100" s="35">
        <v>0</v>
      </c>
      <c r="EN100" s="35">
        <v>0</v>
      </c>
      <c r="EO100" s="35">
        <v>0</v>
      </c>
      <c r="EP100" s="35">
        <v>0</v>
      </c>
      <c r="EQ100" s="35">
        <v>0</v>
      </c>
      <c r="ER100" s="35">
        <v>0</v>
      </c>
      <c r="ES100" s="35">
        <v>0</v>
      </c>
      <c r="FA100" s="20" t="s">
        <v>1599</v>
      </c>
      <c r="FC100" s="20" t="s">
        <v>1599</v>
      </c>
      <c r="FE100" s="20">
        <v>100</v>
      </c>
      <c r="FG100" s="20">
        <v>100</v>
      </c>
      <c r="FK100" s="20" t="s">
        <v>1599</v>
      </c>
      <c r="FL100" s="35" t="s">
        <v>1923</v>
      </c>
      <c r="FM100" s="35">
        <v>0</v>
      </c>
      <c r="FN100" s="35">
        <v>1</v>
      </c>
      <c r="FO100" s="35">
        <v>0</v>
      </c>
      <c r="FP100" s="35" t="s">
        <v>1507</v>
      </c>
      <c r="FQ100" s="35" t="s">
        <v>1508</v>
      </c>
      <c r="FR100" s="44">
        <v>86270</v>
      </c>
      <c r="FS100" s="35" t="s">
        <v>1281</v>
      </c>
      <c r="FT100" s="35">
        <v>80</v>
      </c>
      <c r="FU100" s="35" t="s">
        <v>1282</v>
      </c>
      <c r="FV100" s="35" t="s">
        <v>1283</v>
      </c>
      <c r="FX100" s="35">
        <v>3000</v>
      </c>
      <c r="FY100" s="35" t="s">
        <v>1310</v>
      </c>
    </row>
    <row r="101" spans="1:182" x14ac:dyDescent="0.2">
      <c r="A101" s="35" t="s">
        <v>1612</v>
      </c>
      <c r="B101" s="35" t="s">
        <v>568</v>
      </c>
      <c r="C101" s="35" t="s">
        <v>270</v>
      </c>
      <c r="D101" s="35">
        <v>1</v>
      </c>
      <c r="E101" s="35">
        <v>50</v>
      </c>
      <c r="F101" s="35" t="s">
        <v>795</v>
      </c>
      <c r="G101" s="36">
        <v>43358</v>
      </c>
      <c r="H101" s="37">
        <f t="shared" si="3"/>
        <v>43358</v>
      </c>
      <c r="I101" s="35">
        <v>16</v>
      </c>
      <c r="J101" s="35">
        <v>17</v>
      </c>
      <c r="L101" s="35">
        <v>43</v>
      </c>
      <c r="M101" s="35">
        <v>4</v>
      </c>
      <c r="T101" s="35" t="s">
        <v>1274</v>
      </c>
      <c r="U101" s="35" t="s">
        <v>1275</v>
      </c>
      <c r="V101" s="35">
        <v>10</v>
      </c>
      <c r="W101" s="35" t="s">
        <v>1276</v>
      </c>
      <c r="X101" s="35" t="s">
        <v>1277</v>
      </c>
      <c r="Y101" s="35">
        <v>1</v>
      </c>
      <c r="Z101" s="35">
        <v>0</v>
      </c>
      <c r="AA101" s="35">
        <v>0</v>
      </c>
      <c r="AB101" s="35">
        <v>0</v>
      </c>
      <c r="AC101" s="35">
        <v>0</v>
      </c>
      <c r="AD101" s="35">
        <v>0</v>
      </c>
      <c r="AE101" s="35">
        <v>0</v>
      </c>
      <c r="AF101" s="35">
        <v>0</v>
      </c>
      <c r="AH101" s="35">
        <v>10</v>
      </c>
      <c r="AI101" s="35" t="s">
        <v>1278</v>
      </c>
      <c r="AJ101" s="35">
        <v>1</v>
      </c>
      <c r="AK101" s="35">
        <v>0</v>
      </c>
      <c r="AL101" s="35">
        <v>0</v>
      </c>
      <c r="AM101" s="35">
        <v>0</v>
      </c>
      <c r="AN101" s="35">
        <v>0</v>
      </c>
      <c r="AO101" s="35">
        <v>0</v>
      </c>
      <c r="AP101" s="35">
        <v>0</v>
      </c>
      <c r="AR101" s="35">
        <v>0</v>
      </c>
      <c r="AS101" s="35">
        <v>1</v>
      </c>
      <c r="AT101" s="35" t="s">
        <v>1279</v>
      </c>
      <c r="AU101" s="35">
        <v>0</v>
      </c>
      <c r="AV101" s="35">
        <v>0</v>
      </c>
      <c r="AW101" s="35">
        <v>0</v>
      </c>
      <c r="AX101" s="35">
        <v>0</v>
      </c>
      <c r="AY101" s="35">
        <v>0</v>
      </c>
      <c r="AZ101" s="35">
        <v>0</v>
      </c>
      <c r="BA101" s="35">
        <v>0</v>
      </c>
      <c r="BB101" s="35">
        <v>0</v>
      </c>
      <c r="BC101" s="35">
        <v>0</v>
      </c>
      <c r="BD101" s="35">
        <v>0</v>
      </c>
      <c r="BE101" s="35">
        <v>0</v>
      </c>
      <c r="BF101" s="35">
        <v>0</v>
      </c>
      <c r="BG101" s="35">
        <v>1</v>
      </c>
      <c r="BK101" s="35" t="s">
        <v>1334</v>
      </c>
      <c r="BL101" s="35">
        <v>0</v>
      </c>
      <c r="BM101" s="35">
        <v>0</v>
      </c>
      <c r="BN101" s="35">
        <v>0</v>
      </c>
      <c r="BO101" s="35">
        <v>0</v>
      </c>
      <c r="BP101" s="35">
        <v>0</v>
      </c>
      <c r="BQ101" s="35">
        <v>0</v>
      </c>
      <c r="BR101" s="35">
        <v>0</v>
      </c>
      <c r="BS101" s="35">
        <v>0</v>
      </c>
      <c r="BT101" s="35">
        <v>0</v>
      </c>
      <c r="BU101" s="35">
        <v>0</v>
      </c>
      <c r="BV101" s="35">
        <v>1</v>
      </c>
      <c r="BW101" s="35">
        <v>0</v>
      </c>
      <c r="BX101" s="35">
        <v>0</v>
      </c>
      <c r="CD101" s="35" t="s">
        <v>1293</v>
      </c>
      <c r="CE101" s="35">
        <v>1</v>
      </c>
      <c r="CF101" s="35">
        <v>0</v>
      </c>
      <c r="CG101" s="35">
        <v>0</v>
      </c>
      <c r="CH101" s="35">
        <v>0</v>
      </c>
      <c r="CI101" s="35">
        <v>0</v>
      </c>
      <c r="CJ101" s="35">
        <v>0</v>
      </c>
      <c r="CK101" s="35">
        <v>0</v>
      </c>
      <c r="CL101" s="35">
        <v>0</v>
      </c>
      <c r="CM101" s="35">
        <v>0</v>
      </c>
      <c r="CN101" s="35">
        <v>0</v>
      </c>
      <c r="CO101" s="35">
        <v>0</v>
      </c>
      <c r="CP101" s="35">
        <v>0</v>
      </c>
      <c r="CQ101" s="35">
        <v>0</v>
      </c>
      <c r="CR101" s="35">
        <v>0</v>
      </c>
      <c r="CS101" s="35">
        <v>0</v>
      </c>
      <c r="CT101" s="35">
        <v>0</v>
      </c>
      <c r="CX101" s="35">
        <v>4</v>
      </c>
      <c r="CY101" s="35">
        <v>3</v>
      </c>
      <c r="CZ101" s="35">
        <v>2</v>
      </c>
      <c r="DA101" s="35">
        <v>3</v>
      </c>
      <c r="DB101" s="35">
        <v>4</v>
      </c>
      <c r="DC101" s="35">
        <v>2</v>
      </c>
      <c r="DD101" s="35">
        <v>4</v>
      </c>
      <c r="DE101" s="35" t="s">
        <v>1599</v>
      </c>
      <c r="DF101" s="35">
        <v>4</v>
      </c>
      <c r="DG101" s="35" t="s">
        <v>1599</v>
      </c>
      <c r="DH101" s="35" t="s">
        <v>1599</v>
      </c>
      <c r="DI101" s="35" t="s">
        <v>1599</v>
      </c>
      <c r="DJ101" s="35" t="s">
        <v>1599</v>
      </c>
      <c r="DK101" s="35" t="s">
        <v>1599</v>
      </c>
      <c r="DL101" s="35">
        <v>4</v>
      </c>
      <c r="DM101" s="35">
        <v>4</v>
      </c>
      <c r="DN101" s="35">
        <v>4</v>
      </c>
      <c r="DO101" s="35" t="s">
        <v>1599</v>
      </c>
      <c r="DP101" s="35" t="s">
        <v>1599</v>
      </c>
      <c r="DQ101" s="35" t="s">
        <v>1599</v>
      </c>
      <c r="DR101" s="35" t="s">
        <v>1599</v>
      </c>
      <c r="DS101" s="35" t="s">
        <v>1599</v>
      </c>
      <c r="DT101" s="35" t="s">
        <v>1881</v>
      </c>
      <c r="DU101" s="35" t="s">
        <v>51</v>
      </c>
      <c r="EJ101" s="35" t="s">
        <v>1599</v>
      </c>
      <c r="EW101" s="20" t="s">
        <v>51</v>
      </c>
      <c r="FA101" s="20" t="s">
        <v>1599</v>
      </c>
      <c r="FC101" s="20" t="s">
        <v>1599</v>
      </c>
      <c r="FE101" s="20" t="s">
        <v>1599</v>
      </c>
      <c r="FG101" s="20" t="s">
        <v>1599</v>
      </c>
      <c r="FK101" s="20" t="s">
        <v>1599</v>
      </c>
      <c r="FL101" s="35" t="s">
        <v>1923</v>
      </c>
      <c r="FM101" s="35">
        <v>0</v>
      </c>
      <c r="FN101" s="35">
        <v>1</v>
      </c>
      <c r="FO101" s="35">
        <v>0</v>
      </c>
      <c r="FQ101" s="35" t="s">
        <v>795</v>
      </c>
      <c r="FR101" s="44">
        <v>17000</v>
      </c>
      <c r="FS101" s="35" t="s">
        <v>1281</v>
      </c>
      <c r="FT101" s="35">
        <v>43</v>
      </c>
      <c r="FU101" s="35" t="s">
        <v>1282</v>
      </c>
      <c r="FV101" s="35" t="s">
        <v>1336</v>
      </c>
      <c r="FX101" s="35">
        <v>1500</v>
      </c>
      <c r="FY101" s="35" t="s">
        <v>1310</v>
      </c>
    </row>
    <row r="102" spans="1:182" x14ac:dyDescent="0.2">
      <c r="A102" s="35" t="s">
        <v>1612</v>
      </c>
      <c r="B102" s="35" t="s">
        <v>568</v>
      </c>
      <c r="C102" s="35" t="s">
        <v>271</v>
      </c>
      <c r="D102" s="35">
        <v>1</v>
      </c>
      <c r="E102" s="35">
        <v>50</v>
      </c>
      <c r="F102" s="35" t="s">
        <v>795</v>
      </c>
      <c r="G102" s="36">
        <v>43358</v>
      </c>
      <c r="H102" s="37">
        <f t="shared" si="3"/>
        <v>43358</v>
      </c>
      <c r="I102" s="35">
        <v>16</v>
      </c>
      <c r="J102" s="35">
        <v>17</v>
      </c>
      <c r="L102" s="35">
        <v>43</v>
      </c>
      <c r="M102" s="35">
        <v>4</v>
      </c>
      <c r="T102" s="35" t="s">
        <v>1339</v>
      </c>
      <c r="U102" s="35" t="s">
        <v>50</v>
      </c>
      <c r="V102" s="35">
        <v>10</v>
      </c>
      <c r="W102" s="35" t="s">
        <v>1340</v>
      </c>
      <c r="X102" s="35" t="s">
        <v>1277</v>
      </c>
      <c r="Y102" s="35">
        <v>1</v>
      </c>
      <c r="Z102" s="35">
        <v>0</v>
      </c>
      <c r="AA102" s="35">
        <v>0</v>
      </c>
      <c r="AB102" s="35">
        <v>0</v>
      </c>
      <c r="AC102" s="35">
        <v>0</v>
      </c>
      <c r="AD102" s="35">
        <v>0</v>
      </c>
      <c r="AE102" s="35">
        <v>0</v>
      </c>
      <c r="AF102" s="35">
        <v>0</v>
      </c>
      <c r="AH102" s="35">
        <v>4</v>
      </c>
      <c r="AI102" s="35" t="s">
        <v>1278</v>
      </c>
      <c r="AJ102" s="35">
        <v>1</v>
      </c>
      <c r="AK102" s="35">
        <v>0</v>
      </c>
      <c r="AL102" s="35">
        <v>0</v>
      </c>
      <c r="AM102" s="35">
        <v>0</v>
      </c>
      <c r="AN102" s="35">
        <v>0</v>
      </c>
      <c r="AO102" s="35">
        <v>0</v>
      </c>
      <c r="AP102" s="35">
        <v>0</v>
      </c>
      <c r="AR102" s="35">
        <v>0</v>
      </c>
      <c r="AS102" s="35">
        <v>1</v>
      </c>
      <c r="AT102" s="35" t="s">
        <v>1289</v>
      </c>
      <c r="AU102" s="35">
        <v>0</v>
      </c>
      <c r="AV102" s="35">
        <v>0</v>
      </c>
      <c r="AW102" s="35">
        <v>0</v>
      </c>
      <c r="AX102" s="35">
        <v>1</v>
      </c>
      <c r="AY102" s="35">
        <v>0</v>
      </c>
      <c r="AZ102" s="35">
        <v>0</v>
      </c>
      <c r="BA102" s="35">
        <v>0</v>
      </c>
      <c r="BB102" s="35">
        <v>0</v>
      </c>
      <c r="BC102" s="35">
        <v>0</v>
      </c>
      <c r="BD102" s="35">
        <v>0</v>
      </c>
      <c r="BE102" s="35">
        <v>0</v>
      </c>
      <c r="BF102" s="35">
        <v>0</v>
      </c>
      <c r="BG102" s="35">
        <v>0</v>
      </c>
      <c r="BI102" s="35" t="s">
        <v>1291</v>
      </c>
      <c r="BJ102" s="35">
        <v>30</v>
      </c>
      <c r="BK102" s="35" t="s">
        <v>1772</v>
      </c>
      <c r="BL102" s="35">
        <v>0</v>
      </c>
      <c r="BM102" s="35">
        <v>0</v>
      </c>
      <c r="BN102" s="35">
        <v>0</v>
      </c>
      <c r="BO102" s="35">
        <v>0</v>
      </c>
      <c r="BP102" s="35">
        <v>0</v>
      </c>
      <c r="BQ102" s="35">
        <v>0</v>
      </c>
      <c r="BR102" s="35">
        <v>0</v>
      </c>
      <c r="BS102" s="35">
        <v>0</v>
      </c>
      <c r="BT102" s="35">
        <v>0</v>
      </c>
      <c r="BU102" s="35">
        <v>0</v>
      </c>
      <c r="BV102" s="35">
        <v>0</v>
      </c>
      <c r="BW102" s="35">
        <v>1</v>
      </c>
      <c r="BX102" s="35">
        <v>0</v>
      </c>
      <c r="CD102" s="35" t="s">
        <v>1280</v>
      </c>
      <c r="CE102" s="35">
        <v>0</v>
      </c>
      <c r="CF102" s="35">
        <v>0</v>
      </c>
      <c r="CG102" s="35">
        <v>0</v>
      </c>
      <c r="CH102" s="35">
        <v>0</v>
      </c>
      <c r="CI102" s="35">
        <v>0</v>
      </c>
      <c r="CJ102" s="35">
        <v>0</v>
      </c>
      <c r="CK102" s="35">
        <v>0</v>
      </c>
      <c r="CL102" s="35">
        <v>0</v>
      </c>
      <c r="CM102" s="35">
        <v>0</v>
      </c>
      <c r="CN102" s="35">
        <v>0</v>
      </c>
      <c r="CO102" s="35">
        <v>0</v>
      </c>
      <c r="CP102" s="35">
        <v>0</v>
      </c>
      <c r="CQ102" s="35">
        <v>0</v>
      </c>
      <c r="CR102" s="35">
        <v>0</v>
      </c>
      <c r="CS102" s="35">
        <v>1</v>
      </c>
      <c r="CT102" s="35">
        <v>0</v>
      </c>
      <c r="CX102" s="35">
        <v>4</v>
      </c>
      <c r="CY102" s="35">
        <v>3</v>
      </c>
      <c r="CZ102" s="35">
        <v>2</v>
      </c>
      <c r="DA102" s="35">
        <v>3</v>
      </c>
      <c r="DB102" s="35">
        <v>2</v>
      </c>
      <c r="DC102" s="35">
        <v>3</v>
      </c>
      <c r="DD102" s="35" t="s">
        <v>1599</v>
      </c>
      <c r="DE102" s="35" t="s">
        <v>1599</v>
      </c>
      <c r="DF102" s="35" t="s">
        <v>1599</v>
      </c>
      <c r="DG102" s="35" t="s">
        <v>1599</v>
      </c>
      <c r="DH102" s="35" t="s">
        <v>1599</v>
      </c>
      <c r="DI102" s="35" t="s">
        <v>1599</v>
      </c>
      <c r="DJ102" s="35" t="s">
        <v>1599</v>
      </c>
      <c r="DK102" s="35" t="s">
        <v>1599</v>
      </c>
      <c r="DL102" s="35" t="s">
        <v>1599</v>
      </c>
      <c r="DM102" s="35" t="s">
        <v>1599</v>
      </c>
      <c r="DN102" s="35">
        <v>1</v>
      </c>
      <c r="DO102" s="35" t="s">
        <v>1599</v>
      </c>
      <c r="DP102" s="35" t="s">
        <v>1599</v>
      </c>
      <c r="DQ102" s="35" t="s">
        <v>1599</v>
      </c>
      <c r="DR102" s="35" t="s">
        <v>1599</v>
      </c>
      <c r="DS102" s="35" t="s">
        <v>1599</v>
      </c>
      <c r="DT102" s="35" t="s">
        <v>1317</v>
      </c>
      <c r="DU102" s="35" t="s">
        <v>51</v>
      </c>
      <c r="EJ102" s="35" t="s">
        <v>1599</v>
      </c>
      <c r="EW102" s="20" t="s">
        <v>51</v>
      </c>
      <c r="FA102" s="20" t="s">
        <v>1599</v>
      </c>
      <c r="FC102" s="20" t="s">
        <v>1599</v>
      </c>
      <c r="FE102" s="20" t="s">
        <v>1599</v>
      </c>
      <c r="FG102" s="20" t="s">
        <v>1599</v>
      </c>
      <c r="FK102" s="20" t="s">
        <v>1599</v>
      </c>
      <c r="FL102" s="35" t="s">
        <v>1923</v>
      </c>
      <c r="FM102" s="35">
        <v>0</v>
      </c>
      <c r="FN102" s="35">
        <v>1</v>
      </c>
      <c r="FO102" s="35">
        <v>0</v>
      </c>
      <c r="FQ102" s="35" t="s">
        <v>795</v>
      </c>
      <c r="FR102" s="44">
        <v>17000</v>
      </c>
      <c r="FS102" s="35" t="s">
        <v>1281</v>
      </c>
      <c r="FT102" s="35">
        <v>68</v>
      </c>
      <c r="FU102" s="35" t="s">
        <v>1301</v>
      </c>
      <c r="FV102" s="35" t="s">
        <v>1283</v>
      </c>
      <c r="FY102" s="35" t="s">
        <v>1284</v>
      </c>
    </row>
    <row r="103" spans="1:182" x14ac:dyDescent="0.2">
      <c r="A103" s="35" t="s">
        <v>1612</v>
      </c>
      <c r="B103" s="35" t="s">
        <v>568</v>
      </c>
      <c r="C103" s="35" t="s">
        <v>272</v>
      </c>
      <c r="D103" s="35">
        <v>3</v>
      </c>
      <c r="E103" s="35">
        <v>50</v>
      </c>
      <c r="F103" s="35" t="s">
        <v>795</v>
      </c>
      <c r="G103" s="36">
        <v>43358</v>
      </c>
      <c r="H103" s="37">
        <f t="shared" si="3"/>
        <v>43358</v>
      </c>
      <c r="I103" s="35">
        <v>16</v>
      </c>
      <c r="J103" s="35">
        <v>17</v>
      </c>
      <c r="L103" s="35">
        <v>43</v>
      </c>
      <c r="M103" s="35">
        <v>4</v>
      </c>
      <c r="T103" s="35" t="s">
        <v>1285</v>
      </c>
      <c r="U103" s="35" t="s">
        <v>52</v>
      </c>
      <c r="V103" s="35">
        <v>40</v>
      </c>
      <c r="W103" s="35" t="s">
        <v>1286</v>
      </c>
      <c r="X103" s="35" t="s">
        <v>1277</v>
      </c>
      <c r="Y103" s="35">
        <v>1</v>
      </c>
      <c r="Z103" s="35">
        <v>0</v>
      </c>
      <c r="AA103" s="35">
        <v>0</v>
      </c>
      <c r="AB103" s="35">
        <v>0</v>
      </c>
      <c r="AC103" s="35">
        <v>0</v>
      </c>
      <c r="AD103" s="35">
        <v>0</v>
      </c>
      <c r="AE103" s="35">
        <v>0</v>
      </c>
      <c r="AF103" s="35">
        <v>0</v>
      </c>
      <c r="AI103" s="35" t="s">
        <v>1311</v>
      </c>
      <c r="AJ103" s="35">
        <v>0</v>
      </c>
      <c r="AK103" s="35">
        <v>1</v>
      </c>
      <c r="AL103" s="35">
        <v>0</v>
      </c>
      <c r="AM103" s="35">
        <v>0</v>
      </c>
      <c r="AN103" s="35">
        <v>0</v>
      </c>
      <c r="AO103" s="35">
        <v>0</v>
      </c>
      <c r="AP103" s="35">
        <v>0</v>
      </c>
      <c r="AR103" s="35">
        <v>0</v>
      </c>
      <c r="AS103" s="35">
        <v>3</v>
      </c>
      <c r="AT103" s="35" t="s">
        <v>1599</v>
      </c>
      <c r="AU103" s="35">
        <v>0</v>
      </c>
      <c r="AV103" s="35">
        <v>0</v>
      </c>
      <c r="AW103" s="35">
        <v>0</v>
      </c>
      <c r="AX103" s="35">
        <v>0</v>
      </c>
      <c r="AY103" s="35">
        <v>0</v>
      </c>
      <c r="AZ103" s="35">
        <v>0</v>
      </c>
      <c r="BA103" s="35">
        <v>0</v>
      </c>
      <c r="BB103" s="35">
        <v>0</v>
      </c>
      <c r="BC103" s="35">
        <v>0</v>
      </c>
      <c r="BD103" s="35">
        <v>0</v>
      </c>
      <c r="BE103" s="35">
        <v>0</v>
      </c>
      <c r="BF103" s="35">
        <v>0</v>
      </c>
      <c r="BG103" s="35">
        <v>0</v>
      </c>
      <c r="BK103" s="35" t="s">
        <v>1753</v>
      </c>
      <c r="BL103" s="35">
        <v>1</v>
      </c>
      <c r="BM103" s="35">
        <v>0</v>
      </c>
      <c r="BN103" s="35">
        <v>0</v>
      </c>
      <c r="BO103" s="35">
        <v>0</v>
      </c>
      <c r="BP103" s="35">
        <v>0</v>
      </c>
      <c r="BQ103" s="35">
        <v>1</v>
      </c>
      <c r="BR103" s="35">
        <v>0</v>
      </c>
      <c r="BS103" s="35">
        <v>0</v>
      </c>
      <c r="BT103" s="35">
        <v>0</v>
      </c>
      <c r="BU103" s="35">
        <v>0</v>
      </c>
      <c r="BV103" s="35">
        <v>0</v>
      </c>
      <c r="BW103" s="35">
        <v>0</v>
      </c>
      <c r="BX103" s="35">
        <v>0</v>
      </c>
      <c r="CD103" s="35" t="s">
        <v>1787</v>
      </c>
      <c r="CE103" s="35">
        <v>1</v>
      </c>
      <c r="CF103" s="35">
        <v>0</v>
      </c>
      <c r="CG103" s="35">
        <v>0</v>
      </c>
      <c r="CH103" s="35">
        <v>0</v>
      </c>
      <c r="CI103" s="35">
        <v>0</v>
      </c>
      <c r="CJ103" s="35">
        <v>0</v>
      </c>
      <c r="CK103" s="35">
        <v>0</v>
      </c>
      <c r="CL103" s="35">
        <v>0</v>
      </c>
      <c r="CM103" s="35">
        <v>1</v>
      </c>
      <c r="CN103" s="35">
        <v>0</v>
      </c>
      <c r="CO103" s="35">
        <v>0</v>
      </c>
      <c r="CP103" s="35">
        <v>0</v>
      </c>
      <c r="CQ103" s="35">
        <v>0</v>
      </c>
      <c r="CR103" s="35">
        <v>0</v>
      </c>
      <c r="CS103" s="35">
        <v>0</v>
      </c>
      <c r="CT103" s="35">
        <v>0</v>
      </c>
      <c r="CX103" s="35">
        <v>4</v>
      </c>
      <c r="CY103" s="35">
        <v>4</v>
      </c>
      <c r="CZ103" s="35">
        <v>4</v>
      </c>
      <c r="DA103" s="35" t="s">
        <v>1599</v>
      </c>
      <c r="DB103" s="35">
        <v>2</v>
      </c>
      <c r="DC103" s="35" t="s">
        <v>1599</v>
      </c>
      <c r="DD103" s="35" t="s">
        <v>1599</v>
      </c>
      <c r="DE103" s="35" t="s">
        <v>1599</v>
      </c>
      <c r="DF103" s="35" t="s">
        <v>1599</v>
      </c>
      <c r="DG103" s="35" t="s">
        <v>1599</v>
      </c>
      <c r="DH103" s="35" t="s">
        <v>1599</v>
      </c>
      <c r="DI103" s="35" t="s">
        <v>1599</v>
      </c>
      <c r="DJ103" s="35" t="s">
        <v>1599</v>
      </c>
      <c r="DK103" s="35" t="s">
        <v>1599</v>
      </c>
      <c r="DL103" s="35" t="s">
        <v>1599</v>
      </c>
      <c r="DM103" s="35" t="s">
        <v>1599</v>
      </c>
      <c r="DN103" s="35" t="s">
        <v>1599</v>
      </c>
      <c r="DO103" s="35" t="s">
        <v>1599</v>
      </c>
      <c r="DP103" s="35" t="s">
        <v>1599</v>
      </c>
      <c r="DQ103" s="35" t="s">
        <v>1599</v>
      </c>
      <c r="DR103" s="35" t="s">
        <v>1599</v>
      </c>
      <c r="DS103" s="35" t="s">
        <v>1599</v>
      </c>
      <c r="DU103" s="35" t="s">
        <v>51</v>
      </c>
      <c r="EJ103" s="35" t="s">
        <v>1599</v>
      </c>
      <c r="FA103" s="20" t="s">
        <v>1599</v>
      </c>
      <c r="FC103" s="20" t="s">
        <v>1599</v>
      </c>
      <c r="FE103" s="20" t="s">
        <v>1599</v>
      </c>
      <c r="FG103" s="20" t="s">
        <v>1599</v>
      </c>
      <c r="FK103" s="20" t="s">
        <v>1599</v>
      </c>
      <c r="FL103" s="35" t="s">
        <v>1325</v>
      </c>
      <c r="FM103" s="35">
        <v>1</v>
      </c>
      <c r="FN103" s="35">
        <v>0</v>
      </c>
      <c r="FO103" s="35">
        <v>0</v>
      </c>
      <c r="FQ103" s="35" t="s">
        <v>795</v>
      </c>
      <c r="FR103" s="44">
        <v>17000</v>
      </c>
      <c r="FS103" s="35" t="s">
        <v>1281</v>
      </c>
      <c r="FT103" s="35">
        <v>43</v>
      </c>
      <c r="FU103" s="35" t="s">
        <v>1282</v>
      </c>
      <c r="FV103" s="35" t="s">
        <v>1366</v>
      </c>
      <c r="FX103" s="35">
        <v>695</v>
      </c>
      <c r="FY103" s="35" t="s">
        <v>1284</v>
      </c>
    </row>
    <row r="104" spans="1:182" x14ac:dyDescent="0.2">
      <c r="A104" s="35" t="s">
        <v>1612</v>
      </c>
      <c r="B104" s="35" t="s">
        <v>568</v>
      </c>
      <c r="C104" s="35" t="s">
        <v>273</v>
      </c>
      <c r="D104" s="35">
        <v>1</v>
      </c>
      <c r="E104" s="35">
        <v>50</v>
      </c>
      <c r="F104" s="35" t="s">
        <v>795</v>
      </c>
      <c r="G104" s="36">
        <v>43358</v>
      </c>
      <c r="H104" s="37">
        <f t="shared" si="3"/>
        <v>43358</v>
      </c>
      <c r="I104" s="35">
        <v>16</v>
      </c>
      <c r="J104" s="35">
        <v>17</v>
      </c>
      <c r="L104" s="35">
        <v>43</v>
      </c>
      <c r="M104" s="35">
        <v>4</v>
      </c>
      <c r="T104" s="35" t="s">
        <v>1285</v>
      </c>
      <c r="U104" s="35" t="s">
        <v>52</v>
      </c>
      <c r="V104" s="35">
        <v>12</v>
      </c>
      <c r="W104" s="35" t="s">
        <v>1340</v>
      </c>
      <c r="X104" s="35" t="s">
        <v>1277</v>
      </c>
      <c r="Y104" s="35">
        <v>1</v>
      </c>
      <c r="Z104" s="35">
        <v>0</v>
      </c>
      <c r="AA104" s="35">
        <v>0</v>
      </c>
      <c r="AB104" s="35">
        <v>0</v>
      </c>
      <c r="AC104" s="35">
        <v>0</v>
      </c>
      <c r="AD104" s="35">
        <v>0</v>
      </c>
      <c r="AE104" s="35">
        <v>0</v>
      </c>
      <c r="AF104" s="35">
        <v>0</v>
      </c>
      <c r="AI104" s="35" t="s">
        <v>1287</v>
      </c>
      <c r="AJ104" s="35">
        <v>0</v>
      </c>
      <c r="AK104" s="35">
        <v>0</v>
      </c>
      <c r="AL104" s="35">
        <v>1</v>
      </c>
      <c r="AM104" s="35">
        <v>0</v>
      </c>
      <c r="AN104" s="35">
        <v>0</v>
      </c>
      <c r="AO104" s="35">
        <v>0</v>
      </c>
      <c r="AP104" s="35">
        <v>0</v>
      </c>
      <c r="AR104" s="35">
        <v>2</v>
      </c>
      <c r="AS104" s="35">
        <v>2</v>
      </c>
      <c r="AT104" s="35" t="s">
        <v>1706</v>
      </c>
      <c r="AU104" s="35">
        <v>1</v>
      </c>
      <c r="AV104" s="35">
        <v>1</v>
      </c>
      <c r="AW104" s="35">
        <v>1</v>
      </c>
      <c r="AX104" s="35">
        <v>1</v>
      </c>
      <c r="AY104" s="35">
        <v>0</v>
      </c>
      <c r="AZ104" s="35">
        <v>0</v>
      </c>
      <c r="BA104" s="35">
        <v>0</v>
      </c>
      <c r="BB104" s="35">
        <v>0</v>
      </c>
      <c r="BC104" s="35">
        <v>1</v>
      </c>
      <c r="BD104" s="35">
        <v>1</v>
      </c>
      <c r="BE104" s="35">
        <v>0</v>
      </c>
      <c r="BF104" s="35">
        <v>1</v>
      </c>
      <c r="BG104" s="35">
        <v>0</v>
      </c>
      <c r="BI104" s="35" t="s">
        <v>1322</v>
      </c>
      <c r="BK104" s="35" t="s">
        <v>1292</v>
      </c>
      <c r="BL104" s="35">
        <v>1</v>
      </c>
      <c r="BM104" s="35">
        <v>0</v>
      </c>
      <c r="BN104" s="35">
        <v>0</v>
      </c>
      <c r="BO104" s="35">
        <v>0</v>
      </c>
      <c r="BP104" s="35">
        <v>0</v>
      </c>
      <c r="BQ104" s="35">
        <v>0</v>
      </c>
      <c r="BR104" s="35">
        <v>0</v>
      </c>
      <c r="BS104" s="35">
        <v>0</v>
      </c>
      <c r="BT104" s="35">
        <v>0</v>
      </c>
      <c r="BU104" s="35">
        <v>0</v>
      </c>
      <c r="BV104" s="35">
        <v>0</v>
      </c>
      <c r="BW104" s="35">
        <v>0</v>
      </c>
      <c r="BX104" s="35">
        <v>0</v>
      </c>
      <c r="CD104" s="35" t="s">
        <v>1816</v>
      </c>
      <c r="CE104" s="35">
        <v>1</v>
      </c>
      <c r="CF104" s="35">
        <v>0</v>
      </c>
      <c r="CG104" s="35">
        <v>0</v>
      </c>
      <c r="CH104" s="35">
        <v>0</v>
      </c>
      <c r="CI104" s="35">
        <v>0</v>
      </c>
      <c r="CJ104" s="35">
        <v>0</v>
      </c>
      <c r="CK104" s="35">
        <v>0</v>
      </c>
      <c r="CL104" s="35">
        <v>0</v>
      </c>
      <c r="CM104" s="35">
        <v>1</v>
      </c>
      <c r="CN104" s="35">
        <v>0</v>
      </c>
      <c r="CO104" s="35">
        <v>0</v>
      </c>
      <c r="CP104" s="35">
        <v>1</v>
      </c>
      <c r="CQ104" s="35">
        <v>0</v>
      </c>
      <c r="CR104" s="35">
        <v>0</v>
      </c>
      <c r="CS104" s="35">
        <v>0</v>
      </c>
      <c r="CT104" s="35">
        <v>0</v>
      </c>
      <c r="CV104" s="35" t="s">
        <v>1509</v>
      </c>
      <c r="CX104" s="35">
        <v>4</v>
      </c>
      <c r="CY104" s="35">
        <v>4</v>
      </c>
      <c r="CZ104" s="35">
        <v>4</v>
      </c>
      <c r="DA104" s="35">
        <v>4</v>
      </c>
      <c r="DB104" s="35">
        <v>4</v>
      </c>
      <c r="DC104" s="35">
        <v>4</v>
      </c>
      <c r="DD104" s="35">
        <v>4</v>
      </c>
      <c r="DE104" s="35" t="s">
        <v>1599</v>
      </c>
      <c r="DF104" s="35" t="s">
        <v>1599</v>
      </c>
      <c r="DG104" s="35" t="s">
        <v>1599</v>
      </c>
      <c r="DH104" s="35" t="s">
        <v>1599</v>
      </c>
      <c r="DI104" s="35" t="s">
        <v>1599</v>
      </c>
      <c r="DJ104" s="35" t="s">
        <v>1599</v>
      </c>
      <c r="DK104" s="35" t="s">
        <v>1599</v>
      </c>
      <c r="DL104" s="35" t="s">
        <v>1599</v>
      </c>
      <c r="DM104" s="35" t="s">
        <v>1599</v>
      </c>
      <c r="DN104" s="35" t="s">
        <v>1599</v>
      </c>
      <c r="DO104" s="35" t="s">
        <v>1599</v>
      </c>
      <c r="DP104" s="35" t="s">
        <v>1599</v>
      </c>
      <c r="DQ104" s="35" t="s">
        <v>1599</v>
      </c>
      <c r="DR104" s="35" t="s">
        <v>1599</v>
      </c>
      <c r="DS104" s="35" t="s">
        <v>1599</v>
      </c>
      <c r="DU104" s="35" t="s">
        <v>54</v>
      </c>
      <c r="DV104" s="35">
        <v>365</v>
      </c>
      <c r="DW104" s="35" t="s">
        <v>1324</v>
      </c>
      <c r="EA104" s="35" t="s">
        <v>781</v>
      </c>
      <c r="EJ104" s="35" t="s">
        <v>1277</v>
      </c>
      <c r="EK104" s="35">
        <v>1</v>
      </c>
      <c r="EL104" s="35">
        <v>0</v>
      </c>
      <c r="EM104" s="35">
        <v>0</v>
      </c>
      <c r="EN104" s="35">
        <v>0</v>
      </c>
      <c r="EO104" s="35">
        <v>0</v>
      </c>
      <c r="EP104" s="35">
        <v>0</v>
      </c>
      <c r="EQ104" s="35">
        <v>0</v>
      </c>
      <c r="ER104" s="35">
        <v>0</v>
      </c>
      <c r="ES104" s="35">
        <v>0</v>
      </c>
      <c r="FA104" s="20" t="s">
        <v>1599</v>
      </c>
      <c r="FC104" s="20" t="s">
        <v>1599</v>
      </c>
      <c r="FE104" s="20" t="s">
        <v>1599</v>
      </c>
      <c r="FG104" s="20" t="s">
        <v>1599</v>
      </c>
      <c r="FK104" s="20" t="s">
        <v>1599</v>
      </c>
      <c r="FL104" s="35" t="s">
        <v>1325</v>
      </c>
      <c r="FM104" s="35">
        <v>1</v>
      </c>
      <c r="FN104" s="35">
        <v>0</v>
      </c>
      <c r="FO104" s="35">
        <v>0</v>
      </c>
      <c r="FR104" s="44"/>
      <c r="FS104" s="35" t="s">
        <v>1281</v>
      </c>
      <c r="FT104" s="35">
        <v>28</v>
      </c>
      <c r="FU104" s="35" t="s">
        <v>1301</v>
      </c>
      <c r="FV104" s="35" t="s">
        <v>1366</v>
      </c>
      <c r="FY104" s="35" t="s">
        <v>1284</v>
      </c>
    </row>
    <row r="105" spans="1:182" x14ac:dyDescent="0.2">
      <c r="A105" s="35" t="s">
        <v>1612</v>
      </c>
      <c r="B105" s="35" t="s">
        <v>568</v>
      </c>
      <c r="C105" s="35" t="s">
        <v>274</v>
      </c>
      <c r="D105" s="35">
        <v>1</v>
      </c>
      <c r="E105" s="35">
        <v>50</v>
      </c>
      <c r="F105" s="35" t="s">
        <v>795</v>
      </c>
      <c r="G105" s="36">
        <v>43358</v>
      </c>
      <c r="H105" s="37">
        <f t="shared" si="3"/>
        <v>43358</v>
      </c>
      <c r="I105" s="35">
        <v>17</v>
      </c>
      <c r="J105" s="35">
        <v>17</v>
      </c>
      <c r="L105" s="35">
        <v>43</v>
      </c>
      <c r="M105" s="35">
        <v>4</v>
      </c>
      <c r="T105" s="35" t="s">
        <v>1358</v>
      </c>
      <c r="U105" s="35" t="s">
        <v>1275</v>
      </c>
      <c r="V105" s="35">
        <v>30</v>
      </c>
      <c r="W105" s="35" t="s">
        <v>1276</v>
      </c>
      <c r="X105" s="35" t="s">
        <v>1277</v>
      </c>
      <c r="Y105" s="35">
        <v>1</v>
      </c>
      <c r="Z105" s="35">
        <v>0</v>
      </c>
      <c r="AA105" s="35">
        <v>0</v>
      </c>
      <c r="AB105" s="35">
        <v>0</v>
      </c>
      <c r="AC105" s="35">
        <v>0</v>
      </c>
      <c r="AD105" s="35">
        <v>0</v>
      </c>
      <c r="AE105" s="35">
        <v>0</v>
      </c>
      <c r="AF105" s="35">
        <v>0</v>
      </c>
      <c r="AH105" s="35">
        <v>2</v>
      </c>
      <c r="AI105" s="35" t="s">
        <v>1311</v>
      </c>
      <c r="AJ105" s="35">
        <v>0</v>
      </c>
      <c r="AK105" s="35">
        <v>1</v>
      </c>
      <c r="AL105" s="35">
        <v>0</v>
      </c>
      <c r="AM105" s="35">
        <v>0</v>
      </c>
      <c r="AN105" s="35">
        <v>0</v>
      </c>
      <c r="AO105" s="35">
        <v>0</v>
      </c>
      <c r="AP105" s="35">
        <v>0</v>
      </c>
      <c r="AR105" s="35">
        <v>0</v>
      </c>
      <c r="AS105" s="35">
        <v>2</v>
      </c>
      <c r="AT105" s="35" t="s">
        <v>1674</v>
      </c>
      <c r="AU105" s="35">
        <v>1</v>
      </c>
      <c r="AV105" s="35">
        <v>1</v>
      </c>
      <c r="AW105" s="35">
        <v>0</v>
      </c>
      <c r="AX105" s="35">
        <v>0</v>
      </c>
      <c r="AY105" s="35">
        <v>0</v>
      </c>
      <c r="AZ105" s="35">
        <v>0</v>
      </c>
      <c r="BA105" s="35">
        <v>0</v>
      </c>
      <c r="BB105" s="35">
        <v>0</v>
      </c>
      <c r="BC105" s="35">
        <v>1</v>
      </c>
      <c r="BD105" s="35">
        <v>0</v>
      </c>
      <c r="BE105" s="35">
        <v>0</v>
      </c>
      <c r="BF105" s="35">
        <v>0</v>
      </c>
      <c r="BG105" s="35">
        <v>0</v>
      </c>
      <c r="BI105" s="35" t="s">
        <v>1291</v>
      </c>
      <c r="BJ105" s="35">
        <v>10</v>
      </c>
      <c r="BK105" s="35" t="s">
        <v>1759</v>
      </c>
      <c r="BL105" s="35">
        <v>0</v>
      </c>
      <c r="BM105" s="35">
        <v>0</v>
      </c>
      <c r="BN105" s="35">
        <v>0</v>
      </c>
      <c r="BO105" s="35">
        <v>0</v>
      </c>
      <c r="BP105" s="35">
        <v>0</v>
      </c>
      <c r="BQ105" s="35">
        <v>1</v>
      </c>
      <c r="BR105" s="35">
        <v>0</v>
      </c>
      <c r="BS105" s="35">
        <v>1</v>
      </c>
      <c r="BT105" s="35">
        <v>0</v>
      </c>
      <c r="BU105" s="35">
        <v>0</v>
      </c>
      <c r="BV105" s="35">
        <v>0</v>
      </c>
      <c r="BW105" s="35">
        <v>0</v>
      </c>
      <c r="BX105" s="35">
        <v>0</v>
      </c>
      <c r="CD105" s="35" t="s">
        <v>1293</v>
      </c>
      <c r="CE105" s="35">
        <v>1</v>
      </c>
      <c r="CF105" s="35">
        <v>0</v>
      </c>
      <c r="CG105" s="35">
        <v>0</v>
      </c>
      <c r="CH105" s="35">
        <v>0</v>
      </c>
      <c r="CI105" s="35">
        <v>0</v>
      </c>
      <c r="CJ105" s="35">
        <v>0</v>
      </c>
      <c r="CK105" s="35">
        <v>0</v>
      </c>
      <c r="CL105" s="35">
        <v>0</v>
      </c>
      <c r="CM105" s="35">
        <v>0</v>
      </c>
      <c r="CN105" s="35">
        <v>0</v>
      </c>
      <c r="CO105" s="35">
        <v>0</v>
      </c>
      <c r="CP105" s="35">
        <v>0</v>
      </c>
      <c r="CQ105" s="35">
        <v>0</v>
      </c>
      <c r="CR105" s="35">
        <v>0</v>
      </c>
      <c r="CS105" s="35">
        <v>0</v>
      </c>
      <c r="CT105" s="35">
        <v>0</v>
      </c>
      <c r="CX105" s="35">
        <v>4</v>
      </c>
      <c r="CY105" s="35">
        <v>2</v>
      </c>
      <c r="CZ105" s="35">
        <v>3</v>
      </c>
      <c r="DA105" s="35">
        <v>4</v>
      </c>
      <c r="DB105" s="35">
        <v>3</v>
      </c>
      <c r="DC105" s="35">
        <v>3</v>
      </c>
      <c r="DD105" s="35" t="s">
        <v>1599</v>
      </c>
      <c r="DE105" s="35">
        <v>4</v>
      </c>
      <c r="DF105" s="35">
        <v>4</v>
      </c>
      <c r="DG105" s="35">
        <v>2</v>
      </c>
      <c r="DH105" s="35">
        <v>3</v>
      </c>
      <c r="DI105" s="35" t="s">
        <v>1599</v>
      </c>
      <c r="DJ105" s="35">
        <v>2</v>
      </c>
      <c r="DK105" s="35">
        <v>3</v>
      </c>
      <c r="DL105" s="35">
        <v>2</v>
      </c>
      <c r="DM105" s="35">
        <v>3</v>
      </c>
      <c r="DN105" s="35">
        <v>4</v>
      </c>
      <c r="DO105" s="35">
        <v>3</v>
      </c>
      <c r="DP105" s="35">
        <v>3</v>
      </c>
      <c r="DQ105" s="35">
        <v>2</v>
      </c>
      <c r="DR105" s="35">
        <v>2</v>
      </c>
      <c r="DS105" s="35">
        <v>3</v>
      </c>
      <c r="DT105" s="35" t="s">
        <v>1296</v>
      </c>
      <c r="DU105" s="35" t="s">
        <v>54</v>
      </c>
      <c r="DV105" s="35">
        <v>8</v>
      </c>
      <c r="DW105" s="35" t="s">
        <v>1359</v>
      </c>
      <c r="DY105" s="35" t="s">
        <v>54</v>
      </c>
      <c r="EB105" s="35" t="s">
        <v>1296</v>
      </c>
      <c r="EC105" s="35" t="s">
        <v>1284</v>
      </c>
      <c r="EJ105" s="35" t="s">
        <v>201</v>
      </c>
      <c r="EK105" s="35">
        <v>0</v>
      </c>
      <c r="EL105" s="35">
        <v>1</v>
      </c>
      <c r="EM105" s="35">
        <v>0</v>
      </c>
      <c r="EN105" s="35">
        <v>0</v>
      </c>
      <c r="EO105" s="35">
        <v>0</v>
      </c>
      <c r="EP105" s="35">
        <v>0</v>
      </c>
      <c r="EQ105" s="35">
        <v>0</v>
      </c>
      <c r="ER105" s="35">
        <v>0</v>
      </c>
      <c r="ES105" s="35">
        <v>0</v>
      </c>
      <c r="FA105" s="20">
        <v>50</v>
      </c>
      <c r="FC105" s="20" t="s">
        <v>1599</v>
      </c>
      <c r="FE105" s="20" t="s">
        <v>1599</v>
      </c>
      <c r="FG105" s="20" t="s">
        <v>1599</v>
      </c>
      <c r="FK105" s="20" t="s">
        <v>1599</v>
      </c>
      <c r="FL105" s="35" t="s">
        <v>1325</v>
      </c>
      <c r="FM105" s="35">
        <v>1</v>
      </c>
      <c r="FN105" s="35">
        <v>0</v>
      </c>
      <c r="FO105" s="35">
        <v>0</v>
      </c>
      <c r="FQ105" s="35" t="s">
        <v>1510</v>
      </c>
      <c r="FR105" s="44">
        <v>18000</v>
      </c>
      <c r="FS105" s="35" t="s">
        <v>1281</v>
      </c>
      <c r="FT105" s="35">
        <v>68</v>
      </c>
      <c r="FU105" s="35" t="s">
        <v>1282</v>
      </c>
      <c r="FV105" s="35" t="s">
        <v>1283</v>
      </c>
      <c r="FY105" s="35" t="s">
        <v>1284</v>
      </c>
    </row>
    <row r="106" spans="1:182" x14ac:dyDescent="0.2">
      <c r="A106" s="35" t="s">
        <v>1612</v>
      </c>
      <c r="B106" s="35" t="s">
        <v>568</v>
      </c>
      <c r="C106" s="35" t="s">
        <v>275</v>
      </c>
      <c r="D106" s="35">
        <v>1</v>
      </c>
      <c r="E106" s="35">
        <v>50</v>
      </c>
      <c r="F106" s="35" t="s">
        <v>795</v>
      </c>
      <c r="G106" s="36">
        <v>43358</v>
      </c>
      <c r="H106" s="37">
        <f t="shared" si="3"/>
        <v>43358</v>
      </c>
      <c r="I106" s="35">
        <v>17</v>
      </c>
      <c r="J106" s="35">
        <v>17</v>
      </c>
      <c r="L106" s="35">
        <v>43</v>
      </c>
      <c r="M106" s="35">
        <v>4</v>
      </c>
      <c r="T106" s="35" t="s">
        <v>1339</v>
      </c>
      <c r="U106" s="35" t="s">
        <v>50</v>
      </c>
      <c r="V106" s="35">
        <v>30</v>
      </c>
      <c r="W106" s="35" t="s">
        <v>1340</v>
      </c>
      <c r="X106" s="35" t="s">
        <v>1326</v>
      </c>
      <c r="Y106" s="35">
        <v>0</v>
      </c>
      <c r="Z106" s="35">
        <v>0</v>
      </c>
      <c r="AA106" s="35">
        <v>1</v>
      </c>
      <c r="AB106" s="35">
        <v>0</v>
      </c>
      <c r="AC106" s="35">
        <v>0</v>
      </c>
      <c r="AD106" s="35">
        <v>0</v>
      </c>
      <c r="AE106" s="35">
        <v>0</v>
      </c>
      <c r="AF106" s="35">
        <v>0</v>
      </c>
      <c r="AH106" s="35">
        <v>30</v>
      </c>
      <c r="AI106" s="35" t="s">
        <v>1311</v>
      </c>
      <c r="AJ106" s="35">
        <v>0</v>
      </c>
      <c r="AK106" s="35">
        <v>1</v>
      </c>
      <c r="AL106" s="35">
        <v>0</v>
      </c>
      <c r="AM106" s="35">
        <v>0</v>
      </c>
      <c r="AN106" s="35">
        <v>0</v>
      </c>
      <c r="AO106" s="35">
        <v>0</v>
      </c>
      <c r="AP106" s="35">
        <v>0</v>
      </c>
      <c r="AR106" s="35">
        <v>0</v>
      </c>
      <c r="AS106" s="35">
        <v>2</v>
      </c>
      <c r="AT106" s="35" t="s">
        <v>1353</v>
      </c>
      <c r="AU106" s="35">
        <v>0</v>
      </c>
      <c r="AV106" s="35">
        <v>0</v>
      </c>
      <c r="AW106" s="35">
        <v>0</v>
      </c>
      <c r="AX106" s="35">
        <v>0</v>
      </c>
      <c r="AY106" s="35">
        <v>0</v>
      </c>
      <c r="AZ106" s="35">
        <v>0</v>
      </c>
      <c r="BA106" s="35">
        <v>1</v>
      </c>
      <c r="BB106" s="35">
        <v>0</v>
      </c>
      <c r="BC106" s="35">
        <v>0</v>
      </c>
      <c r="BD106" s="35">
        <v>0</v>
      </c>
      <c r="BE106" s="35">
        <v>0</v>
      </c>
      <c r="BF106" s="35">
        <v>0</v>
      </c>
      <c r="BG106" s="35">
        <v>0</v>
      </c>
      <c r="BI106" s="35" t="s">
        <v>1291</v>
      </c>
      <c r="BK106" s="35" t="s">
        <v>1772</v>
      </c>
      <c r="BL106" s="35">
        <v>0</v>
      </c>
      <c r="BM106" s="35">
        <v>0</v>
      </c>
      <c r="BN106" s="35">
        <v>0</v>
      </c>
      <c r="BO106" s="35">
        <v>0</v>
      </c>
      <c r="BP106" s="35">
        <v>0</v>
      </c>
      <c r="BQ106" s="35">
        <v>0</v>
      </c>
      <c r="BR106" s="35">
        <v>0</v>
      </c>
      <c r="BS106" s="35">
        <v>0</v>
      </c>
      <c r="BT106" s="35">
        <v>0</v>
      </c>
      <c r="BU106" s="35">
        <v>0</v>
      </c>
      <c r="BV106" s="35">
        <v>0</v>
      </c>
      <c r="BW106" s="35">
        <v>1</v>
      </c>
      <c r="BX106" s="35">
        <v>0</v>
      </c>
      <c r="CD106" s="35" t="s">
        <v>1796</v>
      </c>
      <c r="CE106" s="35">
        <v>1</v>
      </c>
      <c r="CF106" s="35">
        <v>0</v>
      </c>
      <c r="CG106" s="35">
        <v>0</v>
      </c>
      <c r="CH106" s="35">
        <v>0</v>
      </c>
      <c r="CI106" s="35">
        <v>0</v>
      </c>
      <c r="CJ106" s="35">
        <v>0</v>
      </c>
      <c r="CK106" s="35">
        <v>0</v>
      </c>
      <c r="CL106" s="35">
        <v>0</v>
      </c>
      <c r="CM106" s="35">
        <v>0</v>
      </c>
      <c r="CN106" s="35">
        <v>0</v>
      </c>
      <c r="CO106" s="35">
        <v>0</v>
      </c>
      <c r="CP106" s="35">
        <v>0</v>
      </c>
      <c r="CQ106" s="35">
        <v>0</v>
      </c>
      <c r="CR106" s="35">
        <v>0</v>
      </c>
      <c r="CS106" s="35">
        <v>1</v>
      </c>
      <c r="CT106" s="35">
        <v>0</v>
      </c>
      <c r="CX106" s="35">
        <v>4</v>
      </c>
      <c r="CY106" s="35">
        <v>3</v>
      </c>
      <c r="CZ106" s="35">
        <v>2</v>
      </c>
      <c r="DA106" s="35">
        <v>2</v>
      </c>
      <c r="DB106" s="35">
        <v>3</v>
      </c>
      <c r="DC106" s="35">
        <v>2</v>
      </c>
      <c r="DD106" s="35">
        <v>4</v>
      </c>
      <c r="DE106" s="35">
        <v>4</v>
      </c>
      <c r="DF106" s="35">
        <v>4</v>
      </c>
      <c r="DG106" s="35">
        <v>4</v>
      </c>
      <c r="DH106" s="35">
        <v>4</v>
      </c>
      <c r="DI106" s="35">
        <v>3</v>
      </c>
      <c r="DJ106" s="35">
        <v>2</v>
      </c>
      <c r="DK106" s="35">
        <v>4</v>
      </c>
      <c r="DL106" s="35" t="s">
        <v>1599</v>
      </c>
      <c r="DM106" s="35">
        <v>3</v>
      </c>
      <c r="DN106" s="35" t="s">
        <v>1599</v>
      </c>
      <c r="DO106" s="35">
        <v>2</v>
      </c>
      <c r="DP106" s="35">
        <v>3</v>
      </c>
      <c r="DQ106" s="35">
        <v>3</v>
      </c>
      <c r="DR106" s="35">
        <v>2</v>
      </c>
      <c r="DS106" s="35">
        <v>2</v>
      </c>
      <c r="DT106" s="35" t="s">
        <v>1317</v>
      </c>
      <c r="DU106" s="35" t="s">
        <v>51</v>
      </c>
      <c r="EJ106" s="35" t="s">
        <v>1599</v>
      </c>
      <c r="EW106" s="20" t="s">
        <v>51</v>
      </c>
      <c r="FA106" s="20" t="s">
        <v>1599</v>
      </c>
      <c r="FC106" s="20" t="s">
        <v>1599</v>
      </c>
      <c r="FE106" s="20" t="s">
        <v>1599</v>
      </c>
      <c r="FG106" s="20" t="s">
        <v>1599</v>
      </c>
      <c r="FK106" s="20" t="s">
        <v>1599</v>
      </c>
      <c r="FL106" s="35" t="s">
        <v>1923</v>
      </c>
      <c r="FM106" s="35">
        <v>0</v>
      </c>
      <c r="FN106" s="35">
        <v>1</v>
      </c>
      <c r="FO106" s="35">
        <v>0</v>
      </c>
      <c r="FQ106" s="35" t="s">
        <v>1511</v>
      </c>
      <c r="FR106" s="44">
        <v>17700</v>
      </c>
      <c r="FS106" s="35" t="s">
        <v>1281</v>
      </c>
      <c r="FT106" s="35">
        <v>48</v>
      </c>
      <c r="FU106" s="35" t="s">
        <v>1301</v>
      </c>
      <c r="FV106" s="35" t="s">
        <v>1336</v>
      </c>
      <c r="FX106" s="35">
        <v>3600</v>
      </c>
      <c r="FY106" s="35" t="s">
        <v>1284</v>
      </c>
    </row>
    <row r="107" spans="1:182" x14ac:dyDescent="0.2">
      <c r="A107" s="35" t="s">
        <v>1612</v>
      </c>
      <c r="B107" s="35" t="s">
        <v>568</v>
      </c>
      <c r="C107" s="35" t="s">
        <v>276</v>
      </c>
      <c r="D107" s="35">
        <v>1</v>
      </c>
      <c r="E107" s="35">
        <v>50</v>
      </c>
      <c r="F107" s="35" t="s">
        <v>795</v>
      </c>
      <c r="G107" s="36">
        <v>43358</v>
      </c>
      <c r="H107" s="37">
        <f t="shared" si="3"/>
        <v>43358</v>
      </c>
      <c r="I107" s="35">
        <v>17</v>
      </c>
      <c r="J107" s="35">
        <v>17</v>
      </c>
      <c r="L107" s="35">
        <v>43</v>
      </c>
      <c r="M107" s="35">
        <v>4</v>
      </c>
      <c r="T107" s="35" t="s">
        <v>1274</v>
      </c>
      <c r="U107" s="35" t="s">
        <v>1275</v>
      </c>
      <c r="V107" s="35">
        <v>30</v>
      </c>
      <c r="W107" s="35" t="s">
        <v>1340</v>
      </c>
      <c r="X107" s="35" t="s">
        <v>1277</v>
      </c>
      <c r="Y107" s="35">
        <v>1</v>
      </c>
      <c r="Z107" s="35">
        <v>0</v>
      </c>
      <c r="AA107" s="35">
        <v>0</v>
      </c>
      <c r="AB107" s="35">
        <v>0</v>
      </c>
      <c r="AC107" s="35">
        <v>0</v>
      </c>
      <c r="AD107" s="35">
        <v>0</v>
      </c>
      <c r="AE107" s="35">
        <v>0</v>
      </c>
      <c r="AF107" s="35">
        <v>0</v>
      </c>
      <c r="AH107" s="35">
        <v>4</v>
      </c>
      <c r="AI107" s="35" t="s">
        <v>1311</v>
      </c>
      <c r="AJ107" s="35">
        <v>0</v>
      </c>
      <c r="AK107" s="35">
        <v>1</v>
      </c>
      <c r="AL107" s="35">
        <v>0</v>
      </c>
      <c r="AM107" s="35">
        <v>0</v>
      </c>
      <c r="AN107" s="35">
        <v>0</v>
      </c>
      <c r="AO107" s="35">
        <v>0</v>
      </c>
      <c r="AP107" s="35">
        <v>0</v>
      </c>
      <c r="AR107" s="35">
        <v>0</v>
      </c>
      <c r="AS107" s="35">
        <v>2</v>
      </c>
      <c r="AT107" s="35" t="s">
        <v>1279</v>
      </c>
      <c r="AU107" s="35">
        <v>0</v>
      </c>
      <c r="AV107" s="35">
        <v>0</v>
      </c>
      <c r="AW107" s="35">
        <v>0</v>
      </c>
      <c r="AX107" s="35">
        <v>0</v>
      </c>
      <c r="AY107" s="35">
        <v>0</v>
      </c>
      <c r="AZ107" s="35">
        <v>0</v>
      </c>
      <c r="BA107" s="35">
        <v>0</v>
      </c>
      <c r="BB107" s="35">
        <v>0</v>
      </c>
      <c r="BC107" s="35">
        <v>0</v>
      </c>
      <c r="BD107" s="35">
        <v>0</v>
      </c>
      <c r="BE107" s="35">
        <v>0</v>
      </c>
      <c r="BF107" s="35">
        <v>0</v>
      </c>
      <c r="BG107" s="35">
        <v>1</v>
      </c>
      <c r="BK107" s="35" t="s">
        <v>1772</v>
      </c>
      <c r="BL107" s="35">
        <v>0</v>
      </c>
      <c r="BM107" s="35">
        <v>0</v>
      </c>
      <c r="BN107" s="35">
        <v>0</v>
      </c>
      <c r="BO107" s="35">
        <v>0</v>
      </c>
      <c r="BP107" s="35">
        <v>0</v>
      </c>
      <c r="BQ107" s="35">
        <v>0</v>
      </c>
      <c r="BR107" s="35">
        <v>0</v>
      </c>
      <c r="BS107" s="35">
        <v>0</v>
      </c>
      <c r="BT107" s="35">
        <v>0</v>
      </c>
      <c r="BU107" s="35">
        <v>0</v>
      </c>
      <c r="BV107" s="35">
        <v>0</v>
      </c>
      <c r="BW107" s="35">
        <v>1</v>
      </c>
      <c r="BX107" s="35">
        <v>0</v>
      </c>
      <c r="CD107" s="35" t="s">
        <v>1294</v>
      </c>
      <c r="CE107" s="35">
        <v>0</v>
      </c>
      <c r="CF107" s="35">
        <v>1</v>
      </c>
      <c r="CG107" s="35">
        <v>0</v>
      </c>
      <c r="CH107" s="35">
        <v>0</v>
      </c>
      <c r="CI107" s="35">
        <v>0</v>
      </c>
      <c r="CJ107" s="35">
        <v>0</v>
      </c>
      <c r="CK107" s="35">
        <v>0</v>
      </c>
      <c r="CL107" s="35">
        <v>0</v>
      </c>
      <c r="CM107" s="35">
        <v>0</v>
      </c>
      <c r="CN107" s="35">
        <v>0</v>
      </c>
      <c r="CO107" s="35">
        <v>0</v>
      </c>
      <c r="CP107" s="35">
        <v>0</v>
      </c>
      <c r="CQ107" s="35">
        <v>0</v>
      </c>
      <c r="CR107" s="35">
        <v>0</v>
      </c>
      <c r="CS107" s="35">
        <v>0</v>
      </c>
      <c r="CT107" s="35">
        <v>0</v>
      </c>
      <c r="CX107" s="35">
        <v>4</v>
      </c>
      <c r="CY107" s="35">
        <v>4</v>
      </c>
      <c r="CZ107" s="35">
        <v>4</v>
      </c>
      <c r="DA107" s="35">
        <v>4</v>
      </c>
      <c r="DB107" s="35">
        <v>4</v>
      </c>
      <c r="DC107" s="35">
        <v>4</v>
      </c>
      <c r="DD107" s="35" t="s">
        <v>1599</v>
      </c>
      <c r="DE107" s="35">
        <v>4</v>
      </c>
      <c r="DF107" s="35">
        <v>4</v>
      </c>
      <c r="DG107" s="35" t="s">
        <v>1599</v>
      </c>
      <c r="DH107" s="35" t="s">
        <v>1599</v>
      </c>
      <c r="DI107" s="35" t="s">
        <v>1599</v>
      </c>
      <c r="DJ107" s="35" t="s">
        <v>1599</v>
      </c>
      <c r="DK107" s="35" t="s">
        <v>1599</v>
      </c>
      <c r="DL107" s="35">
        <v>4</v>
      </c>
      <c r="DM107" s="35" t="s">
        <v>1599</v>
      </c>
      <c r="DN107" s="35" t="s">
        <v>1599</v>
      </c>
      <c r="DO107" s="35" t="s">
        <v>1599</v>
      </c>
      <c r="DP107" s="35" t="s">
        <v>1599</v>
      </c>
      <c r="DQ107" s="35" t="s">
        <v>1599</v>
      </c>
      <c r="DR107" s="35" t="s">
        <v>1599</v>
      </c>
      <c r="DS107" s="35" t="s">
        <v>1599</v>
      </c>
      <c r="DT107" s="35" t="s">
        <v>1881</v>
      </c>
      <c r="DU107" s="35" t="s">
        <v>51</v>
      </c>
      <c r="EJ107" s="35" t="s">
        <v>1599</v>
      </c>
      <c r="EW107" s="20" t="s">
        <v>51</v>
      </c>
      <c r="FA107" s="20" t="s">
        <v>1599</v>
      </c>
      <c r="FC107" s="20" t="s">
        <v>1599</v>
      </c>
      <c r="FE107" s="20" t="s">
        <v>1599</v>
      </c>
      <c r="FG107" s="20" t="s">
        <v>1599</v>
      </c>
      <c r="FK107" s="20" t="s">
        <v>1599</v>
      </c>
      <c r="FL107" s="35" t="s">
        <v>1599</v>
      </c>
      <c r="FQ107" s="35" t="s">
        <v>795</v>
      </c>
      <c r="FR107" s="44">
        <v>17000</v>
      </c>
      <c r="FS107" s="35" t="s">
        <v>1281</v>
      </c>
      <c r="FT107" s="35">
        <v>62</v>
      </c>
      <c r="FU107" s="35" t="s">
        <v>1282</v>
      </c>
      <c r="FV107" s="35" t="s">
        <v>1283</v>
      </c>
      <c r="FX107" s="35">
        <v>6000</v>
      </c>
      <c r="FY107" s="35" t="s">
        <v>1284</v>
      </c>
    </row>
    <row r="108" spans="1:182" x14ac:dyDescent="0.2">
      <c r="A108" s="35" t="s">
        <v>1612</v>
      </c>
      <c r="B108" s="35" t="s">
        <v>568</v>
      </c>
      <c r="C108" s="35" t="s">
        <v>277</v>
      </c>
      <c r="D108" s="35">
        <v>1</v>
      </c>
      <c r="E108" s="35">
        <v>50</v>
      </c>
      <c r="F108" s="35" t="s">
        <v>795</v>
      </c>
      <c r="G108" s="36">
        <v>43358</v>
      </c>
      <c r="H108" s="37">
        <f t="shared" si="3"/>
        <v>43358</v>
      </c>
      <c r="I108" s="35">
        <v>18</v>
      </c>
      <c r="J108" s="35">
        <v>17</v>
      </c>
      <c r="L108" s="35">
        <v>43</v>
      </c>
      <c r="M108" s="35">
        <v>4</v>
      </c>
      <c r="T108" s="35" t="s">
        <v>1274</v>
      </c>
      <c r="U108" s="35" t="s">
        <v>1275</v>
      </c>
      <c r="V108" s="35">
        <v>30</v>
      </c>
      <c r="W108" s="35" t="s">
        <v>1276</v>
      </c>
      <c r="X108" s="35" t="s">
        <v>1277</v>
      </c>
      <c r="Y108" s="35">
        <v>1</v>
      </c>
      <c r="Z108" s="35">
        <v>0</v>
      </c>
      <c r="AA108" s="35">
        <v>0</v>
      </c>
      <c r="AB108" s="35">
        <v>0</v>
      </c>
      <c r="AC108" s="35">
        <v>0</v>
      </c>
      <c r="AD108" s="35">
        <v>0</v>
      </c>
      <c r="AE108" s="35">
        <v>0</v>
      </c>
      <c r="AF108" s="35">
        <v>0</v>
      </c>
      <c r="AI108" s="35" t="s">
        <v>1278</v>
      </c>
      <c r="AJ108" s="35">
        <v>1</v>
      </c>
      <c r="AK108" s="35">
        <v>0</v>
      </c>
      <c r="AL108" s="35">
        <v>0</v>
      </c>
      <c r="AM108" s="35">
        <v>0</v>
      </c>
      <c r="AN108" s="35">
        <v>0</v>
      </c>
      <c r="AO108" s="35">
        <v>0</v>
      </c>
      <c r="AP108" s="35">
        <v>0</v>
      </c>
      <c r="AR108" s="35">
        <v>0</v>
      </c>
      <c r="AS108" s="35">
        <v>1</v>
      </c>
      <c r="AT108" s="35" t="s">
        <v>1663</v>
      </c>
      <c r="AU108" s="35">
        <v>0</v>
      </c>
      <c r="AV108" s="35">
        <v>1</v>
      </c>
      <c r="AW108" s="35">
        <v>0</v>
      </c>
      <c r="AX108" s="35">
        <v>1</v>
      </c>
      <c r="AY108" s="35">
        <v>0</v>
      </c>
      <c r="AZ108" s="35">
        <v>0</v>
      </c>
      <c r="BA108" s="35">
        <v>0</v>
      </c>
      <c r="BB108" s="35">
        <v>0</v>
      </c>
      <c r="BC108" s="35">
        <v>0</v>
      </c>
      <c r="BD108" s="35">
        <v>0</v>
      </c>
      <c r="BE108" s="35">
        <v>0</v>
      </c>
      <c r="BF108" s="35">
        <v>0</v>
      </c>
      <c r="BG108" s="35">
        <v>0</v>
      </c>
      <c r="BI108" s="35" t="s">
        <v>1291</v>
      </c>
      <c r="BJ108" s="35">
        <v>10</v>
      </c>
      <c r="BK108" s="35" t="s">
        <v>1772</v>
      </c>
      <c r="BL108" s="35">
        <v>0</v>
      </c>
      <c r="BM108" s="35">
        <v>0</v>
      </c>
      <c r="BN108" s="35">
        <v>0</v>
      </c>
      <c r="BO108" s="35">
        <v>0</v>
      </c>
      <c r="BP108" s="35">
        <v>0</v>
      </c>
      <c r="BQ108" s="35">
        <v>0</v>
      </c>
      <c r="BR108" s="35">
        <v>0</v>
      </c>
      <c r="BS108" s="35">
        <v>0</v>
      </c>
      <c r="BT108" s="35">
        <v>0</v>
      </c>
      <c r="BU108" s="35">
        <v>0</v>
      </c>
      <c r="BV108" s="35">
        <v>0</v>
      </c>
      <c r="BW108" s="35">
        <v>1</v>
      </c>
      <c r="BX108" s="35">
        <v>0</v>
      </c>
      <c r="CD108" s="35" t="s">
        <v>1790</v>
      </c>
      <c r="CE108" s="35">
        <v>0</v>
      </c>
      <c r="CF108" s="35">
        <v>0</v>
      </c>
      <c r="CG108" s="35">
        <v>0</v>
      </c>
      <c r="CH108" s="35">
        <v>0</v>
      </c>
      <c r="CI108" s="35">
        <v>0</v>
      </c>
      <c r="CJ108" s="35">
        <v>0</v>
      </c>
      <c r="CK108" s="35">
        <v>0</v>
      </c>
      <c r="CL108" s="35">
        <v>0</v>
      </c>
      <c r="CM108" s="35">
        <v>0</v>
      </c>
      <c r="CN108" s="35">
        <v>0</v>
      </c>
      <c r="CO108" s="35">
        <v>0</v>
      </c>
      <c r="CP108" s="35">
        <v>0</v>
      </c>
      <c r="CQ108" s="35">
        <v>0</v>
      </c>
      <c r="CR108" s="35">
        <v>1</v>
      </c>
      <c r="CS108" s="35">
        <v>1</v>
      </c>
      <c r="CT108" s="35">
        <v>0</v>
      </c>
      <c r="CX108" s="35">
        <v>4</v>
      </c>
      <c r="CY108" s="35">
        <v>3</v>
      </c>
      <c r="CZ108" s="35">
        <v>3</v>
      </c>
      <c r="DA108" s="35">
        <v>3</v>
      </c>
      <c r="DB108" s="35">
        <v>3</v>
      </c>
      <c r="DC108" s="35">
        <v>3</v>
      </c>
      <c r="DD108" s="35">
        <v>3</v>
      </c>
      <c r="DE108" s="35">
        <v>2</v>
      </c>
      <c r="DF108" s="35">
        <v>2</v>
      </c>
      <c r="DG108" s="35">
        <v>2</v>
      </c>
      <c r="DH108" s="35" t="s">
        <v>1599</v>
      </c>
      <c r="DI108" s="35" t="s">
        <v>1599</v>
      </c>
      <c r="DJ108" s="35" t="s">
        <v>1599</v>
      </c>
      <c r="DK108" s="35" t="s">
        <v>1599</v>
      </c>
      <c r="DL108" s="35" t="s">
        <v>1599</v>
      </c>
      <c r="DM108" s="35" t="s">
        <v>1599</v>
      </c>
      <c r="DN108" s="35">
        <v>1</v>
      </c>
      <c r="DO108" s="35" t="s">
        <v>1599</v>
      </c>
      <c r="DP108" s="35" t="s">
        <v>1599</v>
      </c>
      <c r="DQ108" s="35" t="s">
        <v>1599</v>
      </c>
      <c r="DR108" s="35" t="s">
        <v>1599</v>
      </c>
      <c r="DS108" s="35" t="s">
        <v>1599</v>
      </c>
      <c r="DT108" s="35" t="s">
        <v>1881</v>
      </c>
      <c r="DU108" s="35" t="s">
        <v>54</v>
      </c>
      <c r="EJ108" s="35" t="s">
        <v>1599</v>
      </c>
      <c r="FA108" s="20" t="s">
        <v>1599</v>
      </c>
      <c r="FC108" s="20" t="s">
        <v>1599</v>
      </c>
      <c r="FE108" s="20" t="s">
        <v>1599</v>
      </c>
      <c r="FG108" s="20" t="s">
        <v>1599</v>
      </c>
      <c r="FK108" s="20" t="s">
        <v>1599</v>
      </c>
      <c r="FL108" s="35" t="s">
        <v>1923</v>
      </c>
      <c r="FM108" s="35">
        <v>0</v>
      </c>
      <c r="FN108" s="35">
        <v>1</v>
      </c>
      <c r="FO108" s="35">
        <v>0</v>
      </c>
      <c r="FQ108" s="35" t="s">
        <v>782</v>
      </c>
      <c r="FR108" s="44">
        <v>17440</v>
      </c>
      <c r="FS108" s="35" t="s">
        <v>1281</v>
      </c>
      <c r="FT108" s="35">
        <v>42</v>
      </c>
      <c r="FU108" s="35" t="s">
        <v>1282</v>
      </c>
      <c r="FV108" s="35" t="s">
        <v>1336</v>
      </c>
      <c r="FX108" s="35">
        <v>1500</v>
      </c>
      <c r="FY108" s="35" t="s">
        <v>1310</v>
      </c>
    </row>
    <row r="109" spans="1:182" x14ac:dyDescent="0.2">
      <c r="A109" s="35" t="s">
        <v>1612</v>
      </c>
      <c r="B109" s="35" t="s">
        <v>568</v>
      </c>
      <c r="C109" s="35" t="s">
        <v>278</v>
      </c>
      <c r="D109" s="35">
        <v>2</v>
      </c>
      <c r="E109" s="35">
        <v>50</v>
      </c>
      <c r="F109" s="35" t="s">
        <v>795</v>
      </c>
      <c r="G109" s="36">
        <v>43358</v>
      </c>
      <c r="H109" s="37">
        <f t="shared" si="3"/>
        <v>43358</v>
      </c>
      <c r="I109" s="35">
        <v>18</v>
      </c>
      <c r="J109" s="35">
        <v>17</v>
      </c>
      <c r="L109" s="35">
        <v>43</v>
      </c>
      <c r="M109" s="35">
        <v>4</v>
      </c>
      <c r="T109" s="35" t="s">
        <v>1358</v>
      </c>
      <c r="U109" s="35" t="s">
        <v>1275</v>
      </c>
      <c r="V109" s="35">
        <v>40</v>
      </c>
      <c r="W109" s="35" t="s">
        <v>1276</v>
      </c>
      <c r="X109" s="35" t="s">
        <v>1277</v>
      </c>
      <c r="Y109" s="35">
        <v>1</v>
      </c>
      <c r="Z109" s="35">
        <v>0</v>
      </c>
      <c r="AA109" s="35">
        <v>0</v>
      </c>
      <c r="AB109" s="35">
        <v>0</v>
      </c>
      <c r="AC109" s="35">
        <v>0</v>
      </c>
      <c r="AD109" s="35">
        <v>0</v>
      </c>
      <c r="AE109" s="35">
        <v>0</v>
      </c>
      <c r="AF109" s="35">
        <v>0</v>
      </c>
      <c r="AI109" s="35" t="s">
        <v>1311</v>
      </c>
      <c r="AJ109" s="35">
        <v>0</v>
      </c>
      <c r="AK109" s="35">
        <v>1</v>
      </c>
      <c r="AL109" s="35">
        <v>0</v>
      </c>
      <c r="AM109" s="35">
        <v>0</v>
      </c>
      <c r="AN109" s="35">
        <v>0</v>
      </c>
      <c r="AO109" s="35">
        <v>0</v>
      </c>
      <c r="AP109" s="35">
        <v>0</v>
      </c>
      <c r="AR109" s="35">
        <v>0</v>
      </c>
      <c r="AS109" s="35">
        <v>2</v>
      </c>
      <c r="AT109" s="35" t="s">
        <v>1678</v>
      </c>
      <c r="AU109" s="35">
        <v>1</v>
      </c>
      <c r="AV109" s="35">
        <v>0</v>
      </c>
      <c r="AW109" s="35">
        <v>0</v>
      </c>
      <c r="AX109" s="35">
        <v>0</v>
      </c>
      <c r="AY109" s="35">
        <v>0</v>
      </c>
      <c r="AZ109" s="35">
        <v>0</v>
      </c>
      <c r="BA109" s="35">
        <v>0</v>
      </c>
      <c r="BB109" s="35">
        <v>0</v>
      </c>
      <c r="BC109" s="35">
        <v>1</v>
      </c>
      <c r="BD109" s="35">
        <v>0</v>
      </c>
      <c r="BE109" s="35">
        <v>0</v>
      </c>
      <c r="BF109" s="35">
        <v>0</v>
      </c>
      <c r="BG109" s="35">
        <v>0</v>
      </c>
      <c r="BI109" s="35" t="s">
        <v>1291</v>
      </c>
      <c r="BJ109" s="35">
        <v>30</v>
      </c>
      <c r="BK109" s="35" t="s">
        <v>1292</v>
      </c>
      <c r="BL109" s="35">
        <v>1</v>
      </c>
      <c r="BM109" s="35">
        <v>0</v>
      </c>
      <c r="BN109" s="35">
        <v>0</v>
      </c>
      <c r="BO109" s="35">
        <v>0</v>
      </c>
      <c r="BP109" s="35">
        <v>0</v>
      </c>
      <c r="BQ109" s="35">
        <v>0</v>
      </c>
      <c r="BR109" s="35">
        <v>0</v>
      </c>
      <c r="BS109" s="35">
        <v>0</v>
      </c>
      <c r="BT109" s="35">
        <v>0</v>
      </c>
      <c r="BU109" s="35">
        <v>0</v>
      </c>
      <c r="BV109" s="35">
        <v>0</v>
      </c>
      <c r="BW109" s="35">
        <v>0</v>
      </c>
      <c r="BX109" s="35">
        <v>0</v>
      </c>
      <c r="CD109" s="35" t="s">
        <v>1294</v>
      </c>
      <c r="CE109" s="35">
        <v>0</v>
      </c>
      <c r="CF109" s="35">
        <v>1</v>
      </c>
      <c r="CG109" s="35">
        <v>0</v>
      </c>
      <c r="CH109" s="35">
        <v>0</v>
      </c>
      <c r="CI109" s="35">
        <v>0</v>
      </c>
      <c r="CJ109" s="35">
        <v>0</v>
      </c>
      <c r="CK109" s="35">
        <v>0</v>
      </c>
      <c r="CL109" s="35">
        <v>0</v>
      </c>
      <c r="CM109" s="35">
        <v>0</v>
      </c>
      <c r="CN109" s="35">
        <v>0</v>
      </c>
      <c r="CO109" s="35">
        <v>0</v>
      </c>
      <c r="CP109" s="35">
        <v>0</v>
      </c>
      <c r="CQ109" s="35">
        <v>0</v>
      </c>
      <c r="CR109" s="35">
        <v>0</v>
      </c>
      <c r="CS109" s="35">
        <v>0</v>
      </c>
      <c r="CT109" s="35">
        <v>0</v>
      </c>
      <c r="CX109" s="35">
        <v>4</v>
      </c>
      <c r="CY109" s="35">
        <v>3</v>
      </c>
      <c r="CZ109" s="35">
        <v>3</v>
      </c>
      <c r="DA109" s="35">
        <v>2</v>
      </c>
      <c r="DB109" s="35">
        <v>3</v>
      </c>
      <c r="DC109" s="35">
        <v>3</v>
      </c>
      <c r="DD109" s="35" t="s">
        <v>1599</v>
      </c>
      <c r="DE109" s="35">
        <v>3</v>
      </c>
      <c r="DF109" s="35">
        <v>4</v>
      </c>
      <c r="DG109" s="35">
        <v>4</v>
      </c>
      <c r="DH109" s="35">
        <v>4</v>
      </c>
      <c r="DI109" s="35" t="s">
        <v>1599</v>
      </c>
      <c r="DJ109" s="35" t="s">
        <v>1599</v>
      </c>
      <c r="DK109" s="35" t="s">
        <v>1599</v>
      </c>
      <c r="DL109" s="35">
        <v>3</v>
      </c>
      <c r="DM109" s="35">
        <v>3</v>
      </c>
      <c r="DN109" s="35">
        <v>3</v>
      </c>
      <c r="DO109" s="35" t="s">
        <v>1599</v>
      </c>
      <c r="DP109" s="35" t="s">
        <v>1599</v>
      </c>
      <c r="DQ109" s="35">
        <v>4</v>
      </c>
      <c r="DR109" s="35" t="s">
        <v>1599</v>
      </c>
      <c r="DS109" s="35" t="s">
        <v>1599</v>
      </c>
      <c r="DT109" s="35" t="s">
        <v>1881</v>
      </c>
      <c r="DU109" s="35" t="s">
        <v>54</v>
      </c>
      <c r="EJ109" s="35" t="s">
        <v>1599</v>
      </c>
      <c r="FA109" s="20" t="s">
        <v>1599</v>
      </c>
      <c r="FC109" s="20" t="s">
        <v>1599</v>
      </c>
      <c r="FE109" s="20" t="s">
        <v>1599</v>
      </c>
      <c r="FG109" s="20" t="s">
        <v>1599</v>
      </c>
      <c r="FK109" s="20" t="s">
        <v>1599</v>
      </c>
      <c r="FL109" s="35" t="s">
        <v>1923</v>
      </c>
      <c r="FM109" s="35">
        <v>0</v>
      </c>
      <c r="FN109" s="35">
        <v>1</v>
      </c>
      <c r="FO109" s="35">
        <v>0</v>
      </c>
      <c r="FQ109" s="35" t="s">
        <v>1437</v>
      </c>
      <c r="FR109" s="44">
        <v>78460</v>
      </c>
      <c r="FS109" s="35" t="s">
        <v>1281</v>
      </c>
      <c r="FT109" s="35">
        <v>55</v>
      </c>
      <c r="FU109" s="35" t="s">
        <v>1301</v>
      </c>
      <c r="FV109" s="35" t="s">
        <v>1356</v>
      </c>
      <c r="FY109" s="35" t="s">
        <v>1310</v>
      </c>
      <c r="FZ109" s="35" t="s">
        <v>1512</v>
      </c>
    </row>
    <row r="110" spans="1:182" x14ac:dyDescent="0.2">
      <c r="A110" s="35" t="s">
        <v>1612</v>
      </c>
      <c r="B110" s="35" t="s">
        <v>568</v>
      </c>
      <c r="C110" s="35" t="s">
        <v>279</v>
      </c>
      <c r="D110" s="35">
        <v>2</v>
      </c>
      <c r="E110" s="35">
        <v>50</v>
      </c>
      <c r="F110" s="35" t="s">
        <v>795</v>
      </c>
      <c r="G110" s="36">
        <v>43358</v>
      </c>
      <c r="H110" s="37">
        <f t="shared" si="3"/>
        <v>43358</v>
      </c>
      <c r="I110" s="35">
        <v>18</v>
      </c>
      <c r="J110" s="35">
        <v>17</v>
      </c>
      <c r="L110" s="35">
        <v>43</v>
      </c>
      <c r="M110" s="35">
        <v>4</v>
      </c>
      <c r="T110" s="35" t="s">
        <v>1358</v>
      </c>
      <c r="U110" s="35" t="s">
        <v>1275</v>
      </c>
      <c r="V110" s="35">
        <v>40</v>
      </c>
      <c r="W110" s="35" t="s">
        <v>1276</v>
      </c>
      <c r="X110" s="35" t="s">
        <v>1277</v>
      </c>
      <c r="Y110" s="35">
        <v>1</v>
      </c>
      <c r="Z110" s="35">
        <v>0</v>
      </c>
      <c r="AA110" s="35">
        <v>0</v>
      </c>
      <c r="AB110" s="35">
        <v>0</v>
      </c>
      <c r="AC110" s="35">
        <v>0</v>
      </c>
      <c r="AD110" s="35">
        <v>0</v>
      </c>
      <c r="AE110" s="35">
        <v>0</v>
      </c>
      <c r="AF110" s="35">
        <v>0</v>
      </c>
      <c r="AH110" s="35">
        <v>2</v>
      </c>
      <c r="AI110" s="35" t="s">
        <v>1311</v>
      </c>
      <c r="AJ110" s="35">
        <v>0</v>
      </c>
      <c r="AK110" s="35">
        <v>1</v>
      </c>
      <c r="AL110" s="35">
        <v>0</v>
      </c>
      <c r="AM110" s="35">
        <v>0</v>
      </c>
      <c r="AN110" s="35">
        <v>0</v>
      </c>
      <c r="AO110" s="35">
        <v>0</v>
      </c>
      <c r="AP110" s="35">
        <v>0</v>
      </c>
      <c r="AR110" s="35">
        <v>0</v>
      </c>
      <c r="AS110" s="35">
        <v>2</v>
      </c>
      <c r="AT110" s="35" t="s">
        <v>1288</v>
      </c>
      <c r="AU110" s="35">
        <v>1</v>
      </c>
      <c r="AV110" s="35">
        <v>0</v>
      </c>
      <c r="AW110" s="35">
        <v>0</v>
      </c>
      <c r="AX110" s="35">
        <v>0</v>
      </c>
      <c r="AY110" s="35">
        <v>0</v>
      </c>
      <c r="AZ110" s="35">
        <v>0</v>
      </c>
      <c r="BA110" s="35">
        <v>0</v>
      </c>
      <c r="BB110" s="35">
        <v>0</v>
      </c>
      <c r="BC110" s="35">
        <v>0</v>
      </c>
      <c r="BD110" s="35">
        <v>0</v>
      </c>
      <c r="BE110" s="35">
        <v>0</v>
      </c>
      <c r="BF110" s="35">
        <v>0</v>
      </c>
      <c r="BG110" s="35">
        <v>0</v>
      </c>
      <c r="BI110" s="35" t="s">
        <v>1291</v>
      </c>
      <c r="BJ110" s="35">
        <v>2</v>
      </c>
      <c r="BK110" s="35" t="s">
        <v>1292</v>
      </c>
      <c r="BL110" s="35">
        <v>1</v>
      </c>
      <c r="BM110" s="35">
        <v>0</v>
      </c>
      <c r="BN110" s="35">
        <v>0</v>
      </c>
      <c r="BO110" s="35">
        <v>0</v>
      </c>
      <c r="BP110" s="35">
        <v>0</v>
      </c>
      <c r="BQ110" s="35">
        <v>0</v>
      </c>
      <c r="BR110" s="35">
        <v>0</v>
      </c>
      <c r="BS110" s="35">
        <v>0</v>
      </c>
      <c r="BT110" s="35">
        <v>0</v>
      </c>
      <c r="BU110" s="35">
        <v>0</v>
      </c>
      <c r="BV110" s="35">
        <v>0</v>
      </c>
      <c r="BW110" s="35">
        <v>0</v>
      </c>
      <c r="BX110" s="35">
        <v>0</v>
      </c>
      <c r="CD110" s="35" t="s">
        <v>1293</v>
      </c>
      <c r="CE110" s="35">
        <v>1</v>
      </c>
      <c r="CF110" s="35">
        <v>0</v>
      </c>
      <c r="CG110" s="35">
        <v>0</v>
      </c>
      <c r="CH110" s="35">
        <v>0</v>
      </c>
      <c r="CI110" s="35">
        <v>0</v>
      </c>
      <c r="CJ110" s="35">
        <v>0</v>
      </c>
      <c r="CK110" s="35">
        <v>0</v>
      </c>
      <c r="CL110" s="35">
        <v>0</v>
      </c>
      <c r="CM110" s="35">
        <v>0</v>
      </c>
      <c r="CN110" s="35">
        <v>0</v>
      </c>
      <c r="CO110" s="35">
        <v>0</v>
      </c>
      <c r="CP110" s="35">
        <v>0</v>
      </c>
      <c r="CQ110" s="35">
        <v>0</v>
      </c>
      <c r="CR110" s="35">
        <v>0</v>
      </c>
      <c r="CS110" s="35">
        <v>0</v>
      </c>
      <c r="CT110" s="35">
        <v>0</v>
      </c>
      <c r="CX110" s="35">
        <v>4</v>
      </c>
      <c r="CY110" s="35">
        <v>3</v>
      </c>
      <c r="CZ110" s="35">
        <v>3</v>
      </c>
      <c r="DA110" s="35">
        <v>3</v>
      </c>
      <c r="DB110" s="35">
        <v>3</v>
      </c>
      <c r="DC110" s="35">
        <v>4</v>
      </c>
      <c r="DD110" s="35">
        <v>4</v>
      </c>
      <c r="DE110" s="35">
        <v>4</v>
      </c>
      <c r="DF110" s="35">
        <v>4</v>
      </c>
      <c r="DG110" s="35">
        <v>4</v>
      </c>
      <c r="DH110" s="35" t="s">
        <v>1599</v>
      </c>
      <c r="DI110" s="35" t="s">
        <v>1599</v>
      </c>
      <c r="DJ110" s="35" t="s">
        <v>1599</v>
      </c>
      <c r="DK110" s="35" t="s">
        <v>1599</v>
      </c>
      <c r="DL110" s="35">
        <v>4</v>
      </c>
      <c r="DM110" s="35">
        <v>4</v>
      </c>
      <c r="DN110" s="35">
        <v>4</v>
      </c>
      <c r="DO110" s="35">
        <v>4</v>
      </c>
      <c r="DP110" s="35" t="s">
        <v>1599</v>
      </c>
      <c r="DQ110" s="35" t="s">
        <v>1599</v>
      </c>
      <c r="DR110" s="35" t="s">
        <v>1599</v>
      </c>
      <c r="DS110" s="35" t="s">
        <v>1599</v>
      </c>
      <c r="DT110" s="35" t="s">
        <v>1881</v>
      </c>
      <c r="DU110" s="35" t="s">
        <v>54</v>
      </c>
      <c r="EJ110" s="35" t="s">
        <v>1599</v>
      </c>
      <c r="FA110" s="20" t="s">
        <v>1599</v>
      </c>
      <c r="FC110" s="20" t="s">
        <v>1599</v>
      </c>
      <c r="FE110" s="20" t="s">
        <v>1599</v>
      </c>
      <c r="FG110" s="20" t="s">
        <v>1599</v>
      </c>
      <c r="FK110" s="20" t="s">
        <v>1599</v>
      </c>
      <c r="FL110" s="35" t="s">
        <v>1299</v>
      </c>
      <c r="FM110" s="35">
        <v>0</v>
      </c>
      <c r="FN110" s="35">
        <v>0</v>
      </c>
      <c r="FO110" s="35">
        <v>1</v>
      </c>
      <c r="FP110" s="35" t="s">
        <v>1454</v>
      </c>
      <c r="FQ110" s="35" t="s">
        <v>1437</v>
      </c>
      <c r="FR110" s="44">
        <v>78460</v>
      </c>
      <c r="FS110" s="35" t="s">
        <v>1281</v>
      </c>
      <c r="FT110" s="35">
        <v>57</v>
      </c>
      <c r="FU110" s="35" t="s">
        <v>1282</v>
      </c>
      <c r="FV110" s="35" t="s">
        <v>1345</v>
      </c>
      <c r="FX110" s="35">
        <v>5000</v>
      </c>
      <c r="FY110" s="35" t="s">
        <v>1310</v>
      </c>
      <c r="FZ110" s="35" t="s">
        <v>1513</v>
      </c>
    </row>
    <row r="111" spans="1:182" x14ac:dyDescent="0.2">
      <c r="A111" s="35" t="s">
        <v>1612</v>
      </c>
      <c r="B111" s="35" t="s">
        <v>568</v>
      </c>
      <c r="C111" s="35" t="s">
        <v>280</v>
      </c>
      <c r="D111" s="35">
        <v>1</v>
      </c>
      <c r="E111" s="35">
        <v>50</v>
      </c>
      <c r="F111" s="35" t="s">
        <v>795</v>
      </c>
      <c r="G111" s="36">
        <v>43358</v>
      </c>
      <c r="H111" s="37">
        <f t="shared" si="3"/>
        <v>43358</v>
      </c>
      <c r="I111" s="35">
        <v>18</v>
      </c>
      <c r="J111" s="35">
        <v>17</v>
      </c>
      <c r="L111" s="35">
        <v>43</v>
      </c>
      <c r="M111" s="35">
        <v>4</v>
      </c>
      <c r="T111" s="35" t="s">
        <v>1274</v>
      </c>
      <c r="U111" s="35" t="s">
        <v>50</v>
      </c>
      <c r="V111" s="35">
        <v>10</v>
      </c>
      <c r="W111" s="35" t="s">
        <v>1276</v>
      </c>
      <c r="X111" s="35" t="s">
        <v>201</v>
      </c>
      <c r="Y111" s="35">
        <v>0</v>
      </c>
      <c r="Z111" s="35">
        <v>1</v>
      </c>
      <c r="AA111" s="35">
        <v>0</v>
      </c>
      <c r="AB111" s="35">
        <v>0</v>
      </c>
      <c r="AC111" s="35">
        <v>0</v>
      </c>
      <c r="AD111" s="35">
        <v>0</v>
      </c>
      <c r="AE111" s="35">
        <v>0</v>
      </c>
      <c r="AF111" s="35">
        <v>0</v>
      </c>
      <c r="AH111" s="35">
        <v>10</v>
      </c>
      <c r="AI111" s="35" t="s">
        <v>1278</v>
      </c>
      <c r="AJ111" s="35">
        <v>1</v>
      </c>
      <c r="AK111" s="35">
        <v>0</v>
      </c>
      <c r="AL111" s="35">
        <v>0</v>
      </c>
      <c r="AM111" s="35">
        <v>0</v>
      </c>
      <c r="AN111" s="35">
        <v>0</v>
      </c>
      <c r="AO111" s="35">
        <v>0</v>
      </c>
      <c r="AP111" s="35">
        <v>0</v>
      </c>
      <c r="AR111" s="35">
        <v>0</v>
      </c>
      <c r="AS111" s="35">
        <v>1</v>
      </c>
      <c r="AT111" s="35" t="s">
        <v>1370</v>
      </c>
      <c r="AU111" s="35">
        <v>0</v>
      </c>
      <c r="AV111" s="35">
        <v>0</v>
      </c>
      <c r="AW111" s="35">
        <v>0</v>
      </c>
      <c r="AX111" s="35">
        <v>0</v>
      </c>
      <c r="AY111" s="35">
        <v>0</v>
      </c>
      <c r="AZ111" s="35">
        <v>0</v>
      </c>
      <c r="BA111" s="35">
        <v>0</v>
      </c>
      <c r="BB111" s="35">
        <v>0</v>
      </c>
      <c r="BC111" s="35">
        <v>0</v>
      </c>
      <c r="BD111" s="35">
        <v>1</v>
      </c>
      <c r="BE111" s="35">
        <v>0</v>
      </c>
      <c r="BF111" s="35">
        <v>0</v>
      </c>
      <c r="BG111" s="35">
        <v>0</v>
      </c>
      <c r="BK111" s="35" t="s">
        <v>1308</v>
      </c>
      <c r="BL111" s="35">
        <v>0</v>
      </c>
      <c r="BM111" s="35">
        <v>0</v>
      </c>
      <c r="BN111" s="35">
        <v>0</v>
      </c>
      <c r="BO111" s="35">
        <v>0</v>
      </c>
      <c r="BP111" s="35">
        <v>0</v>
      </c>
      <c r="BQ111" s="35">
        <v>0</v>
      </c>
      <c r="BR111" s="35">
        <v>0</v>
      </c>
      <c r="BS111" s="35">
        <v>0</v>
      </c>
      <c r="BT111" s="35">
        <v>0</v>
      </c>
      <c r="BU111" s="35">
        <v>0</v>
      </c>
      <c r="BV111" s="35">
        <v>0</v>
      </c>
      <c r="BW111" s="35">
        <v>0</v>
      </c>
      <c r="BX111" s="35">
        <v>1</v>
      </c>
      <c r="CD111" s="35" t="s">
        <v>1316</v>
      </c>
      <c r="CE111" s="35">
        <v>0</v>
      </c>
      <c r="CF111" s="35">
        <v>0</v>
      </c>
      <c r="CG111" s="35">
        <v>0</v>
      </c>
      <c r="CH111" s="35">
        <v>0</v>
      </c>
      <c r="CI111" s="35">
        <v>0</v>
      </c>
      <c r="CJ111" s="35">
        <v>0</v>
      </c>
      <c r="CK111" s="35">
        <v>0</v>
      </c>
      <c r="CL111" s="35">
        <v>0</v>
      </c>
      <c r="CM111" s="35">
        <v>0</v>
      </c>
      <c r="CN111" s="35">
        <v>0</v>
      </c>
      <c r="CO111" s="35">
        <v>0</v>
      </c>
      <c r="CP111" s="35">
        <v>0</v>
      </c>
      <c r="CQ111" s="35">
        <v>0</v>
      </c>
      <c r="CR111" s="35">
        <v>1</v>
      </c>
      <c r="CS111" s="35">
        <v>0</v>
      </c>
      <c r="CT111" s="35">
        <v>0</v>
      </c>
      <c r="CX111" s="35">
        <v>4</v>
      </c>
      <c r="CY111" s="35">
        <v>4</v>
      </c>
      <c r="CZ111" s="35">
        <v>4</v>
      </c>
      <c r="DA111" s="35">
        <v>4</v>
      </c>
      <c r="DB111" s="35" t="s">
        <v>1599</v>
      </c>
      <c r="DC111" s="35" t="s">
        <v>1599</v>
      </c>
      <c r="DD111" s="35" t="s">
        <v>1599</v>
      </c>
      <c r="DE111" s="35" t="s">
        <v>1599</v>
      </c>
      <c r="DF111" s="35" t="s">
        <v>1599</v>
      </c>
      <c r="DG111" s="35" t="s">
        <v>1599</v>
      </c>
      <c r="DH111" s="35" t="s">
        <v>1599</v>
      </c>
      <c r="DI111" s="35" t="s">
        <v>1599</v>
      </c>
      <c r="DJ111" s="35" t="s">
        <v>1599</v>
      </c>
      <c r="DK111" s="35" t="s">
        <v>1599</v>
      </c>
      <c r="DL111" s="35" t="s">
        <v>1599</v>
      </c>
      <c r="DM111" s="35" t="s">
        <v>1599</v>
      </c>
      <c r="DN111" s="35" t="s">
        <v>1599</v>
      </c>
      <c r="DO111" s="35" t="s">
        <v>1599</v>
      </c>
      <c r="DP111" s="35" t="s">
        <v>1599</v>
      </c>
      <c r="DQ111" s="35" t="s">
        <v>1599</v>
      </c>
      <c r="DR111" s="35" t="s">
        <v>1599</v>
      </c>
      <c r="DS111" s="35" t="s">
        <v>1599</v>
      </c>
      <c r="DT111" s="35" t="s">
        <v>1881</v>
      </c>
      <c r="DU111" s="35" t="s">
        <v>51</v>
      </c>
      <c r="EJ111" s="35" t="s">
        <v>1599</v>
      </c>
      <c r="EW111" s="20" t="s">
        <v>51</v>
      </c>
      <c r="FA111" s="20" t="s">
        <v>1599</v>
      </c>
      <c r="FC111" s="20" t="s">
        <v>1599</v>
      </c>
      <c r="FE111" s="20" t="s">
        <v>1599</v>
      </c>
      <c r="FG111" s="20" t="s">
        <v>1599</v>
      </c>
      <c r="FK111" s="20" t="s">
        <v>1599</v>
      </c>
      <c r="FL111" s="35" t="s">
        <v>1325</v>
      </c>
      <c r="FM111" s="35">
        <v>1</v>
      </c>
      <c r="FN111" s="35">
        <v>0</v>
      </c>
      <c r="FO111" s="35">
        <v>0</v>
      </c>
      <c r="FQ111" s="35" t="s">
        <v>795</v>
      </c>
      <c r="FR111" s="44">
        <v>17000</v>
      </c>
      <c r="FS111" s="35" t="s">
        <v>1281</v>
      </c>
      <c r="FT111" s="35">
        <v>35</v>
      </c>
      <c r="FU111" s="35" t="s">
        <v>1301</v>
      </c>
      <c r="FV111" s="35" t="s">
        <v>1345</v>
      </c>
      <c r="FY111" s="35" t="s">
        <v>1284</v>
      </c>
    </row>
    <row r="112" spans="1:182" x14ac:dyDescent="0.2">
      <c r="A112" s="35" t="s">
        <v>1612</v>
      </c>
      <c r="B112" s="35" t="s">
        <v>568</v>
      </c>
      <c r="C112" s="35" t="s">
        <v>281</v>
      </c>
      <c r="D112" s="35">
        <v>1</v>
      </c>
      <c r="E112" s="35">
        <v>50</v>
      </c>
      <c r="F112" s="35" t="s">
        <v>795</v>
      </c>
      <c r="G112" s="36">
        <v>43358</v>
      </c>
      <c r="H112" s="37">
        <f t="shared" si="3"/>
        <v>43358</v>
      </c>
      <c r="I112" s="35">
        <v>18</v>
      </c>
      <c r="J112" s="35">
        <v>17</v>
      </c>
      <c r="L112" s="35">
        <v>43</v>
      </c>
      <c r="M112" s="35">
        <v>4</v>
      </c>
      <c r="T112" s="35" t="s">
        <v>1339</v>
      </c>
      <c r="U112" s="35" t="s">
        <v>50</v>
      </c>
      <c r="V112" s="35">
        <v>20</v>
      </c>
      <c r="W112" s="35" t="s">
        <v>1276</v>
      </c>
      <c r="X112" s="35" t="s">
        <v>1277</v>
      </c>
      <c r="Y112" s="35">
        <v>1</v>
      </c>
      <c r="Z112" s="35">
        <v>0</v>
      </c>
      <c r="AA112" s="35">
        <v>0</v>
      </c>
      <c r="AB112" s="35">
        <v>0</v>
      </c>
      <c r="AC112" s="35">
        <v>0</v>
      </c>
      <c r="AD112" s="35">
        <v>0</v>
      </c>
      <c r="AE112" s="35">
        <v>0</v>
      </c>
      <c r="AF112" s="35">
        <v>0</v>
      </c>
      <c r="AH112" s="35">
        <v>20</v>
      </c>
      <c r="AI112" s="35" t="s">
        <v>1278</v>
      </c>
      <c r="AJ112" s="35">
        <v>1</v>
      </c>
      <c r="AK112" s="35">
        <v>0</v>
      </c>
      <c r="AL112" s="35">
        <v>0</v>
      </c>
      <c r="AM112" s="35">
        <v>0</v>
      </c>
      <c r="AN112" s="35">
        <v>0</v>
      </c>
      <c r="AO112" s="35">
        <v>0</v>
      </c>
      <c r="AP112" s="35">
        <v>0</v>
      </c>
      <c r="AR112" s="35">
        <v>0</v>
      </c>
      <c r="AS112" s="35">
        <v>1</v>
      </c>
      <c r="AT112" s="35" t="s">
        <v>1695</v>
      </c>
      <c r="AU112" s="35">
        <v>1</v>
      </c>
      <c r="AV112" s="35">
        <v>0</v>
      </c>
      <c r="AW112" s="35">
        <v>1</v>
      </c>
      <c r="AX112" s="35">
        <v>0</v>
      </c>
      <c r="AY112" s="35">
        <v>0</v>
      </c>
      <c r="AZ112" s="35">
        <v>0</v>
      </c>
      <c r="BA112" s="35">
        <v>0</v>
      </c>
      <c r="BB112" s="35">
        <v>0</v>
      </c>
      <c r="BC112" s="35">
        <v>0</v>
      </c>
      <c r="BD112" s="35">
        <v>0</v>
      </c>
      <c r="BE112" s="35">
        <v>0</v>
      </c>
      <c r="BF112" s="35">
        <v>1</v>
      </c>
      <c r="BG112" s="35">
        <v>0</v>
      </c>
      <c r="BI112" s="35" t="s">
        <v>1322</v>
      </c>
      <c r="BK112" s="35" t="s">
        <v>1772</v>
      </c>
      <c r="BL112" s="35">
        <v>0</v>
      </c>
      <c r="BM112" s="35">
        <v>0</v>
      </c>
      <c r="BN112" s="35">
        <v>0</v>
      </c>
      <c r="BO112" s="35">
        <v>0</v>
      </c>
      <c r="BP112" s="35">
        <v>0</v>
      </c>
      <c r="BQ112" s="35">
        <v>0</v>
      </c>
      <c r="BR112" s="35">
        <v>0</v>
      </c>
      <c r="BS112" s="35">
        <v>0</v>
      </c>
      <c r="BT112" s="35">
        <v>0</v>
      </c>
      <c r="BU112" s="35">
        <v>0</v>
      </c>
      <c r="BV112" s="35">
        <v>0</v>
      </c>
      <c r="BW112" s="35">
        <v>1</v>
      </c>
      <c r="BX112" s="35">
        <v>0</v>
      </c>
      <c r="CD112" s="35" t="s">
        <v>1280</v>
      </c>
      <c r="CE112" s="35">
        <v>0</v>
      </c>
      <c r="CF112" s="35">
        <v>0</v>
      </c>
      <c r="CG112" s="35">
        <v>0</v>
      </c>
      <c r="CH112" s="35">
        <v>0</v>
      </c>
      <c r="CI112" s="35">
        <v>0</v>
      </c>
      <c r="CJ112" s="35">
        <v>0</v>
      </c>
      <c r="CK112" s="35">
        <v>0</v>
      </c>
      <c r="CL112" s="35">
        <v>0</v>
      </c>
      <c r="CM112" s="35">
        <v>0</v>
      </c>
      <c r="CN112" s="35">
        <v>0</v>
      </c>
      <c r="CO112" s="35">
        <v>0</v>
      </c>
      <c r="CP112" s="35">
        <v>0</v>
      </c>
      <c r="CQ112" s="35">
        <v>0</v>
      </c>
      <c r="CR112" s="35">
        <v>0</v>
      </c>
      <c r="CS112" s="35">
        <v>1</v>
      </c>
      <c r="CT112" s="35">
        <v>0</v>
      </c>
      <c r="CX112" s="35">
        <v>3</v>
      </c>
      <c r="CY112" s="35" t="s">
        <v>1599</v>
      </c>
      <c r="CZ112" s="35">
        <v>1</v>
      </c>
      <c r="DA112" s="35">
        <v>1</v>
      </c>
      <c r="DB112" s="35">
        <v>1</v>
      </c>
      <c r="DC112" s="35">
        <v>3</v>
      </c>
      <c r="DD112" s="35" t="s">
        <v>1599</v>
      </c>
      <c r="DE112" s="35" t="s">
        <v>1599</v>
      </c>
      <c r="DF112" s="35">
        <v>3</v>
      </c>
      <c r="DG112" s="35">
        <v>1</v>
      </c>
      <c r="DH112" s="35">
        <v>2</v>
      </c>
      <c r="DI112" s="35" t="s">
        <v>1599</v>
      </c>
      <c r="DJ112" s="35" t="s">
        <v>1599</v>
      </c>
      <c r="DK112" s="35" t="s">
        <v>1599</v>
      </c>
      <c r="DL112" s="35" t="s">
        <v>1599</v>
      </c>
      <c r="DM112" s="35">
        <v>1</v>
      </c>
      <c r="DN112" s="35">
        <v>1</v>
      </c>
      <c r="DO112" s="35">
        <v>1</v>
      </c>
      <c r="DP112" s="35">
        <v>1</v>
      </c>
      <c r="DQ112" s="35">
        <v>1</v>
      </c>
      <c r="DR112" s="35">
        <v>1</v>
      </c>
      <c r="DS112" s="35">
        <v>1</v>
      </c>
      <c r="DT112" s="35" t="s">
        <v>1881</v>
      </c>
      <c r="DU112" s="35" t="s">
        <v>51</v>
      </c>
      <c r="EJ112" s="35" t="s">
        <v>1599</v>
      </c>
      <c r="EW112" s="20" t="s">
        <v>51</v>
      </c>
      <c r="FA112" s="20" t="s">
        <v>1599</v>
      </c>
      <c r="FC112" s="20" t="s">
        <v>1599</v>
      </c>
      <c r="FE112" s="20" t="s">
        <v>1599</v>
      </c>
      <c r="FG112" s="20" t="s">
        <v>1599</v>
      </c>
      <c r="FK112" s="20" t="s">
        <v>1599</v>
      </c>
      <c r="FL112" s="35" t="s">
        <v>1325</v>
      </c>
      <c r="FM112" s="35">
        <v>1</v>
      </c>
      <c r="FN112" s="35">
        <v>0</v>
      </c>
      <c r="FO112" s="35">
        <v>0</v>
      </c>
      <c r="FQ112" s="35" t="s">
        <v>1376</v>
      </c>
      <c r="FR112" s="44">
        <v>17690</v>
      </c>
      <c r="FS112" s="35" t="s">
        <v>1281</v>
      </c>
      <c r="FT112" s="35">
        <v>60</v>
      </c>
      <c r="FU112" s="35" t="s">
        <v>1282</v>
      </c>
      <c r="FV112" s="35" t="s">
        <v>1345</v>
      </c>
      <c r="FY112" s="35" t="s">
        <v>1310</v>
      </c>
    </row>
    <row r="113" spans="1:182" x14ac:dyDescent="0.2">
      <c r="A113" s="35" t="s">
        <v>1612</v>
      </c>
      <c r="B113" s="35" t="s">
        <v>568</v>
      </c>
      <c r="C113" s="35" t="s">
        <v>282</v>
      </c>
      <c r="D113" s="35">
        <v>1</v>
      </c>
      <c r="E113" s="35">
        <v>50</v>
      </c>
      <c r="F113" s="35" t="s">
        <v>795</v>
      </c>
      <c r="G113" s="36">
        <v>43358</v>
      </c>
      <c r="H113" s="37">
        <f t="shared" si="3"/>
        <v>43358</v>
      </c>
      <c r="I113" s="35">
        <v>18</v>
      </c>
      <c r="J113" s="35">
        <v>17</v>
      </c>
      <c r="L113" s="35">
        <v>43</v>
      </c>
      <c r="M113" s="35">
        <v>4</v>
      </c>
      <c r="T113" s="35" t="s">
        <v>1274</v>
      </c>
      <c r="U113" s="35" t="s">
        <v>55</v>
      </c>
      <c r="V113" s="35">
        <v>15</v>
      </c>
      <c r="W113" s="35" t="s">
        <v>1340</v>
      </c>
      <c r="X113" s="35" t="s">
        <v>1277</v>
      </c>
      <c r="Y113" s="35">
        <v>1</v>
      </c>
      <c r="Z113" s="35">
        <v>0</v>
      </c>
      <c r="AA113" s="35">
        <v>0</v>
      </c>
      <c r="AB113" s="35">
        <v>0</v>
      </c>
      <c r="AC113" s="35">
        <v>0</v>
      </c>
      <c r="AD113" s="35">
        <v>0</v>
      </c>
      <c r="AE113" s="35">
        <v>0</v>
      </c>
      <c r="AF113" s="35">
        <v>0</v>
      </c>
      <c r="AH113" s="35">
        <v>15</v>
      </c>
      <c r="AI113" s="35" t="s">
        <v>1278</v>
      </c>
      <c r="AJ113" s="35">
        <v>1</v>
      </c>
      <c r="AK113" s="35">
        <v>0</v>
      </c>
      <c r="AL113" s="35">
        <v>0</v>
      </c>
      <c r="AM113" s="35">
        <v>0</v>
      </c>
      <c r="AN113" s="35">
        <v>0</v>
      </c>
      <c r="AO113" s="35">
        <v>0</v>
      </c>
      <c r="AP113" s="35">
        <v>0</v>
      </c>
      <c r="AR113" s="35">
        <v>0</v>
      </c>
      <c r="AS113" s="35">
        <v>1</v>
      </c>
      <c r="AT113" s="35" t="s">
        <v>1599</v>
      </c>
      <c r="AU113" s="35">
        <v>0</v>
      </c>
      <c r="AV113" s="35">
        <v>0</v>
      </c>
      <c r="AW113" s="35">
        <v>0</v>
      </c>
      <c r="AX113" s="35">
        <v>0</v>
      </c>
      <c r="AY113" s="35">
        <v>0</v>
      </c>
      <c r="AZ113" s="35">
        <v>0</v>
      </c>
      <c r="BA113" s="35">
        <v>0</v>
      </c>
      <c r="BB113" s="35">
        <v>0</v>
      </c>
      <c r="BC113" s="35">
        <v>0</v>
      </c>
      <c r="BD113" s="35">
        <v>0</v>
      </c>
      <c r="BE113" s="35">
        <v>0</v>
      </c>
      <c r="BF113" s="35">
        <v>0</v>
      </c>
      <c r="BG113" s="35">
        <v>0</v>
      </c>
      <c r="BK113" s="35" t="s">
        <v>1772</v>
      </c>
      <c r="BL113" s="35">
        <v>0</v>
      </c>
      <c r="BM113" s="35">
        <v>0</v>
      </c>
      <c r="BN113" s="35">
        <v>0</v>
      </c>
      <c r="BO113" s="35">
        <v>0</v>
      </c>
      <c r="BP113" s="35">
        <v>0</v>
      </c>
      <c r="BQ113" s="35">
        <v>0</v>
      </c>
      <c r="BR113" s="35">
        <v>0</v>
      </c>
      <c r="BS113" s="35">
        <v>0</v>
      </c>
      <c r="BT113" s="35">
        <v>0</v>
      </c>
      <c r="BU113" s="35">
        <v>0</v>
      </c>
      <c r="BV113" s="35">
        <v>0</v>
      </c>
      <c r="BW113" s="35">
        <v>1</v>
      </c>
      <c r="BX113" s="35">
        <v>0</v>
      </c>
      <c r="CD113" s="35" t="s">
        <v>1280</v>
      </c>
      <c r="CE113" s="35">
        <v>0</v>
      </c>
      <c r="CF113" s="35">
        <v>0</v>
      </c>
      <c r="CG113" s="35">
        <v>0</v>
      </c>
      <c r="CH113" s="35">
        <v>0</v>
      </c>
      <c r="CI113" s="35">
        <v>0</v>
      </c>
      <c r="CJ113" s="35">
        <v>0</v>
      </c>
      <c r="CK113" s="35">
        <v>0</v>
      </c>
      <c r="CL113" s="35">
        <v>0</v>
      </c>
      <c r="CM113" s="35">
        <v>0</v>
      </c>
      <c r="CN113" s="35">
        <v>0</v>
      </c>
      <c r="CO113" s="35">
        <v>0</v>
      </c>
      <c r="CP113" s="35">
        <v>0</v>
      </c>
      <c r="CQ113" s="35">
        <v>0</v>
      </c>
      <c r="CR113" s="35">
        <v>0</v>
      </c>
      <c r="CS113" s="35">
        <v>1</v>
      </c>
      <c r="CT113" s="35">
        <v>0</v>
      </c>
      <c r="CX113" s="35">
        <v>4</v>
      </c>
      <c r="CY113" s="35">
        <v>1</v>
      </c>
      <c r="CZ113" s="35">
        <v>1</v>
      </c>
      <c r="DA113" s="35">
        <v>1</v>
      </c>
      <c r="DB113" s="35">
        <v>1</v>
      </c>
      <c r="DC113" s="35">
        <v>3</v>
      </c>
      <c r="DD113" s="35" t="s">
        <v>1599</v>
      </c>
      <c r="DE113" s="35" t="s">
        <v>1599</v>
      </c>
      <c r="DF113" s="35" t="s">
        <v>1599</v>
      </c>
      <c r="DG113" s="35">
        <v>1</v>
      </c>
      <c r="DH113" s="35" t="s">
        <v>1599</v>
      </c>
      <c r="DI113" s="35" t="s">
        <v>1599</v>
      </c>
      <c r="DJ113" s="35" t="s">
        <v>1599</v>
      </c>
      <c r="DK113" s="35" t="s">
        <v>1599</v>
      </c>
      <c r="DL113" s="35" t="s">
        <v>1599</v>
      </c>
      <c r="DM113" s="35" t="s">
        <v>1599</v>
      </c>
      <c r="DN113" s="35" t="s">
        <v>1599</v>
      </c>
      <c r="DO113" s="35" t="s">
        <v>1599</v>
      </c>
      <c r="DP113" s="35" t="s">
        <v>1599</v>
      </c>
      <c r="DQ113" s="35" t="s">
        <v>1599</v>
      </c>
      <c r="DR113" s="35" t="s">
        <v>1599</v>
      </c>
      <c r="DS113" s="35" t="s">
        <v>1599</v>
      </c>
      <c r="DU113" s="35" t="s">
        <v>51</v>
      </c>
      <c r="EJ113" s="35" t="s">
        <v>1599</v>
      </c>
      <c r="EW113" s="20" t="s">
        <v>51</v>
      </c>
      <c r="FA113" s="20" t="s">
        <v>1599</v>
      </c>
      <c r="FC113" s="20" t="s">
        <v>1599</v>
      </c>
      <c r="FE113" s="20" t="s">
        <v>1599</v>
      </c>
      <c r="FG113" s="20" t="s">
        <v>1599</v>
      </c>
      <c r="FK113" s="20" t="s">
        <v>1599</v>
      </c>
      <c r="FL113" s="35" t="s">
        <v>1325</v>
      </c>
      <c r="FM113" s="35">
        <v>1</v>
      </c>
      <c r="FN113" s="35">
        <v>0</v>
      </c>
      <c r="FO113" s="35">
        <v>0</v>
      </c>
      <c r="FQ113" s="35" t="s">
        <v>795</v>
      </c>
      <c r="FR113" s="44">
        <v>17000</v>
      </c>
      <c r="FS113" s="35" t="s">
        <v>1281</v>
      </c>
      <c r="FT113" s="35">
        <v>70</v>
      </c>
      <c r="FU113" s="35" t="s">
        <v>1282</v>
      </c>
      <c r="FV113" s="35" t="s">
        <v>1283</v>
      </c>
      <c r="FY113" s="35" t="s">
        <v>1284</v>
      </c>
      <c r="FZ113" s="35" t="s">
        <v>1514</v>
      </c>
    </row>
    <row r="114" spans="1:182" x14ac:dyDescent="0.2">
      <c r="A114" s="35" t="s">
        <v>1612</v>
      </c>
      <c r="B114" s="35" t="s">
        <v>568</v>
      </c>
      <c r="C114" s="35" t="s">
        <v>283</v>
      </c>
      <c r="D114" s="35">
        <v>1</v>
      </c>
      <c r="E114" s="35">
        <v>50</v>
      </c>
      <c r="F114" s="35" t="s">
        <v>795</v>
      </c>
      <c r="G114" s="36">
        <v>43358</v>
      </c>
      <c r="H114" s="37">
        <f t="shared" si="3"/>
        <v>43358</v>
      </c>
      <c r="I114" s="35">
        <v>18</v>
      </c>
      <c r="J114" s="35">
        <v>17</v>
      </c>
      <c r="L114" s="35">
        <v>43</v>
      </c>
      <c r="M114" s="35">
        <v>4</v>
      </c>
      <c r="T114" s="35" t="s">
        <v>1274</v>
      </c>
      <c r="U114" s="35" t="s">
        <v>50</v>
      </c>
      <c r="V114" s="35">
        <v>30</v>
      </c>
      <c r="W114" s="35" t="s">
        <v>1276</v>
      </c>
      <c r="X114" s="35" t="s">
        <v>1277</v>
      </c>
      <c r="Y114" s="35">
        <v>1</v>
      </c>
      <c r="Z114" s="35">
        <v>0</v>
      </c>
      <c r="AA114" s="35">
        <v>0</v>
      </c>
      <c r="AB114" s="35">
        <v>0</v>
      </c>
      <c r="AC114" s="35">
        <v>0</v>
      </c>
      <c r="AD114" s="35">
        <v>0</v>
      </c>
      <c r="AE114" s="35">
        <v>0</v>
      </c>
      <c r="AF114" s="35">
        <v>0</v>
      </c>
      <c r="AI114" s="35" t="s">
        <v>1311</v>
      </c>
      <c r="AJ114" s="35">
        <v>0</v>
      </c>
      <c r="AK114" s="35">
        <v>1</v>
      </c>
      <c r="AL114" s="35">
        <v>0</v>
      </c>
      <c r="AM114" s="35">
        <v>0</v>
      </c>
      <c r="AN114" s="35">
        <v>0</v>
      </c>
      <c r="AO114" s="35">
        <v>0</v>
      </c>
      <c r="AP114" s="35">
        <v>0</v>
      </c>
      <c r="AR114" s="35">
        <v>0</v>
      </c>
      <c r="AS114" s="35">
        <v>2</v>
      </c>
      <c r="AT114" s="35" t="s">
        <v>1670</v>
      </c>
      <c r="AU114" s="35">
        <v>0</v>
      </c>
      <c r="AV114" s="35">
        <v>1</v>
      </c>
      <c r="AW114" s="35">
        <v>0</v>
      </c>
      <c r="AX114" s="35">
        <v>0</v>
      </c>
      <c r="AY114" s="35">
        <v>0</v>
      </c>
      <c r="AZ114" s="35">
        <v>0</v>
      </c>
      <c r="BA114" s="35">
        <v>0</v>
      </c>
      <c r="BB114" s="35">
        <v>1</v>
      </c>
      <c r="BC114" s="35">
        <v>0</v>
      </c>
      <c r="BD114" s="35">
        <v>0</v>
      </c>
      <c r="BE114" s="35">
        <v>0</v>
      </c>
      <c r="BF114" s="35">
        <v>0</v>
      </c>
      <c r="BG114" s="35">
        <v>0</v>
      </c>
      <c r="BI114" s="35" t="s">
        <v>1322</v>
      </c>
      <c r="BK114" s="35" t="s">
        <v>1772</v>
      </c>
      <c r="BL114" s="35">
        <v>0</v>
      </c>
      <c r="BM114" s="35">
        <v>0</v>
      </c>
      <c r="BN114" s="35">
        <v>0</v>
      </c>
      <c r="BO114" s="35">
        <v>0</v>
      </c>
      <c r="BP114" s="35">
        <v>0</v>
      </c>
      <c r="BQ114" s="35">
        <v>0</v>
      </c>
      <c r="BR114" s="35">
        <v>0</v>
      </c>
      <c r="BS114" s="35">
        <v>0</v>
      </c>
      <c r="BT114" s="35">
        <v>0</v>
      </c>
      <c r="BU114" s="35">
        <v>0</v>
      </c>
      <c r="BV114" s="35">
        <v>0</v>
      </c>
      <c r="BW114" s="35">
        <v>1</v>
      </c>
      <c r="BX114" s="35">
        <v>0</v>
      </c>
      <c r="CD114" s="35" t="s">
        <v>1280</v>
      </c>
      <c r="CE114" s="35">
        <v>0</v>
      </c>
      <c r="CF114" s="35">
        <v>0</v>
      </c>
      <c r="CG114" s="35">
        <v>0</v>
      </c>
      <c r="CH114" s="35">
        <v>0</v>
      </c>
      <c r="CI114" s="35">
        <v>0</v>
      </c>
      <c r="CJ114" s="35">
        <v>0</v>
      </c>
      <c r="CK114" s="35">
        <v>0</v>
      </c>
      <c r="CL114" s="35">
        <v>0</v>
      </c>
      <c r="CM114" s="35">
        <v>0</v>
      </c>
      <c r="CN114" s="35">
        <v>0</v>
      </c>
      <c r="CO114" s="35">
        <v>0</v>
      </c>
      <c r="CP114" s="35">
        <v>0</v>
      </c>
      <c r="CQ114" s="35">
        <v>0</v>
      </c>
      <c r="CR114" s="35">
        <v>0</v>
      </c>
      <c r="CS114" s="35">
        <v>1</v>
      </c>
      <c r="CT114" s="35">
        <v>0</v>
      </c>
      <c r="CX114" s="35">
        <v>4</v>
      </c>
      <c r="CY114" s="35">
        <v>4</v>
      </c>
      <c r="CZ114" s="35">
        <v>3</v>
      </c>
      <c r="DA114" s="35">
        <v>3</v>
      </c>
      <c r="DB114" s="35">
        <v>3</v>
      </c>
      <c r="DC114" s="35">
        <v>3</v>
      </c>
      <c r="DD114" s="35">
        <v>3</v>
      </c>
      <c r="DE114" s="35">
        <v>3</v>
      </c>
      <c r="DF114" s="35">
        <v>3</v>
      </c>
      <c r="DG114" s="35">
        <v>3</v>
      </c>
      <c r="DH114" s="35">
        <v>3</v>
      </c>
      <c r="DI114" s="35">
        <v>3</v>
      </c>
      <c r="DJ114" s="35">
        <v>3</v>
      </c>
      <c r="DK114" s="35">
        <v>3</v>
      </c>
      <c r="DL114" s="35">
        <v>3</v>
      </c>
      <c r="DM114" s="35">
        <v>3</v>
      </c>
      <c r="DN114" s="35">
        <v>3</v>
      </c>
      <c r="DO114" s="35">
        <v>3</v>
      </c>
      <c r="DP114" s="35">
        <v>3</v>
      </c>
      <c r="DQ114" s="35">
        <v>3</v>
      </c>
      <c r="DR114" s="35">
        <v>3</v>
      </c>
      <c r="DS114" s="35">
        <v>3</v>
      </c>
      <c r="DT114" s="35" t="s">
        <v>1881</v>
      </c>
      <c r="DU114" s="35" t="s">
        <v>51</v>
      </c>
      <c r="EJ114" s="35" t="s">
        <v>1599</v>
      </c>
      <c r="EW114" s="20" t="s">
        <v>51</v>
      </c>
      <c r="FA114" s="20" t="s">
        <v>1599</v>
      </c>
      <c r="FC114" s="20" t="s">
        <v>1599</v>
      </c>
      <c r="FE114" s="20" t="s">
        <v>1599</v>
      </c>
      <c r="FG114" s="20" t="s">
        <v>1599</v>
      </c>
      <c r="FK114" s="20" t="s">
        <v>1599</v>
      </c>
      <c r="FL114" s="35" t="s">
        <v>1599</v>
      </c>
      <c r="FR114" s="44"/>
    </row>
    <row r="115" spans="1:182" x14ac:dyDescent="0.2">
      <c r="A115" s="35" t="s">
        <v>1612</v>
      </c>
      <c r="B115" s="35" t="s">
        <v>568</v>
      </c>
      <c r="C115" s="35" t="s">
        <v>284</v>
      </c>
      <c r="D115" s="35">
        <v>1</v>
      </c>
      <c r="E115" s="35">
        <v>50</v>
      </c>
      <c r="F115" s="35" t="s">
        <v>795</v>
      </c>
      <c r="G115" s="36">
        <v>43358</v>
      </c>
      <c r="H115" s="37">
        <f t="shared" si="3"/>
        <v>43358</v>
      </c>
      <c r="I115" s="35">
        <v>18</v>
      </c>
      <c r="J115" s="35">
        <v>17</v>
      </c>
      <c r="L115" s="35">
        <v>43</v>
      </c>
      <c r="M115" s="35">
        <v>4</v>
      </c>
      <c r="T115" s="35" t="s">
        <v>1285</v>
      </c>
      <c r="U115" s="35" t="s">
        <v>52</v>
      </c>
      <c r="V115" s="35">
        <v>15</v>
      </c>
      <c r="W115" s="35" t="s">
        <v>1276</v>
      </c>
      <c r="X115" s="35" t="s">
        <v>1277</v>
      </c>
      <c r="Y115" s="35">
        <v>1</v>
      </c>
      <c r="Z115" s="35">
        <v>0</v>
      </c>
      <c r="AA115" s="35">
        <v>0</v>
      </c>
      <c r="AB115" s="35">
        <v>0</v>
      </c>
      <c r="AC115" s="35">
        <v>0</v>
      </c>
      <c r="AD115" s="35">
        <v>0</v>
      </c>
      <c r="AE115" s="35">
        <v>0</v>
      </c>
      <c r="AF115" s="35">
        <v>0</v>
      </c>
      <c r="AH115" s="35">
        <v>5</v>
      </c>
      <c r="AI115" s="35" t="s">
        <v>1278</v>
      </c>
      <c r="AJ115" s="35">
        <v>1</v>
      </c>
      <c r="AK115" s="35">
        <v>0</v>
      </c>
      <c r="AL115" s="35">
        <v>0</v>
      </c>
      <c r="AM115" s="35">
        <v>0</v>
      </c>
      <c r="AN115" s="35">
        <v>0</v>
      </c>
      <c r="AO115" s="35">
        <v>0</v>
      </c>
      <c r="AP115" s="35">
        <v>0</v>
      </c>
      <c r="AR115" s="35">
        <v>0</v>
      </c>
      <c r="AS115" s="35">
        <v>1</v>
      </c>
      <c r="AT115" s="35" t="s">
        <v>1664</v>
      </c>
      <c r="AU115" s="35">
        <v>1</v>
      </c>
      <c r="AV115" s="35">
        <v>1</v>
      </c>
      <c r="AW115" s="35">
        <v>0</v>
      </c>
      <c r="AX115" s="35">
        <v>0</v>
      </c>
      <c r="AY115" s="35">
        <v>0</v>
      </c>
      <c r="AZ115" s="35">
        <v>0</v>
      </c>
      <c r="BA115" s="35">
        <v>0</v>
      </c>
      <c r="BB115" s="35">
        <v>0</v>
      </c>
      <c r="BC115" s="35">
        <v>0</v>
      </c>
      <c r="BD115" s="35">
        <v>0</v>
      </c>
      <c r="BE115" s="35">
        <v>0</v>
      </c>
      <c r="BF115" s="35">
        <v>0</v>
      </c>
      <c r="BG115" s="35">
        <v>0</v>
      </c>
      <c r="BI115" s="35" t="s">
        <v>1291</v>
      </c>
      <c r="BJ115" s="35">
        <v>10</v>
      </c>
      <c r="BK115" s="35" t="s">
        <v>1776</v>
      </c>
      <c r="BL115" s="35">
        <v>0</v>
      </c>
      <c r="BM115" s="35">
        <v>0</v>
      </c>
      <c r="BN115" s="35">
        <v>1</v>
      </c>
      <c r="BO115" s="35">
        <v>0</v>
      </c>
      <c r="BP115" s="35">
        <v>0</v>
      </c>
      <c r="BQ115" s="35">
        <v>0</v>
      </c>
      <c r="BR115" s="35">
        <v>0</v>
      </c>
      <c r="BS115" s="35">
        <v>0</v>
      </c>
      <c r="BT115" s="35">
        <v>0</v>
      </c>
      <c r="BU115" s="35">
        <v>0</v>
      </c>
      <c r="BV115" s="35">
        <v>0</v>
      </c>
      <c r="BW115" s="35">
        <v>1</v>
      </c>
      <c r="BX115" s="35">
        <v>0</v>
      </c>
      <c r="BY115" s="35" t="s">
        <v>1444</v>
      </c>
      <c r="CD115" s="35" t="s">
        <v>1807</v>
      </c>
      <c r="CE115" s="35">
        <v>1</v>
      </c>
      <c r="CF115" s="35">
        <v>0</v>
      </c>
      <c r="CG115" s="35">
        <v>0</v>
      </c>
      <c r="CH115" s="35">
        <v>0</v>
      </c>
      <c r="CI115" s="35">
        <v>0</v>
      </c>
      <c r="CJ115" s="35">
        <v>1</v>
      </c>
      <c r="CK115" s="35">
        <v>0</v>
      </c>
      <c r="CL115" s="35">
        <v>0</v>
      </c>
      <c r="CM115" s="35">
        <v>0</v>
      </c>
      <c r="CN115" s="35">
        <v>0</v>
      </c>
      <c r="CO115" s="35">
        <v>0</v>
      </c>
      <c r="CP115" s="35">
        <v>0</v>
      </c>
      <c r="CQ115" s="35">
        <v>0</v>
      </c>
      <c r="CR115" s="35">
        <v>0</v>
      </c>
      <c r="CS115" s="35">
        <v>0</v>
      </c>
      <c r="CT115" s="35">
        <v>0</v>
      </c>
      <c r="CX115" s="35">
        <v>4</v>
      </c>
      <c r="CY115" s="35">
        <v>4</v>
      </c>
      <c r="CZ115" s="35">
        <v>4</v>
      </c>
      <c r="DA115" s="35">
        <v>4</v>
      </c>
      <c r="DB115" s="35">
        <v>4</v>
      </c>
      <c r="DC115" s="35">
        <v>4</v>
      </c>
      <c r="DD115" s="35">
        <v>4</v>
      </c>
      <c r="DE115" s="35" t="s">
        <v>1599</v>
      </c>
      <c r="DF115" s="35">
        <v>4</v>
      </c>
      <c r="DG115" s="35">
        <v>4</v>
      </c>
      <c r="DH115" s="35">
        <v>3</v>
      </c>
      <c r="DI115" s="35">
        <v>3</v>
      </c>
      <c r="DJ115" s="35">
        <v>2</v>
      </c>
      <c r="DK115" s="35">
        <v>3</v>
      </c>
      <c r="DL115" s="35">
        <v>4</v>
      </c>
      <c r="DM115" s="35">
        <v>3</v>
      </c>
      <c r="DN115" s="35">
        <v>3</v>
      </c>
      <c r="DO115" s="35">
        <v>2</v>
      </c>
      <c r="DP115" s="35">
        <v>3</v>
      </c>
      <c r="DQ115" s="35">
        <v>3</v>
      </c>
      <c r="DR115" s="35">
        <v>2</v>
      </c>
      <c r="DS115" s="35">
        <v>3</v>
      </c>
      <c r="DT115" s="35" t="s">
        <v>1317</v>
      </c>
      <c r="DU115" s="35" t="s">
        <v>51</v>
      </c>
      <c r="EJ115" s="35" t="s">
        <v>1599</v>
      </c>
      <c r="EW115" s="20" t="s">
        <v>51</v>
      </c>
      <c r="FA115" s="20" t="s">
        <v>1599</v>
      </c>
      <c r="FC115" s="20" t="s">
        <v>1599</v>
      </c>
      <c r="FE115" s="20" t="s">
        <v>1599</v>
      </c>
      <c r="FG115" s="20" t="s">
        <v>1599</v>
      </c>
      <c r="FK115" s="20" t="s">
        <v>1599</v>
      </c>
      <c r="FL115" s="35" t="s">
        <v>1924</v>
      </c>
      <c r="FM115" s="35">
        <v>0</v>
      </c>
      <c r="FN115" s="35">
        <v>1</v>
      </c>
      <c r="FO115" s="35">
        <v>1</v>
      </c>
      <c r="FP115" s="35" t="s">
        <v>1451</v>
      </c>
      <c r="FQ115" s="35" t="s">
        <v>782</v>
      </c>
      <c r="FR115" s="44">
        <v>17440</v>
      </c>
      <c r="FS115" s="35" t="s">
        <v>1281</v>
      </c>
      <c r="FT115" s="35">
        <v>54</v>
      </c>
      <c r="FU115" s="35" t="s">
        <v>1301</v>
      </c>
    </row>
    <row r="116" spans="1:182" x14ac:dyDescent="0.2">
      <c r="A116" s="35" t="s">
        <v>1612</v>
      </c>
      <c r="B116" s="35" t="s">
        <v>568</v>
      </c>
      <c r="C116" s="35" t="s">
        <v>285</v>
      </c>
      <c r="D116" s="35">
        <v>1</v>
      </c>
      <c r="E116" s="35">
        <v>50</v>
      </c>
      <c r="F116" s="35" t="s">
        <v>795</v>
      </c>
      <c r="G116" s="36">
        <v>43358</v>
      </c>
      <c r="H116" s="37">
        <f t="shared" si="3"/>
        <v>43358</v>
      </c>
      <c r="I116" s="35">
        <v>18</v>
      </c>
      <c r="J116" s="35">
        <v>17</v>
      </c>
      <c r="L116" s="35">
        <v>43</v>
      </c>
      <c r="M116" s="35">
        <v>4</v>
      </c>
      <c r="T116" s="35" t="s">
        <v>1274</v>
      </c>
      <c r="U116" s="35" t="s">
        <v>50</v>
      </c>
      <c r="V116" s="35">
        <v>30</v>
      </c>
      <c r="W116" s="35" t="s">
        <v>1276</v>
      </c>
      <c r="X116" s="35" t="s">
        <v>1277</v>
      </c>
      <c r="Y116" s="35">
        <v>1</v>
      </c>
      <c r="Z116" s="35">
        <v>0</v>
      </c>
      <c r="AA116" s="35">
        <v>0</v>
      </c>
      <c r="AB116" s="35">
        <v>0</v>
      </c>
      <c r="AC116" s="35">
        <v>0</v>
      </c>
      <c r="AD116" s="35">
        <v>0</v>
      </c>
      <c r="AE116" s="35">
        <v>0</v>
      </c>
      <c r="AF116" s="35">
        <v>0</v>
      </c>
      <c r="AH116" s="35">
        <v>1</v>
      </c>
      <c r="AI116" s="35" t="s">
        <v>1311</v>
      </c>
      <c r="AJ116" s="35">
        <v>0</v>
      </c>
      <c r="AK116" s="35">
        <v>1</v>
      </c>
      <c r="AL116" s="35">
        <v>0</v>
      </c>
      <c r="AM116" s="35">
        <v>0</v>
      </c>
      <c r="AN116" s="35">
        <v>0</v>
      </c>
      <c r="AO116" s="35">
        <v>0</v>
      </c>
      <c r="AP116" s="35">
        <v>0</v>
      </c>
      <c r="AR116" s="35">
        <v>0</v>
      </c>
      <c r="AS116" s="35">
        <v>2</v>
      </c>
      <c r="AT116" s="35" t="s">
        <v>1675</v>
      </c>
      <c r="AU116" s="35">
        <v>1</v>
      </c>
      <c r="AV116" s="35">
        <v>0</v>
      </c>
      <c r="AW116" s="35">
        <v>0</v>
      </c>
      <c r="AX116" s="35">
        <v>0</v>
      </c>
      <c r="AY116" s="35">
        <v>0</v>
      </c>
      <c r="AZ116" s="35">
        <v>0</v>
      </c>
      <c r="BA116" s="35">
        <v>0</v>
      </c>
      <c r="BB116" s="35">
        <v>1</v>
      </c>
      <c r="BC116" s="35">
        <v>0</v>
      </c>
      <c r="BD116" s="35">
        <v>0</v>
      </c>
      <c r="BE116" s="35">
        <v>0</v>
      </c>
      <c r="BF116" s="35">
        <v>0</v>
      </c>
      <c r="BG116" s="35">
        <v>0</v>
      </c>
      <c r="BI116" s="35" t="s">
        <v>1322</v>
      </c>
      <c r="BJ116" s="35">
        <v>20</v>
      </c>
      <c r="BK116" s="35" t="s">
        <v>1772</v>
      </c>
      <c r="BL116" s="35">
        <v>0</v>
      </c>
      <c r="BM116" s="35">
        <v>0</v>
      </c>
      <c r="BN116" s="35">
        <v>0</v>
      </c>
      <c r="BO116" s="35">
        <v>0</v>
      </c>
      <c r="BP116" s="35">
        <v>0</v>
      </c>
      <c r="BQ116" s="35">
        <v>0</v>
      </c>
      <c r="BR116" s="35">
        <v>0</v>
      </c>
      <c r="BS116" s="35">
        <v>0</v>
      </c>
      <c r="BT116" s="35">
        <v>0</v>
      </c>
      <c r="BU116" s="35">
        <v>0</v>
      </c>
      <c r="BV116" s="35">
        <v>0</v>
      </c>
      <c r="BW116" s="35">
        <v>1</v>
      </c>
      <c r="BX116" s="35">
        <v>0</v>
      </c>
      <c r="CD116" s="35" t="s">
        <v>1805</v>
      </c>
      <c r="CE116" s="35">
        <v>1</v>
      </c>
      <c r="CF116" s="35">
        <v>0</v>
      </c>
      <c r="CG116" s="35">
        <v>0</v>
      </c>
      <c r="CH116" s="35">
        <v>0</v>
      </c>
      <c r="CI116" s="35">
        <v>0</v>
      </c>
      <c r="CJ116" s="35">
        <v>0</v>
      </c>
      <c r="CK116" s="35">
        <v>0</v>
      </c>
      <c r="CL116" s="35">
        <v>0</v>
      </c>
      <c r="CM116" s="35">
        <v>1</v>
      </c>
      <c r="CN116" s="35">
        <v>0</v>
      </c>
      <c r="CO116" s="35">
        <v>0</v>
      </c>
      <c r="CP116" s="35">
        <v>0</v>
      </c>
      <c r="CQ116" s="35">
        <v>0</v>
      </c>
      <c r="CR116" s="35">
        <v>1</v>
      </c>
      <c r="CS116" s="35">
        <v>0</v>
      </c>
      <c r="CT116" s="35">
        <v>0</v>
      </c>
      <c r="CX116" s="35">
        <v>4</v>
      </c>
      <c r="CY116" s="35">
        <v>4</v>
      </c>
      <c r="CZ116" s="35">
        <v>4</v>
      </c>
      <c r="DA116" s="35">
        <v>4</v>
      </c>
      <c r="DB116" s="35">
        <v>3</v>
      </c>
      <c r="DC116" s="35">
        <v>3</v>
      </c>
      <c r="DD116" s="35">
        <v>3</v>
      </c>
      <c r="DE116" s="35">
        <v>4</v>
      </c>
      <c r="DF116" s="35">
        <v>4</v>
      </c>
      <c r="DG116" s="35">
        <v>3</v>
      </c>
      <c r="DH116" s="35">
        <v>3</v>
      </c>
      <c r="DI116" s="35" t="s">
        <v>1599</v>
      </c>
      <c r="DJ116" s="35" t="s">
        <v>1599</v>
      </c>
      <c r="DK116" s="35" t="s">
        <v>1599</v>
      </c>
      <c r="DL116" s="35">
        <v>2</v>
      </c>
      <c r="DM116" s="35">
        <v>3</v>
      </c>
      <c r="DN116" s="35">
        <v>3</v>
      </c>
      <c r="DO116" s="35" t="s">
        <v>1599</v>
      </c>
      <c r="DP116" s="35" t="s">
        <v>1599</v>
      </c>
      <c r="DQ116" s="35">
        <v>2</v>
      </c>
      <c r="DR116" s="35">
        <v>2</v>
      </c>
      <c r="DS116" s="35" t="s">
        <v>1599</v>
      </c>
      <c r="DT116" s="35" t="s">
        <v>1881</v>
      </c>
      <c r="DU116" s="35" t="s">
        <v>51</v>
      </c>
      <c r="EJ116" s="35" t="s">
        <v>1599</v>
      </c>
      <c r="EW116" s="20" t="s">
        <v>51</v>
      </c>
      <c r="FA116" s="20" t="s">
        <v>1599</v>
      </c>
      <c r="FC116" s="20" t="s">
        <v>1599</v>
      </c>
      <c r="FE116" s="20" t="s">
        <v>1599</v>
      </c>
      <c r="FG116" s="20" t="s">
        <v>1599</v>
      </c>
      <c r="FK116" s="20" t="s">
        <v>1599</v>
      </c>
      <c r="FL116" s="35" t="s">
        <v>1325</v>
      </c>
      <c r="FM116" s="35">
        <v>1</v>
      </c>
      <c r="FN116" s="35">
        <v>0</v>
      </c>
      <c r="FO116" s="35">
        <v>0</v>
      </c>
      <c r="FQ116" s="35" t="s">
        <v>1376</v>
      </c>
      <c r="FR116" s="44">
        <v>17690</v>
      </c>
      <c r="FS116" s="35" t="s">
        <v>1281</v>
      </c>
      <c r="FT116" s="35">
        <v>50</v>
      </c>
      <c r="FU116" s="35" t="s">
        <v>1301</v>
      </c>
      <c r="FV116" s="35" t="s">
        <v>1336</v>
      </c>
      <c r="FX116" s="35">
        <v>5000</v>
      </c>
      <c r="FY116" s="35" t="s">
        <v>1284</v>
      </c>
    </row>
    <row r="117" spans="1:182" x14ac:dyDescent="0.2">
      <c r="A117" s="35" t="s">
        <v>1612</v>
      </c>
      <c r="B117" s="35" t="s">
        <v>568</v>
      </c>
      <c r="C117" s="35" t="s">
        <v>105</v>
      </c>
      <c r="D117" s="35">
        <v>2</v>
      </c>
      <c r="E117" s="35">
        <v>50</v>
      </c>
      <c r="F117" s="35" t="s">
        <v>795</v>
      </c>
      <c r="G117" s="36">
        <v>43235</v>
      </c>
      <c r="H117" s="37">
        <f t="shared" ref="H117:H130" si="4">G117</f>
        <v>43235</v>
      </c>
      <c r="I117" s="35">
        <v>9</v>
      </c>
      <c r="J117" s="35">
        <v>17</v>
      </c>
      <c r="L117" s="35">
        <v>43</v>
      </c>
      <c r="M117" s="35">
        <v>4</v>
      </c>
      <c r="T117" s="35" t="s">
        <v>1285</v>
      </c>
      <c r="U117" s="35" t="s">
        <v>52</v>
      </c>
      <c r="V117" s="35">
        <v>60</v>
      </c>
      <c r="W117" s="35" t="s">
        <v>1286</v>
      </c>
      <c r="X117" s="35" t="s">
        <v>1277</v>
      </c>
      <c r="Y117" s="35">
        <v>1</v>
      </c>
      <c r="Z117" s="35">
        <v>0</v>
      </c>
      <c r="AA117" s="35">
        <v>0</v>
      </c>
      <c r="AB117" s="35">
        <v>0</v>
      </c>
      <c r="AC117" s="35">
        <v>0</v>
      </c>
      <c r="AD117" s="35">
        <v>0</v>
      </c>
      <c r="AE117" s="35">
        <v>0</v>
      </c>
      <c r="AF117" s="35">
        <v>0</v>
      </c>
      <c r="AH117" s="35">
        <v>3</v>
      </c>
      <c r="AI117" s="35" t="s">
        <v>1311</v>
      </c>
      <c r="AJ117" s="35">
        <v>0</v>
      </c>
      <c r="AK117" s="35">
        <v>1</v>
      </c>
      <c r="AL117" s="35">
        <v>0</v>
      </c>
      <c r="AM117" s="35">
        <v>0</v>
      </c>
      <c r="AN117" s="35">
        <v>0</v>
      </c>
      <c r="AO117" s="35">
        <v>0</v>
      </c>
      <c r="AP117" s="35">
        <v>0</v>
      </c>
      <c r="AR117" s="35">
        <v>0</v>
      </c>
      <c r="AS117" s="35">
        <v>2</v>
      </c>
      <c r="AT117" s="35" t="s">
        <v>1304</v>
      </c>
      <c r="AU117" s="35">
        <v>0</v>
      </c>
      <c r="AV117" s="35">
        <v>1</v>
      </c>
      <c r="AW117" s="35">
        <v>0</v>
      </c>
      <c r="AX117" s="35">
        <v>0</v>
      </c>
      <c r="AY117" s="35">
        <v>0</v>
      </c>
      <c r="AZ117" s="35">
        <v>0</v>
      </c>
      <c r="BA117" s="35">
        <v>0</v>
      </c>
      <c r="BB117" s="35">
        <v>0</v>
      </c>
      <c r="BC117" s="35">
        <v>0</v>
      </c>
      <c r="BD117" s="35">
        <v>0</v>
      </c>
      <c r="BE117" s="35">
        <v>0</v>
      </c>
      <c r="BF117" s="35">
        <v>0</v>
      </c>
      <c r="BG117" s="35">
        <v>0</v>
      </c>
      <c r="BI117" s="35" t="s">
        <v>1291</v>
      </c>
      <c r="BJ117" s="35">
        <v>5</v>
      </c>
      <c r="BK117" s="35" t="s">
        <v>1760</v>
      </c>
      <c r="BL117" s="35">
        <v>0</v>
      </c>
      <c r="BM117" s="35">
        <v>0</v>
      </c>
      <c r="BN117" s="35">
        <v>0</v>
      </c>
      <c r="BO117" s="35">
        <v>1</v>
      </c>
      <c r="BP117" s="35">
        <v>0</v>
      </c>
      <c r="BQ117" s="35">
        <v>1</v>
      </c>
      <c r="BR117" s="35">
        <v>0</v>
      </c>
      <c r="BS117" s="35">
        <v>0</v>
      </c>
      <c r="BT117" s="35">
        <v>0</v>
      </c>
      <c r="BU117" s="35">
        <v>0</v>
      </c>
      <c r="BV117" s="35">
        <v>0</v>
      </c>
      <c r="BW117" s="35">
        <v>0</v>
      </c>
      <c r="BX117" s="35">
        <v>0</v>
      </c>
      <c r="CB117" s="35" t="s">
        <v>1433</v>
      </c>
      <c r="CD117" s="35" t="s">
        <v>1852</v>
      </c>
      <c r="CE117" s="35">
        <v>1</v>
      </c>
      <c r="CF117" s="35">
        <v>0</v>
      </c>
      <c r="CG117" s="35">
        <v>0</v>
      </c>
      <c r="CH117" s="35">
        <v>0</v>
      </c>
      <c r="CI117" s="35">
        <v>0</v>
      </c>
      <c r="CJ117" s="35">
        <v>0</v>
      </c>
      <c r="CK117" s="35">
        <v>0</v>
      </c>
      <c r="CL117" s="35">
        <v>0</v>
      </c>
      <c r="CM117" s="35">
        <v>1</v>
      </c>
      <c r="CN117" s="35">
        <v>1</v>
      </c>
      <c r="CO117" s="35">
        <v>1</v>
      </c>
      <c r="CP117" s="35">
        <v>0</v>
      </c>
      <c r="CQ117" s="35">
        <v>1</v>
      </c>
      <c r="CR117" s="35">
        <v>0</v>
      </c>
      <c r="CS117" s="35">
        <v>0</v>
      </c>
      <c r="CT117" s="35">
        <v>0</v>
      </c>
      <c r="CX117" s="35">
        <v>4</v>
      </c>
      <c r="CY117" s="35">
        <v>4</v>
      </c>
      <c r="CZ117" s="35">
        <v>4</v>
      </c>
      <c r="DA117" s="35">
        <v>4</v>
      </c>
      <c r="DB117" s="35">
        <v>4</v>
      </c>
      <c r="DC117" s="35">
        <v>4</v>
      </c>
      <c r="DD117" s="35">
        <v>4</v>
      </c>
      <c r="DE117" s="35">
        <v>4</v>
      </c>
      <c r="DF117" s="35">
        <v>4</v>
      </c>
      <c r="DG117" s="35">
        <v>4</v>
      </c>
      <c r="DH117" s="35">
        <v>4</v>
      </c>
      <c r="DI117" s="35">
        <v>4</v>
      </c>
      <c r="DJ117" s="35">
        <v>3</v>
      </c>
      <c r="DK117" s="35" t="s">
        <v>1599</v>
      </c>
      <c r="DL117" s="35">
        <v>4</v>
      </c>
      <c r="DM117" s="35">
        <v>4</v>
      </c>
      <c r="DN117" s="35">
        <v>3</v>
      </c>
      <c r="DO117" s="35" t="s">
        <v>1599</v>
      </c>
      <c r="DP117" s="35" t="s">
        <v>1599</v>
      </c>
      <c r="DQ117" s="35">
        <v>3</v>
      </c>
      <c r="DR117" s="35" t="s">
        <v>1599</v>
      </c>
      <c r="DS117" s="35">
        <v>3</v>
      </c>
      <c r="DT117" s="35" t="s">
        <v>1296</v>
      </c>
      <c r="DU117" s="35" t="s">
        <v>54</v>
      </c>
      <c r="DV117" s="35">
        <v>8</v>
      </c>
      <c r="DW117" s="35" t="s">
        <v>1319</v>
      </c>
      <c r="DY117" s="35" t="s">
        <v>54</v>
      </c>
      <c r="DZ117" s="35">
        <v>5</v>
      </c>
      <c r="EA117" s="35" t="s">
        <v>795</v>
      </c>
      <c r="EB117" s="35" t="s">
        <v>1296</v>
      </c>
      <c r="EC117" s="35" t="s">
        <v>1284</v>
      </c>
      <c r="ED117" s="35">
        <v>400</v>
      </c>
      <c r="EE117" s="35" t="s">
        <v>902</v>
      </c>
      <c r="EF117" s="35" t="s">
        <v>795</v>
      </c>
      <c r="EG117" s="35" t="s">
        <v>806</v>
      </c>
      <c r="EH117" s="35" t="s">
        <v>796</v>
      </c>
      <c r="EI117" s="35" t="s">
        <v>1349</v>
      </c>
      <c r="EJ117" s="35" t="s">
        <v>1624</v>
      </c>
      <c r="EK117" s="35">
        <v>0</v>
      </c>
      <c r="EL117" s="35">
        <v>1</v>
      </c>
      <c r="EM117" s="35">
        <v>1</v>
      </c>
      <c r="EN117" s="35">
        <v>0</v>
      </c>
      <c r="EO117" s="35">
        <v>0</v>
      </c>
      <c r="EP117" s="35">
        <v>0</v>
      </c>
      <c r="EQ117" s="35">
        <v>0</v>
      </c>
      <c r="ER117" s="35">
        <v>0</v>
      </c>
      <c r="ES117" s="35">
        <v>0</v>
      </c>
      <c r="EY117" s="20">
        <v>60</v>
      </c>
      <c r="FA117" s="20">
        <v>60</v>
      </c>
      <c r="FC117" s="20" t="s">
        <v>1599</v>
      </c>
      <c r="FE117" s="20" t="s">
        <v>1599</v>
      </c>
      <c r="FG117" s="20" t="s">
        <v>1599</v>
      </c>
      <c r="FK117" s="20" t="s">
        <v>1599</v>
      </c>
      <c r="FL117" s="35" t="s">
        <v>1325</v>
      </c>
      <c r="FM117" s="35">
        <v>1</v>
      </c>
      <c r="FN117" s="35">
        <v>0</v>
      </c>
      <c r="FO117" s="35">
        <v>0</v>
      </c>
      <c r="FQ117" s="35" t="s">
        <v>1516</v>
      </c>
      <c r="FR117" s="44">
        <v>90100</v>
      </c>
      <c r="FS117" s="35" t="s">
        <v>1281</v>
      </c>
      <c r="FT117" s="35">
        <v>45</v>
      </c>
      <c r="FU117" s="35" t="s">
        <v>1301</v>
      </c>
      <c r="FV117" s="35" t="s">
        <v>1302</v>
      </c>
      <c r="FY117" s="35" t="s">
        <v>1310</v>
      </c>
    </row>
    <row r="118" spans="1:182" x14ac:dyDescent="0.2">
      <c r="A118" s="35" t="s">
        <v>1612</v>
      </c>
      <c r="B118" s="35" t="s">
        <v>568</v>
      </c>
      <c r="C118" s="35" t="s">
        <v>106</v>
      </c>
      <c r="D118" s="35">
        <v>2</v>
      </c>
      <c r="E118" s="35">
        <v>50</v>
      </c>
      <c r="F118" s="35" t="s">
        <v>795</v>
      </c>
      <c r="G118" s="36">
        <v>43235</v>
      </c>
      <c r="H118" s="37">
        <f t="shared" si="4"/>
        <v>43235</v>
      </c>
      <c r="I118" s="35">
        <v>9</v>
      </c>
      <c r="J118" s="35">
        <v>17</v>
      </c>
      <c r="L118" s="35">
        <v>43</v>
      </c>
      <c r="M118" s="35">
        <v>4</v>
      </c>
      <c r="T118" s="35" t="s">
        <v>1285</v>
      </c>
      <c r="U118" s="35" t="s">
        <v>52</v>
      </c>
      <c r="V118" s="35">
        <v>60</v>
      </c>
      <c r="W118" s="35" t="s">
        <v>1286</v>
      </c>
      <c r="X118" s="35" t="s">
        <v>201</v>
      </c>
      <c r="Y118" s="35">
        <v>0</v>
      </c>
      <c r="Z118" s="35">
        <v>1</v>
      </c>
      <c r="AA118" s="35">
        <v>0</v>
      </c>
      <c r="AB118" s="35">
        <v>0</v>
      </c>
      <c r="AC118" s="35">
        <v>0</v>
      </c>
      <c r="AD118" s="35">
        <v>0</v>
      </c>
      <c r="AE118" s="35">
        <v>0</v>
      </c>
      <c r="AF118" s="35">
        <v>0</v>
      </c>
      <c r="AH118" s="35">
        <v>3</v>
      </c>
      <c r="AI118" s="35" t="s">
        <v>1311</v>
      </c>
      <c r="AJ118" s="35">
        <v>0</v>
      </c>
      <c r="AK118" s="35">
        <v>1</v>
      </c>
      <c r="AL118" s="35">
        <v>0</v>
      </c>
      <c r="AM118" s="35">
        <v>0</v>
      </c>
      <c r="AN118" s="35">
        <v>0</v>
      </c>
      <c r="AO118" s="35">
        <v>0</v>
      </c>
      <c r="AP118" s="35">
        <v>0</v>
      </c>
      <c r="AR118" s="35">
        <v>0</v>
      </c>
      <c r="AS118" s="35">
        <v>2</v>
      </c>
      <c r="AT118" s="35" t="s">
        <v>1698</v>
      </c>
      <c r="AU118" s="35">
        <v>1</v>
      </c>
      <c r="AV118" s="35">
        <v>0</v>
      </c>
      <c r="AW118" s="35">
        <v>0</v>
      </c>
      <c r="AX118" s="35">
        <v>0</v>
      </c>
      <c r="AY118" s="35">
        <v>0</v>
      </c>
      <c r="AZ118" s="35">
        <v>0</v>
      </c>
      <c r="BA118" s="35">
        <v>0</v>
      </c>
      <c r="BB118" s="35">
        <v>1</v>
      </c>
      <c r="BC118" s="35">
        <v>1</v>
      </c>
      <c r="BD118" s="35">
        <v>0</v>
      </c>
      <c r="BE118" s="35">
        <v>0</v>
      </c>
      <c r="BF118" s="35">
        <v>0</v>
      </c>
      <c r="BG118" s="35">
        <v>0</v>
      </c>
      <c r="BI118" s="35" t="s">
        <v>1291</v>
      </c>
      <c r="BK118" s="35" t="s">
        <v>1762</v>
      </c>
      <c r="BL118" s="35">
        <v>1</v>
      </c>
      <c r="BM118" s="35">
        <v>0</v>
      </c>
      <c r="BN118" s="35">
        <v>0</v>
      </c>
      <c r="BO118" s="35">
        <v>1</v>
      </c>
      <c r="BP118" s="35">
        <v>0</v>
      </c>
      <c r="BQ118" s="35">
        <v>1</v>
      </c>
      <c r="BR118" s="35">
        <v>0</v>
      </c>
      <c r="BS118" s="35">
        <v>1</v>
      </c>
      <c r="BT118" s="35">
        <v>0</v>
      </c>
      <c r="BU118" s="35">
        <v>0</v>
      </c>
      <c r="BV118" s="35">
        <v>0</v>
      </c>
      <c r="BW118" s="35">
        <v>0</v>
      </c>
      <c r="BX118" s="35">
        <v>0</v>
      </c>
      <c r="CB118" s="35" t="s">
        <v>1323</v>
      </c>
      <c r="CD118" s="35" t="s">
        <v>1847</v>
      </c>
      <c r="CE118" s="35">
        <v>1</v>
      </c>
      <c r="CF118" s="35">
        <v>1</v>
      </c>
      <c r="CG118" s="35">
        <v>1</v>
      </c>
      <c r="CH118" s="35">
        <v>0</v>
      </c>
      <c r="CI118" s="35">
        <v>0</v>
      </c>
      <c r="CJ118" s="35">
        <v>0</v>
      </c>
      <c r="CK118" s="35">
        <v>0</v>
      </c>
      <c r="CL118" s="35">
        <v>0</v>
      </c>
      <c r="CM118" s="35">
        <v>1</v>
      </c>
      <c r="CN118" s="35">
        <v>0</v>
      </c>
      <c r="CO118" s="35">
        <v>1</v>
      </c>
      <c r="CP118" s="35">
        <v>0</v>
      </c>
      <c r="CQ118" s="35">
        <v>0</v>
      </c>
      <c r="CR118" s="35">
        <v>0</v>
      </c>
      <c r="CS118" s="35">
        <v>0</v>
      </c>
      <c r="CT118" s="35">
        <v>0</v>
      </c>
      <c r="CX118" s="35">
        <v>4</v>
      </c>
      <c r="CY118" s="35">
        <v>4</v>
      </c>
      <c r="CZ118" s="35">
        <v>3</v>
      </c>
      <c r="DA118" s="35">
        <v>3</v>
      </c>
      <c r="DB118" s="35">
        <v>3</v>
      </c>
      <c r="DC118" s="35">
        <v>4</v>
      </c>
      <c r="DD118" s="35" t="s">
        <v>1599</v>
      </c>
      <c r="DE118" s="35">
        <v>4</v>
      </c>
      <c r="DF118" s="35">
        <v>4</v>
      </c>
      <c r="DG118" s="35">
        <v>4</v>
      </c>
      <c r="DH118" s="35">
        <v>3</v>
      </c>
      <c r="DI118" s="35">
        <v>4</v>
      </c>
      <c r="DJ118" s="35">
        <v>3</v>
      </c>
      <c r="DK118" s="35">
        <v>3</v>
      </c>
      <c r="DL118" s="35">
        <v>3</v>
      </c>
      <c r="DM118" s="35">
        <v>4</v>
      </c>
      <c r="DN118" s="35">
        <v>3</v>
      </c>
      <c r="DO118" s="35">
        <v>3</v>
      </c>
      <c r="DP118" s="35" t="s">
        <v>1599</v>
      </c>
      <c r="DQ118" s="35">
        <v>2</v>
      </c>
      <c r="DR118" s="35">
        <v>3</v>
      </c>
      <c r="DS118" s="35" t="s">
        <v>1599</v>
      </c>
      <c r="DT118" s="35" t="s">
        <v>1296</v>
      </c>
      <c r="DU118" s="35" t="s">
        <v>54</v>
      </c>
      <c r="DV118" s="35">
        <v>8</v>
      </c>
      <c r="DW118" s="35" t="s">
        <v>1319</v>
      </c>
      <c r="DY118" s="35" t="s">
        <v>54</v>
      </c>
      <c r="DZ118" s="35">
        <v>5</v>
      </c>
      <c r="EA118" s="35" t="s">
        <v>795</v>
      </c>
      <c r="EB118" s="35" t="s">
        <v>1296</v>
      </c>
      <c r="EC118" s="35" t="s">
        <v>1284</v>
      </c>
      <c r="ED118" s="35">
        <v>400</v>
      </c>
      <c r="EE118" s="35" t="s">
        <v>902</v>
      </c>
      <c r="EF118" s="35" t="s">
        <v>795</v>
      </c>
      <c r="EG118" s="35" t="s">
        <v>806</v>
      </c>
      <c r="EH118" s="35" t="s">
        <v>796</v>
      </c>
      <c r="EI118" s="35" t="s">
        <v>1349</v>
      </c>
      <c r="EJ118" s="35" t="s">
        <v>1624</v>
      </c>
      <c r="EK118" s="35">
        <v>0</v>
      </c>
      <c r="EL118" s="35">
        <v>1</v>
      </c>
      <c r="EM118" s="35">
        <v>1</v>
      </c>
      <c r="EN118" s="35">
        <v>0</v>
      </c>
      <c r="EO118" s="35">
        <v>0</v>
      </c>
      <c r="EP118" s="35">
        <v>0</v>
      </c>
      <c r="EQ118" s="35">
        <v>0</v>
      </c>
      <c r="ER118" s="35">
        <v>0</v>
      </c>
      <c r="ES118" s="35">
        <v>0</v>
      </c>
      <c r="EY118" s="20">
        <v>60</v>
      </c>
      <c r="FA118" s="20">
        <v>60</v>
      </c>
      <c r="FC118" s="20" t="s">
        <v>1599</v>
      </c>
      <c r="FE118" s="20" t="s">
        <v>1599</v>
      </c>
      <c r="FG118" s="20" t="s">
        <v>1599</v>
      </c>
      <c r="FK118" s="20" t="s">
        <v>1599</v>
      </c>
      <c r="FL118" s="35" t="s">
        <v>1325</v>
      </c>
      <c r="FM118" s="35">
        <v>1</v>
      </c>
      <c r="FN118" s="35">
        <v>0</v>
      </c>
      <c r="FO118" s="35">
        <v>0</v>
      </c>
      <c r="FQ118" s="35" t="s">
        <v>1516</v>
      </c>
      <c r="FR118" s="44">
        <v>90100</v>
      </c>
      <c r="FS118" s="35" t="s">
        <v>1281</v>
      </c>
      <c r="FT118" s="35">
        <v>46</v>
      </c>
      <c r="FU118" s="35" t="s">
        <v>1282</v>
      </c>
      <c r="FV118" s="35" t="s">
        <v>1351</v>
      </c>
      <c r="FY118" s="35" t="s">
        <v>1310</v>
      </c>
    </row>
    <row r="119" spans="1:182" x14ac:dyDescent="0.2">
      <c r="A119" s="35" t="s">
        <v>1612</v>
      </c>
      <c r="B119" s="35" t="s">
        <v>568</v>
      </c>
      <c r="C119" s="35" t="s">
        <v>107</v>
      </c>
      <c r="D119" s="35">
        <v>1</v>
      </c>
      <c r="E119" s="35">
        <v>50</v>
      </c>
      <c r="F119" s="35" t="s">
        <v>795</v>
      </c>
      <c r="G119" s="36">
        <v>43235</v>
      </c>
      <c r="H119" s="37">
        <f t="shared" si="4"/>
        <v>43235</v>
      </c>
      <c r="I119" s="35">
        <v>9</v>
      </c>
      <c r="J119" s="35">
        <v>17</v>
      </c>
      <c r="L119" s="35">
        <v>43</v>
      </c>
      <c r="M119" s="35">
        <v>4</v>
      </c>
      <c r="T119" s="35" t="s">
        <v>1274</v>
      </c>
      <c r="U119" s="35" t="s">
        <v>1275</v>
      </c>
      <c r="V119" s="35">
        <v>26</v>
      </c>
      <c r="W119" s="35" t="s">
        <v>1340</v>
      </c>
      <c r="X119" s="35" t="s">
        <v>1277</v>
      </c>
      <c r="Y119" s="35">
        <v>1</v>
      </c>
      <c r="Z119" s="35">
        <v>0</v>
      </c>
      <c r="AA119" s="35">
        <v>0</v>
      </c>
      <c r="AB119" s="35">
        <v>0</v>
      </c>
      <c r="AC119" s="35">
        <v>0</v>
      </c>
      <c r="AD119" s="35">
        <v>0</v>
      </c>
      <c r="AE119" s="35">
        <v>0</v>
      </c>
      <c r="AF119" s="35">
        <v>0</v>
      </c>
      <c r="AH119" s="35">
        <v>15</v>
      </c>
      <c r="AI119" s="35" t="s">
        <v>1278</v>
      </c>
      <c r="AJ119" s="35">
        <v>1</v>
      </c>
      <c r="AK119" s="35">
        <v>0</v>
      </c>
      <c r="AL119" s="35">
        <v>0</v>
      </c>
      <c r="AM119" s="35">
        <v>0</v>
      </c>
      <c r="AN119" s="35">
        <v>0</v>
      </c>
      <c r="AO119" s="35">
        <v>0</v>
      </c>
      <c r="AP119" s="35">
        <v>0</v>
      </c>
      <c r="AR119" s="35">
        <v>0</v>
      </c>
      <c r="AS119" s="35">
        <v>1</v>
      </c>
      <c r="AT119" s="35" t="s">
        <v>1279</v>
      </c>
      <c r="AU119" s="35">
        <v>0</v>
      </c>
      <c r="AV119" s="35">
        <v>0</v>
      </c>
      <c r="AW119" s="35">
        <v>0</v>
      </c>
      <c r="AX119" s="35">
        <v>0</v>
      </c>
      <c r="AY119" s="35">
        <v>0</v>
      </c>
      <c r="AZ119" s="35">
        <v>0</v>
      </c>
      <c r="BA119" s="35">
        <v>0</v>
      </c>
      <c r="BB119" s="35">
        <v>0</v>
      </c>
      <c r="BC119" s="35">
        <v>0</v>
      </c>
      <c r="BD119" s="35">
        <v>0</v>
      </c>
      <c r="BE119" s="35">
        <v>0</v>
      </c>
      <c r="BF119" s="35">
        <v>0</v>
      </c>
      <c r="BG119" s="35">
        <v>1</v>
      </c>
      <c r="BK119" s="35" t="s">
        <v>1734</v>
      </c>
      <c r="BL119" s="35">
        <v>1</v>
      </c>
      <c r="BM119" s="35">
        <v>0</v>
      </c>
      <c r="BN119" s="35">
        <v>0</v>
      </c>
      <c r="BO119" s="35">
        <v>0</v>
      </c>
      <c r="BP119" s="35">
        <v>1</v>
      </c>
      <c r="BQ119" s="35">
        <v>0</v>
      </c>
      <c r="BR119" s="35">
        <v>0</v>
      </c>
      <c r="BS119" s="35">
        <v>0</v>
      </c>
      <c r="BT119" s="35">
        <v>0</v>
      </c>
      <c r="BU119" s="35">
        <v>0</v>
      </c>
      <c r="BV119" s="35">
        <v>0</v>
      </c>
      <c r="BW119" s="35">
        <v>0</v>
      </c>
      <c r="BX119" s="35">
        <v>0</v>
      </c>
      <c r="CA119" s="35" t="s">
        <v>1323</v>
      </c>
      <c r="CD119" s="35" t="s">
        <v>1280</v>
      </c>
      <c r="CE119" s="35">
        <v>0</v>
      </c>
      <c r="CF119" s="35">
        <v>0</v>
      </c>
      <c r="CG119" s="35">
        <v>0</v>
      </c>
      <c r="CH119" s="35">
        <v>0</v>
      </c>
      <c r="CI119" s="35">
        <v>0</v>
      </c>
      <c r="CJ119" s="35">
        <v>0</v>
      </c>
      <c r="CK119" s="35">
        <v>0</v>
      </c>
      <c r="CL119" s="35">
        <v>0</v>
      </c>
      <c r="CM119" s="35">
        <v>0</v>
      </c>
      <c r="CN119" s="35">
        <v>0</v>
      </c>
      <c r="CO119" s="35">
        <v>0</v>
      </c>
      <c r="CP119" s="35">
        <v>0</v>
      </c>
      <c r="CQ119" s="35">
        <v>0</v>
      </c>
      <c r="CR119" s="35">
        <v>0</v>
      </c>
      <c r="CS119" s="35">
        <v>1</v>
      </c>
      <c r="CT119" s="35">
        <v>0</v>
      </c>
      <c r="CX119" s="35">
        <v>4</v>
      </c>
      <c r="CY119" s="35">
        <v>4</v>
      </c>
      <c r="CZ119" s="35">
        <v>2</v>
      </c>
      <c r="DA119" s="35">
        <v>2</v>
      </c>
      <c r="DB119" s="35">
        <v>4</v>
      </c>
      <c r="DC119" s="35">
        <v>2</v>
      </c>
      <c r="DD119" s="35" t="s">
        <v>1599</v>
      </c>
      <c r="DE119" s="35" t="s">
        <v>1599</v>
      </c>
      <c r="DF119" s="35" t="s">
        <v>1599</v>
      </c>
      <c r="DG119" s="35" t="s">
        <v>1599</v>
      </c>
      <c r="DH119" s="35" t="s">
        <v>1599</v>
      </c>
      <c r="DI119" s="35" t="s">
        <v>1599</v>
      </c>
      <c r="DJ119" s="35" t="s">
        <v>1599</v>
      </c>
      <c r="DK119" s="35" t="s">
        <v>1599</v>
      </c>
      <c r="DL119" s="35" t="s">
        <v>1599</v>
      </c>
      <c r="DM119" s="35" t="s">
        <v>1599</v>
      </c>
      <c r="DN119" s="35" t="s">
        <v>1599</v>
      </c>
      <c r="DO119" s="35" t="s">
        <v>1599</v>
      </c>
      <c r="DP119" s="35" t="s">
        <v>1599</v>
      </c>
      <c r="DQ119" s="35" t="s">
        <v>1599</v>
      </c>
      <c r="DR119" s="35" t="s">
        <v>1599</v>
      </c>
      <c r="DS119" s="35" t="s">
        <v>1599</v>
      </c>
      <c r="DT119" s="35" t="s">
        <v>1881</v>
      </c>
      <c r="DU119" s="35" t="s">
        <v>51</v>
      </c>
      <c r="EJ119" s="35" t="s">
        <v>1599</v>
      </c>
      <c r="EW119" s="20" t="s">
        <v>51</v>
      </c>
      <c r="FA119" s="20" t="s">
        <v>1599</v>
      </c>
      <c r="FC119" s="20" t="s">
        <v>1599</v>
      </c>
      <c r="FE119" s="20" t="s">
        <v>1599</v>
      </c>
      <c r="FG119" s="20" t="s">
        <v>1599</v>
      </c>
      <c r="FK119" s="20" t="s">
        <v>1599</v>
      </c>
      <c r="FL119" s="35" t="s">
        <v>1325</v>
      </c>
      <c r="FM119" s="35">
        <v>1</v>
      </c>
      <c r="FN119" s="35">
        <v>0</v>
      </c>
      <c r="FO119" s="35">
        <v>0</v>
      </c>
      <c r="FQ119" s="35" t="s">
        <v>795</v>
      </c>
      <c r="FR119" s="44">
        <v>17000</v>
      </c>
      <c r="FS119" s="35" t="s">
        <v>1281</v>
      </c>
      <c r="FT119" s="35">
        <v>46</v>
      </c>
      <c r="FU119" s="35" t="s">
        <v>1282</v>
      </c>
      <c r="FV119" s="35" t="s">
        <v>1345</v>
      </c>
      <c r="FY119" s="35" t="s">
        <v>1310</v>
      </c>
    </row>
    <row r="120" spans="1:182" x14ac:dyDescent="0.2">
      <c r="A120" s="35" t="s">
        <v>1612</v>
      </c>
      <c r="B120" s="35" t="s">
        <v>568</v>
      </c>
      <c r="C120" s="35" t="s">
        <v>108</v>
      </c>
      <c r="D120" s="35">
        <v>2</v>
      </c>
      <c r="E120" s="35">
        <v>50</v>
      </c>
      <c r="F120" s="35" t="s">
        <v>795</v>
      </c>
      <c r="G120" s="36">
        <v>43235</v>
      </c>
      <c r="H120" s="37">
        <f t="shared" si="4"/>
        <v>43235</v>
      </c>
      <c r="I120" s="35">
        <v>10</v>
      </c>
      <c r="J120" s="35">
        <v>17</v>
      </c>
      <c r="L120" s="35">
        <v>43</v>
      </c>
      <c r="M120" s="35">
        <v>4</v>
      </c>
      <c r="T120" s="35" t="s">
        <v>1274</v>
      </c>
      <c r="U120" s="35" t="s">
        <v>1275</v>
      </c>
      <c r="V120" s="35">
        <v>15</v>
      </c>
      <c r="W120" s="35" t="s">
        <v>1276</v>
      </c>
      <c r="X120" s="35" t="s">
        <v>1277</v>
      </c>
      <c r="Y120" s="35">
        <v>1</v>
      </c>
      <c r="Z120" s="35">
        <v>0</v>
      </c>
      <c r="AA120" s="35">
        <v>0</v>
      </c>
      <c r="AB120" s="35">
        <v>0</v>
      </c>
      <c r="AC120" s="35">
        <v>0</v>
      </c>
      <c r="AD120" s="35">
        <v>0</v>
      </c>
      <c r="AE120" s="35">
        <v>0</v>
      </c>
      <c r="AF120" s="35">
        <v>0</v>
      </c>
      <c r="AH120" s="35">
        <v>2</v>
      </c>
      <c r="AI120" s="35" t="s">
        <v>1311</v>
      </c>
      <c r="AJ120" s="35">
        <v>0</v>
      </c>
      <c r="AK120" s="35">
        <v>1</v>
      </c>
      <c r="AL120" s="35">
        <v>0</v>
      </c>
      <c r="AM120" s="35">
        <v>0</v>
      </c>
      <c r="AN120" s="35">
        <v>0</v>
      </c>
      <c r="AO120" s="35">
        <v>0</v>
      </c>
      <c r="AP120" s="35">
        <v>0</v>
      </c>
      <c r="AR120" s="35">
        <v>0</v>
      </c>
      <c r="AS120" s="35">
        <v>2</v>
      </c>
      <c r="AT120" s="35" t="s">
        <v>1289</v>
      </c>
      <c r="AU120" s="35">
        <v>0</v>
      </c>
      <c r="AV120" s="35">
        <v>0</v>
      </c>
      <c r="AW120" s="35">
        <v>0</v>
      </c>
      <c r="AX120" s="35">
        <v>1</v>
      </c>
      <c r="AY120" s="35">
        <v>0</v>
      </c>
      <c r="AZ120" s="35">
        <v>0</v>
      </c>
      <c r="BA120" s="35">
        <v>0</v>
      </c>
      <c r="BB120" s="35">
        <v>0</v>
      </c>
      <c r="BC120" s="35">
        <v>0</v>
      </c>
      <c r="BD120" s="35">
        <v>0</v>
      </c>
      <c r="BE120" s="35">
        <v>0</v>
      </c>
      <c r="BF120" s="35">
        <v>0</v>
      </c>
      <c r="BG120" s="35">
        <v>0</v>
      </c>
      <c r="BI120" s="35" t="s">
        <v>1322</v>
      </c>
      <c r="BJ120" s="35">
        <v>5</v>
      </c>
      <c r="BK120" s="35" t="s">
        <v>1772</v>
      </c>
      <c r="BL120" s="35">
        <v>0</v>
      </c>
      <c r="BM120" s="35">
        <v>0</v>
      </c>
      <c r="BN120" s="35">
        <v>0</v>
      </c>
      <c r="BO120" s="35">
        <v>0</v>
      </c>
      <c r="BP120" s="35">
        <v>0</v>
      </c>
      <c r="BQ120" s="35">
        <v>0</v>
      </c>
      <c r="BR120" s="35">
        <v>0</v>
      </c>
      <c r="BS120" s="35">
        <v>0</v>
      </c>
      <c r="BT120" s="35">
        <v>0</v>
      </c>
      <c r="BU120" s="35">
        <v>0</v>
      </c>
      <c r="BV120" s="35">
        <v>0</v>
      </c>
      <c r="BW120" s="35">
        <v>1</v>
      </c>
      <c r="BX120" s="35">
        <v>0</v>
      </c>
      <c r="CD120" s="35" t="s">
        <v>1293</v>
      </c>
      <c r="CE120" s="35">
        <v>1</v>
      </c>
      <c r="CF120" s="35">
        <v>0</v>
      </c>
      <c r="CG120" s="35">
        <v>0</v>
      </c>
      <c r="CH120" s="35">
        <v>0</v>
      </c>
      <c r="CI120" s="35">
        <v>0</v>
      </c>
      <c r="CJ120" s="35">
        <v>0</v>
      </c>
      <c r="CK120" s="35">
        <v>0</v>
      </c>
      <c r="CL120" s="35">
        <v>0</v>
      </c>
      <c r="CM120" s="35">
        <v>0</v>
      </c>
      <c r="CN120" s="35">
        <v>0</v>
      </c>
      <c r="CO120" s="35">
        <v>0</v>
      </c>
      <c r="CP120" s="35">
        <v>0</v>
      </c>
      <c r="CQ120" s="35">
        <v>0</v>
      </c>
      <c r="CR120" s="35">
        <v>0</v>
      </c>
      <c r="CS120" s="35">
        <v>0</v>
      </c>
      <c r="CT120" s="35">
        <v>0</v>
      </c>
      <c r="CX120" s="35">
        <v>4</v>
      </c>
      <c r="CY120" s="35">
        <v>4</v>
      </c>
      <c r="CZ120" s="35">
        <v>4</v>
      </c>
      <c r="DA120" s="35">
        <v>4</v>
      </c>
      <c r="DB120" s="35">
        <v>4</v>
      </c>
      <c r="DC120" s="35">
        <v>3</v>
      </c>
      <c r="DD120" s="35">
        <v>4</v>
      </c>
      <c r="DE120" s="35" t="s">
        <v>1599</v>
      </c>
      <c r="DF120" s="35" t="s">
        <v>1599</v>
      </c>
      <c r="DG120" s="35" t="s">
        <v>1599</v>
      </c>
      <c r="DH120" s="35" t="s">
        <v>1599</v>
      </c>
      <c r="DI120" s="35" t="s">
        <v>1599</v>
      </c>
      <c r="DJ120" s="35" t="s">
        <v>1599</v>
      </c>
      <c r="DK120" s="35">
        <v>4</v>
      </c>
      <c r="DL120" s="35" t="s">
        <v>1599</v>
      </c>
      <c r="DM120" s="35" t="s">
        <v>1599</v>
      </c>
      <c r="DN120" s="35">
        <v>3</v>
      </c>
      <c r="DO120" s="35" t="s">
        <v>1599</v>
      </c>
      <c r="DP120" s="35" t="s">
        <v>1599</v>
      </c>
      <c r="DQ120" s="35">
        <v>1</v>
      </c>
      <c r="DR120" s="35" t="s">
        <v>1599</v>
      </c>
      <c r="DS120" s="35" t="s">
        <v>1599</v>
      </c>
      <c r="DT120" s="35" t="s">
        <v>1296</v>
      </c>
      <c r="DU120" s="35" t="s">
        <v>54</v>
      </c>
      <c r="DV120" s="35">
        <v>7</v>
      </c>
      <c r="DW120" s="35" t="s">
        <v>1297</v>
      </c>
      <c r="DY120" s="35" t="s">
        <v>54</v>
      </c>
      <c r="DZ120" s="35">
        <v>0</v>
      </c>
      <c r="EA120" s="35" t="s">
        <v>795</v>
      </c>
      <c r="EB120" s="35" t="s">
        <v>1296</v>
      </c>
      <c r="EC120" s="35" t="s">
        <v>1352</v>
      </c>
      <c r="EJ120" s="35" t="s">
        <v>201</v>
      </c>
      <c r="EK120" s="35">
        <v>0</v>
      </c>
      <c r="EL120" s="35">
        <v>1</v>
      </c>
      <c r="EM120" s="35">
        <v>0</v>
      </c>
      <c r="EN120" s="35">
        <v>0</v>
      </c>
      <c r="EO120" s="35">
        <v>0</v>
      </c>
      <c r="EP120" s="35">
        <v>0</v>
      </c>
      <c r="EQ120" s="35">
        <v>0</v>
      </c>
      <c r="ER120" s="35">
        <v>0</v>
      </c>
      <c r="ES120" s="35">
        <v>0</v>
      </c>
      <c r="FA120" s="20" t="s">
        <v>1599</v>
      </c>
      <c r="FC120" s="20" t="s">
        <v>1599</v>
      </c>
      <c r="FE120" s="20" t="s">
        <v>1599</v>
      </c>
      <c r="FG120" s="20" t="s">
        <v>1599</v>
      </c>
      <c r="FK120" s="20" t="s">
        <v>1599</v>
      </c>
      <c r="FL120" s="35" t="s">
        <v>1923</v>
      </c>
      <c r="FM120" s="35">
        <v>0</v>
      </c>
      <c r="FN120" s="35">
        <v>1</v>
      </c>
      <c r="FO120" s="35">
        <v>0</v>
      </c>
      <c r="FQ120" s="35" t="s">
        <v>1374</v>
      </c>
      <c r="FR120" s="44">
        <v>76620</v>
      </c>
      <c r="FS120" s="35" t="s">
        <v>1281</v>
      </c>
      <c r="FT120" s="35">
        <v>66</v>
      </c>
      <c r="FU120" s="35" t="s">
        <v>1282</v>
      </c>
      <c r="FV120" s="35" t="s">
        <v>1283</v>
      </c>
      <c r="FY120" s="35" t="s">
        <v>1310</v>
      </c>
    </row>
    <row r="121" spans="1:182" x14ac:dyDescent="0.2">
      <c r="A121" s="35" t="s">
        <v>1612</v>
      </c>
      <c r="B121" s="35" t="s">
        <v>568</v>
      </c>
      <c r="C121" s="35" t="s">
        <v>109</v>
      </c>
      <c r="D121" s="35">
        <v>2</v>
      </c>
      <c r="E121" s="35">
        <v>50</v>
      </c>
      <c r="F121" s="35" t="s">
        <v>795</v>
      </c>
      <c r="G121" s="36">
        <v>43235</v>
      </c>
      <c r="H121" s="37">
        <f t="shared" si="4"/>
        <v>43235</v>
      </c>
      <c r="I121" s="35">
        <v>10</v>
      </c>
      <c r="J121" s="35">
        <v>17</v>
      </c>
      <c r="L121" s="35">
        <v>43</v>
      </c>
      <c r="M121" s="35">
        <v>4</v>
      </c>
      <c r="T121" s="35" t="s">
        <v>1274</v>
      </c>
      <c r="U121" s="35" t="s">
        <v>1275</v>
      </c>
      <c r="V121" s="35">
        <v>15</v>
      </c>
      <c r="W121" s="35" t="s">
        <v>1276</v>
      </c>
      <c r="X121" s="35" t="s">
        <v>1277</v>
      </c>
      <c r="Y121" s="35">
        <v>1</v>
      </c>
      <c r="Z121" s="35">
        <v>0</v>
      </c>
      <c r="AA121" s="35">
        <v>0</v>
      </c>
      <c r="AB121" s="35">
        <v>0</v>
      </c>
      <c r="AC121" s="35">
        <v>0</v>
      </c>
      <c r="AD121" s="35">
        <v>0</v>
      </c>
      <c r="AE121" s="35">
        <v>0</v>
      </c>
      <c r="AF121" s="35">
        <v>0</v>
      </c>
      <c r="AI121" s="35" t="s">
        <v>1311</v>
      </c>
      <c r="AJ121" s="35">
        <v>0</v>
      </c>
      <c r="AK121" s="35">
        <v>1</v>
      </c>
      <c r="AL121" s="35">
        <v>0</v>
      </c>
      <c r="AM121" s="35">
        <v>0</v>
      </c>
      <c r="AN121" s="35">
        <v>0</v>
      </c>
      <c r="AO121" s="35">
        <v>0</v>
      </c>
      <c r="AP121" s="35">
        <v>0</v>
      </c>
      <c r="AR121" s="35">
        <v>0</v>
      </c>
      <c r="AS121" s="35">
        <v>2</v>
      </c>
      <c r="AT121" s="35" t="s">
        <v>1690</v>
      </c>
      <c r="AU121" s="35">
        <v>0</v>
      </c>
      <c r="AV121" s="35">
        <v>1</v>
      </c>
      <c r="AW121" s="35">
        <v>0</v>
      </c>
      <c r="AX121" s="35">
        <v>1</v>
      </c>
      <c r="AY121" s="35">
        <v>0</v>
      </c>
      <c r="AZ121" s="35">
        <v>1</v>
      </c>
      <c r="BA121" s="35">
        <v>0</v>
      </c>
      <c r="BB121" s="35">
        <v>0</v>
      </c>
      <c r="BC121" s="35">
        <v>0</v>
      </c>
      <c r="BD121" s="35">
        <v>0</v>
      </c>
      <c r="BE121" s="35">
        <v>0</v>
      </c>
      <c r="BF121" s="35">
        <v>0</v>
      </c>
      <c r="BG121" s="35">
        <v>0</v>
      </c>
      <c r="BI121" s="35" t="s">
        <v>1291</v>
      </c>
      <c r="BK121" s="35" t="s">
        <v>1772</v>
      </c>
      <c r="BL121" s="35">
        <v>0</v>
      </c>
      <c r="BM121" s="35">
        <v>0</v>
      </c>
      <c r="BN121" s="35">
        <v>0</v>
      </c>
      <c r="BO121" s="35">
        <v>0</v>
      </c>
      <c r="BP121" s="35">
        <v>0</v>
      </c>
      <c r="BQ121" s="35">
        <v>0</v>
      </c>
      <c r="BR121" s="35">
        <v>0</v>
      </c>
      <c r="BS121" s="35">
        <v>0</v>
      </c>
      <c r="BT121" s="35">
        <v>0</v>
      </c>
      <c r="BU121" s="35">
        <v>0</v>
      </c>
      <c r="BV121" s="35">
        <v>0</v>
      </c>
      <c r="BW121" s="35">
        <v>1</v>
      </c>
      <c r="BX121" s="35">
        <v>0</v>
      </c>
      <c r="CD121" s="35" t="s">
        <v>1280</v>
      </c>
      <c r="CE121" s="35">
        <v>0</v>
      </c>
      <c r="CF121" s="35">
        <v>0</v>
      </c>
      <c r="CG121" s="35">
        <v>0</v>
      </c>
      <c r="CH121" s="35">
        <v>0</v>
      </c>
      <c r="CI121" s="35">
        <v>0</v>
      </c>
      <c r="CJ121" s="35">
        <v>0</v>
      </c>
      <c r="CK121" s="35">
        <v>0</v>
      </c>
      <c r="CL121" s="35">
        <v>0</v>
      </c>
      <c r="CM121" s="35">
        <v>0</v>
      </c>
      <c r="CN121" s="35">
        <v>0</v>
      </c>
      <c r="CO121" s="35">
        <v>0</v>
      </c>
      <c r="CP121" s="35">
        <v>0</v>
      </c>
      <c r="CQ121" s="35">
        <v>0</v>
      </c>
      <c r="CR121" s="35">
        <v>0</v>
      </c>
      <c r="CS121" s="35">
        <v>1</v>
      </c>
      <c r="CT121" s="35">
        <v>0</v>
      </c>
      <c r="CX121" s="35">
        <v>4</v>
      </c>
      <c r="CY121" s="35">
        <v>4</v>
      </c>
      <c r="CZ121" s="35">
        <v>3</v>
      </c>
      <c r="DA121" s="35">
        <v>4</v>
      </c>
      <c r="DB121" s="35">
        <v>3</v>
      </c>
      <c r="DC121" s="35">
        <v>3</v>
      </c>
      <c r="DD121" s="35" t="s">
        <v>1599</v>
      </c>
      <c r="DE121" s="35">
        <v>4</v>
      </c>
      <c r="DF121" s="35">
        <v>4</v>
      </c>
      <c r="DG121" s="35">
        <v>4</v>
      </c>
      <c r="DH121" s="35">
        <v>3</v>
      </c>
      <c r="DI121" s="35">
        <v>3</v>
      </c>
      <c r="DJ121" s="35">
        <v>3</v>
      </c>
      <c r="DK121" s="35">
        <v>3</v>
      </c>
      <c r="DL121" s="35">
        <v>3</v>
      </c>
      <c r="DM121" s="35" t="s">
        <v>1599</v>
      </c>
      <c r="DN121" s="35">
        <v>2</v>
      </c>
      <c r="DO121" s="35">
        <v>4</v>
      </c>
      <c r="DP121" s="35" t="s">
        <v>1599</v>
      </c>
      <c r="DQ121" s="35" t="s">
        <v>1599</v>
      </c>
      <c r="DR121" s="35" t="s">
        <v>1599</v>
      </c>
      <c r="DS121" s="35" t="s">
        <v>1599</v>
      </c>
      <c r="DT121" s="35" t="s">
        <v>1321</v>
      </c>
      <c r="DU121" s="35" t="s">
        <v>54</v>
      </c>
      <c r="DV121" s="35">
        <v>7</v>
      </c>
      <c r="DW121" s="35" t="s">
        <v>1297</v>
      </c>
      <c r="DY121" s="35" t="s">
        <v>54</v>
      </c>
      <c r="EA121" s="35" t="s">
        <v>795</v>
      </c>
      <c r="EB121" s="35" t="s">
        <v>1296</v>
      </c>
      <c r="EC121" s="35" t="s">
        <v>1284</v>
      </c>
      <c r="EJ121" s="35" t="s">
        <v>201</v>
      </c>
      <c r="EK121" s="35">
        <v>0</v>
      </c>
      <c r="EL121" s="35">
        <v>1</v>
      </c>
      <c r="EM121" s="35">
        <v>0</v>
      </c>
      <c r="EN121" s="35">
        <v>0</v>
      </c>
      <c r="EO121" s="35">
        <v>0</v>
      </c>
      <c r="EP121" s="35">
        <v>0</v>
      </c>
      <c r="EQ121" s="35">
        <v>0</v>
      </c>
      <c r="ER121" s="35">
        <v>0</v>
      </c>
      <c r="ES121" s="35">
        <v>0</v>
      </c>
      <c r="EY121" s="20">
        <v>300</v>
      </c>
      <c r="FA121" s="20" t="s">
        <v>1599</v>
      </c>
      <c r="FC121" s="20" t="s">
        <v>1599</v>
      </c>
      <c r="FE121" s="20" t="s">
        <v>1599</v>
      </c>
      <c r="FG121" s="20" t="s">
        <v>1599</v>
      </c>
      <c r="FK121" s="20" t="s">
        <v>1599</v>
      </c>
      <c r="FL121" s="35" t="s">
        <v>1325</v>
      </c>
      <c r="FM121" s="35">
        <v>1</v>
      </c>
      <c r="FN121" s="35">
        <v>0</v>
      </c>
      <c r="FO121" s="35">
        <v>0</v>
      </c>
      <c r="FQ121" s="35" t="s">
        <v>1374</v>
      </c>
      <c r="FR121" s="44">
        <v>76620</v>
      </c>
      <c r="FS121" s="35" t="s">
        <v>1281</v>
      </c>
      <c r="FT121" s="35">
        <v>65</v>
      </c>
      <c r="FU121" s="35" t="s">
        <v>1301</v>
      </c>
      <c r="FV121" s="35" t="s">
        <v>1283</v>
      </c>
      <c r="FX121" s="35">
        <v>1500</v>
      </c>
      <c r="FY121" s="35" t="s">
        <v>1303</v>
      </c>
      <c r="FZ121" s="35" t="s">
        <v>1517</v>
      </c>
    </row>
    <row r="122" spans="1:182" x14ac:dyDescent="0.2">
      <c r="A122" s="35" t="s">
        <v>1612</v>
      </c>
      <c r="B122" s="35" t="s">
        <v>568</v>
      </c>
      <c r="C122" s="35" t="s">
        <v>110</v>
      </c>
      <c r="D122" s="35">
        <v>1</v>
      </c>
      <c r="E122" s="35">
        <v>50</v>
      </c>
      <c r="F122" s="35" t="s">
        <v>795</v>
      </c>
      <c r="G122" s="36">
        <v>43235</v>
      </c>
      <c r="H122" s="37">
        <f t="shared" si="4"/>
        <v>43235</v>
      </c>
      <c r="I122" s="35">
        <v>10</v>
      </c>
      <c r="J122" s="35">
        <v>17</v>
      </c>
      <c r="L122" s="35">
        <v>43</v>
      </c>
      <c r="M122" s="35">
        <v>4</v>
      </c>
      <c r="T122" s="35" t="s">
        <v>1274</v>
      </c>
      <c r="U122" s="35" t="s">
        <v>55</v>
      </c>
      <c r="V122" s="35">
        <v>30</v>
      </c>
      <c r="W122" s="35" t="s">
        <v>1276</v>
      </c>
      <c r="X122" s="35" t="s">
        <v>1277</v>
      </c>
      <c r="Y122" s="35">
        <v>1</v>
      </c>
      <c r="Z122" s="35">
        <v>0</v>
      </c>
      <c r="AA122" s="35">
        <v>0</v>
      </c>
      <c r="AB122" s="35">
        <v>0</v>
      </c>
      <c r="AC122" s="35">
        <v>0</v>
      </c>
      <c r="AD122" s="35">
        <v>0</v>
      </c>
      <c r="AE122" s="35">
        <v>0</v>
      </c>
      <c r="AF122" s="35">
        <v>0</v>
      </c>
      <c r="AI122" s="35" t="s">
        <v>1278</v>
      </c>
      <c r="AJ122" s="35">
        <v>1</v>
      </c>
      <c r="AK122" s="35">
        <v>0</v>
      </c>
      <c r="AL122" s="35">
        <v>0</v>
      </c>
      <c r="AM122" s="35">
        <v>0</v>
      </c>
      <c r="AN122" s="35">
        <v>0</v>
      </c>
      <c r="AO122" s="35">
        <v>0</v>
      </c>
      <c r="AP122" s="35">
        <v>0</v>
      </c>
      <c r="AR122" s="35">
        <v>0</v>
      </c>
      <c r="AS122" s="35">
        <v>1</v>
      </c>
      <c r="AT122" s="35" t="s">
        <v>1353</v>
      </c>
      <c r="AU122" s="35">
        <v>0</v>
      </c>
      <c r="AV122" s="35">
        <v>0</v>
      </c>
      <c r="AW122" s="35">
        <v>0</v>
      </c>
      <c r="AX122" s="35">
        <v>0</v>
      </c>
      <c r="AY122" s="35">
        <v>0</v>
      </c>
      <c r="AZ122" s="35">
        <v>0</v>
      </c>
      <c r="BA122" s="35">
        <v>1</v>
      </c>
      <c r="BB122" s="35">
        <v>0</v>
      </c>
      <c r="BC122" s="35">
        <v>0</v>
      </c>
      <c r="BD122" s="35">
        <v>0</v>
      </c>
      <c r="BE122" s="35">
        <v>0</v>
      </c>
      <c r="BF122" s="35">
        <v>0</v>
      </c>
      <c r="BG122" s="35">
        <v>0</v>
      </c>
      <c r="BH122" s="35" t="s">
        <v>1518</v>
      </c>
      <c r="BI122" s="35" t="s">
        <v>1322</v>
      </c>
      <c r="BK122" s="35" t="s">
        <v>1772</v>
      </c>
      <c r="BL122" s="35">
        <v>0</v>
      </c>
      <c r="BM122" s="35">
        <v>0</v>
      </c>
      <c r="BN122" s="35">
        <v>0</v>
      </c>
      <c r="BO122" s="35">
        <v>0</v>
      </c>
      <c r="BP122" s="35">
        <v>0</v>
      </c>
      <c r="BQ122" s="35">
        <v>0</v>
      </c>
      <c r="BR122" s="35">
        <v>0</v>
      </c>
      <c r="BS122" s="35">
        <v>0</v>
      </c>
      <c r="BT122" s="35">
        <v>0</v>
      </c>
      <c r="BU122" s="35">
        <v>0</v>
      </c>
      <c r="BV122" s="35">
        <v>0</v>
      </c>
      <c r="BW122" s="35">
        <v>1</v>
      </c>
      <c r="BX122" s="35">
        <v>0</v>
      </c>
      <c r="CD122" s="35" t="s">
        <v>1280</v>
      </c>
      <c r="CE122" s="35">
        <v>0</v>
      </c>
      <c r="CF122" s="35">
        <v>0</v>
      </c>
      <c r="CG122" s="35">
        <v>0</v>
      </c>
      <c r="CH122" s="35">
        <v>0</v>
      </c>
      <c r="CI122" s="35">
        <v>0</v>
      </c>
      <c r="CJ122" s="35">
        <v>0</v>
      </c>
      <c r="CK122" s="35">
        <v>0</v>
      </c>
      <c r="CL122" s="35">
        <v>0</v>
      </c>
      <c r="CM122" s="35">
        <v>0</v>
      </c>
      <c r="CN122" s="35">
        <v>0</v>
      </c>
      <c r="CO122" s="35">
        <v>0</v>
      </c>
      <c r="CP122" s="35">
        <v>0</v>
      </c>
      <c r="CQ122" s="35">
        <v>0</v>
      </c>
      <c r="CR122" s="35">
        <v>0</v>
      </c>
      <c r="CS122" s="35">
        <v>1</v>
      </c>
      <c r="CT122" s="35">
        <v>0</v>
      </c>
      <c r="CX122" s="35">
        <v>4</v>
      </c>
      <c r="CY122" s="35">
        <v>3</v>
      </c>
      <c r="CZ122" s="35">
        <v>3</v>
      </c>
      <c r="DA122" s="35">
        <v>3</v>
      </c>
      <c r="DB122" s="35">
        <v>3</v>
      </c>
      <c r="DC122" s="35">
        <v>3</v>
      </c>
      <c r="DD122" s="35" t="s">
        <v>1599</v>
      </c>
      <c r="DE122" s="35" t="s">
        <v>1599</v>
      </c>
      <c r="DF122" s="35" t="s">
        <v>1599</v>
      </c>
      <c r="DG122" s="35" t="s">
        <v>1599</v>
      </c>
      <c r="DH122" s="35" t="s">
        <v>1599</v>
      </c>
      <c r="DI122" s="35" t="s">
        <v>1599</v>
      </c>
      <c r="DJ122" s="35" t="s">
        <v>1599</v>
      </c>
      <c r="DK122" s="35" t="s">
        <v>1599</v>
      </c>
      <c r="DL122" s="35" t="s">
        <v>1599</v>
      </c>
      <c r="DM122" s="35" t="s">
        <v>1599</v>
      </c>
      <c r="DN122" s="35">
        <v>2</v>
      </c>
      <c r="DO122" s="35" t="s">
        <v>1599</v>
      </c>
      <c r="DP122" s="35" t="s">
        <v>1599</v>
      </c>
      <c r="DQ122" s="35" t="s">
        <v>1599</v>
      </c>
      <c r="DR122" s="35" t="s">
        <v>1599</v>
      </c>
      <c r="DS122" s="35" t="s">
        <v>1599</v>
      </c>
      <c r="DU122" s="35" t="s">
        <v>51</v>
      </c>
      <c r="EJ122" s="35" t="s">
        <v>1599</v>
      </c>
      <c r="EW122" s="20" t="s">
        <v>51</v>
      </c>
      <c r="FA122" s="20" t="s">
        <v>1599</v>
      </c>
      <c r="FC122" s="20" t="s">
        <v>1599</v>
      </c>
      <c r="FE122" s="20" t="s">
        <v>1599</v>
      </c>
      <c r="FG122" s="20" t="s">
        <v>1599</v>
      </c>
      <c r="FK122" s="20" t="s">
        <v>1599</v>
      </c>
      <c r="FL122" s="35" t="s">
        <v>1325</v>
      </c>
      <c r="FM122" s="35">
        <v>1</v>
      </c>
      <c r="FN122" s="35">
        <v>0</v>
      </c>
      <c r="FO122" s="35">
        <v>0</v>
      </c>
      <c r="FQ122" s="35" t="s">
        <v>1387</v>
      </c>
      <c r="FR122" s="44">
        <v>17340</v>
      </c>
      <c r="FS122" s="35" t="s">
        <v>1281</v>
      </c>
      <c r="FT122" s="35">
        <v>75</v>
      </c>
      <c r="FU122" s="35" t="s">
        <v>1282</v>
      </c>
      <c r="FV122" s="35" t="s">
        <v>1283</v>
      </c>
      <c r="FX122" s="35">
        <v>3000</v>
      </c>
      <c r="FY122" s="35" t="s">
        <v>1310</v>
      </c>
    </row>
    <row r="123" spans="1:182" x14ac:dyDescent="0.2">
      <c r="A123" s="35" t="s">
        <v>1612</v>
      </c>
      <c r="B123" s="35" t="s">
        <v>568</v>
      </c>
      <c r="C123" s="35" t="s">
        <v>111</v>
      </c>
      <c r="D123" s="35">
        <v>1</v>
      </c>
      <c r="E123" s="35">
        <v>50</v>
      </c>
      <c r="F123" s="35" t="s">
        <v>795</v>
      </c>
      <c r="G123" s="36">
        <v>43235</v>
      </c>
      <c r="H123" s="37">
        <f t="shared" si="4"/>
        <v>43235</v>
      </c>
      <c r="I123" s="35">
        <v>10</v>
      </c>
      <c r="J123" s="35">
        <v>17</v>
      </c>
      <c r="L123" s="35">
        <v>43</v>
      </c>
      <c r="M123" s="35">
        <v>4</v>
      </c>
      <c r="T123" s="35" t="s">
        <v>1274</v>
      </c>
      <c r="U123" s="35" t="s">
        <v>55</v>
      </c>
      <c r="V123" s="35">
        <v>2</v>
      </c>
      <c r="W123" s="35" t="s">
        <v>1276</v>
      </c>
      <c r="X123" s="35" t="s">
        <v>1625</v>
      </c>
      <c r="Y123" s="35">
        <v>0</v>
      </c>
      <c r="Z123" s="35">
        <v>1</v>
      </c>
      <c r="AA123" s="35">
        <v>0</v>
      </c>
      <c r="AB123" s="35">
        <v>1</v>
      </c>
      <c r="AC123" s="35">
        <v>0</v>
      </c>
      <c r="AD123" s="35">
        <v>0</v>
      </c>
      <c r="AE123" s="35">
        <v>0</v>
      </c>
      <c r="AF123" s="35">
        <v>0</v>
      </c>
      <c r="AH123" s="35">
        <v>2</v>
      </c>
      <c r="AI123" s="35" t="s">
        <v>1287</v>
      </c>
      <c r="AJ123" s="35">
        <v>0</v>
      </c>
      <c r="AK123" s="35">
        <v>0</v>
      </c>
      <c r="AL123" s="35">
        <v>1</v>
      </c>
      <c r="AM123" s="35">
        <v>0</v>
      </c>
      <c r="AN123" s="35">
        <v>0</v>
      </c>
      <c r="AO123" s="35">
        <v>0</v>
      </c>
      <c r="AP123" s="35">
        <v>0</v>
      </c>
      <c r="AR123" s="35">
        <v>1</v>
      </c>
      <c r="AS123" s="35">
        <v>1</v>
      </c>
      <c r="AT123" s="35" t="s">
        <v>1304</v>
      </c>
      <c r="AU123" s="35">
        <v>0</v>
      </c>
      <c r="AV123" s="35">
        <v>1</v>
      </c>
      <c r="AW123" s="35">
        <v>0</v>
      </c>
      <c r="AX123" s="35">
        <v>0</v>
      </c>
      <c r="AY123" s="35">
        <v>0</v>
      </c>
      <c r="AZ123" s="35">
        <v>0</v>
      </c>
      <c r="BA123" s="35">
        <v>0</v>
      </c>
      <c r="BB123" s="35">
        <v>0</v>
      </c>
      <c r="BC123" s="35">
        <v>0</v>
      </c>
      <c r="BD123" s="35">
        <v>0</v>
      </c>
      <c r="BE123" s="35">
        <v>0</v>
      </c>
      <c r="BF123" s="35">
        <v>0</v>
      </c>
      <c r="BG123" s="35">
        <v>0</v>
      </c>
      <c r="BI123" s="35" t="s">
        <v>1322</v>
      </c>
      <c r="BJ123" s="35">
        <v>0</v>
      </c>
      <c r="BK123" s="35" t="s">
        <v>1772</v>
      </c>
      <c r="BL123" s="35">
        <v>0</v>
      </c>
      <c r="BM123" s="35">
        <v>0</v>
      </c>
      <c r="BN123" s="35">
        <v>0</v>
      </c>
      <c r="BO123" s="35">
        <v>0</v>
      </c>
      <c r="BP123" s="35">
        <v>0</v>
      </c>
      <c r="BQ123" s="35">
        <v>0</v>
      </c>
      <c r="BR123" s="35">
        <v>0</v>
      </c>
      <c r="BS123" s="35">
        <v>0</v>
      </c>
      <c r="BT123" s="35">
        <v>0</v>
      </c>
      <c r="BU123" s="35">
        <v>0</v>
      </c>
      <c r="BV123" s="35">
        <v>0</v>
      </c>
      <c r="BW123" s="35">
        <v>1</v>
      </c>
      <c r="BX123" s="35">
        <v>0</v>
      </c>
      <c r="CD123" s="35" t="s">
        <v>1280</v>
      </c>
      <c r="CE123" s="35">
        <v>0</v>
      </c>
      <c r="CF123" s="35">
        <v>0</v>
      </c>
      <c r="CG123" s="35">
        <v>0</v>
      </c>
      <c r="CH123" s="35">
        <v>0</v>
      </c>
      <c r="CI123" s="35">
        <v>0</v>
      </c>
      <c r="CJ123" s="35">
        <v>0</v>
      </c>
      <c r="CK123" s="35">
        <v>0</v>
      </c>
      <c r="CL123" s="35">
        <v>0</v>
      </c>
      <c r="CM123" s="35">
        <v>0</v>
      </c>
      <c r="CN123" s="35">
        <v>0</v>
      </c>
      <c r="CO123" s="35">
        <v>0</v>
      </c>
      <c r="CP123" s="35">
        <v>0</v>
      </c>
      <c r="CQ123" s="35">
        <v>0</v>
      </c>
      <c r="CR123" s="35">
        <v>0</v>
      </c>
      <c r="CS123" s="35">
        <v>1</v>
      </c>
      <c r="CT123" s="35">
        <v>0</v>
      </c>
      <c r="CX123" s="35" t="s">
        <v>1599</v>
      </c>
      <c r="CY123" s="35" t="s">
        <v>1599</v>
      </c>
      <c r="CZ123" s="35" t="s">
        <v>1599</v>
      </c>
      <c r="DA123" s="35" t="s">
        <v>1599</v>
      </c>
      <c r="DB123" s="35" t="s">
        <v>1599</v>
      </c>
      <c r="DC123" s="35" t="s">
        <v>1599</v>
      </c>
      <c r="DD123" s="35" t="s">
        <v>1599</v>
      </c>
      <c r="DE123" s="35" t="s">
        <v>1599</v>
      </c>
      <c r="DF123" s="35" t="s">
        <v>1599</v>
      </c>
      <c r="DG123" s="35" t="s">
        <v>1599</v>
      </c>
      <c r="DH123" s="35" t="s">
        <v>1599</v>
      </c>
      <c r="DI123" s="35" t="s">
        <v>1599</v>
      </c>
      <c r="DJ123" s="35" t="s">
        <v>1599</v>
      </c>
      <c r="DK123" s="35" t="s">
        <v>1599</v>
      </c>
      <c r="DL123" s="35" t="s">
        <v>1599</v>
      </c>
      <c r="DM123" s="35" t="s">
        <v>1599</v>
      </c>
      <c r="DN123" s="35" t="s">
        <v>1599</v>
      </c>
      <c r="DO123" s="35" t="s">
        <v>1599</v>
      </c>
      <c r="DP123" s="35" t="s">
        <v>1599</v>
      </c>
      <c r="DQ123" s="35" t="s">
        <v>1599</v>
      </c>
      <c r="DR123" s="35" t="s">
        <v>1599</v>
      </c>
      <c r="DS123" s="35" t="s">
        <v>1599</v>
      </c>
      <c r="DU123" s="35" t="s">
        <v>51</v>
      </c>
      <c r="EJ123" s="35" t="s">
        <v>1599</v>
      </c>
      <c r="EW123" s="20" t="s">
        <v>51</v>
      </c>
      <c r="FA123" s="20" t="s">
        <v>1599</v>
      </c>
      <c r="FC123" s="20" t="s">
        <v>1599</v>
      </c>
      <c r="FE123" s="20" t="s">
        <v>1599</v>
      </c>
      <c r="FG123" s="20" t="s">
        <v>1599</v>
      </c>
      <c r="FK123" s="20" t="s">
        <v>1599</v>
      </c>
      <c r="FL123" s="35" t="s">
        <v>1299</v>
      </c>
      <c r="FM123" s="35">
        <v>0</v>
      </c>
      <c r="FN123" s="35">
        <v>0</v>
      </c>
      <c r="FO123" s="35">
        <v>1</v>
      </c>
      <c r="FQ123" s="35" t="s">
        <v>782</v>
      </c>
      <c r="FR123" s="44">
        <v>17440</v>
      </c>
      <c r="FS123" s="35" t="s">
        <v>1281</v>
      </c>
      <c r="FT123" s="35">
        <v>14</v>
      </c>
      <c r="FU123" s="35" t="s">
        <v>1282</v>
      </c>
      <c r="FV123" s="35" t="s">
        <v>1309</v>
      </c>
      <c r="FY123" s="35" t="s">
        <v>1310</v>
      </c>
    </row>
    <row r="124" spans="1:182" x14ac:dyDescent="0.2">
      <c r="A124" s="35" t="s">
        <v>1612</v>
      </c>
      <c r="B124" s="35" t="s">
        <v>568</v>
      </c>
      <c r="C124" s="35" t="s">
        <v>112</v>
      </c>
      <c r="D124" s="35">
        <v>1</v>
      </c>
      <c r="E124" s="35">
        <v>50</v>
      </c>
      <c r="F124" s="35" t="s">
        <v>795</v>
      </c>
      <c r="G124" s="36">
        <v>43235</v>
      </c>
      <c r="H124" s="37">
        <f t="shared" si="4"/>
        <v>43235</v>
      </c>
      <c r="I124" s="35">
        <v>10</v>
      </c>
      <c r="J124" s="35">
        <v>17</v>
      </c>
      <c r="L124" s="35">
        <v>43</v>
      </c>
      <c r="M124" s="35">
        <v>4</v>
      </c>
      <c r="T124" s="35" t="s">
        <v>1274</v>
      </c>
      <c r="U124" s="35" t="s">
        <v>1275</v>
      </c>
      <c r="V124" s="35">
        <v>20</v>
      </c>
      <c r="W124" s="35" t="s">
        <v>1340</v>
      </c>
      <c r="X124" s="35" t="s">
        <v>1277</v>
      </c>
      <c r="Y124" s="35">
        <v>1</v>
      </c>
      <c r="Z124" s="35">
        <v>0</v>
      </c>
      <c r="AA124" s="35">
        <v>0</v>
      </c>
      <c r="AB124" s="35">
        <v>0</v>
      </c>
      <c r="AC124" s="35">
        <v>0</v>
      </c>
      <c r="AD124" s="35">
        <v>0</v>
      </c>
      <c r="AE124" s="35">
        <v>0</v>
      </c>
      <c r="AF124" s="35">
        <v>0</v>
      </c>
      <c r="AH124" s="35">
        <v>20</v>
      </c>
      <c r="AI124" s="35" t="s">
        <v>1287</v>
      </c>
      <c r="AJ124" s="35">
        <v>0</v>
      </c>
      <c r="AK124" s="35">
        <v>0</v>
      </c>
      <c r="AL124" s="35">
        <v>1</v>
      </c>
      <c r="AM124" s="35">
        <v>0</v>
      </c>
      <c r="AN124" s="35">
        <v>0</v>
      </c>
      <c r="AO124" s="35">
        <v>0</v>
      </c>
      <c r="AP124" s="35">
        <v>0</v>
      </c>
      <c r="AR124" s="35">
        <v>1</v>
      </c>
      <c r="AS124" s="35">
        <v>1</v>
      </c>
      <c r="AT124" s="35" t="s">
        <v>1681</v>
      </c>
      <c r="AU124" s="35">
        <v>1</v>
      </c>
      <c r="AV124" s="35">
        <v>0</v>
      </c>
      <c r="AW124" s="35">
        <v>0</v>
      </c>
      <c r="AX124" s="35">
        <v>0</v>
      </c>
      <c r="AY124" s="35">
        <v>0</v>
      </c>
      <c r="AZ124" s="35">
        <v>0</v>
      </c>
      <c r="BA124" s="35">
        <v>1</v>
      </c>
      <c r="BB124" s="35">
        <v>0</v>
      </c>
      <c r="BC124" s="35">
        <v>0</v>
      </c>
      <c r="BD124" s="35">
        <v>0</v>
      </c>
      <c r="BE124" s="35">
        <v>0</v>
      </c>
      <c r="BF124" s="35">
        <v>0</v>
      </c>
      <c r="BG124" s="35">
        <v>0</v>
      </c>
      <c r="BI124" s="35" t="s">
        <v>1291</v>
      </c>
      <c r="BJ124" s="35">
        <v>20</v>
      </c>
      <c r="BK124" s="35" t="s">
        <v>1334</v>
      </c>
      <c r="BL124" s="35">
        <v>0</v>
      </c>
      <c r="BM124" s="35">
        <v>0</v>
      </c>
      <c r="BN124" s="35">
        <v>0</v>
      </c>
      <c r="BO124" s="35">
        <v>0</v>
      </c>
      <c r="BP124" s="35">
        <v>0</v>
      </c>
      <c r="BQ124" s="35">
        <v>0</v>
      </c>
      <c r="BR124" s="35">
        <v>0</v>
      </c>
      <c r="BS124" s="35">
        <v>0</v>
      </c>
      <c r="BT124" s="35">
        <v>0</v>
      </c>
      <c r="BU124" s="35">
        <v>0</v>
      </c>
      <c r="BV124" s="35">
        <v>1</v>
      </c>
      <c r="BW124" s="35">
        <v>0</v>
      </c>
      <c r="BX124" s="35">
        <v>0</v>
      </c>
      <c r="CD124" s="35" t="s">
        <v>1316</v>
      </c>
      <c r="CE124" s="35">
        <v>0</v>
      </c>
      <c r="CF124" s="35">
        <v>0</v>
      </c>
      <c r="CG124" s="35">
        <v>0</v>
      </c>
      <c r="CH124" s="35">
        <v>0</v>
      </c>
      <c r="CI124" s="35">
        <v>0</v>
      </c>
      <c r="CJ124" s="35">
        <v>0</v>
      </c>
      <c r="CK124" s="35">
        <v>0</v>
      </c>
      <c r="CL124" s="35">
        <v>0</v>
      </c>
      <c r="CM124" s="35">
        <v>0</v>
      </c>
      <c r="CN124" s="35">
        <v>0</v>
      </c>
      <c r="CO124" s="35">
        <v>0</v>
      </c>
      <c r="CP124" s="35">
        <v>0</v>
      </c>
      <c r="CQ124" s="35">
        <v>0</v>
      </c>
      <c r="CR124" s="35">
        <v>1</v>
      </c>
      <c r="CS124" s="35">
        <v>0</v>
      </c>
      <c r="CT124" s="35">
        <v>0</v>
      </c>
      <c r="CX124" s="35">
        <v>3</v>
      </c>
      <c r="CY124" s="35">
        <v>3</v>
      </c>
      <c r="CZ124" s="35">
        <v>2</v>
      </c>
      <c r="DA124" s="35">
        <v>3</v>
      </c>
      <c r="DB124" s="35">
        <v>3</v>
      </c>
      <c r="DC124" s="35">
        <v>3</v>
      </c>
      <c r="DD124" s="35" t="s">
        <v>1599</v>
      </c>
      <c r="DE124" s="35">
        <v>3</v>
      </c>
      <c r="DF124" s="35">
        <v>3</v>
      </c>
      <c r="DG124" s="35">
        <v>3</v>
      </c>
      <c r="DH124" s="35" t="s">
        <v>1599</v>
      </c>
      <c r="DI124" s="35">
        <v>4</v>
      </c>
      <c r="DJ124" s="35">
        <v>4</v>
      </c>
      <c r="DK124" s="35">
        <v>4</v>
      </c>
      <c r="DL124" s="35" t="s">
        <v>1599</v>
      </c>
      <c r="DM124" s="35" t="s">
        <v>1599</v>
      </c>
      <c r="DN124" s="35">
        <v>3</v>
      </c>
      <c r="DO124" s="35" t="s">
        <v>1599</v>
      </c>
      <c r="DP124" s="35" t="s">
        <v>1599</v>
      </c>
      <c r="DQ124" s="35" t="s">
        <v>1599</v>
      </c>
      <c r="DR124" s="35" t="s">
        <v>1599</v>
      </c>
      <c r="DS124" s="35" t="s">
        <v>1599</v>
      </c>
      <c r="DT124" s="35" t="s">
        <v>1881</v>
      </c>
      <c r="DU124" s="35" t="s">
        <v>54</v>
      </c>
      <c r="EJ124" s="35" t="s">
        <v>1599</v>
      </c>
      <c r="FA124" s="20" t="s">
        <v>1599</v>
      </c>
      <c r="FC124" s="20" t="s">
        <v>1599</v>
      </c>
      <c r="FE124" s="20" t="s">
        <v>1599</v>
      </c>
      <c r="FG124" s="20" t="s">
        <v>1599</v>
      </c>
      <c r="FK124" s="20" t="s">
        <v>1599</v>
      </c>
      <c r="FL124" s="35" t="s">
        <v>1325</v>
      </c>
      <c r="FM124" s="35">
        <v>1</v>
      </c>
      <c r="FN124" s="35">
        <v>0</v>
      </c>
      <c r="FO124" s="35">
        <v>0</v>
      </c>
      <c r="FQ124" s="35" t="s">
        <v>1519</v>
      </c>
      <c r="FR124" s="44">
        <v>97980</v>
      </c>
      <c r="FS124" s="35" t="s">
        <v>1281</v>
      </c>
      <c r="FT124" s="35">
        <v>21</v>
      </c>
      <c r="FU124" s="35" t="s">
        <v>1282</v>
      </c>
      <c r="FV124" s="35" t="s">
        <v>1336</v>
      </c>
      <c r="FX124" s="35">
        <v>1200</v>
      </c>
      <c r="FY124" s="35" t="s">
        <v>1303</v>
      </c>
      <c r="FZ124" s="35" t="s">
        <v>51</v>
      </c>
    </row>
    <row r="125" spans="1:182" x14ac:dyDescent="0.2">
      <c r="A125" s="35" t="s">
        <v>1612</v>
      </c>
      <c r="B125" s="35" t="s">
        <v>568</v>
      </c>
      <c r="C125" s="35" t="s">
        <v>113</v>
      </c>
      <c r="D125" s="35">
        <v>1</v>
      </c>
      <c r="E125" s="35">
        <v>50</v>
      </c>
      <c r="F125" s="35" t="s">
        <v>795</v>
      </c>
      <c r="G125" s="36">
        <v>43235</v>
      </c>
      <c r="H125" s="37">
        <f t="shared" si="4"/>
        <v>43235</v>
      </c>
      <c r="I125" s="35">
        <v>10</v>
      </c>
      <c r="J125" s="35">
        <v>17</v>
      </c>
      <c r="L125" s="35">
        <v>43</v>
      </c>
      <c r="M125" s="35">
        <v>4</v>
      </c>
      <c r="T125" s="35" t="s">
        <v>1358</v>
      </c>
      <c r="U125" s="35" t="s">
        <v>50</v>
      </c>
      <c r="V125" s="35">
        <v>30</v>
      </c>
      <c r="W125" s="35" t="s">
        <v>1276</v>
      </c>
      <c r="X125" s="35" t="s">
        <v>1277</v>
      </c>
      <c r="Y125" s="35">
        <v>1</v>
      </c>
      <c r="Z125" s="35">
        <v>0</v>
      </c>
      <c r="AA125" s="35">
        <v>0</v>
      </c>
      <c r="AB125" s="35">
        <v>0</v>
      </c>
      <c r="AC125" s="35">
        <v>0</v>
      </c>
      <c r="AD125" s="35">
        <v>0</v>
      </c>
      <c r="AE125" s="35">
        <v>0</v>
      </c>
      <c r="AF125" s="35">
        <v>0</v>
      </c>
      <c r="AH125" s="35">
        <v>5</v>
      </c>
      <c r="AI125" s="35" t="s">
        <v>1311</v>
      </c>
      <c r="AJ125" s="35">
        <v>0</v>
      </c>
      <c r="AK125" s="35">
        <v>1</v>
      </c>
      <c r="AL125" s="35">
        <v>0</v>
      </c>
      <c r="AM125" s="35">
        <v>0</v>
      </c>
      <c r="AN125" s="35">
        <v>0</v>
      </c>
      <c r="AO125" s="35">
        <v>0</v>
      </c>
      <c r="AP125" s="35">
        <v>0</v>
      </c>
      <c r="AR125" s="35">
        <v>0</v>
      </c>
      <c r="AS125" s="35">
        <v>2</v>
      </c>
      <c r="AT125" s="35" t="s">
        <v>1279</v>
      </c>
      <c r="AU125" s="35">
        <v>0</v>
      </c>
      <c r="AV125" s="35">
        <v>0</v>
      </c>
      <c r="AW125" s="35">
        <v>0</v>
      </c>
      <c r="AX125" s="35">
        <v>0</v>
      </c>
      <c r="AY125" s="35">
        <v>0</v>
      </c>
      <c r="AZ125" s="35">
        <v>0</v>
      </c>
      <c r="BA125" s="35">
        <v>0</v>
      </c>
      <c r="BB125" s="35">
        <v>0</v>
      </c>
      <c r="BC125" s="35">
        <v>0</v>
      </c>
      <c r="BD125" s="35">
        <v>0</v>
      </c>
      <c r="BE125" s="35">
        <v>0</v>
      </c>
      <c r="BF125" s="35">
        <v>0</v>
      </c>
      <c r="BG125" s="35">
        <v>1</v>
      </c>
      <c r="BK125" s="35" t="s">
        <v>1330</v>
      </c>
      <c r="BL125" s="35">
        <v>0</v>
      </c>
      <c r="BM125" s="35">
        <v>1</v>
      </c>
      <c r="BN125" s="35">
        <v>0</v>
      </c>
      <c r="BO125" s="35">
        <v>0</v>
      </c>
      <c r="BP125" s="35">
        <v>0</v>
      </c>
      <c r="BQ125" s="35">
        <v>0</v>
      </c>
      <c r="BR125" s="35">
        <v>0</v>
      </c>
      <c r="BS125" s="35">
        <v>0</v>
      </c>
      <c r="BT125" s="35">
        <v>0</v>
      </c>
      <c r="BU125" s="35">
        <v>0</v>
      </c>
      <c r="BV125" s="35">
        <v>0</v>
      </c>
      <c r="BW125" s="35">
        <v>0</v>
      </c>
      <c r="BX125" s="35">
        <v>0</v>
      </c>
      <c r="BY125" s="35" t="s">
        <v>1422</v>
      </c>
      <c r="CD125" s="35" t="s">
        <v>1824</v>
      </c>
      <c r="CE125" s="35">
        <v>1</v>
      </c>
      <c r="CF125" s="35">
        <v>1</v>
      </c>
      <c r="CG125" s="35">
        <v>1</v>
      </c>
      <c r="CH125" s="35">
        <v>0</v>
      </c>
      <c r="CI125" s="35">
        <v>1</v>
      </c>
      <c r="CJ125" s="35">
        <v>0</v>
      </c>
      <c r="CK125" s="35">
        <v>0</v>
      </c>
      <c r="CL125" s="35">
        <v>0</v>
      </c>
      <c r="CM125" s="35">
        <v>1</v>
      </c>
      <c r="CN125" s="35">
        <v>0</v>
      </c>
      <c r="CO125" s="35">
        <v>0</v>
      </c>
      <c r="CP125" s="35">
        <v>0</v>
      </c>
      <c r="CQ125" s="35">
        <v>0</v>
      </c>
      <c r="CR125" s="35">
        <v>0</v>
      </c>
      <c r="CS125" s="35">
        <v>0</v>
      </c>
      <c r="CT125" s="35">
        <v>0</v>
      </c>
      <c r="CX125" s="35">
        <v>4</v>
      </c>
      <c r="CY125" s="35">
        <v>3</v>
      </c>
      <c r="CZ125" s="35">
        <v>2</v>
      </c>
      <c r="DA125" s="35">
        <v>4</v>
      </c>
      <c r="DB125" s="35">
        <v>3</v>
      </c>
      <c r="DC125" s="35">
        <v>3</v>
      </c>
      <c r="DD125" s="35" t="s">
        <v>1599</v>
      </c>
      <c r="DE125" s="35">
        <v>3</v>
      </c>
      <c r="DF125" s="35">
        <v>4</v>
      </c>
      <c r="DG125" s="35">
        <v>3</v>
      </c>
      <c r="DH125" s="35" t="s">
        <v>1599</v>
      </c>
      <c r="DI125" s="35" t="s">
        <v>1599</v>
      </c>
      <c r="DJ125" s="35" t="s">
        <v>1599</v>
      </c>
      <c r="DK125" s="35" t="s">
        <v>1599</v>
      </c>
      <c r="DL125" s="35">
        <v>3</v>
      </c>
      <c r="DM125" s="35">
        <v>2</v>
      </c>
      <c r="DN125" s="35">
        <v>2</v>
      </c>
      <c r="DO125" s="35" t="s">
        <v>1599</v>
      </c>
      <c r="DP125" s="35" t="s">
        <v>1599</v>
      </c>
      <c r="DQ125" s="35" t="s">
        <v>1599</v>
      </c>
      <c r="DR125" s="35" t="s">
        <v>1599</v>
      </c>
      <c r="DS125" s="35" t="s">
        <v>1599</v>
      </c>
      <c r="DT125" s="35" t="s">
        <v>1881</v>
      </c>
      <c r="DU125" s="35" t="s">
        <v>51</v>
      </c>
      <c r="EJ125" s="35" t="s">
        <v>1599</v>
      </c>
      <c r="EW125" s="20" t="s">
        <v>51</v>
      </c>
      <c r="FA125" s="20" t="s">
        <v>1599</v>
      </c>
      <c r="FC125" s="20" t="s">
        <v>1599</v>
      </c>
      <c r="FE125" s="20" t="s">
        <v>1599</v>
      </c>
      <c r="FG125" s="20" t="s">
        <v>1599</v>
      </c>
      <c r="FK125" s="20" t="s">
        <v>1599</v>
      </c>
      <c r="FL125" s="35" t="s">
        <v>1924</v>
      </c>
      <c r="FM125" s="35">
        <v>0</v>
      </c>
      <c r="FN125" s="35">
        <v>1</v>
      </c>
      <c r="FO125" s="35">
        <v>1</v>
      </c>
      <c r="FP125" s="35" t="s">
        <v>1408</v>
      </c>
      <c r="FQ125" s="35" t="s">
        <v>795</v>
      </c>
      <c r="FR125" s="44">
        <v>17000</v>
      </c>
      <c r="FS125" s="35" t="s">
        <v>1281</v>
      </c>
      <c r="FT125" s="35">
        <v>60</v>
      </c>
      <c r="FU125" s="35" t="s">
        <v>1282</v>
      </c>
      <c r="FV125" s="35" t="s">
        <v>1283</v>
      </c>
      <c r="FY125" s="35" t="s">
        <v>1284</v>
      </c>
    </row>
    <row r="126" spans="1:182" x14ac:dyDescent="0.2">
      <c r="A126" s="35" t="s">
        <v>1612</v>
      </c>
      <c r="B126" s="35" t="s">
        <v>568</v>
      </c>
      <c r="C126" s="35" t="s">
        <v>114</v>
      </c>
      <c r="D126" s="35">
        <v>1</v>
      </c>
      <c r="E126" s="35">
        <v>50</v>
      </c>
      <c r="F126" s="35" t="s">
        <v>795</v>
      </c>
      <c r="G126" s="36">
        <v>43235</v>
      </c>
      <c r="H126" s="37">
        <f t="shared" si="4"/>
        <v>43235</v>
      </c>
      <c r="I126" s="35">
        <v>10</v>
      </c>
      <c r="J126" s="35">
        <v>17</v>
      </c>
      <c r="L126" s="35">
        <v>43</v>
      </c>
      <c r="M126" s="35">
        <v>4</v>
      </c>
      <c r="T126" s="35" t="s">
        <v>1274</v>
      </c>
      <c r="U126" s="35" t="s">
        <v>50</v>
      </c>
      <c r="V126" s="35">
        <v>10</v>
      </c>
      <c r="X126" s="35" t="s">
        <v>1277</v>
      </c>
      <c r="Y126" s="35">
        <v>1</v>
      </c>
      <c r="Z126" s="35">
        <v>0</v>
      </c>
      <c r="AA126" s="35">
        <v>0</v>
      </c>
      <c r="AB126" s="35">
        <v>0</v>
      </c>
      <c r="AC126" s="35">
        <v>0</v>
      </c>
      <c r="AD126" s="35">
        <v>0</v>
      </c>
      <c r="AE126" s="35">
        <v>0</v>
      </c>
      <c r="AF126" s="35">
        <v>0</v>
      </c>
      <c r="AH126" s="35">
        <v>0</v>
      </c>
      <c r="AI126" s="35" t="s">
        <v>1278</v>
      </c>
      <c r="AJ126" s="35">
        <v>1</v>
      </c>
      <c r="AK126" s="35">
        <v>0</v>
      </c>
      <c r="AL126" s="35">
        <v>0</v>
      </c>
      <c r="AM126" s="35">
        <v>0</v>
      </c>
      <c r="AN126" s="35">
        <v>0</v>
      </c>
      <c r="AO126" s="35">
        <v>0</v>
      </c>
      <c r="AP126" s="35">
        <v>0</v>
      </c>
      <c r="AR126" s="35">
        <v>0</v>
      </c>
      <c r="AS126" s="35">
        <v>1</v>
      </c>
      <c r="AT126" s="35" t="s">
        <v>1279</v>
      </c>
      <c r="AU126" s="35">
        <v>0</v>
      </c>
      <c r="AV126" s="35">
        <v>0</v>
      </c>
      <c r="AW126" s="35">
        <v>0</v>
      </c>
      <c r="AX126" s="35">
        <v>0</v>
      </c>
      <c r="AY126" s="35">
        <v>0</v>
      </c>
      <c r="AZ126" s="35">
        <v>0</v>
      </c>
      <c r="BA126" s="35">
        <v>0</v>
      </c>
      <c r="BB126" s="35">
        <v>0</v>
      </c>
      <c r="BC126" s="35">
        <v>0</v>
      </c>
      <c r="BD126" s="35">
        <v>0</v>
      </c>
      <c r="BE126" s="35">
        <v>0</v>
      </c>
      <c r="BF126" s="35">
        <v>0</v>
      </c>
      <c r="BG126" s="35">
        <v>1</v>
      </c>
      <c r="BK126" s="35" t="s">
        <v>1772</v>
      </c>
      <c r="BL126" s="35">
        <v>0</v>
      </c>
      <c r="BM126" s="35">
        <v>0</v>
      </c>
      <c r="BN126" s="35">
        <v>0</v>
      </c>
      <c r="BO126" s="35">
        <v>0</v>
      </c>
      <c r="BP126" s="35">
        <v>0</v>
      </c>
      <c r="BQ126" s="35">
        <v>0</v>
      </c>
      <c r="BR126" s="35">
        <v>0</v>
      </c>
      <c r="BS126" s="35">
        <v>0</v>
      </c>
      <c r="BT126" s="35">
        <v>0</v>
      </c>
      <c r="BU126" s="35">
        <v>0</v>
      </c>
      <c r="BV126" s="35">
        <v>0</v>
      </c>
      <c r="BW126" s="35">
        <v>1</v>
      </c>
      <c r="BX126" s="35">
        <v>0</v>
      </c>
      <c r="CD126" s="35" t="s">
        <v>1280</v>
      </c>
      <c r="CE126" s="35">
        <v>0</v>
      </c>
      <c r="CF126" s="35">
        <v>0</v>
      </c>
      <c r="CG126" s="35">
        <v>0</v>
      </c>
      <c r="CH126" s="35">
        <v>0</v>
      </c>
      <c r="CI126" s="35">
        <v>0</v>
      </c>
      <c r="CJ126" s="35">
        <v>0</v>
      </c>
      <c r="CK126" s="35">
        <v>0</v>
      </c>
      <c r="CL126" s="35">
        <v>0</v>
      </c>
      <c r="CM126" s="35">
        <v>0</v>
      </c>
      <c r="CN126" s="35">
        <v>0</v>
      </c>
      <c r="CO126" s="35">
        <v>0</v>
      </c>
      <c r="CP126" s="35">
        <v>0</v>
      </c>
      <c r="CQ126" s="35">
        <v>0</v>
      </c>
      <c r="CR126" s="35">
        <v>0</v>
      </c>
      <c r="CS126" s="35">
        <v>1</v>
      </c>
      <c r="CT126" s="35">
        <v>0</v>
      </c>
      <c r="CX126" s="35">
        <v>4</v>
      </c>
      <c r="CY126" s="35">
        <v>4</v>
      </c>
      <c r="CZ126" s="35">
        <v>4</v>
      </c>
      <c r="DA126" s="35">
        <v>4</v>
      </c>
      <c r="DB126" s="35">
        <v>4</v>
      </c>
      <c r="DC126" s="35">
        <v>1</v>
      </c>
      <c r="DD126" s="35">
        <v>3</v>
      </c>
      <c r="DE126" s="35">
        <v>3</v>
      </c>
      <c r="DF126" s="35">
        <v>3</v>
      </c>
      <c r="DG126" s="35">
        <v>3</v>
      </c>
      <c r="DH126" s="35">
        <v>3</v>
      </c>
      <c r="DI126" s="35">
        <v>3</v>
      </c>
      <c r="DJ126" s="35" t="s">
        <v>1599</v>
      </c>
      <c r="DK126" s="35" t="s">
        <v>1599</v>
      </c>
      <c r="DL126" s="35" t="s">
        <v>1599</v>
      </c>
      <c r="DM126" s="35" t="s">
        <v>1599</v>
      </c>
      <c r="DN126" s="35" t="s">
        <v>1599</v>
      </c>
      <c r="DO126" s="35" t="s">
        <v>1599</v>
      </c>
      <c r="DP126" s="35" t="s">
        <v>1599</v>
      </c>
      <c r="DQ126" s="35" t="s">
        <v>1599</v>
      </c>
      <c r="DR126" s="35" t="s">
        <v>1599</v>
      </c>
      <c r="DS126" s="35" t="s">
        <v>1599</v>
      </c>
      <c r="DT126" s="35" t="s">
        <v>1306</v>
      </c>
      <c r="DU126" s="35" t="s">
        <v>54</v>
      </c>
      <c r="EJ126" s="35" t="s">
        <v>1599</v>
      </c>
      <c r="FA126" s="20" t="s">
        <v>1599</v>
      </c>
      <c r="FC126" s="20" t="s">
        <v>1599</v>
      </c>
      <c r="FE126" s="20" t="s">
        <v>1599</v>
      </c>
      <c r="FG126" s="20" t="s">
        <v>1599</v>
      </c>
      <c r="FK126" s="20" t="s">
        <v>1599</v>
      </c>
      <c r="FL126" s="35" t="s">
        <v>1325</v>
      </c>
      <c r="FM126" s="35">
        <v>1</v>
      </c>
      <c r="FN126" s="35">
        <v>0</v>
      </c>
      <c r="FO126" s="35">
        <v>0</v>
      </c>
      <c r="FQ126" s="35" t="s">
        <v>1348</v>
      </c>
      <c r="FR126" s="44">
        <v>75013</v>
      </c>
      <c r="FS126" s="35" t="s">
        <v>1281</v>
      </c>
      <c r="FT126" s="35">
        <v>58</v>
      </c>
      <c r="FU126" s="35" t="s">
        <v>1282</v>
      </c>
      <c r="FV126" s="35" t="s">
        <v>1283</v>
      </c>
      <c r="FY126" s="35" t="s">
        <v>1284</v>
      </c>
    </row>
    <row r="127" spans="1:182" x14ac:dyDescent="0.2">
      <c r="A127" s="35" t="s">
        <v>1612</v>
      </c>
      <c r="B127" s="35" t="s">
        <v>568</v>
      </c>
      <c r="C127" s="35" t="s">
        <v>115</v>
      </c>
      <c r="D127" s="35">
        <v>1</v>
      </c>
      <c r="E127" s="35">
        <v>50</v>
      </c>
      <c r="F127" s="35" t="s">
        <v>795</v>
      </c>
      <c r="G127" s="36">
        <v>43235</v>
      </c>
      <c r="H127" s="37">
        <f t="shared" si="4"/>
        <v>43235</v>
      </c>
      <c r="I127" s="35">
        <v>10</v>
      </c>
      <c r="J127" s="35">
        <v>17</v>
      </c>
      <c r="L127" s="35">
        <v>43</v>
      </c>
      <c r="M127" s="35">
        <v>4</v>
      </c>
      <c r="T127" s="35" t="s">
        <v>1274</v>
      </c>
      <c r="U127" s="35" t="s">
        <v>1275</v>
      </c>
      <c r="W127" s="35" t="s">
        <v>1276</v>
      </c>
      <c r="X127" s="35" t="s">
        <v>1277</v>
      </c>
      <c r="Y127" s="35">
        <v>1</v>
      </c>
      <c r="Z127" s="35">
        <v>0</v>
      </c>
      <c r="AA127" s="35">
        <v>0</v>
      </c>
      <c r="AB127" s="35">
        <v>0</v>
      </c>
      <c r="AC127" s="35">
        <v>0</v>
      </c>
      <c r="AD127" s="35">
        <v>0</v>
      </c>
      <c r="AE127" s="35">
        <v>0</v>
      </c>
      <c r="AF127" s="35">
        <v>0</v>
      </c>
      <c r="AI127" s="35" t="s">
        <v>1311</v>
      </c>
      <c r="AJ127" s="35">
        <v>0</v>
      </c>
      <c r="AK127" s="35">
        <v>1</v>
      </c>
      <c r="AL127" s="35">
        <v>0</v>
      </c>
      <c r="AM127" s="35">
        <v>0</v>
      </c>
      <c r="AN127" s="35">
        <v>0</v>
      </c>
      <c r="AO127" s="35">
        <v>0</v>
      </c>
      <c r="AP127" s="35">
        <v>0</v>
      </c>
      <c r="AR127" s="35">
        <v>0</v>
      </c>
      <c r="AS127" s="35">
        <v>2</v>
      </c>
      <c r="AT127" s="35" t="s">
        <v>1685</v>
      </c>
      <c r="AU127" s="35">
        <v>0</v>
      </c>
      <c r="AV127" s="35">
        <v>1</v>
      </c>
      <c r="AW127" s="35">
        <v>0</v>
      </c>
      <c r="AX127" s="35">
        <v>1</v>
      </c>
      <c r="AY127" s="35">
        <v>0</v>
      </c>
      <c r="AZ127" s="35">
        <v>0</v>
      </c>
      <c r="BA127" s="35">
        <v>0</v>
      </c>
      <c r="BB127" s="35">
        <v>0</v>
      </c>
      <c r="BC127" s="35">
        <v>1</v>
      </c>
      <c r="BD127" s="35">
        <v>0</v>
      </c>
      <c r="BE127" s="35">
        <v>0</v>
      </c>
      <c r="BF127" s="35">
        <v>0</v>
      </c>
      <c r="BG127" s="35">
        <v>0</v>
      </c>
      <c r="BI127" s="35" t="s">
        <v>1291</v>
      </c>
      <c r="BK127" s="35" t="s">
        <v>1334</v>
      </c>
      <c r="BL127" s="35">
        <v>0</v>
      </c>
      <c r="BM127" s="35">
        <v>0</v>
      </c>
      <c r="BN127" s="35">
        <v>0</v>
      </c>
      <c r="BO127" s="35">
        <v>0</v>
      </c>
      <c r="BP127" s="35">
        <v>0</v>
      </c>
      <c r="BQ127" s="35">
        <v>0</v>
      </c>
      <c r="BR127" s="35">
        <v>0</v>
      </c>
      <c r="BS127" s="35">
        <v>0</v>
      </c>
      <c r="BT127" s="35">
        <v>0</v>
      </c>
      <c r="BU127" s="35">
        <v>0</v>
      </c>
      <c r="BV127" s="35">
        <v>1</v>
      </c>
      <c r="BW127" s="35">
        <v>0</v>
      </c>
      <c r="BX127" s="35">
        <v>0</v>
      </c>
      <c r="CD127" s="35" t="s">
        <v>1293</v>
      </c>
      <c r="CE127" s="35">
        <v>1</v>
      </c>
      <c r="CF127" s="35">
        <v>0</v>
      </c>
      <c r="CG127" s="35">
        <v>0</v>
      </c>
      <c r="CH127" s="35">
        <v>0</v>
      </c>
      <c r="CI127" s="35">
        <v>0</v>
      </c>
      <c r="CJ127" s="35">
        <v>0</v>
      </c>
      <c r="CK127" s="35">
        <v>0</v>
      </c>
      <c r="CL127" s="35">
        <v>0</v>
      </c>
      <c r="CM127" s="35">
        <v>0</v>
      </c>
      <c r="CN127" s="35">
        <v>0</v>
      </c>
      <c r="CO127" s="35">
        <v>0</v>
      </c>
      <c r="CP127" s="35">
        <v>0</v>
      </c>
      <c r="CQ127" s="35">
        <v>0</v>
      </c>
      <c r="CR127" s="35">
        <v>0</v>
      </c>
      <c r="CS127" s="35">
        <v>0</v>
      </c>
      <c r="CT127" s="35">
        <v>0</v>
      </c>
      <c r="CX127" s="35">
        <v>4</v>
      </c>
      <c r="CY127" s="35">
        <v>4</v>
      </c>
      <c r="CZ127" s="35">
        <v>4</v>
      </c>
      <c r="DA127" s="35">
        <v>4</v>
      </c>
      <c r="DB127" s="35">
        <v>4</v>
      </c>
      <c r="DC127" s="35">
        <v>4</v>
      </c>
      <c r="DD127" s="35">
        <v>4</v>
      </c>
      <c r="DE127" s="35" t="s">
        <v>1599</v>
      </c>
      <c r="DF127" s="35" t="s">
        <v>1599</v>
      </c>
      <c r="DG127" s="35" t="s">
        <v>1599</v>
      </c>
      <c r="DH127" s="35">
        <v>4</v>
      </c>
      <c r="DI127" s="35" t="s">
        <v>1599</v>
      </c>
      <c r="DJ127" s="35" t="s">
        <v>1599</v>
      </c>
      <c r="DK127" s="35" t="s">
        <v>1599</v>
      </c>
      <c r="DL127" s="35" t="s">
        <v>1599</v>
      </c>
      <c r="DM127" s="35" t="s">
        <v>1599</v>
      </c>
      <c r="DN127" s="35">
        <v>4</v>
      </c>
      <c r="DO127" s="35" t="s">
        <v>1599</v>
      </c>
      <c r="DP127" s="35" t="s">
        <v>1599</v>
      </c>
      <c r="DQ127" s="35" t="s">
        <v>1599</v>
      </c>
      <c r="DR127" s="35" t="s">
        <v>1599</v>
      </c>
      <c r="DS127" s="35" t="s">
        <v>1599</v>
      </c>
      <c r="DU127" s="35" t="s">
        <v>51</v>
      </c>
      <c r="EJ127" s="35" t="s">
        <v>1599</v>
      </c>
      <c r="EW127" s="20" t="s">
        <v>51</v>
      </c>
      <c r="FA127" s="20" t="s">
        <v>1599</v>
      </c>
      <c r="FC127" s="20" t="s">
        <v>1599</v>
      </c>
      <c r="FE127" s="20" t="s">
        <v>1599</v>
      </c>
      <c r="FG127" s="20" t="s">
        <v>1599</v>
      </c>
      <c r="FK127" s="20" t="s">
        <v>1599</v>
      </c>
      <c r="FL127" s="35" t="s">
        <v>1325</v>
      </c>
      <c r="FM127" s="35">
        <v>1</v>
      </c>
      <c r="FN127" s="35">
        <v>0</v>
      </c>
      <c r="FO127" s="35">
        <v>0</v>
      </c>
      <c r="FQ127" s="35" t="s">
        <v>1520</v>
      </c>
      <c r="FR127" s="44">
        <v>86110</v>
      </c>
      <c r="FS127" s="35" t="s">
        <v>1281</v>
      </c>
      <c r="FT127" s="35">
        <v>53</v>
      </c>
      <c r="FU127" s="35" t="s">
        <v>1301</v>
      </c>
      <c r="FV127" s="35" t="s">
        <v>1345</v>
      </c>
      <c r="FY127" s="35" t="s">
        <v>1337</v>
      </c>
    </row>
    <row r="128" spans="1:182" x14ac:dyDescent="0.2">
      <c r="A128" s="35" t="s">
        <v>1612</v>
      </c>
      <c r="B128" s="35" t="s">
        <v>568</v>
      </c>
      <c r="C128" s="35" t="s">
        <v>116</v>
      </c>
      <c r="D128" s="35">
        <v>1</v>
      </c>
      <c r="E128" s="35">
        <v>50</v>
      </c>
      <c r="F128" s="35" t="s">
        <v>795</v>
      </c>
      <c r="G128" s="36">
        <v>43235</v>
      </c>
      <c r="H128" s="37">
        <f t="shared" si="4"/>
        <v>43235</v>
      </c>
      <c r="I128" s="35">
        <v>10</v>
      </c>
      <c r="J128" s="35">
        <v>17</v>
      </c>
      <c r="L128" s="35">
        <v>43</v>
      </c>
      <c r="M128" s="35">
        <v>4</v>
      </c>
      <c r="T128" s="35" t="s">
        <v>1274</v>
      </c>
      <c r="U128" s="35" t="s">
        <v>1275</v>
      </c>
      <c r="V128" s="35">
        <v>10</v>
      </c>
      <c r="W128" s="35" t="s">
        <v>1340</v>
      </c>
      <c r="X128" s="35" t="s">
        <v>201</v>
      </c>
      <c r="Y128" s="35">
        <v>0</v>
      </c>
      <c r="Z128" s="35">
        <v>1</v>
      </c>
      <c r="AA128" s="35">
        <v>0</v>
      </c>
      <c r="AB128" s="35">
        <v>0</v>
      </c>
      <c r="AC128" s="35">
        <v>0</v>
      </c>
      <c r="AD128" s="35">
        <v>0</v>
      </c>
      <c r="AE128" s="35">
        <v>0</v>
      </c>
      <c r="AF128" s="35">
        <v>0</v>
      </c>
      <c r="AH128" s="35">
        <v>10</v>
      </c>
      <c r="AI128" s="35" t="s">
        <v>1278</v>
      </c>
      <c r="AJ128" s="35">
        <v>1</v>
      </c>
      <c r="AK128" s="35">
        <v>0</v>
      </c>
      <c r="AL128" s="35">
        <v>0</v>
      </c>
      <c r="AM128" s="35">
        <v>0</v>
      </c>
      <c r="AN128" s="35">
        <v>0</v>
      </c>
      <c r="AO128" s="35">
        <v>0</v>
      </c>
      <c r="AP128" s="35">
        <v>0</v>
      </c>
      <c r="AR128" s="35">
        <v>0</v>
      </c>
      <c r="AS128" s="35">
        <v>1</v>
      </c>
      <c r="AT128" s="35" t="s">
        <v>1279</v>
      </c>
      <c r="AU128" s="35">
        <v>0</v>
      </c>
      <c r="AV128" s="35">
        <v>0</v>
      </c>
      <c r="AW128" s="35">
        <v>0</v>
      </c>
      <c r="AX128" s="35">
        <v>0</v>
      </c>
      <c r="AY128" s="35">
        <v>0</v>
      </c>
      <c r="AZ128" s="35">
        <v>0</v>
      </c>
      <c r="BA128" s="35">
        <v>0</v>
      </c>
      <c r="BB128" s="35">
        <v>0</v>
      </c>
      <c r="BC128" s="35">
        <v>0</v>
      </c>
      <c r="BD128" s="35">
        <v>0</v>
      </c>
      <c r="BE128" s="35">
        <v>0</v>
      </c>
      <c r="BF128" s="35">
        <v>0</v>
      </c>
      <c r="BG128" s="35">
        <v>1</v>
      </c>
      <c r="BK128" s="35" t="s">
        <v>1772</v>
      </c>
      <c r="BL128" s="35">
        <v>0</v>
      </c>
      <c r="BM128" s="35">
        <v>0</v>
      </c>
      <c r="BN128" s="35">
        <v>0</v>
      </c>
      <c r="BO128" s="35">
        <v>0</v>
      </c>
      <c r="BP128" s="35">
        <v>0</v>
      </c>
      <c r="BQ128" s="35">
        <v>0</v>
      </c>
      <c r="BR128" s="35">
        <v>0</v>
      </c>
      <c r="BS128" s="35">
        <v>0</v>
      </c>
      <c r="BT128" s="35">
        <v>0</v>
      </c>
      <c r="BU128" s="35">
        <v>0</v>
      </c>
      <c r="BV128" s="35">
        <v>0</v>
      </c>
      <c r="BW128" s="35">
        <v>1</v>
      </c>
      <c r="BX128" s="35">
        <v>0</v>
      </c>
      <c r="CD128" s="35" t="s">
        <v>1280</v>
      </c>
      <c r="CE128" s="35">
        <v>0</v>
      </c>
      <c r="CF128" s="35">
        <v>0</v>
      </c>
      <c r="CG128" s="35">
        <v>0</v>
      </c>
      <c r="CH128" s="35">
        <v>0</v>
      </c>
      <c r="CI128" s="35">
        <v>0</v>
      </c>
      <c r="CJ128" s="35">
        <v>0</v>
      </c>
      <c r="CK128" s="35">
        <v>0</v>
      </c>
      <c r="CL128" s="35">
        <v>0</v>
      </c>
      <c r="CM128" s="35">
        <v>0</v>
      </c>
      <c r="CN128" s="35">
        <v>0</v>
      </c>
      <c r="CO128" s="35">
        <v>0</v>
      </c>
      <c r="CP128" s="35">
        <v>0</v>
      </c>
      <c r="CQ128" s="35">
        <v>0</v>
      </c>
      <c r="CR128" s="35">
        <v>0</v>
      </c>
      <c r="CS128" s="35">
        <v>1</v>
      </c>
      <c r="CT128" s="35">
        <v>0</v>
      </c>
      <c r="CX128" s="35">
        <v>2</v>
      </c>
      <c r="CY128" s="35">
        <v>4</v>
      </c>
      <c r="CZ128" s="35">
        <v>3</v>
      </c>
      <c r="DA128" s="35">
        <v>4</v>
      </c>
      <c r="DB128" s="35">
        <v>4</v>
      </c>
      <c r="DC128" s="35">
        <v>1</v>
      </c>
      <c r="DD128" s="35">
        <v>2</v>
      </c>
      <c r="DE128" s="35">
        <v>1</v>
      </c>
      <c r="DF128" s="35">
        <v>3</v>
      </c>
      <c r="DG128" s="35">
        <v>1</v>
      </c>
      <c r="DH128" s="35">
        <v>1</v>
      </c>
      <c r="DI128" s="35">
        <v>1</v>
      </c>
      <c r="DJ128" s="35">
        <v>1</v>
      </c>
      <c r="DK128" s="35">
        <v>1</v>
      </c>
      <c r="DL128" s="35">
        <v>2</v>
      </c>
      <c r="DM128" s="35">
        <v>3</v>
      </c>
      <c r="DN128" s="35">
        <v>1</v>
      </c>
      <c r="DO128" s="35">
        <v>2</v>
      </c>
      <c r="DP128" s="35">
        <v>1</v>
      </c>
      <c r="DQ128" s="35">
        <v>1</v>
      </c>
      <c r="DR128" s="35">
        <v>1</v>
      </c>
      <c r="DS128" s="35">
        <v>1</v>
      </c>
      <c r="DT128" s="35" t="s">
        <v>1306</v>
      </c>
      <c r="DU128" s="35" t="s">
        <v>51</v>
      </c>
      <c r="EJ128" s="35" t="s">
        <v>1599</v>
      </c>
      <c r="EW128" s="20" t="s">
        <v>51</v>
      </c>
      <c r="FA128" s="20" t="s">
        <v>1599</v>
      </c>
      <c r="FC128" s="20" t="s">
        <v>1599</v>
      </c>
      <c r="FE128" s="20" t="s">
        <v>1599</v>
      </c>
      <c r="FG128" s="20" t="s">
        <v>1599</v>
      </c>
      <c r="FK128" s="20" t="s">
        <v>1599</v>
      </c>
      <c r="FL128" s="35" t="s">
        <v>1299</v>
      </c>
      <c r="FM128" s="35">
        <v>0</v>
      </c>
      <c r="FN128" s="35">
        <v>0</v>
      </c>
      <c r="FO128" s="35">
        <v>1</v>
      </c>
      <c r="FP128" s="35" t="s">
        <v>1457</v>
      </c>
      <c r="FQ128" s="35" t="s">
        <v>795</v>
      </c>
      <c r="FR128" s="44">
        <v>17000</v>
      </c>
      <c r="FS128" s="35" t="s">
        <v>1281</v>
      </c>
      <c r="FT128" s="35">
        <v>56</v>
      </c>
      <c r="FU128" s="35" t="s">
        <v>1282</v>
      </c>
      <c r="FV128" s="35" t="s">
        <v>1351</v>
      </c>
      <c r="FY128" s="35" t="s">
        <v>1310</v>
      </c>
    </row>
    <row r="129" spans="1:182" x14ac:dyDescent="0.2">
      <c r="A129" s="35" t="s">
        <v>1612</v>
      </c>
      <c r="B129" s="35" t="s">
        <v>568</v>
      </c>
      <c r="C129" s="35" t="s">
        <v>117</v>
      </c>
      <c r="D129" s="35">
        <v>1</v>
      </c>
      <c r="E129" s="35">
        <v>50</v>
      </c>
      <c r="F129" s="35" t="s">
        <v>795</v>
      </c>
      <c r="G129" s="36">
        <v>43235</v>
      </c>
      <c r="H129" s="37">
        <f t="shared" si="4"/>
        <v>43235</v>
      </c>
      <c r="I129" s="35">
        <v>11</v>
      </c>
      <c r="J129" s="35">
        <v>17</v>
      </c>
      <c r="L129" s="35">
        <v>43</v>
      </c>
      <c r="M129" s="35">
        <v>4</v>
      </c>
      <c r="T129" s="35" t="s">
        <v>1339</v>
      </c>
      <c r="U129" s="35" t="s">
        <v>55</v>
      </c>
      <c r="V129" s="35">
        <v>45</v>
      </c>
      <c r="W129" s="35" t="s">
        <v>1276</v>
      </c>
      <c r="X129" s="35" t="s">
        <v>1277</v>
      </c>
      <c r="Y129" s="35">
        <v>1</v>
      </c>
      <c r="Z129" s="35">
        <v>0</v>
      </c>
      <c r="AA129" s="35">
        <v>0</v>
      </c>
      <c r="AB129" s="35">
        <v>0</v>
      </c>
      <c r="AC129" s="35">
        <v>0</v>
      </c>
      <c r="AD129" s="35">
        <v>0</v>
      </c>
      <c r="AE129" s="35">
        <v>0</v>
      </c>
      <c r="AF129" s="35">
        <v>0</v>
      </c>
      <c r="AI129" s="35" t="s">
        <v>1278</v>
      </c>
      <c r="AJ129" s="35">
        <v>1</v>
      </c>
      <c r="AK129" s="35">
        <v>0</v>
      </c>
      <c r="AL129" s="35">
        <v>0</v>
      </c>
      <c r="AM129" s="35">
        <v>0</v>
      </c>
      <c r="AN129" s="35">
        <v>0</v>
      </c>
      <c r="AO129" s="35">
        <v>0</v>
      </c>
      <c r="AP129" s="35">
        <v>0</v>
      </c>
      <c r="AR129" s="35">
        <v>0</v>
      </c>
      <c r="AS129" s="35">
        <v>1</v>
      </c>
      <c r="AT129" s="35" t="s">
        <v>1279</v>
      </c>
      <c r="AU129" s="35">
        <v>0</v>
      </c>
      <c r="AV129" s="35">
        <v>0</v>
      </c>
      <c r="AW129" s="35">
        <v>0</v>
      </c>
      <c r="AX129" s="35">
        <v>0</v>
      </c>
      <c r="AY129" s="35">
        <v>0</v>
      </c>
      <c r="AZ129" s="35">
        <v>0</v>
      </c>
      <c r="BA129" s="35">
        <v>0</v>
      </c>
      <c r="BB129" s="35">
        <v>0</v>
      </c>
      <c r="BC129" s="35">
        <v>0</v>
      </c>
      <c r="BD129" s="35">
        <v>0</v>
      </c>
      <c r="BE129" s="35">
        <v>0</v>
      </c>
      <c r="BF129" s="35">
        <v>0</v>
      </c>
      <c r="BG129" s="35">
        <v>1</v>
      </c>
      <c r="BK129" s="35" t="s">
        <v>1772</v>
      </c>
      <c r="BL129" s="35">
        <v>0</v>
      </c>
      <c r="BM129" s="35">
        <v>0</v>
      </c>
      <c r="BN129" s="35">
        <v>0</v>
      </c>
      <c r="BO129" s="35">
        <v>0</v>
      </c>
      <c r="BP129" s="35">
        <v>0</v>
      </c>
      <c r="BQ129" s="35">
        <v>0</v>
      </c>
      <c r="BR129" s="35">
        <v>0</v>
      </c>
      <c r="BS129" s="35">
        <v>0</v>
      </c>
      <c r="BT129" s="35">
        <v>0</v>
      </c>
      <c r="BU129" s="35">
        <v>0</v>
      </c>
      <c r="BV129" s="35">
        <v>0</v>
      </c>
      <c r="BW129" s="35">
        <v>1</v>
      </c>
      <c r="BX129" s="35">
        <v>0</v>
      </c>
      <c r="CD129" s="35" t="s">
        <v>1280</v>
      </c>
      <c r="CE129" s="35">
        <v>0</v>
      </c>
      <c r="CF129" s="35">
        <v>0</v>
      </c>
      <c r="CG129" s="35">
        <v>0</v>
      </c>
      <c r="CH129" s="35">
        <v>0</v>
      </c>
      <c r="CI129" s="35">
        <v>0</v>
      </c>
      <c r="CJ129" s="35">
        <v>0</v>
      </c>
      <c r="CK129" s="35">
        <v>0</v>
      </c>
      <c r="CL129" s="35">
        <v>0</v>
      </c>
      <c r="CM129" s="35">
        <v>0</v>
      </c>
      <c r="CN129" s="35">
        <v>0</v>
      </c>
      <c r="CO129" s="35">
        <v>0</v>
      </c>
      <c r="CP129" s="35">
        <v>0</v>
      </c>
      <c r="CQ129" s="35">
        <v>0</v>
      </c>
      <c r="CR129" s="35">
        <v>0</v>
      </c>
      <c r="CS129" s="35">
        <v>1</v>
      </c>
      <c r="CT129" s="35">
        <v>0</v>
      </c>
      <c r="CX129" s="35">
        <v>2</v>
      </c>
      <c r="CY129" s="35">
        <v>2</v>
      </c>
      <c r="CZ129" s="35">
        <v>3</v>
      </c>
      <c r="DA129" s="35">
        <v>3</v>
      </c>
      <c r="DB129" s="35" t="s">
        <v>1599</v>
      </c>
      <c r="DC129" s="35">
        <v>3</v>
      </c>
      <c r="DD129" s="35" t="s">
        <v>1599</v>
      </c>
      <c r="DE129" s="35" t="s">
        <v>1599</v>
      </c>
      <c r="DF129" s="35" t="s">
        <v>1599</v>
      </c>
      <c r="DG129" s="35" t="s">
        <v>1599</v>
      </c>
      <c r="DH129" s="35" t="s">
        <v>1599</v>
      </c>
      <c r="DI129" s="35" t="s">
        <v>1599</v>
      </c>
      <c r="DJ129" s="35" t="s">
        <v>1599</v>
      </c>
      <c r="DK129" s="35" t="s">
        <v>1599</v>
      </c>
      <c r="DL129" s="35" t="s">
        <v>1599</v>
      </c>
      <c r="DM129" s="35" t="s">
        <v>1599</v>
      </c>
      <c r="DN129" s="35" t="s">
        <v>1599</v>
      </c>
      <c r="DO129" s="35" t="s">
        <v>1599</v>
      </c>
      <c r="DP129" s="35" t="s">
        <v>1599</v>
      </c>
      <c r="DQ129" s="35" t="s">
        <v>1599</v>
      </c>
      <c r="DR129" s="35" t="s">
        <v>1599</v>
      </c>
      <c r="DS129" s="35" t="s">
        <v>1599</v>
      </c>
      <c r="DT129" s="35" t="s">
        <v>1881</v>
      </c>
      <c r="DU129" s="35" t="s">
        <v>51</v>
      </c>
      <c r="EJ129" s="35" t="s">
        <v>1599</v>
      </c>
      <c r="EW129" s="20" t="s">
        <v>51</v>
      </c>
      <c r="FA129" s="20" t="s">
        <v>1599</v>
      </c>
      <c r="FC129" s="20" t="s">
        <v>1599</v>
      </c>
      <c r="FE129" s="20" t="s">
        <v>1599</v>
      </c>
      <c r="FG129" s="20" t="s">
        <v>1599</v>
      </c>
      <c r="FK129" s="20" t="s">
        <v>1599</v>
      </c>
      <c r="FL129" s="35" t="s">
        <v>1299</v>
      </c>
      <c r="FM129" s="35">
        <v>0</v>
      </c>
      <c r="FN129" s="35">
        <v>0</v>
      </c>
      <c r="FO129" s="35">
        <v>1</v>
      </c>
      <c r="FP129" s="35" t="s">
        <v>1521</v>
      </c>
      <c r="FQ129" s="35" t="s">
        <v>795</v>
      </c>
      <c r="FR129" s="44">
        <v>17000</v>
      </c>
      <c r="FS129" s="35" t="s">
        <v>1281</v>
      </c>
      <c r="FT129" s="35">
        <v>69</v>
      </c>
      <c r="FU129" s="35" t="s">
        <v>1282</v>
      </c>
      <c r="FV129" s="35" t="s">
        <v>1283</v>
      </c>
      <c r="FY129" s="35" t="s">
        <v>1310</v>
      </c>
    </row>
    <row r="130" spans="1:182" x14ac:dyDescent="0.2">
      <c r="A130" s="35" t="s">
        <v>1612</v>
      </c>
      <c r="B130" s="35" t="s">
        <v>568</v>
      </c>
      <c r="C130" s="35" t="s">
        <v>118</v>
      </c>
      <c r="D130" s="35">
        <v>1</v>
      </c>
      <c r="E130" s="35">
        <v>50</v>
      </c>
      <c r="F130" s="35" t="s">
        <v>795</v>
      </c>
      <c r="G130" s="36">
        <v>43235</v>
      </c>
      <c r="H130" s="37">
        <f t="shared" si="4"/>
        <v>43235</v>
      </c>
      <c r="I130" s="35">
        <v>11</v>
      </c>
      <c r="J130" s="35">
        <v>17</v>
      </c>
      <c r="L130" s="35">
        <v>43</v>
      </c>
      <c r="M130" s="35">
        <v>4</v>
      </c>
      <c r="T130" s="35" t="s">
        <v>1285</v>
      </c>
      <c r="U130" s="35" t="s">
        <v>52</v>
      </c>
      <c r="V130" s="35">
        <v>70</v>
      </c>
      <c r="W130" s="35" t="s">
        <v>1340</v>
      </c>
      <c r="X130" s="35" t="s">
        <v>1277</v>
      </c>
      <c r="Y130" s="35">
        <v>1</v>
      </c>
      <c r="Z130" s="35">
        <v>0</v>
      </c>
      <c r="AA130" s="35">
        <v>0</v>
      </c>
      <c r="AB130" s="35">
        <v>0</v>
      </c>
      <c r="AC130" s="35">
        <v>0</v>
      </c>
      <c r="AD130" s="35">
        <v>0</v>
      </c>
      <c r="AE130" s="35">
        <v>0</v>
      </c>
      <c r="AF130" s="35">
        <v>0</v>
      </c>
      <c r="AH130" s="35">
        <v>0</v>
      </c>
      <c r="AI130" s="35" t="s">
        <v>1278</v>
      </c>
      <c r="AJ130" s="35">
        <v>1</v>
      </c>
      <c r="AK130" s="35">
        <v>0</v>
      </c>
      <c r="AL130" s="35">
        <v>0</v>
      </c>
      <c r="AM130" s="35">
        <v>0</v>
      </c>
      <c r="AN130" s="35">
        <v>0</v>
      </c>
      <c r="AO130" s="35">
        <v>0</v>
      </c>
      <c r="AP130" s="35">
        <v>0</v>
      </c>
      <c r="AR130" s="35">
        <v>0</v>
      </c>
      <c r="AS130" s="35">
        <v>1</v>
      </c>
      <c r="AT130" s="35" t="s">
        <v>1279</v>
      </c>
      <c r="AU130" s="35">
        <v>0</v>
      </c>
      <c r="AV130" s="35">
        <v>0</v>
      </c>
      <c r="AW130" s="35">
        <v>0</v>
      </c>
      <c r="AX130" s="35">
        <v>0</v>
      </c>
      <c r="AY130" s="35">
        <v>0</v>
      </c>
      <c r="AZ130" s="35">
        <v>0</v>
      </c>
      <c r="BA130" s="35">
        <v>0</v>
      </c>
      <c r="BB130" s="35">
        <v>0</v>
      </c>
      <c r="BC130" s="35">
        <v>0</v>
      </c>
      <c r="BD130" s="35">
        <v>0</v>
      </c>
      <c r="BE130" s="35">
        <v>0</v>
      </c>
      <c r="BF130" s="35">
        <v>0</v>
      </c>
      <c r="BG130" s="35">
        <v>1</v>
      </c>
      <c r="BK130" s="35" t="s">
        <v>1725</v>
      </c>
      <c r="BL130" s="35">
        <v>1</v>
      </c>
      <c r="BM130" s="35">
        <v>0</v>
      </c>
      <c r="BN130" s="35">
        <v>0</v>
      </c>
      <c r="BO130" s="35">
        <v>0</v>
      </c>
      <c r="BP130" s="35">
        <v>0</v>
      </c>
      <c r="BQ130" s="35">
        <v>0</v>
      </c>
      <c r="BR130" s="35">
        <v>0</v>
      </c>
      <c r="BS130" s="35">
        <v>0</v>
      </c>
      <c r="BT130" s="35">
        <v>0</v>
      </c>
      <c r="BU130" s="35">
        <v>0</v>
      </c>
      <c r="BV130" s="35">
        <v>1</v>
      </c>
      <c r="BW130" s="35">
        <v>0</v>
      </c>
      <c r="BX130" s="35">
        <v>0</v>
      </c>
      <c r="CD130" s="35" t="s">
        <v>1821</v>
      </c>
      <c r="CE130" s="35">
        <v>1</v>
      </c>
      <c r="CF130" s="35">
        <v>1</v>
      </c>
      <c r="CG130" s="35">
        <v>0</v>
      </c>
      <c r="CH130" s="35">
        <v>0</v>
      </c>
      <c r="CI130" s="35">
        <v>1</v>
      </c>
      <c r="CJ130" s="35">
        <v>0</v>
      </c>
      <c r="CK130" s="35">
        <v>0</v>
      </c>
      <c r="CL130" s="35">
        <v>0</v>
      </c>
      <c r="CM130" s="35">
        <v>1</v>
      </c>
      <c r="CN130" s="35">
        <v>0</v>
      </c>
      <c r="CO130" s="35">
        <v>0</v>
      </c>
      <c r="CP130" s="35">
        <v>0</v>
      </c>
      <c r="CQ130" s="35">
        <v>0</v>
      </c>
      <c r="CR130" s="35">
        <v>0</v>
      </c>
      <c r="CS130" s="35">
        <v>0</v>
      </c>
      <c r="CT130" s="35">
        <v>0</v>
      </c>
      <c r="CX130" s="35">
        <v>4</v>
      </c>
      <c r="CY130" s="35">
        <v>4</v>
      </c>
      <c r="CZ130" s="35">
        <v>4</v>
      </c>
      <c r="DA130" s="35">
        <v>3</v>
      </c>
      <c r="DB130" s="35">
        <v>2</v>
      </c>
      <c r="DC130" s="35">
        <v>2</v>
      </c>
      <c r="DD130" s="35" t="s">
        <v>1599</v>
      </c>
      <c r="DE130" s="35">
        <v>3</v>
      </c>
      <c r="DF130" s="35">
        <v>3</v>
      </c>
      <c r="DG130" s="35">
        <v>1</v>
      </c>
      <c r="DH130" s="35">
        <v>1</v>
      </c>
      <c r="DI130" s="35">
        <v>2</v>
      </c>
      <c r="DJ130" s="35">
        <v>1</v>
      </c>
      <c r="DK130" s="35">
        <v>4</v>
      </c>
      <c r="DL130" s="35">
        <v>3</v>
      </c>
      <c r="DM130" s="35">
        <v>3</v>
      </c>
      <c r="DN130" s="35">
        <v>1</v>
      </c>
      <c r="DO130" s="35">
        <v>1</v>
      </c>
      <c r="DP130" s="35">
        <v>1</v>
      </c>
      <c r="DQ130" s="35">
        <v>1</v>
      </c>
      <c r="DR130" s="35">
        <v>2</v>
      </c>
      <c r="DS130" s="35" t="s">
        <v>1599</v>
      </c>
      <c r="DT130" s="35" t="s">
        <v>1296</v>
      </c>
      <c r="DU130" s="35" t="s">
        <v>54</v>
      </c>
      <c r="DV130" s="35">
        <v>7</v>
      </c>
      <c r="DW130" s="35" t="s">
        <v>1324</v>
      </c>
      <c r="DY130" s="35" t="s">
        <v>1320</v>
      </c>
      <c r="DZ130" s="35">
        <v>10</v>
      </c>
      <c r="EA130" s="35" t="s">
        <v>1387</v>
      </c>
      <c r="EB130" s="35" t="s">
        <v>1296</v>
      </c>
      <c r="EC130" s="35" t="s">
        <v>1284</v>
      </c>
      <c r="ED130" s="35">
        <v>600</v>
      </c>
      <c r="EE130" s="35" t="s">
        <v>902</v>
      </c>
      <c r="EF130" s="35" t="s">
        <v>795</v>
      </c>
      <c r="EH130" s="35" t="s">
        <v>902</v>
      </c>
      <c r="EI130" s="35" t="s">
        <v>1349</v>
      </c>
      <c r="EJ130" s="35" t="s">
        <v>1277</v>
      </c>
      <c r="EK130" s="35">
        <v>1</v>
      </c>
      <c r="EL130" s="35">
        <v>0</v>
      </c>
      <c r="EM130" s="35">
        <v>0</v>
      </c>
      <c r="EN130" s="35">
        <v>0</v>
      </c>
      <c r="EO130" s="35">
        <v>0</v>
      </c>
      <c r="EP130" s="35">
        <v>0</v>
      </c>
      <c r="EQ130" s="35">
        <v>0</v>
      </c>
      <c r="ER130" s="35">
        <v>0</v>
      </c>
      <c r="ES130" s="35">
        <v>0</v>
      </c>
      <c r="EY130" s="20">
        <v>15</v>
      </c>
      <c r="FA130" s="20">
        <v>20</v>
      </c>
      <c r="FC130" s="20" t="s">
        <v>1599</v>
      </c>
      <c r="FE130" s="20" t="s">
        <v>1599</v>
      </c>
      <c r="FG130" s="20" t="s">
        <v>1599</v>
      </c>
      <c r="FK130" s="20" t="s">
        <v>1599</v>
      </c>
      <c r="FL130" s="35" t="s">
        <v>1325</v>
      </c>
      <c r="FM130" s="35">
        <v>1</v>
      </c>
      <c r="FN130" s="35">
        <v>0</v>
      </c>
      <c r="FO130" s="35">
        <v>0</v>
      </c>
      <c r="FQ130" s="35" t="s">
        <v>902</v>
      </c>
      <c r="FR130" s="44">
        <v>44210</v>
      </c>
      <c r="FS130" s="35" t="s">
        <v>1281</v>
      </c>
      <c r="FT130" s="35">
        <v>48</v>
      </c>
      <c r="FU130" s="35" t="s">
        <v>1282</v>
      </c>
      <c r="FV130" s="35" t="s">
        <v>1345</v>
      </c>
      <c r="FX130" s="35">
        <v>2500</v>
      </c>
      <c r="FY130" s="35" t="s">
        <v>1284</v>
      </c>
    </row>
    <row r="131" spans="1:182" x14ac:dyDescent="0.2">
      <c r="A131" s="35" t="s">
        <v>1612</v>
      </c>
      <c r="B131" s="35" t="s">
        <v>568</v>
      </c>
      <c r="C131" s="35" t="s">
        <v>119</v>
      </c>
      <c r="D131" s="35">
        <v>1</v>
      </c>
      <c r="E131" s="35">
        <v>50</v>
      </c>
      <c r="F131" s="35" t="s">
        <v>795</v>
      </c>
      <c r="G131" s="36">
        <v>43235</v>
      </c>
      <c r="H131" s="37">
        <f t="shared" ref="H131:H171" si="5">G131</f>
        <v>43235</v>
      </c>
      <c r="I131" s="35">
        <v>11</v>
      </c>
      <c r="J131" s="35">
        <v>17</v>
      </c>
      <c r="L131" s="35">
        <v>43</v>
      </c>
      <c r="M131" s="35">
        <v>4</v>
      </c>
      <c r="T131" s="35" t="s">
        <v>1274</v>
      </c>
      <c r="U131" s="35" t="s">
        <v>50</v>
      </c>
      <c r="V131" s="35">
        <v>30</v>
      </c>
      <c r="W131" s="35" t="s">
        <v>1276</v>
      </c>
      <c r="X131" s="35" t="s">
        <v>1277</v>
      </c>
      <c r="Y131" s="35">
        <v>1</v>
      </c>
      <c r="Z131" s="35">
        <v>0</v>
      </c>
      <c r="AA131" s="35">
        <v>0</v>
      </c>
      <c r="AB131" s="35">
        <v>0</v>
      </c>
      <c r="AC131" s="35">
        <v>0</v>
      </c>
      <c r="AD131" s="35">
        <v>0</v>
      </c>
      <c r="AE131" s="35">
        <v>0</v>
      </c>
      <c r="AF131" s="35">
        <v>0</v>
      </c>
      <c r="AH131" s="35">
        <v>7</v>
      </c>
      <c r="AI131" s="35" t="s">
        <v>1278</v>
      </c>
      <c r="AJ131" s="35">
        <v>1</v>
      </c>
      <c r="AK131" s="35">
        <v>0</v>
      </c>
      <c r="AL131" s="35">
        <v>0</v>
      </c>
      <c r="AM131" s="35">
        <v>0</v>
      </c>
      <c r="AN131" s="35">
        <v>0</v>
      </c>
      <c r="AO131" s="35">
        <v>0</v>
      </c>
      <c r="AP131" s="35">
        <v>0</v>
      </c>
      <c r="AR131" s="35">
        <v>0</v>
      </c>
      <c r="AS131" s="35">
        <v>1</v>
      </c>
      <c r="AT131" s="35" t="s">
        <v>1304</v>
      </c>
      <c r="AU131" s="35">
        <v>0</v>
      </c>
      <c r="AV131" s="35">
        <v>1</v>
      </c>
      <c r="AW131" s="35">
        <v>0</v>
      </c>
      <c r="AX131" s="35">
        <v>0</v>
      </c>
      <c r="AY131" s="35">
        <v>0</v>
      </c>
      <c r="AZ131" s="35">
        <v>0</v>
      </c>
      <c r="BA131" s="35">
        <v>0</v>
      </c>
      <c r="BB131" s="35">
        <v>0</v>
      </c>
      <c r="BC131" s="35">
        <v>0</v>
      </c>
      <c r="BD131" s="35">
        <v>0</v>
      </c>
      <c r="BE131" s="35">
        <v>0</v>
      </c>
      <c r="BF131" s="35">
        <v>0</v>
      </c>
      <c r="BG131" s="35">
        <v>0</v>
      </c>
      <c r="BI131" s="35" t="s">
        <v>1322</v>
      </c>
      <c r="BJ131" s="35">
        <v>15</v>
      </c>
      <c r="BK131" s="35" t="s">
        <v>1755</v>
      </c>
      <c r="BL131" s="35">
        <v>0</v>
      </c>
      <c r="BM131" s="35">
        <v>0</v>
      </c>
      <c r="BN131" s="35">
        <v>0</v>
      </c>
      <c r="BO131" s="35">
        <v>0</v>
      </c>
      <c r="BP131" s="35">
        <v>0</v>
      </c>
      <c r="BQ131" s="35">
        <v>1</v>
      </c>
      <c r="BR131" s="35">
        <v>0</v>
      </c>
      <c r="BS131" s="35">
        <v>0</v>
      </c>
      <c r="BT131" s="35">
        <v>0</v>
      </c>
      <c r="BU131" s="35">
        <v>0</v>
      </c>
      <c r="BV131" s="35">
        <v>0</v>
      </c>
      <c r="BW131" s="35">
        <v>0</v>
      </c>
      <c r="BX131" s="35">
        <v>0</v>
      </c>
      <c r="CB131" s="35" t="s">
        <v>1372</v>
      </c>
      <c r="CD131" s="35" t="s">
        <v>1811</v>
      </c>
      <c r="CE131" s="35">
        <v>1</v>
      </c>
      <c r="CF131" s="35">
        <v>1</v>
      </c>
      <c r="CG131" s="35">
        <v>0</v>
      </c>
      <c r="CH131" s="35">
        <v>0</v>
      </c>
      <c r="CI131" s="35">
        <v>0</v>
      </c>
      <c r="CJ131" s="35">
        <v>0</v>
      </c>
      <c r="CK131" s="35">
        <v>0</v>
      </c>
      <c r="CL131" s="35">
        <v>0</v>
      </c>
      <c r="CM131" s="35">
        <v>1</v>
      </c>
      <c r="CN131" s="35">
        <v>0</v>
      </c>
      <c r="CO131" s="35">
        <v>0</v>
      </c>
      <c r="CP131" s="35">
        <v>0</v>
      </c>
      <c r="CQ131" s="35">
        <v>0</v>
      </c>
      <c r="CR131" s="35">
        <v>1</v>
      </c>
      <c r="CS131" s="35">
        <v>0</v>
      </c>
      <c r="CT131" s="35">
        <v>0</v>
      </c>
      <c r="CX131" s="35">
        <v>4</v>
      </c>
      <c r="CY131" s="35">
        <v>3</v>
      </c>
      <c r="CZ131" s="35">
        <v>4</v>
      </c>
      <c r="DA131" s="35">
        <v>4</v>
      </c>
      <c r="DB131" s="35">
        <v>4</v>
      </c>
      <c r="DC131" s="35">
        <v>3</v>
      </c>
      <c r="DD131" s="35">
        <v>4</v>
      </c>
      <c r="DE131" s="35">
        <v>4</v>
      </c>
      <c r="DF131" s="35">
        <v>4</v>
      </c>
      <c r="DG131" s="35">
        <v>3</v>
      </c>
      <c r="DH131" s="35">
        <v>3</v>
      </c>
      <c r="DI131" s="35" t="s">
        <v>1599</v>
      </c>
      <c r="DJ131" s="35" t="s">
        <v>1599</v>
      </c>
      <c r="DK131" s="35" t="s">
        <v>1599</v>
      </c>
      <c r="DL131" s="35">
        <v>4</v>
      </c>
      <c r="DM131" s="35" t="s">
        <v>1599</v>
      </c>
      <c r="DN131" s="35">
        <v>3</v>
      </c>
      <c r="DO131" s="35">
        <v>4</v>
      </c>
      <c r="DP131" s="35" t="s">
        <v>1599</v>
      </c>
      <c r="DQ131" s="35" t="s">
        <v>1599</v>
      </c>
      <c r="DR131" s="35" t="s">
        <v>1599</v>
      </c>
      <c r="DS131" s="35" t="s">
        <v>1599</v>
      </c>
      <c r="DT131" s="35" t="s">
        <v>1317</v>
      </c>
      <c r="DU131" s="35" t="s">
        <v>51</v>
      </c>
      <c r="EJ131" s="35" t="s">
        <v>1599</v>
      </c>
      <c r="EW131" s="20" t="s">
        <v>54</v>
      </c>
      <c r="FA131" s="20">
        <v>25</v>
      </c>
      <c r="FC131" s="20" t="s">
        <v>1599</v>
      </c>
      <c r="FE131" s="20">
        <v>25</v>
      </c>
      <c r="FG131" s="20" t="s">
        <v>1599</v>
      </c>
      <c r="FK131" s="20">
        <v>0</v>
      </c>
      <c r="FL131" s="35" t="s">
        <v>1924</v>
      </c>
      <c r="FM131" s="35">
        <v>0</v>
      </c>
      <c r="FN131" s="35">
        <v>1</v>
      </c>
      <c r="FO131" s="35">
        <v>1</v>
      </c>
      <c r="FP131" s="35" t="s">
        <v>1385</v>
      </c>
      <c r="FQ131" s="35" t="s">
        <v>1376</v>
      </c>
      <c r="FR131" s="44">
        <v>17690</v>
      </c>
      <c r="FS131" s="35" t="s">
        <v>1281</v>
      </c>
      <c r="FT131" s="35">
        <v>26</v>
      </c>
      <c r="FU131" s="35" t="s">
        <v>1282</v>
      </c>
      <c r="FV131" s="35" t="s">
        <v>1309</v>
      </c>
      <c r="FY131" s="35" t="s">
        <v>1284</v>
      </c>
    </row>
    <row r="132" spans="1:182" x14ac:dyDescent="0.2">
      <c r="A132" s="35" t="s">
        <v>1612</v>
      </c>
      <c r="B132" s="35" t="s">
        <v>568</v>
      </c>
      <c r="C132" s="35" t="s">
        <v>120</v>
      </c>
      <c r="D132" s="35">
        <v>1</v>
      </c>
      <c r="E132" s="35">
        <v>50</v>
      </c>
      <c r="F132" s="35" t="s">
        <v>795</v>
      </c>
      <c r="G132" s="36">
        <v>43235</v>
      </c>
      <c r="H132" s="37">
        <f t="shared" si="5"/>
        <v>43235</v>
      </c>
      <c r="I132" s="35">
        <v>11</v>
      </c>
      <c r="J132" s="35">
        <v>17</v>
      </c>
      <c r="L132" s="35">
        <v>43</v>
      </c>
      <c r="M132" s="35">
        <v>4</v>
      </c>
      <c r="T132" s="35" t="s">
        <v>1274</v>
      </c>
      <c r="U132" s="35" t="s">
        <v>50</v>
      </c>
      <c r="V132" s="35">
        <v>10</v>
      </c>
      <c r="W132" s="35" t="s">
        <v>1340</v>
      </c>
      <c r="X132" s="35" t="s">
        <v>1277</v>
      </c>
      <c r="Y132" s="35">
        <v>1</v>
      </c>
      <c r="Z132" s="35">
        <v>0</v>
      </c>
      <c r="AA132" s="35">
        <v>0</v>
      </c>
      <c r="AB132" s="35">
        <v>0</v>
      </c>
      <c r="AC132" s="35">
        <v>0</v>
      </c>
      <c r="AD132" s="35">
        <v>0</v>
      </c>
      <c r="AE132" s="35">
        <v>0</v>
      </c>
      <c r="AF132" s="35">
        <v>0</v>
      </c>
      <c r="AI132" s="35" t="s">
        <v>1278</v>
      </c>
      <c r="AJ132" s="35">
        <v>1</v>
      </c>
      <c r="AK132" s="35">
        <v>0</v>
      </c>
      <c r="AL132" s="35">
        <v>0</v>
      </c>
      <c r="AM132" s="35">
        <v>0</v>
      </c>
      <c r="AN132" s="35">
        <v>0</v>
      </c>
      <c r="AO132" s="35">
        <v>0</v>
      </c>
      <c r="AP132" s="35">
        <v>0</v>
      </c>
      <c r="AR132" s="35">
        <v>0</v>
      </c>
      <c r="AS132" s="35">
        <v>1</v>
      </c>
      <c r="AT132" s="35" t="s">
        <v>1279</v>
      </c>
      <c r="AU132" s="35">
        <v>0</v>
      </c>
      <c r="AV132" s="35">
        <v>0</v>
      </c>
      <c r="AW132" s="35">
        <v>0</v>
      </c>
      <c r="AX132" s="35">
        <v>0</v>
      </c>
      <c r="AY132" s="35">
        <v>0</v>
      </c>
      <c r="AZ132" s="35">
        <v>0</v>
      </c>
      <c r="BA132" s="35">
        <v>0</v>
      </c>
      <c r="BB132" s="35">
        <v>0</v>
      </c>
      <c r="BC132" s="35">
        <v>0</v>
      </c>
      <c r="BD132" s="35">
        <v>0</v>
      </c>
      <c r="BE132" s="35">
        <v>0</v>
      </c>
      <c r="BF132" s="35">
        <v>0</v>
      </c>
      <c r="BG132" s="35">
        <v>1</v>
      </c>
      <c r="BK132" s="35" t="s">
        <v>1772</v>
      </c>
      <c r="BL132" s="35">
        <v>0</v>
      </c>
      <c r="BM132" s="35">
        <v>0</v>
      </c>
      <c r="BN132" s="35">
        <v>0</v>
      </c>
      <c r="BO132" s="35">
        <v>0</v>
      </c>
      <c r="BP132" s="35">
        <v>0</v>
      </c>
      <c r="BQ132" s="35">
        <v>0</v>
      </c>
      <c r="BR132" s="35">
        <v>0</v>
      </c>
      <c r="BS132" s="35">
        <v>0</v>
      </c>
      <c r="BT132" s="35">
        <v>0</v>
      </c>
      <c r="BU132" s="35">
        <v>0</v>
      </c>
      <c r="BV132" s="35">
        <v>0</v>
      </c>
      <c r="BW132" s="35">
        <v>1</v>
      </c>
      <c r="BX132" s="35">
        <v>0</v>
      </c>
      <c r="CD132" s="35" t="s">
        <v>1308</v>
      </c>
      <c r="CE132" s="35">
        <v>0</v>
      </c>
      <c r="CF132" s="35">
        <v>0</v>
      </c>
      <c r="CG132" s="35">
        <v>0</v>
      </c>
      <c r="CH132" s="35">
        <v>0</v>
      </c>
      <c r="CI132" s="35">
        <v>0</v>
      </c>
      <c r="CJ132" s="35">
        <v>0</v>
      </c>
      <c r="CK132" s="35">
        <v>0</v>
      </c>
      <c r="CL132" s="35">
        <v>0</v>
      </c>
      <c r="CM132" s="35">
        <v>0</v>
      </c>
      <c r="CN132" s="35">
        <v>0</v>
      </c>
      <c r="CO132" s="35">
        <v>0</v>
      </c>
      <c r="CP132" s="35">
        <v>0</v>
      </c>
      <c r="CQ132" s="35">
        <v>0</v>
      </c>
      <c r="CR132" s="35">
        <v>0</v>
      </c>
      <c r="CS132" s="35">
        <v>0</v>
      </c>
      <c r="CT132" s="35">
        <v>1</v>
      </c>
      <c r="CX132" s="35">
        <v>3</v>
      </c>
      <c r="CY132" s="35">
        <v>2</v>
      </c>
      <c r="CZ132" s="35">
        <v>2</v>
      </c>
      <c r="DA132" s="35">
        <v>3</v>
      </c>
      <c r="DB132" s="35">
        <v>2</v>
      </c>
      <c r="DC132" s="35">
        <v>3</v>
      </c>
      <c r="DD132" s="35">
        <v>3</v>
      </c>
      <c r="DE132" s="35">
        <v>3</v>
      </c>
      <c r="DF132" s="35">
        <v>2</v>
      </c>
      <c r="DG132" s="35">
        <v>2</v>
      </c>
      <c r="DH132" s="35" t="s">
        <v>1599</v>
      </c>
      <c r="DI132" s="35" t="s">
        <v>1599</v>
      </c>
      <c r="DJ132" s="35" t="s">
        <v>1599</v>
      </c>
      <c r="DK132" s="35" t="s">
        <v>1599</v>
      </c>
      <c r="DL132" s="35">
        <v>2</v>
      </c>
      <c r="DM132" s="35">
        <v>2</v>
      </c>
      <c r="DN132" s="35">
        <v>2</v>
      </c>
      <c r="DO132" s="35" t="s">
        <v>1599</v>
      </c>
      <c r="DP132" s="35" t="s">
        <v>1599</v>
      </c>
      <c r="DQ132" s="35" t="s">
        <v>1599</v>
      </c>
      <c r="DR132" s="35" t="s">
        <v>1599</v>
      </c>
      <c r="DS132" s="35" t="s">
        <v>1599</v>
      </c>
      <c r="DT132" s="35" t="s">
        <v>1321</v>
      </c>
      <c r="DU132" s="35" t="s">
        <v>51</v>
      </c>
      <c r="EJ132" s="35" t="s">
        <v>1599</v>
      </c>
      <c r="EW132" s="20" t="s">
        <v>51</v>
      </c>
      <c r="FA132" s="20" t="s">
        <v>1599</v>
      </c>
      <c r="FC132" s="20" t="s">
        <v>1599</v>
      </c>
      <c r="FE132" s="20" t="s">
        <v>1599</v>
      </c>
      <c r="FG132" s="20" t="s">
        <v>1599</v>
      </c>
      <c r="FK132" s="20" t="s">
        <v>1599</v>
      </c>
      <c r="FL132" s="35" t="s">
        <v>1299</v>
      </c>
      <c r="FM132" s="35">
        <v>0</v>
      </c>
      <c r="FN132" s="35">
        <v>0</v>
      </c>
      <c r="FO132" s="35">
        <v>1</v>
      </c>
      <c r="FQ132" s="35" t="s">
        <v>795</v>
      </c>
      <c r="FR132" s="44">
        <v>17000</v>
      </c>
      <c r="FS132" s="35" t="s">
        <v>1281</v>
      </c>
      <c r="FT132" s="35">
        <v>36</v>
      </c>
      <c r="FU132" s="35" t="s">
        <v>1282</v>
      </c>
      <c r="FV132" s="35" t="s">
        <v>1351</v>
      </c>
      <c r="FY132" s="35" t="s">
        <v>1284</v>
      </c>
    </row>
    <row r="133" spans="1:182" x14ac:dyDescent="0.2">
      <c r="A133" s="35" t="s">
        <v>1612</v>
      </c>
      <c r="B133" s="35" t="s">
        <v>568</v>
      </c>
      <c r="C133" s="35" t="s">
        <v>121</v>
      </c>
      <c r="D133" s="35">
        <v>1</v>
      </c>
      <c r="E133" s="35">
        <v>50</v>
      </c>
      <c r="F133" s="35" t="s">
        <v>795</v>
      </c>
      <c r="G133" s="36">
        <v>43235</v>
      </c>
      <c r="H133" s="37">
        <f t="shared" si="5"/>
        <v>43235</v>
      </c>
      <c r="I133" s="35">
        <v>11</v>
      </c>
      <c r="J133" s="35">
        <v>17</v>
      </c>
      <c r="L133" s="35">
        <v>43</v>
      </c>
      <c r="M133" s="35">
        <v>4</v>
      </c>
      <c r="T133" s="35" t="s">
        <v>1358</v>
      </c>
      <c r="U133" s="35" t="s">
        <v>1275</v>
      </c>
      <c r="V133" s="35">
        <v>40</v>
      </c>
      <c r="W133" s="35" t="s">
        <v>1276</v>
      </c>
      <c r="X133" s="35" t="s">
        <v>1277</v>
      </c>
      <c r="Y133" s="35">
        <v>1</v>
      </c>
      <c r="Z133" s="35">
        <v>0</v>
      </c>
      <c r="AA133" s="35">
        <v>0</v>
      </c>
      <c r="AB133" s="35">
        <v>0</v>
      </c>
      <c r="AC133" s="35">
        <v>0</v>
      </c>
      <c r="AD133" s="35">
        <v>0</v>
      </c>
      <c r="AE133" s="35">
        <v>0</v>
      </c>
      <c r="AF133" s="35">
        <v>0</v>
      </c>
      <c r="AI133" s="35" t="s">
        <v>1311</v>
      </c>
      <c r="AJ133" s="35">
        <v>0</v>
      </c>
      <c r="AK133" s="35">
        <v>1</v>
      </c>
      <c r="AL133" s="35">
        <v>0</v>
      </c>
      <c r="AM133" s="35">
        <v>0</v>
      </c>
      <c r="AN133" s="35">
        <v>0</v>
      </c>
      <c r="AO133" s="35">
        <v>0</v>
      </c>
      <c r="AP133" s="35">
        <v>0</v>
      </c>
      <c r="AR133" s="35">
        <v>0</v>
      </c>
      <c r="AS133" s="35">
        <v>2</v>
      </c>
      <c r="AT133" s="35" t="s">
        <v>1684</v>
      </c>
      <c r="AU133" s="35">
        <v>1</v>
      </c>
      <c r="AV133" s="35">
        <v>1</v>
      </c>
      <c r="AW133" s="35">
        <v>0</v>
      </c>
      <c r="AX133" s="35">
        <v>1</v>
      </c>
      <c r="AY133" s="35">
        <v>0</v>
      </c>
      <c r="AZ133" s="35">
        <v>0</v>
      </c>
      <c r="BA133" s="35">
        <v>0</v>
      </c>
      <c r="BB133" s="35">
        <v>0</v>
      </c>
      <c r="BC133" s="35">
        <v>0</v>
      </c>
      <c r="BD133" s="35">
        <v>0</v>
      </c>
      <c r="BE133" s="35">
        <v>0</v>
      </c>
      <c r="BF133" s="35">
        <v>0</v>
      </c>
      <c r="BG133" s="35">
        <v>0</v>
      </c>
      <c r="BI133" s="35" t="s">
        <v>1322</v>
      </c>
      <c r="BJ133" s="35">
        <v>5</v>
      </c>
      <c r="BK133" s="35" t="s">
        <v>1748</v>
      </c>
      <c r="BL133" s="35">
        <v>1</v>
      </c>
      <c r="BM133" s="35">
        <v>0</v>
      </c>
      <c r="BN133" s="35">
        <v>0</v>
      </c>
      <c r="BO133" s="35">
        <v>1</v>
      </c>
      <c r="BP133" s="35">
        <v>0</v>
      </c>
      <c r="BQ133" s="35">
        <v>0</v>
      </c>
      <c r="BR133" s="35">
        <v>0</v>
      </c>
      <c r="BS133" s="35">
        <v>1</v>
      </c>
      <c r="BT133" s="35">
        <v>0</v>
      </c>
      <c r="BU133" s="35">
        <v>0</v>
      </c>
      <c r="BV133" s="35">
        <v>0</v>
      </c>
      <c r="BW133" s="35">
        <v>0</v>
      </c>
      <c r="BX133" s="35">
        <v>0</v>
      </c>
      <c r="CD133" s="35" t="s">
        <v>1794</v>
      </c>
      <c r="CE133" s="35">
        <v>1</v>
      </c>
      <c r="CF133" s="35">
        <v>1</v>
      </c>
      <c r="CG133" s="35">
        <v>0</v>
      </c>
      <c r="CH133" s="35">
        <v>0</v>
      </c>
      <c r="CI133" s="35">
        <v>0</v>
      </c>
      <c r="CJ133" s="35">
        <v>0</v>
      </c>
      <c r="CK133" s="35">
        <v>0</v>
      </c>
      <c r="CL133" s="35">
        <v>0</v>
      </c>
      <c r="CM133" s="35">
        <v>1</v>
      </c>
      <c r="CN133" s="35">
        <v>0</v>
      </c>
      <c r="CO133" s="35">
        <v>0</v>
      </c>
      <c r="CP133" s="35">
        <v>0</v>
      </c>
      <c r="CQ133" s="35">
        <v>0</v>
      </c>
      <c r="CR133" s="35">
        <v>0</v>
      </c>
      <c r="CS133" s="35">
        <v>0</v>
      </c>
      <c r="CT133" s="35">
        <v>0</v>
      </c>
      <c r="CX133" s="35">
        <v>4</v>
      </c>
      <c r="CY133" s="35">
        <v>4</v>
      </c>
      <c r="CZ133" s="35">
        <v>4</v>
      </c>
      <c r="DA133" s="35">
        <v>3</v>
      </c>
      <c r="DB133" s="35">
        <v>4</v>
      </c>
      <c r="DC133" s="35">
        <v>3</v>
      </c>
      <c r="DD133" s="35">
        <v>4</v>
      </c>
      <c r="DE133" s="35">
        <v>4</v>
      </c>
      <c r="DF133" s="35">
        <v>3</v>
      </c>
      <c r="DG133" s="35">
        <v>3</v>
      </c>
      <c r="DH133" s="35">
        <v>3</v>
      </c>
      <c r="DI133" s="35" t="s">
        <v>1599</v>
      </c>
      <c r="DJ133" s="35" t="s">
        <v>1599</v>
      </c>
      <c r="DK133" s="35" t="s">
        <v>1599</v>
      </c>
      <c r="DL133" s="35" t="s">
        <v>1599</v>
      </c>
      <c r="DM133" s="35">
        <v>4</v>
      </c>
      <c r="DN133" s="35">
        <v>4</v>
      </c>
      <c r="DO133" s="35">
        <v>4</v>
      </c>
      <c r="DP133" s="35" t="s">
        <v>1599</v>
      </c>
      <c r="DQ133" s="35" t="s">
        <v>1599</v>
      </c>
      <c r="DR133" s="35" t="s">
        <v>1599</v>
      </c>
      <c r="DS133" s="35" t="s">
        <v>1599</v>
      </c>
      <c r="DT133" s="35" t="s">
        <v>1881</v>
      </c>
      <c r="DU133" s="35" t="s">
        <v>51</v>
      </c>
      <c r="EJ133" s="35" t="s">
        <v>1599</v>
      </c>
      <c r="EW133" s="20" t="s">
        <v>51</v>
      </c>
      <c r="FA133" s="20" t="s">
        <v>1599</v>
      </c>
      <c r="FC133" s="20" t="s">
        <v>1599</v>
      </c>
      <c r="FE133" s="20" t="s">
        <v>1599</v>
      </c>
      <c r="FG133" s="20" t="s">
        <v>1599</v>
      </c>
      <c r="FK133" s="20" t="s">
        <v>1599</v>
      </c>
      <c r="FL133" s="35" t="s">
        <v>1325</v>
      </c>
      <c r="FM133" s="35">
        <v>1</v>
      </c>
      <c r="FN133" s="35">
        <v>0</v>
      </c>
      <c r="FO133" s="35">
        <v>0</v>
      </c>
      <c r="FQ133" s="35" t="s">
        <v>897</v>
      </c>
      <c r="FR133" s="44">
        <v>44000</v>
      </c>
      <c r="FS133" s="35" t="s">
        <v>1281</v>
      </c>
      <c r="FT133" s="35">
        <v>23</v>
      </c>
      <c r="FU133" s="35" t="s">
        <v>1301</v>
      </c>
      <c r="FV133" s="35" t="s">
        <v>1309</v>
      </c>
      <c r="FX133" s="35">
        <v>200</v>
      </c>
      <c r="FY133" s="35" t="s">
        <v>1303</v>
      </c>
      <c r="FZ133" s="35" t="s">
        <v>1522</v>
      </c>
    </row>
    <row r="134" spans="1:182" x14ac:dyDescent="0.2">
      <c r="A134" s="35" t="s">
        <v>1612</v>
      </c>
      <c r="B134" s="35" t="s">
        <v>568</v>
      </c>
      <c r="C134" s="35" t="s">
        <v>122</v>
      </c>
      <c r="D134" s="35">
        <v>1</v>
      </c>
      <c r="E134" s="35">
        <v>50</v>
      </c>
      <c r="F134" s="35" t="s">
        <v>795</v>
      </c>
      <c r="G134" s="36">
        <v>43235</v>
      </c>
      <c r="H134" s="37">
        <f t="shared" si="5"/>
        <v>43235</v>
      </c>
      <c r="I134" s="35">
        <v>11</v>
      </c>
      <c r="J134" s="35">
        <v>17</v>
      </c>
      <c r="L134" s="35">
        <v>43</v>
      </c>
      <c r="M134" s="35">
        <v>4</v>
      </c>
      <c r="T134" s="35" t="s">
        <v>1358</v>
      </c>
      <c r="U134" s="35" t="s">
        <v>1275</v>
      </c>
      <c r="V134" s="35">
        <v>40</v>
      </c>
      <c r="W134" s="35" t="s">
        <v>1276</v>
      </c>
      <c r="X134" s="35" t="s">
        <v>1277</v>
      </c>
      <c r="Y134" s="35">
        <v>1</v>
      </c>
      <c r="Z134" s="35">
        <v>0</v>
      </c>
      <c r="AA134" s="35">
        <v>0</v>
      </c>
      <c r="AB134" s="35">
        <v>0</v>
      </c>
      <c r="AC134" s="35">
        <v>0</v>
      </c>
      <c r="AD134" s="35">
        <v>0</v>
      </c>
      <c r="AE134" s="35">
        <v>0</v>
      </c>
      <c r="AF134" s="35">
        <v>0</v>
      </c>
      <c r="AH134" s="35">
        <v>3</v>
      </c>
      <c r="AI134" s="35" t="s">
        <v>1311</v>
      </c>
      <c r="AJ134" s="35">
        <v>0</v>
      </c>
      <c r="AK134" s="35">
        <v>1</v>
      </c>
      <c r="AL134" s="35">
        <v>0</v>
      </c>
      <c r="AM134" s="35">
        <v>0</v>
      </c>
      <c r="AN134" s="35">
        <v>0</v>
      </c>
      <c r="AO134" s="35">
        <v>0</v>
      </c>
      <c r="AP134" s="35">
        <v>0</v>
      </c>
      <c r="AR134" s="35">
        <v>0</v>
      </c>
      <c r="AS134" s="35">
        <v>2</v>
      </c>
      <c r="AT134" s="35" t="s">
        <v>1696</v>
      </c>
      <c r="AU134" s="35">
        <v>1</v>
      </c>
      <c r="AV134" s="35">
        <v>1</v>
      </c>
      <c r="AW134" s="35">
        <v>1</v>
      </c>
      <c r="AX134" s="35">
        <v>0</v>
      </c>
      <c r="AY134" s="35">
        <v>1</v>
      </c>
      <c r="AZ134" s="35">
        <v>0</v>
      </c>
      <c r="BA134" s="35">
        <v>0</v>
      </c>
      <c r="BB134" s="35">
        <v>0</v>
      </c>
      <c r="BC134" s="35">
        <v>0</v>
      </c>
      <c r="BD134" s="35">
        <v>0</v>
      </c>
      <c r="BE134" s="35">
        <v>0</v>
      </c>
      <c r="BF134" s="35">
        <v>1</v>
      </c>
      <c r="BG134" s="35">
        <v>0</v>
      </c>
      <c r="BI134" s="35" t="s">
        <v>1291</v>
      </c>
      <c r="BJ134" s="35">
        <v>40</v>
      </c>
      <c r="BK134" s="35" t="s">
        <v>1747</v>
      </c>
      <c r="BL134" s="35">
        <v>1</v>
      </c>
      <c r="BM134" s="35">
        <v>0</v>
      </c>
      <c r="BN134" s="35">
        <v>0</v>
      </c>
      <c r="BO134" s="35">
        <v>1</v>
      </c>
      <c r="BP134" s="35">
        <v>0</v>
      </c>
      <c r="BQ134" s="35">
        <v>0</v>
      </c>
      <c r="BR134" s="35">
        <v>1</v>
      </c>
      <c r="BS134" s="35">
        <v>1</v>
      </c>
      <c r="BT134" s="35">
        <v>0</v>
      </c>
      <c r="BU134" s="35">
        <v>0</v>
      </c>
      <c r="BV134" s="35">
        <v>0</v>
      </c>
      <c r="BW134" s="35">
        <v>0</v>
      </c>
      <c r="BX134" s="35">
        <v>0</v>
      </c>
      <c r="CD134" s="35" t="s">
        <v>1787</v>
      </c>
      <c r="CE134" s="35">
        <v>1</v>
      </c>
      <c r="CF134" s="35">
        <v>0</v>
      </c>
      <c r="CG134" s="35">
        <v>0</v>
      </c>
      <c r="CH134" s="35">
        <v>0</v>
      </c>
      <c r="CI134" s="35">
        <v>0</v>
      </c>
      <c r="CJ134" s="35">
        <v>0</v>
      </c>
      <c r="CK134" s="35">
        <v>0</v>
      </c>
      <c r="CL134" s="35">
        <v>0</v>
      </c>
      <c r="CM134" s="35">
        <v>1</v>
      </c>
      <c r="CN134" s="35">
        <v>0</v>
      </c>
      <c r="CO134" s="35">
        <v>0</v>
      </c>
      <c r="CP134" s="35">
        <v>0</v>
      </c>
      <c r="CQ134" s="35">
        <v>0</v>
      </c>
      <c r="CR134" s="35">
        <v>0</v>
      </c>
      <c r="CS134" s="35">
        <v>0</v>
      </c>
      <c r="CT134" s="35">
        <v>0</v>
      </c>
      <c r="CX134" s="35">
        <v>4</v>
      </c>
      <c r="CY134" s="35">
        <v>4</v>
      </c>
      <c r="CZ134" s="35">
        <v>4</v>
      </c>
      <c r="DA134" s="35">
        <v>4</v>
      </c>
      <c r="DB134" s="35">
        <v>4</v>
      </c>
      <c r="DC134" s="35">
        <v>4</v>
      </c>
      <c r="DD134" s="35">
        <v>4</v>
      </c>
      <c r="DE134" s="35" t="s">
        <v>1599</v>
      </c>
      <c r="DF134" s="35" t="s">
        <v>1599</v>
      </c>
      <c r="DG134" s="35" t="s">
        <v>1599</v>
      </c>
      <c r="DH134" s="35" t="s">
        <v>1599</v>
      </c>
      <c r="DI134" s="35" t="s">
        <v>1599</v>
      </c>
      <c r="DJ134" s="35" t="s">
        <v>1599</v>
      </c>
      <c r="DK134" s="35" t="s">
        <v>1599</v>
      </c>
      <c r="DL134" s="35" t="s">
        <v>1599</v>
      </c>
      <c r="DM134" s="35" t="s">
        <v>1599</v>
      </c>
      <c r="DN134" s="35" t="s">
        <v>1599</v>
      </c>
      <c r="DO134" s="35" t="s">
        <v>1599</v>
      </c>
      <c r="DP134" s="35" t="s">
        <v>1599</v>
      </c>
      <c r="DQ134" s="35" t="s">
        <v>1599</v>
      </c>
      <c r="DR134" s="35" t="s">
        <v>1599</v>
      </c>
      <c r="DS134" s="35" t="s">
        <v>1599</v>
      </c>
      <c r="DT134" s="35" t="s">
        <v>1306</v>
      </c>
      <c r="DU134" s="35" t="s">
        <v>51</v>
      </c>
      <c r="EJ134" s="35" t="s">
        <v>1599</v>
      </c>
      <c r="EW134" s="20" t="s">
        <v>51</v>
      </c>
      <c r="FA134" s="20" t="s">
        <v>1599</v>
      </c>
      <c r="FC134" s="20" t="s">
        <v>1599</v>
      </c>
      <c r="FE134" s="20" t="s">
        <v>1599</v>
      </c>
      <c r="FG134" s="20" t="s">
        <v>1599</v>
      </c>
      <c r="FK134" s="20" t="s">
        <v>1599</v>
      </c>
      <c r="FL134" s="35" t="s">
        <v>1325</v>
      </c>
      <c r="FM134" s="35">
        <v>1</v>
      </c>
      <c r="FN134" s="35">
        <v>0</v>
      </c>
      <c r="FO134" s="35">
        <v>0</v>
      </c>
      <c r="FQ134" s="35" t="s">
        <v>897</v>
      </c>
      <c r="FR134" s="44">
        <v>44000</v>
      </c>
      <c r="FS134" s="35" t="s">
        <v>1281</v>
      </c>
      <c r="FT134" s="35">
        <v>22</v>
      </c>
      <c r="FU134" s="35" t="s">
        <v>1282</v>
      </c>
      <c r="FV134" s="35" t="s">
        <v>1309</v>
      </c>
      <c r="FX134" s="35">
        <v>200</v>
      </c>
      <c r="FY134" s="35" t="s">
        <v>1338</v>
      </c>
    </row>
    <row r="135" spans="1:182" x14ac:dyDescent="0.2">
      <c r="A135" s="35" t="s">
        <v>1612</v>
      </c>
      <c r="B135" s="35" t="s">
        <v>568</v>
      </c>
      <c r="C135" s="35" t="s">
        <v>123</v>
      </c>
      <c r="D135" s="35">
        <v>1</v>
      </c>
      <c r="E135" s="35">
        <v>50</v>
      </c>
      <c r="F135" s="35" t="s">
        <v>795</v>
      </c>
      <c r="G135" s="36">
        <v>43235</v>
      </c>
      <c r="H135" s="37">
        <f t="shared" si="5"/>
        <v>43235</v>
      </c>
      <c r="I135" s="35">
        <v>12</v>
      </c>
      <c r="J135" s="35">
        <v>17</v>
      </c>
      <c r="L135" s="35">
        <v>43</v>
      </c>
      <c r="M135" s="35">
        <v>4</v>
      </c>
      <c r="T135" s="35" t="s">
        <v>1274</v>
      </c>
      <c r="U135" s="35" t="s">
        <v>55</v>
      </c>
      <c r="V135" s="35">
        <v>15</v>
      </c>
      <c r="W135" s="35" t="s">
        <v>1276</v>
      </c>
      <c r="X135" s="35" t="s">
        <v>1624</v>
      </c>
      <c r="Y135" s="35">
        <v>0</v>
      </c>
      <c r="Z135" s="35">
        <v>1</v>
      </c>
      <c r="AA135" s="35">
        <v>1</v>
      </c>
      <c r="AB135" s="35">
        <v>0</v>
      </c>
      <c r="AC135" s="35">
        <v>0</v>
      </c>
      <c r="AD135" s="35">
        <v>0</v>
      </c>
      <c r="AE135" s="35">
        <v>0</v>
      </c>
      <c r="AF135" s="35">
        <v>0</v>
      </c>
      <c r="AI135" s="35" t="s">
        <v>1278</v>
      </c>
      <c r="AJ135" s="35">
        <v>1</v>
      </c>
      <c r="AK135" s="35">
        <v>0</v>
      </c>
      <c r="AL135" s="35">
        <v>0</v>
      </c>
      <c r="AM135" s="35">
        <v>0</v>
      </c>
      <c r="AN135" s="35">
        <v>0</v>
      </c>
      <c r="AO135" s="35">
        <v>0</v>
      </c>
      <c r="AP135" s="35">
        <v>0</v>
      </c>
      <c r="AR135" s="35">
        <v>0</v>
      </c>
      <c r="AS135" s="35">
        <v>1</v>
      </c>
      <c r="AT135" s="35" t="s">
        <v>1279</v>
      </c>
      <c r="AU135" s="35">
        <v>0</v>
      </c>
      <c r="AV135" s="35">
        <v>0</v>
      </c>
      <c r="AW135" s="35">
        <v>0</v>
      </c>
      <c r="AX135" s="35">
        <v>0</v>
      </c>
      <c r="AY135" s="35">
        <v>0</v>
      </c>
      <c r="AZ135" s="35">
        <v>0</v>
      </c>
      <c r="BA135" s="35">
        <v>0</v>
      </c>
      <c r="BB135" s="35">
        <v>0</v>
      </c>
      <c r="BC135" s="35">
        <v>0</v>
      </c>
      <c r="BD135" s="35">
        <v>0</v>
      </c>
      <c r="BE135" s="35">
        <v>0</v>
      </c>
      <c r="BF135" s="35">
        <v>0</v>
      </c>
      <c r="BG135" s="35">
        <v>1</v>
      </c>
      <c r="BK135" s="35" t="s">
        <v>1328</v>
      </c>
      <c r="BL135" s="35">
        <v>0</v>
      </c>
      <c r="BM135" s="35">
        <v>0</v>
      </c>
      <c r="BN135" s="35">
        <v>0</v>
      </c>
      <c r="BO135" s="35">
        <v>0</v>
      </c>
      <c r="BP135" s="35">
        <v>1</v>
      </c>
      <c r="BQ135" s="35">
        <v>0</v>
      </c>
      <c r="BR135" s="35">
        <v>0</v>
      </c>
      <c r="BS135" s="35">
        <v>0</v>
      </c>
      <c r="BT135" s="35">
        <v>0</v>
      </c>
      <c r="BU135" s="35">
        <v>0</v>
      </c>
      <c r="BV135" s="35">
        <v>0</v>
      </c>
      <c r="BW135" s="35">
        <v>0</v>
      </c>
      <c r="BX135" s="35">
        <v>0</v>
      </c>
      <c r="CA135" s="35" t="s">
        <v>1323</v>
      </c>
      <c r="CD135" s="35" t="s">
        <v>1295</v>
      </c>
      <c r="CE135" s="35">
        <v>0</v>
      </c>
      <c r="CF135" s="35">
        <v>0</v>
      </c>
      <c r="CG135" s="35">
        <v>0</v>
      </c>
      <c r="CH135" s="35">
        <v>0</v>
      </c>
      <c r="CI135" s="35">
        <v>0</v>
      </c>
      <c r="CJ135" s="35">
        <v>0</v>
      </c>
      <c r="CK135" s="35">
        <v>0</v>
      </c>
      <c r="CL135" s="35">
        <v>0</v>
      </c>
      <c r="CM135" s="35">
        <v>1</v>
      </c>
      <c r="CN135" s="35">
        <v>0</v>
      </c>
      <c r="CO135" s="35">
        <v>0</v>
      </c>
      <c r="CP135" s="35">
        <v>0</v>
      </c>
      <c r="CQ135" s="35">
        <v>0</v>
      </c>
      <c r="CR135" s="35">
        <v>0</v>
      </c>
      <c r="CS135" s="35">
        <v>0</v>
      </c>
      <c r="CT135" s="35">
        <v>0</v>
      </c>
      <c r="CX135" s="35">
        <v>4</v>
      </c>
      <c r="CY135" s="35">
        <v>4</v>
      </c>
      <c r="CZ135" s="35">
        <v>2</v>
      </c>
      <c r="DA135" s="35">
        <v>4</v>
      </c>
      <c r="DB135" s="35">
        <v>4</v>
      </c>
      <c r="DC135" s="35">
        <v>4</v>
      </c>
      <c r="DD135" s="35">
        <v>3</v>
      </c>
      <c r="DE135" s="35">
        <v>3</v>
      </c>
      <c r="DF135" s="35">
        <v>3</v>
      </c>
      <c r="DG135" s="35">
        <v>3</v>
      </c>
      <c r="DH135" s="35">
        <v>3</v>
      </c>
      <c r="DI135" s="35" t="s">
        <v>1599</v>
      </c>
      <c r="DJ135" s="35" t="s">
        <v>1599</v>
      </c>
      <c r="DK135" s="35" t="s">
        <v>1599</v>
      </c>
      <c r="DL135" s="35" t="s">
        <v>1599</v>
      </c>
      <c r="DM135" s="35">
        <v>4</v>
      </c>
      <c r="DN135" s="35" t="s">
        <v>1599</v>
      </c>
      <c r="DO135" s="35" t="s">
        <v>1599</v>
      </c>
      <c r="DP135" s="35" t="s">
        <v>1599</v>
      </c>
      <c r="DQ135" s="35" t="s">
        <v>1599</v>
      </c>
      <c r="DR135" s="35" t="s">
        <v>1599</v>
      </c>
      <c r="DS135" s="35" t="s">
        <v>1599</v>
      </c>
      <c r="DT135" s="35" t="s">
        <v>1881</v>
      </c>
      <c r="DU135" s="35" t="s">
        <v>51</v>
      </c>
      <c r="EJ135" s="35" t="s">
        <v>1599</v>
      </c>
      <c r="EW135" s="20" t="s">
        <v>51</v>
      </c>
      <c r="FA135" s="20" t="s">
        <v>1599</v>
      </c>
      <c r="FC135" s="20" t="s">
        <v>1599</v>
      </c>
      <c r="FE135" s="20" t="s">
        <v>1599</v>
      </c>
      <c r="FG135" s="20" t="s">
        <v>1599</v>
      </c>
      <c r="FK135" s="20" t="s">
        <v>1599</v>
      </c>
      <c r="FL135" s="35" t="s">
        <v>1325</v>
      </c>
      <c r="FM135" s="35">
        <v>1</v>
      </c>
      <c r="FN135" s="35">
        <v>0</v>
      </c>
      <c r="FO135" s="35">
        <v>0</v>
      </c>
      <c r="FQ135" s="35" t="s">
        <v>1376</v>
      </c>
      <c r="FR135" s="44">
        <v>17690</v>
      </c>
      <c r="FS135" s="35" t="s">
        <v>1281</v>
      </c>
      <c r="FT135" s="35">
        <v>29</v>
      </c>
      <c r="FU135" s="35" t="s">
        <v>1282</v>
      </c>
      <c r="FV135" s="35" t="s">
        <v>1366</v>
      </c>
      <c r="FX135" s="35">
        <v>1600</v>
      </c>
      <c r="FY135" s="35" t="s">
        <v>1303</v>
      </c>
    </row>
    <row r="136" spans="1:182" x14ac:dyDescent="0.2">
      <c r="A136" s="35" t="s">
        <v>1612</v>
      </c>
      <c r="B136" s="35" t="s">
        <v>568</v>
      </c>
      <c r="C136" s="35" t="s">
        <v>124</v>
      </c>
      <c r="D136" s="35">
        <v>1</v>
      </c>
      <c r="E136" s="35">
        <v>50</v>
      </c>
      <c r="F136" s="35" t="s">
        <v>795</v>
      </c>
      <c r="G136" s="36">
        <v>43235</v>
      </c>
      <c r="H136" s="37">
        <f t="shared" si="5"/>
        <v>43235</v>
      </c>
      <c r="I136" s="35">
        <v>12</v>
      </c>
      <c r="J136" s="35">
        <v>17</v>
      </c>
      <c r="L136" s="35">
        <v>43</v>
      </c>
      <c r="M136" s="35">
        <v>4</v>
      </c>
      <c r="T136" s="35" t="s">
        <v>1274</v>
      </c>
      <c r="U136" s="35" t="s">
        <v>55</v>
      </c>
      <c r="V136" s="35">
        <v>20</v>
      </c>
      <c r="W136" s="35" t="s">
        <v>1276</v>
      </c>
      <c r="X136" s="35" t="s">
        <v>1277</v>
      </c>
      <c r="Y136" s="35">
        <v>1</v>
      </c>
      <c r="Z136" s="35">
        <v>0</v>
      </c>
      <c r="AA136" s="35">
        <v>0</v>
      </c>
      <c r="AB136" s="35">
        <v>0</v>
      </c>
      <c r="AC136" s="35">
        <v>0</v>
      </c>
      <c r="AD136" s="35">
        <v>0</v>
      </c>
      <c r="AE136" s="35">
        <v>0</v>
      </c>
      <c r="AF136" s="35">
        <v>0</v>
      </c>
      <c r="AH136" s="35">
        <v>0</v>
      </c>
      <c r="AI136" s="35" t="s">
        <v>1278</v>
      </c>
      <c r="AJ136" s="35">
        <v>1</v>
      </c>
      <c r="AK136" s="35">
        <v>0</v>
      </c>
      <c r="AL136" s="35">
        <v>0</v>
      </c>
      <c r="AM136" s="35">
        <v>0</v>
      </c>
      <c r="AN136" s="35">
        <v>0</v>
      </c>
      <c r="AO136" s="35">
        <v>0</v>
      </c>
      <c r="AP136" s="35">
        <v>0</v>
      </c>
      <c r="AR136" s="35">
        <v>0</v>
      </c>
      <c r="AS136" s="35">
        <v>1</v>
      </c>
      <c r="AT136" s="35" t="s">
        <v>1701</v>
      </c>
      <c r="AU136" s="35">
        <v>1</v>
      </c>
      <c r="AV136" s="35">
        <v>0</v>
      </c>
      <c r="AW136" s="35">
        <v>0</v>
      </c>
      <c r="AX136" s="35">
        <v>0</v>
      </c>
      <c r="AY136" s="35">
        <v>0</v>
      </c>
      <c r="AZ136" s="35">
        <v>0</v>
      </c>
      <c r="BA136" s="35">
        <v>0</v>
      </c>
      <c r="BB136" s="35">
        <v>0</v>
      </c>
      <c r="BC136" s="35">
        <v>0</v>
      </c>
      <c r="BD136" s="35">
        <v>0</v>
      </c>
      <c r="BE136" s="35">
        <v>0</v>
      </c>
      <c r="BF136" s="35">
        <v>1</v>
      </c>
      <c r="BG136" s="35">
        <v>0</v>
      </c>
      <c r="BH136" s="35" t="s">
        <v>1523</v>
      </c>
      <c r="BI136" s="35" t="s">
        <v>1322</v>
      </c>
      <c r="BJ136" s="35">
        <v>10</v>
      </c>
      <c r="BK136" s="35" t="s">
        <v>1772</v>
      </c>
      <c r="BL136" s="35">
        <v>0</v>
      </c>
      <c r="BM136" s="35">
        <v>0</v>
      </c>
      <c r="BN136" s="35">
        <v>0</v>
      </c>
      <c r="BO136" s="35">
        <v>0</v>
      </c>
      <c r="BP136" s="35">
        <v>0</v>
      </c>
      <c r="BQ136" s="35">
        <v>0</v>
      </c>
      <c r="BR136" s="35">
        <v>0</v>
      </c>
      <c r="BS136" s="35">
        <v>0</v>
      </c>
      <c r="BT136" s="35">
        <v>0</v>
      </c>
      <c r="BU136" s="35">
        <v>0</v>
      </c>
      <c r="BV136" s="35">
        <v>0</v>
      </c>
      <c r="BW136" s="35">
        <v>1</v>
      </c>
      <c r="BX136" s="35">
        <v>0</v>
      </c>
      <c r="CD136" s="35" t="s">
        <v>1813</v>
      </c>
      <c r="CE136" s="35">
        <v>1</v>
      </c>
      <c r="CF136" s="35">
        <v>1</v>
      </c>
      <c r="CG136" s="35">
        <v>0</v>
      </c>
      <c r="CH136" s="35">
        <v>1</v>
      </c>
      <c r="CI136" s="35">
        <v>0</v>
      </c>
      <c r="CJ136" s="35">
        <v>1</v>
      </c>
      <c r="CK136" s="35">
        <v>1</v>
      </c>
      <c r="CL136" s="35">
        <v>1</v>
      </c>
      <c r="CM136" s="35">
        <v>0</v>
      </c>
      <c r="CN136" s="35">
        <v>0</v>
      </c>
      <c r="CO136" s="35">
        <v>0</v>
      </c>
      <c r="CP136" s="35">
        <v>0</v>
      </c>
      <c r="CQ136" s="35">
        <v>0</v>
      </c>
      <c r="CR136" s="35">
        <v>0</v>
      </c>
      <c r="CS136" s="35">
        <v>0</v>
      </c>
      <c r="CT136" s="35">
        <v>0</v>
      </c>
      <c r="CX136" s="35">
        <v>4</v>
      </c>
      <c r="CY136" s="35">
        <v>2</v>
      </c>
      <c r="CZ136" s="35">
        <v>3</v>
      </c>
      <c r="DA136" s="35">
        <v>3</v>
      </c>
      <c r="DB136" s="35">
        <v>2</v>
      </c>
      <c r="DC136" s="35">
        <v>2</v>
      </c>
      <c r="DD136" s="35" t="s">
        <v>1599</v>
      </c>
      <c r="DE136" s="35">
        <v>4</v>
      </c>
      <c r="DF136" s="35">
        <v>4</v>
      </c>
      <c r="DG136" s="35">
        <v>2</v>
      </c>
      <c r="DH136" s="35" t="s">
        <v>1599</v>
      </c>
      <c r="DI136" s="35" t="s">
        <v>1599</v>
      </c>
      <c r="DJ136" s="35" t="s">
        <v>1599</v>
      </c>
      <c r="DK136" s="35" t="s">
        <v>1599</v>
      </c>
      <c r="DL136" s="35">
        <v>2</v>
      </c>
      <c r="DM136" s="35">
        <v>2</v>
      </c>
      <c r="DN136" s="35">
        <v>2</v>
      </c>
      <c r="DO136" s="35" t="s">
        <v>1599</v>
      </c>
      <c r="DP136" s="35" t="s">
        <v>1599</v>
      </c>
      <c r="DQ136" s="35">
        <v>2</v>
      </c>
      <c r="DR136" s="35" t="s">
        <v>1599</v>
      </c>
      <c r="DS136" s="35" t="s">
        <v>1599</v>
      </c>
      <c r="DT136" s="35" t="s">
        <v>1881</v>
      </c>
      <c r="DU136" s="35" t="s">
        <v>51</v>
      </c>
      <c r="EJ136" s="35" t="s">
        <v>1599</v>
      </c>
      <c r="EW136" s="20" t="s">
        <v>51</v>
      </c>
      <c r="FA136" s="20" t="s">
        <v>1599</v>
      </c>
      <c r="FC136" s="20" t="s">
        <v>1599</v>
      </c>
      <c r="FE136" s="20" t="s">
        <v>1599</v>
      </c>
      <c r="FG136" s="20" t="s">
        <v>1599</v>
      </c>
      <c r="FK136" s="20" t="s">
        <v>1599</v>
      </c>
      <c r="FL136" s="35" t="s">
        <v>1325</v>
      </c>
      <c r="FM136" s="35">
        <v>1</v>
      </c>
      <c r="FN136" s="35">
        <v>0</v>
      </c>
      <c r="FO136" s="35">
        <v>0</v>
      </c>
      <c r="FQ136" s="35" t="s">
        <v>1376</v>
      </c>
      <c r="FR136" s="44">
        <v>17690</v>
      </c>
      <c r="FS136" s="35" t="s">
        <v>1281</v>
      </c>
      <c r="FT136" s="35">
        <v>42</v>
      </c>
      <c r="FU136" s="35" t="s">
        <v>1301</v>
      </c>
      <c r="FV136" s="35" t="s">
        <v>1302</v>
      </c>
      <c r="FX136" s="35">
        <v>10000</v>
      </c>
      <c r="FY136" s="35" t="s">
        <v>1284</v>
      </c>
      <c r="FZ136" s="35" t="s">
        <v>1524</v>
      </c>
    </row>
    <row r="137" spans="1:182" x14ac:dyDescent="0.2">
      <c r="A137" s="35" t="s">
        <v>1612</v>
      </c>
      <c r="B137" s="35" t="s">
        <v>568</v>
      </c>
      <c r="C137" s="35" t="s">
        <v>125</v>
      </c>
      <c r="D137" s="35">
        <v>1</v>
      </c>
      <c r="E137" s="35">
        <v>50</v>
      </c>
      <c r="F137" s="35" t="s">
        <v>795</v>
      </c>
      <c r="G137" s="36">
        <v>43235</v>
      </c>
      <c r="H137" s="37">
        <f t="shared" si="5"/>
        <v>43235</v>
      </c>
      <c r="I137" s="35">
        <v>12</v>
      </c>
      <c r="J137" s="35">
        <v>17</v>
      </c>
      <c r="L137" s="35">
        <v>43</v>
      </c>
      <c r="M137" s="35">
        <v>4</v>
      </c>
      <c r="T137" s="35" t="s">
        <v>1274</v>
      </c>
      <c r="U137" s="35" t="s">
        <v>1275</v>
      </c>
      <c r="V137" s="35">
        <v>20</v>
      </c>
      <c r="W137" s="35" t="s">
        <v>1340</v>
      </c>
      <c r="X137" s="35" t="s">
        <v>1277</v>
      </c>
      <c r="Y137" s="35">
        <v>1</v>
      </c>
      <c r="Z137" s="35">
        <v>0</v>
      </c>
      <c r="AA137" s="35">
        <v>0</v>
      </c>
      <c r="AB137" s="35">
        <v>0</v>
      </c>
      <c r="AC137" s="35">
        <v>0</v>
      </c>
      <c r="AD137" s="35">
        <v>0</v>
      </c>
      <c r="AE137" s="35">
        <v>0</v>
      </c>
      <c r="AF137" s="35">
        <v>0</v>
      </c>
      <c r="AH137" s="35">
        <v>2</v>
      </c>
      <c r="AI137" s="35" t="s">
        <v>1278</v>
      </c>
      <c r="AJ137" s="35">
        <v>1</v>
      </c>
      <c r="AK137" s="35">
        <v>0</v>
      </c>
      <c r="AL137" s="35">
        <v>0</v>
      </c>
      <c r="AM137" s="35">
        <v>0</v>
      </c>
      <c r="AN137" s="35">
        <v>0</v>
      </c>
      <c r="AO137" s="35">
        <v>0</v>
      </c>
      <c r="AP137" s="35">
        <v>0</v>
      </c>
      <c r="AR137" s="35">
        <v>0</v>
      </c>
      <c r="AS137" s="35">
        <v>1</v>
      </c>
      <c r="AT137" s="35" t="s">
        <v>1353</v>
      </c>
      <c r="AU137" s="35">
        <v>0</v>
      </c>
      <c r="AV137" s="35">
        <v>0</v>
      </c>
      <c r="AW137" s="35">
        <v>0</v>
      </c>
      <c r="AX137" s="35">
        <v>0</v>
      </c>
      <c r="AY137" s="35">
        <v>0</v>
      </c>
      <c r="AZ137" s="35">
        <v>0</v>
      </c>
      <c r="BA137" s="35">
        <v>1</v>
      </c>
      <c r="BB137" s="35">
        <v>0</v>
      </c>
      <c r="BC137" s="35">
        <v>0</v>
      </c>
      <c r="BD137" s="35">
        <v>0</v>
      </c>
      <c r="BE137" s="35">
        <v>0</v>
      </c>
      <c r="BF137" s="35">
        <v>0</v>
      </c>
      <c r="BG137" s="35">
        <v>0</v>
      </c>
      <c r="BH137" s="35" t="s">
        <v>1525</v>
      </c>
      <c r="BI137" s="35" t="s">
        <v>1322</v>
      </c>
      <c r="BJ137" s="35">
        <v>10</v>
      </c>
      <c r="BK137" s="35" t="s">
        <v>1772</v>
      </c>
      <c r="BL137" s="35">
        <v>0</v>
      </c>
      <c r="BM137" s="35">
        <v>0</v>
      </c>
      <c r="BN137" s="35">
        <v>0</v>
      </c>
      <c r="BO137" s="35">
        <v>0</v>
      </c>
      <c r="BP137" s="35">
        <v>0</v>
      </c>
      <c r="BQ137" s="35">
        <v>0</v>
      </c>
      <c r="BR137" s="35">
        <v>0</v>
      </c>
      <c r="BS137" s="35">
        <v>0</v>
      </c>
      <c r="BT137" s="35">
        <v>0</v>
      </c>
      <c r="BU137" s="35">
        <v>0</v>
      </c>
      <c r="BV137" s="35">
        <v>0</v>
      </c>
      <c r="BW137" s="35">
        <v>1</v>
      </c>
      <c r="BX137" s="35">
        <v>0</v>
      </c>
      <c r="CD137" s="35" t="s">
        <v>1280</v>
      </c>
      <c r="CE137" s="35">
        <v>0</v>
      </c>
      <c r="CF137" s="35">
        <v>0</v>
      </c>
      <c r="CG137" s="35">
        <v>0</v>
      </c>
      <c r="CH137" s="35">
        <v>0</v>
      </c>
      <c r="CI137" s="35">
        <v>0</v>
      </c>
      <c r="CJ137" s="35">
        <v>0</v>
      </c>
      <c r="CK137" s="35">
        <v>0</v>
      </c>
      <c r="CL137" s="35">
        <v>0</v>
      </c>
      <c r="CM137" s="35">
        <v>0</v>
      </c>
      <c r="CN137" s="35">
        <v>0</v>
      </c>
      <c r="CO137" s="35">
        <v>0</v>
      </c>
      <c r="CP137" s="35">
        <v>0</v>
      </c>
      <c r="CQ137" s="35">
        <v>0</v>
      </c>
      <c r="CR137" s="35">
        <v>0</v>
      </c>
      <c r="CS137" s="35">
        <v>1</v>
      </c>
      <c r="CT137" s="35">
        <v>0</v>
      </c>
      <c r="CX137" s="35">
        <v>4</v>
      </c>
      <c r="CY137" s="35">
        <v>4</v>
      </c>
      <c r="CZ137" s="35">
        <v>4</v>
      </c>
      <c r="DA137" s="35">
        <v>4</v>
      </c>
      <c r="DB137" s="35">
        <v>4</v>
      </c>
      <c r="DC137" s="35">
        <v>4</v>
      </c>
      <c r="DD137" s="35">
        <v>4</v>
      </c>
      <c r="DE137" s="35">
        <v>4</v>
      </c>
      <c r="DF137" s="35">
        <v>4</v>
      </c>
      <c r="DG137" s="35">
        <v>4</v>
      </c>
      <c r="DH137" s="35" t="s">
        <v>1599</v>
      </c>
      <c r="DI137" s="35" t="s">
        <v>1599</v>
      </c>
      <c r="DJ137" s="35" t="s">
        <v>1599</v>
      </c>
      <c r="DK137" s="35" t="s">
        <v>1599</v>
      </c>
      <c r="DL137" s="35" t="s">
        <v>1599</v>
      </c>
      <c r="DM137" s="35" t="s">
        <v>1599</v>
      </c>
      <c r="DN137" s="35">
        <v>1</v>
      </c>
      <c r="DO137" s="35">
        <v>1</v>
      </c>
      <c r="DP137" s="35">
        <v>1</v>
      </c>
      <c r="DQ137" s="35" t="s">
        <v>1599</v>
      </c>
      <c r="DR137" s="35" t="s">
        <v>1599</v>
      </c>
      <c r="DS137" s="35" t="s">
        <v>1599</v>
      </c>
      <c r="DT137" s="35" t="s">
        <v>1881</v>
      </c>
      <c r="DU137" s="35" t="s">
        <v>51</v>
      </c>
      <c r="EJ137" s="35" t="s">
        <v>1599</v>
      </c>
      <c r="EW137" s="20" t="s">
        <v>51</v>
      </c>
      <c r="FA137" s="20" t="s">
        <v>1599</v>
      </c>
      <c r="FC137" s="20" t="s">
        <v>1599</v>
      </c>
      <c r="FE137" s="20" t="s">
        <v>1599</v>
      </c>
      <c r="FG137" s="20" t="s">
        <v>1599</v>
      </c>
      <c r="FK137" s="20" t="s">
        <v>1599</v>
      </c>
      <c r="FL137" s="35" t="s">
        <v>1325</v>
      </c>
      <c r="FM137" s="35">
        <v>1</v>
      </c>
      <c r="FN137" s="35">
        <v>0</v>
      </c>
      <c r="FO137" s="35">
        <v>0</v>
      </c>
      <c r="FQ137" s="35" t="s">
        <v>1376</v>
      </c>
      <c r="FR137" s="44">
        <v>17691</v>
      </c>
      <c r="FS137" s="35" t="s">
        <v>1281</v>
      </c>
      <c r="FT137" s="35">
        <v>56</v>
      </c>
      <c r="FU137" s="35" t="s">
        <v>1282</v>
      </c>
      <c r="FV137" s="35" t="s">
        <v>1351</v>
      </c>
      <c r="FX137" s="35">
        <v>1600</v>
      </c>
      <c r="FY137" s="35" t="s">
        <v>1284</v>
      </c>
    </row>
    <row r="138" spans="1:182" x14ac:dyDescent="0.2">
      <c r="A138" s="35" t="s">
        <v>1612</v>
      </c>
      <c r="B138" s="35" t="s">
        <v>568</v>
      </c>
      <c r="C138" s="35" t="s">
        <v>126</v>
      </c>
      <c r="D138" s="35">
        <v>1</v>
      </c>
      <c r="E138" s="35">
        <v>50</v>
      </c>
      <c r="F138" s="35" t="s">
        <v>795</v>
      </c>
      <c r="G138" s="36">
        <v>43235</v>
      </c>
      <c r="H138" s="37">
        <f t="shared" si="5"/>
        <v>43235</v>
      </c>
      <c r="I138" s="35">
        <v>12</v>
      </c>
      <c r="J138" s="35">
        <v>17</v>
      </c>
      <c r="L138" s="35">
        <v>43</v>
      </c>
      <c r="M138" s="35">
        <v>4</v>
      </c>
      <c r="T138" s="35" t="s">
        <v>1358</v>
      </c>
      <c r="U138" s="35" t="s">
        <v>55</v>
      </c>
      <c r="V138" s="35">
        <v>40</v>
      </c>
      <c r="W138" s="35" t="s">
        <v>1276</v>
      </c>
      <c r="X138" s="35" t="s">
        <v>1277</v>
      </c>
      <c r="Y138" s="35">
        <v>1</v>
      </c>
      <c r="Z138" s="35">
        <v>0</v>
      </c>
      <c r="AA138" s="35">
        <v>0</v>
      </c>
      <c r="AB138" s="35">
        <v>0</v>
      </c>
      <c r="AC138" s="35">
        <v>0</v>
      </c>
      <c r="AD138" s="35">
        <v>0</v>
      </c>
      <c r="AE138" s="35">
        <v>0</v>
      </c>
      <c r="AF138" s="35">
        <v>0</v>
      </c>
      <c r="AH138" s="35">
        <v>15</v>
      </c>
      <c r="AI138" s="35" t="s">
        <v>1311</v>
      </c>
      <c r="AJ138" s="35">
        <v>0</v>
      </c>
      <c r="AK138" s="35">
        <v>1</v>
      </c>
      <c r="AL138" s="35">
        <v>0</v>
      </c>
      <c r="AM138" s="35">
        <v>0</v>
      </c>
      <c r="AN138" s="35">
        <v>0</v>
      </c>
      <c r="AO138" s="35">
        <v>0</v>
      </c>
      <c r="AP138" s="35">
        <v>0</v>
      </c>
      <c r="AR138" s="35">
        <v>0</v>
      </c>
      <c r="AS138" s="35">
        <v>2</v>
      </c>
      <c r="AT138" s="35" t="s">
        <v>1304</v>
      </c>
      <c r="AU138" s="35">
        <v>0</v>
      </c>
      <c r="AV138" s="35">
        <v>1</v>
      </c>
      <c r="AW138" s="35">
        <v>0</v>
      </c>
      <c r="AX138" s="35">
        <v>0</v>
      </c>
      <c r="AY138" s="35">
        <v>0</v>
      </c>
      <c r="AZ138" s="35">
        <v>0</v>
      </c>
      <c r="BA138" s="35">
        <v>0</v>
      </c>
      <c r="BB138" s="35">
        <v>0</v>
      </c>
      <c r="BC138" s="35">
        <v>0</v>
      </c>
      <c r="BD138" s="35">
        <v>0</v>
      </c>
      <c r="BE138" s="35">
        <v>0</v>
      </c>
      <c r="BF138" s="35">
        <v>0</v>
      </c>
      <c r="BG138" s="35">
        <v>0</v>
      </c>
      <c r="BI138" s="35" t="s">
        <v>1322</v>
      </c>
      <c r="BK138" s="35" t="s">
        <v>1308</v>
      </c>
      <c r="BL138" s="35">
        <v>0</v>
      </c>
      <c r="BM138" s="35">
        <v>0</v>
      </c>
      <c r="BN138" s="35">
        <v>0</v>
      </c>
      <c r="BO138" s="35">
        <v>0</v>
      </c>
      <c r="BP138" s="35">
        <v>0</v>
      </c>
      <c r="BQ138" s="35">
        <v>0</v>
      </c>
      <c r="BR138" s="35">
        <v>0</v>
      </c>
      <c r="BS138" s="35">
        <v>0</v>
      </c>
      <c r="BT138" s="35">
        <v>0</v>
      </c>
      <c r="BU138" s="35">
        <v>0</v>
      </c>
      <c r="BV138" s="35">
        <v>0</v>
      </c>
      <c r="BW138" s="35">
        <v>0</v>
      </c>
      <c r="BX138" s="35">
        <v>1</v>
      </c>
      <c r="CC138" s="35" t="s">
        <v>1526</v>
      </c>
      <c r="CD138" s="35" t="s">
        <v>1293</v>
      </c>
      <c r="CE138" s="35">
        <v>1</v>
      </c>
      <c r="CF138" s="35">
        <v>0</v>
      </c>
      <c r="CG138" s="35">
        <v>0</v>
      </c>
      <c r="CH138" s="35">
        <v>0</v>
      </c>
      <c r="CI138" s="35">
        <v>0</v>
      </c>
      <c r="CJ138" s="35">
        <v>0</v>
      </c>
      <c r="CK138" s="35">
        <v>0</v>
      </c>
      <c r="CL138" s="35">
        <v>0</v>
      </c>
      <c r="CM138" s="35">
        <v>0</v>
      </c>
      <c r="CN138" s="35">
        <v>0</v>
      </c>
      <c r="CO138" s="35">
        <v>0</v>
      </c>
      <c r="CP138" s="35">
        <v>0</v>
      </c>
      <c r="CQ138" s="35">
        <v>0</v>
      </c>
      <c r="CR138" s="35">
        <v>0</v>
      </c>
      <c r="CS138" s="35">
        <v>0</v>
      </c>
      <c r="CT138" s="35">
        <v>0</v>
      </c>
      <c r="CX138" s="35">
        <v>3</v>
      </c>
      <c r="CY138" s="35">
        <v>4</v>
      </c>
      <c r="CZ138" s="35">
        <v>2</v>
      </c>
      <c r="DA138" s="35">
        <v>3</v>
      </c>
      <c r="DB138" s="35">
        <v>4</v>
      </c>
      <c r="DC138" s="35" t="s">
        <v>1599</v>
      </c>
      <c r="DD138" s="35" t="s">
        <v>1599</v>
      </c>
      <c r="DE138" s="35">
        <v>3</v>
      </c>
      <c r="DF138" s="35" t="s">
        <v>1599</v>
      </c>
      <c r="DG138" s="35">
        <v>3</v>
      </c>
      <c r="DH138" s="35">
        <v>2</v>
      </c>
      <c r="DI138" s="35" t="s">
        <v>1599</v>
      </c>
      <c r="DJ138" s="35" t="s">
        <v>1599</v>
      </c>
      <c r="DK138" s="35" t="s">
        <v>1599</v>
      </c>
      <c r="DL138" s="35">
        <v>4</v>
      </c>
      <c r="DM138" s="35" t="s">
        <v>1599</v>
      </c>
      <c r="DN138" s="35">
        <v>2</v>
      </c>
      <c r="DO138" s="35" t="s">
        <v>1599</v>
      </c>
      <c r="DP138" s="35" t="s">
        <v>1599</v>
      </c>
      <c r="DQ138" s="35" t="s">
        <v>1599</v>
      </c>
      <c r="DR138" s="35" t="s">
        <v>1599</v>
      </c>
      <c r="DS138" s="35" t="s">
        <v>1599</v>
      </c>
      <c r="DT138" s="35" t="s">
        <v>1881</v>
      </c>
      <c r="DU138" s="35" t="s">
        <v>54</v>
      </c>
      <c r="DV138" s="35">
        <v>7</v>
      </c>
      <c r="DW138" s="35" t="s">
        <v>1324</v>
      </c>
      <c r="DY138" s="35" t="s">
        <v>1320</v>
      </c>
      <c r="EA138" s="35" t="s">
        <v>1527</v>
      </c>
      <c r="EB138" s="35" t="s">
        <v>1296</v>
      </c>
      <c r="EC138" s="35" t="s">
        <v>1284</v>
      </c>
      <c r="EJ138" s="35" t="s">
        <v>201</v>
      </c>
      <c r="EK138" s="35">
        <v>0</v>
      </c>
      <c r="EL138" s="35">
        <v>1</v>
      </c>
      <c r="EM138" s="35">
        <v>0</v>
      </c>
      <c r="EN138" s="35">
        <v>0</v>
      </c>
      <c r="EO138" s="35">
        <v>0</v>
      </c>
      <c r="EP138" s="35">
        <v>0</v>
      </c>
      <c r="EQ138" s="35">
        <v>0</v>
      </c>
      <c r="ER138" s="35">
        <v>0</v>
      </c>
      <c r="ES138" s="35">
        <v>0</v>
      </c>
      <c r="EY138" s="20">
        <v>20</v>
      </c>
      <c r="FA138" s="20">
        <v>50</v>
      </c>
      <c r="FC138" s="20" t="s">
        <v>1599</v>
      </c>
      <c r="FE138" s="20" t="s">
        <v>1599</v>
      </c>
      <c r="FG138" s="20" t="s">
        <v>1599</v>
      </c>
      <c r="FK138" s="20" t="s">
        <v>1599</v>
      </c>
      <c r="FL138" s="35" t="s">
        <v>1325</v>
      </c>
      <c r="FM138" s="35">
        <v>1</v>
      </c>
      <c r="FN138" s="35">
        <v>0</v>
      </c>
      <c r="FO138" s="35">
        <v>0</v>
      </c>
      <c r="FQ138" s="35" t="s">
        <v>1528</v>
      </c>
      <c r="FR138" s="44"/>
      <c r="FS138" s="35" t="s">
        <v>177</v>
      </c>
      <c r="FT138" s="35">
        <v>64</v>
      </c>
      <c r="FU138" s="35" t="s">
        <v>1282</v>
      </c>
      <c r="FV138" s="35" t="s">
        <v>1283</v>
      </c>
      <c r="FY138" s="35" t="s">
        <v>1284</v>
      </c>
    </row>
    <row r="139" spans="1:182" x14ac:dyDescent="0.2">
      <c r="A139" s="35" t="s">
        <v>1612</v>
      </c>
      <c r="B139" s="35" t="s">
        <v>568</v>
      </c>
      <c r="C139" s="35" t="s">
        <v>127</v>
      </c>
      <c r="D139" s="35">
        <v>2</v>
      </c>
      <c r="E139" s="35">
        <v>50</v>
      </c>
      <c r="F139" s="35" t="s">
        <v>795</v>
      </c>
      <c r="G139" s="36">
        <v>43235</v>
      </c>
      <c r="H139" s="37">
        <f t="shared" si="5"/>
        <v>43235</v>
      </c>
      <c r="I139" s="35">
        <v>12</v>
      </c>
      <c r="J139" s="35">
        <v>17</v>
      </c>
      <c r="L139" s="35">
        <v>43</v>
      </c>
      <c r="M139" s="35">
        <v>4</v>
      </c>
      <c r="T139" s="35" t="s">
        <v>1285</v>
      </c>
      <c r="U139" s="35" t="s">
        <v>52</v>
      </c>
      <c r="V139" s="35">
        <v>40</v>
      </c>
      <c r="W139" s="35" t="s">
        <v>1340</v>
      </c>
      <c r="X139" s="35" t="s">
        <v>1277</v>
      </c>
      <c r="Y139" s="35">
        <v>1</v>
      </c>
      <c r="Z139" s="35">
        <v>0</v>
      </c>
      <c r="AA139" s="35">
        <v>0</v>
      </c>
      <c r="AB139" s="35">
        <v>0</v>
      </c>
      <c r="AC139" s="35">
        <v>0</v>
      </c>
      <c r="AD139" s="35">
        <v>0</v>
      </c>
      <c r="AE139" s="35">
        <v>0</v>
      </c>
      <c r="AF139" s="35">
        <v>0</v>
      </c>
      <c r="AH139" s="35">
        <v>10</v>
      </c>
      <c r="AI139" s="35" t="s">
        <v>1311</v>
      </c>
      <c r="AJ139" s="35">
        <v>0</v>
      </c>
      <c r="AK139" s="35">
        <v>1</v>
      </c>
      <c r="AL139" s="35">
        <v>0</v>
      </c>
      <c r="AM139" s="35">
        <v>0</v>
      </c>
      <c r="AN139" s="35">
        <v>0</v>
      </c>
      <c r="AO139" s="35">
        <v>0</v>
      </c>
      <c r="AP139" s="35">
        <v>0</v>
      </c>
      <c r="AR139" s="35">
        <v>0</v>
      </c>
      <c r="AS139" s="35">
        <v>2</v>
      </c>
      <c r="AT139" s="35" t="s">
        <v>1663</v>
      </c>
      <c r="AU139" s="35">
        <v>0</v>
      </c>
      <c r="AV139" s="35">
        <v>1</v>
      </c>
      <c r="AW139" s="35">
        <v>0</v>
      </c>
      <c r="AX139" s="35">
        <v>1</v>
      </c>
      <c r="AY139" s="35">
        <v>0</v>
      </c>
      <c r="AZ139" s="35">
        <v>0</v>
      </c>
      <c r="BA139" s="35">
        <v>0</v>
      </c>
      <c r="BB139" s="35">
        <v>0</v>
      </c>
      <c r="BC139" s="35">
        <v>0</v>
      </c>
      <c r="BD139" s="35">
        <v>0</v>
      </c>
      <c r="BE139" s="35">
        <v>0</v>
      </c>
      <c r="BF139" s="35">
        <v>0</v>
      </c>
      <c r="BG139" s="35">
        <v>0</v>
      </c>
      <c r="BI139" s="35" t="s">
        <v>1291</v>
      </c>
      <c r="BJ139" s="35">
        <v>20</v>
      </c>
      <c r="BK139" s="35" t="s">
        <v>1727</v>
      </c>
      <c r="BL139" s="35">
        <v>1</v>
      </c>
      <c r="BM139" s="35">
        <v>0</v>
      </c>
      <c r="BN139" s="35">
        <v>0</v>
      </c>
      <c r="BO139" s="35">
        <v>0</v>
      </c>
      <c r="BP139" s="35">
        <v>0</v>
      </c>
      <c r="BQ139" s="35">
        <v>0</v>
      </c>
      <c r="BR139" s="35">
        <v>0</v>
      </c>
      <c r="BS139" s="35">
        <v>1</v>
      </c>
      <c r="BT139" s="35">
        <v>0</v>
      </c>
      <c r="BU139" s="35">
        <v>0</v>
      </c>
      <c r="BV139" s="35">
        <v>0</v>
      </c>
      <c r="BW139" s="35">
        <v>0</v>
      </c>
      <c r="BX139" s="35">
        <v>0</v>
      </c>
      <c r="CD139" s="35" t="s">
        <v>1815</v>
      </c>
      <c r="CE139" s="35">
        <v>1</v>
      </c>
      <c r="CF139" s="35">
        <v>1</v>
      </c>
      <c r="CG139" s="35">
        <v>0</v>
      </c>
      <c r="CH139" s="35">
        <v>0</v>
      </c>
      <c r="CI139" s="35">
        <v>0</v>
      </c>
      <c r="CJ139" s="35">
        <v>0</v>
      </c>
      <c r="CK139" s="35">
        <v>0</v>
      </c>
      <c r="CL139" s="35">
        <v>1</v>
      </c>
      <c r="CM139" s="35">
        <v>0</v>
      </c>
      <c r="CN139" s="35">
        <v>0</v>
      </c>
      <c r="CO139" s="35">
        <v>0</v>
      </c>
      <c r="CP139" s="35">
        <v>0</v>
      </c>
      <c r="CQ139" s="35">
        <v>0</v>
      </c>
      <c r="CR139" s="35">
        <v>0</v>
      </c>
      <c r="CS139" s="35">
        <v>0</v>
      </c>
      <c r="CT139" s="35">
        <v>0</v>
      </c>
      <c r="CX139" s="35">
        <v>4</v>
      </c>
      <c r="CY139" s="35">
        <v>4</v>
      </c>
      <c r="CZ139" s="35">
        <v>4</v>
      </c>
      <c r="DA139" s="35">
        <v>4</v>
      </c>
      <c r="DB139" s="35">
        <v>4</v>
      </c>
      <c r="DC139" s="35">
        <v>4</v>
      </c>
      <c r="DD139" s="35" t="s">
        <v>1599</v>
      </c>
      <c r="DE139" s="35">
        <v>3</v>
      </c>
      <c r="DF139" s="35" t="s">
        <v>1599</v>
      </c>
      <c r="DG139" s="35">
        <v>4</v>
      </c>
      <c r="DH139" s="35" t="s">
        <v>1599</v>
      </c>
      <c r="DI139" s="35">
        <v>4</v>
      </c>
      <c r="DJ139" s="35">
        <v>3</v>
      </c>
      <c r="DK139" s="35">
        <v>3</v>
      </c>
      <c r="DL139" s="35">
        <v>3</v>
      </c>
      <c r="DM139" s="35">
        <v>3</v>
      </c>
      <c r="DN139" s="35">
        <v>4</v>
      </c>
      <c r="DO139" s="35">
        <v>3</v>
      </c>
      <c r="DP139" s="35" t="s">
        <v>1599</v>
      </c>
      <c r="DQ139" s="35" t="s">
        <v>1599</v>
      </c>
      <c r="DR139" s="35" t="s">
        <v>1599</v>
      </c>
      <c r="DS139" s="35" t="s">
        <v>1599</v>
      </c>
      <c r="DT139" s="35" t="s">
        <v>1881</v>
      </c>
      <c r="DU139" s="35" t="s">
        <v>54</v>
      </c>
      <c r="DV139" s="35">
        <v>6</v>
      </c>
      <c r="DW139" s="35" t="s">
        <v>1318</v>
      </c>
      <c r="DY139" s="35" t="s">
        <v>54</v>
      </c>
      <c r="DZ139" s="35">
        <v>10</v>
      </c>
      <c r="EA139" s="35" t="s">
        <v>795</v>
      </c>
      <c r="EB139" s="35" t="s">
        <v>1317</v>
      </c>
      <c r="EC139" s="35" t="s">
        <v>1284</v>
      </c>
      <c r="ED139" s="35">
        <v>200</v>
      </c>
      <c r="EE139" s="35" t="s">
        <v>795</v>
      </c>
      <c r="EH139" s="35" t="s">
        <v>795</v>
      </c>
      <c r="EI139" s="35" t="s">
        <v>1349</v>
      </c>
      <c r="EJ139" s="35" t="s">
        <v>201</v>
      </c>
      <c r="EK139" s="35">
        <v>0</v>
      </c>
      <c r="EL139" s="35">
        <v>1</v>
      </c>
      <c r="EM139" s="35">
        <v>0</v>
      </c>
      <c r="EN139" s="35">
        <v>0</v>
      </c>
      <c r="EO139" s="35">
        <v>0</v>
      </c>
      <c r="EP139" s="35">
        <v>0</v>
      </c>
      <c r="EQ139" s="35">
        <v>0</v>
      </c>
      <c r="ER139" s="35">
        <v>0</v>
      </c>
      <c r="ES139" s="35">
        <v>0</v>
      </c>
      <c r="EY139" s="20">
        <v>90</v>
      </c>
      <c r="FA139" s="20">
        <v>70</v>
      </c>
      <c r="FC139" s="20" t="s">
        <v>1599</v>
      </c>
      <c r="FE139" s="20" t="s">
        <v>1599</v>
      </c>
      <c r="FG139" s="20" t="s">
        <v>1599</v>
      </c>
      <c r="FK139" s="20" t="s">
        <v>1599</v>
      </c>
      <c r="FL139" s="35" t="s">
        <v>1325</v>
      </c>
      <c r="FM139" s="35">
        <v>1</v>
      </c>
      <c r="FN139" s="35">
        <v>0</v>
      </c>
      <c r="FO139" s="35">
        <v>0</v>
      </c>
      <c r="FQ139" s="35" t="s">
        <v>1529</v>
      </c>
      <c r="FR139" s="44">
        <v>18390</v>
      </c>
      <c r="FS139" s="35" t="s">
        <v>1281</v>
      </c>
      <c r="FT139" s="35">
        <v>53</v>
      </c>
      <c r="FU139" s="35" t="s">
        <v>1301</v>
      </c>
      <c r="FV139" s="35" t="s">
        <v>1302</v>
      </c>
      <c r="FX139" s="35">
        <v>5000</v>
      </c>
      <c r="FY139" s="35" t="s">
        <v>1303</v>
      </c>
    </row>
    <row r="140" spans="1:182" x14ac:dyDescent="0.2">
      <c r="A140" s="35" t="s">
        <v>1612</v>
      </c>
      <c r="B140" s="35" t="s">
        <v>568</v>
      </c>
      <c r="C140" s="35" t="s">
        <v>128</v>
      </c>
      <c r="D140" s="35">
        <v>2</v>
      </c>
      <c r="E140" s="35">
        <v>50</v>
      </c>
      <c r="F140" s="35" t="s">
        <v>795</v>
      </c>
      <c r="G140" s="36">
        <v>43235</v>
      </c>
      <c r="H140" s="37">
        <f t="shared" si="5"/>
        <v>43235</v>
      </c>
      <c r="I140" s="35">
        <v>12</v>
      </c>
      <c r="J140" s="35">
        <v>17</v>
      </c>
      <c r="L140" s="35">
        <v>43</v>
      </c>
      <c r="M140" s="35">
        <v>4</v>
      </c>
      <c r="T140" s="35" t="s">
        <v>1285</v>
      </c>
      <c r="U140" s="35" t="s">
        <v>52</v>
      </c>
      <c r="V140" s="35">
        <v>25</v>
      </c>
      <c r="W140" s="35" t="s">
        <v>1340</v>
      </c>
      <c r="X140" s="35" t="s">
        <v>1277</v>
      </c>
      <c r="Y140" s="35">
        <v>1</v>
      </c>
      <c r="Z140" s="35">
        <v>0</v>
      </c>
      <c r="AA140" s="35">
        <v>0</v>
      </c>
      <c r="AB140" s="35">
        <v>0</v>
      </c>
      <c r="AC140" s="35">
        <v>0</v>
      </c>
      <c r="AD140" s="35">
        <v>0</v>
      </c>
      <c r="AE140" s="35">
        <v>0</v>
      </c>
      <c r="AF140" s="35">
        <v>0</v>
      </c>
      <c r="AH140" s="35">
        <v>7</v>
      </c>
      <c r="AI140" s="35" t="s">
        <v>1311</v>
      </c>
      <c r="AJ140" s="35">
        <v>0</v>
      </c>
      <c r="AK140" s="35">
        <v>1</v>
      </c>
      <c r="AL140" s="35">
        <v>0</v>
      </c>
      <c r="AM140" s="35">
        <v>0</v>
      </c>
      <c r="AN140" s="35">
        <v>0</v>
      </c>
      <c r="AO140" s="35">
        <v>0</v>
      </c>
      <c r="AP140" s="35">
        <v>0</v>
      </c>
      <c r="AR140" s="35">
        <v>0</v>
      </c>
      <c r="AS140" s="35">
        <v>2</v>
      </c>
      <c r="AT140" s="35" t="s">
        <v>1304</v>
      </c>
      <c r="AU140" s="35">
        <v>0</v>
      </c>
      <c r="AV140" s="35">
        <v>1</v>
      </c>
      <c r="AW140" s="35">
        <v>0</v>
      </c>
      <c r="AX140" s="35">
        <v>0</v>
      </c>
      <c r="AY140" s="35">
        <v>0</v>
      </c>
      <c r="AZ140" s="35">
        <v>0</v>
      </c>
      <c r="BA140" s="35">
        <v>0</v>
      </c>
      <c r="BB140" s="35">
        <v>0</v>
      </c>
      <c r="BC140" s="35">
        <v>0</v>
      </c>
      <c r="BD140" s="35">
        <v>0</v>
      </c>
      <c r="BE140" s="35">
        <v>0</v>
      </c>
      <c r="BF140" s="35">
        <v>0</v>
      </c>
      <c r="BG140" s="35">
        <v>0</v>
      </c>
      <c r="BI140" s="35" t="s">
        <v>1322</v>
      </c>
      <c r="BJ140" s="35">
        <v>20</v>
      </c>
      <c r="BK140" s="35" t="s">
        <v>1771</v>
      </c>
      <c r="BL140" s="35">
        <v>1</v>
      </c>
      <c r="BM140" s="35">
        <v>0</v>
      </c>
      <c r="BN140" s="35">
        <v>1</v>
      </c>
      <c r="BO140" s="35">
        <v>0</v>
      </c>
      <c r="BP140" s="35">
        <v>0</v>
      </c>
      <c r="BQ140" s="35">
        <v>0</v>
      </c>
      <c r="BR140" s="35">
        <v>1</v>
      </c>
      <c r="BS140" s="35">
        <v>1</v>
      </c>
      <c r="BT140" s="35">
        <v>0</v>
      </c>
      <c r="BU140" s="35">
        <v>1</v>
      </c>
      <c r="BV140" s="35">
        <v>0</v>
      </c>
      <c r="BW140" s="35">
        <v>0</v>
      </c>
      <c r="BX140" s="35">
        <v>0</v>
      </c>
      <c r="BZ140" s="35" t="s">
        <v>1530</v>
      </c>
      <c r="CD140" s="35" t="s">
        <v>1853</v>
      </c>
      <c r="CE140" s="35">
        <v>0</v>
      </c>
      <c r="CF140" s="35">
        <v>0</v>
      </c>
      <c r="CG140" s="35">
        <v>0</v>
      </c>
      <c r="CH140" s="35">
        <v>1</v>
      </c>
      <c r="CI140" s="35">
        <v>0</v>
      </c>
      <c r="CJ140" s="35">
        <v>1</v>
      </c>
      <c r="CK140" s="35">
        <v>1</v>
      </c>
      <c r="CL140" s="35">
        <v>1</v>
      </c>
      <c r="CM140" s="35">
        <v>0</v>
      </c>
      <c r="CN140" s="35">
        <v>0</v>
      </c>
      <c r="CO140" s="35">
        <v>0</v>
      </c>
      <c r="CP140" s="35">
        <v>0</v>
      </c>
      <c r="CQ140" s="35">
        <v>1</v>
      </c>
      <c r="CR140" s="35">
        <v>0</v>
      </c>
      <c r="CS140" s="35">
        <v>0</v>
      </c>
      <c r="CT140" s="35">
        <v>0</v>
      </c>
      <c r="CX140" s="35">
        <v>4</v>
      </c>
      <c r="CY140" s="35">
        <v>4</v>
      </c>
      <c r="CZ140" s="35">
        <v>4</v>
      </c>
      <c r="DA140" s="35">
        <v>4</v>
      </c>
      <c r="DB140" s="35">
        <v>4</v>
      </c>
      <c r="DC140" s="35">
        <v>4</v>
      </c>
      <c r="DD140" s="35">
        <v>4</v>
      </c>
      <c r="DE140" s="35">
        <v>3</v>
      </c>
      <c r="DF140" s="35">
        <v>3</v>
      </c>
      <c r="DG140" s="35">
        <v>4</v>
      </c>
      <c r="DH140" s="35" t="s">
        <v>1599</v>
      </c>
      <c r="DI140" s="35">
        <v>4</v>
      </c>
      <c r="DJ140" s="35" t="s">
        <v>1599</v>
      </c>
      <c r="DK140" s="35" t="s">
        <v>1599</v>
      </c>
      <c r="DL140" s="35">
        <v>3</v>
      </c>
      <c r="DM140" s="35">
        <v>3</v>
      </c>
      <c r="DN140" s="35">
        <v>4</v>
      </c>
      <c r="DO140" s="35" t="s">
        <v>1599</v>
      </c>
      <c r="DP140" s="35" t="s">
        <v>1599</v>
      </c>
      <c r="DQ140" s="35" t="s">
        <v>1599</v>
      </c>
      <c r="DR140" s="35" t="s">
        <v>1599</v>
      </c>
      <c r="DS140" s="35" t="s">
        <v>1599</v>
      </c>
      <c r="DT140" s="35" t="s">
        <v>1296</v>
      </c>
      <c r="DU140" s="35" t="s">
        <v>54</v>
      </c>
      <c r="DV140" s="35">
        <v>4</v>
      </c>
      <c r="DW140" s="35" t="s">
        <v>1318</v>
      </c>
      <c r="DY140" s="35" t="s">
        <v>54</v>
      </c>
      <c r="DZ140" s="35">
        <v>20</v>
      </c>
      <c r="EA140" s="35" t="s">
        <v>795</v>
      </c>
      <c r="EB140" s="35" t="s">
        <v>1296</v>
      </c>
      <c r="EC140" s="35" t="s">
        <v>1284</v>
      </c>
      <c r="ED140" s="35">
        <v>200</v>
      </c>
      <c r="EE140" s="35" t="s">
        <v>795</v>
      </c>
      <c r="EH140" s="35" t="s">
        <v>795</v>
      </c>
      <c r="EI140" s="35" t="s">
        <v>1349</v>
      </c>
      <c r="EJ140" s="35" t="s">
        <v>201</v>
      </c>
      <c r="EK140" s="35">
        <v>0</v>
      </c>
      <c r="EL140" s="35">
        <v>1</v>
      </c>
      <c r="EM140" s="35">
        <v>0</v>
      </c>
      <c r="EN140" s="35">
        <v>0</v>
      </c>
      <c r="EO140" s="35">
        <v>0</v>
      </c>
      <c r="EP140" s="35">
        <v>0</v>
      </c>
      <c r="EQ140" s="35">
        <v>0</v>
      </c>
      <c r="ER140" s="35">
        <v>0</v>
      </c>
      <c r="ES140" s="35">
        <v>0</v>
      </c>
      <c r="EY140" s="20">
        <v>90</v>
      </c>
      <c r="FA140" s="20">
        <v>60</v>
      </c>
      <c r="FC140" s="20">
        <v>10</v>
      </c>
      <c r="FE140" s="20">
        <v>10</v>
      </c>
      <c r="FG140" s="20" t="s">
        <v>1599</v>
      </c>
      <c r="FK140" s="20">
        <v>10</v>
      </c>
      <c r="FL140" s="35" t="s">
        <v>1325</v>
      </c>
      <c r="FM140" s="35">
        <v>1</v>
      </c>
      <c r="FN140" s="35">
        <v>0</v>
      </c>
      <c r="FO140" s="35">
        <v>0</v>
      </c>
      <c r="FQ140" s="35" t="s">
        <v>1529</v>
      </c>
      <c r="FR140" s="44">
        <v>18391</v>
      </c>
      <c r="FS140" s="35" t="s">
        <v>1281</v>
      </c>
      <c r="FT140" s="35">
        <v>62</v>
      </c>
      <c r="FU140" s="35" t="s">
        <v>1282</v>
      </c>
      <c r="FV140" s="35" t="s">
        <v>1283</v>
      </c>
      <c r="FX140" s="35">
        <v>5000</v>
      </c>
      <c r="FY140" s="35" t="s">
        <v>1303</v>
      </c>
    </row>
    <row r="141" spans="1:182" x14ac:dyDescent="0.2">
      <c r="A141" s="35" t="s">
        <v>1612</v>
      </c>
      <c r="B141" s="35" t="s">
        <v>568</v>
      </c>
      <c r="C141" s="35" t="s">
        <v>129</v>
      </c>
      <c r="D141" s="35">
        <v>1</v>
      </c>
      <c r="E141" s="35">
        <v>50</v>
      </c>
      <c r="F141" s="35" t="s">
        <v>795</v>
      </c>
      <c r="G141" s="36">
        <v>43235</v>
      </c>
      <c r="H141" s="37">
        <f t="shared" si="5"/>
        <v>43235</v>
      </c>
      <c r="I141" s="35">
        <v>12</v>
      </c>
      <c r="J141" s="35">
        <v>17</v>
      </c>
      <c r="L141" s="35">
        <v>43</v>
      </c>
      <c r="M141" s="35">
        <v>4</v>
      </c>
      <c r="T141" s="35" t="s">
        <v>1339</v>
      </c>
      <c r="U141" s="35" t="s">
        <v>1275</v>
      </c>
      <c r="V141" s="35">
        <v>20</v>
      </c>
      <c r="W141" s="35" t="s">
        <v>1276</v>
      </c>
      <c r="X141" s="35" t="s">
        <v>201</v>
      </c>
      <c r="Y141" s="35">
        <v>0</v>
      </c>
      <c r="Z141" s="35">
        <v>1</v>
      </c>
      <c r="AA141" s="35">
        <v>0</v>
      </c>
      <c r="AB141" s="35">
        <v>0</v>
      </c>
      <c r="AC141" s="35">
        <v>0</v>
      </c>
      <c r="AD141" s="35">
        <v>0</v>
      </c>
      <c r="AE141" s="35">
        <v>0</v>
      </c>
      <c r="AF141" s="35">
        <v>0</v>
      </c>
      <c r="AH141" s="35">
        <v>50</v>
      </c>
      <c r="AI141" s="35" t="s">
        <v>1311</v>
      </c>
      <c r="AJ141" s="35">
        <v>0</v>
      </c>
      <c r="AK141" s="35">
        <v>1</v>
      </c>
      <c r="AL141" s="35">
        <v>0</v>
      </c>
      <c r="AM141" s="35">
        <v>0</v>
      </c>
      <c r="AN141" s="35">
        <v>0</v>
      </c>
      <c r="AO141" s="35">
        <v>0</v>
      </c>
      <c r="AP141" s="35">
        <v>0</v>
      </c>
      <c r="AR141" s="35">
        <v>0</v>
      </c>
      <c r="AS141" s="35">
        <v>2</v>
      </c>
      <c r="AT141" s="35" t="s">
        <v>1279</v>
      </c>
      <c r="AU141" s="35">
        <v>0</v>
      </c>
      <c r="AV141" s="35">
        <v>0</v>
      </c>
      <c r="AW141" s="35">
        <v>0</v>
      </c>
      <c r="AX141" s="35">
        <v>0</v>
      </c>
      <c r="AY141" s="35">
        <v>0</v>
      </c>
      <c r="AZ141" s="35">
        <v>0</v>
      </c>
      <c r="BA141" s="35">
        <v>0</v>
      </c>
      <c r="BB141" s="35">
        <v>0</v>
      </c>
      <c r="BC141" s="35">
        <v>0</v>
      </c>
      <c r="BD141" s="35">
        <v>0</v>
      </c>
      <c r="BE141" s="35">
        <v>0</v>
      </c>
      <c r="BF141" s="35">
        <v>0</v>
      </c>
      <c r="BG141" s="35">
        <v>1</v>
      </c>
      <c r="BK141" s="35" t="s">
        <v>1772</v>
      </c>
      <c r="BL141" s="35">
        <v>0</v>
      </c>
      <c r="BM141" s="35">
        <v>0</v>
      </c>
      <c r="BN141" s="35">
        <v>0</v>
      </c>
      <c r="BO141" s="35">
        <v>0</v>
      </c>
      <c r="BP141" s="35">
        <v>0</v>
      </c>
      <c r="BQ141" s="35">
        <v>0</v>
      </c>
      <c r="BR141" s="35">
        <v>0</v>
      </c>
      <c r="BS141" s="35">
        <v>0</v>
      </c>
      <c r="BT141" s="35">
        <v>0</v>
      </c>
      <c r="BU141" s="35">
        <v>0</v>
      </c>
      <c r="BV141" s="35">
        <v>0</v>
      </c>
      <c r="BW141" s="35">
        <v>1</v>
      </c>
      <c r="BX141" s="35">
        <v>0</v>
      </c>
      <c r="CD141" s="35" t="s">
        <v>1280</v>
      </c>
      <c r="CE141" s="35">
        <v>0</v>
      </c>
      <c r="CF141" s="35">
        <v>0</v>
      </c>
      <c r="CG141" s="35">
        <v>0</v>
      </c>
      <c r="CH141" s="35">
        <v>0</v>
      </c>
      <c r="CI141" s="35">
        <v>0</v>
      </c>
      <c r="CJ141" s="35">
        <v>0</v>
      </c>
      <c r="CK141" s="35">
        <v>0</v>
      </c>
      <c r="CL141" s="35">
        <v>0</v>
      </c>
      <c r="CM141" s="35">
        <v>0</v>
      </c>
      <c r="CN141" s="35">
        <v>0</v>
      </c>
      <c r="CO141" s="35">
        <v>0</v>
      </c>
      <c r="CP141" s="35">
        <v>0</v>
      </c>
      <c r="CQ141" s="35">
        <v>0</v>
      </c>
      <c r="CR141" s="35">
        <v>0</v>
      </c>
      <c r="CS141" s="35">
        <v>1</v>
      </c>
      <c r="CT141" s="35">
        <v>0</v>
      </c>
      <c r="CX141" s="35">
        <v>4</v>
      </c>
      <c r="CY141" s="35">
        <v>4</v>
      </c>
      <c r="CZ141" s="35">
        <v>3</v>
      </c>
      <c r="DA141" s="35">
        <v>4</v>
      </c>
      <c r="DB141" s="35">
        <v>4</v>
      </c>
      <c r="DC141" s="35">
        <v>4</v>
      </c>
      <c r="DD141" s="35">
        <v>4</v>
      </c>
      <c r="DE141" s="35">
        <v>3</v>
      </c>
      <c r="DF141" s="35">
        <v>4</v>
      </c>
      <c r="DG141" s="35">
        <v>4</v>
      </c>
      <c r="DH141" s="35">
        <v>3</v>
      </c>
      <c r="DI141" s="35" t="s">
        <v>1599</v>
      </c>
      <c r="DJ141" s="35" t="s">
        <v>1599</v>
      </c>
      <c r="DK141" s="35" t="s">
        <v>1599</v>
      </c>
      <c r="DL141" s="35" t="s">
        <v>1599</v>
      </c>
      <c r="DM141" s="35" t="s">
        <v>1599</v>
      </c>
      <c r="DN141" s="35">
        <v>3</v>
      </c>
      <c r="DO141" s="35" t="s">
        <v>1599</v>
      </c>
      <c r="DP141" s="35" t="s">
        <v>1599</v>
      </c>
      <c r="DQ141" s="35" t="s">
        <v>1599</v>
      </c>
      <c r="DR141" s="35" t="s">
        <v>1599</v>
      </c>
      <c r="DS141" s="35" t="s">
        <v>1599</v>
      </c>
      <c r="DT141" s="35" t="s">
        <v>1306</v>
      </c>
      <c r="DU141" s="35" t="s">
        <v>51</v>
      </c>
      <c r="EJ141" s="35" t="s">
        <v>1599</v>
      </c>
      <c r="EW141" s="20" t="s">
        <v>54</v>
      </c>
      <c r="FA141" s="20">
        <v>10</v>
      </c>
      <c r="FC141" s="20" t="s">
        <v>1599</v>
      </c>
      <c r="FE141" s="20" t="s">
        <v>1599</v>
      </c>
      <c r="FG141" s="20" t="s">
        <v>1599</v>
      </c>
      <c r="FK141" s="20" t="s">
        <v>1599</v>
      </c>
      <c r="FL141" s="35" t="s">
        <v>1923</v>
      </c>
      <c r="FM141" s="35">
        <v>0</v>
      </c>
      <c r="FN141" s="35">
        <v>1</v>
      </c>
      <c r="FO141" s="35">
        <v>0</v>
      </c>
      <c r="FQ141" s="35" t="s">
        <v>1531</v>
      </c>
      <c r="FR141" s="44">
        <v>79180</v>
      </c>
      <c r="FS141" s="35" t="s">
        <v>1281</v>
      </c>
      <c r="FT141" s="35">
        <v>50</v>
      </c>
      <c r="FU141" s="35" t="s">
        <v>1301</v>
      </c>
      <c r="FV141" s="35" t="s">
        <v>1336</v>
      </c>
      <c r="FY141" s="35" t="s">
        <v>1337</v>
      </c>
    </row>
    <row r="142" spans="1:182" x14ac:dyDescent="0.2">
      <c r="A142" s="35" t="s">
        <v>1612</v>
      </c>
      <c r="B142" s="35" t="s">
        <v>568</v>
      </c>
      <c r="C142" s="35" t="s">
        <v>130</v>
      </c>
      <c r="D142" s="35">
        <v>1</v>
      </c>
      <c r="E142" s="35">
        <v>50</v>
      </c>
      <c r="F142" s="35" t="s">
        <v>795</v>
      </c>
      <c r="G142" s="36">
        <v>43235</v>
      </c>
      <c r="H142" s="37">
        <f t="shared" si="5"/>
        <v>43235</v>
      </c>
      <c r="I142" s="35">
        <v>14</v>
      </c>
      <c r="J142" s="35">
        <v>17</v>
      </c>
      <c r="L142" s="35">
        <v>43</v>
      </c>
      <c r="M142" s="35">
        <v>4</v>
      </c>
      <c r="T142" s="35" t="s">
        <v>1274</v>
      </c>
      <c r="U142" s="35" t="s">
        <v>50</v>
      </c>
      <c r="V142" s="35">
        <v>8</v>
      </c>
      <c r="W142" s="35" t="s">
        <v>1276</v>
      </c>
      <c r="X142" s="35" t="s">
        <v>1277</v>
      </c>
      <c r="Y142" s="35">
        <v>1</v>
      </c>
      <c r="Z142" s="35">
        <v>0</v>
      </c>
      <c r="AA142" s="35">
        <v>0</v>
      </c>
      <c r="AB142" s="35">
        <v>0</v>
      </c>
      <c r="AC142" s="35">
        <v>0</v>
      </c>
      <c r="AD142" s="35">
        <v>0</v>
      </c>
      <c r="AE142" s="35">
        <v>0</v>
      </c>
      <c r="AF142" s="35">
        <v>0</v>
      </c>
      <c r="AH142" s="35">
        <v>0</v>
      </c>
      <c r="AI142" s="35" t="s">
        <v>1278</v>
      </c>
      <c r="AJ142" s="35">
        <v>1</v>
      </c>
      <c r="AK142" s="35">
        <v>0</v>
      </c>
      <c r="AL142" s="35">
        <v>0</v>
      </c>
      <c r="AM142" s="35">
        <v>0</v>
      </c>
      <c r="AN142" s="35">
        <v>0</v>
      </c>
      <c r="AO142" s="35">
        <v>0</v>
      </c>
      <c r="AP142" s="35">
        <v>0</v>
      </c>
      <c r="AR142" s="35">
        <v>0</v>
      </c>
      <c r="AS142" s="35">
        <v>1</v>
      </c>
      <c r="AT142" s="35" t="s">
        <v>1279</v>
      </c>
      <c r="AU142" s="35">
        <v>0</v>
      </c>
      <c r="AV142" s="35">
        <v>0</v>
      </c>
      <c r="AW142" s="35">
        <v>0</v>
      </c>
      <c r="AX142" s="35">
        <v>0</v>
      </c>
      <c r="AY142" s="35">
        <v>0</v>
      </c>
      <c r="AZ142" s="35">
        <v>0</v>
      </c>
      <c r="BA142" s="35">
        <v>0</v>
      </c>
      <c r="BB142" s="35">
        <v>0</v>
      </c>
      <c r="BC142" s="35">
        <v>0</v>
      </c>
      <c r="BD142" s="35">
        <v>0</v>
      </c>
      <c r="BE142" s="35">
        <v>0</v>
      </c>
      <c r="BF142" s="35">
        <v>0</v>
      </c>
      <c r="BG142" s="35">
        <v>1</v>
      </c>
      <c r="BK142" s="35" t="s">
        <v>1772</v>
      </c>
      <c r="BL142" s="35">
        <v>0</v>
      </c>
      <c r="BM142" s="35">
        <v>0</v>
      </c>
      <c r="BN142" s="35">
        <v>0</v>
      </c>
      <c r="BO142" s="35">
        <v>0</v>
      </c>
      <c r="BP142" s="35">
        <v>0</v>
      </c>
      <c r="BQ142" s="35">
        <v>0</v>
      </c>
      <c r="BR142" s="35">
        <v>0</v>
      </c>
      <c r="BS142" s="35">
        <v>0</v>
      </c>
      <c r="BT142" s="35">
        <v>0</v>
      </c>
      <c r="BU142" s="35">
        <v>0</v>
      </c>
      <c r="BV142" s="35">
        <v>0</v>
      </c>
      <c r="BW142" s="35">
        <v>1</v>
      </c>
      <c r="BX142" s="35">
        <v>0</v>
      </c>
      <c r="CD142" s="35" t="s">
        <v>1280</v>
      </c>
      <c r="CE142" s="35">
        <v>0</v>
      </c>
      <c r="CF142" s="35">
        <v>0</v>
      </c>
      <c r="CG142" s="35">
        <v>0</v>
      </c>
      <c r="CH142" s="35">
        <v>0</v>
      </c>
      <c r="CI142" s="35">
        <v>0</v>
      </c>
      <c r="CJ142" s="35">
        <v>0</v>
      </c>
      <c r="CK142" s="35">
        <v>0</v>
      </c>
      <c r="CL142" s="35">
        <v>0</v>
      </c>
      <c r="CM142" s="35">
        <v>0</v>
      </c>
      <c r="CN142" s="35">
        <v>0</v>
      </c>
      <c r="CO142" s="35">
        <v>0</v>
      </c>
      <c r="CP142" s="35">
        <v>0</v>
      </c>
      <c r="CQ142" s="35">
        <v>0</v>
      </c>
      <c r="CR142" s="35">
        <v>0</v>
      </c>
      <c r="CS142" s="35">
        <v>1</v>
      </c>
      <c r="CT142" s="35">
        <v>0</v>
      </c>
      <c r="CX142" s="35">
        <v>3</v>
      </c>
      <c r="CY142" s="35">
        <v>4</v>
      </c>
      <c r="CZ142" s="35">
        <v>3</v>
      </c>
      <c r="DA142" s="35">
        <v>3</v>
      </c>
      <c r="DB142" s="35">
        <v>3</v>
      </c>
      <c r="DC142" s="35">
        <v>3</v>
      </c>
      <c r="DD142" s="35">
        <v>3</v>
      </c>
      <c r="DE142" s="35" t="s">
        <v>1599</v>
      </c>
      <c r="DF142" s="35" t="s">
        <v>1599</v>
      </c>
      <c r="DG142" s="35" t="s">
        <v>1599</v>
      </c>
      <c r="DH142" s="35" t="s">
        <v>1599</v>
      </c>
      <c r="DI142" s="35" t="s">
        <v>1599</v>
      </c>
      <c r="DJ142" s="35" t="s">
        <v>1599</v>
      </c>
      <c r="DK142" s="35" t="s">
        <v>1599</v>
      </c>
      <c r="DL142" s="35" t="s">
        <v>1599</v>
      </c>
      <c r="DM142" s="35">
        <v>4</v>
      </c>
      <c r="DN142" s="35">
        <v>1</v>
      </c>
      <c r="DO142" s="35">
        <v>1</v>
      </c>
      <c r="DP142" s="35">
        <v>1</v>
      </c>
      <c r="DQ142" s="35">
        <v>1</v>
      </c>
      <c r="DR142" s="35">
        <v>1</v>
      </c>
      <c r="DS142" s="35">
        <v>1</v>
      </c>
      <c r="DT142" s="35" t="s">
        <v>1881</v>
      </c>
      <c r="DU142" s="35" t="s">
        <v>51</v>
      </c>
      <c r="EJ142" s="35" t="s">
        <v>1599</v>
      </c>
      <c r="EW142" s="20" t="s">
        <v>51</v>
      </c>
      <c r="FA142" s="20" t="s">
        <v>1599</v>
      </c>
      <c r="FC142" s="20" t="s">
        <v>1599</v>
      </c>
      <c r="FE142" s="20" t="s">
        <v>1599</v>
      </c>
      <c r="FG142" s="20" t="s">
        <v>1599</v>
      </c>
      <c r="FK142" s="20" t="s">
        <v>1599</v>
      </c>
      <c r="FL142" s="35" t="s">
        <v>1325</v>
      </c>
      <c r="FM142" s="35">
        <v>1</v>
      </c>
      <c r="FN142" s="35">
        <v>0</v>
      </c>
      <c r="FO142" s="35">
        <v>0</v>
      </c>
      <c r="FQ142" s="35" t="s">
        <v>795</v>
      </c>
      <c r="FR142" s="44">
        <v>17000</v>
      </c>
      <c r="FS142" s="35" t="s">
        <v>1281</v>
      </c>
      <c r="FT142" s="35">
        <v>32</v>
      </c>
      <c r="FU142" s="35" t="s">
        <v>1282</v>
      </c>
      <c r="FV142" s="35" t="s">
        <v>1336</v>
      </c>
      <c r="FX142" s="35">
        <v>3000</v>
      </c>
      <c r="FY142" s="35" t="s">
        <v>1284</v>
      </c>
    </row>
    <row r="143" spans="1:182" x14ac:dyDescent="0.2">
      <c r="A143" s="35" t="s">
        <v>1612</v>
      </c>
      <c r="B143" s="35" t="s">
        <v>568</v>
      </c>
      <c r="C143" s="35" t="s">
        <v>131</v>
      </c>
      <c r="D143" s="35">
        <v>1</v>
      </c>
      <c r="E143" s="35">
        <v>50</v>
      </c>
      <c r="F143" s="35" t="s">
        <v>795</v>
      </c>
      <c r="G143" s="36">
        <v>43235</v>
      </c>
      <c r="H143" s="37">
        <f t="shared" si="5"/>
        <v>43235</v>
      </c>
      <c r="I143" s="35">
        <v>14</v>
      </c>
      <c r="J143" s="35">
        <v>17</v>
      </c>
      <c r="L143" s="35">
        <v>43</v>
      </c>
      <c r="M143" s="35">
        <v>4</v>
      </c>
      <c r="T143" s="35" t="s">
        <v>1339</v>
      </c>
      <c r="U143" s="35" t="s">
        <v>55</v>
      </c>
      <c r="V143" s="35">
        <v>50</v>
      </c>
      <c r="W143" s="35" t="s">
        <v>1276</v>
      </c>
      <c r="X143" s="35" t="s">
        <v>1277</v>
      </c>
      <c r="Y143" s="35">
        <v>1</v>
      </c>
      <c r="Z143" s="35">
        <v>0</v>
      </c>
      <c r="AA143" s="35">
        <v>0</v>
      </c>
      <c r="AB143" s="35">
        <v>0</v>
      </c>
      <c r="AC143" s="35">
        <v>0</v>
      </c>
      <c r="AD143" s="35">
        <v>0</v>
      </c>
      <c r="AE143" s="35">
        <v>0</v>
      </c>
      <c r="AF143" s="35">
        <v>0</v>
      </c>
      <c r="AH143" s="35">
        <v>0</v>
      </c>
      <c r="AI143" s="35" t="s">
        <v>1278</v>
      </c>
      <c r="AJ143" s="35">
        <v>1</v>
      </c>
      <c r="AK143" s="35">
        <v>0</v>
      </c>
      <c r="AL143" s="35">
        <v>0</v>
      </c>
      <c r="AM143" s="35">
        <v>0</v>
      </c>
      <c r="AN143" s="35">
        <v>0</v>
      </c>
      <c r="AO143" s="35">
        <v>0</v>
      </c>
      <c r="AP143" s="35">
        <v>0</v>
      </c>
      <c r="AR143" s="35">
        <v>0</v>
      </c>
      <c r="AS143" s="35">
        <v>1</v>
      </c>
      <c r="AT143" s="35" t="s">
        <v>1288</v>
      </c>
      <c r="AU143" s="35">
        <v>1</v>
      </c>
      <c r="AV143" s="35">
        <v>0</v>
      </c>
      <c r="AW143" s="35">
        <v>0</v>
      </c>
      <c r="AX143" s="35">
        <v>0</v>
      </c>
      <c r="AY143" s="35">
        <v>0</v>
      </c>
      <c r="AZ143" s="35">
        <v>0</v>
      </c>
      <c r="BA143" s="35">
        <v>0</v>
      </c>
      <c r="BB143" s="35">
        <v>0</v>
      </c>
      <c r="BC143" s="35">
        <v>0</v>
      </c>
      <c r="BD143" s="35">
        <v>0</v>
      </c>
      <c r="BE143" s="35">
        <v>0</v>
      </c>
      <c r="BF143" s="35">
        <v>0</v>
      </c>
      <c r="BG143" s="35">
        <v>0</v>
      </c>
      <c r="BI143" s="35" t="s">
        <v>1322</v>
      </c>
      <c r="BJ143" s="35">
        <v>10</v>
      </c>
      <c r="BK143" s="35" t="s">
        <v>1755</v>
      </c>
      <c r="BL143" s="35">
        <v>0</v>
      </c>
      <c r="BM143" s="35">
        <v>0</v>
      </c>
      <c r="BN143" s="35">
        <v>0</v>
      </c>
      <c r="BO143" s="35">
        <v>0</v>
      </c>
      <c r="BP143" s="35">
        <v>0</v>
      </c>
      <c r="BQ143" s="35">
        <v>1</v>
      </c>
      <c r="BR143" s="35">
        <v>0</v>
      </c>
      <c r="BS143" s="35">
        <v>0</v>
      </c>
      <c r="BT143" s="35">
        <v>0</v>
      </c>
      <c r="BU143" s="35">
        <v>0</v>
      </c>
      <c r="BV143" s="35">
        <v>0</v>
      </c>
      <c r="BW143" s="35">
        <v>0</v>
      </c>
      <c r="BX143" s="35">
        <v>0</v>
      </c>
      <c r="CB143" s="35" t="s">
        <v>1431</v>
      </c>
      <c r="CD143" s="35" t="s">
        <v>1791</v>
      </c>
      <c r="CE143" s="35">
        <v>1</v>
      </c>
      <c r="CF143" s="35">
        <v>1</v>
      </c>
      <c r="CG143" s="35">
        <v>0</v>
      </c>
      <c r="CH143" s="35">
        <v>0</v>
      </c>
      <c r="CI143" s="35">
        <v>0</v>
      </c>
      <c r="CJ143" s="35">
        <v>0</v>
      </c>
      <c r="CK143" s="35">
        <v>0</v>
      </c>
      <c r="CL143" s="35">
        <v>0</v>
      </c>
      <c r="CM143" s="35">
        <v>0</v>
      </c>
      <c r="CN143" s="35">
        <v>0</v>
      </c>
      <c r="CO143" s="35">
        <v>0</v>
      </c>
      <c r="CP143" s="35">
        <v>0</v>
      </c>
      <c r="CQ143" s="35">
        <v>0</v>
      </c>
      <c r="CR143" s="35">
        <v>0</v>
      </c>
      <c r="CS143" s="35">
        <v>1</v>
      </c>
      <c r="CT143" s="35">
        <v>0</v>
      </c>
      <c r="CX143" s="35">
        <v>3</v>
      </c>
      <c r="CY143" s="35">
        <v>3</v>
      </c>
      <c r="CZ143" s="35">
        <v>4</v>
      </c>
      <c r="DA143" s="35">
        <v>4</v>
      </c>
      <c r="DB143" s="35">
        <v>3</v>
      </c>
      <c r="DC143" s="35">
        <v>2</v>
      </c>
      <c r="DD143" s="35" t="s">
        <v>1599</v>
      </c>
      <c r="DE143" s="35" t="s">
        <v>1599</v>
      </c>
      <c r="DF143" s="35">
        <v>4</v>
      </c>
      <c r="DG143" s="35">
        <v>3</v>
      </c>
      <c r="DH143" s="35" t="s">
        <v>1599</v>
      </c>
      <c r="DI143" s="35" t="s">
        <v>1599</v>
      </c>
      <c r="DJ143" s="35" t="s">
        <v>1599</v>
      </c>
      <c r="DK143" s="35" t="s">
        <v>1599</v>
      </c>
      <c r="DL143" s="35">
        <v>4</v>
      </c>
      <c r="DM143" s="35">
        <v>3</v>
      </c>
      <c r="DN143" s="35">
        <v>2</v>
      </c>
      <c r="DO143" s="35" t="s">
        <v>1599</v>
      </c>
      <c r="DP143" s="35" t="s">
        <v>1599</v>
      </c>
      <c r="DQ143" s="35">
        <v>2</v>
      </c>
      <c r="DR143" s="35" t="s">
        <v>1599</v>
      </c>
      <c r="DS143" s="35" t="s">
        <v>1599</v>
      </c>
      <c r="DT143" s="35" t="s">
        <v>1317</v>
      </c>
      <c r="DU143" s="35" t="s">
        <v>51</v>
      </c>
      <c r="EJ143" s="35" t="s">
        <v>1599</v>
      </c>
      <c r="EW143" s="20" t="s">
        <v>51</v>
      </c>
      <c r="FA143" s="20" t="s">
        <v>1599</v>
      </c>
      <c r="FC143" s="20" t="s">
        <v>1599</v>
      </c>
      <c r="FE143" s="20" t="s">
        <v>1599</v>
      </c>
      <c r="FG143" s="20" t="s">
        <v>1599</v>
      </c>
      <c r="FK143" s="20" t="s">
        <v>1599</v>
      </c>
      <c r="FL143" s="35" t="s">
        <v>1325</v>
      </c>
      <c r="FM143" s="35">
        <v>1</v>
      </c>
      <c r="FN143" s="35">
        <v>0</v>
      </c>
      <c r="FO143" s="35">
        <v>0</v>
      </c>
      <c r="FQ143" s="35" t="s">
        <v>1387</v>
      </c>
      <c r="FR143" s="44">
        <v>17340</v>
      </c>
      <c r="FS143" s="35" t="s">
        <v>1281</v>
      </c>
      <c r="FT143" s="35">
        <v>44</v>
      </c>
      <c r="FU143" s="35" t="s">
        <v>1282</v>
      </c>
      <c r="FV143" s="35" t="s">
        <v>1345</v>
      </c>
      <c r="FY143" s="35" t="s">
        <v>1310</v>
      </c>
      <c r="FZ143" s="35" t="s">
        <v>1532</v>
      </c>
    </row>
    <row r="144" spans="1:182" x14ac:dyDescent="0.2">
      <c r="A144" s="35" t="s">
        <v>1612</v>
      </c>
      <c r="B144" s="35" t="s">
        <v>568</v>
      </c>
      <c r="C144" s="35" t="s">
        <v>132</v>
      </c>
      <c r="D144" s="35">
        <v>2</v>
      </c>
      <c r="E144" s="35">
        <v>50</v>
      </c>
      <c r="F144" s="35" t="s">
        <v>795</v>
      </c>
      <c r="G144" s="36">
        <v>43235</v>
      </c>
      <c r="H144" s="37">
        <f t="shared" si="5"/>
        <v>43235</v>
      </c>
      <c r="I144" s="35">
        <v>14</v>
      </c>
      <c r="J144" s="35">
        <v>17</v>
      </c>
      <c r="L144" s="35">
        <v>43</v>
      </c>
      <c r="M144" s="35">
        <v>4</v>
      </c>
      <c r="T144" s="35" t="s">
        <v>1358</v>
      </c>
      <c r="U144" s="35" t="s">
        <v>50</v>
      </c>
      <c r="V144" s="35">
        <v>25</v>
      </c>
      <c r="W144" s="35" t="s">
        <v>1276</v>
      </c>
      <c r="X144" s="35" t="s">
        <v>1277</v>
      </c>
      <c r="Y144" s="35">
        <v>1</v>
      </c>
      <c r="Z144" s="35">
        <v>0</v>
      </c>
      <c r="AA144" s="35">
        <v>0</v>
      </c>
      <c r="AB144" s="35">
        <v>0</v>
      </c>
      <c r="AC144" s="35">
        <v>0</v>
      </c>
      <c r="AD144" s="35">
        <v>0</v>
      </c>
      <c r="AE144" s="35">
        <v>0</v>
      </c>
      <c r="AF144" s="35">
        <v>0</v>
      </c>
      <c r="AH144" s="35">
        <v>0</v>
      </c>
      <c r="AI144" s="35" t="s">
        <v>1311</v>
      </c>
      <c r="AJ144" s="35">
        <v>0</v>
      </c>
      <c r="AK144" s="35">
        <v>1</v>
      </c>
      <c r="AL144" s="35">
        <v>0</v>
      </c>
      <c r="AM144" s="35">
        <v>0</v>
      </c>
      <c r="AN144" s="35">
        <v>0</v>
      </c>
      <c r="AO144" s="35">
        <v>0</v>
      </c>
      <c r="AP144" s="35">
        <v>0</v>
      </c>
      <c r="AR144" s="35">
        <v>0</v>
      </c>
      <c r="AS144" s="35">
        <v>2</v>
      </c>
      <c r="AT144" s="35" t="s">
        <v>1312</v>
      </c>
      <c r="AU144" s="35">
        <v>0</v>
      </c>
      <c r="AV144" s="35">
        <v>0</v>
      </c>
      <c r="AW144" s="35">
        <v>1</v>
      </c>
      <c r="AX144" s="35">
        <v>0</v>
      </c>
      <c r="AY144" s="35">
        <v>0</v>
      </c>
      <c r="AZ144" s="35">
        <v>0</v>
      </c>
      <c r="BA144" s="35">
        <v>0</v>
      </c>
      <c r="BB144" s="35">
        <v>0</v>
      </c>
      <c r="BC144" s="35">
        <v>0</v>
      </c>
      <c r="BD144" s="35">
        <v>0</v>
      </c>
      <c r="BE144" s="35">
        <v>0</v>
      </c>
      <c r="BF144" s="35">
        <v>1</v>
      </c>
      <c r="BG144" s="35">
        <v>0</v>
      </c>
      <c r="BI144" s="35" t="s">
        <v>1322</v>
      </c>
      <c r="BJ144" s="35">
        <v>10</v>
      </c>
      <c r="BK144" s="35" t="s">
        <v>1314</v>
      </c>
      <c r="BL144" s="35">
        <v>0</v>
      </c>
      <c r="BM144" s="35">
        <v>0</v>
      </c>
      <c r="BN144" s="35">
        <v>0</v>
      </c>
      <c r="BO144" s="35">
        <v>0</v>
      </c>
      <c r="BP144" s="35">
        <v>0</v>
      </c>
      <c r="BQ144" s="35">
        <v>0</v>
      </c>
      <c r="BR144" s="35">
        <v>0</v>
      </c>
      <c r="BS144" s="35">
        <v>1</v>
      </c>
      <c r="BT144" s="35">
        <v>0</v>
      </c>
      <c r="BU144" s="35">
        <v>0</v>
      </c>
      <c r="BV144" s="35">
        <v>0</v>
      </c>
      <c r="BW144" s="35">
        <v>0</v>
      </c>
      <c r="BX144" s="35">
        <v>0</v>
      </c>
      <c r="CD144" s="35" t="s">
        <v>1805</v>
      </c>
      <c r="CE144" s="35">
        <v>1</v>
      </c>
      <c r="CF144" s="35">
        <v>0</v>
      </c>
      <c r="CG144" s="35">
        <v>0</v>
      </c>
      <c r="CH144" s="35">
        <v>0</v>
      </c>
      <c r="CI144" s="35">
        <v>0</v>
      </c>
      <c r="CJ144" s="35">
        <v>0</v>
      </c>
      <c r="CK144" s="35">
        <v>0</v>
      </c>
      <c r="CL144" s="35">
        <v>0</v>
      </c>
      <c r="CM144" s="35">
        <v>1</v>
      </c>
      <c r="CN144" s="35">
        <v>0</v>
      </c>
      <c r="CO144" s="35">
        <v>0</v>
      </c>
      <c r="CP144" s="35">
        <v>0</v>
      </c>
      <c r="CQ144" s="35">
        <v>0</v>
      </c>
      <c r="CR144" s="35">
        <v>1</v>
      </c>
      <c r="CS144" s="35">
        <v>0</v>
      </c>
      <c r="CT144" s="35">
        <v>0</v>
      </c>
      <c r="CX144" s="35">
        <v>3</v>
      </c>
      <c r="CY144" s="35">
        <v>3</v>
      </c>
      <c r="CZ144" s="35">
        <v>2</v>
      </c>
      <c r="DA144" s="35">
        <v>2</v>
      </c>
      <c r="DB144" s="35">
        <v>3</v>
      </c>
      <c r="DC144" s="35">
        <v>3</v>
      </c>
      <c r="DD144" s="35">
        <v>3</v>
      </c>
      <c r="DE144" s="35">
        <v>4</v>
      </c>
      <c r="DF144" s="35" t="s">
        <v>1599</v>
      </c>
      <c r="DG144" s="35" t="s">
        <v>1599</v>
      </c>
      <c r="DH144" s="35" t="s">
        <v>1599</v>
      </c>
      <c r="DI144" s="35" t="s">
        <v>1599</v>
      </c>
      <c r="DJ144" s="35" t="s">
        <v>1599</v>
      </c>
      <c r="DK144" s="35" t="s">
        <v>1599</v>
      </c>
      <c r="DL144" s="35" t="s">
        <v>1599</v>
      </c>
      <c r="DM144" s="35">
        <v>1</v>
      </c>
      <c r="DN144" s="35" t="s">
        <v>1599</v>
      </c>
      <c r="DO144" s="35" t="s">
        <v>1599</v>
      </c>
      <c r="DP144" s="35" t="s">
        <v>1599</v>
      </c>
      <c r="DQ144" s="35" t="s">
        <v>1599</v>
      </c>
      <c r="DR144" s="35" t="s">
        <v>1599</v>
      </c>
      <c r="DS144" s="35" t="s">
        <v>1599</v>
      </c>
      <c r="DT144" s="35" t="s">
        <v>1317</v>
      </c>
      <c r="DU144" s="35" t="s">
        <v>54</v>
      </c>
      <c r="EJ144" s="35" t="s">
        <v>1599</v>
      </c>
      <c r="FA144" s="20" t="s">
        <v>1599</v>
      </c>
      <c r="FC144" s="20" t="s">
        <v>1599</v>
      </c>
      <c r="FE144" s="20" t="s">
        <v>1599</v>
      </c>
      <c r="FG144" s="20" t="s">
        <v>1599</v>
      </c>
      <c r="FK144" s="20" t="s">
        <v>1599</v>
      </c>
      <c r="FL144" s="35" t="s">
        <v>1299</v>
      </c>
      <c r="FM144" s="35">
        <v>0</v>
      </c>
      <c r="FN144" s="35">
        <v>0</v>
      </c>
      <c r="FO144" s="35">
        <v>1</v>
      </c>
      <c r="FP144" s="35" t="s">
        <v>1533</v>
      </c>
      <c r="FQ144" s="35" t="s">
        <v>1534</v>
      </c>
      <c r="FR144" s="44">
        <v>89200</v>
      </c>
      <c r="FS144" s="35" t="s">
        <v>1281</v>
      </c>
      <c r="FT144" s="35">
        <v>53</v>
      </c>
      <c r="FU144" s="35" t="s">
        <v>1282</v>
      </c>
      <c r="FV144" s="35" t="s">
        <v>1345</v>
      </c>
      <c r="FY144" s="35" t="s">
        <v>1284</v>
      </c>
    </row>
    <row r="145" spans="1:181" x14ac:dyDescent="0.2">
      <c r="A145" s="35" t="s">
        <v>1612</v>
      </c>
      <c r="B145" s="35" t="s">
        <v>568</v>
      </c>
      <c r="C145" s="35" t="s">
        <v>133</v>
      </c>
      <c r="D145" s="35">
        <v>2</v>
      </c>
      <c r="E145" s="35">
        <v>50</v>
      </c>
      <c r="F145" s="35" t="s">
        <v>795</v>
      </c>
      <c r="G145" s="36">
        <v>43235</v>
      </c>
      <c r="H145" s="37">
        <f t="shared" si="5"/>
        <v>43235</v>
      </c>
      <c r="I145" s="35">
        <v>14</v>
      </c>
      <c r="J145" s="35">
        <v>17</v>
      </c>
      <c r="L145" s="35">
        <v>43</v>
      </c>
      <c r="M145" s="35">
        <v>4</v>
      </c>
      <c r="T145" s="35" t="s">
        <v>1339</v>
      </c>
      <c r="U145" s="35" t="s">
        <v>50</v>
      </c>
      <c r="V145" s="35">
        <v>24</v>
      </c>
      <c r="W145" s="35" t="s">
        <v>1276</v>
      </c>
      <c r="X145" s="35" t="s">
        <v>1277</v>
      </c>
      <c r="Y145" s="35">
        <v>1</v>
      </c>
      <c r="Z145" s="35">
        <v>0</v>
      </c>
      <c r="AA145" s="35">
        <v>0</v>
      </c>
      <c r="AB145" s="35">
        <v>0</v>
      </c>
      <c r="AC145" s="35">
        <v>0</v>
      </c>
      <c r="AD145" s="35">
        <v>0</v>
      </c>
      <c r="AE145" s="35">
        <v>0</v>
      </c>
      <c r="AF145" s="35">
        <v>0</v>
      </c>
      <c r="AH145" s="35">
        <v>0</v>
      </c>
      <c r="AI145" s="35" t="s">
        <v>1311</v>
      </c>
      <c r="AJ145" s="35">
        <v>0</v>
      </c>
      <c r="AK145" s="35">
        <v>1</v>
      </c>
      <c r="AL145" s="35">
        <v>0</v>
      </c>
      <c r="AM145" s="35">
        <v>0</v>
      </c>
      <c r="AN145" s="35">
        <v>0</v>
      </c>
      <c r="AO145" s="35">
        <v>0</v>
      </c>
      <c r="AP145" s="35">
        <v>0</v>
      </c>
      <c r="AR145" s="35">
        <v>0</v>
      </c>
      <c r="AS145" s="35">
        <v>2</v>
      </c>
      <c r="AT145" s="35" t="s">
        <v>1312</v>
      </c>
      <c r="AU145" s="35">
        <v>0</v>
      </c>
      <c r="AV145" s="35">
        <v>0</v>
      </c>
      <c r="AW145" s="35">
        <v>1</v>
      </c>
      <c r="AX145" s="35">
        <v>0</v>
      </c>
      <c r="AY145" s="35">
        <v>0</v>
      </c>
      <c r="AZ145" s="35">
        <v>0</v>
      </c>
      <c r="BA145" s="35">
        <v>0</v>
      </c>
      <c r="BB145" s="35">
        <v>0</v>
      </c>
      <c r="BC145" s="35">
        <v>0</v>
      </c>
      <c r="BD145" s="35">
        <v>0</v>
      </c>
      <c r="BE145" s="35">
        <v>0</v>
      </c>
      <c r="BF145" s="35">
        <v>1</v>
      </c>
      <c r="BG145" s="35">
        <v>0</v>
      </c>
      <c r="BI145" s="35" t="s">
        <v>1322</v>
      </c>
      <c r="BK145" s="35" t="s">
        <v>1772</v>
      </c>
      <c r="BL145" s="35">
        <v>0</v>
      </c>
      <c r="BM145" s="35">
        <v>0</v>
      </c>
      <c r="BN145" s="35">
        <v>0</v>
      </c>
      <c r="BO145" s="35">
        <v>0</v>
      </c>
      <c r="BP145" s="35">
        <v>0</v>
      </c>
      <c r="BQ145" s="35">
        <v>0</v>
      </c>
      <c r="BR145" s="35">
        <v>0</v>
      </c>
      <c r="BS145" s="35">
        <v>0</v>
      </c>
      <c r="BT145" s="35">
        <v>0</v>
      </c>
      <c r="BU145" s="35">
        <v>0</v>
      </c>
      <c r="BV145" s="35">
        <v>0</v>
      </c>
      <c r="BW145" s="35">
        <v>1</v>
      </c>
      <c r="BX145" s="35">
        <v>0</v>
      </c>
      <c r="CD145" s="35" t="s">
        <v>1280</v>
      </c>
      <c r="CE145" s="35">
        <v>0</v>
      </c>
      <c r="CF145" s="35">
        <v>0</v>
      </c>
      <c r="CG145" s="35">
        <v>0</v>
      </c>
      <c r="CH145" s="35">
        <v>0</v>
      </c>
      <c r="CI145" s="35">
        <v>0</v>
      </c>
      <c r="CJ145" s="35">
        <v>0</v>
      </c>
      <c r="CK145" s="35">
        <v>0</v>
      </c>
      <c r="CL145" s="35">
        <v>0</v>
      </c>
      <c r="CM145" s="35">
        <v>0</v>
      </c>
      <c r="CN145" s="35">
        <v>0</v>
      </c>
      <c r="CO145" s="35">
        <v>0</v>
      </c>
      <c r="CP145" s="35">
        <v>0</v>
      </c>
      <c r="CQ145" s="35">
        <v>0</v>
      </c>
      <c r="CR145" s="35">
        <v>0</v>
      </c>
      <c r="CS145" s="35">
        <v>1</v>
      </c>
      <c r="CT145" s="35">
        <v>0</v>
      </c>
      <c r="CX145" s="35">
        <v>4</v>
      </c>
      <c r="CY145" s="35">
        <v>4</v>
      </c>
      <c r="CZ145" s="35">
        <v>2</v>
      </c>
      <c r="DA145" s="35">
        <v>4</v>
      </c>
      <c r="DB145" s="35">
        <v>4</v>
      </c>
      <c r="DC145" s="35">
        <v>4</v>
      </c>
      <c r="DD145" s="35" t="s">
        <v>1599</v>
      </c>
      <c r="DE145" s="35" t="s">
        <v>1599</v>
      </c>
      <c r="DF145" s="35" t="s">
        <v>1599</v>
      </c>
      <c r="DG145" s="35" t="s">
        <v>1599</v>
      </c>
      <c r="DH145" s="35" t="s">
        <v>1599</v>
      </c>
      <c r="DI145" s="35" t="s">
        <v>1599</v>
      </c>
      <c r="DJ145" s="35" t="s">
        <v>1599</v>
      </c>
      <c r="DK145" s="35" t="s">
        <v>1599</v>
      </c>
      <c r="DL145" s="35" t="s">
        <v>1599</v>
      </c>
      <c r="DM145" s="35" t="s">
        <v>1599</v>
      </c>
      <c r="DN145" s="35" t="s">
        <v>1599</v>
      </c>
      <c r="DO145" s="35" t="s">
        <v>1599</v>
      </c>
      <c r="DP145" s="35" t="s">
        <v>1599</v>
      </c>
      <c r="DQ145" s="35" t="s">
        <v>1599</v>
      </c>
      <c r="DR145" s="35" t="s">
        <v>1599</v>
      </c>
      <c r="DS145" s="35" t="s">
        <v>1599</v>
      </c>
      <c r="DU145" s="35" t="s">
        <v>54</v>
      </c>
      <c r="EJ145" s="35" t="s">
        <v>1599</v>
      </c>
      <c r="FA145" s="20" t="s">
        <v>1599</v>
      </c>
      <c r="FC145" s="20" t="s">
        <v>1599</v>
      </c>
      <c r="FE145" s="20" t="s">
        <v>1599</v>
      </c>
      <c r="FG145" s="20" t="s">
        <v>1599</v>
      </c>
      <c r="FK145" s="20" t="s">
        <v>1599</v>
      </c>
      <c r="FL145" s="35" t="s">
        <v>1299</v>
      </c>
      <c r="FM145" s="35">
        <v>0</v>
      </c>
      <c r="FN145" s="35">
        <v>0</v>
      </c>
      <c r="FO145" s="35">
        <v>1</v>
      </c>
      <c r="FP145" s="35" t="s">
        <v>1533</v>
      </c>
      <c r="FQ145" s="35" t="s">
        <v>1534</v>
      </c>
      <c r="FR145" s="44">
        <v>89201</v>
      </c>
      <c r="FS145" s="35" t="s">
        <v>1281</v>
      </c>
      <c r="FT145" s="35">
        <v>57</v>
      </c>
      <c r="FU145" s="35" t="s">
        <v>1301</v>
      </c>
      <c r="FV145" s="35" t="s">
        <v>1336</v>
      </c>
      <c r="FX145" s="35">
        <v>2000</v>
      </c>
      <c r="FY145" s="35" t="s">
        <v>1284</v>
      </c>
    </row>
    <row r="146" spans="1:181" x14ac:dyDescent="0.2">
      <c r="A146" s="35" t="s">
        <v>1612</v>
      </c>
      <c r="B146" s="35" t="s">
        <v>568</v>
      </c>
      <c r="C146" s="35" t="s">
        <v>134</v>
      </c>
      <c r="D146" s="35">
        <v>1</v>
      </c>
      <c r="E146" s="35">
        <v>50</v>
      </c>
      <c r="F146" s="35" t="s">
        <v>795</v>
      </c>
      <c r="G146" s="36">
        <v>43235</v>
      </c>
      <c r="H146" s="37">
        <f t="shared" si="5"/>
        <v>43235</v>
      </c>
      <c r="I146" s="35">
        <v>14</v>
      </c>
      <c r="J146" s="35">
        <v>17</v>
      </c>
      <c r="L146" s="35">
        <v>43</v>
      </c>
      <c r="M146" s="35">
        <v>4</v>
      </c>
      <c r="T146" s="35" t="s">
        <v>1358</v>
      </c>
      <c r="U146" s="35" t="s">
        <v>1275</v>
      </c>
      <c r="V146" s="35">
        <v>35</v>
      </c>
      <c r="W146" s="35" t="s">
        <v>1286</v>
      </c>
      <c r="X146" s="35" t="s">
        <v>1277</v>
      </c>
      <c r="Y146" s="35">
        <v>1</v>
      </c>
      <c r="Z146" s="35">
        <v>0</v>
      </c>
      <c r="AA146" s="35">
        <v>0</v>
      </c>
      <c r="AB146" s="35">
        <v>0</v>
      </c>
      <c r="AC146" s="35">
        <v>0</v>
      </c>
      <c r="AD146" s="35">
        <v>0</v>
      </c>
      <c r="AE146" s="35">
        <v>0</v>
      </c>
      <c r="AF146" s="35">
        <v>0</v>
      </c>
      <c r="AH146" s="35">
        <v>0</v>
      </c>
      <c r="AI146" s="35" t="s">
        <v>1329</v>
      </c>
      <c r="AJ146" s="35">
        <v>0</v>
      </c>
      <c r="AK146" s="35">
        <v>0</v>
      </c>
      <c r="AL146" s="35">
        <v>0</v>
      </c>
      <c r="AM146" s="35">
        <v>1</v>
      </c>
      <c r="AN146" s="35">
        <v>0</v>
      </c>
      <c r="AO146" s="35">
        <v>0</v>
      </c>
      <c r="AP146" s="35">
        <v>0</v>
      </c>
      <c r="AR146" s="35">
        <v>0</v>
      </c>
      <c r="AS146" s="35">
        <v>3</v>
      </c>
      <c r="AT146" s="35" t="s">
        <v>1279</v>
      </c>
      <c r="AU146" s="35">
        <v>0</v>
      </c>
      <c r="AV146" s="35">
        <v>0</v>
      </c>
      <c r="AW146" s="35">
        <v>0</v>
      </c>
      <c r="AX146" s="35">
        <v>0</v>
      </c>
      <c r="AY146" s="35">
        <v>0</v>
      </c>
      <c r="AZ146" s="35">
        <v>0</v>
      </c>
      <c r="BA146" s="35">
        <v>0</v>
      </c>
      <c r="BB146" s="35">
        <v>0</v>
      </c>
      <c r="BC146" s="35">
        <v>0</v>
      </c>
      <c r="BD146" s="35">
        <v>0</v>
      </c>
      <c r="BE146" s="35">
        <v>0</v>
      </c>
      <c r="BF146" s="35">
        <v>0</v>
      </c>
      <c r="BG146" s="35">
        <v>1</v>
      </c>
      <c r="BK146" s="35" t="s">
        <v>1334</v>
      </c>
      <c r="BL146" s="35">
        <v>0</v>
      </c>
      <c r="BM146" s="35">
        <v>0</v>
      </c>
      <c r="BN146" s="35">
        <v>0</v>
      </c>
      <c r="BO146" s="35">
        <v>0</v>
      </c>
      <c r="BP146" s="35">
        <v>0</v>
      </c>
      <c r="BQ146" s="35">
        <v>0</v>
      </c>
      <c r="BR146" s="35">
        <v>0</v>
      </c>
      <c r="BS146" s="35">
        <v>0</v>
      </c>
      <c r="BT146" s="35">
        <v>0</v>
      </c>
      <c r="BU146" s="35">
        <v>0</v>
      </c>
      <c r="BV146" s="35">
        <v>1</v>
      </c>
      <c r="BW146" s="35">
        <v>0</v>
      </c>
      <c r="BX146" s="35">
        <v>0</v>
      </c>
      <c r="CD146" s="35" t="s">
        <v>1293</v>
      </c>
      <c r="CE146" s="35">
        <v>1</v>
      </c>
      <c r="CF146" s="35">
        <v>0</v>
      </c>
      <c r="CG146" s="35">
        <v>0</v>
      </c>
      <c r="CH146" s="35">
        <v>0</v>
      </c>
      <c r="CI146" s="35">
        <v>0</v>
      </c>
      <c r="CJ146" s="35">
        <v>0</v>
      </c>
      <c r="CK146" s="35">
        <v>0</v>
      </c>
      <c r="CL146" s="35">
        <v>0</v>
      </c>
      <c r="CM146" s="35">
        <v>0</v>
      </c>
      <c r="CN146" s="35">
        <v>0</v>
      </c>
      <c r="CO146" s="35">
        <v>0</v>
      </c>
      <c r="CP146" s="35">
        <v>0</v>
      </c>
      <c r="CQ146" s="35">
        <v>0</v>
      </c>
      <c r="CR146" s="35">
        <v>0</v>
      </c>
      <c r="CS146" s="35">
        <v>0</v>
      </c>
      <c r="CT146" s="35">
        <v>0</v>
      </c>
      <c r="CX146" s="35">
        <v>3</v>
      </c>
      <c r="CY146" s="35">
        <v>3</v>
      </c>
      <c r="CZ146" s="35">
        <v>3</v>
      </c>
      <c r="DA146" s="35">
        <v>3</v>
      </c>
      <c r="DB146" s="35">
        <v>3</v>
      </c>
      <c r="DC146" s="35">
        <v>3</v>
      </c>
      <c r="DD146" s="35">
        <v>3</v>
      </c>
      <c r="DE146" s="35">
        <v>3</v>
      </c>
      <c r="DF146" s="35">
        <v>3</v>
      </c>
      <c r="DG146" s="35">
        <v>3</v>
      </c>
      <c r="DH146" s="35">
        <v>3</v>
      </c>
      <c r="DI146" s="35">
        <v>3</v>
      </c>
      <c r="DJ146" s="35">
        <v>3</v>
      </c>
      <c r="DK146" s="35">
        <v>3</v>
      </c>
      <c r="DL146" s="35">
        <v>3</v>
      </c>
      <c r="DM146" s="35">
        <v>3</v>
      </c>
      <c r="DN146" s="35">
        <v>3</v>
      </c>
      <c r="DO146" s="35">
        <v>3</v>
      </c>
      <c r="DP146" s="35">
        <v>3</v>
      </c>
      <c r="DQ146" s="35">
        <v>3</v>
      </c>
      <c r="DR146" s="35">
        <v>3</v>
      </c>
      <c r="DS146" s="35">
        <v>3</v>
      </c>
      <c r="DT146" s="35" t="s">
        <v>1296</v>
      </c>
      <c r="DU146" s="35" t="s">
        <v>51</v>
      </c>
      <c r="EJ146" s="35" t="s">
        <v>1599</v>
      </c>
      <c r="EW146" s="20" t="s">
        <v>51</v>
      </c>
      <c r="FA146" s="20" t="s">
        <v>1599</v>
      </c>
      <c r="FC146" s="20" t="s">
        <v>1599</v>
      </c>
      <c r="FE146" s="20" t="s">
        <v>1599</v>
      </c>
      <c r="FG146" s="20" t="s">
        <v>1599</v>
      </c>
      <c r="FK146" s="20" t="s">
        <v>1599</v>
      </c>
      <c r="FL146" s="35" t="s">
        <v>1923</v>
      </c>
      <c r="FM146" s="35">
        <v>0</v>
      </c>
      <c r="FN146" s="35">
        <v>1</v>
      </c>
      <c r="FO146" s="35">
        <v>0</v>
      </c>
      <c r="FQ146" s="35" t="s">
        <v>1332</v>
      </c>
      <c r="FR146" s="44">
        <v>17450</v>
      </c>
      <c r="FS146" s="35" t="s">
        <v>1281</v>
      </c>
      <c r="FT146" s="35">
        <v>64</v>
      </c>
      <c r="FU146" s="35" t="s">
        <v>1301</v>
      </c>
      <c r="FV146" s="35" t="s">
        <v>1356</v>
      </c>
      <c r="FY146" s="35" t="s">
        <v>1284</v>
      </c>
    </row>
    <row r="147" spans="1:181" x14ac:dyDescent="0.2">
      <c r="A147" s="35" t="s">
        <v>1612</v>
      </c>
      <c r="B147" s="35" t="s">
        <v>568</v>
      </c>
      <c r="C147" s="35" t="s">
        <v>135</v>
      </c>
      <c r="D147" s="35">
        <v>1</v>
      </c>
      <c r="E147" s="35">
        <v>50</v>
      </c>
      <c r="F147" s="35" t="s">
        <v>795</v>
      </c>
      <c r="G147" s="36">
        <v>43235</v>
      </c>
      <c r="H147" s="37">
        <f t="shared" si="5"/>
        <v>43235</v>
      </c>
      <c r="I147" s="35">
        <v>14</v>
      </c>
      <c r="J147" s="35">
        <v>17</v>
      </c>
      <c r="L147" s="35">
        <v>43</v>
      </c>
      <c r="M147" s="35">
        <v>4</v>
      </c>
      <c r="T147" s="35" t="s">
        <v>1358</v>
      </c>
      <c r="U147" s="35" t="s">
        <v>1275</v>
      </c>
      <c r="V147" s="35">
        <v>35</v>
      </c>
      <c r="W147" s="35" t="s">
        <v>1286</v>
      </c>
      <c r="X147" s="35" t="s">
        <v>1277</v>
      </c>
      <c r="Y147" s="35">
        <v>1</v>
      </c>
      <c r="Z147" s="35">
        <v>0</v>
      </c>
      <c r="AA147" s="35">
        <v>0</v>
      </c>
      <c r="AB147" s="35">
        <v>0</v>
      </c>
      <c r="AC147" s="35">
        <v>0</v>
      </c>
      <c r="AD147" s="35">
        <v>0</v>
      </c>
      <c r="AE147" s="35">
        <v>0</v>
      </c>
      <c r="AF147" s="35">
        <v>0</v>
      </c>
      <c r="AH147" s="35">
        <v>0</v>
      </c>
      <c r="AI147" s="35" t="s">
        <v>1329</v>
      </c>
      <c r="AJ147" s="35">
        <v>0</v>
      </c>
      <c r="AK147" s="35">
        <v>0</v>
      </c>
      <c r="AL147" s="35">
        <v>0</v>
      </c>
      <c r="AM147" s="35">
        <v>1</v>
      </c>
      <c r="AN147" s="35">
        <v>0</v>
      </c>
      <c r="AO147" s="35">
        <v>0</v>
      </c>
      <c r="AP147" s="35">
        <v>0</v>
      </c>
      <c r="AR147" s="35">
        <v>0</v>
      </c>
      <c r="AS147" s="35">
        <v>3</v>
      </c>
      <c r="AT147" s="35" t="s">
        <v>1289</v>
      </c>
      <c r="AU147" s="35">
        <v>0</v>
      </c>
      <c r="AV147" s="35">
        <v>0</v>
      </c>
      <c r="AW147" s="35">
        <v>0</v>
      </c>
      <c r="AX147" s="35">
        <v>1</v>
      </c>
      <c r="AY147" s="35">
        <v>0</v>
      </c>
      <c r="AZ147" s="35">
        <v>0</v>
      </c>
      <c r="BA147" s="35">
        <v>0</v>
      </c>
      <c r="BB147" s="35">
        <v>0</v>
      </c>
      <c r="BC147" s="35">
        <v>0</v>
      </c>
      <c r="BD147" s="35">
        <v>0</v>
      </c>
      <c r="BE147" s="35">
        <v>0</v>
      </c>
      <c r="BF147" s="35">
        <v>0</v>
      </c>
      <c r="BG147" s="35">
        <v>0</v>
      </c>
      <c r="BI147" s="35" t="s">
        <v>1322</v>
      </c>
      <c r="BJ147" s="35">
        <v>5</v>
      </c>
      <c r="BK147" s="35" t="s">
        <v>1292</v>
      </c>
      <c r="BL147" s="35">
        <v>1</v>
      </c>
      <c r="BM147" s="35">
        <v>0</v>
      </c>
      <c r="BN147" s="35">
        <v>0</v>
      </c>
      <c r="BO147" s="35">
        <v>0</v>
      </c>
      <c r="BP147" s="35">
        <v>0</v>
      </c>
      <c r="BQ147" s="35">
        <v>0</v>
      </c>
      <c r="BR147" s="35">
        <v>0</v>
      </c>
      <c r="BS147" s="35">
        <v>0</v>
      </c>
      <c r="BT147" s="35">
        <v>0</v>
      </c>
      <c r="BU147" s="35">
        <v>0</v>
      </c>
      <c r="BV147" s="35">
        <v>0</v>
      </c>
      <c r="BW147" s="35">
        <v>0</v>
      </c>
      <c r="BX147" s="35">
        <v>0</v>
      </c>
      <c r="CD147" s="35" t="s">
        <v>1293</v>
      </c>
      <c r="CE147" s="35">
        <v>1</v>
      </c>
      <c r="CF147" s="35">
        <v>0</v>
      </c>
      <c r="CG147" s="35">
        <v>0</v>
      </c>
      <c r="CH147" s="35">
        <v>0</v>
      </c>
      <c r="CI147" s="35">
        <v>0</v>
      </c>
      <c r="CJ147" s="35">
        <v>0</v>
      </c>
      <c r="CK147" s="35">
        <v>0</v>
      </c>
      <c r="CL147" s="35">
        <v>0</v>
      </c>
      <c r="CM147" s="35">
        <v>0</v>
      </c>
      <c r="CN147" s="35">
        <v>0</v>
      </c>
      <c r="CO147" s="35">
        <v>0</v>
      </c>
      <c r="CP147" s="35">
        <v>0</v>
      </c>
      <c r="CQ147" s="35">
        <v>0</v>
      </c>
      <c r="CR147" s="35">
        <v>0</v>
      </c>
      <c r="CS147" s="35">
        <v>0</v>
      </c>
      <c r="CT147" s="35">
        <v>0</v>
      </c>
      <c r="CX147" s="35">
        <v>4</v>
      </c>
      <c r="CY147" s="35">
        <v>3</v>
      </c>
      <c r="CZ147" s="35">
        <v>3</v>
      </c>
      <c r="DA147" s="35" t="s">
        <v>1599</v>
      </c>
      <c r="DB147" s="35">
        <v>3</v>
      </c>
      <c r="DC147" s="35" t="s">
        <v>1599</v>
      </c>
      <c r="DD147" s="35" t="s">
        <v>1599</v>
      </c>
      <c r="DE147" s="35" t="s">
        <v>1599</v>
      </c>
      <c r="DF147" s="35" t="s">
        <v>1599</v>
      </c>
      <c r="DG147" s="35" t="s">
        <v>1599</v>
      </c>
      <c r="DH147" s="35" t="s">
        <v>1599</v>
      </c>
      <c r="DI147" s="35" t="s">
        <v>1599</v>
      </c>
      <c r="DJ147" s="35" t="s">
        <v>1599</v>
      </c>
      <c r="DK147" s="35" t="s">
        <v>1599</v>
      </c>
      <c r="DL147" s="35" t="s">
        <v>1599</v>
      </c>
      <c r="DM147" s="35" t="s">
        <v>1599</v>
      </c>
      <c r="DN147" s="35" t="s">
        <v>1599</v>
      </c>
      <c r="DO147" s="35" t="s">
        <v>1599</v>
      </c>
      <c r="DP147" s="35" t="s">
        <v>1599</v>
      </c>
      <c r="DQ147" s="35" t="s">
        <v>1599</v>
      </c>
      <c r="DR147" s="35" t="s">
        <v>1599</v>
      </c>
      <c r="DS147" s="35" t="s">
        <v>1599</v>
      </c>
      <c r="DT147" s="35" t="s">
        <v>1296</v>
      </c>
      <c r="DU147" s="35" t="s">
        <v>51</v>
      </c>
      <c r="EJ147" s="35" t="s">
        <v>1599</v>
      </c>
      <c r="EW147" s="20" t="s">
        <v>51</v>
      </c>
      <c r="FA147" s="20" t="s">
        <v>1599</v>
      </c>
      <c r="FC147" s="20" t="s">
        <v>1599</v>
      </c>
      <c r="FE147" s="20" t="s">
        <v>1599</v>
      </c>
      <c r="FG147" s="20" t="s">
        <v>1599</v>
      </c>
      <c r="FK147" s="20" t="s">
        <v>1599</v>
      </c>
      <c r="FL147" s="35" t="s">
        <v>1923</v>
      </c>
      <c r="FM147" s="35">
        <v>0</v>
      </c>
      <c r="FN147" s="35">
        <v>1</v>
      </c>
      <c r="FO147" s="35">
        <v>0</v>
      </c>
      <c r="FQ147" s="35" t="s">
        <v>1332</v>
      </c>
      <c r="FR147" s="44">
        <v>17451</v>
      </c>
      <c r="FS147" s="35" t="s">
        <v>1281</v>
      </c>
      <c r="FT147" s="35">
        <v>63</v>
      </c>
      <c r="FU147" s="35" t="s">
        <v>1282</v>
      </c>
      <c r="FV147" s="35" t="s">
        <v>1283</v>
      </c>
      <c r="FY147" s="35" t="s">
        <v>1284</v>
      </c>
    </row>
    <row r="148" spans="1:181" x14ac:dyDescent="0.2">
      <c r="A148" s="35" t="s">
        <v>1612</v>
      </c>
      <c r="B148" s="35" t="s">
        <v>568</v>
      </c>
      <c r="C148" s="35" t="s">
        <v>136</v>
      </c>
      <c r="D148" s="35">
        <v>1</v>
      </c>
      <c r="E148" s="35">
        <v>50</v>
      </c>
      <c r="F148" s="35" t="s">
        <v>795</v>
      </c>
      <c r="G148" s="36">
        <v>43235</v>
      </c>
      <c r="H148" s="37">
        <f t="shared" si="5"/>
        <v>43235</v>
      </c>
      <c r="I148" s="35">
        <v>14</v>
      </c>
      <c r="J148" s="35">
        <v>17</v>
      </c>
      <c r="L148" s="35">
        <v>43</v>
      </c>
      <c r="M148" s="35">
        <v>4</v>
      </c>
      <c r="T148" s="35" t="s">
        <v>1358</v>
      </c>
      <c r="U148" s="35" t="s">
        <v>1275</v>
      </c>
      <c r="V148" s="35">
        <v>35</v>
      </c>
      <c r="W148" s="35" t="s">
        <v>1276</v>
      </c>
      <c r="X148" s="35" t="s">
        <v>1277</v>
      </c>
      <c r="Y148" s="35">
        <v>1</v>
      </c>
      <c r="Z148" s="35">
        <v>0</v>
      </c>
      <c r="AA148" s="35">
        <v>0</v>
      </c>
      <c r="AB148" s="35">
        <v>0</v>
      </c>
      <c r="AC148" s="35">
        <v>0</v>
      </c>
      <c r="AD148" s="35">
        <v>0</v>
      </c>
      <c r="AE148" s="35">
        <v>0</v>
      </c>
      <c r="AF148" s="35">
        <v>0</v>
      </c>
      <c r="AI148" s="35" t="s">
        <v>1329</v>
      </c>
      <c r="AJ148" s="35">
        <v>0</v>
      </c>
      <c r="AK148" s="35">
        <v>0</v>
      </c>
      <c r="AL148" s="35">
        <v>0</v>
      </c>
      <c r="AM148" s="35">
        <v>1</v>
      </c>
      <c r="AN148" s="35">
        <v>0</v>
      </c>
      <c r="AO148" s="35">
        <v>0</v>
      </c>
      <c r="AP148" s="35">
        <v>0</v>
      </c>
      <c r="AR148" s="35">
        <v>0</v>
      </c>
      <c r="AS148" s="35">
        <v>3</v>
      </c>
      <c r="AT148" s="35" t="s">
        <v>1279</v>
      </c>
      <c r="AU148" s="35">
        <v>0</v>
      </c>
      <c r="AV148" s="35">
        <v>0</v>
      </c>
      <c r="AW148" s="35">
        <v>0</v>
      </c>
      <c r="AX148" s="35">
        <v>0</v>
      </c>
      <c r="AY148" s="35">
        <v>0</v>
      </c>
      <c r="AZ148" s="35">
        <v>0</v>
      </c>
      <c r="BA148" s="35">
        <v>0</v>
      </c>
      <c r="BB148" s="35">
        <v>0</v>
      </c>
      <c r="BC148" s="35">
        <v>0</v>
      </c>
      <c r="BD148" s="35">
        <v>0</v>
      </c>
      <c r="BE148" s="35">
        <v>0</v>
      </c>
      <c r="BF148" s="35">
        <v>0</v>
      </c>
      <c r="BG148" s="35">
        <v>1</v>
      </c>
      <c r="BK148" s="35" t="s">
        <v>1308</v>
      </c>
      <c r="BL148" s="35">
        <v>0</v>
      </c>
      <c r="BM148" s="35">
        <v>0</v>
      </c>
      <c r="BN148" s="35">
        <v>0</v>
      </c>
      <c r="BO148" s="35">
        <v>0</v>
      </c>
      <c r="BP148" s="35">
        <v>0</v>
      </c>
      <c r="BQ148" s="35">
        <v>0</v>
      </c>
      <c r="BR148" s="35">
        <v>0</v>
      </c>
      <c r="BS148" s="35">
        <v>0</v>
      </c>
      <c r="BT148" s="35">
        <v>0</v>
      </c>
      <c r="BU148" s="35">
        <v>0</v>
      </c>
      <c r="BV148" s="35">
        <v>0</v>
      </c>
      <c r="BW148" s="35">
        <v>0</v>
      </c>
      <c r="BX148" s="35">
        <v>1</v>
      </c>
      <c r="CD148" s="35" t="s">
        <v>1280</v>
      </c>
      <c r="CE148" s="35">
        <v>0</v>
      </c>
      <c r="CF148" s="35">
        <v>0</v>
      </c>
      <c r="CG148" s="35">
        <v>0</v>
      </c>
      <c r="CH148" s="35">
        <v>0</v>
      </c>
      <c r="CI148" s="35">
        <v>0</v>
      </c>
      <c r="CJ148" s="35">
        <v>0</v>
      </c>
      <c r="CK148" s="35">
        <v>0</v>
      </c>
      <c r="CL148" s="35">
        <v>0</v>
      </c>
      <c r="CM148" s="35">
        <v>0</v>
      </c>
      <c r="CN148" s="35">
        <v>0</v>
      </c>
      <c r="CO148" s="35">
        <v>0</v>
      </c>
      <c r="CP148" s="35">
        <v>0</v>
      </c>
      <c r="CQ148" s="35">
        <v>0</v>
      </c>
      <c r="CR148" s="35">
        <v>0</v>
      </c>
      <c r="CS148" s="35">
        <v>1</v>
      </c>
      <c r="CT148" s="35">
        <v>0</v>
      </c>
      <c r="CX148" s="35">
        <v>4</v>
      </c>
      <c r="CY148" s="35">
        <v>4</v>
      </c>
      <c r="CZ148" s="35">
        <v>4</v>
      </c>
      <c r="DA148" s="35">
        <v>4</v>
      </c>
      <c r="DB148" s="35">
        <v>4</v>
      </c>
      <c r="DC148" s="35">
        <v>4</v>
      </c>
      <c r="DD148" s="35">
        <v>4</v>
      </c>
      <c r="DE148" s="35">
        <v>4</v>
      </c>
      <c r="DF148" s="35">
        <v>4</v>
      </c>
      <c r="DG148" s="35">
        <v>4</v>
      </c>
      <c r="DH148" s="35">
        <v>4</v>
      </c>
      <c r="DI148" s="35">
        <v>4</v>
      </c>
      <c r="DJ148" s="35">
        <v>4</v>
      </c>
      <c r="DK148" s="35">
        <v>4</v>
      </c>
      <c r="DL148" s="35">
        <v>4</v>
      </c>
      <c r="DM148" s="35">
        <v>4</v>
      </c>
      <c r="DN148" s="35">
        <v>4</v>
      </c>
      <c r="DO148" s="35">
        <v>4</v>
      </c>
      <c r="DP148" s="35" t="s">
        <v>1599</v>
      </c>
      <c r="DQ148" s="35" t="s">
        <v>1599</v>
      </c>
      <c r="DR148" s="35" t="s">
        <v>1599</v>
      </c>
      <c r="DS148" s="35" t="s">
        <v>1599</v>
      </c>
      <c r="DT148" s="35" t="s">
        <v>1296</v>
      </c>
      <c r="DU148" s="35" t="s">
        <v>54</v>
      </c>
      <c r="EJ148" s="35" t="s">
        <v>1599</v>
      </c>
      <c r="FA148" s="20" t="s">
        <v>1599</v>
      </c>
      <c r="FC148" s="20" t="s">
        <v>1599</v>
      </c>
      <c r="FE148" s="20" t="s">
        <v>1599</v>
      </c>
      <c r="FG148" s="20" t="s">
        <v>1599</v>
      </c>
      <c r="FK148" s="20" t="s">
        <v>1599</v>
      </c>
      <c r="FL148" s="35" t="s">
        <v>1325</v>
      </c>
      <c r="FM148" s="35">
        <v>1</v>
      </c>
      <c r="FN148" s="35">
        <v>0</v>
      </c>
      <c r="FO148" s="35">
        <v>0</v>
      </c>
      <c r="FQ148" s="35" t="s">
        <v>1464</v>
      </c>
      <c r="FR148" s="44">
        <v>42000</v>
      </c>
      <c r="FS148" s="35" t="s">
        <v>1281</v>
      </c>
      <c r="FT148" s="35">
        <v>62</v>
      </c>
      <c r="FU148" s="35" t="s">
        <v>1282</v>
      </c>
      <c r="FV148" s="35" t="s">
        <v>1336</v>
      </c>
      <c r="FY148" s="35" t="s">
        <v>1338</v>
      </c>
    </row>
    <row r="149" spans="1:181" x14ac:dyDescent="0.2">
      <c r="A149" s="35" t="s">
        <v>1612</v>
      </c>
      <c r="B149" s="35" t="s">
        <v>568</v>
      </c>
      <c r="C149" s="35" t="s">
        <v>137</v>
      </c>
      <c r="D149" s="35">
        <v>1</v>
      </c>
      <c r="E149" s="35">
        <v>50</v>
      </c>
      <c r="F149" s="35" t="s">
        <v>795</v>
      </c>
      <c r="G149" s="36">
        <v>43235</v>
      </c>
      <c r="H149" s="37">
        <f t="shared" si="5"/>
        <v>43235</v>
      </c>
      <c r="I149" s="35">
        <v>14</v>
      </c>
      <c r="J149" s="35">
        <v>17</v>
      </c>
      <c r="L149" s="35">
        <v>43</v>
      </c>
      <c r="M149" s="35">
        <v>4</v>
      </c>
      <c r="T149" s="35" t="s">
        <v>1339</v>
      </c>
      <c r="U149" s="35" t="s">
        <v>1275</v>
      </c>
      <c r="V149" s="35">
        <v>35</v>
      </c>
      <c r="W149" s="35" t="s">
        <v>1276</v>
      </c>
      <c r="X149" s="35" t="s">
        <v>1277</v>
      </c>
      <c r="Y149" s="35">
        <v>1</v>
      </c>
      <c r="Z149" s="35">
        <v>0</v>
      </c>
      <c r="AA149" s="35">
        <v>0</v>
      </c>
      <c r="AB149" s="35">
        <v>0</v>
      </c>
      <c r="AC149" s="35">
        <v>0</v>
      </c>
      <c r="AD149" s="35">
        <v>0</v>
      </c>
      <c r="AE149" s="35">
        <v>0</v>
      </c>
      <c r="AF149" s="35">
        <v>0</v>
      </c>
      <c r="AH149" s="35">
        <v>0</v>
      </c>
      <c r="AI149" s="35" t="s">
        <v>1311</v>
      </c>
      <c r="AJ149" s="35">
        <v>0</v>
      </c>
      <c r="AK149" s="35">
        <v>1</v>
      </c>
      <c r="AL149" s="35">
        <v>0</v>
      </c>
      <c r="AM149" s="35">
        <v>0</v>
      </c>
      <c r="AN149" s="35">
        <v>0</v>
      </c>
      <c r="AO149" s="35">
        <v>0</v>
      </c>
      <c r="AP149" s="35">
        <v>0</v>
      </c>
      <c r="AR149" s="35">
        <v>0</v>
      </c>
      <c r="AS149" s="35">
        <v>2</v>
      </c>
      <c r="AT149" s="35" t="s">
        <v>1663</v>
      </c>
      <c r="AU149" s="35">
        <v>0</v>
      </c>
      <c r="AV149" s="35">
        <v>1</v>
      </c>
      <c r="AW149" s="35">
        <v>0</v>
      </c>
      <c r="AX149" s="35">
        <v>1</v>
      </c>
      <c r="AY149" s="35">
        <v>0</v>
      </c>
      <c r="AZ149" s="35">
        <v>0</v>
      </c>
      <c r="BA149" s="35">
        <v>0</v>
      </c>
      <c r="BB149" s="35">
        <v>0</v>
      </c>
      <c r="BC149" s="35">
        <v>0</v>
      </c>
      <c r="BD149" s="35">
        <v>0</v>
      </c>
      <c r="BE149" s="35">
        <v>0</v>
      </c>
      <c r="BF149" s="35">
        <v>0</v>
      </c>
      <c r="BG149" s="35">
        <v>0</v>
      </c>
      <c r="BI149" s="35" t="s">
        <v>1322</v>
      </c>
      <c r="BK149" s="35" t="s">
        <v>1328</v>
      </c>
      <c r="BL149" s="35">
        <v>0</v>
      </c>
      <c r="BM149" s="35">
        <v>0</v>
      </c>
      <c r="BN149" s="35">
        <v>0</v>
      </c>
      <c r="BO149" s="35">
        <v>0</v>
      </c>
      <c r="BP149" s="35">
        <v>1</v>
      </c>
      <c r="BQ149" s="35">
        <v>0</v>
      </c>
      <c r="BR149" s="35">
        <v>0</v>
      </c>
      <c r="BS149" s="35">
        <v>0</v>
      </c>
      <c r="BT149" s="35">
        <v>0</v>
      </c>
      <c r="BU149" s="35">
        <v>0</v>
      </c>
      <c r="BV149" s="35">
        <v>0</v>
      </c>
      <c r="BW149" s="35">
        <v>0</v>
      </c>
      <c r="BX149" s="35">
        <v>0</v>
      </c>
      <c r="CA149" s="35" t="s">
        <v>1323</v>
      </c>
      <c r="CD149" s="35" t="s">
        <v>1794</v>
      </c>
      <c r="CE149" s="35">
        <v>1</v>
      </c>
      <c r="CF149" s="35">
        <v>1</v>
      </c>
      <c r="CG149" s="35">
        <v>0</v>
      </c>
      <c r="CH149" s="35">
        <v>0</v>
      </c>
      <c r="CI149" s="35">
        <v>0</v>
      </c>
      <c r="CJ149" s="35">
        <v>0</v>
      </c>
      <c r="CK149" s="35">
        <v>0</v>
      </c>
      <c r="CL149" s="35">
        <v>0</v>
      </c>
      <c r="CM149" s="35">
        <v>1</v>
      </c>
      <c r="CN149" s="35">
        <v>0</v>
      </c>
      <c r="CO149" s="35">
        <v>0</v>
      </c>
      <c r="CP149" s="35">
        <v>0</v>
      </c>
      <c r="CQ149" s="35">
        <v>0</v>
      </c>
      <c r="CR149" s="35">
        <v>0</v>
      </c>
      <c r="CS149" s="35">
        <v>0</v>
      </c>
      <c r="CT149" s="35">
        <v>0</v>
      </c>
      <c r="CX149" s="35">
        <v>4</v>
      </c>
      <c r="CY149" s="35">
        <v>4</v>
      </c>
      <c r="CZ149" s="35">
        <v>3</v>
      </c>
      <c r="DA149" s="35">
        <v>4</v>
      </c>
      <c r="DB149" s="35">
        <v>3</v>
      </c>
      <c r="DC149" s="35">
        <v>3</v>
      </c>
      <c r="DD149" s="35" t="s">
        <v>1599</v>
      </c>
      <c r="DE149" s="35">
        <v>4</v>
      </c>
      <c r="DF149" s="35" t="s">
        <v>1599</v>
      </c>
      <c r="DG149" s="35" t="s">
        <v>1599</v>
      </c>
      <c r="DH149" s="35" t="s">
        <v>1599</v>
      </c>
      <c r="DI149" s="35" t="s">
        <v>1599</v>
      </c>
      <c r="DJ149" s="35" t="s">
        <v>1599</v>
      </c>
      <c r="DK149" s="35" t="s">
        <v>1599</v>
      </c>
      <c r="DL149" s="35" t="s">
        <v>1599</v>
      </c>
      <c r="DM149" s="35" t="s">
        <v>1599</v>
      </c>
      <c r="DN149" s="35" t="s">
        <v>1599</v>
      </c>
      <c r="DO149" s="35" t="s">
        <v>1599</v>
      </c>
      <c r="DP149" s="35" t="s">
        <v>1599</v>
      </c>
      <c r="DQ149" s="35" t="s">
        <v>1599</v>
      </c>
      <c r="DR149" s="35" t="s">
        <v>1599</v>
      </c>
      <c r="DS149" s="35" t="s">
        <v>1599</v>
      </c>
      <c r="DT149" s="35" t="s">
        <v>1317</v>
      </c>
      <c r="DU149" s="35" t="s">
        <v>54</v>
      </c>
      <c r="EJ149" s="35" t="s">
        <v>1599</v>
      </c>
      <c r="FA149" s="20" t="s">
        <v>1599</v>
      </c>
      <c r="FC149" s="20" t="s">
        <v>1599</v>
      </c>
      <c r="FE149" s="20" t="s">
        <v>1599</v>
      </c>
      <c r="FG149" s="20" t="s">
        <v>1599</v>
      </c>
      <c r="FK149" s="20" t="s">
        <v>1599</v>
      </c>
      <c r="FL149" s="35" t="s">
        <v>1299</v>
      </c>
      <c r="FM149" s="35">
        <v>0</v>
      </c>
      <c r="FN149" s="35">
        <v>0</v>
      </c>
      <c r="FO149" s="35">
        <v>1</v>
      </c>
      <c r="FQ149" s="35" t="s">
        <v>1535</v>
      </c>
      <c r="FR149" s="44">
        <v>89290</v>
      </c>
      <c r="FS149" s="35" t="s">
        <v>1281</v>
      </c>
      <c r="FT149" s="35">
        <v>60</v>
      </c>
      <c r="FU149" s="35" t="s">
        <v>1301</v>
      </c>
      <c r="FV149" s="35" t="s">
        <v>1283</v>
      </c>
      <c r="FY149" s="35" t="s">
        <v>1303</v>
      </c>
    </row>
    <row r="150" spans="1:181" x14ac:dyDescent="0.2">
      <c r="A150" s="35" t="s">
        <v>1612</v>
      </c>
      <c r="B150" s="35" t="s">
        <v>568</v>
      </c>
      <c r="C150" s="35" t="s">
        <v>138</v>
      </c>
      <c r="D150" s="35">
        <v>1</v>
      </c>
      <c r="E150" s="35">
        <v>50</v>
      </c>
      <c r="F150" s="35" t="s">
        <v>795</v>
      </c>
      <c r="G150" s="36">
        <v>43235</v>
      </c>
      <c r="H150" s="37">
        <f t="shared" si="5"/>
        <v>43235</v>
      </c>
      <c r="I150" s="35">
        <v>15</v>
      </c>
      <c r="J150" s="35">
        <v>17</v>
      </c>
      <c r="L150" s="35">
        <v>43</v>
      </c>
      <c r="M150" s="35">
        <v>4</v>
      </c>
      <c r="T150" s="35" t="s">
        <v>1274</v>
      </c>
      <c r="U150" s="35" t="s">
        <v>1275</v>
      </c>
      <c r="W150" s="35" t="s">
        <v>1276</v>
      </c>
      <c r="X150" s="35" t="s">
        <v>1277</v>
      </c>
      <c r="Y150" s="35">
        <v>1</v>
      </c>
      <c r="Z150" s="35">
        <v>0</v>
      </c>
      <c r="AA150" s="35">
        <v>0</v>
      </c>
      <c r="AB150" s="35">
        <v>0</v>
      </c>
      <c r="AC150" s="35">
        <v>0</v>
      </c>
      <c r="AD150" s="35">
        <v>0</v>
      </c>
      <c r="AE150" s="35">
        <v>0</v>
      </c>
      <c r="AF150" s="35">
        <v>0</v>
      </c>
      <c r="AH150" s="35">
        <v>10</v>
      </c>
      <c r="AI150" s="35" t="s">
        <v>1287</v>
      </c>
      <c r="AJ150" s="35">
        <v>0</v>
      </c>
      <c r="AK150" s="35">
        <v>0</v>
      </c>
      <c r="AL150" s="35">
        <v>1</v>
      </c>
      <c r="AM150" s="35">
        <v>0</v>
      </c>
      <c r="AN150" s="35">
        <v>0</v>
      </c>
      <c r="AO150" s="35">
        <v>0</v>
      </c>
      <c r="AP150" s="35">
        <v>0</v>
      </c>
      <c r="AR150" s="35">
        <v>3</v>
      </c>
      <c r="AS150" s="35">
        <v>2</v>
      </c>
      <c r="AT150" s="35" t="s">
        <v>1308</v>
      </c>
      <c r="AU150" s="35">
        <v>0</v>
      </c>
      <c r="AV150" s="35">
        <v>0</v>
      </c>
      <c r="AW150" s="35">
        <v>0</v>
      </c>
      <c r="AX150" s="35">
        <v>0</v>
      </c>
      <c r="AY150" s="35">
        <v>0</v>
      </c>
      <c r="AZ150" s="35">
        <v>0</v>
      </c>
      <c r="BA150" s="35">
        <v>0</v>
      </c>
      <c r="BB150" s="35">
        <v>0</v>
      </c>
      <c r="BC150" s="35">
        <v>0</v>
      </c>
      <c r="BD150" s="35">
        <v>0</v>
      </c>
      <c r="BE150" s="35">
        <v>0</v>
      </c>
      <c r="BF150" s="35">
        <v>1</v>
      </c>
      <c r="BG150" s="35">
        <v>0</v>
      </c>
      <c r="BK150" s="35" t="s">
        <v>1772</v>
      </c>
      <c r="BL150" s="35">
        <v>0</v>
      </c>
      <c r="BM150" s="35">
        <v>0</v>
      </c>
      <c r="BN150" s="35">
        <v>0</v>
      </c>
      <c r="BO150" s="35">
        <v>0</v>
      </c>
      <c r="BP150" s="35">
        <v>0</v>
      </c>
      <c r="BQ150" s="35">
        <v>0</v>
      </c>
      <c r="BR150" s="35">
        <v>0</v>
      </c>
      <c r="BS150" s="35">
        <v>0</v>
      </c>
      <c r="BT150" s="35">
        <v>0</v>
      </c>
      <c r="BU150" s="35">
        <v>0</v>
      </c>
      <c r="BV150" s="35">
        <v>0</v>
      </c>
      <c r="BW150" s="35">
        <v>1</v>
      </c>
      <c r="BX150" s="35">
        <v>0</v>
      </c>
      <c r="CD150" s="35" t="s">
        <v>1742</v>
      </c>
      <c r="CE150" s="35">
        <v>0</v>
      </c>
      <c r="CF150" s="35">
        <v>0</v>
      </c>
      <c r="CG150" s="35">
        <v>0</v>
      </c>
      <c r="CH150" s="35">
        <v>0</v>
      </c>
      <c r="CI150" s="35">
        <v>0</v>
      </c>
      <c r="CJ150" s="35">
        <v>0</v>
      </c>
      <c r="CK150" s="35">
        <v>0</v>
      </c>
      <c r="CL150" s="35">
        <v>0</v>
      </c>
      <c r="CM150" s="35">
        <v>0</v>
      </c>
      <c r="CN150" s="35">
        <v>0</v>
      </c>
      <c r="CO150" s="35">
        <v>1</v>
      </c>
      <c r="CP150" s="35">
        <v>0</v>
      </c>
      <c r="CQ150" s="35">
        <v>0</v>
      </c>
      <c r="CR150" s="35">
        <v>0</v>
      </c>
      <c r="CS150" s="35">
        <v>0</v>
      </c>
      <c r="CT150" s="35">
        <v>0</v>
      </c>
      <c r="CX150" s="35">
        <v>4</v>
      </c>
      <c r="CY150" s="35">
        <v>4</v>
      </c>
      <c r="CZ150" s="35">
        <v>4</v>
      </c>
      <c r="DA150" s="35">
        <v>4</v>
      </c>
      <c r="DB150" s="35">
        <v>4</v>
      </c>
      <c r="DC150" s="35">
        <v>4</v>
      </c>
      <c r="DD150" s="35">
        <v>4</v>
      </c>
      <c r="DE150" s="35">
        <v>4</v>
      </c>
      <c r="DF150" s="35">
        <v>4</v>
      </c>
      <c r="DG150" s="35">
        <v>4</v>
      </c>
      <c r="DH150" s="35">
        <v>4</v>
      </c>
      <c r="DI150" s="35">
        <v>3</v>
      </c>
      <c r="DJ150" s="35">
        <v>3</v>
      </c>
      <c r="DK150" s="35">
        <v>4</v>
      </c>
      <c r="DL150" s="35">
        <v>4</v>
      </c>
      <c r="DM150" s="35">
        <v>4</v>
      </c>
      <c r="DN150" s="35">
        <v>2</v>
      </c>
      <c r="DO150" s="35">
        <v>3</v>
      </c>
      <c r="DP150" s="35">
        <v>3</v>
      </c>
      <c r="DQ150" s="35">
        <v>2</v>
      </c>
      <c r="DR150" s="35">
        <v>1</v>
      </c>
      <c r="DS150" s="35">
        <v>2</v>
      </c>
      <c r="DT150" s="35" t="s">
        <v>1881</v>
      </c>
      <c r="DU150" s="35" t="s">
        <v>51</v>
      </c>
      <c r="EJ150" s="35" t="s">
        <v>1599</v>
      </c>
      <c r="EW150" s="20" t="s">
        <v>51</v>
      </c>
      <c r="FA150" s="20" t="s">
        <v>1599</v>
      </c>
      <c r="FC150" s="20" t="s">
        <v>1599</v>
      </c>
      <c r="FE150" s="20" t="s">
        <v>1599</v>
      </c>
      <c r="FG150" s="20" t="s">
        <v>1599</v>
      </c>
      <c r="FK150" s="20" t="s">
        <v>1599</v>
      </c>
      <c r="FL150" s="35" t="s">
        <v>1299</v>
      </c>
      <c r="FM150" s="35">
        <v>0</v>
      </c>
      <c r="FN150" s="35">
        <v>0</v>
      </c>
      <c r="FO150" s="35">
        <v>1</v>
      </c>
      <c r="FP150" s="35" t="s">
        <v>1447</v>
      </c>
      <c r="FQ150" s="35" t="s">
        <v>1474</v>
      </c>
      <c r="FR150" s="44">
        <v>17138</v>
      </c>
      <c r="FS150" s="35" t="s">
        <v>1281</v>
      </c>
      <c r="FT150" s="35">
        <v>45</v>
      </c>
      <c r="FU150" s="35" t="s">
        <v>1282</v>
      </c>
      <c r="FV150" s="35" t="s">
        <v>1336</v>
      </c>
      <c r="FX150" s="35">
        <v>3500</v>
      </c>
      <c r="FY150" s="35" t="s">
        <v>1310</v>
      </c>
    </row>
    <row r="151" spans="1:181" x14ac:dyDescent="0.2">
      <c r="A151" s="35" t="s">
        <v>1612</v>
      </c>
      <c r="B151" s="35" t="s">
        <v>568</v>
      </c>
      <c r="C151" s="35" t="s">
        <v>139</v>
      </c>
      <c r="D151" s="35">
        <v>1</v>
      </c>
      <c r="E151" s="35">
        <v>50</v>
      </c>
      <c r="F151" s="35" t="s">
        <v>795</v>
      </c>
      <c r="G151" s="36">
        <v>43235</v>
      </c>
      <c r="H151" s="37">
        <f t="shared" si="5"/>
        <v>43235</v>
      </c>
      <c r="I151" s="35">
        <v>15</v>
      </c>
      <c r="J151" s="35">
        <v>17</v>
      </c>
      <c r="L151" s="35">
        <v>43</v>
      </c>
      <c r="M151" s="35">
        <v>4</v>
      </c>
      <c r="T151" s="35" t="s">
        <v>1274</v>
      </c>
      <c r="U151" s="35" t="s">
        <v>1275</v>
      </c>
      <c r="V151" s="35">
        <v>20</v>
      </c>
      <c r="W151" s="35" t="s">
        <v>1276</v>
      </c>
      <c r="X151" s="35" t="s">
        <v>1277</v>
      </c>
      <c r="Y151" s="35">
        <v>1</v>
      </c>
      <c r="Z151" s="35">
        <v>0</v>
      </c>
      <c r="AA151" s="35">
        <v>0</v>
      </c>
      <c r="AB151" s="35">
        <v>0</v>
      </c>
      <c r="AC151" s="35">
        <v>0</v>
      </c>
      <c r="AD151" s="35">
        <v>0</v>
      </c>
      <c r="AE151" s="35">
        <v>0</v>
      </c>
      <c r="AF151" s="35">
        <v>0</v>
      </c>
      <c r="AI151" s="35" t="s">
        <v>1311</v>
      </c>
      <c r="AJ151" s="35">
        <v>0</v>
      </c>
      <c r="AK151" s="35">
        <v>1</v>
      </c>
      <c r="AL151" s="35">
        <v>0</v>
      </c>
      <c r="AM151" s="35">
        <v>0</v>
      </c>
      <c r="AN151" s="35">
        <v>0</v>
      </c>
      <c r="AO151" s="35">
        <v>0</v>
      </c>
      <c r="AP151" s="35">
        <v>0</v>
      </c>
      <c r="AR151" s="35">
        <v>0</v>
      </c>
      <c r="AS151" s="35">
        <v>2</v>
      </c>
      <c r="AT151" s="35" t="s">
        <v>1367</v>
      </c>
      <c r="AU151" s="35">
        <v>0</v>
      </c>
      <c r="AV151" s="35">
        <v>0</v>
      </c>
      <c r="AW151" s="35">
        <v>0</v>
      </c>
      <c r="AX151" s="35">
        <v>0</v>
      </c>
      <c r="AY151" s="35">
        <v>0</v>
      </c>
      <c r="AZ151" s="35">
        <v>0</v>
      </c>
      <c r="BA151" s="35">
        <v>0</v>
      </c>
      <c r="BB151" s="35">
        <v>1</v>
      </c>
      <c r="BC151" s="35">
        <v>0</v>
      </c>
      <c r="BD151" s="35">
        <v>0</v>
      </c>
      <c r="BE151" s="35">
        <v>0</v>
      </c>
      <c r="BF151" s="35">
        <v>0</v>
      </c>
      <c r="BG151" s="35">
        <v>0</v>
      </c>
      <c r="BI151" s="35" t="s">
        <v>1322</v>
      </c>
      <c r="BJ151" s="35">
        <v>10</v>
      </c>
      <c r="BK151" s="35" t="s">
        <v>1772</v>
      </c>
      <c r="BL151" s="35">
        <v>0</v>
      </c>
      <c r="BM151" s="35">
        <v>0</v>
      </c>
      <c r="BN151" s="35">
        <v>0</v>
      </c>
      <c r="BO151" s="35">
        <v>0</v>
      </c>
      <c r="BP151" s="35">
        <v>0</v>
      </c>
      <c r="BQ151" s="35">
        <v>0</v>
      </c>
      <c r="BR151" s="35">
        <v>0</v>
      </c>
      <c r="BS151" s="35">
        <v>0</v>
      </c>
      <c r="BT151" s="35">
        <v>0</v>
      </c>
      <c r="BU151" s="35">
        <v>0</v>
      </c>
      <c r="BV151" s="35">
        <v>0</v>
      </c>
      <c r="BW151" s="35">
        <v>1</v>
      </c>
      <c r="BX151" s="35">
        <v>0</v>
      </c>
      <c r="CD151" s="35" t="s">
        <v>1280</v>
      </c>
      <c r="CE151" s="35">
        <v>0</v>
      </c>
      <c r="CF151" s="35">
        <v>0</v>
      </c>
      <c r="CG151" s="35">
        <v>0</v>
      </c>
      <c r="CH151" s="35">
        <v>0</v>
      </c>
      <c r="CI151" s="35">
        <v>0</v>
      </c>
      <c r="CJ151" s="35">
        <v>0</v>
      </c>
      <c r="CK151" s="35">
        <v>0</v>
      </c>
      <c r="CL151" s="35">
        <v>0</v>
      </c>
      <c r="CM151" s="35">
        <v>0</v>
      </c>
      <c r="CN151" s="35">
        <v>0</v>
      </c>
      <c r="CO151" s="35">
        <v>0</v>
      </c>
      <c r="CP151" s="35">
        <v>0</v>
      </c>
      <c r="CQ151" s="35">
        <v>0</v>
      </c>
      <c r="CR151" s="35">
        <v>0</v>
      </c>
      <c r="CS151" s="35">
        <v>1</v>
      </c>
      <c r="CT151" s="35">
        <v>0</v>
      </c>
      <c r="CX151" s="35">
        <v>4</v>
      </c>
      <c r="CY151" s="35">
        <v>4</v>
      </c>
      <c r="CZ151" s="35">
        <v>4</v>
      </c>
      <c r="DA151" s="35">
        <v>4</v>
      </c>
      <c r="DB151" s="35">
        <v>4</v>
      </c>
      <c r="DC151" s="35">
        <v>3</v>
      </c>
      <c r="DD151" s="35">
        <v>4</v>
      </c>
      <c r="DE151" s="35" t="s">
        <v>1599</v>
      </c>
      <c r="DF151" s="35" t="s">
        <v>1599</v>
      </c>
      <c r="DG151" s="35" t="s">
        <v>1599</v>
      </c>
      <c r="DH151" s="35" t="s">
        <v>1599</v>
      </c>
      <c r="DI151" s="35" t="s">
        <v>1599</v>
      </c>
      <c r="DJ151" s="35" t="s">
        <v>1599</v>
      </c>
      <c r="DK151" s="35" t="s">
        <v>1599</v>
      </c>
      <c r="DL151" s="35" t="s">
        <v>1599</v>
      </c>
      <c r="DM151" s="35" t="s">
        <v>1599</v>
      </c>
      <c r="DN151" s="35" t="s">
        <v>1599</v>
      </c>
      <c r="DO151" s="35" t="s">
        <v>1599</v>
      </c>
      <c r="DP151" s="35" t="s">
        <v>1599</v>
      </c>
      <c r="DQ151" s="35" t="s">
        <v>1599</v>
      </c>
      <c r="DR151" s="35" t="s">
        <v>1599</v>
      </c>
      <c r="DS151" s="35" t="s">
        <v>1599</v>
      </c>
      <c r="DT151" s="35" t="s">
        <v>1317</v>
      </c>
      <c r="DU151" s="35" t="s">
        <v>54</v>
      </c>
      <c r="EJ151" s="35" t="s">
        <v>1599</v>
      </c>
      <c r="FA151" s="20" t="s">
        <v>1599</v>
      </c>
      <c r="FC151" s="20" t="s">
        <v>1599</v>
      </c>
      <c r="FE151" s="20" t="s">
        <v>1599</v>
      </c>
      <c r="FG151" s="20" t="s">
        <v>1599</v>
      </c>
      <c r="FK151" s="20" t="s">
        <v>1599</v>
      </c>
      <c r="FL151" s="35" t="s">
        <v>1325</v>
      </c>
      <c r="FM151" s="35">
        <v>1</v>
      </c>
      <c r="FN151" s="35">
        <v>0</v>
      </c>
      <c r="FO151" s="35">
        <v>0</v>
      </c>
      <c r="FQ151" s="35" t="s">
        <v>1440</v>
      </c>
      <c r="FR151" s="44">
        <v>80090</v>
      </c>
      <c r="FS151" s="35" t="s">
        <v>1281</v>
      </c>
      <c r="FT151" s="35">
        <v>63</v>
      </c>
      <c r="FU151" s="35" t="s">
        <v>1282</v>
      </c>
      <c r="FV151" s="35" t="s">
        <v>1283</v>
      </c>
      <c r="FX151" s="35">
        <v>4800</v>
      </c>
      <c r="FY151" s="35" t="s">
        <v>1284</v>
      </c>
    </row>
    <row r="152" spans="1:181" x14ac:dyDescent="0.2">
      <c r="A152" s="35" t="s">
        <v>1612</v>
      </c>
      <c r="B152" s="35" t="s">
        <v>568</v>
      </c>
      <c r="C152" s="35" t="s">
        <v>140</v>
      </c>
      <c r="D152" s="35">
        <v>1</v>
      </c>
      <c r="E152" s="35">
        <v>50</v>
      </c>
      <c r="F152" s="35" t="s">
        <v>795</v>
      </c>
      <c r="G152" s="36">
        <v>43235</v>
      </c>
      <c r="H152" s="37">
        <f t="shared" si="5"/>
        <v>43235</v>
      </c>
      <c r="I152" s="35">
        <v>15</v>
      </c>
      <c r="J152" s="35">
        <v>17</v>
      </c>
      <c r="L152" s="35">
        <v>43</v>
      </c>
      <c r="M152" s="35">
        <v>4</v>
      </c>
      <c r="T152" s="35" t="s">
        <v>1339</v>
      </c>
      <c r="U152" s="35" t="s">
        <v>55</v>
      </c>
      <c r="V152" s="35">
        <v>30</v>
      </c>
      <c r="W152" s="35" t="s">
        <v>1276</v>
      </c>
      <c r="X152" s="35" t="s">
        <v>1277</v>
      </c>
      <c r="Y152" s="35">
        <v>1</v>
      </c>
      <c r="Z152" s="35">
        <v>0</v>
      </c>
      <c r="AA152" s="35">
        <v>0</v>
      </c>
      <c r="AB152" s="35">
        <v>0</v>
      </c>
      <c r="AC152" s="35">
        <v>0</v>
      </c>
      <c r="AD152" s="35">
        <v>0</v>
      </c>
      <c r="AE152" s="35">
        <v>0</v>
      </c>
      <c r="AF152" s="35">
        <v>0</v>
      </c>
      <c r="AH152" s="35">
        <v>3</v>
      </c>
      <c r="AI152" s="35" t="s">
        <v>1278</v>
      </c>
      <c r="AJ152" s="35">
        <v>1</v>
      </c>
      <c r="AK152" s="35">
        <v>0</v>
      </c>
      <c r="AL152" s="35">
        <v>0</v>
      </c>
      <c r="AM152" s="35">
        <v>0</v>
      </c>
      <c r="AN152" s="35">
        <v>0</v>
      </c>
      <c r="AO152" s="35">
        <v>0</v>
      </c>
      <c r="AP152" s="35">
        <v>0</v>
      </c>
      <c r="AR152" s="35">
        <v>0</v>
      </c>
      <c r="AS152" s="35">
        <v>1</v>
      </c>
      <c r="AT152" s="35" t="s">
        <v>1279</v>
      </c>
      <c r="AU152" s="35">
        <v>0</v>
      </c>
      <c r="AV152" s="35">
        <v>0</v>
      </c>
      <c r="AW152" s="35">
        <v>0</v>
      </c>
      <c r="AX152" s="35">
        <v>0</v>
      </c>
      <c r="AY152" s="35">
        <v>0</v>
      </c>
      <c r="AZ152" s="35">
        <v>0</v>
      </c>
      <c r="BA152" s="35">
        <v>0</v>
      </c>
      <c r="BB152" s="35">
        <v>0</v>
      </c>
      <c r="BC152" s="35">
        <v>0</v>
      </c>
      <c r="BD152" s="35">
        <v>0</v>
      </c>
      <c r="BE152" s="35">
        <v>0</v>
      </c>
      <c r="BF152" s="35">
        <v>0</v>
      </c>
      <c r="BG152" s="35">
        <v>1</v>
      </c>
      <c r="BK152" s="35" t="s">
        <v>1772</v>
      </c>
      <c r="BL152" s="35">
        <v>0</v>
      </c>
      <c r="BM152" s="35">
        <v>0</v>
      </c>
      <c r="BN152" s="35">
        <v>0</v>
      </c>
      <c r="BO152" s="35">
        <v>0</v>
      </c>
      <c r="BP152" s="35">
        <v>0</v>
      </c>
      <c r="BQ152" s="35">
        <v>0</v>
      </c>
      <c r="BR152" s="35">
        <v>0</v>
      </c>
      <c r="BS152" s="35">
        <v>0</v>
      </c>
      <c r="BT152" s="35">
        <v>0</v>
      </c>
      <c r="BU152" s="35">
        <v>0</v>
      </c>
      <c r="BV152" s="35">
        <v>0</v>
      </c>
      <c r="BW152" s="35">
        <v>1</v>
      </c>
      <c r="BX152" s="35">
        <v>0</v>
      </c>
      <c r="CD152" s="35" t="s">
        <v>1280</v>
      </c>
      <c r="CE152" s="35">
        <v>0</v>
      </c>
      <c r="CF152" s="35">
        <v>0</v>
      </c>
      <c r="CG152" s="35">
        <v>0</v>
      </c>
      <c r="CH152" s="35">
        <v>0</v>
      </c>
      <c r="CI152" s="35">
        <v>0</v>
      </c>
      <c r="CJ152" s="35">
        <v>0</v>
      </c>
      <c r="CK152" s="35">
        <v>0</v>
      </c>
      <c r="CL152" s="35">
        <v>0</v>
      </c>
      <c r="CM152" s="35">
        <v>0</v>
      </c>
      <c r="CN152" s="35">
        <v>0</v>
      </c>
      <c r="CO152" s="35">
        <v>0</v>
      </c>
      <c r="CP152" s="35">
        <v>0</v>
      </c>
      <c r="CQ152" s="35">
        <v>0</v>
      </c>
      <c r="CR152" s="35">
        <v>0</v>
      </c>
      <c r="CS152" s="35">
        <v>1</v>
      </c>
      <c r="CT152" s="35">
        <v>0</v>
      </c>
      <c r="CX152" s="35">
        <v>4</v>
      </c>
      <c r="CY152" s="35">
        <v>3</v>
      </c>
      <c r="CZ152" s="35">
        <v>2</v>
      </c>
      <c r="DA152" s="35">
        <v>3</v>
      </c>
      <c r="DB152" s="35">
        <v>3</v>
      </c>
      <c r="DC152" s="35">
        <v>2</v>
      </c>
      <c r="DD152" s="35">
        <v>2</v>
      </c>
      <c r="DE152" s="35">
        <v>3</v>
      </c>
      <c r="DF152" s="35">
        <v>3</v>
      </c>
      <c r="DG152" s="35">
        <v>2</v>
      </c>
      <c r="DH152" s="35" t="s">
        <v>1599</v>
      </c>
      <c r="DI152" s="35" t="s">
        <v>1599</v>
      </c>
      <c r="DJ152" s="35" t="s">
        <v>1599</v>
      </c>
      <c r="DK152" s="35" t="s">
        <v>1599</v>
      </c>
      <c r="DL152" s="35">
        <v>3</v>
      </c>
      <c r="DM152" s="35" t="s">
        <v>1599</v>
      </c>
      <c r="DN152" s="35">
        <v>2</v>
      </c>
      <c r="DO152" s="35">
        <v>2</v>
      </c>
      <c r="DP152" s="35">
        <v>2</v>
      </c>
      <c r="DQ152" s="35">
        <v>1</v>
      </c>
      <c r="DR152" s="35" t="s">
        <v>1599</v>
      </c>
      <c r="DS152" s="35">
        <v>1</v>
      </c>
      <c r="DT152" s="35" t="s">
        <v>1296</v>
      </c>
      <c r="DU152" s="35" t="s">
        <v>51</v>
      </c>
      <c r="EJ152" s="35" t="s">
        <v>1599</v>
      </c>
      <c r="EW152" s="20" t="s">
        <v>51</v>
      </c>
      <c r="FA152" s="20" t="s">
        <v>1599</v>
      </c>
      <c r="FC152" s="20" t="s">
        <v>1599</v>
      </c>
      <c r="FE152" s="20" t="s">
        <v>1599</v>
      </c>
      <c r="FG152" s="20" t="s">
        <v>1599</v>
      </c>
      <c r="FK152" s="20" t="s">
        <v>1599</v>
      </c>
      <c r="FL152" s="35" t="s">
        <v>1325</v>
      </c>
      <c r="FM152" s="35">
        <v>1</v>
      </c>
      <c r="FN152" s="35">
        <v>0</v>
      </c>
      <c r="FO152" s="35">
        <v>0</v>
      </c>
      <c r="FQ152" s="35" t="s">
        <v>795</v>
      </c>
      <c r="FR152" s="44">
        <v>17000</v>
      </c>
      <c r="FS152" s="35" t="s">
        <v>1281</v>
      </c>
      <c r="FT152" s="35">
        <v>27</v>
      </c>
      <c r="FU152" s="35" t="s">
        <v>1282</v>
      </c>
      <c r="FV152" s="35" t="s">
        <v>1336</v>
      </c>
      <c r="FX152" s="35">
        <v>1300</v>
      </c>
      <c r="FY152" s="35" t="s">
        <v>1284</v>
      </c>
    </row>
    <row r="153" spans="1:181" x14ac:dyDescent="0.2">
      <c r="A153" s="35" t="s">
        <v>1612</v>
      </c>
      <c r="B153" s="35" t="s">
        <v>568</v>
      </c>
      <c r="C153" s="35" t="s">
        <v>141</v>
      </c>
      <c r="D153" s="35">
        <v>1</v>
      </c>
      <c r="E153" s="35">
        <v>50</v>
      </c>
      <c r="F153" s="35" t="s">
        <v>795</v>
      </c>
      <c r="G153" s="36">
        <v>43235</v>
      </c>
      <c r="H153" s="37">
        <f t="shared" si="5"/>
        <v>43235</v>
      </c>
      <c r="I153" s="35">
        <v>15</v>
      </c>
      <c r="J153" s="35">
        <v>17</v>
      </c>
      <c r="L153" s="35">
        <v>43</v>
      </c>
      <c r="M153" s="35">
        <v>4</v>
      </c>
      <c r="T153" s="35" t="s">
        <v>1285</v>
      </c>
      <c r="U153" s="35" t="s">
        <v>52</v>
      </c>
      <c r="V153" s="35">
        <v>50</v>
      </c>
      <c r="W153" s="35" t="s">
        <v>1340</v>
      </c>
      <c r="X153" s="35" t="s">
        <v>1277</v>
      </c>
      <c r="Y153" s="35">
        <v>1</v>
      </c>
      <c r="Z153" s="35">
        <v>0</v>
      </c>
      <c r="AA153" s="35">
        <v>0</v>
      </c>
      <c r="AB153" s="35">
        <v>0</v>
      </c>
      <c r="AC153" s="35">
        <v>0</v>
      </c>
      <c r="AD153" s="35">
        <v>0</v>
      </c>
      <c r="AE153" s="35">
        <v>0</v>
      </c>
      <c r="AF153" s="35">
        <v>0</v>
      </c>
      <c r="AI153" s="35" t="s">
        <v>1278</v>
      </c>
      <c r="AJ153" s="35">
        <v>1</v>
      </c>
      <c r="AK153" s="35">
        <v>0</v>
      </c>
      <c r="AL153" s="35">
        <v>0</v>
      </c>
      <c r="AM153" s="35">
        <v>0</v>
      </c>
      <c r="AN153" s="35">
        <v>0</v>
      </c>
      <c r="AO153" s="35">
        <v>0</v>
      </c>
      <c r="AP153" s="35">
        <v>0</v>
      </c>
      <c r="AR153" s="35">
        <v>0</v>
      </c>
      <c r="AS153" s="35">
        <v>1</v>
      </c>
      <c r="AT153" s="35" t="s">
        <v>1700</v>
      </c>
      <c r="AU153" s="35">
        <v>1</v>
      </c>
      <c r="AV153" s="35">
        <v>1</v>
      </c>
      <c r="AW153" s="35">
        <v>1</v>
      </c>
      <c r="AX153" s="35">
        <v>1</v>
      </c>
      <c r="AY153" s="35">
        <v>1</v>
      </c>
      <c r="AZ153" s="35">
        <v>1</v>
      </c>
      <c r="BA153" s="35">
        <v>1</v>
      </c>
      <c r="BB153" s="35">
        <v>0</v>
      </c>
      <c r="BC153" s="35">
        <v>1</v>
      </c>
      <c r="BD153" s="35">
        <v>1</v>
      </c>
      <c r="BE153" s="35">
        <v>1</v>
      </c>
      <c r="BF153" s="35">
        <v>1</v>
      </c>
      <c r="BG153" s="35">
        <v>0</v>
      </c>
      <c r="BI153" s="35" t="s">
        <v>1291</v>
      </c>
      <c r="BJ153" s="35">
        <v>100</v>
      </c>
      <c r="BK153" s="35" t="s">
        <v>1751</v>
      </c>
      <c r="BL153" s="35">
        <v>1</v>
      </c>
      <c r="BM153" s="35">
        <v>0</v>
      </c>
      <c r="BN153" s="35">
        <v>0</v>
      </c>
      <c r="BO153" s="35">
        <v>1</v>
      </c>
      <c r="BP153" s="35">
        <v>0</v>
      </c>
      <c r="BQ153" s="35">
        <v>1</v>
      </c>
      <c r="BR153" s="35">
        <v>0</v>
      </c>
      <c r="BS153" s="35">
        <v>0</v>
      </c>
      <c r="BT153" s="35">
        <v>0</v>
      </c>
      <c r="BU153" s="35">
        <v>0</v>
      </c>
      <c r="BV153" s="35">
        <v>0</v>
      </c>
      <c r="BW153" s="35">
        <v>0</v>
      </c>
      <c r="BX153" s="35">
        <v>0</v>
      </c>
      <c r="CB153" s="35" t="s">
        <v>1323</v>
      </c>
      <c r="CD153" s="35" t="s">
        <v>1849</v>
      </c>
      <c r="CE153" s="35">
        <v>1</v>
      </c>
      <c r="CF153" s="35">
        <v>1</v>
      </c>
      <c r="CG153" s="35">
        <v>0</v>
      </c>
      <c r="CH153" s="35">
        <v>0</v>
      </c>
      <c r="CI153" s="35">
        <v>0</v>
      </c>
      <c r="CJ153" s="35">
        <v>0</v>
      </c>
      <c r="CK153" s="35">
        <v>0</v>
      </c>
      <c r="CL153" s="35">
        <v>0</v>
      </c>
      <c r="CM153" s="35">
        <v>1</v>
      </c>
      <c r="CN153" s="35">
        <v>0</v>
      </c>
      <c r="CO153" s="35">
        <v>1</v>
      </c>
      <c r="CP153" s="35">
        <v>0</v>
      </c>
      <c r="CQ153" s="35">
        <v>0</v>
      </c>
      <c r="CR153" s="35">
        <v>1</v>
      </c>
      <c r="CS153" s="35">
        <v>0</v>
      </c>
      <c r="CT153" s="35">
        <v>0</v>
      </c>
      <c r="CX153" s="35">
        <v>3</v>
      </c>
      <c r="CY153" s="35">
        <v>4</v>
      </c>
      <c r="CZ153" s="35">
        <v>3</v>
      </c>
      <c r="DA153" s="35">
        <v>4</v>
      </c>
      <c r="DB153" s="35">
        <v>3</v>
      </c>
      <c r="DC153" s="35">
        <v>4</v>
      </c>
      <c r="DD153" s="35" t="s">
        <v>1599</v>
      </c>
      <c r="DE153" s="35">
        <v>3</v>
      </c>
      <c r="DF153" s="35">
        <v>3</v>
      </c>
      <c r="DG153" s="35">
        <v>3</v>
      </c>
      <c r="DH153" s="35" t="s">
        <v>1599</v>
      </c>
      <c r="DI153" s="35">
        <v>3</v>
      </c>
      <c r="DJ153" s="35">
        <v>4</v>
      </c>
      <c r="DK153" s="35">
        <v>4</v>
      </c>
      <c r="DL153" s="35">
        <v>3</v>
      </c>
      <c r="DM153" s="35">
        <v>4</v>
      </c>
      <c r="DN153" s="35">
        <v>1</v>
      </c>
      <c r="DO153" s="35">
        <v>3</v>
      </c>
      <c r="DP153" s="35" t="s">
        <v>1599</v>
      </c>
      <c r="DQ153" s="35">
        <v>3</v>
      </c>
      <c r="DR153" s="35" t="s">
        <v>1599</v>
      </c>
      <c r="DS153" s="35" t="s">
        <v>1599</v>
      </c>
      <c r="DT153" s="35" t="s">
        <v>1881</v>
      </c>
      <c r="DU153" s="35" t="s">
        <v>54</v>
      </c>
      <c r="DV153" s="35">
        <v>90</v>
      </c>
      <c r="DW153" s="35" t="s">
        <v>1324</v>
      </c>
      <c r="DY153" s="35" t="s">
        <v>1320</v>
      </c>
      <c r="DZ153" s="35">
        <v>30</v>
      </c>
      <c r="EA153" s="35" t="s">
        <v>794</v>
      </c>
      <c r="EB153" s="35" t="s">
        <v>1296</v>
      </c>
      <c r="EC153" s="35" t="s">
        <v>1284</v>
      </c>
      <c r="ED153" s="35">
        <v>1000</v>
      </c>
      <c r="EE153" s="35" t="s">
        <v>1449</v>
      </c>
      <c r="EF153" s="35" t="s">
        <v>1536</v>
      </c>
      <c r="EG153" s="35" t="s">
        <v>1460</v>
      </c>
      <c r="EH153" s="35" t="s">
        <v>1449</v>
      </c>
      <c r="EJ153" s="35" t="s">
        <v>1277</v>
      </c>
      <c r="EK153" s="35">
        <v>1</v>
      </c>
      <c r="EL153" s="35">
        <v>0</v>
      </c>
      <c r="EM153" s="35">
        <v>0</v>
      </c>
      <c r="EN153" s="35">
        <v>0</v>
      </c>
      <c r="EO153" s="35">
        <v>0</v>
      </c>
      <c r="EP153" s="35">
        <v>0</v>
      </c>
      <c r="EQ153" s="35">
        <v>0</v>
      </c>
      <c r="ER153" s="35">
        <v>0</v>
      </c>
      <c r="ES153" s="35">
        <v>0</v>
      </c>
      <c r="EY153" s="20">
        <v>8</v>
      </c>
      <c r="FA153" s="20">
        <v>10</v>
      </c>
      <c r="FC153" s="20">
        <v>10</v>
      </c>
      <c r="FE153" s="20" t="s">
        <v>1599</v>
      </c>
      <c r="FG153" s="20" t="s">
        <v>1599</v>
      </c>
      <c r="FK153" s="20">
        <v>10</v>
      </c>
      <c r="FL153" s="35" t="s">
        <v>1325</v>
      </c>
      <c r="FM153" s="35">
        <v>1</v>
      </c>
      <c r="FN153" s="35">
        <v>0</v>
      </c>
      <c r="FO153" s="35">
        <v>0</v>
      </c>
      <c r="FQ153" s="35" t="s">
        <v>1449</v>
      </c>
      <c r="FR153" s="44">
        <v>9160</v>
      </c>
      <c r="FS153" s="35" t="s">
        <v>1281</v>
      </c>
      <c r="FT153" s="35">
        <v>33</v>
      </c>
      <c r="FU153" s="35" t="s">
        <v>1282</v>
      </c>
      <c r="FV153" s="35" t="s">
        <v>1351</v>
      </c>
      <c r="FX153" s="35">
        <v>1500</v>
      </c>
      <c r="FY153" s="35" t="s">
        <v>1303</v>
      </c>
    </row>
    <row r="154" spans="1:181" x14ac:dyDescent="0.2">
      <c r="A154" s="35" t="s">
        <v>1612</v>
      </c>
      <c r="B154" s="35" t="s">
        <v>568</v>
      </c>
      <c r="C154" s="35" t="s">
        <v>142</v>
      </c>
      <c r="D154" s="35">
        <v>1</v>
      </c>
      <c r="E154" s="35">
        <v>50</v>
      </c>
      <c r="F154" s="35" t="s">
        <v>795</v>
      </c>
      <c r="G154" s="36">
        <v>43235</v>
      </c>
      <c r="H154" s="37">
        <f t="shared" si="5"/>
        <v>43235</v>
      </c>
      <c r="I154" s="35">
        <v>15</v>
      </c>
      <c r="J154" s="35">
        <v>17</v>
      </c>
      <c r="L154" s="35">
        <v>43</v>
      </c>
      <c r="M154" s="35">
        <v>4</v>
      </c>
      <c r="T154" s="35" t="s">
        <v>1339</v>
      </c>
      <c r="U154" s="35" t="s">
        <v>55</v>
      </c>
      <c r="V154" s="35">
        <v>35</v>
      </c>
      <c r="W154" s="35" t="s">
        <v>1276</v>
      </c>
      <c r="X154" s="35" t="s">
        <v>1277</v>
      </c>
      <c r="Y154" s="35">
        <v>1</v>
      </c>
      <c r="Z154" s="35">
        <v>0</v>
      </c>
      <c r="AA154" s="35">
        <v>0</v>
      </c>
      <c r="AB154" s="35">
        <v>0</v>
      </c>
      <c r="AC154" s="35">
        <v>0</v>
      </c>
      <c r="AD154" s="35">
        <v>0</v>
      </c>
      <c r="AE154" s="35">
        <v>0</v>
      </c>
      <c r="AF154" s="35">
        <v>0</v>
      </c>
      <c r="AH154" s="35">
        <v>30</v>
      </c>
      <c r="AI154" s="35" t="s">
        <v>1287</v>
      </c>
      <c r="AJ154" s="35">
        <v>0</v>
      </c>
      <c r="AK154" s="35">
        <v>0</v>
      </c>
      <c r="AL154" s="35">
        <v>1</v>
      </c>
      <c r="AM154" s="35">
        <v>0</v>
      </c>
      <c r="AN154" s="35">
        <v>0</v>
      </c>
      <c r="AO154" s="35">
        <v>0</v>
      </c>
      <c r="AP154" s="35">
        <v>0</v>
      </c>
      <c r="AR154" s="35">
        <v>0</v>
      </c>
      <c r="AS154" s="35">
        <v>4</v>
      </c>
      <c r="AT154" s="35" t="s">
        <v>1290</v>
      </c>
      <c r="AU154" s="35">
        <v>0</v>
      </c>
      <c r="AV154" s="35">
        <v>0</v>
      </c>
      <c r="AW154" s="35">
        <v>0</v>
      </c>
      <c r="AX154" s="35">
        <v>0</v>
      </c>
      <c r="AY154" s="35">
        <v>0</v>
      </c>
      <c r="AZ154" s="35">
        <v>0</v>
      </c>
      <c r="BA154" s="35">
        <v>0</v>
      </c>
      <c r="BB154" s="35">
        <v>0</v>
      </c>
      <c r="BC154" s="35">
        <v>1</v>
      </c>
      <c r="BD154" s="35">
        <v>0</v>
      </c>
      <c r="BE154" s="35">
        <v>0</v>
      </c>
      <c r="BF154" s="35">
        <v>0</v>
      </c>
      <c r="BG154" s="35">
        <v>0</v>
      </c>
      <c r="BI154" s="35" t="s">
        <v>1322</v>
      </c>
      <c r="BK154" s="35" t="s">
        <v>1739</v>
      </c>
      <c r="BL154" s="35">
        <v>0</v>
      </c>
      <c r="BM154" s="35">
        <v>0</v>
      </c>
      <c r="BN154" s="35">
        <v>0</v>
      </c>
      <c r="BO154" s="35">
        <v>0</v>
      </c>
      <c r="BP154" s="35">
        <v>0</v>
      </c>
      <c r="BQ154" s="35">
        <v>0</v>
      </c>
      <c r="BR154" s="35">
        <v>1</v>
      </c>
      <c r="BS154" s="35">
        <v>1</v>
      </c>
      <c r="BT154" s="35">
        <v>0</v>
      </c>
      <c r="BU154" s="35">
        <v>0</v>
      </c>
      <c r="BV154" s="35">
        <v>1</v>
      </c>
      <c r="BW154" s="35">
        <v>0</v>
      </c>
      <c r="BX154" s="35">
        <v>0</v>
      </c>
      <c r="CD154" s="35" t="s">
        <v>1293</v>
      </c>
      <c r="CE154" s="35">
        <v>1</v>
      </c>
      <c r="CF154" s="35">
        <v>0</v>
      </c>
      <c r="CG154" s="35">
        <v>0</v>
      </c>
      <c r="CH154" s="35">
        <v>0</v>
      </c>
      <c r="CI154" s="35">
        <v>0</v>
      </c>
      <c r="CJ154" s="35">
        <v>0</v>
      </c>
      <c r="CK154" s="35">
        <v>0</v>
      </c>
      <c r="CL154" s="35">
        <v>0</v>
      </c>
      <c r="CM154" s="35">
        <v>0</v>
      </c>
      <c r="CN154" s="35">
        <v>0</v>
      </c>
      <c r="CO154" s="35">
        <v>0</v>
      </c>
      <c r="CP154" s="35">
        <v>0</v>
      </c>
      <c r="CQ154" s="35">
        <v>0</v>
      </c>
      <c r="CR154" s="35">
        <v>0</v>
      </c>
      <c r="CS154" s="35">
        <v>0</v>
      </c>
      <c r="CT154" s="35">
        <v>0</v>
      </c>
      <c r="CX154" s="35">
        <v>4</v>
      </c>
      <c r="CY154" s="35">
        <v>4</v>
      </c>
      <c r="CZ154" s="35">
        <v>4</v>
      </c>
      <c r="DA154" s="35">
        <v>4</v>
      </c>
      <c r="DB154" s="35">
        <v>4</v>
      </c>
      <c r="DC154" s="35">
        <v>4</v>
      </c>
      <c r="DD154" s="35">
        <v>4</v>
      </c>
      <c r="DE154" s="35" t="s">
        <v>1599</v>
      </c>
      <c r="DF154" s="35">
        <v>4</v>
      </c>
      <c r="DG154" s="35" t="s">
        <v>1599</v>
      </c>
      <c r="DH154" s="35">
        <v>3</v>
      </c>
      <c r="DI154" s="35">
        <v>3</v>
      </c>
      <c r="DJ154" s="35" t="s">
        <v>1599</v>
      </c>
      <c r="DK154" s="35" t="s">
        <v>1599</v>
      </c>
      <c r="DL154" s="35">
        <v>3</v>
      </c>
      <c r="DM154" s="35">
        <v>3</v>
      </c>
      <c r="DN154" s="35">
        <v>1</v>
      </c>
      <c r="DO154" s="35" t="s">
        <v>1599</v>
      </c>
      <c r="DP154" s="35">
        <v>2</v>
      </c>
      <c r="DQ154" s="35">
        <v>2</v>
      </c>
      <c r="DR154" s="35">
        <v>1</v>
      </c>
      <c r="DS154" s="35" t="s">
        <v>1599</v>
      </c>
      <c r="DT154" s="35" t="s">
        <v>1306</v>
      </c>
      <c r="DU154" s="35" t="s">
        <v>54</v>
      </c>
      <c r="EJ154" s="35" t="s">
        <v>1599</v>
      </c>
      <c r="FA154" s="20" t="s">
        <v>1599</v>
      </c>
      <c r="FC154" s="20" t="s">
        <v>1599</v>
      </c>
      <c r="FE154" s="20" t="s">
        <v>1599</v>
      </c>
      <c r="FG154" s="20" t="s">
        <v>1599</v>
      </c>
      <c r="FK154" s="20" t="s">
        <v>1599</v>
      </c>
      <c r="FL154" s="35" t="s">
        <v>1923</v>
      </c>
      <c r="FM154" s="35">
        <v>0</v>
      </c>
      <c r="FN154" s="35">
        <v>1</v>
      </c>
      <c r="FO154" s="35">
        <v>0</v>
      </c>
      <c r="FQ154" s="35" t="s">
        <v>1371</v>
      </c>
      <c r="FR154" s="44">
        <v>6400</v>
      </c>
      <c r="FS154" s="35" t="s">
        <v>1281</v>
      </c>
      <c r="FT154" s="35">
        <v>71</v>
      </c>
      <c r="FU154" s="35" t="s">
        <v>1282</v>
      </c>
      <c r="FV154" s="35" t="s">
        <v>1283</v>
      </c>
      <c r="FX154" s="35">
        <v>10000</v>
      </c>
      <c r="FY154" s="35" t="s">
        <v>1303</v>
      </c>
    </row>
    <row r="155" spans="1:181" x14ac:dyDescent="0.2">
      <c r="A155" s="35" t="s">
        <v>1612</v>
      </c>
      <c r="B155" s="35" t="s">
        <v>568</v>
      </c>
      <c r="C155" s="35" t="s">
        <v>143</v>
      </c>
      <c r="D155" s="35">
        <v>1</v>
      </c>
      <c r="E155" s="35">
        <v>50</v>
      </c>
      <c r="F155" s="35" t="s">
        <v>795</v>
      </c>
      <c r="G155" s="36">
        <v>43235</v>
      </c>
      <c r="H155" s="37">
        <f t="shared" si="5"/>
        <v>43235</v>
      </c>
      <c r="I155" s="35">
        <v>15</v>
      </c>
      <c r="J155" s="35">
        <v>17</v>
      </c>
      <c r="L155" s="35">
        <v>43</v>
      </c>
      <c r="M155" s="35">
        <v>4</v>
      </c>
      <c r="T155" s="35" t="s">
        <v>1339</v>
      </c>
      <c r="U155" s="35" t="s">
        <v>1275</v>
      </c>
      <c r="V155" s="35">
        <v>32</v>
      </c>
      <c r="W155" s="35" t="s">
        <v>1276</v>
      </c>
      <c r="X155" s="35" t="s">
        <v>1277</v>
      </c>
      <c r="Y155" s="35">
        <v>1</v>
      </c>
      <c r="Z155" s="35">
        <v>0</v>
      </c>
      <c r="AA155" s="35">
        <v>0</v>
      </c>
      <c r="AB155" s="35">
        <v>0</v>
      </c>
      <c r="AC155" s="35">
        <v>0</v>
      </c>
      <c r="AD155" s="35">
        <v>0</v>
      </c>
      <c r="AE155" s="35">
        <v>0</v>
      </c>
      <c r="AF155" s="35">
        <v>0</v>
      </c>
      <c r="AH155" s="35">
        <v>0</v>
      </c>
      <c r="AI155" s="35" t="s">
        <v>1311</v>
      </c>
      <c r="AJ155" s="35">
        <v>0</v>
      </c>
      <c r="AK155" s="35">
        <v>1</v>
      </c>
      <c r="AL155" s="35">
        <v>0</v>
      </c>
      <c r="AM155" s="35">
        <v>0</v>
      </c>
      <c r="AN155" s="35">
        <v>0</v>
      </c>
      <c r="AO155" s="35">
        <v>0</v>
      </c>
      <c r="AP155" s="35">
        <v>0</v>
      </c>
      <c r="AR155" s="35">
        <v>0</v>
      </c>
      <c r="AS155" s="35">
        <v>4</v>
      </c>
      <c r="AT155" s="35" t="s">
        <v>1665</v>
      </c>
      <c r="AU155" s="35">
        <v>0</v>
      </c>
      <c r="AV155" s="35">
        <v>1</v>
      </c>
      <c r="AW155" s="35">
        <v>0</v>
      </c>
      <c r="AX155" s="35">
        <v>0</v>
      </c>
      <c r="AY155" s="35">
        <v>0</v>
      </c>
      <c r="AZ155" s="35">
        <v>0</v>
      </c>
      <c r="BA155" s="35">
        <v>0</v>
      </c>
      <c r="BB155" s="35">
        <v>0</v>
      </c>
      <c r="BC155" s="35">
        <v>1</v>
      </c>
      <c r="BD155" s="35">
        <v>0</v>
      </c>
      <c r="BE155" s="35">
        <v>0</v>
      </c>
      <c r="BF155" s="35">
        <v>0</v>
      </c>
      <c r="BG155" s="35">
        <v>0</v>
      </c>
      <c r="BI155" s="35" t="s">
        <v>1322</v>
      </c>
      <c r="BJ155" s="35">
        <v>0</v>
      </c>
      <c r="BK155" s="35" t="s">
        <v>1772</v>
      </c>
      <c r="BL155" s="35">
        <v>0</v>
      </c>
      <c r="BM155" s="35">
        <v>0</v>
      </c>
      <c r="BN155" s="35">
        <v>0</v>
      </c>
      <c r="BO155" s="35">
        <v>0</v>
      </c>
      <c r="BP155" s="35">
        <v>0</v>
      </c>
      <c r="BQ155" s="35">
        <v>0</v>
      </c>
      <c r="BR155" s="35">
        <v>0</v>
      </c>
      <c r="BS155" s="35">
        <v>0</v>
      </c>
      <c r="BT155" s="35">
        <v>0</v>
      </c>
      <c r="BU155" s="35">
        <v>0</v>
      </c>
      <c r="BV155" s="35">
        <v>0</v>
      </c>
      <c r="BW155" s="35">
        <v>1</v>
      </c>
      <c r="BX155" s="35">
        <v>0</v>
      </c>
      <c r="CD155" s="35" t="s">
        <v>1280</v>
      </c>
      <c r="CE155" s="35">
        <v>0</v>
      </c>
      <c r="CF155" s="35">
        <v>0</v>
      </c>
      <c r="CG155" s="35">
        <v>0</v>
      </c>
      <c r="CH155" s="35">
        <v>0</v>
      </c>
      <c r="CI155" s="35">
        <v>0</v>
      </c>
      <c r="CJ155" s="35">
        <v>0</v>
      </c>
      <c r="CK155" s="35">
        <v>0</v>
      </c>
      <c r="CL155" s="35">
        <v>0</v>
      </c>
      <c r="CM155" s="35">
        <v>0</v>
      </c>
      <c r="CN155" s="35">
        <v>0</v>
      </c>
      <c r="CO155" s="35">
        <v>0</v>
      </c>
      <c r="CP155" s="35">
        <v>0</v>
      </c>
      <c r="CQ155" s="35">
        <v>0</v>
      </c>
      <c r="CR155" s="35">
        <v>0</v>
      </c>
      <c r="CS155" s="35">
        <v>1</v>
      </c>
      <c r="CT155" s="35">
        <v>0</v>
      </c>
      <c r="CX155" s="35">
        <v>4</v>
      </c>
      <c r="CY155" s="35">
        <v>3</v>
      </c>
      <c r="CZ155" s="35">
        <v>3</v>
      </c>
      <c r="DA155" s="35">
        <v>3</v>
      </c>
      <c r="DB155" s="35">
        <v>3</v>
      </c>
      <c r="DC155" s="35">
        <v>3</v>
      </c>
      <c r="DD155" s="35" t="s">
        <v>1599</v>
      </c>
      <c r="DE155" s="35">
        <v>3</v>
      </c>
      <c r="DF155" s="35" t="s">
        <v>1599</v>
      </c>
      <c r="DG155" s="35">
        <v>4</v>
      </c>
      <c r="DH155" s="35">
        <v>4</v>
      </c>
      <c r="DI155" s="35" t="s">
        <v>1599</v>
      </c>
      <c r="DJ155" s="35" t="s">
        <v>1599</v>
      </c>
      <c r="DK155" s="35" t="s">
        <v>1599</v>
      </c>
      <c r="DL155" s="35" t="s">
        <v>1599</v>
      </c>
      <c r="DM155" s="35" t="s">
        <v>1599</v>
      </c>
      <c r="DN155" s="35">
        <v>2</v>
      </c>
      <c r="DO155" s="35">
        <v>3</v>
      </c>
      <c r="DP155" s="35" t="s">
        <v>1599</v>
      </c>
      <c r="DQ155" s="35" t="s">
        <v>1599</v>
      </c>
      <c r="DR155" s="35" t="s">
        <v>1599</v>
      </c>
      <c r="DS155" s="35" t="s">
        <v>1599</v>
      </c>
      <c r="DT155" s="35" t="s">
        <v>1306</v>
      </c>
      <c r="DU155" s="35" t="s">
        <v>54</v>
      </c>
      <c r="DW155" s="35" t="s">
        <v>1355</v>
      </c>
      <c r="DY155" s="35" t="s">
        <v>1342</v>
      </c>
      <c r="EB155" s="35" t="s">
        <v>1317</v>
      </c>
      <c r="EC155" s="35" t="s">
        <v>1352</v>
      </c>
      <c r="EJ155" s="35" t="s">
        <v>201</v>
      </c>
      <c r="EK155" s="35">
        <v>0</v>
      </c>
      <c r="EL155" s="35">
        <v>1</v>
      </c>
      <c r="EM155" s="35">
        <v>0</v>
      </c>
      <c r="EN155" s="35">
        <v>0</v>
      </c>
      <c r="EO155" s="35">
        <v>0</v>
      </c>
      <c r="EP155" s="35">
        <v>0</v>
      </c>
      <c r="EQ155" s="35">
        <v>0</v>
      </c>
      <c r="ER155" s="35">
        <v>0</v>
      </c>
      <c r="ES155" s="35">
        <v>0</v>
      </c>
      <c r="FA155" s="20">
        <v>0</v>
      </c>
      <c r="FC155" s="20" t="s">
        <v>1599</v>
      </c>
      <c r="FE155" s="20" t="s">
        <v>1599</v>
      </c>
      <c r="FG155" s="20" t="s">
        <v>1599</v>
      </c>
      <c r="FK155" s="20" t="s">
        <v>1599</v>
      </c>
      <c r="FL155" s="35" t="s">
        <v>1325</v>
      </c>
      <c r="FM155" s="35">
        <v>1</v>
      </c>
      <c r="FN155" s="35">
        <v>0</v>
      </c>
      <c r="FO155" s="35">
        <v>0</v>
      </c>
      <c r="FQ155" s="35" t="s">
        <v>1537</v>
      </c>
      <c r="FR155" s="44">
        <v>79100</v>
      </c>
      <c r="FS155" s="35" t="s">
        <v>1281</v>
      </c>
      <c r="FT155" s="35">
        <v>70</v>
      </c>
      <c r="FU155" s="35" t="s">
        <v>1282</v>
      </c>
      <c r="FV155" s="35" t="s">
        <v>1283</v>
      </c>
      <c r="FY155" s="35" t="s">
        <v>1303</v>
      </c>
    </row>
    <row r="156" spans="1:181" x14ac:dyDescent="0.2">
      <c r="A156" s="35" t="s">
        <v>1612</v>
      </c>
      <c r="B156" s="35" t="s">
        <v>568</v>
      </c>
      <c r="C156" s="35" t="s">
        <v>146</v>
      </c>
      <c r="D156" s="35">
        <v>1</v>
      </c>
      <c r="E156" s="35">
        <v>50</v>
      </c>
      <c r="F156" s="35" t="s">
        <v>795</v>
      </c>
      <c r="G156" s="36">
        <v>43235</v>
      </c>
      <c r="H156" s="37">
        <f t="shared" si="5"/>
        <v>43235</v>
      </c>
      <c r="I156" s="35">
        <v>16</v>
      </c>
      <c r="J156" s="35">
        <v>17</v>
      </c>
      <c r="L156" s="35">
        <v>43</v>
      </c>
      <c r="M156" s="35">
        <v>4</v>
      </c>
      <c r="T156" s="35" t="s">
        <v>1358</v>
      </c>
      <c r="U156" s="35" t="s">
        <v>1275</v>
      </c>
      <c r="V156" s="35">
        <v>50</v>
      </c>
      <c r="W156" s="35" t="s">
        <v>1340</v>
      </c>
      <c r="X156" s="35" t="s">
        <v>1277</v>
      </c>
      <c r="Y156" s="35">
        <v>1</v>
      </c>
      <c r="Z156" s="35">
        <v>0</v>
      </c>
      <c r="AA156" s="35">
        <v>0</v>
      </c>
      <c r="AB156" s="35">
        <v>0</v>
      </c>
      <c r="AC156" s="35">
        <v>0</v>
      </c>
      <c r="AD156" s="35">
        <v>0</v>
      </c>
      <c r="AE156" s="35">
        <v>0</v>
      </c>
      <c r="AF156" s="35">
        <v>0</v>
      </c>
      <c r="AH156" s="35">
        <v>0</v>
      </c>
      <c r="AI156" s="35" t="s">
        <v>1311</v>
      </c>
      <c r="AJ156" s="35">
        <v>0</v>
      </c>
      <c r="AK156" s="35">
        <v>1</v>
      </c>
      <c r="AL156" s="35">
        <v>0</v>
      </c>
      <c r="AM156" s="35">
        <v>0</v>
      </c>
      <c r="AN156" s="35">
        <v>0</v>
      </c>
      <c r="AO156" s="35">
        <v>0</v>
      </c>
      <c r="AP156" s="35">
        <v>0</v>
      </c>
      <c r="AR156" s="35">
        <v>0</v>
      </c>
      <c r="AS156" s="35">
        <v>2</v>
      </c>
      <c r="AT156" s="35" t="s">
        <v>1678</v>
      </c>
      <c r="AU156" s="35">
        <v>1</v>
      </c>
      <c r="AV156" s="35">
        <v>0</v>
      </c>
      <c r="AW156" s="35">
        <v>0</v>
      </c>
      <c r="AX156" s="35">
        <v>0</v>
      </c>
      <c r="AY156" s="35">
        <v>0</v>
      </c>
      <c r="AZ156" s="35">
        <v>0</v>
      </c>
      <c r="BA156" s="35">
        <v>0</v>
      </c>
      <c r="BB156" s="35">
        <v>0</v>
      </c>
      <c r="BC156" s="35">
        <v>1</v>
      </c>
      <c r="BD156" s="35">
        <v>0</v>
      </c>
      <c r="BE156" s="35">
        <v>0</v>
      </c>
      <c r="BF156" s="35">
        <v>0</v>
      </c>
      <c r="BG156" s="35">
        <v>0</v>
      </c>
      <c r="BI156" s="35" t="s">
        <v>1291</v>
      </c>
      <c r="BJ156" s="35">
        <v>10</v>
      </c>
      <c r="BK156" s="35" t="s">
        <v>1774</v>
      </c>
      <c r="BL156" s="35">
        <v>0</v>
      </c>
      <c r="BM156" s="35">
        <v>0</v>
      </c>
      <c r="BN156" s="35">
        <v>0</v>
      </c>
      <c r="BO156" s="35">
        <v>0</v>
      </c>
      <c r="BP156" s="35">
        <v>0</v>
      </c>
      <c r="BQ156" s="35">
        <v>1</v>
      </c>
      <c r="BR156" s="35">
        <v>0</v>
      </c>
      <c r="BS156" s="35">
        <v>0</v>
      </c>
      <c r="BT156" s="35">
        <v>0</v>
      </c>
      <c r="BU156" s="35">
        <v>0</v>
      </c>
      <c r="BV156" s="35">
        <v>0</v>
      </c>
      <c r="BW156" s="35">
        <v>1</v>
      </c>
      <c r="BX156" s="35">
        <v>0</v>
      </c>
      <c r="CD156" s="35" t="s">
        <v>1790</v>
      </c>
      <c r="CE156" s="35">
        <v>0</v>
      </c>
      <c r="CF156" s="35">
        <v>0</v>
      </c>
      <c r="CG156" s="35">
        <v>0</v>
      </c>
      <c r="CH156" s="35">
        <v>0</v>
      </c>
      <c r="CI156" s="35">
        <v>0</v>
      </c>
      <c r="CJ156" s="35">
        <v>0</v>
      </c>
      <c r="CK156" s="35">
        <v>0</v>
      </c>
      <c r="CL156" s="35">
        <v>0</v>
      </c>
      <c r="CM156" s="35">
        <v>0</v>
      </c>
      <c r="CN156" s="35">
        <v>0</v>
      </c>
      <c r="CO156" s="35">
        <v>0</v>
      </c>
      <c r="CP156" s="35">
        <v>0</v>
      </c>
      <c r="CQ156" s="35">
        <v>0</v>
      </c>
      <c r="CR156" s="35">
        <v>1</v>
      </c>
      <c r="CS156" s="35">
        <v>1</v>
      </c>
      <c r="CT156" s="35">
        <v>0</v>
      </c>
      <c r="CX156" s="35">
        <v>4</v>
      </c>
      <c r="CY156" s="35">
        <v>3</v>
      </c>
      <c r="CZ156" s="35">
        <v>3</v>
      </c>
      <c r="DA156" s="35">
        <v>3</v>
      </c>
      <c r="DB156" s="35">
        <v>3</v>
      </c>
      <c r="DC156" s="35">
        <v>3</v>
      </c>
      <c r="DD156" s="35">
        <v>2</v>
      </c>
      <c r="DE156" s="35">
        <v>2</v>
      </c>
      <c r="DF156" s="35">
        <v>4</v>
      </c>
      <c r="DG156" s="35">
        <v>3</v>
      </c>
      <c r="DH156" s="35">
        <v>3</v>
      </c>
      <c r="DI156" s="35" t="s">
        <v>1599</v>
      </c>
      <c r="DJ156" s="35" t="s">
        <v>1599</v>
      </c>
      <c r="DK156" s="35" t="s">
        <v>1599</v>
      </c>
      <c r="DL156" s="35">
        <v>3</v>
      </c>
      <c r="DM156" s="35">
        <v>3</v>
      </c>
      <c r="DN156" s="35">
        <v>2</v>
      </c>
      <c r="DO156" s="35">
        <v>2</v>
      </c>
      <c r="DP156" s="35" t="s">
        <v>1599</v>
      </c>
      <c r="DQ156" s="35">
        <v>1</v>
      </c>
      <c r="DR156" s="35">
        <v>1</v>
      </c>
      <c r="DS156" s="35">
        <v>1</v>
      </c>
      <c r="DT156" s="35" t="s">
        <v>1296</v>
      </c>
      <c r="DU156" s="35" t="s">
        <v>51</v>
      </c>
      <c r="EJ156" s="35" t="s">
        <v>1599</v>
      </c>
      <c r="EW156" s="20" t="s">
        <v>51</v>
      </c>
      <c r="FA156" s="20" t="s">
        <v>1599</v>
      </c>
      <c r="FC156" s="20" t="s">
        <v>1599</v>
      </c>
      <c r="FE156" s="20" t="s">
        <v>1599</v>
      </c>
      <c r="FG156" s="20" t="s">
        <v>1599</v>
      </c>
      <c r="FK156" s="20" t="s">
        <v>1599</v>
      </c>
      <c r="FL156" s="35" t="s">
        <v>1325</v>
      </c>
      <c r="FM156" s="35">
        <v>1</v>
      </c>
      <c r="FN156" s="35">
        <v>0</v>
      </c>
      <c r="FO156" s="35">
        <v>0</v>
      </c>
      <c r="FQ156" s="35" t="s">
        <v>1387</v>
      </c>
      <c r="FR156" s="44">
        <v>17340</v>
      </c>
      <c r="FS156" s="35" t="s">
        <v>1281</v>
      </c>
      <c r="FT156" s="35">
        <v>58</v>
      </c>
      <c r="FU156" s="35" t="s">
        <v>1282</v>
      </c>
      <c r="FV156" s="35" t="s">
        <v>1283</v>
      </c>
      <c r="FY156" s="35" t="s">
        <v>1310</v>
      </c>
    </row>
    <row r="157" spans="1:181" x14ac:dyDescent="0.2">
      <c r="A157" s="35" t="s">
        <v>1612</v>
      </c>
      <c r="B157" s="35" t="s">
        <v>568</v>
      </c>
      <c r="C157" s="35" t="s">
        <v>147</v>
      </c>
      <c r="D157" s="35">
        <v>1</v>
      </c>
      <c r="E157" s="35">
        <v>50</v>
      </c>
      <c r="F157" s="35" t="s">
        <v>795</v>
      </c>
      <c r="G157" s="36">
        <v>43235</v>
      </c>
      <c r="H157" s="37">
        <f t="shared" si="5"/>
        <v>43235</v>
      </c>
      <c r="I157" s="35">
        <v>16</v>
      </c>
      <c r="J157" s="35">
        <v>17</v>
      </c>
      <c r="L157" s="35">
        <v>43</v>
      </c>
      <c r="M157" s="35">
        <v>4</v>
      </c>
      <c r="T157" s="35" t="s">
        <v>1274</v>
      </c>
      <c r="U157" s="35" t="s">
        <v>55</v>
      </c>
      <c r="V157" s="35">
        <v>45</v>
      </c>
      <c r="W157" s="35" t="s">
        <v>1276</v>
      </c>
      <c r="X157" s="35" t="s">
        <v>1277</v>
      </c>
      <c r="Y157" s="35">
        <v>1</v>
      </c>
      <c r="Z157" s="35">
        <v>0</v>
      </c>
      <c r="AA157" s="35">
        <v>0</v>
      </c>
      <c r="AB157" s="35">
        <v>0</v>
      </c>
      <c r="AC157" s="35">
        <v>0</v>
      </c>
      <c r="AD157" s="35">
        <v>0</v>
      </c>
      <c r="AE157" s="35">
        <v>0</v>
      </c>
      <c r="AF157" s="35">
        <v>0</v>
      </c>
      <c r="AH157" s="35">
        <v>0</v>
      </c>
      <c r="AI157" s="35" t="s">
        <v>1278</v>
      </c>
      <c r="AJ157" s="35">
        <v>1</v>
      </c>
      <c r="AK157" s="35">
        <v>0</v>
      </c>
      <c r="AL157" s="35">
        <v>0</v>
      </c>
      <c r="AM157" s="35">
        <v>0</v>
      </c>
      <c r="AN157" s="35">
        <v>0</v>
      </c>
      <c r="AO157" s="35">
        <v>0</v>
      </c>
      <c r="AP157" s="35">
        <v>0</v>
      </c>
      <c r="AR157" s="35">
        <v>0</v>
      </c>
      <c r="AS157" s="35">
        <v>1</v>
      </c>
      <c r="AT157" s="35" t="s">
        <v>1279</v>
      </c>
      <c r="AU157" s="35">
        <v>0</v>
      </c>
      <c r="AV157" s="35">
        <v>0</v>
      </c>
      <c r="AW157" s="35">
        <v>0</v>
      </c>
      <c r="AX157" s="35">
        <v>0</v>
      </c>
      <c r="AY157" s="35">
        <v>0</v>
      </c>
      <c r="AZ157" s="35">
        <v>0</v>
      </c>
      <c r="BA157" s="35">
        <v>0</v>
      </c>
      <c r="BB157" s="35">
        <v>0</v>
      </c>
      <c r="BC157" s="35">
        <v>0</v>
      </c>
      <c r="BD157" s="35">
        <v>0</v>
      </c>
      <c r="BE157" s="35">
        <v>0</v>
      </c>
      <c r="BF157" s="35">
        <v>0</v>
      </c>
      <c r="BG157" s="35">
        <v>1</v>
      </c>
      <c r="BK157" s="35" t="s">
        <v>1772</v>
      </c>
      <c r="BL157" s="35">
        <v>0</v>
      </c>
      <c r="BM157" s="35">
        <v>0</v>
      </c>
      <c r="BN157" s="35">
        <v>0</v>
      </c>
      <c r="BO157" s="35">
        <v>0</v>
      </c>
      <c r="BP157" s="35">
        <v>0</v>
      </c>
      <c r="BQ157" s="35">
        <v>0</v>
      </c>
      <c r="BR157" s="35">
        <v>0</v>
      </c>
      <c r="BS157" s="35">
        <v>0</v>
      </c>
      <c r="BT157" s="35">
        <v>0</v>
      </c>
      <c r="BU157" s="35">
        <v>0</v>
      </c>
      <c r="BV157" s="35">
        <v>0</v>
      </c>
      <c r="BW157" s="35">
        <v>1</v>
      </c>
      <c r="BX157" s="35">
        <v>0</v>
      </c>
      <c r="CD157" s="35" t="s">
        <v>1280</v>
      </c>
      <c r="CE157" s="35">
        <v>0</v>
      </c>
      <c r="CF157" s="35">
        <v>0</v>
      </c>
      <c r="CG157" s="35">
        <v>0</v>
      </c>
      <c r="CH157" s="35">
        <v>0</v>
      </c>
      <c r="CI157" s="35">
        <v>0</v>
      </c>
      <c r="CJ157" s="35">
        <v>0</v>
      </c>
      <c r="CK157" s="35">
        <v>0</v>
      </c>
      <c r="CL157" s="35">
        <v>0</v>
      </c>
      <c r="CM157" s="35">
        <v>0</v>
      </c>
      <c r="CN157" s="35">
        <v>0</v>
      </c>
      <c r="CO157" s="35">
        <v>0</v>
      </c>
      <c r="CP157" s="35">
        <v>0</v>
      </c>
      <c r="CQ157" s="35">
        <v>0</v>
      </c>
      <c r="CR157" s="35">
        <v>0</v>
      </c>
      <c r="CS157" s="35">
        <v>1</v>
      </c>
      <c r="CT157" s="35">
        <v>0</v>
      </c>
      <c r="CX157" s="35">
        <v>4</v>
      </c>
      <c r="CY157" s="35">
        <v>2</v>
      </c>
      <c r="CZ157" s="35">
        <v>3</v>
      </c>
      <c r="DA157" s="35">
        <v>3</v>
      </c>
      <c r="DB157" s="35">
        <v>3</v>
      </c>
      <c r="DC157" s="35">
        <v>3</v>
      </c>
      <c r="DD157" s="35" t="s">
        <v>1599</v>
      </c>
      <c r="DE157" s="35">
        <v>4</v>
      </c>
      <c r="DF157" s="35">
        <v>3</v>
      </c>
      <c r="DG157" s="35">
        <v>3</v>
      </c>
      <c r="DH157" s="35">
        <v>3</v>
      </c>
      <c r="DI157" s="35" t="s">
        <v>1599</v>
      </c>
      <c r="DJ157" s="35" t="s">
        <v>1599</v>
      </c>
      <c r="DK157" s="35" t="s">
        <v>1599</v>
      </c>
      <c r="DL157" s="35">
        <v>3</v>
      </c>
      <c r="DM157" s="35">
        <v>2</v>
      </c>
      <c r="DN157" s="35">
        <v>3</v>
      </c>
      <c r="DO157" s="35" t="s">
        <v>1599</v>
      </c>
      <c r="DP157" s="35" t="s">
        <v>1599</v>
      </c>
      <c r="DQ157" s="35" t="s">
        <v>1599</v>
      </c>
      <c r="DR157" s="35" t="s">
        <v>1599</v>
      </c>
      <c r="DS157" s="35" t="s">
        <v>1599</v>
      </c>
      <c r="DT157" s="35" t="s">
        <v>1306</v>
      </c>
      <c r="DU157" s="35" t="s">
        <v>51</v>
      </c>
      <c r="EJ157" s="35" t="s">
        <v>1599</v>
      </c>
      <c r="EW157" s="20" t="s">
        <v>51</v>
      </c>
      <c r="FA157" s="20" t="s">
        <v>1599</v>
      </c>
      <c r="FC157" s="20" t="s">
        <v>1599</v>
      </c>
      <c r="FE157" s="20" t="s">
        <v>1599</v>
      </c>
      <c r="FG157" s="20" t="s">
        <v>1599</v>
      </c>
      <c r="FK157" s="20" t="s">
        <v>1599</v>
      </c>
      <c r="FL157" s="35" t="s">
        <v>1299</v>
      </c>
      <c r="FM157" s="35">
        <v>0</v>
      </c>
      <c r="FN157" s="35">
        <v>0</v>
      </c>
      <c r="FO157" s="35">
        <v>1</v>
      </c>
      <c r="FP157" s="35" t="s">
        <v>1385</v>
      </c>
      <c r="FQ157" s="35" t="s">
        <v>1538</v>
      </c>
      <c r="FR157" s="44">
        <v>17290</v>
      </c>
      <c r="FS157" s="35" t="s">
        <v>1281</v>
      </c>
      <c r="FT157" s="35">
        <v>39</v>
      </c>
      <c r="FU157" s="35" t="s">
        <v>1282</v>
      </c>
      <c r="FV157" s="35" t="s">
        <v>1351</v>
      </c>
      <c r="FX157" s="35">
        <v>1800</v>
      </c>
      <c r="FY157" s="35" t="s">
        <v>1310</v>
      </c>
    </row>
    <row r="158" spans="1:181" x14ac:dyDescent="0.2">
      <c r="A158" s="35" t="s">
        <v>1612</v>
      </c>
      <c r="B158" s="35" t="s">
        <v>568</v>
      </c>
      <c r="C158" s="35" t="s">
        <v>148</v>
      </c>
      <c r="D158" s="35">
        <v>2</v>
      </c>
      <c r="E158" s="35">
        <v>50</v>
      </c>
      <c r="F158" s="35" t="s">
        <v>795</v>
      </c>
      <c r="G158" s="36">
        <v>43235</v>
      </c>
      <c r="H158" s="37">
        <f t="shared" si="5"/>
        <v>43235</v>
      </c>
      <c r="I158" s="35">
        <v>16</v>
      </c>
      <c r="J158" s="35">
        <v>17</v>
      </c>
      <c r="L158" s="35">
        <v>43</v>
      </c>
      <c r="M158" s="35">
        <v>4</v>
      </c>
      <c r="T158" s="35" t="s">
        <v>1339</v>
      </c>
      <c r="U158" s="35" t="s">
        <v>1275</v>
      </c>
      <c r="V158" s="35">
        <v>15</v>
      </c>
      <c r="W158" s="35" t="s">
        <v>1276</v>
      </c>
      <c r="X158" s="35" t="s">
        <v>1277</v>
      </c>
      <c r="Y158" s="35">
        <v>1</v>
      </c>
      <c r="Z158" s="35">
        <v>0</v>
      </c>
      <c r="AA158" s="35">
        <v>0</v>
      </c>
      <c r="AB158" s="35">
        <v>0</v>
      </c>
      <c r="AC158" s="35">
        <v>0</v>
      </c>
      <c r="AD158" s="35">
        <v>0</v>
      </c>
      <c r="AE158" s="35">
        <v>0</v>
      </c>
      <c r="AF158" s="35">
        <v>0</v>
      </c>
      <c r="AH158" s="35">
        <v>0.5</v>
      </c>
      <c r="AI158" s="35" t="s">
        <v>1311</v>
      </c>
      <c r="AJ158" s="35">
        <v>0</v>
      </c>
      <c r="AK158" s="35">
        <v>1</v>
      </c>
      <c r="AL158" s="35">
        <v>0</v>
      </c>
      <c r="AM158" s="35">
        <v>0</v>
      </c>
      <c r="AN158" s="35">
        <v>0</v>
      </c>
      <c r="AO158" s="35">
        <v>0</v>
      </c>
      <c r="AP158" s="35">
        <v>0</v>
      </c>
      <c r="AR158" s="35">
        <v>0</v>
      </c>
      <c r="AS158" s="35">
        <v>2</v>
      </c>
      <c r="AT158" s="35" t="s">
        <v>1704</v>
      </c>
      <c r="AU158" s="35">
        <v>0</v>
      </c>
      <c r="AV158" s="35">
        <v>1</v>
      </c>
      <c r="AW158" s="35">
        <v>0</v>
      </c>
      <c r="AX158" s="35">
        <v>0</v>
      </c>
      <c r="AY158" s="35">
        <v>0</v>
      </c>
      <c r="AZ158" s="35">
        <v>1</v>
      </c>
      <c r="BA158" s="35">
        <v>0</v>
      </c>
      <c r="BB158" s="35">
        <v>0</v>
      </c>
      <c r="BC158" s="35">
        <v>1</v>
      </c>
      <c r="BD158" s="35">
        <v>0</v>
      </c>
      <c r="BE158" s="35">
        <v>0</v>
      </c>
      <c r="BF158" s="35">
        <v>0</v>
      </c>
      <c r="BG158" s="35">
        <v>0</v>
      </c>
      <c r="BI158" s="35" t="s">
        <v>1322</v>
      </c>
      <c r="BJ158" s="35">
        <v>0</v>
      </c>
      <c r="BK158" s="35" t="s">
        <v>1772</v>
      </c>
      <c r="BL158" s="35">
        <v>0</v>
      </c>
      <c r="BM158" s="35">
        <v>0</v>
      </c>
      <c r="BN158" s="35">
        <v>0</v>
      </c>
      <c r="BO158" s="35">
        <v>0</v>
      </c>
      <c r="BP158" s="35">
        <v>0</v>
      </c>
      <c r="BQ158" s="35">
        <v>0</v>
      </c>
      <c r="BR158" s="35">
        <v>0</v>
      </c>
      <c r="BS158" s="35">
        <v>0</v>
      </c>
      <c r="BT158" s="35">
        <v>0</v>
      </c>
      <c r="BU158" s="35">
        <v>0</v>
      </c>
      <c r="BV158" s="35">
        <v>0</v>
      </c>
      <c r="BW158" s="35">
        <v>1</v>
      </c>
      <c r="BX158" s="35">
        <v>0</v>
      </c>
      <c r="CD158" s="35" t="s">
        <v>1280</v>
      </c>
      <c r="CE158" s="35">
        <v>0</v>
      </c>
      <c r="CF158" s="35">
        <v>0</v>
      </c>
      <c r="CG158" s="35">
        <v>0</v>
      </c>
      <c r="CH158" s="35">
        <v>0</v>
      </c>
      <c r="CI158" s="35">
        <v>0</v>
      </c>
      <c r="CJ158" s="35">
        <v>0</v>
      </c>
      <c r="CK158" s="35">
        <v>0</v>
      </c>
      <c r="CL158" s="35">
        <v>0</v>
      </c>
      <c r="CM158" s="35">
        <v>0</v>
      </c>
      <c r="CN158" s="35">
        <v>0</v>
      </c>
      <c r="CO158" s="35">
        <v>0</v>
      </c>
      <c r="CP158" s="35">
        <v>0</v>
      </c>
      <c r="CQ158" s="35">
        <v>0</v>
      </c>
      <c r="CR158" s="35">
        <v>0</v>
      </c>
      <c r="CS158" s="35">
        <v>1</v>
      </c>
      <c r="CT158" s="35">
        <v>0</v>
      </c>
      <c r="CX158" s="35">
        <v>4</v>
      </c>
      <c r="CY158" s="35">
        <v>4</v>
      </c>
      <c r="CZ158" s="35">
        <v>4</v>
      </c>
      <c r="DA158" s="35">
        <v>4</v>
      </c>
      <c r="DB158" s="35">
        <v>4</v>
      </c>
      <c r="DC158" s="35">
        <v>4</v>
      </c>
      <c r="DD158" s="35">
        <v>4</v>
      </c>
      <c r="DE158" s="35">
        <v>4</v>
      </c>
      <c r="DF158" s="35">
        <v>4</v>
      </c>
      <c r="DG158" s="35">
        <v>4</v>
      </c>
      <c r="DH158" s="35" t="s">
        <v>1599</v>
      </c>
      <c r="DI158" s="35" t="s">
        <v>1599</v>
      </c>
      <c r="DJ158" s="35" t="s">
        <v>1599</v>
      </c>
      <c r="DK158" s="35" t="s">
        <v>1599</v>
      </c>
      <c r="DL158" s="35">
        <v>3</v>
      </c>
      <c r="DM158" s="35">
        <v>3</v>
      </c>
      <c r="DN158" s="35" t="s">
        <v>1599</v>
      </c>
      <c r="DO158" s="35" t="s">
        <v>1599</v>
      </c>
      <c r="DP158" s="35" t="s">
        <v>1599</v>
      </c>
      <c r="DQ158" s="35" t="s">
        <v>1599</v>
      </c>
      <c r="DR158" s="35" t="s">
        <v>1599</v>
      </c>
      <c r="DS158" s="35" t="s">
        <v>1599</v>
      </c>
      <c r="DT158" s="35" t="s">
        <v>1306</v>
      </c>
      <c r="DU158" s="35" t="s">
        <v>54</v>
      </c>
      <c r="DV158" s="35">
        <v>3</v>
      </c>
      <c r="DW158" s="35" t="s">
        <v>1355</v>
      </c>
      <c r="DY158" s="35" t="s">
        <v>1342</v>
      </c>
      <c r="DZ158" s="35">
        <v>5</v>
      </c>
      <c r="EA158" s="35" t="s">
        <v>782</v>
      </c>
      <c r="EB158" s="35" t="s">
        <v>1317</v>
      </c>
      <c r="EC158" s="35" t="s">
        <v>1284</v>
      </c>
      <c r="EJ158" s="35" t="s">
        <v>201</v>
      </c>
      <c r="EK158" s="35">
        <v>0</v>
      </c>
      <c r="EL158" s="35">
        <v>1</v>
      </c>
      <c r="EM158" s="35">
        <v>0</v>
      </c>
      <c r="EN158" s="35">
        <v>0</v>
      </c>
      <c r="EO158" s="35">
        <v>0</v>
      </c>
      <c r="EP158" s="35">
        <v>0</v>
      </c>
      <c r="EQ158" s="35">
        <v>0</v>
      </c>
      <c r="ER158" s="35">
        <v>0</v>
      </c>
      <c r="ES158" s="35">
        <v>0</v>
      </c>
      <c r="FA158" s="20">
        <v>60</v>
      </c>
      <c r="FC158" s="20" t="s">
        <v>1599</v>
      </c>
      <c r="FE158" s="20" t="s">
        <v>1599</v>
      </c>
      <c r="FG158" s="20" t="s">
        <v>1599</v>
      </c>
      <c r="FK158" s="20" t="s">
        <v>1599</v>
      </c>
      <c r="FL158" s="35" t="s">
        <v>1923</v>
      </c>
      <c r="FM158" s="35">
        <v>0</v>
      </c>
      <c r="FN158" s="35">
        <v>1</v>
      </c>
      <c r="FO158" s="35">
        <v>0</v>
      </c>
      <c r="FQ158" s="35" t="s">
        <v>1539</v>
      </c>
      <c r="FR158" s="44">
        <v>86170</v>
      </c>
      <c r="FS158" s="35" t="s">
        <v>1281</v>
      </c>
      <c r="FT158" s="35">
        <v>42</v>
      </c>
      <c r="FU158" s="35" t="s">
        <v>1282</v>
      </c>
      <c r="FV158" s="35" t="s">
        <v>1336</v>
      </c>
      <c r="FY158" s="35" t="s">
        <v>1284</v>
      </c>
    </row>
    <row r="159" spans="1:181" x14ac:dyDescent="0.2">
      <c r="A159" s="35" t="s">
        <v>1612</v>
      </c>
      <c r="B159" s="35" t="s">
        <v>568</v>
      </c>
      <c r="C159" s="35" t="s">
        <v>149</v>
      </c>
      <c r="D159" s="35">
        <v>2</v>
      </c>
      <c r="E159" s="35">
        <v>50</v>
      </c>
      <c r="F159" s="35" t="s">
        <v>795</v>
      </c>
      <c r="G159" s="36">
        <v>43235</v>
      </c>
      <c r="H159" s="37">
        <f t="shared" si="5"/>
        <v>43235</v>
      </c>
      <c r="I159" s="35">
        <v>16</v>
      </c>
      <c r="J159" s="35">
        <v>17</v>
      </c>
      <c r="L159" s="35">
        <v>43</v>
      </c>
      <c r="M159" s="35">
        <v>4</v>
      </c>
      <c r="T159" s="35" t="s">
        <v>1339</v>
      </c>
      <c r="U159" s="35" t="s">
        <v>1275</v>
      </c>
      <c r="V159" s="35">
        <v>15</v>
      </c>
      <c r="X159" s="35" t="s">
        <v>1277</v>
      </c>
      <c r="Y159" s="35">
        <v>1</v>
      </c>
      <c r="Z159" s="35">
        <v>0</v>
      </c>
      <c r="AA159" s="35">
        <v>0</v>
      </c>
      <c r="AB159" s="35">
        <v>0</v>
      </c>
      <c r="AC159" s="35">
        <v>0</v>
      </c>
      <c r="AD159" s="35">
        <v>0</v>
      </c>
      <c r="AE159" s="35">
        <v>0</v>
      </c>
      <c r="AF159" s="35">
        <v>0</v>
      </c>
      <c r="AH159" s="35">
        <v>0.5</v>
      </c>
      <c r="AI159" s="35" t="s">
        <v>1311</v>
      </c>
      <c r="AJ159" s="35">
        <v>0</v>
      </c>
      <c r="AK159" s="35">
        <v>1</v>
      </c>
      <c r="AL159" s="35">
        <v>0</v>
      </c>
      <c r="AM159" s="35">
        <v>0</v>
      </c>
      <c r="AN159" s="35">
        <v>0</v>
      </c>
      <c r="AO159" s="35">
        <v>0</v>
      </c>
      <c r="AP159" s="35">
        <v>0</v>
      </c>
      <c r="AR159" s="35">
        <v>0</v>
      </c>
      <c r="AS159" s="35">
        <v>2</v>
      </c>
      <c r="AT159" s="35" t="s">
        <v>1679</v>
      </c>
      <c r="AU159" s="35">
        <v>0</v>
      </c>
      <c r="AV159" s="35">
        <v>1</v>
      </c>
      <c r="AW159" s="35">
        <v>0</v>
      </c>
      <c r="AX159" s="35">
        <v>0</v>
      </c>
      <c r="AY159" s="35">
        <v>0</v>
      </c>
      <c r="AZ159" s="35">
        <v>1</v>
      </c>
      <c r="BA159" s="35">
        <v>0</v>
      </c>
      <c r="BB159" s="35">
        <v>1</v>
      </c>
      <c r="BC159" s="35">
        <v>0</v>
      </c>
      <c r="BD159" s="35">
        <v>0</v>
      </c>
      <c r="BE159" s="35">
        <v>0</v>
      </c>
      <c r="BF159" s="35">
        <v>0</v>
      </c>
      <c r="BG159" s="35">
        <v>0</v>
      </c>
      <c r="BI159" s="35" t="s">
        <v>1322</v>
      </c>
      <c r="BK159" s="35" t="s">
        <v>1772</v>
      </c>
      <c r="BL159" s="35">
        <v>0</v>
      </c>
      <c r="BM159" s="35">
        <v>0</v>
      </c>
      <c r="BN159" s="35">
        <v>0</v>
      </c>
      <c r="BO159" s="35">
        <v>0</v>
      </c>
      <c r="BP159" s="35">
        <v>0</v>
      </c>
      <c r="BQ159" s="35">
        <v>0</v>
      </c>
      <c r="BR159" s="35">
        <v>0</v>
      </c>
      <c r="BS159" s="35">
        <v>0</v>
      </c>
      <c r="BT159" s="35">
        <v>0</v>
      </c>
      <c r="BU159" s="35">
        <v>0</v>
      </c>
      <c r="BV159" s="35">
        <v>0</v>
      </c>
      <c r="BW159" s="35">
        <v>1</v>
      </c>
      <c r="BX159" s="35">
        <v>0</v>
      </c>
      <c r="CD159" s="35" t="s">
        <v>1280</v>
      </c>
      <c r="CE159" s="35">
        <v>0</v>
      </c>
      <c r="CF159" s="35">
        <v>0</v>
      </c>
      <c r="CG159" s="35">
        <v>0</v>
      </c>
      <c r="CH159" s="35">
        <v>0</v>
      </c>
      <c r="CI159" s="35">
        <v>0</v>
      </c>
      <c r="CJ159" s="35">
        <v>0</v>
      </c>
      <c r="CK159" s="35">
        <v>0</v>
      </c>
      <c r="CL159" s="35">
        <v>0</v>
      </c>
      <c r="CM159" s="35">
        <v>0</v>
      </c>
      <c r="CN159" s="35">
        <v>0</v>
      </c>
      <c r="CO159" s="35">
        <v>0</v>
      </c>
      <c r="CP159" s="35">
        <v>0</v>
      </c>
      <c r="CQ159" s="35">
        <v>0</v>
      </c>
      <c r="CR159" s="35">
        <v>0</v>
      </c>
      <c r="CS159" s="35">
        <v>1</v>
      </c>
      <c r="CT159" s="35">
        <v>0</v>
      </c>
      <c r="CX159" s="35">
        <v>4</v>
      </c>
      <c r="CY159" s="35">
        <v>4</v>
      </c>
      <c r="CZ159" s="35">
        <v>4</v>
      </c>
      <c r="DA159" s="35">
        <v>4</v>
      </c>
      <c r="DB159" s="35">
        <v>4</v>
      </c>
      <c r="DC159" s="35">
        <v>3</v>
      </c>
      <c r="DD159" s="35">
        <v>3</v>
      </c>
      <c r="DE159" s="35">
        <v>3</v>
      </c>
      <c r="DF159" s="35">
        <v>3</v>
      </c>
      <c r="DG159" s="35">
        <v>3</v>
      </c>
      <c r="DH159" s="35" t="s">
        <v>1599</v>
      </c>
      <c r="DI159" s="35" t="s">
        <v>1599</v>
      </c>
      <c r="DJ159" s="35" t="s">
        <v>1599</v>
      </c>
      <c r="DK159" s="35" t="s">
        <v>1599</v>
      </c>
      <c r="DL159" s="35">
        <v>3</v>
      </c>
      <c r="DM159" s="35">
        <v>3</v>
      </c>
      <c r="DN159" s="35" t="s">
        <v>1599</v>
      </c>
      <c r="DO159" s="35" t="s">
        <v>1599</v>
      </c>
      <c r="DP159" s="35" t="s">
        <v>1599</v>
      </c>
      <c r="DQ159" s="35" t="s">
        <v>1599</v>
      </c>
      <c r="DR159" s="35" t="s">
        <v>1599</v>
      </c>
      <c r="DS159" s="35" t="s">
        <v>1599</v>
      </c>
      <c r="DT159" s="35" t="s">
        <v>1306</v>
      </c>
      <c r="DU159" s="35" t="s">
        <v>54</v>
      </c>
      <c r="DV159" s="35">
        <v>3</v>
      </c>
      <c r="DW159" s="35" t="s">
        <v>1355</v>
      </c>
      <c r="DY159" s="35" t="s">
        <v>1342</v>
      </c>
      <c r="EA159" s="35" t="s">
        <v>782</v>
      </c>
      <c r="EB159" s="35" t="s">
        <v>1296</v>
      </c>
      <c r="EC159" s="35" t="s">
        <v>1284</v>
      </c>
      <c r="EJ159" s="35" t="s">
        <v>201</v>
      </c>
      <c r="EK159" s="35">
        <v>0</v>
      </c>
      <c r="EL159" s="35">
        <v>1</v>
      </c>
      <c r="EM159" s="35">
        <v>0</v>
      </c>
      <c r="EN159" s="35">
        <v>0</v>
      </c>
      <c r="EO159" s="35">
        <v>0</v>
      </c>
      <c r="EP159" s="35">
        <v>0</v>
      </c>
      <c r="EQ159" s="35">
        <v>0</v>
      </c>
      <c r="ER159" s="35">
        <v>0</v>
      </c>
      <c r="ES159" s="35">
        <v>0</v>
      </c>
      <c r="FA159" s="20">
        <v>60</v>
      </c>
      <c r="FC159" s="20" t="s">
        <v>1599</v>
      </c>
      <c r="FE159" s="20" t="s">
        <v>1599</v>
      </c>
      <c r="FG159" s="20" t="s">
        <v>1599</v>
      </c>
      <c r="FK159" s="20" t="s">
        <v>1599</v>
      </c>
      <c r="FL159" s="35" t="s">
        <v>1923</v>
      </c>
      <c r="FM159" s="35">
        <v>0</v>
      </c>
      <c r="FN159" s="35">
        <v>1</v>
      </c>
      <c r="FO159" s="35">
        <v>0</v>
      </c>
      <c r="FQ159" s="35" t="s">
        <v>1539</v>
      </c>
      <c r="FR159" s="44">
        <v>86171</v>
      </c>
      <c r="FS159" s="35" t="s">
        <v>1281</v>
      </c>
      <c r="FT159" s="35">
        <v>41</v>
      </c>
      <c r="FU159" s="35" t="s">
        <v>1301</v>
      </c>
      <c r="FV159" s="35" t="s">
        <v>1336</v>
      </c>
      <c r="FY159" s="35" t="s">
        <v>1284</v>
      </c>
    </row>
    <row r="160" spans="1:181" x14ac:dyDescent="0.2">
      <c r="A160" s="35" t="s">
        <v>1612</v>
      </c>
      <c r="B160" s="35" t="s">
        <v>568</v>
      </c>
      <c r="C160" s="35" t="s">
        <v>150</v>
      </c>
      <c r="D160" s="35">
        <v>1</v>
      </c>
      <c r="E160" s="35">
        <v>50</v>
      </c>
      <c r="F160" s="35" t="s">
        <v>795</v>
      </c>
      <c r="G160" s="36">
        <v>43235</v>
      </c>
      <c r="H160" s="37">
        <f t="shared" si="5"/>
        <v>43235</v>
      </c>
      <c r="I160" s="35">
        <v>16</v>
      </c>
      <c r="J160" s="35">
        <v>17</v>
      </c>
      <c r="L160" s="35">
        <v>43</v>
      </c>
      <c r="M160" s="35">
        <v>4</v>
      </c>
      <c r="T160" s="35" t="s">
        <v>1274</v>
      </c>
      <c r="U160" s="35" t="s">
        <v>1275</v>
      </c>
      <c r="V160" s="35">
        <v>20</v>
      </c>
      <c r="W160" s="35" t="s">
        <v>1340</v>
      </c>
      <c r="X160" s="35" t="s">
        <v>1277</v>
      </c>
      <c r="Y160" s="35">
        <v>1</v>
      </c>
      <c r="Z160" s="35">
        <v>0</v>
      </c>
      <c r="AA160" s="35">
        <v>0</v>
      </c>
      <c r="AB160" s="35">
        <v>0</v>
      </c>
      <c r="AC160" s="35">
        <v>0</v>
      </c>
      <c r="AD160" s="35">
        <v>0</v>
      </c>
      <c r="AE160" s="35">
        <v>0</v>
      </c>
      <c r="AF160" s="35">
        <v>0</v>
      </c>
      <c r="AH160" s="35">
        <v>40</v>
      </c>
      <c r="AI160" s="35" t="s">
        <v>1311</v>
      </c>
      <c r="AJ160" s="35">
        <v>0</v>
      </c>
      <c r="AK160" s="35">
        <v>1</v>
      </c>
      <c r="AL160" s="35">
        <v>0</v>
      </c>
      <c r="AM160" s="35">
        <v>0</v>
      </c>
      <c r="AN160" s="35">
        <v>0</v>
      </c>
      <c r="AO160" s="35">
        <v>0</v>
      </c>
      <c r="AP160" s="35">
        <v>0</v>
      </c>
      <c r="AR160" s="35">
        <v>0</v>
      </c>
      <c r="AS160" s="35">
        <v>2</v>
      </c>
      <c r="AT160" s="35" t="s">
        <v>1304</v>
      </c>
      <c r="AU160" s="35">
        <v>0</v>
      </c>
      <c r="AV160" s="35">
        <v>1</v>
      </c>
      <c r="AW160" s="35">
        <v>0</v>
      </c>
      <c r="AX160" s="35">
        <v>0</v>
      </c>
      <c r="AY160" s="35">
        <v>0</v>
      </c>
      <c r="AZ160" s="35">
        <v>0</v>
      </c>
      <c r="BA160" s="35">
        <v>0</v>
      </c>
      <c r="BB160" s="35">
        <v>0</v>
      </c>
      <c r="BC160" s="35">
        <v>0</v>
      </c>
      <c r="BD160" s="35">
        <v>0</v>
      </c>
      <c r="BE160" s="35">
        <v>0</v>
      </c>
      <c r="BF160" s="35">
        <v>0</v>
      </c>
      <c r="BG160" s="35">
        <v>0</v>
      </c>
      <c r="BI160" s="35" t="s">
        <v>1291</v>
      </c>
      <c r="BJ160" s="35">
        <v>25</v>
      </c>
      <c r="BK160" s="35" t="s">
        <v>1726</v>
      </c>
      <c r="BL160" s="35">
        <v>1</v>
      </c>
      <c r="BM160" s="35">
        <v>0</v>
      </c>
      <c r="BN160" s="35">
        <v>1</v>
      </c>
      <c r="BO160" s="35">
        <v>0</v>
      </c>
      <c r="BP160" s="35">
        <v>0</v>
      </c>
      <c r="BQ160" s="35">
        <v>0</v>
      </c>
      <c r="BR160" s="35">
        <v>0</v>
      </c>
      <c r="BS160" s="35">
        <v>1</v>
      </c>
      <c r="BT160" s="35">
        <v>0</v>
      </c>
      <c r="BU160" s="35">
        <v>0</v>
      </c>
      <c r="BV160" s="35">
        <v>0</v>
      </c>
      <c r="BW160" s="35">
        <v>0</v>
      </c>
      <c r="BX160" s="35">
        <v>0</v>
      </c>
      <c r="CD160" s="35" t="s">
        <v>1315</v>
      </c>
      <c r="CE160" s="35">
        <v>0</v>
      </c>
      <c r="CF160" s="35">
        <v>0</v>
      </c>
      <c r="CG160" s="35">
        <v>0</v>
      </c>
      <c r="CH160" s="35">
        <v>0</v>
      </c>
      <c r="CI160" s="35">
        <v>0</v>
      </c>
      <c r="CJ160" s="35">
        <v>1</v>
      </c>
      <c r="CK160" s="35">
        <v>0</v>
      </c>
      <c r="CL160" s="35">
        <v>0</v>
      </c>
      <c r="CM160" s="35">
        <v>0</v>
      </c>
      <c r="CN160" s="35">
        <v>0</v>
      </c>
      <c r="CO160" s="35">
        <v>0</v>
      </c>
      <c r="CP160" s="35">
        <v>0</v>
      </c>
      <c r="CQ160" s="35">
        <v>0</v>
      </c>
      <c r="CR160" s="35">
        <v>0</v>
      </c>
      <c r="CS160" s="35">
        <v>0</v>
      </c>
      <c r="CT160" s="35">
        <v>0</v>
      </c>
      <c r="CX160" s="35">
        <v>4</v>
      </c>
      <c r="CY160" s="35">
        <v>4</v>
      </c>
      <c r="CZ160" s="35">
        <v>2</v>
      </c>
      <c r="DA160" s="35">
        <v>3</v>
      </c>
      <c r="DB160" s="35" t="s">
        <v>1599</v>
      </c>
      <c r="DC160" s="35">
        <v>4</v>
      </c>
      <c r="DD160" s="35" t="s">
        <v>1599</v>
      </c>
      <c r="DE160" s="35" t="s">
        <v>1599</v>
      </c>
      <c r="DF160" s="35" t="s">
        <v>1599</v>
      </c>
      <c r="DG160" s="35" t="s">
        <v>1599</v>
      </c>
      <c r="DH160" s="35" t="s">
        <v>1599</v>
      </c>
      <c r="DI160" s="35" t="s">
        <v>1599</v>
      </c>
      <c r="DJ160" s="35" t="s">
        <v>1599</v>
      </c>
      <c r="DK160" s="35" t="s">
        <v>1599</v>
      </c>
      <c r="DL160" s="35">
        <v>3</v>
      </c>
      <c r="DM160" s="35">
        <v>4</v>
      </c>
      <c r="DN160" s="35">
        <v>3</v>
      </c>
      <c r="DO160" s="35" t="s">
        <v>1599</v>
      </c>
      <c r="DP160" s="35" t="s">
        <v>1599</v>
      </c>
      <c r="DQ160" s="35" t="s">
        <v>1599</v>
      </c>
      <c r="DR160" s="35" t="s">
        <v>1599</v>
      </c>
      <c r="DS160" s="35" t="s">
        <v>1599</v>
      </c>
      <c r="DT160" s="35" t="s">
        <v>1296</v>
      </c>
      <c r="DU160" s="35" t="s">
        <v>54</v>
      </c>
      <c r="DV160" s="35">
        <v>3</v>
      </c>
      <c r="DW160" s="35" t="s">
        <v>1354</v>
      </c>
      <c r="DY160" s="35" t="s">
        <v>1342</v>
      </c>
      <c r="DZ160" s="35">
        <v>5</v>
      </c>
      <c r="EA160" s="35" t="s">
        <v>795</v>
      </c>
      <c r="EB160" s="35" t="s">
        <v>1296</v>
      </c>
      <c r="EC160" s="35" t="s">
        <v>1284</v>
      </c>
      <c r="EJ160" s="35" t="s">
        <v>1354</v>
      </c>
      <c r="EK160" s="35">
        <v>0</v>
      </c>
      <c r="EL160" s="35">
        <v>0</v>
      </c>
      <c r="EM160" s="35">
        <v>0</v>
      </c>
      <c r="EN160" s="35">
        <v>0</v>
      </c>
      <c r="EO160" s="35">
        <v>0</v>
      </c>
      <c r="EP160" s="35">
        <v>0</v>
      </c>
      <c r="EQ160" s="35">
        <v>1</v>
      </c>
      <c r="ER160" s="35">
        <v>0</v>
      </c>
      <c r="ES160" s="35">
        <v>0</v>
      </c>
      <c r="FA160" s="20" t="s">
        <v>1599</v>
      </c>
      <c r="FC160" s="20" t="s">
        <v>1599</v>
      </c>
      <c r="FE160" s="20" t="s">
        <v>1599</v>
      </c>
      <c r="FG160" s="20" t="s">
        <v>1599</v>
      </c>
      <c r="FK160" s="20" t="s">
        <v>1599</v>
      </c>
      <c r="FL160" s="35" t="s">
        <v>1923</v>
      </c>
      <c r="FM160" s="35">
        <v>0</v>
      </c>
      <c r="FN160" s="35">
        <v>1</v>
      </c>
      <c r="FO160" s="35">
        <v>0</v>
      </c>
      <c r="FQ160" s="35" t="s">
        <v>1540</v>
      </c>
      <c r="FR160" s="44">
        <v>36400</v>
      </c>
      <c r="FS160" s="35" t="s">
        <v>1281</v>
      </c>
      <c r="FT160" s="35">
        <v>55</v>
      </c>
      <c r="FU160" s="35" t="s">
        <v>1282</v>
      </c>
      <c r="FV160" s="35" t="s">
        <v>1366</v>
      </c>
      <c r="FY160" s="35" t="s">
        <v>1284</v>
      </c>
    </row>
    <row r="161" spans="1:182" x14ac:dyDescent="0.2">
      <c r="A161" s="35" t="s">
        <v>1612</v>
      </c>
      <c r="B161" s="35" t="s">
        <v>568</v>
      </c>
      <c r="C161" s="35" t="s">
        <v>151</v>
      </c>
      <c r="D161" s="35">
        <v>1</v>
      </c>
      <c r="E161" s="35">
        <v>50</v>
      </c>
      <c r="F161" s="35" t="s">
        <v>795</v>
      </c>
      <c r="G161" s="36">
        <v>43235</v>
      </c>
      <c r="H161" s="37">
        <f t="shared" si="5"/>
        <v>43235</v>
      </c>
      <c r="I161" s="35">
        <v>16</v>
      </c>
      <c r="J161" s="35">
        <v>17</v>
      </c>
      <c r="L161" s="35">
        <v>43</v>
      </c>
      <c r="M161" s="35">
        <v>4</v>
      </c>
      <c r="T161" s="35" t="s">
        <v>1274</v>
      </c>
      <c r="U161" s="35" t="s">
        <v>50</v>
      </c>
      <c r="V161" s="35">
        <v>10</v>
      </c>
      <c r="W161" s="35" t="s">
        <v>1340</v>
      </c>
      <c r="X161" s="35" t="s">
        <v>1277</v>
      </c>
      <c r="Y161" s="35">
        <v>1</v>
      </c>
      <c r="Z161" s="35">
        <v>0</v>
      </c>
      <c r="AA161" s="35">
        <v>0</v>
      </c>
      <c r="AB161" s="35">
        <v>0</v>
      </c>
      <c r="AC161" s="35">
        <v>0</v>
      </c>
      <c r="AD161" s="35">
        <v>0</v>
      </c>
      <c r="AE161" s="35">
        <v>0</v>
      </c>
      <c r="AF161" s="35">
        <v>0</v>
      </c>
      <c r="AH161" s="35">
        <v>2</v>
      </c>
      <c r="AI161" s="35" t="s">
        <v>1278</v>
      </c>
      <c r="AJ161" s="35">
        <v>1</v>
      </c>
      <c r="AK161" s="35">
        <v>0</v>
      </c>
      <c r="AL161" s="35">
        <v>0</v>
      </c>
      <c r="AM161" s="35">
        <v>0</v>
      </c>
      <c r="AN161" s="35">
        <v>0</v>
      </c>
      <c r="AO161" s="35">
        <v>0</v>
      </c>
      <c r="AP161" s="35">
        <v>0</v>
      </c>
      <c r="AR161" s="35">
        <v>0</v>
      </c>
      <c r="AS161" s="35">
        <v>1</v>
      </c>
      <c r="AT161" s="35" t="s">
        <v>1279</v>
      </c>
      <c r="AU161" s="35">
        <v>0</v>
      </c>
      <c r="AV161" s="35">
        <v>0</v>
      </c>
      <c r="AW161" s="35">
        <v>0</v>
      </c>
      <c r="AX161" s="35">
        <v>0</v>
      </c>
      <c r="AY161" s="35">
        <v>0</v>
      </c>
      <c r="AZ161" s="35">
        <v>0</v>
      </c>
      <c r="BA161" s="35">
        <v>0</v>
      </c>
      <c r="BB161" s="35">
        <v>0</v>
      </c>
      <c r="BC161" s="35">
        <v>0</v>
      </c>
      <c r="BD161" s="35">
        <v>0</v>
      </c>
      <c r="BE161" s="35">
        <v>0</v>
      </c>
      <c r="BF161" s="35">
        <v>0</v>
      </c>
      <c r="BG161" s="35">
        <v>1</v>
      </c>
      <c r="BK161" s="35" t="s">
        <v>1772</v>
      </c>
      <c r="BL161" s="35">
        <v>0</v>
      </c>
      <c r="BM161" s="35">
        <v>0</v>
      </c>
      <c r="BN161" s="35">
        <v>0</v>
      </c>
      <c r="BO161" s="35">
        <v>0</v>
      </c>
      <c r="BP161" s="35">
        <v>0</v>
      </c>
      <c r="BQ161" s="35">
        <v>0</v>
      </c>
      <c r="BR161" s="35">
        <v>0</v>
      </c>
      <c r="BS161" s="35">
        <v>0</v>
      </c>
      <c r="BT161" s="35">
        <v>0</v>
      </c>
      <c r="BU161" s="35">
        <v>0</v>
      </c>
      <c r="BV161" s="35">
        <v>0</v>
      </c>
      <c r="BW161" s="35">
        <v>1</v>
      </c>
      <c r="BX161" s="35">
        <v>0</v>
      </c>
      <c r="CD161" s="35" t="s">
        <v>1293</v>
      </c>
      <c r="CE161" s="35">
        <v>1</v>
      </c>
      <c r="CF161" s="35">
        <v>0</v>
      </c>
      <c r="CG161" s="35">
        <v>0</v>
      </c>
      <c r="CH161" s="35">
        <v>0</v>
      </c>
      <c r="CI161" s="35">
        <v>0</v>
      </c>
      <c r="CJ161" s="35">
        <v>0</v>
      </c>
      <c r="CK161" s="35">
        <v>0</v>
      </c>
      <c r="CL161" s="35">
        <v>0</v>
      </c>
      <c r="CM161" s="35">
        <v>0</v>
      </c>
      <c r="CN161" s="35">
        <v>0</v>
      </c>
      <c r="CO161" s="35">
        <v>0</v>
      </c>
      <c r="CP161" s="35">
        <v>0</v>
      </c>
      <c r="CQ161" s="35">
        <v>0</v>
      </c>
      <c r="CR161" s="35">
        <v>0</v>
      </c>
      <c r="CS161" s="35">
        <v>0</v>
      </c>
      <c r="CT161" s="35">
        <v>0</v>
      </c>
      <c r="CX161" s="35">
        <v>4</v>
      </c>
      <c r="CY161" s="35">
        <v>3</v>
      </c>
      <c r="CZ161" s="35">
        <v>2</v>
      </c>
      <c r="DA161" s="35">
        <v>2</v>
      </c>
      <c r="DB161" s="35">
        <v>2</v>
      </c>
      <c r="DC161" s="35">
        <v>3</v>
      </c>
      <c r="DD161" s="35" t="s">
        <v>1599</v>
      </c>
      <c r="DE161" s="35">
        <v>2</v>
      </c>
      <c r="DF161" s="35">
        <v>3</v>
      </c>
      <c r="DG161" s="35">
        <v>3</v>
      </c>
      <c r="DH161" s="35" t="s">
        <v>1599</v>
      </c>
      <c r="DI161" s="35" t="s">
        <v>1599</v>
      </c>
      <c r="DJ161" s="35" t="s">
        <v>1599</v>
      </c>
      <c r="DK161" s="35" t="s">
        <v>1599</v>
      </c>
      <c r="DL161" s="35">
        <v>3</v>
      </c>
      <c r="DM161" s="35">
        <v>3</v>
      </c>
      <c r="DN161" s="35">
        <v>2</v>
      </c>
      <c r="DO161" s="35">
        <v>1</v>
      </c>
      <c r="DP161" s="35" t="s">
        <v>1599</v>
      </c>
      <c r="DQ161" s="35">
        <v>1</v>
      </c>
      <c r="DR161" s="35">
        <v>1</v>
      </c>
      <c r="DS161" s="35">
        <v>1</v>
      </c>
      <c r="DT161" s="35" t="s">
        <v>1317</v>
      </c>
      <c r="DU161" s="35" t="s">
        <v>51</v>
      </c>
      <c r="EJ161" s="35" t="s">
        <v>1599</v>
      </c>
      <c r="EW161" s="20" t="s">
        <v>51</v>
      </c>
      <c r="FA161" s="20" t="s">
        <v>1599</v>
      </c>
      <c r="FC161" s="20" t="s">
        <v>1599</v>
      </c>
      <c r="FE161" s="20" t="s">
        <v>1599</v>
      </c>
      <c r="FG161" s="20" t="s">
        <v>1599</v>
      </c>
      <c r="FK161" s="20" t="s">
        <v>1599</v>
      </c>
      <c r="FL161" s="35" t="s">
        <v>1923</v>
      </c>
      <c r="FM161" s="35">
        <v>0</v>
      </c>
      <c r="FN161" s="35">
        <v>1</v>
      </c>
      <c r="FO161" s="35">
        <v>0</v>
      </c>
      <c r="FQ161" s="35" t="s">
        <v>795</v>
      </c>
      <c r="FR161" s="44">
        <v>17000</v>
      </c>
      <c r="FS161" s="35" t="s">
        <v>1281</v>
      </c>
      <c r="FT161" s="35">
        <v>46</v>
      </c>
      <c r="FU161" s="35" t="s">
        <v>1282</v>
      </c>
      <c r="FV161" s="35" t="s">
        <v>1302</v>
      </c>
      <c r="FW161" s="35" t="s">
        <v>1425</v>
      </c>
      <c r="FY161" s="35" t="s">
        <v>1303</v>
      </c>
    </row>
    <row r="162" spans="1:182" x14ac:dyDescent="0.2">
      <c r="A162" s="35" t="s">
        <v>1612</v>
      </c>
      <c r="B162" s="35" t="s">
        <v>568</v>
      </c>
      <c r="C162" s="35" t="s">
        <v>152</v>
      </c>
      <c r="D162" s="35">
        <v>1</v>
      </c>
      <c r="E162" s="35">
        <v>50</v>
      </c>
      <c r="F162" s="35" t="s">
        <v>795</v>
      </c>
      <c r="G162" s="36">
        <v>43235</v>
      </c>
      <c r="H162" s="37">
        <f t="shared" si="5"/>
        <v>43235</v>
      </c>
      <c r="I162" s="35">
        <v>17</v>
      </c>
      <c r="J162" s="35">
        <v>17</v>
      </c>
      <c r="L162" s="35">
        <v>43</v>
      </c>
      <c r="M162" s="35">
        <v>4</v>
      </c>
      <c r="T162" s="35" t="s">
        <v>1274</v>
      </c>
      <c r="U162" s="35" t="s">
        <v>50</v>
      </c>
      <c r="V162" s="35">
        <v>18</v>
      </c>
      <c r="W162" s="35" t="s">
        <v>1276</v>
      </c>
      <c r="X162" s="35" t="s">
        <v>1277</v>
      </c>
      <c r="Y162" s="35">
        <v>1</v>
      </c>
      <c r="Z162" s="35">
        <v>0</v>
      </c>
      <c r="AA162" s="35">
        <v>0</v>
      </c>
      <c r="AB162" s="35">
        <v>0</v>
      </c>
      <c r="AC162" s="35">
        <v>0</v>
      </c>
      <c r="AD162" s="35">
        <v>0</v>
      </c>
      <c r="AE162" s="35">
        <v>0</v>
      </c>
      <c r="AF162" s="35">
        <v>0</v>
      </c>
      <c r="AH162" s="35">
        <v>0.3</v>
      </c>
      <c r="AI162" s="35" t="s">
        <v>1278</v>
      </c>
      <c r="AJ162" s="35">
        <v>1</v>
      </c>
      <c r="AK162" s="35">
        <v>0</v>
      </c>
      <c r="AL162" s="35">
        <v>0</v>
      </c>
      <c r="AM162" s="35">
        <v>0</v>
      </c>
      <c r="AN162" s="35">
        <v>0</v>
      </c>
      <c r="AO162" s="35">
        <v>0</v>
      </c>
      <c r="AP162" s="35">
        <v>0</v>
      </c>
      <c r="AR162" s="35">
        <v>0</v>
      </c>
      <c r="AS162" s="35">
        <v>1</v>
      </c>
      <c r="AT162" s="35" t="s">
        <v>1279</v>
      </c>
      <c r="AU162" s="35">
        <v>0</v>
      </c>
      <c r="AV162" s="35">
        <v>0</v>
      </c>
      <c r="AW162" s="35">
        <v>0</v>
      </c>
      <c r="AX162" s="35">
        <v>0</v>
      </c>
      <c r="AY162" s="35">
        <v>0</v>
      </c>
      <c r="AZ162" s="35">
        <v>0</v>
      </c>
      <c r="BA162" s="35">
        <v>0</v>
      </c>
      <c r="BB162" s="35">
        <v>0</v>
      </c>
      <c r="BC162" s="35">
        <v>0</v>
      </c>
      <c r="BD162" s="35">
        <v>0</v>
      </c>
      <c r="BE162" s="35">
        <v>0</v>
      </c>
      <c r="BF162" s="35">
        <v>0</v>
      </c>
      <c r="BG162" s="35">
        <v>1</v>
      </c>
      <c r="BK162" s="35" t="s">
        <v>1292</v>
      </c>
      <c r="BL162" s="35">
        <v>1</v>
      </c>
      <c r="BM162" s="35">
        <v>0</v>
      </c>
      <c r="BN162" s="35">
        <v>0</v>
      </c>
      <c r="BO162" s="35">
        <v>0</v>
      </c>
      <c r="BP162" s="35">
        <v>0</v>
      </c>
      <c r="BQ162" s="35">
        <v>0</v>
      </c>
      <c r="BR162" s="35">
        <v>0</v>
      </c>
      <c r="BS162" s="35">
        <v>0</v>
      </c>
      <c r="BT162" s="35">
        <v>0</v>
      </c>
      <c r="BU162" s="35">
        <v>0</v>
      </c>
      <c r="BV162" s="35">
        <v>0</v>
      </c>
      <c r="BW162" s="35">
        <v>0</v>
      </c>
      <c r="BX162" s="35">
        <v>0</v>
      </c>
      <c r="CD162" s="35" t="s">
        <v>1817</v>
      </c>
      <c r="CE162" s="35">
        <v>0</v>
      </c>
      <c r="CF162" s="35">
        <v>0</v>
      </c>
      <c r="CG162" s="35">
        <v>1</v>
      </c>
      <c r="CH162" s="35">
        <v>1</v>
      </c>
      <c r="CI162" s="35">
        <v>0</v>
      </c>
      <c r="CJ162" s="35">
        <v>0</v>
      </c>
      <c r="CK162" s="35">
        <v>0</v>
      </c>
      <c r="CL162" s="35">
        <v>0</v>
      </c>
      <c r="CM162" s="35">
        <v>0</v>
      </c>
      <c r="CN162" s="35">
        <v>0</v>
      </c>
      <c r="CO162" s="35">
        <v>0</v>
      </c>
      <c r="CP162" s="35">
        <v>0</v>
      </c>
      <c r="CQ162" s="35">
        <v>0</v>
      </c>
      <c r="CR162" s="35">
        <v>0</v>
      </c>
      <c r="CS162" s="35">
        <v>0</v>
      </c>
      <c r="CT162" s="35">
        <v>0</v>
      </c>
      <c r="CX162" s="35">
        <v>4</v>
      </c>
      <c r="CY162" s="35">
        <v>3</v>
      </c>
      <c r="CZ162" s="35">
        <v>3</v>
      </c>
      <c r="DA162" s="35">
        <v>2</v>
      </c>
      <c r="DB162" s="35" t="s">
        <v>1599</v>
      </c>
      <c r="DC162" s="35">
        <v>4</v>
      </c>
      <c r="DD162" s="35">
        <v>3</v>
      </c>
      <c r="DE162" s="35" t="s">
        <v>1599</v>
      </c>
      <c r="DF162" s="35" t="s">
        <v>1599</v>
      </c>
      <c r="DG162" s="35" t="s">
        <v>1599</v>
      </c>
      <c r="DH162" s="35" t="s">
        <v>1599</v>
      </c>
      <c r="DI162" s="35" t="s">
        <v>1599</v>
      </c>
      <c r="DJ162" s="35" t="s">
        <v>1599</v>
      </c>
      <c r="DK162" s="35" t="s">
        <v>1599</v>
      </c>
      <c r="DL162" s="35" t="s">
        <v>1599</v>
      </c>
      <c r="DM162" s="35" t="s">
        <v>1599</v>
      </c>
      <c r="DN162" s="35" t="s">
        <v>1599</v>
      </c>
      <c r="DO162" s="35" t="s">
        <v>1599</v>
      </c>
      <c r="DP162" s="35" t="s">
        <v>1599</v>
      </c>
      <c r="DQ162" s="35" t="s">
        <v>1599</v>
      </c>
      <c r="DR162" s="35" t="s">
        <v>1599</v>
      </c>
      <c r="DS162" s="35" t="s">
        <v>1599</v>
      </c>
      <c r="DT162" s="35" t="s">
        <v>1881</v>
      </c>
      <c r="DU162" s="35" t="s">
        <v>51</v>
      </c>
      <c r="EJ162" s="35" t="s">
        <v>1599</v>
      </c>
      <c r="EW162" s="20" t="s">
        <v>51</v>
      </c>
      <c r="FA162" s="20" t="s">
        <v>1599</v>
      </c>
      <c r="FC162" s="20" t="s">
        <v>1599</v>
      </c>
      <c r="FE162" s="20" t="s">
        <v>1599</v>
      </c>
      <c r="FG162" s="20" t="s">
        <v>1599</v>
      </c>
      <c r="FK162" s="20" t="s">
        <v>1599</v>
      </c>
      <c r="FL162" s="35" t="s">
        <v>1325</v>
      </c>
      <c r="FM162" s="35">
        <v>1</v>
      </c>
      <c r="FN162" s="35">
        <v>0</v>
      </c>
      <c r="FO162" s="35">
        <v>0</v>
      </c>
      <c r="FQ162" s="35" t="s">
        <v>795</v>
      </c>
      <c r="FR162" s="44">
        <v>17000</v>
      </c>
      <c r="FS162" s="35" t="s">
        <v>1281</v>
      </c>
      <c r="FT162" s="35">
        <v>47</v>
      </c>
      <c r="FU162" s="35" t="s">
        <v>1282</v>
      </c>
      <c r="FV162" s="35" t="s">
        <v>1345</v>
      </c>
      <c r="FX162" s="35">
        <v>550</v>
      </c>
      <c r="FY162" s="35" t="s">
        <v>1284</v>
      </c>
    </row>
    <row r="163" spans="1:182" x14ac:dyDescent="0.2">
      <c r="A163" s="35" t="s">
        <v>1612</v>
      </c>
      <c r="B163" s="35" t="s">
        <v>568</v>
      </c>
      <c r="C163" s="35" t="s">
        <v>154</v>
      </c>
      <c r="D163" s="35">
        <v>1</v>
      </c>
      <c r="E163" s="35">
        <v>50</v>
      </c>
      <c r="F163" s="35" t="s">
        <v>795</v>
      </c>
      <c r="G163" s="36">
        <v>43235</v>
      </c>
      <c r="H163" s="37">
        <f t="shared" si="5"/>
        <v>43235</v>
      </c>
      <c r="I163" s="35">
        <v>17</v>
      </c>
      <c r="J163" s="35">
        <v>17</v>
      </c>
      <c r="L163" s="35">
        <v>43</v>
      </c>
      <c r="M163" s="35">
        <v>4</v>
      </c>
      <c r="T163" s="35" t="s">
        <v>1274</v>
      </c>
      <c r="U163" s="35" t="s">
        <v>1275</v>
      </c>
      <c r="V163" s="35">
        <v>15</v>
      </c>
      <c r="W163" s="35" t="s">
        <v>1276</v>
      </c>
      <c r="X163" s="35" t="s">
        <v>1277</v>
      </c>
      <c r="Y163" s="35">
        <v>1</v>
      </c>
      <c r="Z163" s="35">
        <v>0</v>
      </c>
      <c r="AA163" s="35">
        <v>0</v>
      </c>
      <c r="AB163" s="35">
        <v>0</v>
      </c>
      <c r="AC163" s="35">
        <v>0</v>
      </c>
      <c r="AD163" s="35">
        <v>0</v>
      </c>
      <c r="AE163" s="35">
        <v>0</v>
      </c>
      <c r="AF163" s="35">
        <v>0</v>
      </c>
      <c r="AI163" s="35" t="s">
        <v>1278</v>
      </c>
      <c r="AJ163" s="35">
        <v>1</v>
      </c>
      <c r="AK163" s="35">
        <v>0</v>
      </c>
      <c r="AL163" s="35">
        <v>0</v>
      </c>
      <c r="AM163" s="35">
        <v>0</v>
      </c>
      <c r="AN163" s="35">
        <v>0</v>
      </c>
      <c r="AO163" s="35">
        <v>0</v>
      </c>
      <c r="AP163" s="35">
        <v>0</v>
      </c>
      <c r="AR163" s="35">
        <v>0</v>
      </c>
      <c r="AS163" s="35">
        <v>1</v>
      </c>
      <c r="AT163" s="35" t="s">
        <v>1288</v>
      </c>
      <c r="AU163" s="35">
        <v>1</v>
      </c>
      <c r="AV163" s="35">
        <v>0</v>
      </c>
      <c r="AW163" s="35">
        <v>0</v>
      </c>
      <c r="AX163" s="35">
        <v>0</v>
      </c>
      <c r="AY163" s="35">
        <v>0</v>
      </c>
      <c r="AZ163" s="35">
        <v>0</v>
      </c>
      <c r="BA163" s="35">
        <v>0</v>
      </c>
      <c r="BB163" s="35">
        <v>0</v>
      </c>
      <c r="BC163" s="35">
        <v>0</v>
      </c>
      <c r="BD163" s="35">
        <v>0</v>
      </c>
      <c r="BE163" s="35">
        <v>0</v>
      </c>
      <c r="BF163" s="35">
        <v>0</v>
      </c>
      <c r="BG163" s="35">
        <v>0</v>
      </c>
      <c r="BI163" s="35" t="s">
        <v>1291</v>
      </c>
      <c r="BJ163" s="35">
        <v>2</v>
      </c>
      <c r="BK163" s="35" t="s">
        <v>1772</v>
      </c>
      <c r="BL163" s="35">
        <v>0</v>
      </c>
      <c r="BM163" s="35">
        <v>0</v>
      </c>
      <c r="BN163" s="35">
        <v>0</v>
      </c>
      <c r="BO163" s="35">
        <v>0</v>
      </c>
      <c r="BP163" s="35">
        <v>0</v>
      </c>
      <c r="BQ163" s="35">
        <v>0</v>
      </c>
      <c r="BR163" s="35">
        <v>0</v>
      </c>
      <c r="BS163" s="35">
        <v>0</v>
      </c>
      <c r="BT163" s="35">
        <v>0</v>
      </c>
      <c r="BU163" s="35">
        <v>0</v>
      </c>
      <c r="BV163" s="35">
        <v>0</v>
      </c>
      <c r="BW163" s="35">
        <v>1</v>
      </c>
      <c r="BX163" s="35">
        <v>0</v>
      </c>
      <c r="CD163" s="35" t="s">
        <v>1316</v>
      </c>
      <c r="CE163" s="35">
        <v>0</v>
      </c>
      <c r="CF163" s="35">
        <v>0</v>
      </c>
      <c r="CG163" s="35">
        <v>0</v>
      </c>
      <c r="CH163" s="35">
        <v>0</v>
      </c>
      <c r="CI163" s="35">
        <v>0</v>
      </c>
      <c r="CJ163" s="35">
        <v>0</v>
      </c>
      <c r="CK163" s="35">
        <v>0</v>
      </c>
      <c r="CL163" s="35">
        <v>0</v>
      </c>
      <c r="CM163" s="35">
        <v>0</v>
      </c>
      <c r="CN163" s="35">
        <v>0</v>
      </c>
      <c r="CO163" s="35">
        <v>0</v>
      </c>
      <c r="CP163" s="35">
        <v>0</v>
      </c>
      <c r="CQ163" s="35">
        <v>0</v>
      </c>
      <c r="CR163" s="35">
        <v>1</v>
      </c>
      <c r="CS163" s="35">
        <v>0</v>
      </c>
      <c r="CT163" s="35">
        <v>0</v>
      </c>
      <c r="CX163" s="35">
        <v>4</v>
      </c>
      <c r="CY163" s="35">
        <v>3</v>
      </c>
      <c r="CZ163" s="35">
        <v>3</v>
      </c>
      <c r="DA163" s="35">
        <v>4</v>
      </c>
      <c r="DB163" s="35">
        <v>1</v>
      </c>
      <c r="DC163" s="35">
        <v>2</v>
      </c>
      <c r="DD163" s="35">
        <v>3</v>
      </c>
      <c r="DE163" s="35">
        <v>4</v>
      </c>
      <c r="DF163" s="35">
        <v>4</v>
      </c>
      <c r="DG163" s="35">
        <v>4</v>
      </c>
      <c r="DH163" s="35">
        <v>4</v>
      </c>
      <c r="DI163" s="35">
        <v>4</v>
      </c>
      <c r="DJ163" s="35">
        <v>3</v>
      </c>
      <c r="DK163" s="35">
        <v>2</v>
      </c>
      <c r="DL163" s="35">
        <v>3</v>
      </c>
      <c r="DM163" s="35">
        <v>3</v>
      </c>
      <c r="DN163" s="35">
        <v>3</v>
      </c>
      <c r="DO163" s="35">
        <v>3</v>
      </c>
      <c r="DP163" s="35">
        <v>3</v>
      </c>
      <c r="DQ163" s="35">
        <v>3</v>
      </c>
      <c r="DR163" s="35" t="s">
        <v>1599</v>
      </c>
      <c r="DS163" s="35" t="s">
        <v>1599</v>
      </c>
      <c r="DT163" s="35" t="s">
        <v>1296</v>
      </c>
      <c r="DU163" s="35" t="s">
        <v>51</v>
      </c>
      <c r="EJ163" s="35" t="s">
        <v>1599</v>
      </c>
      <c r="EW163" s="20" t="s">
        <v>51</v>
      </c>
      <c r="FA163" s="20" t="s">
        <v>1599</v>
      </c>
      <c r="FC163" s="20" t="s">
        <v>1599</v>
      </c>
      <c r="FE163" s="20" t="s">
        <v>1599</v>
      </c>
      <c r="FG163" s="20" t="s">
        <v>1599</v>
      </c>
      <c r="FK163" s="20" t="s">
        <v>1599</v>
      </c>
      <c r="FL163" s="35" t="s">
        <v>1325</v>
      </c>
      <c r="FM163" s="35">
        <v>1</v>
      </c>
      <c r="FN163" s="35">
        <v>0</v>
      </c>
      <c r="FO163" s="35">
        <v>0</v>
      </c>
      <c r="FQ163" s="35" t="s">
        <v>795</v>
      </c>
      <c r="FR163" s="44">
        <v>17000</v>
      </c>
      <c r="FS163" s="35" t="s">
        <v>1281</v>
      </c>
      <c r="FT163" s="35">
        <v>28</v>
      </c>
      <c r="FU163" s="35" t="s">
        <v>1301</v>
      </c>
      <c r="FV163" s="35" t="s">
        <v>1309</v>
      </c>
      <c r="FX163" s="35">
        <v>1800</v>
      </c>
      <c r="FY163" s="35" t="s">
        <v>1303</v>
      </c>
    </row>
    <row r="164" spans="1:182" x14ac:dyDescent="0.2">
      <c r="A164" s="35" t="s">
        <v>1612</v>
      </c>
      <c r="B164" s="35" t="s">
        <v>568</v>
      </c>
      <c r="C164" s="35" t="s">
        <v>155</v>
      </c>
      <c r="D164" s="35">
        <v>1</v>
      </c>
      <c r="E164" s="35">
        <v>50</v>
      </c>
      <c r="F164" s="35" t="s">
        <v>795</v>
      </c>
      <c r="G164" s="36">
        <v>43235</v>
      </c>
      <c r="H164" s="37">
        <f t="shared" si="5"/>
        <v>43235</v>
      </c>
      <c r="I164" s="35">
        <v>17</v>
      </c>
      <c r="J164" s="35">
        <v>17</v>
      </c>
      <c r="L164" s="35">
        <v>43</v>
      </c>
      <c r="M164" s="35">
        <v>4</v>
      </c>
      <c r="T164" s="35" t="s">
        <v>1274</v>
      </c>
      <c r="U164" s="35" t="s">
        <v>50</v>
      </c>
      <c r="V164" s="35">
        <v>16</v>
      </c>
      <c r="W164" s="35" t="s">
        <v>1276</v>
      </c>
      <c r="X164" s="35" t="s">
        <v>1277</v>
      </c>
      <c r="Y164" s="35">
        <v>1</v>
      </c>
      <c r="Z164" s="35">
        <v>0</v>
      </c>
      <c r="AA164" s="35">
        <v>0</v>
      </c>
      <c r="AB164" s="35">
        <v>0</v>
      </c>
      <c r="AC164" s="35">
        <v>0</v>
      </c>
      <c r="AD164" s="35">
        <v>0</v>
      </c>
      <c r="AE164" s="35">
        <v>0</v>
      </c>
      <c r="AF164" s="35">
        <v>0</v>
      </c>
      <c r="AH164" s="35">
        <v>0</v>
      </c>
      <c r="AI164" s="35" t="s">
        <v>1278</v>
      </c>
      <c r="AJ164" s="35">
        <v>1</v>
      </c>
      <c r="AK164" s="35">
        <v>0</v>
      </c>
      <c r="AL164" s="35">
        <v>0</v>
      </c>
      <c r="AM164" s="35">
        <v>0</v>
      </c>
      <c r="AN164" s="35">
        <v>0</v>
      </c>
      <c r="AO164" s="35">
        <v>0</v>
      </c>
      <c r="AP164" s="35">
        <v>0</v>
      </c>
      <c r="AR164" s="35">
        <v>0</v>
      </c>
      <c r="AS164" s="35">
        <v>1</v>
      </c>
      <c r="AT164" s="35" t="s">
        <v>1279</v>
      </c>
      <c r="AU164" s="35">
        <v>0</v>
      </c>
      <c r="AV164" s="35">
        <v>0</v>
      </c>
      <c r="AW164" s="35">
        <v>0</v>
      </c>
      <c r="AX164" s="35">
        <v>0</v>
      </c>
      <c r="AY164" s="35">
        <v>0</v>
      </c>
      <c r="AZ164" s="35">
        <v>0</v>
      </c>
      <c r="BA164" s="35">
        <v>0</v>
      </c>
      <c r="BB164" s="35">
        <v>0</v>
      </c>
      <c r="BC164" s="35">
        <v>0</v>
      </c>
      <c r="BD164" s="35">
        <v>0</v>
      </c>
      <c r="BE164" s="35">
        <v>0</v>
      </c>
      <c r="BF164" s="35">
        <v>0</v>
      </c>
      <c r="BG164" s="35">
        <v>1</v>
      </c>
      <c r="BK164" s="35" t="s">
        <v>1772</v>
      </c>
      <c r="BL164" s="35">
        <v>0</v>
      </c>
      <c r="BM164" s="35">
        <v>0</v>
      </c>
      <c r="BN164" s="35">
        <v>0</v>
      </c>
      <c r="BO164" s="35">
        <v>0</v>
      </c>
      <c r="BP164" s="35">
        <v>0</v>
      </c>
      <c r="BQ164" s="35">
        <v>0</v>
      </c>
      <c r="BR164" s="35">
        <v>0</v>
      </c>
      <c r="BS164" s="35">
        <v>0</v>
      </c>
      <c r="BT164" s="35">
        <v>0</v>
      </c>
      <c r="BU164" s="35">
        <v>0</v>
      </c>
      <c r="BV164" s="35">
        <v>0</v>
      </c>
      <c r="BW164" s="35">
        <v>1</v>
      </c>
      <c r="BX164" s="35">
        <v>0</v>
      </c>
      <c r="CD164" s="35" t="s">
        <v>1280</v>
      </c>
      <c r="CE164" s="35">
        <v>0</v>
      </c>
      <c r="CF164" s="35">
        <v>0</v>
      </c>
      <c r="CG164" s="35">
        <v>0</v>
      </c>
      <c r="CH164" s="35">
        <v>0</v>
      </c>
      <c r="CI164" s="35">
        <v>0</v>
      </c>
      <c r="CJ164" s="35">
        <v>0</v>
      </c>
      <c r="CK164" s="35">
        <v>0</v>
      </c>
      <c r="CL164" s="35">
        <v>0</v>
      </c>
      <c r="CM164" s="35">
        <v>0</v>
      </c>
      <c r="CN164" s="35">
        <v>0</v>
      </c>
      <c r="CO164" s="35">
        <v>0</v>
      </c>
      <c r="CP164" s="35">
        <v>0</v>
      </c>
      <c r="CQ164" s="35">
        <v>0</v>
      </c>
      <c r="CR164" s="35">
        <v>0</v>
      </c>
      <c r="CS164" s="35">
        <v>1</v>
      </c>
      <c r="CT164" s="35">
        <v>0</v>
      </c>
      <c r="CX164" s="35">
        <v>4</v>
      </c>
      <c r="CY164" s="35">
        <v>4</v>
      </c>
      <c r="CZ164" s="35">
        <v>4</v>
      </c>
      <c r="DA164" s="35">
        <v>4</v>
      </c>
      <c r="DB164" s="35">
        <v>1</v>
      </c>
      <c r="DC164" s="35">
        <v>3</v>
      </c>
      <c r="DD164" s="35">
        <v>3</v>
      </c>
      <c r="DE164" s="35">
        <v>4</v>
      </c>
      <c r="DF164" s="35">
        <v>4</v>
      </c>
      <c r="DG164" s="35">
        <v>1</v>
      </c>
      <c r="DH164" s="35">
        <v>1</v>
      </c>
      <c r="DI164" s="35">
        <v>1</v>
      </c>
      <c r="DJ164" s="35" t="s">
        <v>1599</v>
      </c>
      <c r="DK164" s="35" t="s">
        <v>1599</v>
      </c>
      <c r="DL164" s="35" t="s">
        <v>1599</v>
      </c>
      <c r="DM164" s="35" t="s">
        <v>1599</v>
      </c>
      <c r="DN164" s="35">
        <v>1</v>
      </c>
      <c r="DO164" s="35">
        <v>1</v>
      </c>
      <c r="DP164" s="35">
        <v>1</v>
      </c>
      <c r="DQ164" s="35">
        <v>1</v>
      </c>
      <c r="DR164" s="35">
        <v>1</v>
      </c>
      <c r="DS164" s="35">
        <v>1</v>
      </c>
      <c r="DT164" s="35" t="s">
        <v>1881</v>
      </c>
      <c r="DU164" s="35" t="s">
        <v>51</v>
      </c>
      <c r="EJ164" s="35" t="s">
        <v>1599</v>
      </c>
      <c r="EW164" s="20" t="s">
        <v>51</v>
      </c>
      <c r="FA164" s="20" t="s">
        <v>1599</v>
      </c>
      <c r="FC164" s="20" t="s">
        <v>1599</v>
      </c>
      <c r="FE164" s="20" t="s">
        <v>1599</v>
      </c>
      <c r="FG164" s="20" t="s">
        <v>1599</v>
      </c>
      <c r="FK164" s="20" t="s">
        <v>1599</v>
      </c>
      <c r="FL164" s="35" t="s">
        <v>1923</v>
      </c>
      <c r="FM164" s="35">
        <v>0</v>
      </c>
      <c r="FN164" s="35">
        <v>1</v>
      </c>
      <c r="FO164" s="35">
        <v>0</v>
      </c>
      <c r="FQ164" s="35" t="s">
        <v>795</v>
      </c>
      <c r="FR164" s="44">
        <v>17000</v>
      </c>
      <c r="FS164" s="35" t="s">
        <v>1281</v>
      </c>
      <c r="FT164" s="35">
        <v>58</v>
      </c>
      <c r="FU164" s="35" t="s">
        <v>1301</v>
      </c>
      <c r="FV164" s="35" t="s">
        <v>1345</v>
      </c>
      <c r="FX164" s="35">
        <v>3000</v>
      </c>
      <c r="FY164" s="35" t="s">
        <v>1284</v>
      </c>
    </row>
    <row r="165" spans="1:182" x14ac:dyDescent="0.2">
      <c r="A165" s="35" t="s">
        <v>1612</v>
      </c>
      <c r="B165" s="35" t="s">
        <v>568</v>
      </c>
      <c r="C165" s="35" t="s">
        <v>156</v>
      </c>
      <c r="D165" s="35">
        <v>1</v>
      </c>
      <c r="E165" s="35">
        <v>50</v>
      </c>
      <c r="F165" s="35" t="s">
        <v>795</v>
      </c>
      <c r="G165" s="36">
        <v>43235</v>
      </c>
      <c r="H165" s="37">
        <f t="shared" si="5"/>
        <v>43235</v>
      </c>
      <c r="I165" s="35">
        <v>17</v>
      </c>
      <c r="J165" s="35">
        <v>17</v>
      </c>
      <c r="L165" s="35">
        <v>43</v>
      </c>
      <c r="M165" s="35">
        <v>4</v>
      </c>
      <c r="T165" s="35" t="s">
        <v>1358</v>
      </c>
      <c r="U165" s="35" t="s">
        <v>50</v>
      </c>
      <c r="V165" s="35">
        <v>42</v>
      </c>
      <c r="W165" s="35" t="s">
        <v>1340</v>
      </c>
      <c r="X165" s="35" t="s">
        <v>201</v>
      </c>
      <c r="Y165" s="35">
        <v>0</v>
      </c>
      <c r="Z165" s="35">
        <v>1</v>
      </c>
      <c r="AA165" s="35">
        <v>0</v>
      </c>
      <c r="AB165" s="35">
        <v>0</v>
      </c>
      <c r="AC165" s="35">
        <v>0</v>
      </c>
      <c r="AD165" s="35">
        <v>0</v>
      </c>
      <c r="AE165" s="35">
        <v>0</v>
      </c>
      <c r="AF165" s="35">
        <v>0</v>
      </c>
      <c r="AH165" s="35">
        <v>22</v>
      </c>
      <c r="AI165" s="35" t="s">
        <v>1311</v>
      </c>
      <c r="AJ165" s="35">
        <v>0</v>
      </c>
      <c r="AK165" s="35">
        <v>1</v>
      </c>
      <c r="AL165" s="35">
        <v>0</v>
      </c>
      <c r="AM165" s="35">
        <v>0</v>
      </c>
      <c r="AN165" s="35">
        <v>0</v>
      </c>
      <c r="AO165" s="35">
        <v>0</v>
      </c>
      <c r="AP165" s="35">
        <v>0</v>
      </c>
      <c r="AR165" s="35">
        <v>0</v>
      </c>
      <c r="AS165" s="35">
        <v>2</v>
      </c>
      <c r="AT165" s="35" t="s">
        <v>1289</v>
      </c>
      <c r="AU165" s="35">
        <v>0</v>
      </c>
      <c r="AV165" s="35">
        <v>0</v>
      </c>
      <c r="AW165" s="35">
        <v>0</v>
      </c>
      <c r="AX165" s="35">
        <v>1</v>
      </c>
      <c r="AY165" s="35">
        <v>0</v>
      </c>
      <c r="AZ165" s="35">
        <v>0</v>
      </c>
      <c r="BA165" s="35">
        <v>0</v>
      </c>
      <c r="BB165" s="35">
        <v>0</v>
      </c>
      <c r="BC165" s="35">
        <v>0</v>
      </c>
      <c r="BD165" s="35">
        <v>0</v>
      </c>
      <c r="BE165" s="35">
        <v>0</v>
      </c>
      <c r="BF165" s="35">
        <v>0</v>
      </c>
      <c r="BG165" s="35">
        <v>0</v>
      </c>
      <c r="BI165" s="35" t="s">
        <v>1291</v>
      </c>
      <c r="BJ165" s="35">
        <v>10</v>
      </c>
      <c r="BK165" s="35" t="s">
        <v>1314</v>
      </c>
      <c r="BL165" s="35">
        <v>0</v>
      </c>
      <c r="BM165" s="35">
        <v>0</v>
      </c>
      <c r="BN165" s="35">
        <v>0</v>
      </c>
      <c r="BO165" s="35">
        <v>0</v>
      </c>
      <c r="BP165" s="35">
        <v>0</v>
      </c>
      <c r="BQ165" s="35">
        <v>0</v>
      </c>
      <c r="BR165" s="35">
        <v>0</v>
      </c>
      <c r="BS165" s="35">
        <v>1</v>
      </c>
      <c r="BT165" s="35">
        <v>0</v>
      </c>
      <c r="BU165" s="35">
        <v>0</v>
      </c>
      <c r="BV165" s="35">
        <v>0</v>
      </c>
      <c r="BW165" s="35">
        <v>0</v>
      </c>
      <c r="BX165" s="35">
        <v>0</v>
      </c>
      <c r="CD165" s="35" t="s">
        <v>1293</v>
      </c>
      <c r="CE165" s="35">
        <v>1</v>
      </c>
      <c r="CF165" s="35">
        <v>0</v>
      </c>
      <c r="CG165" s="35">
        <v>0</v>
      </c>
      <c r="CH165" s="35">
        <v>0</v>
      </c>
      <c r="CI165" s="35">
        <v>0</v>
      </c>
      <c r="CJ165" s="35">
        <v>0</v>
      </c>
      <c r="CK165" s="35">
        <v>0</v>
      </c>
      <c r="CL165" s="35">
        <v>0</v>
      </c>
      <c r="CM165" s="35">
        <v>0</v>
      </c>
      <c r="CN165" s="35">
        <v>0</v>
      </c>
      <c r="CO165" s="35">
        <v>0</v>
      </c>
      <c r="CP165" s="35">
        <v>0</v>
      </c>
      <c r="CQ165" s="35">
        <v>0</v>
      </c>
      <c r="CR165" s="35">
        <v>0</v>
      </c>
      <c r="CS165" s="35">
        <v>0</v>
      </c>
      <c r="CT165" s="35">
        <v>0</v>
      </c>
      <c r="CX165" s="35">
        <v>4</v>
      </c>
      <c r="CY165" s="35">
        <v>3</v>
      </c>
      <c r="CZ165" s="35">
        <v>3</v>
      </c>
      <c r="DA165" s="35">
        <v>3</v>
      </c>
      <c r="DB165" s="35">
        <v>4</v>
      </c>
      <c r="DC165" s="35">
        <v>4</v>
      </c>
      <c r="DD165" s="35" t="s">
        <v>1599</v>
      </c>
      <c r="DE165" s="35">
        <v>3</v>
      </c>
      <c r="DF165" s="35" t="s">
        <v>1599</v>
      </c>
      <c r="DG165" s="35" t="s">
        <v>1599</v>
      </c>
      <c r="DH165" s="35" t="s">
        <v>1599</v>
      </c>
      <c r="DI165" s="35" t="s">
        <v>1599</v>
      </c>
      <c r="DJ165" s="35" t="s">
        <v>1599</v>
      </c>
      <c r="DK165" s="35" t="s">
        <v>1599</v>
      </c>
      <c r="DL165" s="35" t="s">
        <v>1599</v>
      </c>
      <c r="DM165" s="35" t="s">
        <v>1599</v>
      </c>
      <c r="DN165" s="35">
        <v>3</v>
      </c>
      <c r="DO165" s="35" t="s">
        <v>1599</v>
      </c>
      <c r="DP165" s="35" t="s">
        <v>1599</v>
      </c>
      <c r="DQ165" s="35">
        <v>3</v>
      </c>
      <c r="DR165" s="35" t="s">
        <v>1599</v>
      </c>
      <c r="DS165" s="35" t="s">
        <v>1599</v>
      </c>
      <c r="DT165" s="35" t="s">
        <v>1321</v>
      </c>
      <c r="DU165" s="35" t="s">
        <v>51</v>
      </c>
      <c r="EJ165" s="35" t="s">
        <v>1599</v>
      </c>
      <c r="EW165" s="20" t="s">
        <v>51</v>
      </c>
      <c r="FA165" s="20" t="s">
        <v>1599</v>
      </c>
      <c r="FC165" s="20" t="s">
        <v>1599</v>
      </c>
      <c r="FE165" s="20" t="s">
        <v>1599</v>
      </c>
      <c r="FG165" s="20" t="s">
        <v>1599</v>
      </c>
      <c r="FK165" s="20" t="s">
        <v>1599</v>
      </c>
      <c r="FL165" s="35" t="s">
        <v>1325</v>
      </c>
      <c r="FM165" s="35">
        <v>1</v>
      </c>
      <c r="FN165" s="35">
        <v>0</v>
      </c>
      <c r="FO165" s="35">
        <v>0</v>
      </c>
      <c r="FQ165" s="35" t="s">
        <v>795</v>
      </c>
      <c r="FR165" s="44">
        <v>17000</v>
      </c>
      <c r="FS165" s="35" t="s">
        <v>1281</v>
      </c>
      <c r="FT165" s="35">
        <v>63</v>
      </c>
      <c r="FU165" s="35" t="s">
        <v>1301</v>
      </c>
      <c r="FV165" s="35" t="s">
        <v>1283</v>
      </c>
      <c r="FY165" s="35" t="s">
        <v>1310</v>
      </c>
    </row>
    <row r="166" spans="1:182" x14ac:dyDescent="0.2">
      <c r="A166" s="35" t="s">
        <v>1612</v>
      </c>
      <c r="B166" s="35" t="s">
        <v>568</v>
      </c>
      <c r="C166" s="35" t="s">
        <v>157</v>
      </c>
      <c r="D166" s="35">
        <v>1</v>
      </c>
      <c r="E166" s="35">
        <v>50</v>
      </c>
      <c r="F166" s="35" t="s">
        <v>795</v>
      </c>
      <c r="G166" s="36">
        <v>43235</v>
      </c>
      <c r="H166" s="37">
        <f t="shared" si="5"/>
        <v>43235</v>
      </c>
      <c r="I166" s="35">
        <v>17</v>
      </c>
      <c r="J166" s="35">
        <v>17</v>
      </c>
      <c r="L166" s="35">
        <v>43</v>
      </c>
      <c r="M166" s="35">
        <v>4</v>
      </c>
      <c r="T166" s="35" t="s">
        <v>1274</v>
      </c>
      <c r="U166" s="35" t="s">
        <v>50</v>
      </c>
      <c r="V166" s="35">
        <v>18</v>
      </c>
      <c r="W166" s="35" t="s">
        <v>1340</v>
      </c>
      <c r="X166" s="35" t="s">
        <v>1277</v>
      </c>
      <c r="Y166" s="35">
        <v>1</v>
      </c>
      <c r="Z166" s="35">
        <v>0</v>
      </c>
      <c r="AA166" s="35">
        <v>0</v>
      </c>
      <c r="AB166" s="35">
        <v>0</v>
      </c>
      <c r="AC166" s="35">
        <v>0</v>
      </c>
      <c r="AD166" s="35">
        <v>0</v>
      </c>
      <c r="AE166" s="35">
        <v>0</v>
      </c>
      <c r="AF166" s="35">
        <v>0</v>
      </c>
      <c r="AH166" s="35">
        <v>0</v>
      </c>
      <c r="AI166" s="35" t="s">
        <v>1278</v>
      </c>
      <c r="AJ166" s="35">
        <v>1</v>
      </c>
      <c r="AK166" s="35">
        <v>0</v>
      </c>
      <c r="AL166" s="35">
        <v>0</v>
      </c>
      <c r="AM166" s="35">
        <v>0</v>
      </c>
      <c r="AN166" s="35">
        <v>0</v>
      </c>
      <c r="AO166" s="35">
        <v>0</v>
      </c>
      <c r="AP166" s="35">
        <v>0</v>
      </c>
      <c r="AR166" s="35">
        <v>0</v>
      </c>
      <c r="AS166" s="35">
        <v>1</v>
      </c>
      <c r="AT166" s="35" t="s">
        <v>1279</v>
      </c>
      <c r="AU166" s="35">
        <v>0</v>
      </c>
      <c r="AV166" s="35">
        <v>0</v>
      </c>
      <c r="AW166" s="35">
        <v>0</v>
      </c>
      <c r="AX166" s="35">
        <v>0</v>
      </c>
      <c r="AY166" s="35">
        <v>0</v>
      </c>
      <c r="AZ166" s="35">
        <v>0</v>
      </c>
      <c r="BA166" s="35">
        <v>0</v>
      </c>
      <c r="BB166" s="35">
        <v>0</v>
      </c>
      <c r="BC166" s="35">
        <v>0</v>
      </c>
      <c r="BD166" s="35">
        <v>0</v>
      </c>
      <c r="BE166" s="35">
        <v>0</v>
      </c>
      <c r="BF166" s="35">
        <v>0</v>
      </c>
      <c r="BG166" s="35">
        <v>1</v>
      </c>
      <c r="BK166" s="35" t="s">
        <v>1772</v>
      </c>
      <c r="BL166" s="35">
        <v>0</v>
      </c>
      <c r="BM166" s="35">
        <v>0</v>
      </c>
      <c r="BN166" s="35">
        <v>0</v>
      </c>
      <c r="BO166" s="35">
        <v>0</v>
      </c>
      <c r="BP166" s="35">
        <v>0</v>
      </c>
      <c r="BQ166" s="35">
        <v>0</v>
      </c>
      <c r="BR166" s="35">
        <v>0</v>
      </c>
      <c r="BS166" s="35">
        <v>0</v>
      </c>
      <c r="BT166" s="35">
        <v>0</v>
      </c>
      <c r="BU166" s="35">
        <v>0</v>
      </c>
      <c r="BV166" s="35">
        <v>0</v>
      </c>
      <c r="BW166" s="35">
        <v>1</v>
      </c>
      <c r="BX166" s="35">
        <v>0</v>
      </c>
      <c r="CD166" s="35" t="s">
        <v>1280</v>
      </c>
      <c r="CE166" s="35">
        <v>0</v>
      </c>
      <c r="CF166" s="35">
        <v>0</v>
      </c>
      <c r="CG166" s="35">
        <v>0</v>
      </c>
      <c r="CH166" s="35">
        <v>0</v>
      </c>
      <c r="CI166" s="35">
        <v>0</v>
      </c>
      <c r="CJ166" s="35">
        <v>0</v>
      </c>
      <c r="CK166" s="35">
        <v>0</v>
      </c>
      <c r="CL166" s="35">
        <v>0</v>
      </c>
      <c r="CM166" s="35">
        <v>0</v>
      </c>
      <c r="CN166" s="35">
        <v>0</v>
      </c>
      <c r="CO166" s="35">
        <v>0</v>
      </c>
      <c r="CP166" s="35">
        <v>0</v>
      </c>
      <c r="CQ166" s="35">
        <v>0</v>
      </c>
      <c r="CR166" s="35">
        <v>0</v>
      </c>
      <c r="CS166" s="35">
        <v>1</v>
      </c>
      <c r="CT166" s="35">
        <v>0</v>
      </c>
      <c r="CX166" s="35">
        <v>4</v>
      </c>
      <c r="CY166" s="35">
        <v>4</v>
      </c>
      <c r="CZ166" s="35">
        <v>4</v>
      </c>
      <c r="DA166" s="35">
        <v>4</v>
      </c>
      <c r="DB166" s="35">
        <v>4</v>
      </c>
      <c r="DC166" s="35">
        <v>3</v>
      </c>
      <c r="DD166" s="35" t="s">
        <v>1599</v>
      </c>
      <c r="DE166" s="35" t="s">
        <v>1599</v>
      </c>
      <c r="DF166" s="35">
        <v>4</v>
      </c>
      <c r="DG166" s="35" t="s">
        <v>1599</v>
      </c>
      <c r="DH166" s="35" t="s">
        <v>1599</v>
      </c>
      <c r="DI166" s="35" t="s">
        <v>1599</v>
      </c>
      <c r="DJ166" s="35" t="s">
        <v>1599</v>
      </c>
      <c r="DK166" s="35" t="s">
        <v>1599</v>
      </c>
      <c r="DL166" s="35" t="s">
        <v>1599</v>
      </c>
      <c r="DM166" s="35" t="s">
        <v>1599</v>
      </c>
      <c r="DN166" s="35" t="s">
        <v>1599</v>
      </c>
      <c r="DO166" s="35" t="s">
        <v>1599</v>
      </c>
      <c r="DP166" s="35" t="s">
        <v>1599</v>
      </c>
      <c r="DQ166" s="35" t="s">
        <v>1599</v>
      </c>
      <c r="DR166" s="35" t="s">
        <v>1599</v>
      </c>
      <c r="DS166" s="35" t="s">
        <v>1599</v>
      </c>
      <c r="DT166" s="35" t="s">
        <v>1296</v>
      </c>
      <c r="DU166" s="35" t="s">
        <v>51</v>
      </c>
      <c r="EJ166" s="35" t="s">
        <v>1599</v>
      </c>
      <c r="EW166" s="20" t="s">
        <v>51</v>
      </c>
      <c r="FA166" s="20" t="s">
        <v>1599</v>
      </c>
      <c r="FC166" s="20" t="s">
        <v>1599</v>
      </c>
      <c r="FE166" s="20" t="s">
        <v>1599</v>
      </c>
      <c r="FG166" s="20" t="s">
        <v>1599</v>
      </c>
      <c r="FK166" s="20" t="s">
        <v>1599</v>
      </c>
      <c r="FL166" s="35" t="s">
        <v>1299</v>
      </c>
      <c r="FM166" s="35">
        <v>0</v>
      </c>
      <c r="FN166" s="35">
        <v>0</v>
      </c>
      <c r="FO166" s="35">
        <v>1</v>
      </c>
      <c r="FP166" s="35" t="s">
        <v>1541</v>
      </c>
      <c r="FQ166" s="35" t="s">
        <v>795</v>
      </c>
      <c r="FR166" s="44">
        <v>17000</v>
      </c>
      <c r="FS166" s="35" t="s">
        <v>1281</v>
      </c>
      <c r="FT166" s="35">
        <v>58</v>
      </c>
      <c r="FU166" s="35" t="s">
        <v>1301</v>
      </c>
      <c r="FV166" s="35" t="s">
        <v>1302</v>
      </c>
      <c r="FX166" s="35">
        <v>10000</v>
      </c>
      <c r="FY166" s="35" t="s">
        <v>1284</v>
      </c>
    </row>
    <row r="167" spans="1:182" x14ac:dyDescent="0.2">
      <c r="A167" s="35" t="s">
        <v>1612</v>
      </c>
      <c r="B167" s="35" t="s">
        <v>568</v>
      </c>
      <c r="C167" s="35" t="s">
        <v>159</v>
      </c>
      <c r="D167" s="35">
        <v>1</v>
      </c>
      <c r="E167" s="35">
        <v>50</v>
      </c>
      <c r="F167" s="35" t="s">
        <v>795</v>
      </c>
      <c r="G167" s="36">
        <v>43235</v>
      </c>
      <c r="H167" s="37">
        <f t="shared" si="5"/>
        <v>43235</v>
      </c>
      <c r="I167" s="35">
        <v>18</v>
      </c>
      <c r="J167" s="35">
        <v>17</v>
      </c>
      <c r="L167" s="35">
        <v>43</v>
      </c>
      <c r="M167" s="35">
        <v>4</v>
      </c>
      <c r="T167" s="35" t="s">
        <v>1274</v>
      </c>
      <c r="U167" s="35" t="s">
        <v>55</v>
      </c>
      <c r="V167" s="35">
        <v>100</v>
      </c>
      <c r="W167" s="35" t="s">
        <v>1340</v>
      </c>
      <c r="X167" s="35" t="s">
        <v>1326</v>
      </c>
      <c r="Y167" s="35">
        <v>0</v>
      </c>
      <c r="Z167" s="35">
        <v>0</v>
      </c>
      <c r="AA167" s="35">
        <v>1</v>
      </c>
      <c r="AB167" s="35">
        <v>0</v>
      </c>
      <c r="AC167" s="35">
        <v>0</v>
      </c>
      <c r="AD167" s="35">
        <v>0</v>
      </c>
      <c r="AE167" s="35">
        <v>0</v>
      </c>
      <c r="AF167" s="35">
        <v>0</v>
      </c>
      <c r="AH167" s="35">
        <v>40</v>
      </c>
      <c r="AI167" s="35" t="s">
        <v>1278</v>
      </c>
      <c r="AJ167" s="35">
        <v>1</v>
      </c>
      <c r="AK167" s="35">
        <v>0</v>
      </c>
      <c r="AL167" s="35">
        <v>0</v>
      </c>
      <c r="AM167" s="35">
        <v>0</v>
      </c>
      <c r="AN167" s="35">
        <v>0</v>
      </c>
      <c r="AO167" s="35">
        <v>0</v>
      </c>
      <c r="AP167" s="35">
        <v>0</v>
      </c>
      <c r="AR167" s="35">
        <v>0</v>
      </c>
      <c r="AS167" s="35">
        <v>1</v>
      </c>
      <c r="AT167" s="35" t="s">
        <v>1680</v>
      </c>
      <c r="AU167" s="35">
        <v>0</v>
      </c>
      <c r="AV167" s="35">
        <v>1</v>
      </c>
      <c r="AW167" s="35">
        <v>1</v>
      </c>
      <c r="AX167" s="35">
        <v>1</v>
      </c>
      <c r="AY167" s="35">
        <v>0</v>
      </c>
      <c r="AZ167" s="35">
        <v>0</v>
      </c>
      <c r="BA167" s="35">
        <v>0</v>
      </c>
      <c r="BB167" s="35">
        <v>0</v>
      </c>
      <c r="BC167" s="35">
        <v>0</v>
      </c>
      <c r="BD167" s="35">
        <v>0</v>
      </c>
      <c r="BE167" s="35">
        <v>0</v>
      </c>
      <c r="BF167" s="35">
        <v>1</v>
      </c>
      <c r="BG167" s="35">
        <v>0</v>
      </c>
      <c r="BI167" s="35" t="s">
        <v>1291</v>
      </c>
      <c r="BJ167" s="35">
        <v>50</v>
      </c>
      <c r="BK167" s="35" t="s">
        <v>1749</v>
      </c>
      <c r="BL167" s="35">
        <v>0</v>
      </c>
      <c r="BM167" s="35">
        <v>0</v>
      </c>
      <c r="BN167" s="35">
        <v>1</v>
      </c>
      <c r="BO167" s="35">
        <v>1</v>
      </c>
      <c r="BP167" s="35">
        <v>1</v>
      </c>
      <c r="BQ167" s="35">
        <v>0</v>
      </c>
      <c r="BR167" s="35">
        <v>0</v>
      </c>
      <c r="BS167" s="35">
        <v>0</v>
      </c>
      <c r="BT167" s="35">
        <v>0</v>
      </c>
      <c r="BU167" s="35">
        <v>0</v>
      </c>
      <c r="BV167" s="35">
        <v>0</v>
      </c>
      <c r="BW167" s="35">
        <v>0</v>
      </c>
      <c r="BX167" s="35">
        <v>0</v>
      </c>
      <c r="CD167" s="35" t="s">
        <v>1783</v>
      </c>
      <c r="CE167" s="35">
        <v>1</v>
      </c>
      <c r="CF167" s="35">
        <v>0</v>
      </c>
      <c r="CG167" s="35">
        <v>0</v>
      </c>
      <c r="CH167" s="35">
        <v>1</v>
      </c>
      <c r="CI167" s="35">
        <v>0</v>
      </c>
      <c r="CJ167" s="35">
        <v>0</v>
      </c>
      <c r="CK167" s="35">
        <v>0</v>
      </c>
      <c r="CL167" s="35">
        <v>0</v>
      </c>
      <c r="CM167" s="35">
        <v>0</v>
      </c>
      <c r="CN167" s="35">
        <v>0</v>
      </c>
      <c r="CO167" s="35">
        <v>0</v>
      </c>
      <c r="CP167" s="35">
        <v>0</v>
      </c>
      <c r="CQ167" s="35">
        <v>0</v>
      </c>
      <c r="CR167" s="35">
        <v>0</v>
      </c>
      <c r="CS167" s="35">
        <v>0</v>
      </c>
      <c r="CT167" s="35">
        <v>0</v>
      </c>
      <c r="CX167" s="35">
        <v>4</v>
      </c>
      <c r="CY167" s="35">
        <v>3</v>
      </c>
      <c r="CZ167" s="35">
        <v>2</v>
      </c>
      <c r="DA167" s="35">
        <v>2</v>
      </c>
      <c r="DB167" s="35">
        <v>4</v>
      </c>
      <c r="DC167" s="35">
        <v>4</v>
      </c>
      <c r="DD167" s="35">
        <v>3</v>
      </c>
      <c r="DE167" s="35">
        <v>3</v>
      </c>
      <c r="DF167" s="35" t="s">
        <v>1599</v>
      </c>
      <c r="DG167" s="35" t="s">
        <v>1599</v>
      </c>
      <c r="DH167" s="35" t="s">
        <v>1599</v>
      </c>
      <c r="DI167" s="35">
        <v>3</v>
      </c>
      <c r="DJ167" s="35">
        <v>2</v>
      </c>
      <c r="DK167" s="35">
        <v>4</v>
      </c>
      <c r="DL167" s="35">
        <v>2</v>
      </c>
      <c r="DM167" s="35">
        <v>3</v>
      </c>
      <c r="DN167" s="35">
        <v>1</v>
      </c>
      <c r="DO167" s="35" t="s">
        <v>1599</v>
      </c>
      <c r="DP167" s="35" t="s">
        <v>1599</v>
      </c>
      <c r="DQ167" s="35" t="s">
        <v>1599</v>
      </c>
      <c r="DR167" s="35" t="s">
        <v>1599</v>
      </c>
      <c r="DS167" s="35">
        <v>1</v>
      </c>
      <c r="DT167" s="35" t="s">
        <v>1881</v>
      </c>
      <c r="DU167" s="35" t="s">
        <v>51</v>
      </c>
      <c r="EJ167" s="35" t="s">
        <v>1599</v>
      </c>
      <c r="EW167" s="20" t="s">
        <v>51</v>
      </c>
      <c r="FA167" s="20" t="s">
        <v>1599</v>
      </c>
      <c r="FC167" s="20" t="s">
        <v>1599</v>
      </c>
      <c r="FE167" s="20" t="s">
        <v>1599</v>
      </c>
      <c r="FG167" s="20" t="s">
        <v>1599</v>
      </c>
      <c r="FK167" s="20" t="s">
        <v>1599</v>
      </c>
      <c r="FL167" s="35" t="s">
        <v>1923</v>
      </c>
      <c r="FM167" s="35">
        <v>0</v>
      </c>
      <c r="FN167" s="35">
        <v>1</v>
      </c>
      <c r="FO167" s="35">
        <v>0</v>
      </c>
      <c r="FQ167" s="35" t="s">
        <v>795</v>
      </c>
      <c r="FR167" s="44">
        <v>17000</v>
      </c>
      <c r="FS167" s="35" t="s">
        <v>1281</v>
      </c>
      <c r="FT167" s="35">
        <v>62</v>
      </c>
      <c r="FU167" s="35" t="s">
        <v>1301</v>
      </c>
      <c r="FV167" s="35" t="s">
        <v>1356</v>
      </c>
      <c r="FY167" s="35" t="s">
        <v>1284</v>
      </c>
    </row>
    <row r="168" spans="1:182" x14ac:dyDescent="0.2">
      <c r="A168" s="35" t="s">
        <v>1612</v>
      </c>
      <c r="B168" s="35" t="s">
        <v>568</v>
      </c>
      <c r="C168" s="35" t="s">
        <v>160</v>
      </c>
      <c r="D168" s="35">
        <v>1</v>
      </c>
      <c r="E168" s="35">
        <v>50</v>
      </c>
      <c r="F168" s="35" t="s">
        <v>795</v>
      </c>
      <c r="G168" s="36">
        <v>43235</v>
      </c>
      <c r="H168" s="37">
        <f t="shared" si="5"/>
        <v>43235</v>
      </c>
      <c r="I168" s="35">
        <v>18</v>
      </c>
      <c r="J168" s="35">
        <v>17</v>
      </c>
      <c r="L168" s="35">
        <v>43</v>
      </c>
      <c r="M168" s="35">
        <v>4</v>
      </c>
      <c r="T168" s="35" t="s">
        <v>1274</v>
      </c>
      <c r="U168" s="35" t="s">
        <v>50</v>
      </c>
      <c r="V168" s="35">
        <v>7</v>
      </c>
      <c r="W168" s="35" t="s">
        <v>1276</v>
      </c>
      <c r="X168" s="35" t="s">
        <v>1277</v>
      </c>
      <c r="Y168" s="35">
        <v>1</v>
      </c>
      <c r="Z168" s="35">
        <v>0</v>
      </c>
      <c r="AA168" s="35">
        <v>0</v>
      </c>
      <c r="AB168" s="35">
        <v>0</v>
      </c>
      <c r="AC168" s="35">
        <v>0</v>
      </c>
      <c r="AD168" s="35">
        <v>0</v>
      </c>
      <c r="AE168" s="35">
        <v>0</v>
      </c>
      <c r="AF168" s="35">
        <v>0</v>
      </c>
      <c r="AH168" s="35">
        <v>0</v>
      </c>
      <c r="AI168" s="35" t="s">
        <v>1278</v>
      </c>
      <c r="AJ168" s="35">
        <v>1</v>
      </c>
      <c r="AK168" s="35">
        <v>0</v>
      </c>
      <c r="AL168" s="35">
        <v>0</v>
      </c>
      <c r="AM168" s="35">
        <v>0</v>
      </c>
      <c r="AN168" s="35">
        <v>0</v>
      </c>
      <c r="AO168" s="35">
        <v>0</v>
      </c>
      <c r="AP168" s="35">
        <v>0</v>
      </c>
      <c r="AR168" s="35">
        <v>0</v>
      </c>
      <c r="AS168" s="35">
        <v>1</v>
      </c>
      <c r="AT168" s="35" t="s">
        <v>1279</v>
      </c>
      <c r="AU168" s="35">
        <v>0</v>
      </c>
      <c r="AV168" s="35">
        <v>0</v>
      </c>
      <c r="AW168" s="35">
        <v>0</v>
      </c>
      <c r="AX168" s="35">
        <v>0</v>
      </c>
      <c r="AY168" s="35">
        <v>0</v>
      </c>
      <c r="AZ168" s="35">
        <v>0</v>
      </c>
      <c r="BA168" s="35">
        <v>0</v>
      </c>
      <c r="BB168" s="35">
        <v>0</v>
      </c>
      <c r="BC168" s="35">
        <v>0</v>
      </c>
      <c r="BD168" s="35">
        <v>0</v>
      </c>
      <c r="BE168" s="35">
        <v>0</v>
      </c>
      <c r="BF168" s="35">
        <v>0</v>
      </c>
      <c r="BG168" s="35">
        <v>1</v>
      </c>
      <c r="BK168" s="35" t="s">
        <v>1772</v>
      </c>
      <c r="BL168" s="35">
        <v>0</v>
      </c>
      <c r="BM168" s="35">
        <v>0</v>
      </c>
      <c r="BN168" s="35">
        <v>0</v>
      </c>
      <c r="BO168" s="35">
        <v>0</v>
      </c>
      <c r="BP168" s="35">
        <v>0</v>
      </c>
      <c r="BQ168" s="35">
        <v>0</v>
      </c>
      <c r="BR168" s="35">
        <v>0</v>
      </c>
      <c r="BS168" s="35">
        <v>0</v>
      </c>
      <c r="BT168" s="35">
        <v>0</v>
      </c>
      <c r="BU168" s="35">
        <v>0</v>
      </c>
      <c r="BV168" s="35">
        <v>0</v>
      </c>
      <c r="BW168" s="35">
        <v>1</v>
      </c>
      <c r="BX168" s="35">
        <v>0</v>
      </c>
      <c r="CD168" s="35" t="s">
        <v>1280</v>
      </c>
      <c r="CE168" s="35">
        <v>0</v>
      </c>
      <c r="CF168" s="35">
        <v>0</v>
      </c>
      <c r="CG168" s="35">
        <v>0</v>
      </c>
      <c r="CH168" s="35">
        <v>0</v>
      </c>
      <c r="CI168" s="35">
        <v>0</v>
      </c>
      <c r="CJ168" s="35">
        <v>0</v>
      </c>
      <c r="CK168" s="35">
        <v>0</v>
      </c>
      <c r="CL168" s="35">
        <v>0</v>
      </c>
      <c r="CM168" s="35">
        <v>0</v>
      </c>
      <c r="CN168" s="35">
        <v>0</v>
      </c>
      <c r="CO168" s="35">
        <v>0</v>
      </c>
      <c r="CP168" s="35">
        <v>0</v>
      </c>
      <c r="CQ168" s="35">
        <v>0</v>
      </c>
      <c r="CR168" s="35">
        <v>0</v>
      </c>
      <c r="CS168" s="35">
        <v>1</v>
      </c>
      <c r="CT168" s="35">
        <v>0</v>
      </c>
      <c r="CX168" s="35">
        <v>3</v>
      </c>
      <c r="CY168" s="35">
        <v>3</v>
      </c>
      <c r="CZ168" s="35">
        <v>3</v>
      </c>
      <c r="DA168" s="35" t="s">
        <v>1599</v>
      </c>
      <c r="DB168" s="35" t="s">
        <v>1599</v>
      </c>
      <c r="DC168" s="35" t="s">
        <v>1599</v>
      </c>
      <c r="DD168" s="35" t="s">
        <v>1599</v>
      </c>
      <c r="DE168" s="35" t="s">
        <v>1599</v>
      </c>
      <c r="DF168" s="35" t="s">
        <v>1599</v>
      </c>
      <c r="DG168" s="35" t="s">
        <v>1599</v>
      </c>
      <c r="DH168" s="35" t="s">
        <v>1599</v>
      </c>
      <c r="DI168" s="35" t="s">
        <v>1599</v>
      </c>
      <c r="DJ168" s="35" t="s">
        <v>1599</v>
      </c>
      <c r="DK168" s="35" t="s">
        <v>1599</v>
      </c>
      <c r="DL168" s="35" t="s">
        <v>1599</v>
      </c>
      <c r="DM168" s="35" t="s">
        <v>1599</v>
      </c>
      <c r="DN168" s="35" t="s">
        <v>1599</v>
      </c>
      <c r="DO168" s="35" t="s">
        <v>1599</v>
      </c>
      <c r="DP168" s="35" t="s">
        <v>1599</v>
      </c>
      <c r="DQ168" s="35" t="s">
        <v>1599</v>
      </c>
      <c r="DR168" s="35" t="s">
        <v>1599</v>
      </c>
      <c r="DS168" s="35" t="s">
        <v>1599</v>
      </c>
      <c r="DU168" s="35" t="s">
        <v>51</v>
      </c>
      <c r="EJ168" s="35" t="s">
        <v>1599</v>
      </c>
      <c r="EW168" s="20" t="s">
        <v>51</v>
      </c>
      <c r="FA168" s="20" t="s">
        <v>1599</v>
      </c>
      <c r="FC168" s="20" t="s">
        <v>1599</v>
      </c>
      <c r="FE168" s="20" t="s">
        <v>1599</v>
      </c>
      <c r="FG168" s="20" t="s">
        <v>1599</v>
      </c>
      <c r="FK168" s="20" t="s">
        <v>1599</v>
      </c>
      <c r="FL168" s="35" t="s">
        <v>1299</v>
      </c>
      <c r="FM168" s="35">
        <v>0</v>
      </c>
      <c r="FN168" s="35">
        <v>0</v>
      </c>
      <c r="FO168" s="35">
        <v>1</v>
      </c>
      <c r="FP168" s="35" t="s">
        <v>1300</v>
      </c>
      <c r="FQ168" s="35" t="s">
        <v>782</v>
      </c>
      <c r="FR168" s="44">
        <v>17440</v>
      </c>
      <c r="FS168" s="35" t="s">
        <v>1281</v>
      </c>
      <c r="FT168" s="35">
        <v>43</v>
      </c>
      <c r="FU168" s="35" t="s">
        <v>1282</v>
      </c>
      <c r="FV168" s="35" t="s">
        <v>1336</v>
      </c>
      <c r="FX168" s="35">
        <v>2500</v>
      </c>
      <c r="FY168" s="35" t="s">
        <v>1284</v>
      </c>
    </row>
    <row r="169" spans="1:182" x14ac:dyDescent="0.2">
      <c r="A169" s="35" t="s">
        <v>1612</v>
      </c>
      <c r="B169" s="35" t="s">
        <v>568</v>
      </c>
      <c r="C169" s="35" t="s">
        <v>161</v>
      </c>
      <c r="D169" s="35">
        <v>1</v>
      </c>
      <c r="E169" s="35">
        <v>50</v>
      </c>
      <c r="F169" s="35" t="s">
        <v>795</v>
      </c>
      <c r="G169" s="36">
        <v>43235</v>
      </c>
      <c r="H169" s="37">
        <f t="shared" si="5"/>
        <v>43235</v>
      </c>
      <c r="I169" s="35">
        <v>18</v>
      </c>
      <c r="J169" s="35">
        <v>17</v>
      </c>
      <c r="L169" s="35">
        <v>43</v>
      </c>
      <c r="M169" s="35">
        <v>4</v>
      </c>
      <c r="T169" s="35" t="s">
        <v>1274</v>
      </c>
      <c r="U169" s="35" t="s">
        <v>1275</v>
      </c>
      <c r="V169" s="35">
        <v>20</v>
      </c>
      <c r="W169" s="35" t="s">
        <v>1276</v>
      </c>
      <c r="X169" s="35" t="s">
        <v>1277</v>
      </c>
      <c r="Y169" s="35">
        <v>1</v>
      </c>
      <c r="Z169" s="35">
        <v>0</v>
      </c>
      <c r="AA169" s="35">
        <v>0</v>
      </c>
      <c r="AB169" s="35">
        <v>0</v>
      </c>
      <c r="AC169" s="35">
        <v>0</v>
      </c>
      <c r="AD169" s="35">
        <v>0</v>
      </c>
      <c r="AE169" s="35">
        <v>0</v>
      </c>
      <c r="AF169" s="35">
        <v>0</v>
      </c>
      <c r="AH169" s="35">
        <v>0</v>
      </c>
      <c r="AI169" s="35" t="s">
        <v>1278</v>
      </c>
      <c r="AJ169" s="35">
        <v>1</v>
      </c>
      <c r="AK169" s="35">
        <v>0</v>
      </c>
      <c r="AL169" s="35">
        <v>0</v>
      </c>
      <c r="AM169" s="35">
        <v>0</v>
      </c>
      <c r="AN169" s="35">
        <v>0</v>
      </c>
      <c r="AO169" s="35">
        <v>0</v>
      </c>
      <c r="AP169" s="35">
        <v>0</v>
      </c>
      <c r="AR169" s="35">
        <v>0</v>
      </c>
      <c r="AS169" s="35">
        <v>1</v>
      </c>
      <c r="AT169" s="35" t="s">
        <v>1279</v>
      </c>
      <c r="AU169" s="35">
        <v>0</v>
      </c>
      <c r="AV169" s="35">
        <v>0</v>
      </c>
      <c r="AW169" s="35">
        <v>0</v>
      </c>
      <c r="AX169" s="35">
        <v>0</v>
      </c>
      <c r="AY169" s="35">
        <v>0</v>
      </c>
      <c r="AZ169" s="35">
        <v>0</v>
      </c>
      <c r="BA169" s="35">
        <v>0</v>
      </c>
      <c r="BB169" s="35">
        <v>0</v>
      </c>
      <c r="BC169" s="35">
        <v>0</v>
      </c>
      <c r="BD169" s="35">
        <v>0</v>
      </c>
      <c r="BE169" s="35">
        <v>0</v>
      </c>
      <c r="BF169" s="35">
        <v>0</v>
      </c>
      <c r="BG169" s="35">
        <v>1</v>
      </c>
      <c r="BK169" s="35" t="s">
        <v>1772</v>
      </c>
      <c r="BL169" s="35">
        <v>0</v>
      </c>
      <c r="BM169" s="35">
        <v>0</v>
      </c>
      <c r="BN169" s="35">
        <v>0</v>
      </c>
      <c r="BO169" s="35">
        <v>0</v>
      </c>
      <c r="BP169" s="35">
        <v>0</v>
      </c>
      <c r="BQ169" s="35">
        <v>0</v>
      </c>
      <c r="BR169" s="35">
        <v>0</v>
      </c>
      <c r="BS169" s="35">
        <v>0</v>
      </c>
      <c r="BT169" s="35">
        <v>0</v>
      </c>
      <c r="BU169" s="35">
        <v>0</v>
      </c>
      <c r="BV169" s="35">
        <v>0</v>
      </c>
      <c r="BW169" s="35">
        <v>1</v>
      </c>
      <c r="BX169" s="35">
        <v>0</v>
      </c>
      <c r="CD169" s="35" t="s">
        <v>1280</v>
      </c>
      <c r="CE169" s="35">
        <v>0</v>
      </c>
      <c r="CF169" s="35">
        <v>0</v>
      </c>
      <c r="CG169" s="35">
        <v>0</v>
      </c>
      <c r="CH169" s="35">
        <v>0</v>
      </c>
      <c r="CI169" s="35">
        <v>0</v>
      </c>
      <c r="CJ169" s="35">
        <v>0</v>
      </c>
      <c r="CK169" s="35">
        <v>0</v>
      </c>
      <c r="CL169" s="35">
        <v>0</v>
      </c>
      <c r="CM169" s="35">
        <v>0</v>
      </c>
      <c r="CN169" s="35">
        <v>0</v>
      </c>
      <c r="CO169" s="35">
        <v>0</v>
      </c>
      <c r="CP169" s="35">
        <v>0</v>
      </c>
      <c r="CQ169" s="35">
        <v>0</v>
      </c>
      <c r="CR169" s="35">
        <v>0</v>
      </c>
      <c r="CS169" s="35">
        <v>1</v>
      </c>
      <c r="CT169" s="35">
        <v>0</v>
      </c>
      <c r="CX169" s="35">
        <v>4</v>
      </c>
      <c r="CY169" s="35">
        <v>3</v>
      </c>
      <c r="CZ169" s="35">
        <v>3</v>
      </c>
      <c r="DA169" s="35">
        <v>3</v>
      </c>
      <c r="DB169" s="35">
        <v>4</v>
      </c>
      <c r="DC169" s="35">
        <v>3</v>
      </c>
      <c r="DD169" s="35">
        <v>3</v>
      </c>
      <c r="DE169" s="35">
        <v>4</v>
      </c>
      <c r="DF169" s="35">
        <v>3</v>
      </c>
      <c r="DG169" s="35">
        <v>3</v>
      </c>
      <c r="DH169" s="35">
        <v>3</v>
      </c>
      <c r="DI169" s="35" t="s">
        <v>1599</v>
      </c>
      <c r="DJ169" s="35" t="s">
        <v>1599</v>
      </c>
      <c r="DK169" s="35" t="s">
        <v>1599</v>
      </c>
      <c r="DL169" s="35" t="s">
        <v>1599</v>
      </c>
      <c r="DM169" s="35" t="s">
        <v>1599</v>
      </c>
      <c r="DN169" s="35">
        <v>3</v>
      </c>
      <c r="DO169" s="35" t="s">
        <v>1599</v>
      </c>
      <c r="DP169" s="35" t="s">
        <v>1599</v>
      </c>
      <c r="DQ169" s="35" t="s">
        <v>1599</v>
      </c>
      <c r="DR169" s="35" t="s">
        <v>1599</v>
      </c>
      <c r="DS169" s="35" t="s">
        <v>1599</v>
      </c>
      <c r="DT169" s="35" t="s">
        <v>1306</v>
      </c>
      <c r="DU169" s="35" t="s">
        <v>51</v>
      </c>
      <c r="EJ169" s="35" t="s">
        <v>1599</v>
      </c>
      <c r="EW169" s="20" t="s">
        <v>51</v>
      </c>
      <c r="FA169" s="20" t="s">
        <v>1599</v>
      </c>
      <c r="FC169" s="20" t="s">
        <v>1599</v>
      </c>
      <c r="FE169" s="20" t="s">
        <v>1599</v>
      </c>
      <c r="FG169" s="20" t="s">
        <v>1599</v>
      </c>
      <c r="FK169" s="20" t="s">
        <v>1599</v>
      </c>
      <c r="FL169" s="35" t="s">
        <v>1924</v>
      </c>
      <c r="FM169" s="35">
        <v>0</v>
      </c>
      <c r="FN169" s="35">
        <v>1</v>
      </c>
      <c r="FO169" s="35">
        <v>1</v>
      </c>
      <c r="FP169" s="35" t="s">
        <v>1385</v>
      </c>
      <c r="FQ169" s="35" t="s">
        <v>795</v>
      </c>
      <c r="FR169" s="44">
        <v>17000</v>
      </c>
      <c r="FS169" s="35" t="s">
        <v>1281</v>
      </c>
      <c r="FT169" s="35">
        <v>19</v>
      </c>
      <c r="FU169" s="35" t="s">
        <v>1282</v>
      </c>
      <c r="FV169" s="35" t="s">
        <v>1309</v>
      </c>
      <c r="FY169" s="35" t="s">
        <v>1284</v>
      </c>
    </row>
    <row r="170" spans="1:182" x14ac:dyDescent="0.2">
      <c r="A170" s="35" t="s">
        <v>1612</v>
      </c>
      <c r="B170" s="35" t="s">
        <v>568</v>
      </c>
      <c r="C170" s="35" t="s">
        <v>162</v>
      </c>
      <c r="D170" s="35">
        <v>1</v>
      </c>
      <c r="E170" s="35">
        <v>50</v>
      </c>
      <c r="F170" s="35" t="s">
        <v>795</v>
      </c>
      <c r="G170" s="36">
        <v>43235</v>
      </c>
      <c r="H170" s="37">
        <f t="shared" si="5"/>
        <v>43235</v>
      </c>
      <c r="I170" s="35">
        <v>18</v>
      </c>
      <c r="J170" s="35">
        <v>17</v>
      </c>
      <c r="L170" s="35">
        <v>43</v>
      </c>
      <c r="M170" s="35">
        <v>4</v>
      </c>
      <c r="T170" s="35" t="s">
        <v>1274</v>
      </c>
      <c r="U170" s="35" t="s">
        <v>1275</v>
      </c>
      <c r="V170" s="35">
        <v>20</v>
      </c>
      <c r="W170" s="35" t="s">
        <v>1276</v>
      </c>
      <c r="X170" s="35" t="s">
        <v>1277</v>
      </c>
      <c r="Y170" s="35">
        <v>1</v>
      </c>
      <c r="Z170" s="35">
        <v>0</v>
      </c>
      <c r="AA170" s="35">
        <v>0</v>
      </c>
      <c r="AB170" s="35">
        <v>0</v>
      </c>
      <c r="AC170" s="35">
        <v>0</v>
      </c>
      <c r="AD170" s="35">
        <v>0</v>
      </c>
      <c r="AE170" s="35">
        <v>0</v>
      </c>
      <c r="AF170" s="35">
        <v>0</v>
      </c>
      <c r="AH170" s="35">
        <v>0</v>
      </c>
      <c r="AI170" s="35" t="s">
        <v>1329</v>
      </c>
      <c r="AJ170" s="35">
        <v>0</v>
      </c>
      <c r="AK170" s="35">
        <v>0</v>
      </c>
      <c r="AL170" s="35">
        <v>0</v>
      </c>
      <c r="AM170" s="35">
        <v>1</v>
      </c>
      <c r="AN170" s="35">
        <v>0</v>
      </c>
      <c r="AO170" s="35">
        <v>0</v>
      </c>
      <c r="AP170" s="35">
        <v>0</v>
      </c>
      <c r="AR170" s="35">
        <v>0</v>
      </c>
      <c r="AS170" s="35">
        <v>2</v>
      </c>
      <c r="AT170" s="35" t="s">
        <v>1279</v>
      </c>
      <c r="AU170" s="35">
        <v>0</v>
      </c>
      <c r="AV170" s="35">
        <v>0</v>
      </c>
      <c r="AW170" s="35">
        <v>0</v>
      </c>
      <c r="AX170" s="35">
        <v>0</v>
      </c>
      <c r="AY170" s="35">
        <v>0</v>
      </c>
      <c r="AZ170" s="35">
        <v>0</v>
      </c>
      <c r="BA170" s="35">
        <v>0</v>
      </c>
      <c r="BB170" s="35">
        <v>0</v>
      </c>
      <c r="BC170" s="35">
        <v>0</v>
      </c>
      <c r="BD170" s="35">
        <v>0</v>
      </c>
      <c r="BE170" s="35">
        <v>0</v>
      </c>
      <c r="BF170" s="35">
        <v>0</v>
      </c>
      <c r="BG170" s="35">
        <v>1</v>
      </c>
      <c r="BK170" s="35" t="s">
        <v>1772</v>
      </c>
      <c r="BL170" s="35">
        <v>0</v>
      </c>
      <c r="BM170" s="35">
        <v>0</v>
      </c>
      <c r="BN170" s="35">
        <v>0</v>
      </c>
      <c r="BO170" s="35">
        <v>0</v>
      </c>
      <c r="BP170" s="35">
        <v>0</v>
      </c>
      <c r="BQ170" s="35">
        <v>0</v>
      </c>
      <c r="BR170" s="35">
        <v>0</v>
      </c>
      <c r="BS170" s="35">
        <v>0</v>
      </c>
      <c r="BT170" s="35">
        <v>0</v>
      </c>
      <c r="BU170" s="35">
        <v>0</v>
      </c>
      <c r="BV170" s="35">
        <v>0</v>
      </c>
      <c r="BW170" s="35">
        <v>1</v>
      </c>
      <c r="BX170" s="35">
        <v>0</v>
      </c>
      <c r="CD170" s="35" t="s">
        <v>1316</v>
      </c>
      <c r="CE170" s="35">
        <v>0</v>
      </c>
      <c r="CF170" s="35">
        <v>0</v>
      </c>
      <c r="CG170" s="35">
        <v>0</v>
      </c>
      <c r="CH170" s="35">
        <v>0</v>
      </c>
      <c r="CI170" s="35">
        <v>0</v>
      </c>
      <c r="CJ170" s="35">
        <v>0</v>
      </c>
      <c r="CK170" s="35">
        <v>0</v>
      </c>
      <c r="CL170" s="35">
        <v>0</v>
      </c>
      <c r="CM170" s="35">
        <v>0</v>
      </c>
      <c r="CN170" s="35">
        <v>0</v>
      </c>
      <c r="CO170" s="35">
        <v>0</v>
      </c>
      <c r="CP170" s="35">
        <v>0</v>
      </c>
      <c r="CQ170" s="35">
        <v>0</v>
      </c>
      <c r="CR170" s="35">
        <v>1</v>
      </c>
      <c r="CS170" s="35">
        <v>0</v>
      </c>
      <c r="CT170" s="35">
        <v>0</v>
      </c>
      <c r="CX170" s="35">
        <v>4</v>
      </c>
      <c r="CY170" s="35">
        <v>4</v>
      </c>
      <c r="CZ170" s="35">
        <v>4</v>
      </c>
      <c r="DA170" s="35">
        <v>4</v>
      </c>
      <c r="DB170" s="35">
        <v>2</v>
      </c>
      <c r="DC170" s="35">
        <v>4</v>
      </c>
      <c r="DD170" s="35" t="s">
        <v>1599</v>
      </c>
      <c r="DE170" s="35">
        <v>2</v>
      </c>
      <c r="DF170" s="35">
        <v>2</v>
      </c>
      <c r="DG170" s="35">
        <v>3</v>
      </c>
      <c r="DH170" s="35" t="s">
        <v>1599</v>
      </c>
      <c r="DI170" s="35" t="s">
        <v>1599</v>
      </c>
      <c r="DJ170" s="35" t="s">
        <v>1599</v>
      </c>
      <c r="DK170" s="35" t="s">
        <v>1599</v>
      </c>
      <c r="DL170" s="35" t="s">
        <v>1599</v>
      </c>
      <c r="DM170" s="35" t="s">
        <v>1599</v>
      </c>
      <c r="DN170" s="35">
        <v>2</v>
      </c>
      <c r="DO170" s="35" t="s">
        <v>1599</v>
      </c>
      <c r="DP170" s="35" t="s">
        <v>1599</v>
      </c>
      <c r="DQ170" s="35" t="s">
        <v>1599</v>
      </c>
      <c r="DR170" s="35" t="s">
        <v>1599</v>
      </c>
      <c r="DS170" s="35" t="s">
        <v>1599</v>
      </c>
      <c r="DT170" s="35" t="s">
        <v>1881</v>
      </c>
      <c r="DU170" s="35" t="s">
        <v>51</v>
      </c>
      <c r="EJ170" s="35" t="s">
        <v>1599</v>
      </c>
      <c r="EW170" s="20" t="s">
        <v>51</v>
      </c>
      <c r="FA170" s="20" t="s">
        <v>1599</v>
      </c>
      <c r="FC170" s="20" t="s">
        <v>1599</v>
      </c>
      <c r="FE170" s="20" t="s">
        <v>1599</v>
      </c>
      <c r="FG170" s="20" t="s">
        <v>1599</v>
      </c>
      <c r="FK170" s="20" t="s">
        <v>1599</v>
      </c>
      <c r="FL170" s="35" t="s">
        <v>1325</v>
      </c>
      <c r="FM170" s="35">
        <v>1</v>
      </c>
      <c r="FN170" s="35">
        <v>0</v>
      </c>
      <c r="FO170" s="35">
        <v>0</v>
      </c>
      <c r="FQ170" s="35" t="s">
        <v>795</v>
      </c>
      <c r="FR170" s="44">
        <v>17000</v>
      </c>
      <c r="FS170" s="35" t="s">
        <v>1281</v>
      </c>
      <c r="FT170" s="35">
        <v>19</v>
      </c>
      <c r="FU170" s="35" t="s">
        <v>1282</v>
      </c>
      <c r="FV170" s="35" t="s">
        <v>1309</v>
      </c>
      <c r="FY170" s="35" t="s">
        <v>1310</v>
      </c>
    </row>
    <row r="171" spans="1:182" x14ac:dyDescent="0.2">
      <c r="A171" s="35" t="s">
        <v>1612</v>
      </c>
      <c r="B171" s="35" t="s">
        <v>568</v>
      </c>
      <c r="C171" s="35" t="s">
        <v>163</v>
      </c>
      <c r="D171" s="35">
        <v>1</v>
      </c>
      <c r="E171" s="35">
        <v>50</v>
      </c>
      <c r="F171" s="35" t="s">
        <v>795</v>
      </c>
      <c r="G171" s="36">
        <v>43235</v>
      </c>
      <c r="H171" s="37">
        <f t="shared" si="5"/>
        <v>43235</v>
      </c>
      <c r="I171" s="35">
        <v>18</v>
      </c>
      <c r="J171" s="35">
        <v>17</v>
      </c>
      <c r="L171" s="35">
        <v>43</v>
      </c>
      <c r="M171" s="35">
        <v>4</v>
      </c>
      <c r="T171" s="35" t="s">
        <v>1274</v>
      </c>
      <c r="U171" s="35" t="s">
        <v>55</v>
      </c>
      <c r="V171" s="35">
        <v>36</v>
      </c>
      <c r="W171" s="35" t="s">
        <v>1276</v>
      </c>
      <c r="X171" s="35" t="s">
        <v>1277</v>
      </c>
      <c r="Y171" s="35">
        <v>1</v>
      </c>
      <c r="Z171" s="35">
        <v>0</v>
      </c>
      <c r="AA171" s="35">
        <v>0</v>
      </c>
      <c r="AB171" s="35">
        <v>0</v>
      </c>
      <c r="AC171" s="35">
        <v>0</v>
      </c>
      <c r="AD171" s="35">
        <v>0</v>
      </c>
      <c r="AE171" s="35">
        <v>0</v>
      </c>
      <c r="AF171" s="35">
        <v>0</v>
      </c>
      <c r="AH171" s="35">
        <v>6</v>
      </c>
      <c r="AI171" s="35" t="s">
        <v>1278</v>
      </c>
      <c r="AJ171" s="35">
        <v>1</v>
      </c>
      <c r="AK171" s="35">
        <v>0</v>
      </c>
      <c r="AL171" s="35">
        <v>0</v>
      </c>
      <c r="AM171" s="35">
        <v>0</v>
      </c>
      <c r="AN171" s="35">
        <v>0</v>
      </c>
      <c r="AO171" s="35">
        <v>0</v>
      </c>
      <c r="AP171" s="35">
        <v>0</v>
      </c>
      <c r="AR171" s="35">
        <v>0</v>
      </c>
      <c r="AS171" s="35">
        <v>1</v>
      </c>
      <c r="AT171" s="35" t="s">
        <v>1308</v>
      </c>
      <c r="AU171" s="35">
        <v>0</v>
      </c>
      <c r="AV171" s="35">
        <v>0</v>
      </c>
      <c r="AW171" s="35">
        <v>0</v>
      </c>
      <c r="AX171" s="35">
        <v>0</v>
      </c>
      <c r="AY171" s="35">
        <v>0</v>
      </c>
      <c r="AZ171" s="35">
        <v>0</v>
      </c>
      <c r="BA171" s="35">
        <v>0</v>
      </c>
      <c r="BB171" s="35">
        <v>0</v>
      </c>
      <c r="BC171" s="35">
        <v>0</v>
      </c>
      <c r="BD171" s="35">
        <v>0</v>
      </c>
      <c r="BE171" s="35">
        <v>0</v>
      </c>
      <c r="BF171" s="35">
        <v>1</v>
      </c>
      <c r="BG171" s="35">
        <v>0</v>
      </c>
      <c r="BK171" s="35" t="s">
        <v>1308</v>
      </c>
      <c r="BL171" s="35">
        <v>0</v>
      </c>
      <c r="BM171" s="35">
        <v>0</v>
      </c>
      <c r="BN171" s="35">
        <v>0</v>
      </c>
      <c r="BO171" s="35">
        <v>0</v>
      </c>
      <c r="BP171" s="35">
        <v>0</v>
      </c>
      <c r="BQ171" s="35">
        <v>0</v>
      </c>
      <c r="BR171" s="35">
        <v>0</v>
      </c>
      <c r="BS171" s="35">
        <v>0</v>
      </c>
      <c r="BT171" s="35">
        <v>0</v>
      </c>
      <c r="BU171" s="35">
        <v>0</v>
      </c>
      <c r="BV171" s="35">
        <v>0</v>
      </c>
      <c r="BW171" s="35">
        <v>0</v>
      </c>
      <c r="BX171" s="35">
        <v>1</v>
      </c>
      <c r="CD171" s="35" t="s">
        <v>1308</v>
      </c>
      <c r="CE171" s="35">
        <v>0</v>
      </c>
      <c r="CF171" s="35">
        <v>0</v>
      </c>
      <c r="CG171" s="35">
        <v>0</v>
      </c>
      <c r="CH171" s="35">
        <v>0</v>
      </c>
      <c r="CI171" s="35">
        <v>0</v>
      </c>
      <c r="CJ171" s="35">
        <v>0</v>
      </c>
      <c r="CK171" s="35">
        <v>0</v>
      </c>
      <c r="CL171" s="35">
        <v>0</v>
      </c>
      <c r="CM171" s="35">
        <v>0</v>
      </c>
      <c r="CN171" s="35">
        <v>0</v>
      </c>
      <c r="CO171" s="35">
        <v>0</v>
      </c>
      <c r="CP171" s="35">
        <v>0</v>
      </c>
      <c r="CQ171" s="35">
        <v>0</v>
      </c>
      <c r="CR171" s="35">
        <v>0</v>
      </c>
      <c r="CS171" s="35">
        <v>0</v>
      </c>
      <c r="CT171" s="35">
        <v>1</v>
      </c>
      <c r="CX171" s="35">
        <v>4</v>
      </c>
      <c r="CY171" s="35">
        <v>4</v>
      </c>
      <c r="CZ171" s="35">
        <v>3</v>
      </c>
      <c r="DA171" s="35">
        <v>4</v>
      </c>
      <c r="DB171" s="35">
        <v>4</v>
      </c>
      <c r="DC171" s="35">
        <v>2</v>
      </c>
      <c r="DD171" s="35" t="s">
        <v>1599</v>
      </c>
      <c r="DE171" s="35">
        <v>4</v>
      </c>
      <c r="DF171" s="35">
        <v>4</v>
      </c>
      <c r="DG171" s="35">
        <v>4</v>
      </c>
      <c r="DH171" s="35" t="s">
        <v>1599</v>
      </c>
      <c r="DI171" s="35" t="s">
        <v>1599</v>
      </c>
      <c r="DJ171" s="35" t="s">
        <v>1599</v>
      </c>
      <c r="DK171" s="35" t="s">
        <v>1599</v>
      </c>
      <c r="DL171" s="35" t="s">
        <v>1599</v>
      </c>
      <c r="DM171" s="35" t="s">
        <v>1599</v>
      </c>
      <c r="DN171" s="35" t="s">
        <v>1599</v>
      </c>
      <c r="DO171" s="35" t="s">
        <v>1599</v>
      </c>
      <c r="DP171" s="35" t="s">
        <v>1599</v>
      </c>
      <c r="DQ171" s="35" t="s">
        <v>1599</v>
      </c>
      <c r="DR171" s="35" t="s">
        <v>1599</v>
      </c>
      <c r="DS171" s="35" t="s">
        <v>1599</v>
      </c>
      <c r="DT171" s="35" t="s">
        <v>1881</v>
      </c>
      <c r="DU171" s="35" t="s">
        <v>51</v>
      </c>
      <c r="EJ171" s="35" t="s">
        <v>1599</v>
      </c>
      <c r="EW171" s="20" t="s">
        <v>51</v>
      </c>
      <c r="FA171" s="20" t="s">
        <v>1599</v>
      </c>
      <c r="FC171" s="20" t="s">
        <v>1599</v>
      </c>
      <c r="FE171" s="20" t="s">
        <v>1599</v>
      </c>
      <c r="FG171" s="20" t="s">
        <v>1599</v>
      </c>
      <c r="FK171" s="20" t="s">
        <v>1599</v>
      </c>
      <c r="FL171" s="35" t="s">
        <v>1325</v>
      </c>
      <c r="FM171" s="35">
        <v>1</v>
      </c>
      <c r="FN171" s="35">
        <v>0</v>
      </c>
      <c r="FO171" s="35">
        <v>0</v>
      </c>
      <c r="FQ171" s="35" t="s">
        <v>1515</v>
      </c>
      <c r="FR171" s="44">
        <v>17180</v>
      </c>
      <c r="FS171" s="35" t="s">
        <v>1281</v>
      </c>
      <c r="FT171" s="35">
        <v>65</v>
      </c>
      <c r="FU171" s="35" t="s">
        <v>1282</v>
      </c>
      <c r="FV171" s="35" t="s">
        <v>1283</v>
      </c>
      <c r="FY171" s="35" t="s">
        <v>1310</v>
      </c>
    </row>
    <row r="172" spans="1:182" x14ac:dyDescent="0.2">
      <c r="A172" s="35" t="s">
        <v>1612</v>
      </c>
      <c r="B172" s="35" t="s">
        <v>568</v>
      </c>
      <c r="C172" s="35" t="s">
        <v>290</v>
      </c>
      <c r="D172" s="35">
        <v>1</v>
      </c>
      <c r="E172" s="35">
        <v>1</v>
      </c>
      <c r="F172" s="35" t="s">
        <v>1054</v>
      </c>
      <c r="G172" s="36">
        <v>43207</v>
      </c>
      <c r="H172" s="37">
        <f t="shared" ref="H172:H193" si="6">G172</f>
        <v>43207</v>
      </c>
      <c r="I172" s="35">
        <v>10</v>
      </c>
      <c r="J172" s="35">
        <v>29</v>
      </c>
      <c r="L172" s="35">
        <v>1</v>
      </c>
      <c r="M172" s="35">
        <v>1</v>
      </c>
      <c r="T172" s="35" t="s">
        <v>1274</v>
      </c>
      <c r="U172" s="35" t="s">
        <v>50</v>
      </c>
      <c r="V172" s="35">
        <v>4</v>
      </c>
      <c r="W172" s="35" t="s">
        <v>1340</v>
      </c>
      <c r="X172" s="35" t="s">
        <v>201</v>
      </c>
      <c r="Y172" s="35">
        <v>0</v>
      </c>
      <c r="Z172" s="35">
        <v>1</v>
      </c>
      <c r="AA172" s="35">
        <v>0</v>
      </c>
      <c r="AB172" s="35">
        <v>0</v>
      </c>
      <c r="AC172" s="35">
        <v>0</v>
      </c>
      <c r="AD172" s="35">
        <v>0</v>
      </c>
      <c r="AE172" s="35">
        <v>0</v>
      </c>
      <c r="AF172" s="35">
        <v>0</v>
      </c>
      <c r="AH172" s="35">
        <v>2</v>
      </c>
      <c r="AI172" s="35" t="s">
        <v>1278</v>
      </c>
      <c r="AJ172" s="35">
        <v>1</v>
      </c>
      <c r="AK172" s="35">
        <v>0</v>
      </c>
      <c r="AL172" s="35">
        <v>0</v>
      </c>
      <c r="AM172" s="35">
        <v>0</v>
      </c>
      <c r="AN172" s="35">
        <v>0</v>
      </c>
      <c r="AO172" s="35">
        <v>0</v>
      </c>
      <c r="AP172" s="35">
        <v>0</v>
      </c>
      <c r="AR172" s="35">
        <v>0</v>
      </c>
      <c r="AS172" s="35">
        <v>1</v>
      </c>
      <c r="AT172" s="35" t="s">
        <v>1279</v>
      </c>
      <c r="AU172" s="35">
        <v>0</v>
      </c>
      <c r="AV172" s="35">
        <v>0</v>
      </c>
      <c r="AW172" s="35">
        <v>0</v>
      </c>
      <c r="AX172" s="35">
        <v>0</v>
      </c>
      <c r="AY172" s="35">
        <v>0</v>
      </c>
      <c r="AZ172" s="35">
        <v>0</v>
      </c>
      <c r="BA172" s="35">
        <v>0</v>
      </c>
      <c r="BB172" s="35">
        <v>0</v>
      </c>
      <c r="BC172" s="35">
        <v>0</v>
      </c>
      <c r="BD172" s="35">
        <v>0</v>
      </c>
      <c r="BE172" s="35">
        <v>0</v>
      </c>
      <c r="BF172" s="35">
        <v>0</v>
      </c>
      <c r="BG172" s="35">
        <v>1</v>
      </c>
      <c r="BK172" s="35" t="s">
        <v>1772</v>
      </c>
      <c r="BL172" s="35">
        <v>0</v>
      </c>
      <c r="BM172" s="35">
        <v>0</v>
      </c>
      <c r="BN172" s="35">
        <v>0</v>
      </c>
      <c r="BO172" s="35">
        <v>0</v>
      </c>
      <c r="BP172" s="35">
        <v>0</v>
      </c>
      <c r="BQ172" s="35">
        <v>0</v>
      </c>
      <c r="BR172" s="35">
        <v>0</v>
      </c>
      <c r="BS172" s="35">
        <v>0</v>
      </c>
      <c r="BT172" s="35">
        <v>0</v>
      </c>
      <c r="BU172" s="35">
        <v>0</v>
      </c>
      <c r="BV172" s="35">
        <v>0</v>
      </c>
      <c r="BW172" s="35">
        <v>1</v>
      </c>
      <c r="BX172" s="35">
        <v>0</v>
      </c>
      <c r="CD172" s="35" t="s">
        <v>1280</v>
      </c>
      <c r="CE172" s="35">
        <v>0</v>
      </c>
      <c r="CF172" s="35">
        <v>0</v>
      </c>
      <c r="CG172" s="35">
        <v>0</v>
      </c>
      <c r="CH172" s="35">
        <v>0</v>
      </c>
      <c r="CI172" s="35">
        <v>0</v>
      </c>
      <c r="CJ172" s="35">
        <v>0</v>
      </c>
      <c r="CK172" s="35">
        <v>0</v>
      </c>
      <c r="CL172" s="35">
        <v>0</v>
      </c>
      <c r="CM172" s="35">
        <v>0</v>
      </c>
      <c r="CN172" s="35">
        <v>0</v>
      </c>
      <c r="CO172" s="35">
        <v>0</v>
      </c>
      <c r="CP172" s="35">
        <v>0</v>
      </c>
      <c r="CQ172" s="35">
        <v>0</v>
      </c>
      <c r="CR172" s="35">
        <v>0</v>
      </c>
      <c r="CS172" s="35">
        <v>1</v>
      </c>
      <c r="CT172" s="35">
        <v>0</v>
      </c>
      <c r="CX172" s="35">
        <v>4</v>
      </c>
      <c r="CY172" s="35">
        <v>3</v>
      </c>
      <c r="CZ172" s="35">
        <v>3</v>
      </c>
      <c r="DA172" s="35">
        <v>2</v>
      </c>
      <c r="DB172" s="35">
        <v>4</v>
      </c>
      <c r="DC172" s="35">
        <v>4</v>
      </c>
      <c r="DD172" s="35" t="s">
        <v>1599</v>
      </c>
      <c r="DE172" s="35">
        <v>3</v>
      </c>
      <c r="DF172" s="35" t="s">
        <v>1599</v>
      </c>
      <c r="DG172" s="35" t="s">
        <v>1599</v>
      </c>
      <c r="DH172" s="35" t="s">
        <v>1599</v>
      </c>
      <c r="DI172" s="35" t="s">
        <v>1599</v>
      </c>
      <c r="DJ172" s="35" t="s">
        <v>1599</v>
      </c>
      <c r="DK172" s="35" t="s">
        <v>1599</v>
      </c>
      <c r="DL172" s="35">
        <v>1</v>
      </c>
      <c r="DM172" s="35">
        <v>2</v>
      </c>
      <c r="DN172" s="35" t="s">
        <v>1599</v>
      </c>
      <c r="DO172" s="35" t="s">
        <v>1599</v>
      </c>
      <c r="DP172" s="35" t="s">
        <v>1599</v>
      </c>
      <c r="DQ172" s="35" t="s">
        <v>1599</v>
      </c>
      <c r="DR172" s="35">
        <v>1</v>
      </c>
      <c r="DS172" s="35">
        <v>1</v>
      </c>
      <c r="DT172" s="35" t="s">
        <v>1317</v>
      </c>
      <c r="DU172" s="35" t="s">
        <v>51</v>
      </c>
      <c r="EJ172" s="35" t="s">
        <v>1599</v>
      </c>
      <c r="EW172" s="20" t="s">
        <v>51</v>
      </c>
      <c r="FA172" s="20" t="s">
        <v>1599</v>
      </c>
      <c r="FC172" s="20" t="s">
        <v>1599</v>
      </c>
      <c r="FE172" s="20" t="s">
        <v>1599</v>
      </c>
      <c r="FG172" s="20" t="s">
        <v>1599</v>
      </c>
      <c r="FK172" s="20" t="s">
        <v>1599</v>
      </c>
      <c r="FL172" s="35" t="s">
        <v>1299</v>
      </c>
      <c r="FM172" s="35">
        <v>0</v>
      </c>
      <c r="FN172" s="35">
        <v>0</v>
      </c>
      <c r="FO172" s="35">
        <v>1</v>
      </c>
      <c r="FP172" s="35" t="s">
        <v>1052</v>
      </c>
      <c r="FQ172" s="35" t="s">
        <v>839</v>
      </c>
      <c r="FR172" s="44">
        <v>29250</v>
      </c>
      <c r="FS172" s="35" t="s">
        <v>1281</v>
      </c>
      <c r="FT172" s="35">
        <v>69</v>
      </c>
      <c r="FU172" s="35" t="s">
        <v>1282</v>
      </c>
      <c r="FV172" s="35" t="s">
        <v>1283</v>
      </c>
      <c r="FX172" s="35">
        <v>2000</v>
      </c>
      <c r="FY172" s="35" t="s">
        <v>1310</v>
      </c>
    </row>
    <row r="173" spans="1:182" x14ac:dyDescent="0.2">
      <c r="A173" s="35" t="s">
        <v>1612</v>
      </c>
      <c r="B173" s="35" t="s">
        <v>568</v>
      </c>
      <c r="C173" s="35" t="s">
        <v>295</v>
      </c>
      <c r="D173" s="35">
        <v>1</v>
      </c>
      <c r="E173" s="35">
        <v>1</v>
      </c>
      <c r="F173" s="35" t="s">
        <v>1054</v>
      </c>
      <c r="G173" s="36">
        <v>43207</v>
      </c>
      <c r="H173" s="37">
        <f t="shared" si="6"/>
        <v>43207</v>
      </c>
      <c r="I173" s="35">
        <v>11</v>
      </c>
      <c r="J173" s="35">
        <v>29</v>
      </c>
      <c r="L173" s="35">
        <v>1</v>
      </c>
      <c r="M173" s="35">
        <v>1</v>
      </c>
      <c r="T173" s="35" t="s">
        <v>1274</v>
      </c>
      <c r="U173" s="35" t="s">
        <v>55</v>
      </c>
      <c r="V173" s="35">
        <v>5</v>
      </c>
      <c r="W173" s="35" t="s">
        <v>1340</v>
      </c>
      <c r="X173" s="35" t="s">
        <v>201</v>
      </c>
      <c r="Y173" s="35">
        <v>0</v>
      </c>
      <c r="Z173" s="35">
        <v>1</v>
      </c>
      <c r="AA173" s="35">
        <v>0</v>
      </c>
      <c r="AB173" s="35">
        <v>0</v>
      </c>
      <c r="AC173" s="35">
        <v>0</v>
      </c>
      <c r="AD173" s="35">
        <v>0</v>
      </c>
      <c r="AE173" s="35">
        <v>0</v>
      </c>
      <c r="AF173" s="35">
        <v>0</v>
      </c>
      <c r="AH173" s="35">
        <v>10</v>
      </c>
      <c r="AI173" s="35" t="s">
        <v>1278</v>
      </c>
      <c r="AJ173" s="35">
        <v>1</v>
      </c>
      <c r="AK173" s="35">
        <v>0</v>
      </c>
      <c r="AL173" s="35">
        <v>0</v>
      </c>
      <c r="AM173" s="35">
        <v>0</v>
      </c>
      <c r="AN173" s="35">
        <v>0</v>
      </c>
      <c r="AO173" s="35">
        <v>0</v>
      </c>
      <c r="AP173" s="35">
        <v>0</v>
      </c>
      <c r="AR173" s="35">
        <v>0</v>
      </c>
      <c r="AS173" s="35">
        <v>1</v>
      </c>
      <c r="AT173" s="35" t="s">
        <v>1279</v>
      </c>
      <c r="AU173" s="35">
        <v>0</v>
      </c>
      <c r="AV173" s="35">
        <v>0</v>
      </c>
      <c r="AW173" s="35">
        <v>0</v>
      </c>
      <c r="AX173" s="35">
        <v>0</v>
      </c>
      <c r="AY173" s="35">
        <v>0</v>
      </c>
      <c r="AZ173" s="35">
        <v>0</v>
      </c>
      <c r="BA173" s="35">
        <v>0</v>
      </c>
      <c r="BB173" s="35">
        <v>0</v>
      </c>
      <c r="BC173" s="35">
        <v>0</v>
      </c>
      <c r="BD173" s="35">
        <v>0</v>
      </c>
      <c r="BE173" s="35">
        <v>0</v>
      </c>
      <c r="BF173" s="35">
        <v>0</v>
      </c>
      <c r="BG173" s="35">
        <v>1</v>
      </c>
      <c r="BK173" s="35" t="s">
        <v>1334</v>
      </c>
      <c r="BL173" s="35">
        <v>0</v>
      </c>
      <c r="BM173" s="35">
        <v>0</v>
      </c>
      <c r="BN173" s="35">
        <v>0</v>
      </c>
      <c r="BO173" s="35">
        <v>0</v>
      </c>
      <c r="BP173" s="35">
        <v>0</v>
      </c>
      <c r="BQ173" s="35">
        <v>0</v>
      </c>
      <c r="BR173" s="35">
        <v>0</v>
      </c>
      <c r="BS173" s="35">
        <v>0</v>
      </c>
      <c r="BT173" s="35">
        <v>0</v>
      </c>
      <c r="BU173" s="35">
        <v>0</v>
      </c>
      <c r="BV173" s="35">
        <v>1</v>
      </c>
      <c r="BW173" s="35">
        <v>0</v>
      </c>
      <c r="BX173" s="35">
        <v>0</v>
      </c>
      <c r="CD173" s="35" t="s">
        <v>1280</v>
      </c>
      <c r="CE173" s="35">
        <v>0</v>
      </c>
      <c r="CF173" s="35">
        <v>0</v>
      </c>
      <c r="CG173" s="35">
        <v>0</v>
      </c>
      <c r="CH173" s="35">
        <v>0</v>
      </c>
      <c r="CI173" s="35">
        <v>0</v>
      </c>
      <c r="CJ173" s="35">
        <v>0</v>
      </c>
      <c r="CK173" s="35">
        <v>0</v>
      </c>
      <c r="CL173" s="35">
        <v>0</v>
      </c>
      <c r="CM173" s="35">
        <v>0</v>
      </c>
      <c r="CN173" s="35">
        <v>0</v>
      </c>
      <c r="CO173" s="35">
        <v>0</v>
      </c>
      <c r="CP173" s="35">
        <v>0</v>
      </c>
      <c r="CQ173" s="35">
        <v>0</v>
      </c>
      <c r="CR173" s="35">
        <v>0</v>
      </c>
      <c r="CS173" s="35">
        <v>1</v>
      </c>
      <c r="CT173" s="35">
        <v>0</v>
      </c>
      <c r="CX173" s="35">
        <v>4</v>
      </c>
      <c r="CY173" s="35">
        <v>2</v>
      </c>
      <c r="CZ173" s="35">
        <v>4</v>
      </c>
      <c r="DA173" s="35">
        <v>4</v>
      </c>
      <c r="DB173" s="35">
        <v>2</v>
      </c>
      <c r="DC173" s="35">
        <v>4</v>
      </c>
      <c r="DD173" s="35">
        <v>4</v>
      </c>
      <c r="DE173" s="35">
        <v>3</v>
      </c>
      <c r="DF173" s="35">
        <v>4</v>
      </c>
      <c r="DG173" s="35" t="s">
        <v>1599</v>
      </c>
      <c r="DH173" s="35" t="s">
        <v>1599</v>
      </c>
      <c r="DI173" s="35" t="s">
        <v>1599</v>
      </c>
      <c r="DJ173" s="35" t="s">
        <v>1599</v>
      </c>
      <c r="DK173" s="35" t="s">
        <v>1599</v>
      </c>
      <c r="DL173" s="35" t="s">
        <v>1599</v>
      </c>
      <c r="DM173" s="35" t="s">
        <v>1599</v>
      </c>
      <c r="DN173" s="35" t="s">
        <v>1599</v>
      </c>
      <c r="DO173" s="35" t="s">
        <v>1599</v>
      </c>
      <c r="DP173" s="35" t="s">
        <v>1599</v>
      </c>
      <c r="DQ173" s="35" t="s">
        <v>1599</v>
      </c>
      <c r="DR173" s="35" t="s">
        <v>1599</v>
      </c>
      <c r="DS173" s="35" t="s">
        <v>1599</v>
      </c>
      <c r="DU173" s="35" t="s">
        <v>54</v>
      </c>
      <c r="EA173" s="35" t="s">
        <v>839</v>
      </c>
      <c r="EJ173" s="35" t="s">
        <v>1599</v>
      </c>
      <c r="FA173" s="20" t="s">
        <v>1599</v>
      </c>
      <c r="FC173" s="20" t="s">
        <v>1599</v>
      </c>
      <c r="FE173" s="20" t="s">
        <v>1599</v>
      </c>
      <c r="FG173" s="20" t="s">
        <v>1599</v>
      </c>
      <c r="FK173" s="20" t="s">
        <v>1599</v>
      </c>
      <c r="FL173" s="35" t="s">
        <v>1299</v>
      </c>
      <c r="FM173" s="35">
        <v>0</v>
      </c>
      <c r="FN173" s="35">
        <v>0</v>
      </c>
      <c r="FO173" s="35">
        <v>1</v>
      </c>
      <c r="FQ173" s="35" t="s">
        <v>837</v>
      </c>
      <c r="FR173" s="44">
        <v>29680</v>
      </c>
      <c r="FS173" s="35" t="s">
        <v>1281</v>
      </c>
      <c r="FT173" s="35">
        <v>79</v>
      </c>
      <c r="FU173" s="35" t="s">
        <v>1282</v>
      </c>
      <c r="FV173" s="35" t="s">
        <v>1283</v>
      </c>
      <c r="FX173" s="35">
        <v>1500</v>
      </c>
      <c r="FY173" s="35" t="s">
        <v>1310</v>
      </c>
    </row>
    <row r="174" spans="1:182" x14ac:dyDescent="0.2">
      <c r="A174" s="35" t="s">
        <v>1612</v>
      </c>
      <c r="B174" s="35" t="s">
        <v>568</v>
      </c>
      <c r="C174" s="35" t="s">
        <v>302</v>
      </c>
      <c r="D174" s="35">
        <v>1</v>
      </c>
      <c r="E174" s="35">
        <v>1</v>
      </c>
      <c r="F174" s="35" t="s">
        <v>1054</v>
      </c>
      <c r="G174" s="36">
        <v>43207</v>
      </c>
      <c r="H174" s="37">
        <f t="shared" si="6"/>
        <v>43207</v>
      </c>
      <c r="I174" s="35">
        <v>12</v>
      </c>
      <c r="J174" s="35">
        <v>29</v>
      </c>
      <c r="L174" s="35">
        <v>1</v>
      </c>
      <c r="M174" s="35">
        <v>1</v>
      </c>
      <c r="T174" s="35" t="s">
        <v>1274</v>
      </c>
      <c r="U174" s="35" t="s">
        <v>55</v>
      </c>
      <c r="V174" s="35">
        <v>9</v>
      </c>
      <c r="W174" s="35" t="s">
        <v>1340</v>
      </c>
      <c r="X174" s="35" t="s">
        <v>1277</v>
      </c>
      <c r="Y174" s="35">
        <v>1</v>
      </c>
      <c r="Z174" s="35">
        <v>0</v>
      </c>
      <c r="AA174" s="35">
        <v>0</v>
      </c>
      <c r="AB174" s="35">
        <v>0</v>
      </c>
      <c r="AC174" s="35">
        <v>0</v>
      </c>
      <c r="AD174" s="35">
        <v>0</v>
      </c>
      <c r="AE174" s="35">
        <v>0</v>
      </c>
      <c r="AF174" s="35">
        <v>0</v>
      </c>
      <c r="AH174" s="35">
        <v>0</v>
      </c>
      <c r="AI174" s="35" t="s">
        <v>1278</v>
      </c>
      <c r="AJ174" s="35">
        <v>1</v>
      </c>
      <c r="AK174" s="35">
        <v>0</v>
      </c>
      <c r="AL174" s="35">
        <v>0</v>
      </c>
      <c r="AM174" s="35">
        <v>0</v>
      </c>
      <c r="AN174" s="35">
        <v>0</v>
      </c>
      <c r="AO174" s="35">
        <v>0</v>
      </c>
      <c r="AP174" s="35">
        <v>0</v>
      </c>
      <c r="AR174" s="35">
        <v>0</v>
      </c>
      <c r="AS174" s="35">
        <v>1</v>
      </c>
      <c r="AT174" s="35" t="s">
        <v>1289</v>
      </c>
      <c r="AU174" s="35">
        <v>0</v>
      </c>
      <c r="AV174" s="35">
        <v>0</v>
      </c>
      <c r="AW174" s="35">
        <v>0</v>
      </c>
      <c r="AX174" s="35">
        <v>1</v>
      </c>
      <c r="AY174" s="35">
        <v>0</v>
      </c>
      <c r="AZ174" s="35">
        <v>0</v>
      </c>
      <c r="BA174" s="35">
        <v>0</v>
      </c>
      <c r="BB174" s="35">
        <v>0</v>
      </c>
      <c r="BC174" s="35">
        <v>0</v>
      </c>
      <c r="BD174" s="35">
        <v>0</v>
      </c>
      <c r="BE174" s="35">
        <v>0</v>
      </c>
      <c r="BF174" s="35">
        <v>0</v>
      </c>
      <c r="BG174" s="35">
        <v>0</v>
      </c>
      <c r="BI174" s="35" t="s">
        <v>1291</v>
      </c>
      <c r="BJ174" s="35">
        <v>0</v>
      </c>
      <c r="BK174" s="35" t="s">
        <v>1772</v>
      </c>
      <c r="BL174" s="35">
        <v>0</v>
      </c>
      <c r="BM174" s="35">
        <v>0</v>
      </c>
      <c r="BN174" s="35">
        <v>0</v>
      </c>
      <c r="BO174" s="35">
        <v>0</v>
      </c>
      <c r="BP174" s="35">
        <v>0</v>
      </c>
      <c r="BQ174" s="35">
        <v>0</v>
      </c>
      <c r="BR174" s="35">
        <v>0</v>
      </c>
      <c r="BS174" s="35">
        <v>0</v>
      </c>
      <c r="BT174" s="35">
        <v>0</v>
      </c>
      <c r="BU174" s="35">
        <v>0</v>
      </c>
      <c r="BV174" s="35">
        <v>0</v>
      </c>
      <c r="BW174" s="35">
        <v>1</v>
      </c>
      <c r="BX174" s="35">
        <v>0</v>
      </c>
      <c r="CD174" s="35" t="s">
        <v>1280</v>
      </c>
      <c r="CE174" s="35">
        <v>0</v>
      </c>
      <c r="CF174" s="35">
        <v>0</v>
      </c>
      <c r="CG174" s="35">
        <v>0</v>
      </c>
      <c r="CH174" s="35">
        <v>0</v>
      </c>
      <c r="CI174" s="35">
        <v>0</v>
      </c>
      <c r="CJ174" s="35">
        <v>0</v>
      </c>
      <c r="CK174" s="35">
        <v>0</v>
      </c>
      <c r="CL174" s="35">
        <v>0</v>
      </c>
      <c r="CM174" s="35">
        <v>0</v>
      </c>
      <c r="CN174" s="35">
        <v>0</v>
      </c>
      <c r="CO174" s="35">
        <v>0</v>
      </c>
      <c r="CP174" s="35">
        <v>0</v>
      </c>
      <c r="CQ174" s="35">
        <v>0</v>
      </c>
      <c r="CR174" s="35">
        <v>0</v>
      </c>
      <c r="CS174" s="35">
        <v>1</v>
      </c>
      <c r="CT174" s="35">
        <v>0</v>
      </c>
      <c r="CX174" s="35">
        <v>4</v>
      </c>
      <c r="CY174" s="35">
        <v>4</v>
      </c>
      <c r="CZ174" s="35">
        <v>4</v>
      </c>
      <c r="DA174" s="35">
        <v>4</v>
      </c>
      <c r="DB174" s="35">
        <v>2</v>
      </c>
      <c r="DC174" s="35">
        <v>3</v>
      </c>
      <c r="DD174" s="35">
        <v>3</v>
      </c>
      <c r="DE174" s="35" t="s">
        <v>1599</v>
      </c>
      <c r="DF174" s="35" t="s">
        <v>1599</v>
      </c>
      <c r="DG174" s="35" t="s">
        <v>1599</v>
      </c>
      <c r="DH174" s="35" t="s">
        <v>1599</v>
      </c>
      <c r="DI174" s="35" t="s">
        <v>1599</v>
      </c>
      <c r="DJ174" s="35" t="s">
        <v>1599</v>
      </c>
      <c r="DK174" s="35" t="s">
        <v>1599</v>
      </c>
      <c r="DL174" s="35" t="s">
        <v>1599</v>
      </c>
      <c r="DM174" s="35" t="s">
        <v>1599</v>
      </c>
      <c r="DN174" s="35" t="s">
        <v>1599</v>
      </c>
      <c r="DO174" s="35" t="s">
        <v>1599</v>
      </c>
      <c r="DP174" s="35" t="s">
        <v>1599</v>
      </c>
      <c r="DQ174" s="35" t="s">
        <v>1599</v>
      </c>
      <c r="DR174" s="35" t="s">
        <v>1599</v>
      </c>
      <c r="DS174" s="35" t="s">
        <v>1599</v>
      </c>
      <c r="DU174" s="35" t="s">
        <v>54</v>
      </c>
      <c r="EJ174" s="35" t="s">
        <v>1599</v>
      </c>
      <c r="FA174" s="20" t="s">
        <v>1599</v>
      </c>
      <c r="FC174" s="20" t="s">
        <v>1599</v>
      </c>
      <c r="FE174" s="20" t="s">
        <v>1599</v>
      </c>
      <c r="FG174" s="20" t="s">
        <v>1599</v>
      </c>
      <c r="FK174" s="20" t="s">
        <v>1599</v>
      </c>
      <c r="FL174" s="35" t="s">
        <v>1923</v>
      </c>
      <c r="FM174" s="35">
        <v>0</v>
      </c>
      <c r="FN174" s="35">
        <v>1</v>
      </c>
      <c r="FO174" s="35">
        <v>0</v>
      </c>
      <c r="FQ174" s="35" t="s">
        <v>1429</v>
      </c>
      <c r="FR174" s="44">
        <v>35160</v>
      </c>
      <c r="FS174" s="35" t="s">
        <v>1281</v>
      </c>
      <c r="FT174" s="35">
        <v>21</v>
      </c>
      <c r="FU174" s="35" t="s">
        <v>1282</v>
      </c>
      <c r="FV174" s="35" t="s">
        <v>1309</v>
      </c>
      <c r="FY174" s="35" t="s">
        <v>1310</v>
      </c>
    </row>
    <row r="175" spans="1:182" x14ac:dyDescent="0.2">
      <c r="A175" s="35" t="s">
        <v>1612</v>
      </c>
      <c r="B175" s="35" t="s">
        <v>568</v>
      </c>
      <c r="C175" s="35" t="s">
        <v>306</v>
      </c>
      <c r="D175" s="35">
        <v>2</v>
      </c>
      <c r="E175" s="35">
        <v>1</v>
      </c>
      <c r="F175" s="35" t="s">
        <v>1054</v>
      </c>
      <c r="G175" s="36">
        <v>43207</v>
      </c>
      <c r="H175" s="37">
        <f t="shared" si="6"/>
        <v>43207</v>
      </c>
      <c r="I175" s="35">
        <v>13</v>
      </c>
      <c r="J175" s="35">
        <v>29</v>
      </c>
      <c r="L175" s="35">
        <v>1</v>
      </c>
      <c r="M175" s="35">
        <v>1</v>
      </c>
      <c r="T175" s="35" t="s">
        <v>1339</v>
      </c>
      <c r="U175" s="35" t="s">
        <v>1275</v>
      </c>
      <c r="V175" s="35">
        <v>12</v>
      </c>
      <c r="W175" s="35" t="s">
        <v>1340</v>
      </c>
      <c r="X175" s="35" t="s">
        <v>201</v>
      </c>
      <c r="Y175" s="35">
        <v>0</v>
      </c>
      <c r="Z175" s="35">
        <v>1</v>
      </c>
      <c r="AA175" s="35">
        <v>0</v>
      </c>
      <c r="AB175" s="35">
        <v>0</v>
      </c>
      <c r="AC175" s="35">
        <v>0</v>
      </c>
      <c r="AD175" s="35">
        <v>0</v>
      </c>
      <c r="AE175" s="35">
        <v>0</v>
      </c>
      <c r="AF175" s="35">
        <v>0</v>
      </c>
      <c r="AH175" s="35">
        <v>10</v>
      </c>
      <c r="AI175" s="35" t="s">
        <v>1311</v>
      </c>
      <c r="AJ175" s="35">
        <v>0</v>
      </c>
      <c r="AK175" s="35">
        <v>1</v>
      </c>
      <c r="AL175" s="35">
        <v>0</v>
      </c>
      <c r="AM175" s="35">
        <v>0</v>
      </c>
      <c r="AN175" s="35">
        <v>0</v>
      </c>
      <c r="AO175" s="35">
        <v>0</v>
      </c>
      <c r="AP175" s="35">
        <v>0</v>
      </c>
      <c r="AR175" s="35">
        <v>0</v>
      </c>
      <c r="AS175" s="35">
        <v>2</v>
      </c>
      <c r="AT175" s="35" t="s">
        <v>1304</v>
      </c>
      <c r="AU175" s="35">
        <v>0</v>
      </c>
      <c r="AV175" s="35">
        <v>1</v>
      </c>
      <c r="AW175" s="35">
        <v>0</v>
      </c>
      <c r="AX175" s="35">
        <v>0</v>
      </c>
      <c r="AY175" s="35">
        <v>0</v>
      </c>
      <c r="AZ175" s="35">
        <v>0</v>
      </c>
      <c r="BA175" s="35">
        <v>0</v>
      </c>
      <c r="BB175" s="35">
        <v>0</v>
      </c>
      <c r="BC175" s="35">
        <v>0</v>
      </c>
      <c r="BD175" s="35">
        <v>0</v>
      </c>
      <c r="BE175" s="35">
        <v>0</v>
      </c>
      <c r="BF175" s="35">
        <v>0</v>
      </c>
      <c r="BG175" s="35">
        <v>0</v>
      </c>
      <c r="BI175" s="35" t="s">
        <v>1291</v>
      </c>
      <c r="BJ175" s="35">
        <v>10</v>
      </c>
      <c r="BK175" s="35" t="s">
        <v>1735</v>
      </c>
      <c r="BL175" s="35">
        <v>1</v>
      </c>
      <c r="BM175" s="35">
        <v>0</v>
      </c>
      <c r="BN175" s="35">
        <v>0</v>
      </c>
      <c r="BO175" s="35">
        <v>0</v>
      </c>
      <c r="BP175" s="35">
        <v>0</v>
      </c>
      <c r="BQ175" s="35">
        <v>0</v>
      </c>
      <c r="BR175" s="35">
        <v>0</v>
      </c>
      <c r="BS175" s="35">
        <v>1</v>
      </c>
      <c r="BT175" s="35">
        <v>0</v>
      </c>
      <c r="BU175" s="35">
        <v>0</v>
      </c>
      <c r="BV175" s="35">
        <v>1</v>
      </c>
      <c r="BW175" s="35">
        <v>0</v>
      </c>
      <c r="BX175" s="35">
        <v>0</v>
      </c>
      <c r="CD175" s="35" t="s">
        <v>1825</v>
      </c>
      <c r="CE175" s="35">
        <v>0</v>
      </c>
      <c r="CF175" s="35">
        <v>1</v>
      </c>
      <c r="CG175" s="35">
        <v>0</v>
      </c>
      <c r="CH175" s="35">
        <v>0</v>
      </c>
      <c r="CI175" s="35">
        <v>1</v>
      </c>
      <c r="CJ175" s="35">
        <v>0</v>
      </c>
      <c r="CK175" s="35">
        <v>1</v>
      </c>
      <c r="CL175" s="35">
        <v>1</v>
      </c>
      <c r="CM175" s="35">
        <v>0</v>
      </c>
      <c r="CN175" s="35">
        <v>0</v>
      </c>
      <c r="CO175" s="35">
        <v>0</v>
      </c>
      <c r="CP175" s="35">
        <v>0</v>
      </c>
      <c r="CQ175" s="35">
        <v>0</v>
      </c>
      <c r="CR175" s="35">
        <v>0</v>
      </c>
      <c r="CS175" s="35">
        <v>0</v>
      </c>
      <c r="CT175" s="35">
        <v>0</v>
      </c>
      <c r="CX175" s="35">
        <v>4</v>
      </c>
      <c r="CY175" s="35">
        <v>4</v>
      </c>
      <c r="CZ175" s="35">
        <v>2</v>
      </c>
      <c r="DA175" s="35">
        <v>3</v>
      </c>
      <c r="DB175" s="35">
        <v>2</v>
      </c>
      <c r="DC175" s="35">
        <v>3</v>
      </c>
      <c r="DD175" s="35" t="s">
        <v>1599</v>
      </c>
      <c r="DE175" s="35">
        <v>3</v>
      </c>
      <c r="DF175" s="35">
        <v>3</v>
      </c>
      <c r="DG175" s="35">
        <v>4</v>
      </c>
      <c r="DH175" s="35">
        <v>4</v>
      </c>
      <c r="DI175" s="35">
        <v>4</v>
      </c>
      <c r="DJ175" s="35">
        <v>3</v>
      </c>
      <c r="DK175" s="35">
        <v>3</v>
      </c>
      <c r="DL175" s="35" t="s">
        <v>1599</v>
      </c>
      <c r="DM175" s="35">
        <v>4</v>
      </c>
      <c r="DN175" s="35">
        <v>2</v>
      </c>
      <c r="DO175" s="35">
        <v>2</v>
      </c>
      <c r="DP175" s="35" t="s">
        <v>1599</v>
      </c>
      <c r="DQ175" s="35" t="s">
        <v>1599</v>
      </c>
      <c r="DR175" s="35" t="s">
        <v>1599</v>
      </c>
      <c r="DS175" s="35" t="s">
        <v>1599</v>
      </c>
      <c r="DU175" s="35" t="s">
        <v>54</v>
      </c>
      <c r="EJ175" s="35" t="s">
        <v>1599</v>
      </c>
      <c r="FA175" s="20" t="s">
        <v>1599</v>
      </c>
      <c r="FC175" s="20" t="s">
        <v>1599</v>
      </c>
      <c r="FE175" s="20" t="s">
        <v>1599</v>
      </c>
      <c r="FG175" s="20" t="s">
        <v>1599</v>
      </c>
      <c r="FK175" s="20" t="s">
        <v>1599</v>
      </c>
      <c r="FL175" s="35" t="s">
        <v>1299</v>
      </c>
      <c r="FM175" s="35">
        <v>0</v>
      </c>
      <c r="FN175" s="35">
        <v>0</v>
      </c>
      <c r="FO175" s="35">
        <v>1</v>
      </c>
      <c r="FQ175" s="35" t="s">
        <v>1542</v>
      </c>
      <c r="FR175" s="44">
        <v>95300</v>
      </c>
      <c r="FS175" s="35" t="s">
        <v>1281</v>
      </c>
      <c r="FT175" s="35">
        <v>52</v>
      </c>
      <c r="FU175" s="35" t="s">
        <v>1301</v>
      </c>
      <c r="FV175" s="35" t="s">
        <v>1302</v>
      </c>
      <c r="FX175" s="35">
        <v>2500</v>
      </c>
      <c r="FY175" s="35" t="s">
        <v>1310</v>
      </c>
      <c r="FZ175" s="35" t="s">
        <v>1543</v>
      </c>
    </row>
    <row r="176" spans="1:182" x14ac:dyDescent="0.2">
      <c r="A176" s="35" t="s">
        <v>1612</v>
      </c>
      <c r="B176" s="35" t="s">
        <v>568</v>
      </c>
      <c r="C176" s="35" t="s">
        <v>309</v>
      </c>
      <c r="D176" s="35">
        <v>2</v>
      </c>
      <c r="E176" s="35">
        <v>1</v>
      </c>
      <c r="F176" s="35" t="s">
        <v>1054</v>
      </c>
      <c r="G176" s="36">
        <v>43207</v>
      </c>
      <c r="H176" s="37">
        <f t="shared" si="6"/>
        <v>43207</v>
      </c>
      <c r="I176" s="35">
        <v>13</v>
      </c>
      <c r="J176" s="35">
        <v>29</v>
      </c>
      <c r="L176" s="35">
        <v>1</v>
      </c>
      <c r="M176" s="35">
        <v>1</v>
      </c>
      <c r="T176" s="35" t="s">
        <v>1339</v>
      </c>
      <c r="U176" s="35" t="s">
        <v>55</v>
      </c>
      <c r="V176" s="35">
        <v>12</v>
      </c>
      <c r="W176" s="35" t="s">
        <v>1340</v>
      </c>
      <c r="X176" s="35" t="s">
        <v>201</v>
      </c>
      <c r="Y176" s="35">
        <v>0</v>
      </c>
      <c r="Z176" s="35">
        <v>1</v>
      </c>
      <c r="AA176" s="35">
        <v>0</v>
      </c>
      <c r="AB176" s="35">
        <v>0</v>
      </c>
      <c r="AC176" s="35">
        <v>0</v>
      </c>
      <c r="AD176" s="35">
        <v>0</v>
      </c>
      <c r="AE176" s="35">
        <v>0</v>
      </c>
      <c r="AF176" s="35">
        <v>0</v>
      </c>
      <c r="AH176" s="35">
        <v>10</v>
      </c>
      <c r="AI176" s="35" t="s">
        <v>1311</v>
      </c>
      <c r="AJ176" s="35">
        <v>0</v>
      </c>
      <c r="AK176" s="35">
        <v>1</v>
      </c>
      <c r="AL176" s="35">
        <v>0</v>
      </c>
      <c r="AM176" s="35">
        <v>0</v>
      </c>
      <c r="AN176" s="35">
        <v>0</v>
      </c>
      <c r="AO176" s="35">
        <v>0</v>
      </c>
      <c r="AP176" s="35">
        <v>0</v>
      </c>
      <c r="AR176" s="35">
        <v>0</v>
      </c>
      <c r="AS176" s="35">
        <v>2</v>
      </c>
      <c r="AT176" s="35" t="s">
        <v>1676</v>
      </c>
      <c r="AU176" s="35">
        <v>0</v>
      </c>
      <c r="AV176" s="35">
        <v>0</v>
      </c>
      <c r="AW176" s="35">
        <v>0</v>
      </c>
      <c r="AX176" s="35">
        <v>0</v>
      </c>
      <c r="AY176" s="35">
        <v>0</v>
      </c>
      <c r="AZ176" s="35">
        <v>0</v>
      </c>
      <c r="BA176" s="35">
        <v>0</v>
      </c>
      <c r="BB176" s="35">
        <v>1</v>
      </c>
      <c r="BC176" s="35">
        <v>1</v>
      </c>
      <c r="BD176" s="35">
        <v>0</v>
      </c>
      <c r="BE176" s="35">
        <v>0</v>
      </c>
      <c r="BF176" s="35">
        <v>0</v>
      </c>
      <c r="BG176" s="35">
        <v>0</v>
      </c>
      <c r="BI176" s="35" t="s">
        <v>1291</v>
      </c>
      <c r="BJ176" s="35">
        <v>10</v>
      </c>
      <c r="BK176" s="35" t="s">
        <v>1738</v>
      </c>
      <c r="BL176" s="35">
        <v>1</v>
      </c>
      <c r="BM176" s="35">
        <v>1</v>
      </c>
      <c r="BN176" s="35">
        <v>0</v>
      </c>
      <c r="BO176" s="35">
        <v>0</v>
      </c>
      <c r="BP176" s="35">
        <v>0</v>
      </c>
      <c r="BQ176" s="35">
        <v>0</v>
      </c>
      <c r="BR176" s="35">
        <v>0</v>
      </c>
      <c r="BS176" s="35">
        <v>1</v>
      </c>
      <c r="BT176" s="35">
        <v>0</v>
      </c>
      <c r="BU176" s="35">
        <v>0</v>
      </c>
      <c r="BV176" s="35">
        <v>0</v>
      </c>
      <c r="BW176" s="35">
        <v>0</v>
      </c>
      <c r="BX176" s="35">
        <v>0</v>
      </c>
      <c r="BY176" s="35" t="s">
        <v>1544</v>
      </c>
      <c r="CD176" s="35" t="s">
        <v>1783</v>
      </c>
      <c r="CE176" s="35">
        <v>1</v>
      </c>
      <c r="CF176" s="35">
        <v>0</v>
      </c>
      <c r="CG176" s="35">
        <v>0</v>
      </c>
      <c r="CH176" s="35">
        <v>1</v>
      </c>
      <c r="CI176" s="35">
        <v>0</v>
      </c>
      <c r="CJ176" s="35">
        <v>0</v>
      </c>
      <c r="CK176" s="35">
        <v>0</v>
      </c>
      <c r="CL176" s="35">
        <v>0</v>
      </c>
      <c r="CM176" s="35">
        <v>0</v>
      </c>
      <c r="CN176" s="35">
        <v>0</v>
      </c>
      <c r="CO176" s="35">
        <v>0</v>
      </c>
      <c r="CP176" s="35">
        <v>0</v>
      </c>
      <c r="CQ176" s="35">
        <v>0</v>
      </c>
      <c r="CR176" s="35">
        <v>0</v>
      </c>
      <c r="CS176" s="35">
        <v>0</v>
      </c>
      <c r="CT176" s="35">
        <v>0</v>
      </c>
      <c r="CX176" s="35">
        <v>4</v>
      </c>
      <c r="CY176" s="35">
        <v>4</v>
      </c>
      <c r="CZ176" s="35">
        <v>4</v>
      </c>
      <c r="DA176" s="35">
        <v>4</v>
      </c>
      <c r="DB176" s="35">
        <v>2</v>
      </c>
      <c r="DC176" s="35">
        <v>4</v>
      </c>
      <c r="DD176" s="35">
        <v>4</v>
      </c>
      <c r="DE176" s="35">
        <v>4</v>
      </c>
      <c r="DF176" s="35">
        <v>4</v>
      </c>
      <c r="DG176" s="35">
        <v>3</v>
      </c>
      <c r="DH176" s="35">
        <v>3</v>
      </c>
      <c r="DI176" s="35">
        <v>3</v>
      </c>
      <c r="DJ176" s="35">
        <v>3</v>
      </c>
      <c r="DK176" s="35">
        <v>3</v>
      </c>
      <c r="DL176" s="35">
        <v>3</v>
      </c>
      <c r="DM176" s="35" t="s">
        <v>1599</v>
      </c>
      <c r="DN176" s="35">
        <v>3</v>
      </c>
      <c r="DO176" s="35" t="s">
        <v>1599</v>
      </c>
      <c r="DP176" s="35" t="s">
        <v>1599</v>
      </c>
      <c r="DQ176" s="35" t="s">
        <v>1599</v>
      </c>
      <c r="DR176" s="35" t="s">
        <v>1599</v>
      </c>
      <c r="DS176" s="35" t="s">
        <v>1599</v>
      </c>
      <c r="DU176" s="35" t="s">
        <v>54</v>
      </c>
      <c r="EJ176" s="35" t="s">
        <v>1599</v>
      </c>
      <c r="FA176" s="20" t="s">
        <v>1599</v>
      </c>
      <c r="FC176" s="20" t="s">
        <v>1599</v>
      </c>
      <c r="FE176" s="20" t="s">
        <v>1599</v>
      </c>
      <c r="FG176" s="20" t="s">
        <v>1599</v>
      </c>
      <c r="FK176" s="20" t="s">
        <v>1599</v>
      </c>
      <c r="FL176" s="35" t="s">
        <v>1299</v>
      </c>
      <c r="FM176" s="35">
        <v>0</v>
      </c>
      <c r="FN176" s="35">
        <v>0</v>
      </c>
      <c r="FO176" s="35">
        <v>1</v>
      </c>
      <c r="FQ176" s="35" t="s">
        <v>1542</v>
      </c>
      <c r="FR176" s="44">
        <v>95300</v>
      </c>
      <c r="FS176" s="35" t="s">
        <v>1281</v>
      </c>
      <c r="FT176" s="35">
        <v>53</v>
      </c>
      <c r="FU176" s="35" t="s">
        <v>1282</v>
      </c>
      <c r="FV176" s="35" t="s">
        <v>1302</v>
      </c>
      <c r="FX176" s="35">
        <v>2000</v>
      </c>
      <c r="FY176" s="35" t="s">
        <v>1310</v>
      </c>
      <c r="FZ176" s="35" t="s">
        <v>1545</v>
      </c>
    </row>
    <row r="177" spans="1:182" x14ac:dyDescent="0.2">
      <c r="A177" s="35" t="s">
        <v>1612</v>
      </c>
      <c r="B177" s="35" t="s">
        <v>568</v>
      </c>
      <c r="C177" s="35" t="s">
        <v>311</v>
      </c>
      <c r="D177" s="35">
        <v>1</v>
      </c>
      <c r="E177" s="35">
        <v>1</v>
      </c>
      <c r="F177" s="35" t="s">
        <v>1054</v>
      </c>
      <c r="G177" s="36">
        <v>43207</v>
      </c>
      <c r="H177" s="37">
        <f t="shared" si="6"/>
        <v>43207</v>
      </c>
      <c r="I177" s="35">
        <v>13</v>
      </c>
      <c r="J177" s="35">
        <v>29</v>
      </c>
      <c r="L177" s="35">
        <v>1</v>
      </c>
      <c r="M177" s="35">
        <v>1</v>
      </c>
      <c r="T177" s="35" t="s">
        <v>1274</v>
      </c>
      <c r="U177" s="35" t="s">
        <v>55</v>
      </c>
      <c r="V177" s="35">
        <v>14</v>
      </c>
      <c r="W177" s="35" t="s">
        <v>1340</v>
      </c>
      <c r="X177" s="35" t="s">
        <v>1277</v>
      </c>
      <c r="Y177" s="35">
        <v>1</v>
      </c>
      <c r="Z177" s="35">
        <v>0</v>
      </c>
      <c r="AA177" s="35">
        <v>0</v>
      </c>
      <c r="AB177" s="35">
        <v>0</v>
      </c>
      <c r="AC177" s="35">
        <v>0</v>
      </c>
      <c r="AD177" s="35">
        <v>0</v>
      </c>
      <c r="AE177" s="35">
        <v>0</v>
      </c>
      <c r="AF177" s="35">
        <v>0</v>
      </c>
      <c r="AH177" s="35">
        <v>0</v>
      </c>
      <c r="AI177" s="35" t="s">
        <v>1278</v>
      </c>
      <c r="AJ177" s="35">
        <v>1</v>
      </c>
      <c r="AK177" s="35">
        <v>0</v>
      </c>
      <c r="AL177" s="35">
        <v>0</v>
      </c>
      <c r="AM177" s="35">
        <v>0</v>
      </c>
      <c r="AN177" s="35">
        <v>0</v>
      </c>
      <c r="AO177" s="35">
        <v>0</v>
      </c>
      <c r="AP177" s="35">
        <v>0</v>
      </c>
      <c r="AR177" s="35">
        <v>0</v>
      </c>
      <c r="AS177" s="35">
        <v>1</v>
      </c>
      <c r="AT177" s="35" t="s">
        <v>1279</v>
      </c>
      <c r="AU177" s="35">
        <v>0</v>
      </c>
      <c r="AV177" s="35">
        <v>0</v>
      </c>
      <c r="AW177" s="35">
        <v>0</v>
      </c>
      <c r="AX177" s="35">
        <v>0</v>
      </c>
      <c r="AY177" s="35">
        <v>0</v>
      </c>
      <c r="AZ177" s="35">
        <v>0</v>
      </c>
      <c r="BA177" s="35">
        <v>0</v>
      </c>
      <c r="BB177" s="35">
        <v>0</v>
      </c>
      <c r="BC177" s="35">
        <v>0</v>
      </c>
      <c r="BD177" s="35">
        <v>0</v>
      </c>
      <c r="BE177" s="35">
        <v>0</v>
      </c>
      <c r="BF177" s="35">
        <v>0</v>
      </c>
      <c r="BG177" s="35">
        <v>1</v>
      </c>
      <c r="BK177" s="35" t="s">
        <v>1772</v>
      </c>
      <c r="BL177" s="35">
        <v>0</v>
      </c>
      <c r="BM177" s="35">
        <v>0</v>
      </c>
      <c r="BN177" s="35">
        <v>0</v>
      </c>
      <c r="BO177" s="35">
        <v>0</v>
      </c>
      <c r="BP177" s="35">
        <v>0</v>
      </c>
      <c r="BQ177" s="35">
        <v>0</v>
      </c>
      <c r="BR177" s="35">
        <v>0</v>
      </c>
      <c r="BS177" s="35">
        <v>0</v>
      </c>
      <c r="BT177" s="35">
        <v>0</v>
      </c>
      <c r="BU177" s="35">
        <v>0</v>
      </c>
      <c r="BV177" s="35">
        <v>0</v>
      </c>
      <c r="BW177" s="35">
        <v>1</v>
      </c>
      <c r="BX177" s="35">
        <v>0</v>
      </c>
      <c r="CD177" s="35" t="s">
        <v>1280</v>
      </c>
      <c r="CE177" s="35">
        <v>0</v>
      </c>
      <c r="CF177" s="35">
        <v>0</v>
      </c>
      <c r="CG177" s="35">
        <v>0</v>
      </c>
      <c r="CH177" s="35">
        <v>0</v>
      </c>
      <c r="CI177" s="35">
        <v>0</v>
      </c>
      <c r="CJ177" s="35">
        <v>0</v>
      </c>
      <c r="CK177" s="35">
        <v>0</v>
      </c>
      <c r="CL177" s="35">
        <v>0</v>
      </c>
      <c r="CM177" s="35">
        <v>0</v>
      </c>
      <c r="CN177" s="35">
        <v>0</v>
      </c>
      <c r="CO177" s="35">
        <v>0</v>
      </c>
      <c r="CP177" s="35">
        <v>0</v>
      </c>
      <c r="CQ177" s="35">
        <v>0</v>
      </c>
      <c r="CR177" s="35">
        <v>0</v>
      </c>
      <c r="CS177" s="35">
        <v>1</v>
      </c>
      <c r="CT177" s="35">
        <v>0</v>
      </c>
      <c r="CX177" s="35">
        <v>4</v>
      </c>
      <c r="CY177" s="35">
        <v>3</v>
      </c>
      <c r="CZ177" s="35">
        <v>3</v>
      </c>
      <c r="DA177" s="35">
        <v>4</v>
      </c>
      <c r="DB177" s="35">
        <v>3</v>
      </c>
      <c r="DC177" s="35">
        <v>4</v>
      </c>
      <c r="DD177" s="35">
        <v>3</v>
      </c>
      <c r="DE177" s="35">
        <v>3</v>
      </c>
      <c r="DF177" s="35">
        <v>3</v>
      </c>
      <c r="DG177" s="35">
        <v>2</v>
      </c>
      <c r="DH177" s="35" t="s">
        <v>1599</v>
      </c>
      <c r="DI177" s="35" t="s">
        <v>1599</v>
      </c>
      <c r="DJ177" s="35" t="s">
        <v>1599</v>
      </c>
      <c r="DK177" s="35" t="s">
        <v>1599</v>
      </c>
      <c r="DL177" s="35" t="s">
        <v>1599</v>
      </c>
      <c r="DM177" s="35">
        <v>4</v>
      </c>
      <c r="DN177" s="35" t="s">
        <v>1599</v>
      </c>
      <c r="DO177" s="35" t="s">
        <v>1599</v>
      </c>
      <c r="DP177" s="35" t="s">
        <v>1599</v>
      </c>
      <c r="DQ177" s="35" t="s">
        <v>1599</v>
      </c>
      <c r="DR177" s="35" t="s">
        <v>1599</v>
      </c>
      <c r="DS177" s="35" t="s">
        <v>1599</v>
      </c>
      <c r="DT177" s="35" t="s">
        <v>1296</v>
      </c>
      <c r="DU177" s="35" t="s">
        <v>54</v>
      </c>
      <c r="EJ177" s="35" t="s">
        <v>1599</v>
      </c>
      <c r="FA177" s="20" t="s">
        <v>1599</v>
      </c>
      <c r="FC177" s="20" t="s">
        <v>1599</v>
      </c>
      <c r="FE177" s="20" t="s">
        <v>1599</v>
      </c>
      <c r="FG177" s="20" t="s">
        <v>1599</v>
      </c>
      <c r="FK177" s="20" t="s">
        <v>1599</v>
      </c>
      <c r="FL177" s="35" t="s">
        <v>1299</v>
      </c>
      <c r="FM177" s="35">
        <v>0</v>
      </c>
      <c r="FN177" s="35">
        <v>0</v>
      </c>
      <c r="FO177" s="35">
        <v>1</v>
      </c>
      <c r="FQ177" s="35" t="s">
        <v>1348</v>
      </c>
      <c r="FR177" s="44">
        <v>75018</v>
      </c>
      <c r="FS177" s="35" t="s">
        <v>1281</v>
      </c>
      <c r="FT177" s="35">
        <v>50</v>
      </c>
      <c r="FU177" s="35" t="s">
        <v>1282</v>
      </c>
      <c r="FV177" s="35" t="s">
        <v>1366</v>
      </c>
      <c r="FX177" s="35">
        <v>7900</v>
      </c>
      <c r="FY177" s="35" t="s">
        <v>1284</v>
      </c>
    </row>
    <row r="178" spans="1:182" x14ac:dyDescent="0.2">
      <c r="A178" s="35" t="s">
        <v>1612</v>
      </c>
      <c r="B178" s="35" t="s">
        <v>568</v>
      </c>
      <c r="C178" s="35" t="s">
        <v>313</v>
      </c>
      <c r="D178" s="35">
        <v>1</v>
      </c>
      <c r="E178" s="35">
        <v>1</v>
      </c>
      <c r="F178" s="35" t="s">
        <v>1054</v>
      </c>
      <c r="G178" s="36">
        <v>43207</v>
      </c>
      <c r="H178" s="37">
        <f t="shared" si="6"/>
        <v>43207</v>
      </c>
      <c r="I178" s="35">
        <v>13</v>
      </c>
      <c r="J178" s="35">
        <v>29</v>
      </c>
      <c r="L178" s="35">
        <v>1</v>
      </c>
      <c r="M178" s="35">
        <v>1</v>
      </c>
      <c r="T178" s="35" t="s">
        <v>1339</v>
      </c>
      <c r="U178" s="35" t="s">
        <v>1275</v>
      </c>
      <c r="V178" s="35">
        <v>13</v>
      </c>
      <c r="W178" s="35" t="s">
        <v>1340</v>
      </c>
      <c r="X178" s="35" t="s">
        <v>201</v>
      </c>
      <c r="Y178" s="35">
        <v>0</v>
      </c>
      <c r="Z178" s="35">
        <v>1</v>
      </c>
      <c r="AA178" s="35">
        <v>0</v>
      </c>
      <c r="AB178" s="35">
        <v>0</v>
      </c>
      <c r="AC178" s="35">
        <v>0</v>
      </c>
      <c r="AD178" s="35">
        <v>0</v>
      </c>
      <c r="AE178" s="35">
        <v>0</v>
      </c>
      <c r="AF178" s="35">
        <v>0</v>
      </c>
      <c r="AH178" s="35">
        <v>25</v>
      </c>
      <c r="AI178" s="35" t="s">
        <v>1311</v>
      </c>
      <c r="AJ178" s="35">
        <v>0</v>
      </c>
      <c r="AK178" s="35">
        <v>1</v>
      </c>
      <c r="AL178" s="35">
        <v>0</v>
      </c>
      <c r="AM178" s="35">
        <v>0</v>
      </c>
      <c r="AN178" s="35">
        <v>0</v>
      </c>
      <c r="AO178" s="35">
        <v>0</v>
      </c>
      <c r="AP178" s="35">
        <v>0</v>
      </c>
      <c r="AR178" s="35">
        <v>0</v>
      </c>
      <c r="AS178" s="35">
        <v>2</v>
      </c>
      <c r="AT178" s="35" t="s">
        <v>1279</v>
      </c>
      <c r="AU178" s="35">
        <v>0</v>
      </c>
      <c r="AV178" s="35">
        <v>0</v>
      </c>
      <c r="AW178" s="35">
        <v>0</v>
      </c>
      <c r="AX178" s="35">
        <v>0</v>
      </c>
      <c r="AY178" s="35">
        <v>0</v>
      </c>
      <c r="AZ178" s="35">
        <v>0</v>
      </c>
      <c r="BA178" s="35">
        <v>0</v>
      </c>
      <c r="BB178" s="35">
        <v>0</v>
      </c>
      <c r="BC178" s="35">
        <v>0</v>
      </c>
      <c r="BD178" s="35">
        <v>0</v>
      </c>
      <c r="BE178" s="35">
        <v>0</v>
      </c>
      <c r="BF178" s="35">
        <v>0</v>
      </c>
      <c r="BG178" s="35">
        <v>1</v>
      </c>
      <c r="BK178" s="35" t="s">
        <v>1729</v>
      </c>
      <c r="BL178" s="35">
        <v>0</v>
      </c>
      <c r="BM178" s="35">
        <v>0</v>
      </c>
      <c r="BN178" s="35">
        <v>0</v>
      </c>
      <c r="BO178" s="35">
        <v>0</v>
      </c>
      <c r="BP178" s="35">
        <v>0</v>
      </c>
      <c r="BQ178" s="35">
        <v>0</v>
      </c>
      <c r="BR178" s="35">
        <v>1</v>
      </c>
      <c r="BS178" s="35">
        <v>1</v>
      </c>
      <c r="BT178" s="35">
        <v>0</v>
      </c>
      <c r="BU178" s="35">
        <v>0</v>
      </c>
      <c r="BV178" s="35">
        <v>0</v>
      </c>
      <c r="BW178" s="35">
        <v>0</v>
      </c>
      <c r="BX178" s="35">
        <v>0</v>
      </c>
      <c r="CD178" s="35" t="s">
        <v>1783</v>
      </c>
      <c r="CE178" s="35">
        <v>1</v>
      </c>
      <c r="CF178" s="35">
        <v>0</v>
      </c>
      <c r="CG178" s="35">
        <v>0</v>
      </c>
      <c r="CH178" s="35">
        <v>1</v>
      </c>
      <c r="CI178" s="35">
        <v>0</v>
      </c>
      <c r="CJ178" s="35">
        <v>0</v>
      </c>
      <c r="CK178" s="35">
        <v>0</v>
      </c>
      <c r="CL178" s="35">
        <v>0</v>
      </c>
      <c r="CM178" s="35">
        <v>0</v>
      </c>
      <c r="CN178" s="35">
        <v>0</v>
      </c>
      <c r="CO178" s="35">
        <v>0</v>
      </c>
      <c r="CP178" s="35">
        <v>0</v>
      </c>
      <c r="CQ178" s="35">
        <v>0</v>
      </c>
      <c r="CR178" s="35">
        <v>0</v>
      </c>
      <c r="CS178" s="35">
        <v>0</v>
      </c>
      <c r="CT178" s="35">
        <v>0</v>
      </c>
      <c r="CX178" s="35">
        <v>3</v>
      </c>
      <c r="CY178" s="35">
        <v>3</v>
      </c>
      <c r="CZ178" s="35" t="s">
        <v>1599</v>
      </c>
      <c r="DA178" s="35">
        <v>3</v>
      </c>
      <c r="DB178" s="35">
        <v>4</v>
      </c>
      <c r="DC178" s="35">
        <v>3</v>
      </c>
      <c r="DD178" s="35">
        <v>4</v>
      </c>
      <c r="DE178" s="35">
        <v>3</v>
      </c>
      <c r="DF178" s="35">
        <v>3</v>
      </c>
      <c r="DG178" s="35">
        <v>3</v>
      </c>
      <c r="DH178" s="35" t="s">
        <v>1599</v>
      </c>
      <c r="DI178" s="35" t="s">
        <v>1599</v>
      </c>
      <c r="DJ178" s="35" t="s">
        <v>1599</v>
      </c>
      <c r="DK178" s="35" t="s">
        <v>1599</v>
      </c>
      <c r="DL178" s="35" t="s">
        <v>1599</v>
      </c>
      <c r="DM178" s="35" t="s">
        <v>1599</v>
      </c>
      <c r="DN178" s="35">
        <v>2</v>
      </c>
      <c r="DO178" s="35" t="s">
        <v>1599</v>
      </c>
      <c r="DP178" s="35" t="s">
        <v>1599</v>
      </c>
      <c r="DQ178" s="35" t="s">
        <v>1599</v>
      </c>
      <c r="DR178" s="35" t="s">
        <v>1599</v>
      </c>
      <c r="DS178" s="35" t="s">
        <v>1599</v>
      </c>
      <c r="DU178" s="35" t="s">
        <v>54</v>
      </c>
      <c r="DV178" s="35">
        <v>15</v>
      </c>
      <c r="DW178" s="35" t="s">
        <v>1318</v>
      </c>
      <c r="DY178" s="35" t="s">
        <v>54</v>
      </c>
      <c r="DZ178" s="35">
        <v>20</v>
      </c>
      <c r="EA178" s="35" t="s">
        <v>837</v>
      </c>
      <c r="EJ178" s="35" t="s">
        <v>201</v>
      </c>
      <c r="EK178" s="35">
        <v>0</v>
      </c>
      <c r="EL178" s="35">
        <v>1</v>
      </c>
      <c r="EM178" s="35">
        <v>0</v>
      </c>
      <c r="EN178" s="35">
        <v>0</v>
      </c>
      <c r="EO178" s="35">
        <v>0</v>
      </c>
      <c r="EP178" s="35">
        <v>0</v>
      </c>
      <c r="EQ178" s="35">
        <v>0</v>
      </c>
      <c r="ER178" s="35">
        <v>0</v>
      </c>
      <c r="ES178" s="35">
        <v>0</v>
      </c>
      <c r="FA178" s="20">
        <v>25</v>
      </c>
      <c r="FC178" s="20">
        <v>25</v>
      </c>
      <c r="FE178" s="20">
        <v>50</v>
      </c>
      <c r="FG178" s="20" t="s">
        <v>1599</v>
      </c>
      <c r="FK178" s="20">
        <v>0</v>
      </c>
      <c r="FL178" s="35" t="s">
        <v>1299</v>
      </c>
      <c r="FM178" s="35">
        <v>0</v>
      </c>
      <c r="FN178" s="35">
        <v>0</v>
      </c>
      <c r="FO178" s="35">
        <v>1</v>
      </c>
      <c r="FQ178" s="35" t="s">
        <v>1458</v>
      </c>
      <c r="FR178" s="44">
        <v>54000</v>
      </c>
      <c r="FS178" s="35" t="s">
        <v>1281</v>
      </c>
      <c r="FT178" s="35">
        <v>64</v>
      </c>
      <c r="FU178" s="35" t="s">
        <v>1282</v>
      </c>
      <c r="FV178" s="35" t="s">
        <v>1283</v>
      </c>
      <c r="FX178" s="35">
        <v>3600</v>
      </c>
      <c r="FY178" s="35" t="s">
        <v>1338</v>
      </c>
    </row>
    <row r="179" spans="1:182" x14ac:dyDescent="0.2">
      <c r="A179" s="35" t="s">
        <v>1612</v>
      </c>
      <c r="B179" s="35" t="s">
        <v>568</v>
      </c>
      <c r="C179" s="35" t="s">
        <v>320</v>
      </c>
      <c r="D179" s="35">
        <v>1</v>
      </c>
      <c r="E179" s="35">
        <v>1</v>
      </c>
      <c r="F179" s="35" t="s">
        <v>1054</v>
      </c>
      <c r="G179" s="36">
        <v>43207</v>
      </c>
      <c r="H179" s="37">
        <f t="shared" si="6"/>
        <v>43207</v>
      </c>
      <c r="I179" s="35">
        <v>14</v>
      </c>
      <c r="J179" s="35">
        <v>29</v>
      </c>
      <c r="L179" s="35">
        <v>1</v>
      </c>
      <c r="M179" s="35">
        <v>1</v>
      </c>
      <c r="T179" s="35" t="s">
        <v>1274</v>
      </c>
      <c r="U179" s="35" t="s">
        <v>1275</v>
      </c>
      <c r="V179" s="35">
        <v>10</v>
      </c>
      <c r="W179" s="35" t="s">
        <v>1340</v>
      </c>
      <c r="X179" s="35" t="s">
        <v>1277</v>
      </c>
      <c r="Y179" s="35">
        <v>1</v>
      </c>
      <c r="Z179" s="35">
        <v>0</v>
      </c>
      <c r="AA179" s="35">
        <v>0</v>
      </c>
      <c r="AB179" s="35">
        <v>0</v>
      </c>
      <c r="AC179" s="35">
        <v>0</v>
      </c>
      <c r="AD179" s="35">
        <v>0</v>
      </c>
      <c r="AE179" s="35">
        <v>0</v>
      </c>
      <c r="AF179" s="35">
        <v>0</v>
      </c>
      <c r="AH179" s="35">
        <v>6</v>
      </c>
      <c r="AI179" s="35" t="s">
        <v>1278</v>
      </c>
      <c r="AJ179" s="35">
        <v>1</v>
      </c>
      <c r="AK179" s="35">
        <v>0</v>
      </c>
      <c r="AL179" s="35">
        <v>0</v>
      </c>
      <c r="AM179" s="35">
        <v>0</v>
      </c>
      <c r="AN179" s="35">
        <v>0</v>
      </c>
      <c r="AO179" s="35">
        <v>0</v>
      </c>
      <c r="AP179" s="35">
        <v>0</v>
      </c>
      <c r="AR179" s="35">
        <v>0</v>
      </c>
      <c r="AS179" s="35">
        <v>1</v>
      </c>
      <c r="AT179" s="35" t="s">
        <v>1289</v>
      </c>
      <c r="AU179" s="35">
        <v>0</v>
      </c>
      <c r="AV179" s="35">
        <v>0</v>
      </c>
      <c r="AW179" s="35">
        <v>0</v>
      </c>
      <c r="AX179" s="35">
        <v>1</v>
      </c>
      <c r="AY179" s="35">
        <v>0</v>
      </c>
      <c r="AZ179" s="35">
        <v>0</v>
      </c>
      <c r="BA179" s="35">
        <v>0</v>
      </c>
      <c r="BB179" s="35">
        <v>0</v>
      </c>
      <c r="BC179" s="35">
        <v>0</v>
      </c>
      <c r="BD179" s="35">
        <v>0</v>
      </c>
      <c r="BE179" s="35">
        <v>0</v>
      </c>
      <c r="BF179" s="35">
        <v>0</v>
      </c>
      <c r="BG179" s="35">
        <v>0</v>
      </c>
      <c r="BI179" s="35" t="s">
        <v>1291</v>
      </c>
      <c r="BJ179" s="35">
        <v>5</v>
      </c>
      <c r="BK179" s="35" t="s">
        <v>1772</v>
      </c>
      <c r="BL179" s="35">
        <v>0</v>
      </c>
      <c r="BM179" s="35">
        <v>0</v>
      </c>
      <c r="BN179" s="35">
        <v>0</v>
      </c>
      <c r="BO179" s="35">
        <v>0</v>
      </c>
      <c r="BP179" s="35">
        <v>0</v>
      </c>
      <c r="BQ179" s="35">
        <v>0</v>
      </c>
      <c r="BR179" s="35">
        <v>0</v>
      </c>
      <c r="BS179" s="35">
        <v>0</v>
      </c>
      <c r="BT179" s="35">
        <v>0</v>
      </c>
      <c r="BU179" s="35">
        <v>0</v>
      </c>
      <c r="BV179" s="35">
        <v>0</v>
      </c>
      <c r="BW179" s="35">
        <v>1</v>
      </c>
      <c r="BX179" s="35">
        <v>0</v>
      </c>
      <c r="CD179" s="35" t="s">
        <v>1293</v>
      </c>
      <c r="CE179" s="35">
        <v>1</v>
      </c>
      <c r="CF179" s="35">
        <v>0</v>
      </c>
      <c r="CG179" s="35">
        <v>0</v>
      </c>
      <c r="CH179" s="35">
        <v>0</v>
      </c>
      <c r="CI179" s="35">
        <v>0</v>
      </c>
      <c r="CJ179" s="35">
        <v>0</v>
      </c>
      <c r="CK179" s="35">
        <v>0</v>
      </c>
      <c r="CL179" s="35">
        <v>0</v>
      </c>
      <c r="CM179" s="35">
        <v>0</v>
      </c>
      <c r="CN179" s="35">
        <v>0</v>
      </c>
      <c r="CO179" s="35">
        <v>0</v>
      </c>
      <c r="CP179" s="35">
        <v>0</v>
      </c>
      <c r="CQ179" s="35">
        <v>0</v>
      </c>
      <c r="CR179" s="35">
        <v>0</v>
      </c>
      <c r="CS179" s="35">
        <v>0</v>
      </c>
      <c r="CT179" s="35">
        <v>0</v>
      </c>
      <c r="CX179" s="35">
        <v>4</v>
      </c>
      <c r="CY179" s="35">
        <v>4</v>
      </c>
      <c r="CZ179" s="35">
        <v>3</v>
      </c>
      <c r="DA179" s="35">
        <v>2</v>
      </c>
      <c r="DB179" s="35">
        <v>3</v>
      </c>
      <c r="DC179" s="35">
        <v>4</v>
      </c>
      <c r="DD179" s="35">
        <v>2</v>
      </c>
      <c r="DE179" s="35">
        <v>4</v>
      </c>
      <c r="DF179" s="35" t="s">
        <v>1599</v>
      </c>
      <c r="DG179" s="35" t="s">
        <v>1599</v>
      </c>
      <c r="DH179" s="35" t="s">
        <v>1599</v>
      </c>
      <c r="DI179" s="35" t="s">
        <v>1599</v>
      </c>
      <c r="DJ179" s="35" t="s">
        <v>1599</v>
      </c>
      <c r="DK179" s="35" t="s">
        <v>1599</v>
      </c>
      <c r="DL179" s="35">
        <v>3</v>
      </c>
      <c r="DM179" s="35">
        <v>3</v>
      </c>
      <c r="DN179" s="35">
        <v>3</v>
      </c>
      <c r="DO179" s="35" t="s">
        <v>1599</v>
      </c>
      <c r="DP179" s="35" t="s">
        <v>1599</v>
      </c>
      <c r="DQ179" s="35" t="s">
        <v>1599</v>
      </c>
      <c r="DR179" s="35" t="s">
        <v>1599</v>
      </c>
      <c r="DS179" s="35" t="s">
        <v>1599</v>
      </c>
      <c r="DU179" s="35" t="s">
        <v>51</v>
      </c>
      <c r="EJ179" s="35" t="s">
        <v>1599</v>
      </c>
      <c r="EW179" s="20" t="s">
        <v>51</v>
      </c>
      <c r="FA179" s="20" t="s">
        <v>1599</v>
      </c>
      <c r="FC179" s="20" t="s">
        <v>1599</v>
      </c>
      <c r="FE179" s="20" t="s">
        <v>1599</v>
      </c>
      <c r="FG179" s="20" t="s">
        <v>1599</v>
      </c>
      <c r="FK179" s="20" t="s">
        <v>1599</v>
      </c>
      <c r="FL179" s="35" t="s">
        <v>1923</v>
      </c>
      <c r="FM179" s="35">
        <v>0</v>
      </c>
      <c r="FN179" s="35">
        <v>1</v>
      </c>
      <c r="FO179" s="35">
        <v>0</v>
      </c>
      <c r="FQ179" s="35" t="s">
        <v>1546</v>
      </c>
      <c r="FR179" s="44">
        <v>29250</v>
      </c>
      <c r="FS179" s="35" t="s">
        <v>1281</v>
      </c>
      <c r="FT179" s="35">
        <v>63</v>
      </c>
      <c r="FU179" s="35" t="s">
        <v>1301</v>
      </c>
      <c r="FV179" s="35" t="s">
        <v>1283</v>
      </c>
      <c r="FZ179" s="35" t="s">
        <v>1547</v>
      </c>
    </row>
    <row r="180" spans="1:182" x14ac:dyDescent="0.2">
      <c r="A180" s="35" t="s">
        <v>1612</v>
      </c>
      <c r="B180" s="35" t="s">
        <v>568</v>
      </c>
      <c r="C180" s="35" t="s">
        <v>322</v>
      </c>
      <c r="D180" s="35">
        <v>2</v>
      </c>
      <c r="E180" s="35">
        <v>1</v>
      </c>
      <c r="F180" s="35" t="s">
        <v>1054</v>
      </c>
      <c r="G180" s="36">
        <v>43207</v>
      </c>
      <c r="H180" s="37">
        <f t="shared" si="6"/>
        <v>43207</v>
      </c>
      <c r="I180" s="35">
        <v>14</v>
      </c>
      <c r="J180" s="35">
        <v>29</v>
      </c>
      <c r="L180" s="35">
        <v>1</v>
      </c>
      <c r="M180" s="35">
        <v>1</v>
      </c>
      <c r="T180" s="35" t="s">
        <v>1339</v>
      </c>
      <c r="U180" s="35" t="s">
        <v>55</v>
      </c>
      <c r="V180" s="35">
        <v>15</v>
      </c>
      <c r="W180" s="35" t="s">
        <v>1276</v>
      </c>
      <c r="X180" s="35" t="s">
        <v>1277</v>
      </c>
      <c r="Y180" s="35">
        <v>1</v>
      </c>
      <c r="Z180" s="35">
        <v>0</v>
      </c>
      <c r="AA180" s="35">
        <v>0</v>
      </c>
      <c r="AB180" s="35">
        <v>0</v>
      </c>
      <c r="AC180" s="35">
        <v>0</v>
      </c>
      <c r="AD180" s="35">
        <v>0</v>
      </c>
      <c r="AE180" s="35">
        <v>0</v>
      </c>
      <c r="AF180" s="35">
        <v>0</v>
      </c>
      <c r="AI180" s="35" t="s">
        <v>1311</v>
      </c>
      <c r="AJ180" s="35">
        <v>0</v>
      </c>
      <c r="AK180" s="35">
        <v>1</v>
      </c>
      <c r="AL180" s="35">
        <v>0</v>
      </c>
      <c r="AM180" s="35">
        <v>0</v>
      </c>
      <c r="AN180" s="35">
        <v>0</v>
      </c>
      <c r="AO180" s="35">
        <v>0</v>
      </c>
      <c r="AP180" s="35">
        <v>0</v>
      </c>
      <c r="AR180" s="35">
        <v>0</v>
      </c>
      <c r="AS180" s="35">
        <v>2</v>
      </c>
      <c r="AT180" s="35" t="s">
        <v>1694</v>
      </c>
      <c r="AU180" s="35">
        <v>0</v>
      </c>
      <c r="AV180" s="35">
        <v>1</v>
      </c>
      <c r="AW180" s="35">
        <v>1</v>
      </c>
      <c r="AX180" s="35">
        <v>0</v>
      </c>
      <c r="AY180" s="35">
        <v>1</v>
      </c>
      <c r="AZ180" s="35">
        <v>0</v>
      </c>
      <c r="BA180" s="35">
        <v>0</v>
      </c>
      <c r="BB180" s="35">
        <v>0</v>
      </c>
      <c r="BC180" s="35">
        <v>0</v>
      </c>
      <c r="BD180" s="35">
        <v>0</v>
      </c>
      <c r="BE180" s="35">
        <v>0</v>
      </c>
      <c r="BF180" s="35">
        <v>1</v>
      </c>
      <c r="BG180" s="35">
        <v>0</v>
      </c>
      <c r="BI180" s="35" t="s">
        <v>1291</v>
      </c>
      <c r="BJ180" s="35">
        <v>10</v>
      </c>
      <c r="BK180" s="35" t="s">
        <v>1292</v>
      </c>
      <c r="BL180" s="35">
        <v>1</v>
      </c>
      <c r="BM180" s="35">
        <v>0</v>
      </c>
      <c r="BN180" s="35">
        <v>0</v>
      </c>
      <c r="BO180" s="35">
        <v>0</v>
      </c>
      <c r="BP180" s="35">
        <v>0</v>
      </c>
      <c r="BQ180" s="35">
        <v>0</v>
      </c>
      <c r="BR180" s="35">
        <v>0</v>
      </c>
      <c r="BS180" s="35">
        <v>0</v>
      </c>
      <c r="BT180" s="35">
        <v>0</v>
      </c>
      <c r="BU180" s="35">
        <v>0</v>
      </c>
      <c r="BV180" s="35">
        <v>0</v>
      </c>
      <c r="BW180" s="35">
        <v>0</v>
      </c>
      <c r="BX180" s="35">
        <v>0</v>
      </c>
      <c r="CD180" s="35" t="s">
        <v>1794</v>
      </c>
      <c r="CE180" s="35">
        <v>1</v>
      </c>
      <c r="CF180" s="35">
        <v>1</v>
      </c>
      <c r="CG180" s="35">
        <v>0</v>
      </c>
      <c r="CH180" s="35">
        <v>0</v>
      </c>
      <c r="CI180" s="35">
        <v>0</v>
      </c>
      <c r="CJ180" s="35">
        <v>0</v>
      </c>
      <c r="CK180" s="35">
        <v>0</v>
      </c>
      <c r="CL180" s="35">
        <v>0</v>
      </c>
      <c r="CM180" s="35">
        <v>1</v>
      </c>
      <c r="CN180" s="35">
        <v>0</v>
      </c>
      <c r="CO180" s="35">
        <v>0</v>
      </c>
      <c r="CP180" s="35">
        <v>0</v>
      </c>
      <c r="CQ180" s="35">
        <v>0</v>
      </c>
      <c r="CR180" s="35">
        <v>0</v>
      </c>
      <c r="CS180" s="35">
        <v>0</v>
      </c>
      <c r="CT180" s="35">
        <v>0</v>
      </c>
      <c r="CX180" s="35">
        <v>4</v>
      </c>
      <c r="CY180" s="35">
        <v>4</v>
      </c>
      <c r="CZ180" s="35">
        <v>4</v>
      </c>
      <c r="DA180" s="35">
        <v>4</v>
      </c>
      <c r="DB180" s="35">
        <v>4</v>
      </c>
      <c r="DC180" s="35">
        <v>4</v>
      </c>
      <c r="DD180" s="35">
        <v>4</v>
      </c>
      <c r="DE180" s="35">
        <v>4</v>
      </c>
      <c r="DF180" s="35" t="s">
        <v>1599</v>
      </c>
      <c r="DG180" s="35">
        <v>4</v>
      </c>
      <c r="DH180" s="35" t="s">
        <v>1599</v>
      </c>
      <c r="DI180" s="35" t="s">
        <v>1599</v>
      </c>
      <c r="DJ180" s="35" t="s">
        <v>1599</v>
      </c>
      <c r="DK180" s="35" t="s">
        <v>1599</v>
      </c>
      <c r="DL180" s="35">
        <v>4</v>
      </c>
      <c r="DM180" s="35" t="s">
        <v>1599</v>
      </c>
      <c r="DN180" s="35">
        <v>4</v>
      </c>
      <c r="DO180" s="35">
        <v>4</v>
      </c>
      <c r="DP180" s="35" t="s">
        <v>1599</v>
      </c>
      <c r="DQ180" s="35" t="s">
        <v>1599</v>
      </c>
      <c r="DR180" s="35" t="s">
        <v>1599</v>
      </c>
      <c r="DS180" s="35" t="s">
        <v>1599</v>
      </c>
      <c r="DT180" s="35" t="s">
        <v>1881</v>
      </c>
      <c r="DU180" s="35" t="s">
        <v>54</v>
      </c>
      <c r="DV180" s="35">
        <v>7</v>
      </c>
      <c r="DW180" s="35" t="s">
        <v>1319</v>
      </c>
      <c r="DY180" s="35" t="s">
        <v>54</v>
      </c>
      <c r="EA180" s="35" t="s">
        <v>837</v>
      </c>
      <c r="EB180" s="35" t="s">
        <v>1317</v>
      </c>
      <c r="EC180" s="35" t="s">
        <v>1284</v>
      </c>
      <c r="EJ180" s="35" t="s">
        <v>201</v>
      </c>
      <c r="EK180" s="35">
        <v>0</v>
      </c>
      <c r="EL180" s="35">
        <v>1</v>
      </c>
      <c r="EM180" s="35">
        <v>0</v>
      </c>
      <c r="EN180" s="35">
        <v>0</v>
      </c>
      <c r="EO180" s="35">
        <v>0</v>
      </c>
      <c r="EP180" s="35">
        <v>0</v>
      </c>
      <c r="EQ180" s="35">
        <v>0</v>
      </c>
      <c r="ER180" s="35">
        <v>0</v>
      </c>
      <c r="ES180" s="35">
        <v>0</v>
      </c>
      <c r="FA180" s="20">
        <v>25</v>
      </c>
      <c r="FC180" s="20">
        <v>10</v>
      </c>
      <c r="FE180" s="20" t="s">
        <v>1599</v>
      </c>
      <c r="FG180" s="20" t="s">
        <v>1599</v>
      </c>
      <c r="FK180" s="20" t="s">
        <v>1599</v>
      </c>
      <c r="FL180" s="35" t="s">
        <v>1325</v>
      </c>
      <c r="FM180" s="35">
        <v>1</v>
      </c>
      <c r="FN180" s="35">
        <v>0</v>
      </c>
      <c r="FO180" s="35">
        <v>0</v>
      </c>
      <c r="FQ180" s="35" t="s">
        <v>1548</v>
      </c>
      <c r="FR180" s="44"/>
      <c r="FS180" s="35" t="s">
        <v>1350</v>
      </c>
      <c r="FT180" s="35">
        <v>29</v>
      </c>
      <c r="FU180" s="35" t="s">
        <v>1301</v>
      </c>
      <c r="FV180" s="35" t="s">
        <v>1302</v>
      </c>
      <c r="FX180" s="35">
        <v>8000</v>
      </c>
      <c r="FY180" s="35" t="s">
        <v>1310</v>
      </c>
    </row>
    <row r="181" spans="1:182" x14ac:dyDescent="0.2">
      <c r="A181" s="35" t="s">
        <v>1612</v>
      </c>
      <c r="B181" s="35" t="s">
        <v>568</v>
      </c>
      <c r="C181" s="35" t="s">
        <v>324</v>
      </c>
      <c r="D181" s="35">
        <v>2</v>
      </c>
      <c r="E181" s="35">
        <v>1</v>
      </c>
      <c r="F181" s="35" t="s">
        <v>1054</v>
      </c>
      <c r="G181" s="36">
        <v>43207</v>
      </c>
      <c r="H181" s="37">
        <f t="shared" si="6"/>
        <v>43207</v>
      </c>
      <c r="I181" s="35">
        <v>14</v>
      </c>
      <c r="J181" s="35">
        <v>29</v>
      </c>
      <c r="L181" s="35">
        <v>1</v>
      </c>
      <c r="M181" s="35">
        <v>1</v>
      </c>
      <c r="T181" s="35" t="s">
        <v>1339</v>
      </c>
      <c r="U181" s="35" t="s">
        <v>55</v>
      </c>
      <c r="V181" s="35">
        <v>15</v>
      </c>
      <c r="W181" s="35" t="s">
        <v>1276</v>
      </c>
      <c r="X181" s="35" t="s">
        <v>1277</v>
      </c>
      <c r="Y181" s="35">
        <v>1</v>
      </c>
      <c r="Z181" s="35">
        <v>0</v>
      </c>
      <c r="AA181" s="35">
        <v>0</v>
      </c>
      <c r="AB181" s="35">
        <v>0</v>
      </c>
      <c r="AC181" s="35">
        <v>0</v>
      </c>
      <c r="AD181" s="35">
        <v>0</v>
      </c>
      <c r="AE181" s="35">
        <v>0</v>
      </c>
      <c r="AF181" s="35">
        <v>0</v>
      </c>
      <c r="AH181" s="35">
        <v>0</v>
      </c>
      <c r="AI181" s="35" t="s">
        <v>1311</v>
      </c>
      <c r="AJ181" s="35">
        <v>0</v>
      </c>
      <c r="AK181" s="35">
        <v>1</v>
      </c>
      <c r="AL181" s="35">
        <v>0</v>
      </c>
      <c r="AM181" s="35">
        <v>0</v>
      </c>
      <c r="AN181" s="35">
        <v>0</v>
      </c>
      <c r="AO181" s="35">
        <v>0</v>
      </c>
      <c r="AP181" s="35">
        <v>0</v>
      </c>
      <c r="AR181" s="35">
        <v>0</v>
      </c>
      <c r="AS181" s="35">
        <v>2</v>
      </c>
      <c r="AT181" s="35" t="s">
        <v>1694</v>
      </c>
      <c r="AU181" s="35">
        <v>0</v>
      </c>
      <c r="AV181" s="35">
        <v>1</v>
      </c>
      <c r="AW181" s="35">
        <v>1</v>
      </c>
      <c r="AX181" s="35">
        <v>0</v>
      </c>
      <c r="AY181" s="35">
        <v>1</v>
      </c>
      <c r="AZ181" s="35">
        <v>0</v>
      </c>
      <c r="BA181" s="35">
        <v>0</v>
      </c>
      <c r="BB181" s="35">
        <v>0</v>
      </c>
      <c r="BC181" s="35">
        <v>0</v>
      </c>
      <c r="BD181" s="35">
        <v>0</v>
      </c>
      <c r="BE181" s="35">
        <v>0</v>
      </c>
      <c r="BF181" s="35">
        <v>1</v>
      </c>
      <c r="BG181" s="35">
        <v>0</v>
      </c>
      <c r="BI181" s="35" t="s">
        <v>1291</v>
      </c>
      <c r="BJ181" s="35">
        <v>10</v>
      </c>
      <c r="BK181" s="35" t="s">
        <v>1727</v>
      </c>
      <c r="BL181" s="35">
        <v>1</v>
      </c>
      <c r="BM181" s="35">
        <v>0</v>
      </c>
      <c r="BN181" s="35">
        <v>0</v>
      </c>
      <c r="BO181" s="35">
        <v>0</v>
      </c>
      <c r="BP181" s="35">
        <v>0</v>
      </c>
      <c r="BQ181" s="35">
        <v>0</v>
      </c>
      <c r="BR181" s="35">
        <v>0</v>
      </c>
      <c r="BS181" s="35">
        <v>1</v>
      </c>
      <c r="BT181" s="35">
        <v>0</v>
      </c>
      <c r="BU181" s="35">
        <v>0</v>
      </c>
      <c r="BV181" s="35">
        <v>0</v>
      </c>
      <c r="BW181" s="35">
        <v>0</v>
      </c>
      <c r="BX181" s="35">
        <v>0</v>
      </c>
      <c r="CD181" s="35" t="s">
        <v>1795</v>
      </c>
      <c r="CE181" s="35">
        <v>1</v>
      </c>
      <c r="CF181" s="35">
        <v>1</v>
      </c>
      <c r="CG181" s="35">
        <v>0</v>
      </c>
      <c r="CH181" s="35">
        <v>0</v>
      </c>
      <c r="CI181" s="35">
        <v>0</v>
      </c>
      <c r="CJ181" s="35">
        <v>0</v>
      </c>
      <c r="CK181" s="35">
        <v>0</v>
      </c>
      <c r="CL181" s="35">
        <v>1</v>
      </c>
      <c r="CM181" s="35">
        <v>1</v>
      </c>
      <c r="CN181" s="35">
        <v>0</v>
      </c>
      <c r="CO181" s="35">
        <v>0</v>
      </c>
      <c r="CP181" s="35">
        <v>0</v>
      </c>
      <c r="CQ181" s="35">
        <v>0</v>
      </c>
      <c r="CR181" s="35">
        <v>0</v>
      </c>
      <c r="CS181" s="35">
        <v>0</v>
      </c>
      <c r="CT181" s="35">
        <v>0</v>
      </c>
      <c r="CX181" s="35">
        <v>4</v>
      </c>
      <c r="CY181" s="35">
        <v>4</v>
      </c>
      <c r="CZ181" s="35">
        <v>4</v>
      </c>
      <c r="DA181" s="35">
        <v>4</v>
      </c>
      <c r="DB181" s="35">
        <v>4</v>
      </c>
      <c r="DC181" s="35">
        <v>4</v>
      </c>
      <c r="DD181" s="35">
        <v>4</v>
      </c>
      <c r="DE181" s="35">
        <v>4</v>
      </c>
      <c r="DF181" s="35" t="s">
        <v>1599</v>
      </c>
      <c r="DG181" s="35">
        <v>4</v>
      </c>
      <c r="DH181" s="35" t="s">
        <v>1599</v>
      </c>
      <c r="DI181" s="35" t="s">
        <v>1599</v>
      </c>
      <c r="DJ181" s="35" t="s">
        <v>1599</v>
      </c>
      <c r="DK181" s="35" t="s">
        <v>1599</v>
      </c>
      <c r="DL181" s="35" t="s">
        <v>1599</v>
      </c>
      <c r="DM181" s="35" t="s">
        <v>1599</v>
      </c>
      <c r="DN181" s="35" t="s">
        <v>1599</v>
      </c>
      <c r="DO181" s="35" t="s">
        <v>1599</v>
      </c>
      <c r="DP181" s="35" t="s">
        <v>1599</v>
      </c>
      <c r="DQ181" s="35" t="s">
        <v>1599</v>
      </c>
      <c r="DR181" s="35" t="s">
        <v>1599</v>
      </c>
      <c r="DS181" s="35" t="s">
        <v>1599</v>
      </c>
      <c r="DT181" s="35" t="s">
        <v>1881</v>
      </c>
      <c r="DU181" s="35" t="s">
        <v>54</v>
      </c>
      <c r="DV181" s="35">
        <v>7</v>
      </c>
      <c r="DW181" s="35" t="s">
        <v>1319</v>
      </c>
      <c r="DY181" s="35" t="s">
        <v>54</v>
      </c>
      <c r="EA181" s="35" t="s">
        <v>837</v>
      </c>
      <c r="EB181" s="35" t="s">
        <v>1317</v>
      </c>
      <c r="EC181" s="35" t="s">
        <v>1284</v>
      </c>
      <c r="EJ181" s="35" t="s">
        <v>201</v>
      </c>
      <c r="EK181" s="35">
        <v>0</v>
      </c>
      <c r="EL181" s="35">
        <v>1</v>
      </c>
      <c r="EM181" s="35">
        <v>0</v>
      </c>
      <c r="EN181" s="35">
        <v>0</v>
      </c>
      <c r="EO181" s="35">
        <v>0</v>
      </c>
      <c r="EP181" s="35">
        <v>0</v>
      </c>
      <c r="EQ181" s="35">
        <v>0</v>
      </c>
      <c r="ER181" s="35">
        <v>0</v>
      </c>
      <c r="ES181" s="35">
        <v>0</v>
      </c>
      <c r="FA181" s="20">
        <v>25</v>
      </c>
      <c r="FC181" s="20">
        <v>10</v>
      </c>
      <c r="FE181" s="20" t="s">
        <v>1599</v>
      </c>
      <c r="FG181" s="20" t="s">
        <v>1599</v>
      </c>
      <c r="FK181" s="20" t="s">
        <v>1599</v>
      </c>
      <c r="FL181" s="35" t="s">
        <v>1299</v>
      </c>
      <c r="FM181" s="35">
        <v>0</v>
      </c>
      <c r="FN181" s="35">
        <v>0</v>
      </c>
      <c r="FO181" s="35">
        <v>1</v>
      </c>
      <c r="FP181" s="35" t="s">
        <v>1549</v>
      </c>
      <c r="FQ181" s="35" t="s">
        <v>1548</v>
      </c>
      <c r="FR181" s="44"/>
      <c r="FS181" s="35" t="s">
        <v>1350</v>
      </c>
      <c r="FT181" s="35">
        <v>28</v>
      </c>
      <c r="FU181" s="35" t="s">
        <v>1282</v>
      </c>
      <c r="FV181" s="35" t="s">
        <v>1302</v>
      </c>
      <c r="FX181" s="35">
        <v>8000</v>
      </c>
      <c r="FY181" s="35" t="s">
        <v>1284</v>
      </c>
    </row>
    <row r="182" spans="1:182" x14ac:dyDescent="0.2">
      <c r="A182" s="35" t="s">
        <v>1612</v>
      </c>
      <c r="B182" s="35" t="s">
        <v>568</v>
      </c>
      <c r="C182" s="35" t="s">
        <v>326</v>
      </c>
      <c r="D182" s="35">
        <v>2</v>
      </c>
      <c r="E182" s="35">
        <v>1</v>
      </c>
      <c r="F182" s="35" t="s">
        <v>1054</v>
      </c>
      <c r="G182" s="36">
        <v>43207</v>
      </c>
      <c r="H182" s="37">
        <f t="shared" si="6"/>
        <v>43207</v>
      </c>
      <c r="I182" s="35">
        <v>15</v>
      </c>
      <c r="J182" s="35">
        <v>29</v>
      </c>
      <c r="L182" s="35">
        <v>1</v>
      </c>
      <c r="M182" s="35">
        <v>1</v>
      </c>
      <c r="T182" s="35" t="s">
        <v>1339</v>
      </c>
      <c r="U182" s="35" t="s">
        <v>55</v>
      </c>
      <c r="V182" s="35">
        <v>18</v>
      </c>
      <c r="W182" s="35" t="s">
        <v>1340</v>
      </c>
      <c r="X182" s="35" t="s">
        <v>201</v>
      </c>
      <c r="Y182" s="35">
        <v>0</v>
      </c>
      <c r="Z182" s="35">
        <v>1</v>
      </c>
      <c r="AA182" s="35">
        <v>0</v>
      </c>
      <c r="AB182" s="35">
        <v>0</v>
      </c>
      <c r="AC182" s="35">
        <v>0</v>
      </c>
      <c r="AD182" s="35">
        <v>0</v>
      </c>
      <c r="AE182" s="35">
        <v>0</v>
      </c>
      <c r="AF182" s="35">
        <v>0</v>
      </c>
      <c r="AH182" s="35">
        <v>3</v>
      </c>
      <c r="AI182" s="35" t="s">
        <v>1311</v>
      </c>
      <c r="AJ182" s="35">
        <v>0</v>
      </c>
      <c r="AK182" s="35">
        <v>1</v>
      </c>
      <c r="AL182" s="35">
        <v>0</v>
      </c>
      <c r="AM182" s="35">
        <v>0</v>
      </c>
      <c r="AN182" s="35">
        <v>0</v>
      </c>
      <c r="AO182" s="35">
        <v>0</v>
      </c>
      <c r="AP182" s="35">
        <v>0</v>
      </c>
      <c r="AR182" s="35">
        <v>0</v>
      </c>
      <c r="AS182" s="35">
        <v>2</v>
      </c>
      <c r="AT182" s="35" t="s">
        <v>1663</v>
      </c>
      <c r="AU182" s="35">
        <v>0</v>
      </c>
      <c r="AV182" s="35">
        <v>1</v>
      </c>
      <c r="AW182" s="35">
        <v>0</v>
      </c>
      <c r="AX182" s="35">
        <v>1</v>
      </c>
      <c r="AY182" s="35">
        <v>0</v>
      </c>
      <c r="AZ182" s="35">
        <v>0</v>
      </c>
      <c r="BA182" s="35">
        <v>0</v>
      </c>
      <c r="BB182" s="35">
        <v>0</v>
      </c>
      <c r="BC182" s="35">
        <v>0</v>
      </c>
      <c r="BD182" s="35">
        <v>0</v>
      </c>
      <c r="BE182" s="35">
        <v>0</v>
      </c>
      <c r="BF182" s="35">
        <v>0</v>
      </c>
      <c r="BG182" s="35">
        <v>0</v>
      </c>
      <c r="BI182" s="35" t="s">
        <v>1291</v>
      </c>
      <c r="BJ182" s="35">
        <v>20</v>
      </c>
      <c r="BK182" s="35" t="s">
        <v>1330</v>
      </c>
      <c r="BL182" s="35">
        <v>0</v>
      </c>
      <c r="BM182" s="35">
        <v>1</v>
      </c>
      <c r="BN182" s="35">
        <v>0</v>
      </c>
      <c r="BO182" s="35">
        <v>0</v>
      </c>
      <c r="BP182" s="35">
        <v>0</v>
      </c>
      <c r="BQ182" s="35">
        <v>0</v>
      </c>
      <c r="BR182" s="35">
        <v>0</v>
      </c>
      <c r="BS182" s="35">
        <v>0</v>
      </c>
      <c r="BT182" s="35">
        <v>0</v>
      </c>
      <c r="BU182" s="35">
        <v>0</v>
      </c>
      <c r="BV182" s="35">
        <v>0</v>
      </c>
      <c r="BW182" s="35">
        <v>0</v>
      </c>
      <c r="BX182" s="35">
        <v>0</v>
      </c>
      <c r="BY182" s="35" t="s">
        <v>1550</v>
      </c>
      <c r="CD182" s="35" t="s">
        <v>1785</v>
      </c>
      <c r="CE182" s="35">
        <v>1</v>
      </c>
      <c r="CF182" s="35">
        <v>0</v>
      </c>
      <c r="CG182" s="35">
        <v>0</v>
      </c>
      <c r="CH182" s="35">
        <v>0</v>
      </c>
      <c r="CI182" s="35">
        <v>1</v>
      </c>
      <c r="CJ182" s="35">
        <v>0</v>
      </c>
      <c r="CK182" s="35">
        <v>0</v>
      </c>
      <c r="CL182" s="35">
        <v>0</v>
      </c>
      <c r="CM182" s="35">
        <v>0</v>
      </c>
      <c r="CN182" s="35">
        <v>0</v>
      </c>
      <c r="CO182" s="35">
        <v>0</v>
      </c>
      <c r="CP182" s="35">
        <v>0</v>
      </c>
      <c r="CQ182" s="35">
        <v>0</v>
      </c>
      <c r="CR182" s="35">
        <v>0</v>
      </c>
      <c r="CS182" s="35">
        <v>0</v>
      </c>
      <c r="CT182" s="35">
        <v>0</v>
      </c>
      <c r="CX182" s="35">
        <v>4</v>
      </c>
      <c r="CY182" s="35">
        <v>4</v>
      </c>
      <c r="CZ182" s="35" t="s">
        <v>1599</v>
      </c>
      <c r="DA182" s="35">
        <v>3</v>
      </c>
      <c r="DB182" s="35">
        <v>2</v>
      </c>
      <c r="DC182" s="35">
        <v>3</v>
      </c>
      <c r="DD182" s="35">
        <v>3</v>
      </c>
      <c r="DE182" s="35">
        <v>3</v>
      </c>
      <c r="DF182" s="35" t="s">
        <v>1599</v>
      </c>
      <c r="DG182" s="35">
        <v>3</v>
      </c>
      <c r="DH182" s="35">
        <v>4</v>
      </c>
      <c r="DI182" s="35">
        <v>4</v>
      </c>
      <c r="DJ182" s="35">
        <v>3</v>
      </c>
      <c r="DK182" s="35">
        <v>3</v>
      </c>
      <c r="DL182" s="35">
        <v>3</v>
      </c>
      <c r="DM182" s="35" t="s">
        <v>1599</v>
      </c>
      <c r="DN182" s="35">
        <v>3</v>
      </c>
      <c r="DO182" s="35" t="s">
        <v>1599</v>
      </c>
      <c r="DP182" s="35" t="s">
        <v>1599</v>
      </c>
      <c r="DQ182" s="35" t="s">
        <v>1599</v>
      </c>
      <c r="DR182" s="35" t="s">
        <v>1599</v>
      </c>
      <c r="DS182" s="35" t="s">
        <v>1599</v>
      </c>
      <c r="DU182" s="35" t="s">
        <v>54</v>
      </c>
      <c r="DV182" s="35">
        <v>3</v>
      </c>
      <c r="DW182" s="35" t="s">
        <v>1318</v>
      </c>
      <c r="DY182" s="35" t="s">
        <v>54</v>
      </c>
      <c r="EA182" s="35" t="s">
        <v>1551</v>
      </c>
      <c r="EB182" s="35" t="s">
        <v>1317</v>
      </c>
      <c r="EC182" s="35" t="s">
        <v>1284</v>
      </c>
      <c r="EJ182" s="35" t="s">
        <v>201</v>
      </c>
      <c r="EK182" s="35">
        <v>0</v>
      </c>
      <c r="EL182" s="35">
        <v>1</v>
      </c>
      <c r="EM182" s="35">
        <v>0</v>
      </c>
      <c r="EN182" s="35">
        <v>0</v>
      </c>
      <c r="EO182" s="35">
        <v>0</v>
      </c>
      <c r="EP182" s="35">
        <v>0</v>
      </c>
      <c r="EQ182" s="35">
        <v>0</v>
      </c>
      <c r="ER182" s="35">
        <v>0</v>
      </c>
      <c r="ES182" s="35">
        <v>0</v>
      </c>
      <c r="FA182" s="20">
        <v>60</v>
      </c>
      <c r="FC182" s="20">
        <v>20</v>
      </c>
      <c r="FE182" s="20">
        <v>30</v>
      </c>
      <c r="FG182" s="20">
        <v>10</v>
      </c>
      <c r="FK182" s="20" t="s">
        <v>1599</v>
      </c>
      <c r="FL182" s="35" t="s">
        <v>1299</v>
      </c>
      <c r="FM182" s="35">
        <v>0</v>
      </c>
      <c r="FN182" s="35">
        <v>0</v>
      </c>
      <c r="FO182" s="35">
        <v>1</v>
      </c>
      <c r="FP182" s="35" t="s">
        <v>1552</v>
      </c>
      <c r="FQ182" s="35" t="s">
        <v>1398</v>
      </c>
      <c r="FR182" s="44">
        <v>14000</v>
      </c>
      <c r="FS182" s="35" t="s">
        <v>1281</v>
      </c>
      <c r="FT182" s="35">
        <v>36</v>
      </c>
      <c r="FU182" s="35" t="s">
        <v>1301</v>
      </c>
      <c r="FV182" s="35" t="s">
        <v>1302</v>
      </c>
      <c r="FX182" s="35">
        <v>2000</v>
      </c>
      <c r="FY182" s="35" t="s">
        <v>1310</v>
      </c>
    </row>
    <row r="183" spans="1:182" x14ac:dyDescent="0.2">
      <c r="A183" s="35" t="s">
        <v>1612</v>
      </c>
      <c r="B183" s="35" t="s">
        <v>568</v>
      </c>
      <c r="C183" s="35" t="s">
        <v>329</v>
      </c>
      <c r="D183" s="35">
        <v>2</v>
      </c>
      <c r="E183" s="35">
        <v>1</v>
      </c>
      <c r="F183" s="35" t="s">
        <v>1054</v>
      </c>
      <c r="G183" s="36">
        <v>43207</v>
      </c>
      <c r="H183" s="37">
        <f t="shared" si="6"/>
        <v>43207</v>
      </c>
      <c r="I183" s="35">
        <v>15</v>
      </c>
      <c r="J183" s="35">
        <v>29</v>
      </c>
      <c r="L183" s="35">
        <v>1</v>
      </c>
      <c r="M183" s="35">
        <v>1</v>
      </c>
      <c r="T183" s="35" t="s">
        <v>1339</v>
      </c>
      <c r="U183" s="35" t="s">
        <v>55</v>
      </c>
      <c r="V183" s="35">
        <v>18</v>
      </c>
      <c r="W183" s="35" t="s">
        <v>1286</v>
      </c>
      <c r="X183" s="35" t="s">
        <v>201</v>
      </c>
      <c r="Y183" s="35">
        <v>0</v>
      </c>
      <c r="Z183" s="35">
        <v>1</v>
      </c>
      <c r="AA183" s="35">
        <v>0</v>
      </c>
      <c r="AB183" s="35">
        <v>0</v>
      </c>
      <c r="AC183" s="35">
        <v>0</v>
      </c>
      <c r="AD183" s="35">
        <v>0</v>
      </c>
      <c r="AE183" s="35">
        <v>0</v>
      </c>
      <c r="AF183" s="35">
        <v>0</v>
      </c>
      <c r="AH183" s="35">
        <v>3</v>
      </c>
      <c r="AI183" s="35" t="s">
        <v>1311</v>
      </c>
      <c r="AJ183" s="35">
        <v>0</v>
      </c>
      <c r="AK183" s="35">
        <v>1</v>
      </c>
      <c r="AL183" s="35">
        <v>0</v>
      </c>
      <c r="AM183" s="35">
        <v>0</v>
      </c>
      <c r="AN183" s="35">
        <v>0</v>
      </c>
      <c r="AO183" s="35">
        <v>0</v>
      </c>
      <c r="AP183" s="35">
        <v>0</v>
      </c>
      <c r="AR183" s="35">
        <v>0</v>
      </c>
      <c r="AS183" s="35">
        <v>2</v>
      </c>
      <c r="AT183" s="35" t="s">
        <v>1304</v>
      </c>
      <c r="AU183" s="35">
        <v>0</v>
      </c>
      <c r="AV183" s="35">
        <v>1</v>
      </c>
      <c r="AW183" s="35">
        <v>0</v>
      </c>
      <c r="AX183" s="35">
        <v>0</v>
      </c>
      <c r="AY183" s="35">
        <v>0</v>
      </c>
      <c r="AZ183" s="35">
        <v>0</v>
      </c>
      <c r="BA183" s="35">
        <v>0</v>
      </c>
      <c r="BB183" s="35">
        <v>0</v>
      </c>
      <c r="BC183" s="35">
        <v>0</v>
      </c>
      <c r="BD183" s="35">
        <v>0</v>
      </c>
      <c r="BE183" s="35">
        <v>0</v>
      </c>
      <c r="BF183" s="35">
        <v>0</v>
      </c>
      <c r="BG183" s="35">
        <v>0</v>
      </c>
      <c r="BI183" s="35" t="s">
        <v>1322</v>
      </c>
      <c r="BK183" s="35" t="s">
        <v>1732</v>
      </c>
      <c r="BL183" s="35">
        <v>1</v>
      </c>
      <c r="BM183" s="35">
        <v>0</v>
      </c>
      <c r="BN183" s="35">
        <v>0</v>
      </c>
      <c r="BO183" s="35">
        <v>0</v>
      </c>
      <c r="BP183" s="35">
        <v>0</v>
      </c>
      <c r="BQ183" s="35">
        <v>0</v>
      </c>
      <c r="BR183" s="35">
        <v>1</v>
      </c>
      <c r="BS183" s="35">
        <v>0</v>
      </c>
      <c r="BT183" s="35">
        <v>0</v>
      </c>
      <c r="BU183" s="35">
        <v>0</v>
      </c>
      <c r="BV183" s="35">
        <v>0</v>
      </c>
      <c r="BW183" s="35">
        <v>0</v>
      </c>
      <c r="BX183" s="35">
        <v>0</v>
      </c>
      <c r="CD183" s="35" t="s">
        <v>1808</v>
      </c>
      <c r="CE183" s="35">
        <v>1</v>
      </c>
      <c r="CF183" s="35">
        <v>0</v>
      </c>
      <c r="CG183" s="35">
        <v>0</v>
      </c>
      <c r="CH183" s="35">
        <v>0</v>
      </c>
      <c r="CI183" s="35">
        <v>0</v>
      </c>
      <c r="CJ183" s="35">
        <v>0</v>
      </c>
      <c r="CK183" s="35">
        <v>1</v>
      </c>
      <c r="CL183" s="35">
        <v>0</v>
      </c>
      <c r="CM183" s="35">
        <v>0</v>
      </c>
      <c r="CN183" s="35">
        <v>0</v>
      </c>
      <c r="CO183" s="35">
        <v>0</v>
      </c>
      <c r="CP183" s="35">
        <v>0</v>
      </c>
      <c r="CQ183" s="35">
        <v>0</v>
      </c>
      <c r="CR183" s="35">
        <v>0</v>
      </c>
      <c r="CS183" s="35">
        <v>0</v>
      </c>
      <c r="CT183" s="35">
        <v>0</v>
      </c>
      <c r="CX183" s="35">
        <v>4</v>
      </c>
      <c r="CY183" s="35">
        <v>3</v>
      </c>
      <c r="CZ183" s="35">
        <v>3</v>
      </c>
      <c r="DA183" s="35">
        <v>3</v>
      </c>
      <c r="DB183" s="35">
        <v>3</v>
      </c>
      <c r="DC183" s="35">
        <v>3</v>
      </c>
      <c r="DD183" s="35">
        <v>3</v>
      </c>
      <c r="DE183" s="35">
        <v>3</v>
      </c>
      <c r="DF183" s="35" t="s">
        <v>1599</v>
      </c>
      <c r="DG183" s="35">
        <v>3</v>
      </c>
      <c r="DH183" s="35">
        <v>3</v>
      </c>
      <c r="DI183" s="35">
        <v>4</v>
      </c>
      <c r="DJ183" s="35">
        <v>4</v>
      </c>
      <c r="DK183" s="35">
        <v>3</v>
      </c>
      <c r="DL183" s="35" t="s">
        <v>1599</v>
      </c>
      <c r="DM183" s="35">
        <v>3</v>
      </c>
      <c r="DN183" s="35">
        <v>3</v>
      </c>
      <c r="DO183" s="35">
        <v>2</v>
      </c>
      <c r="DP183" s="35" t="s">
        <v>1599</v>
      </c>
      <c r="DQ183" s="35">
        <v>2</v>
      </c>
      <c r="DR183" s="35" t="s">
        <v>1599</v>
      </c>
      <c r="DS183" s="35">
        <v>2</v>
      </c>
      <c r="DU183" s="35" t="s">
        <v>54</v>
      </c>
      <c r="DV183" s="35">
        <v>3</v>
      </c>
      <c r="DW183" s="35" t="s">
        <v>1318</v>
      </c>
      <c r="DY183" s="35" t="s">
        <v>54</v>
      </c>
      <c r="DZ183" s="35">
        <v>20</v>
      </c>
      <c r="EA183" s="35" t="s">
        <v>1551</v>
      </c>
      <c r="EB183" s="35" t="s">
        <v>1296</v>
      </c>
      <c r="EC183" s="35" t="s">
        <v>1284</v>
      </c>
      <c r="EJ183" s="35" t="s">
        <v>201</v>
      </c>
      <c r="EK183" s="35">
        <v>0</v>
      </c>
      <c r="EL183" s="35">
        <v>1</v>
      </c>
      <c r="EM183" s="35">
        <v>0</v>
      </c>
      <c r="EN183" s="35">
        <v>0</v>
      </c>
      <c r="EO183" s="35">
        <v>0</v>
      </c>
      <c r="EP183" s="35">
        <v>0</v>
      </c>
      <c r="EQ183" s="35">
        <v>0</v>
      </c>
      <c r="ER183" s="35">
        <v>0</v>
      </c>
      <c r="ES183" s="35">
        <v>0</v>
      </c>
      <c r="FA183" s="20">
        <v>60</v>
      </c>
      <c r="FC183" s="20">
        <v>20</v>
      </c>
      <c r="FE183" s="20" t="s">
        <v>1599</v>
      </c>
      <c r="FG183" s="20" t="s">
        <v>1599</v>
      </c>
      <c r="FK183" s="20" t="s">
        <v>1599</v>
      </c>
      <c r="FL183" s="35" t="s">
        <v>1299</v>
      </c>
      <c r="FM183" s="35">
        <v>0</v>
      </c>
      <c r="FN183" s="35">
        <v>0</v>
      </c>
      <c r="FO183" s="35">
        <v>1</v>
      </c>
      <c r="FQ183" s="35" t="s">
        <v>1553</v>
      </c>
      <c r="FR183" s="44">
        <v>14120</v>
      </c>
      <c r="FS183" s="35" t="s">
        <v>1281</v>
      </c>
      <c r="FT183" s="35">
        <v>38</v>
      </c>
      <c r="FU183" s="35" t="s">
        <v>1282</v>
      </c>
      <c r="FV183" s="35" t="s">
        <v>1336</v>
      </c>
      <c r="FX183" s="35">
        <v>2000</v>
      </c>
      <c r="FY183" s="35" t="s">
        <v>1303</v>
      </c>
    </row>
    <row r="184" spans="1:182" x14ac:dyDescent="0.2">
      <c r="A184" s="35" t="s">
        <v>1612</v>
      </c>
      <c r="B184" s="35" t="s">
        <v>568</v>
      </c>
      <c r="C184" s="35" t="s">
        <v>332</v>
      </c>
      <c r="D184" s="35">
        <v>1</v>
      </c>
      <c r="E184" s="35">
        <v>1</v>
      </c>
      <c r="F184" s="35" t="s">
        <v>1054</v>
      </c>
      <c r="G184" s="36">
        <v>43207</v>
      </c>
      <c r="H184" s="37">
        <f t="shared" si="6"/>
        <v>43207</v>
      </c>
      <c r="I184" s="35">
        <v>14</v>
      </c>
      <c r="J184" s="35">
        <v>29</v>
      </c>
      <c r="L184" s="35">
        <v>1</v>
      </c>
      <c r="M184" s="35">
        <v>1</v>
      </c>
      <c r="T184" s="35" t="s">
        <v>1274</v>
      </c>
      <c r="U184" s="35" t="s">
        <v>55</v>
      </c>
      <c r="V184" s="35">
        <v>12</v>
      </c>
      <c r="W184" s="35" t="s">
        <v>1276</v>
      </c>
      <c r="X184" s="35" t="s">
        <v>1277</v>
      </c>
      <c r="Y184" s="35">
        <v>1</v>
      </c>
      <c r="Z184" s="35">
        <v>0</v>
      </c>
      <c r="AA184" s="35">
        <v>0</v>
      </c>
      <c r="AB184" s="35">
        <v>0</v>
      </c>
      <c r="AC184" s="35">
        <v>0</v>
      </c>
      <c r="AD184" s="35">
        <v>0</v>
      </c>
      <c r="AE184" s="35">
        <v>0</v>
      </c>
      <c r="AF184" s="35">
        <v>0</v>
      </c>
      <c r="AH184" s="35">
        <v>12</v>
      </c>
      <c r="AI184" s="35" t="s">
        <v>1278</v>
      </c>
      <c r="AJ184" s="35">
        <v>1</v>
      </c>
      <c r="AK184" s="35">
        <v>0</v>
      </c>
      <c r="AL184" s="35">
        <v>0</v>
      </c>
      <c r="AM184" s="35">
        <v>0</v>
      </c>
      <c r="AN184" s="35">
        <v>0</v>
      </c>
      <c r="AO184" s="35">
        <v>0</v>
      </c>
      <c r="AP184" s="35">
        <v>0</v>
      </c>
      <c r="AR184" s="35">
        <v>0</v>
      </c>
      <c r="AS184" s="35">
        <v>1</v>
      </c>
      <c r="AT184" s="35" t="s">
        <v>1279</v>
      </c>
      <c r="AU184" s="35">
        <v>0</v>
      </c>
      <c r="AV184" s="35">
        <v>0</v>
      </c>
      <c r="AW184" s="35">
        <v>0</v>
      </c>
      <c r="AX184" s="35">
        <v>0</v>
      </c>
      <c r="AY184" s="35">
        <v>0</v>
      </c>
      <c r="AZ184" s="35">
        <v>0</v>
      </c>
      <c r="BA184" s="35">
        <v>0</v>
      </c>
      <c r="BB184" s="35">
        <v>0</v>
      </c>
      <c r="BC184" s="35">
        <v>0</v>
      </c>
      <c r="BD184" s="35">
        <v>0</v>
      </c>
      <c r="BE184" s="35">
        <v>0</v>
      </c>
      <c r="BF184" s="35">
        <v>0</v>
      </c>
      <c r="BG184" s="35">
        <v>1</v>
      </c>
      <c r="BK184" s="35" t="s">
        <v>1772</v>
      </c>
      <c r="BL184" s="35">
        <v>0</v>
      </c>
      <c r="BM184" s="35">
        <v>0</v>
      </c>
      <c r="BN184" s="35">
        <v>0</v>
      </c>
      <c r="BO184" s="35">
        <v>0</v>
      </c>
      <c r="BP184" s="35">
        <v>0</v>
      </c>
      <c r="BQ184" s="35">
        <v>0</v>
      </c>
      <c r="BR184" s="35">
        <v>0</v>
      </c>
      <c r="BS184" s="35">
        <v>0</v>
      </c>
      <c r="BT184" s="35">
        <v>0</v>
      </c>
      <c r="BU184" s="35">
        <v>0</v>
      </c>
      <c r="BV184" s="35">
        <v>0</v>
      </c>
      <c r="BW184" s="35">
        <v>1</v>
      </c>
      <c r="BX184" s="35">
        <v>0</v>
      </c>
      <c r="CD184" s="35" t="s">
        <v>1280</v>
      </c>
      <c r="CE184" s="35">
        <v>0</v>
      </c>
      <c r="CF184" s="35">
        <v>0</v>
      </c>
      <c r="CG184" s="35">
        <v>0</v>
      </c>
      <c r="CH184" s="35">
        <v>0</v>
      </c>
      <c r="CI184" s="35">
        <v>0</v>
      </c>
      <c r="CJ184" s="35">
        <v>0</v>
      </c>
      <c r="CK184" s="35">
        <v>0</v>
      </c>
      <c r="CL184" s="35">
        <v>0</v>
      </c>
      <c r="CM184" s="35">
        <v>0</v>
      </c>
      <c r="CN184" s="35">
        <v>0</v>
      </c>
      <c r="CO184" s="35">
        <v>0</v>
      </c>
      <c r="CP184" s="35">
        <v>0</v>
      </c>
      <c r="CQ184" s="35">
        <v>0</v>
      </c>
      <c r="CR184" s="35">
        <v>0</v>
      </c>
      <c r="CS184" s="35">
        <v>1</v>
      </c>
      <c r="CT184" s="35">
        <v>0</v>
      </c>
      <c r="CX184" s="35">
        <v>3</v>
      </c>
      <c r="CY184" s="35">
        <v>3</v>
      </c>
      <c r="CZ184" s="35" t="s">
        <v>1599</v>
      </c>
      <c r="DA184" s="35">
        <v>4</v>
      </c>
      <c r="DB184" s="35">
        <v>2</v>
      </c>
      <c r="DC184" s="35">
        <v>3</v>
      </c>
      <c r="DD184" s="35">
        <v>3</v>
      </c>
      <c r="DE184" s="35">
        <v>4</v>
      </c>
      <c r="DF184" s="35">
        <v>3</v>
      </c>
      <c r="DG184" s="35">
        <v>1</v>
      </c>
      <c r="DH184" s="35" t="s">
        <v>1599</v>
      </c>
      <c r="DI184" s="35" t="s">
        <v>1599</v>
      </c>
      <c r="DJ184" s="35" t="s">
        <v>1599</v>
      </c>
      <c r="DK184" s="35" t="s">
        <v>1599</v>
      </c>
      <c r="DL184" s="35" t="s">
        <v>1599</v>
      </c>
      <c r="DM184" s="35" t="s">
        <v>1599</v>
      </c>
      <c r="DN184" s="35">
        <v>2</v>
      </c>
      <c r="DO184" s="35" t="s">
        <v>1599</v>
      </c>
      <c r="DP184" s="35" t="s">
        <v>1599</v>
      </c>
      <c r="DQ184" s="35" t="s">
        <v>1599</v>
      </c>
      <c r="DR184" s="35" t="s">
        <v>1599</v>
      </c>
      <c r="DS184" s="35" t="s">
        <v>1599</v>
      </c>
      <c r="DU184" s="35" t="s">
        <v>51</v>
      </c>
      <c r="EJ184" s="35" t="s">
        <v>1599</v>
      </c>
      <c r="EW184" s="20" t="s">
        <v>51</v>
      </c>
      <c r="FA184" s="20" t="s">
        <v>1599</v>
      </c>
      <c r="FC184" s="20" t="s">
        <v>1599</v>
      </c>
      <c r="FE184" s="20" t="s">
        <v>1599</v>
      </c>
      <c r="FG184" s="20" t="s">
        <v>1599</v>
      </c>
      <c r="FK184" s="20" t="s">
        <v>1599</v>
      </c>
      <c r="FL184" s="35" t="s">
        <v>1599</v>
      </c>
      <c r="FQ184" s="35" t="s">
        <v>839</v>
      </c>
      <c r="FR184" s="44">
        <v>29250</v>
      </c>
      <c r="FS184" s="35" t="s">
        <v>1281</v>
      </c>
      <c r="FT184" s="35">
        <v>24</v>
      </c>
      <c r="FU184" s="35" t="s">
        <v>1282</v>
      </c>
      <c r="FV184" s="35" t="s">
        <v>1336</v>
      </c>
      <c r="FX184" s="35">
        <v>2000</v>
      </c>
      <c r="FY184" s="35" t="s">
        <v>1310</v>
      </c>
    </row>
    <row r="185" spans="1:182" x14ac:dyDescent="0.2">
      <c r="A185" s="35" t="s">
        <v>1612</v>
      </c>
      <c r="B185" s="35" t="s">
        <v>568</v>
      </c>
      <c r="C185" s="35" t="s">
        <v>334</v>
      </c>
      <c r="D185" s="35">
        <v>1</v>
      </c>
      <c r="E185" s="35">
        <v>1</v>
      </c>
      <c r="F185" s="35" t="s">
        <v>1054</v>
      </c>
      <c r="G185" s="36">
        <v>43207</v>
      </c>
      <c r="H185" s="37">
        <f t="shared" si="6"/>
        <v>43207</v>
      </c>
      <c r="I185" s="35">
        <v>15</v>
      </c>
      <c r="J185" s="35">
        <v>29</v>
      </c>
      <c r="L185" s="35">
        <v>1</v>
      </c>
      <c r="M185" s="35">
        <v>1</v>
      </c>
      <c r="T185" s="35" t="s">
        <v>1274</v>
      </c>
      <c r="U185" s="35" t="s">
        <v>1275</v>
      </c>
      <c r="V185" s="35">
        <v>10</v>
      </c>
      <c r="W185" s="35" t="s">
        <v>1340</v>
      </c>
      <c r="X185" s="35" t="s">
        <v>1277</v>
      </c>
      <c r="Y185" s="35">
        <v>1</v>
      </c>
      <c r="Z185" s="35">
        <v>0</v>
      </c>
      <c r="AA185" s="35">
        <v>0</v>
      </c>
      <c r="AB185" s="35">
        <v>0</v>
      </c>
      <c r="AC185" s="35">
        <v>0</v>
      </c>
      <c r="AD185" s="35">
        <v>0</v>
      </c>
      <c r="AE185" s="35">
        <v>0</v>
      </c>
      <c r="AF185" s="35">
        <v>0</v>
      </c>
      <c r="AH185" s="35">
        <v>0</v>
      </c>
      <c r="AI185" s="35" t="s">
        <v>1287</v>
      </c>
      <c r="AJ185" s="35">
        <v>0</v>
      </c>
      <c r="AK185" s="35">
        <v>0</v>
      </c>
      <c r="AL185" s="35">
        <v>1</v>
      </c>
      <c r="AM185" s="35">
        <v>0</v>
      </c>
      <c r="AN185" s="35">
        <v>0</v>
      </c>
      <c r="AO185" s="35">
        <v>0</v>
      </c>
      <c r="AP185" s="35">
        <v>0</v>
      </c>
      <c r="AR185" s="35">
        <v>0</v>
      </c>
      <c r="AS185" s="35">
        <v>2</v>
      </c>
      <c r="AT185" s="35" t="s">
        <v>1279</v>
      </c>
      <c r="AU185" s="35">
        <v>0</v>
      </c>
      <c r="AV185" s="35">
        <v>0</v>
      </c>
      <c r="AW185" s="35">
        <v>0</v>
      </c>
      <c r="AX185" s="35">
        <v>0</v>
      </c>
      <c r="AY185" s="35">
        <v>0</v>
      </c>
      <c r="AZ185" s="35">
        <v>0</v>
      </c>
      <c r="BA185" s="35">
        <v>0</v>
      </c>
      <c r="BB185" s="35">
        <v>0</v>
      </c>
      <c r="BC185" s="35">
        <v>0</v>
      </c>
      <c r="BD185" s="35">
        <v>0</v>
      </c>
      <c r="BE185" s="35">
        <v>0</v>
      </c>
      <c r="BF185" s="35">
        <v>0</v>
      </c>
      <c r="BG185" s="35">
        <v>1</v>
      </c>
      <c r="BK185" s="35" t="s">
        <v>1772</v>
      </c>
      <c r="BL185" s="35">
        <v>0</v>
      </c>
      <c r="BM185" s="35">
        <v>0</v>
      </c>
      <c r="BN185" s="35">
        <v>0</v>
      </c>
      <c r="BO185" s="35">
        <v>0</v>
      </c>
      <c r="BP185" s="35">
        <v>0</v>
      </c>
      <c r="BQ185" s="35">
        <v>0</v>
      </c>
      <c r="BR185" s="35">
        <v>0</v>
      </c>
      <c r="BS185" s="35">
        <v>0</v>
      </c>
      <c r="BT185" s="35">
        <v>0</v>
      </c>
      <c r="BU185" s="35">
        <v>0</v>
      </c>
      <c r="BV185" s="35">
        <v>0</v>
      </c>
      <c r="BW185" s="35">
        <v>1</v>
      </c>
      <c r="BX185" s="35">
        <v>0</v>
      </c>
      <c r="CD185" s="35" t="s">
        <v>1280</v>
      </c>
      <c r="CE185" s="35">
        <v>0</v>
      </c>
      <c r="CF185" s="35">
        <v>0</v>
      </c>
      <c r="CG185" s="35">
        <v>0</v>
      </c>
      <c r="CH185" s="35">
        <v>0</v>
      </c>
      <c r="CI185" s="35">
        <v>0</v>
      </c>
      <c r="CJ185" s="35">
        <v>0</v>
      </c>
      <c r="CK185" s="35">
        <v>0</v>
      </c>
      <c r="CL185" s="35">
        <v>0</v>
      </c>
      <c r="CM185" s="35">
        <v>0</v>
      </c>
      <c r="CN185" s="35">
        <v>0</v>
      </c>
      <c r="CO185" s="35">
        <v>0</v>
      </c>
      <c r="CP185" s="35">
        <v>0</v>
      </c>
      <c r="CQ185" s="35">
        <v>0</v>
      </c>
      <c r="CR185" s="35">
        <v>0</v>
      </c>
      <c r="CS185" s="35">
        <v>1</v>
      </c>
      <c r="CT185" s="35">
        <v>0</v>
      </c>
      <c r="CX185" s="35">
        <v>4</v>
      </c>
      <c r="CY185" s="35">
        <v>2</v>
      </c>
      <c r="CZ185" s="35">
        <v>3</v>
      </c>
      <c r="DA185" s="35">
        <v>4</v>
      </c>
      <c r="DB185" s="35">
        <v>3</v>
      </c>
      <c r="DC185" s="35">
        <v>2</v>
      </c>
      <c r="DD185" s="35" t="s">
        <v>1599</v>
      </c>
      <c r="DE185" s="35">
        <v>4</v>
      </c>
      <c r="DF185" s="35">
        <v>4</v>
      </c>
      <c r="DG185" s="35">
        <v>4</v>
      </c>
      <c r="DH185" s="35" t="s">
        <v>1599</v>
      </c>
      <c r="DI185" s="35" t="s">
        <v>1599</v>
      </c>
      <c r="DJ185" s="35" t="s">
        <v>1599</v>
      </c>
      <c r="DK185" s="35" t="s">
        <v>1599</v>
      </c>
      <c r="DL185" s="35" t="s">
        <v>1599</v>
      </c>
      <c r="DM185" s="35" t="s">
        <v>1599</v>
      </c>
      <c r="DN185" s="35">
        <v>3</v>
      </c>
      <c r="DO185" s="35" t="s">
        <v>1599</v>
      </c>
      <c r="DP185" s="35" t="s">
        <v>1599</v>
      </c>
      <c r="DQ185" s="35" t="s">
        <v>1599</v>
      </c>
      <c r="DR185" s="35" t="s">
        <v>1599</v>
      </c>
      <c r="DS185" s="35" t="s">
        <v>1599</v>
      </c>
      <c r="DU185" s="35" t="s">
        <v>54</v>
      </c>
      <c r="DV185" s="35">
        <v>2</v>
      </c>
      <c r="DW185" s="35" t="s">
        <v>1341</v>
      </c>
      <c r="DY185" s="35" t="s">
        <v>1342</v>
      </c>
      <c r="EA185" s="35" t="s">
        <v>837</v>
      </c>
      <c r="EB185" s="35" t="s">
        <v>1317</v>
      </c>
      <c r="EC185" s="35" t="s">
        <v>1284</v>
      </c>
      <c r="EJ185" s="35" t="s">
        <v>201</v>
      </c>
      <c r="EK185" s="35">
        <v>0</v>
      </c>
      <c r="EL185" s="35">
        <v>1</v>
      </c>
      <c r="EM185" s="35">
        <v>0</v>
      </c>
      <c r="EN185" s="35">
        <v>0</v>
      </c>
      <c r="EO185" s="35">
        <v>0</v>
      </c>
      <c r="EP185" s="35">
        <v>0</v>
      </c>
      <c r="EQ185" s="35">
        <v>0</v>
      </c>
      <c r="ER185" s="35">
        <v>0</v>
      </c>
      <c r="ES185" s="35">
        <v>0</v>
      </c>
      <c r="EY185" s="20">
        <v>0</v>
      </c>
      <c r="FA185" s="20">
        <v>0</v>
      </c>
      <c r="FC185" s="20">
        <v>0</v>
      </c>
      <c r="FE185" s="20">
        <v>0</v>
      </c>
      <c r="FG185" s="20">
        <v>0</v>
      </c>
      <c r="FK185" s="20">
        <v>0</v>
      </c>
      <c r="FL185" s="35" t="s">
        <v>1923</v>
      </c>
      <c r="FM185" s="35">
        <v>0</v>
      </c>
      <c r="FN185" s="35">
        <v>1</v>
      </c>
      <c r="FO185" s="35">
        <v>0</v>
      </c>
      <c r="FQ185" s="35" t="s">
        <v>1455</v>
      </c>
      <c r="FR185" s="44">
        <v>29000</v>
      </c>
      <c r="FS185" s="35" t="s">
        <v>1281</v>
      </c>
      <c r="FT185" s="35">
        <v>21</v>
      </c>
      <c r="FU185" s="35" t="s">
        <v>1301</v>
      </c>
      <c r="FV185" s="35" t="s">
        <v>1309</v>
      </c>
      <c r="FY185" s="35" t="s">
        <v>1284</v>
      </c>
    </row>
    <row r="186" spans="1:182" x14ac:dyDescent="0.2">
      <c r="A186" s="35" t="s">
        <v>1612</v>
      </c>
      <c r="B186" s="35" t="s">
        <v>568</v>
      </c>
      <c r="C186" s="35" t="s">
        <v>337</v>
      </c>
      <c r="D186" s="35">
        <v>1</v>
      </c>
      <c r="E186" s="35">
        <v>1</v>
      </c>
      <c r="F186" s="35" t="s">
        <v>1054</v>
      </c>
      <c r="G186" s="36">
        <v>43207</v>
      </c>
      <c r="H186" s="37">
        <f t="shared" si="6"/>
        <v>43207</v>
      </c>
      <c r="I186" s="35">
        <v>15</v>
      </c>
      <c r="J186" s="35">
        <v>29</v>
      </c>
      <c r="L186" s="35">
        <v>1</v>
      </c>
      <c r="M186" s="35">
        <v>1</v>
      </c>
      <c r="T186" s="35" t="s">
        <v>1274</v>
      </c>
      <c r="U186" s="35" t="s">
        <v>1275</v>
      </c>
      <c r="V186" s="35">
        <v>10</v>
      </c>
      <c r="W186" s="35" t="s">
        <v>1340</v>
      </c>
      <c r="X186" s="35" t="s">
        <v>1277</v>
      </c>
      <c r="Y186" s="35">
        <v>1</v>
      </c>
      <c r="Z186" s="35">
        <v>0</v>
      </c>
      <c r="AA186" s="35">
        <v>0</v>
      </c>
      <c r="AB186" s="35">
        <v>0</v>
      </c>
      <c r="AC186" s="35">
        <v>0</v>
      </c>
      <c r="AD186" s="35">
        <v>0</v>
      </c>
      <c r="AE186" s="35">
        <v>0</v>
      </c>
      <c r="AF186" s="35">
        <v>0</v>
      </c>
      <c r="AH186" s="35">
        <v>0</v>
      </c>
      <c r="AI186" s="35" t="s">
        <v>1287</v>
      </c>
      <c r="AJ186" s="35">
        <v>0</v>
      </c>
      <c r="AK186" s="35">
        <v>0</v>
      </c>
      <c r="AL186" s="35">
        <v>1</v>
      </c>
      <c r="AM186" s="35">
        <v>0</v>
      </c>
      <c r="AN186" s="35">
        <v>0</v>
      </c>
      <c r="AO186" s="35">
        <v>0</v>
      </c>
      <c r="AP186" s="35">
        <v>0</v>
      </c>
      <c r="AR186" s="35">
        <v>0</v>
      </c>
      <c r="AS186" s="35">
        <v>2</v>
      </c>
      <c r="AT186" s="35" t="s">
        <v>1279</v>
      </c>
      <c r="AU186" s="35">
        <v>0</v>
      </c>
      <c r="AV186" s="35">
        <v>0</v>
      </c>
      <c r="AW186" s="35">
        <v>0</v>
      </c>
      <c r="AX186" s="35">
        <v>0</v>
      </c>
      <c r="AY186" s="35">
        <v>0</v>
      </c>
      <c r="AZ186" s="35">
        <v>0</v>
      </c>
      <c r="BA186" s="35">
        <v>0</v>
      </c>
      <c r="BB186" s="35">
        <v>0</v>
      </c>
      <c r="BC186" s="35">
        <v>0</v>
      </c>
      <c r="BD186" s="35">
        <v>0</v>
      </c>
      <c r="BE186" s="35">
        <v>0</v>
      </c>
      <c r="BF186" s="35">
        <v>0</v>
      </c>
      <c r="BG186" s="35">
        <v>1</v>
      </c>
      <c r="BK186" s="35" t="s">
        <v>1772</v>
      </c>
      <c r="BL186" s="35">
        <v>0</v>
      </c>
      <c r="BM186" s="35">
        <v>0</v>
      </c>
      <c r="BN186" s="35">
        <v>0</v>
      </c>
      <c r="BO186" s="35">
        <v>0</v>
      </c>
      <c r="BP186" s="35">
        <v>0</v>
      </c>
      <c r="BQ186" s="35">
        <v>0</v>
      </c>
      <c r="BR186" s="35">
        <v>0</v>
      </c>
      <c r="BS186" s="35">
        <v>0</v>
      </c>
      <c r="BT186" s="35">
        <v>0</v>
      </c>
      <c r="BU186" s="35">
        <v>0</v>
      </c>
      <c r="BV186" s="35">
        <v>0</v>
      </c>
      <c r="BW186" s="35">
        <v>1</v>
      </c>
      <c r="BX186" s="35">
        <v>0</v>
      </c>
      <c r="CD186" s="35" t="s">
        <v>1280</v>
      </c>
      <c r="CE186" s="35">
        <v>0</v>
      </c>
      <c r="CF186" s="35">
        <v>0</v>
      </c>
      <c r="CG186" s="35">
        <v>0</v>
      </c>
      <c r="CH186" s="35">
        <v>0</v>
      </c>
      <c r="CI186" s="35">
        <v>0</v>
      </c>
      <c r="CJ186" s="35">
        <v>0</v>
      </c>
      <c r="CK186" s="35">
        <v>0</v>
      </c>
      <c r="CL186" s="35">
        <v>0</v>
      </c>
      <c r="CM186" s="35">
        <v>0</v>
      </c>
      <c r="CN186" s="35">
        <v>0</v>
      </c>
      <c r="CO186" s="35">
        <v>0</v>
      </c>
      <c r="CP186" s="35">
        <v>0</v>
      </c>
      <c r="CQ186" s="35">
        <v>0</v>
      </c>
      <c r="CR186" s="35">
        <v>0</v>
      </c>
      <c r="CS186" s="35">
        <v>1</v>
      </c>
      <c r="CT186" s="35">
        <v>0</v>
      </c>
      <c r="CX186" s="35">
        <v>4</v>
      </c>
      <c r="CY186" s="35">
        <v>2</v>
      </c>
      <c r="CZ186" s="35">
        <v>3</v>
      </c>
      <c r="DA186" s="35">
        <v>3</v>
      </c>
      <c r="DB186" s="35">
        <v>4</v>
      </c>
      <c r="DC186" s="35">
        <v>3</v>
      </c>
      <c r="DD186" s="35">
        <v>4</v>
      </c>
      <c r="DE186" s="35">
        <v>4</v>
      </c>
      <c r="DF186" s="35">
        <v>4</v>
      </c>
      <c r="DG186" s="35">
        <v>4</v>
      </c>
      <c r="DH186" s="35" t="s">
        <v>1599</v>
      </c>
      <c r="DI186" s="35" t="s">
        <v>1599</v>
      </c>
      <c r="DJ186" s="35" t="s">
        <v>1599</v>
      </c>
      <c r="DK186" s="35" t="s">
        <v>1599</v>
      </c>
      <c r="DL186" s="35" t="s">
        <v>1599</v>
      </c>
      <c r="DM186" s="35" t="s">
        <v>1599</v>
      </c>
      <c r="DN186" s="35">
        <v>3</v>
      </c>
      <c r="DO186" s="35" t="s">
        <v>1599</v>
      </c>
      <c r="DP186" s="35" t="s">
        <v>1599</v>
      </c>
      <c r="DQ186" s="35" t="s">
        <v>1599</v>
      </c>
      <c r="DR186" s="35" t="s">
        <v>1599</v>
      </c>
      <c r="DS186" s="35" t="s">
        <v>1599</v>
      </c>
      <c r="DU186" s="35" t="s">
        <v>51</v>
      </c>
      <c r="EJ186" s="35" t="s">
        <v>1599</v>
      </c>
      <c r="EW186" s="20" t="s">
        <v>51</v>
      </c>
      <c r="FA186" s="20" t="s">
        <v>1599</v>
      </c>
      <c r="FC186" s="20" t="s">
        <v>1599</v>
      </c>
      <c r="FE186" s="20" t="s">
        <v>1599</v>
      </c>
      <c r="FG186" s="20" t="s">
        <v>1599</v>
      </c>
      <c r="FK186" s="20" t="s">
        <v>1599</v>
      </c>
      <c r="FL186" s="35" t="s">
        <v>1325</v>
      </c>
      <c r="FM186" s="35">
        <v>1</v>
      </c>
      <c r="FN186" s="35">
        <v>0</v>
      </c>
      <c r="FO186" s="35">
        <v>0</v>
      </c>
      <c r="FQ186" s="35" t="s">
        <v>837</v>
      </c>
      <c r="FR186" s="44">
        <v>29680</v>
      </c>
      <c r="FS186" s="35" t="s">
        <v>1281</v>
      </c>
      <c r="FT186" s="35">
        <v>19</v>
      </c>
      <c r="FU186" s="35" t="s">
        <v>1301</v>
      </c>
      <c r="FV186" s="35" t="s">
        <v>1309</v>
      </c>
      <c r="FY186" s="35" t="s">
        <v>1284</v>
      </c>
    </row>
    <row r="187" spans="1:182" x14ac:dyDescent="0.2">
      <c r="A187" s="35" t="s">
        <v>1612</v>
      </c>
      <c r="B187" s="35" t="s">
        <v>568</v>
      </c>
      <c r="C187" s="35" t="s">
        <v>339</v>
      </c>
      <c r="D187" s="35">
        <v>1</v>
      </c>
      <c r="E187" s="35">
        <v>1</v>
      </c>
      <c r="F187" s="35" t="s">
        <v>1054</v>
      </c>
      <c r="G187" s="36">
        <v>43207</v>
      </c>
      <c r="H187" s="37">
        <f t="shared" si="6"/>
        <v>43207</v>
      </c>
      <c r="I187" s="35">
        <v>15</v>
      </c>
      <c r="J187" s="35">
        <v>29</v>
      </c>
      <c r="L187" s="35">
        <v>1</v>
      </c>
      <c r="M187" s="35">
        <v>1</v>
      </c>
      <c r="T187" s="35" t="s">
        <v>1274</v>
      </c>
      <c r="U187" s="35" t="s">
        <v>1275</v>
      </c>
      <c r="V187" s="35">
        <v>6</v>
      </c>
      <c r="W187" s="35" t="s">
        <v>1340</v>
      </c>
      <c r="X187" s="35" t="s">
        <v>1277</v>
      </c>
      <c r="Y187" s="35">
        <v>1</v>
      </c>
      <c r="Z187" s="35">
        <v>0</v>
      </c>
      <c r="AA187" s="35">
        <v>0</v>
      </c>
      <c r="AB187" s="35">
        <v>0</v>
      </c>
      <c r="AC187" s="35">
        <v>0</v>
      </c>
      <c r="AD187" s="35">
        <v>0</v>
      </c>
      <c r="AE187" s="35">
        <v>0</v>
      </c>
      <c r="AF187" s="35">
        <v>0</v>
      </c>
      <c r="AI187" s="35" t="s">
        <v>1287</v>
      </c>
      <c r="AJ187" s="35">
        <v>0</v>
      </c>
      <c r="AK187" s="35">
        <v>0</v>
      </c>
      <c r="AL187" s="35">
        <v>1</v>
      </c>
      <c r="AM187" s="35">
        <v>0</v>
      </c>
      <c r="AN187" s="35">
        <v>0</v>
      </c>
      <c r="AO187" s="35">
        <v>0</v>
      </c>
      <c r="AP187" s="35">
        <v>0</v>
      </c>
      <c r="AR187" s="35">
        <v>0</v>
      </c>
      <c r="AS187" s="35">
        <v>2</v>
      </c>
      <c r="AT187" s="35" t="s">
        <v>1279</v>
      </c>
      <c r="AU187" s="35">
        <v>0</v>
      </c>
      <c r="AV187" s="35">
        <v>0</v>
      </c>
      <c r="AW187" s="35">
        <v>0</v>
      </c>
      <c r="AX187" s="35">
        <v>0</v>
      </c>
      <c r="AY187" s="35">
        <v>0</v>
      </c>
      <c r="AZ187" s="35">
        <v>0</v>
      </c>
      <c r="BA187" s="35">
        <v>0</v>
      </c>
      <c r="BB187" s="35">
        <v>0</v>
      </c>
      <c r="BC187" s="35">
        <v>0</v>
      </c>
      <c r="BD187" s="35">
        <v>0</v>
      </c>
      <c r="BE187" s="35">
        <v>0</v>
      </c>
      <c r="BF187" s="35">
        <v>0</v>
      </c>
      <c r="BG187" s="35">
        <v>1</v>
      </c>
      <c r="BK187" s="35" t="s">
        <v>1772</v>
      </c>
      <c r="BL187" s="35">
        <v>0</v>
      </c>
      <c r="BM187" s="35">
        <v>0</v>
      </c>
      <c r="BN187" s="35">
        <v>0</v>
      </c>
      <c r="BO187" s="35">
        <v>0</v>
      </c>
      <c r="BP187" s="35">
        <v>0</v>
      </c>
      <c r="BQ187" s="35">
        <v>0</v>
      </c>
      <c r="BR187" s="35">
        <v>0</v>
      </c>
      <c r="BS187" s="35">
        <v>0</v>
      </c>
      <c r="BT187" s="35">
        <v>0</v>
      </c>
      <c r="BU187" s="35">
        <v>0</v>
      </c>
      <c r="BV187" s="35">
        <v>0</v>
      </c>
      <c r="BW187" s="35">
        <v>1</v>
      </c>
      <c r="BX187" s="35">
        <v>0</v>
      </c>
      <c r="CD187" s="35" t="s">
        <v>1280</v>
      </c>
      <c r="CE187" s="35">
        <v>0</v>
      </c>
      <c r="CF187" s="35">
        <v>0</v>
      </c>
      <c r="CG187" s="35">
        <v>0</v>
      </c>
      <c r="CH187" s="35">
        <v>0</v>
      </c>
      <c r="CI187" s="35">
        <v>0</v>
      </c>
      <c r="CJ187" s="35">
        <v>0</v>
      </c>
      <c r="CK187" s="35">
        <v>0</v>
      </c>
      <c r="CL187" s="35">
        <v>0</v>
      </c>
      <c r="CM187" s="35">
        <v>0</v>
      </c>
      <c r="CN187" s="35">
        <v>0</v>
      </c>
      <c r="CO187" s="35">
        <v>0</v>
      </c>
      <c r="CP187" s="35">
        <v>0</v>
      </c>
      <c r="CQ187" s="35">
        <v>0</v>
      </c>
      <c r="CR187" s="35">
        <v>0</v>
      </c>
      <c r="CS187" s="35">
        <v>1</v>
      </c>
      <c r="CT187" s="35">
        <v>0</v>
      </c>
      <c r="CX187" s="35">
        <v>4</v>
      </c>
      <c r="CY187" s="35">
        <v>2</v>
      </c>
      <c r="CZ187" s="35">
        <v>3</v>
      </c>
      <c r="DA187" s="35">
        <v>2</v>
      </c>
      <c r="DB187" s="35">
        <v>2</v>
      </c>
      <c r="DC187" s="35">
        <v>3</v>
      </c>
      <c r="DD187" s="35" t="s">
        <v>1599</v>
      </c>
      <c r="DE187" s="35">
        <v>2</v>
      </c>
      <c r="DF187" s="35">
        <v>3</v>
      </c>
      <c r="DG187" s="35">
        <v>2</v>
      </c>
      <c r="DH187" s="35">
        <v>3</v>
      </c>
      <c r="DI187" s="35" t="s">
        <v>1599</v>
      </c>
      <c r="DJ187" s="35" t="s">
        <v>1599</v>
      </c>
      <c r="DK187" s="35" t="s">
        <v>1599</v>
      </c>
      <c r="DL187" s="35">
        <v>3</v>
      </c>
      <c r="DM187" s="35">
        <v>2</v>
      </c>
      <c r="DN187" s="35">
        <v>2</v>
      </c>
      <c r="DO187" s="35">
        <v>2</v>
      </c>
      <c r="DP187" s="35">
        <v>2</v>
      </c>
      <c r="DQ187" s="35">
        <v>2</v>
      </c>
      <c r="DR187" s="35">
        <v>2</v>
      </c>
      <c r="DS187" s="35">
        <v>2</v>
      </c>
      <c r="DT187" s="35" t="s">
        <v>1321</v>
      </c>
      <c r="DU187" s="35" t="s">
        <v>51</v>
      </c>
      <c r="EJ187" s="35" t="s">
        <v>1599</v>
      </c>
      <c r="EW187" s="20" t="s">
        <v>51</v>
      </c>
      <c r="FA187" s="20" t="s">
        <v>1599</v>
      </c>
      <c r="FC187" s="20" t="s">
        <v>1599</v>
      </c>
      <c r="FE187" s="20" t="s">
        <v>1599</v>
      </c>
      <c r="FG187" s="20" t="s">
        <v>1599</v>
      </c>
      <c r="FK187" s="20" t="s">
        <v>1599</v>
      </c>
      <c r="FL187" s="35" t="s">
        <v>1299</v>
      </c>
      <c r="FM187" s="35">
        <v>0</v>
      </c>
      <c r="FN187" s="35">
        <v>0</v>
      </c>
      <c r="FO187" s="35">
        <v>1</v>
      </c>
      <c r="FQ187" s="35" t="s">
        <v>839</v>
      </c>
      <c r="FR187" s="44">
        <v>29250</v>
      </c>
      <c r="FS187" s="35" t="s">
        <v>1281</v>
      </c>
      <c r="FT187" s="35">
        <v>55</v>
      </c>
      <c r="FU187" s="35" t="s">
        <v>1301</v>
      </c>
      <c r="FV187" s="35" t="s">
        <v>1356</v>
      </c>
      <c r="FY187" s="35" t="s">
        <v>1310</v>
      </c>
    </row>
    <row r="188" spans="1:182" x14ac:dyDescent="0.2">
      <c r="A188" s="35" t="s">
        <v>1612</v>
      </c>
      <c r="B188" s="35" t="s">
        <v>568</v>
      </c>
      <c r="C188" s="35" t="s">
        <v>342</v>
      </c>
      <c r="D188" s="35">
        <v>1</v>
      </c>
      <c r="E188" s="35">
        <v>1</v>
      </c>
      <c r="F188" s="35" t="s">
        <v>1054</v>
      </c>
      <c r="G188" s="36">
        <v>43207</v>
      </c>
      <c r="H188" s="37">
        <f t="shared" si="6"/>
        <v>43207</v>
      </c>
      <c r="I188" s="35">
        <v>15</v>
      </c>
      <c r="J188" s="35">
        <v>29</v>
      </c>
      <c r="L188" s="35">
        <v>1</v>
      </c>
      <c r="M188" s="35">
        <v>1</v>
      </c>
      <c r="T188" s="35" t="s">
        <v>1274</v>
      </c>
      <c r="U188" s="35" t="s">
        <v>1275</v>
      </c>
      <c r="V188" s="35">
        <v>10</v>
      </c>
      <c r="W188" s="35" t="s">
        <v>1276</v>
      </c>
      <c r="X188" s="35" t="s">
        <v>1277</v>
      </c>
      <c r="Y188" s="35">
        <v>1</v>
      </c>
      <c r="Z188" s="35">
        <v>0</v>
      </c>
      <c r="AA188" s="35">
        <v>0</v>
      </c>
      <c r="AB188" s="35">
        <v>0</v>
      </c>
      <c r="AC188" s="35">
        <v>0</v>
      </c>
      <c r="AD188" s="35">
        <v>0</v>
      </c>
      <c r="AE188" s="35">
        <v>0</v>
      </c>
      <c r="AF188" s="35">
        <v>0</v>
      </c>
      <c r="AH188" s="35">
        <v>0</v>
      </c>
      <c r="AI188" s="35" t="s">
        <v>1278</v>
      </c>
      <c r="AJ188" s="35">
        <v>1</v>
      </c>
      <c r="AK188" s="35">
        <v>0</v>
      </c>
      <c r="AL188" s="35">
        <v>0</v>
      </c>
      <c r="AM188" s="35">
        <v>0</v>
      </c>
      <c r="AN188" s="35">
        <v>0</v>
      </c>
      <c r="AO188" s="35">
        <v>0</v>
      </c>
      <c r="AP188" s="35">
        <v>0</v>
      </c>
      <c r="AR188" s="35">
        <v>0</v>
      </c>
      <c r="AS188" s="35">
        <v>1</v>
      </c>
      <c r="AT188" s="35" t="s">
        <v>1675</v>
      </c>
      <c r="AU188" s="35">
        <v>1</v>
      </c>
      <c r="AV188" s="35">
        <v>0</v>
      </c>
      <c r="AW188" s="35">
        <v>0</v>
      </c>
      <c r="AX188" s="35">
        <v>0</v>
      </c>
      <c r="AY188" s="35">
        <v>0</v>
      </c>
      <c r="AZ188" s="35">
        <v>0</v>
      </c>
      <c r="BA188" s="35">
        <v>0</v>
      </c>
      <c r="BB188" s="35">
        <v>1</v>
      </c>
      <c r="BC188" s="35">
        <v>0</v>
      </c>
      <c r="BD188" s="35">
        <v>0</v>
      </c>
      <c r="BE188" s="35">
        <v>0</v>
      </c>
      <c r="BF188" s="35">
        <v>0</v>
      </c>
      <c r="BG188" s="35">
        <v>0</v>
      </c>
      <c r="BI188" s="35" t="s">
        <v>1291</v>
      </c>
      <c r="BJ188" s="35">
        <v>3</v>
      </c>
      <c r="BK188" s="35" t="s">
        <v>1772</v>
      </c>
      <c r="BL188" s="35">
        <v>0</v>
      </c>
      <c r="BM188" s="35">
        <v>0</v>
      </c>
      <c r="BN188" s="35">
        <v>0</v>
      </c>
      <c r="BO188" s="35">
        <v>0</v>
      </c>
      <c r="BP188" s="35">
        <v>0</v>
      </c>
      <c r="BQ188" s="35">
        <v>0</v>
      </c>
      <c r="BR188" s="35">
        <v>0</v>
      </c>
      <c r="BS188" s="35">
        <v>0</v>
      </c>
      <c r="BT188" s="35">
        <v>0</v>
      </c>
      <c r="BU188" s="35">
        <v>0</v>
      </c>
      <c r="BV188" s="35">
        <v>0</v>
      </c>
      <c r="BW188" s="35">
        <v>1</v>
      </c>
      <c r="BX188" s="35">
        <v>0</v>
      </c>
      <c r="CD188" s="35" t="s">
        <v>1280</v>
      </c>
      <c r="CE188" s="35">
        <v>0</v>
      </c>
      <c r="CF188" s="35">
        <v>0</v>
      </c>
      <c r="CG188" s="35">
        <v>0</v>
      </c>
      <c r="CH188" s="35">
        <v>0</v>
      </c>
      <c r="CI188" s="35">
        <v>0</v>
      </c>
      <c r="CJ188" s="35">
        <v>0</v>
      </c>
      <c r="CK188" s="35">
        <v>0</v>
      </c>
      <c r="CL188" s="35">
        <v>0</v>
      </c>
      <c r="CM188" s="35">
        <v>0</v>
      </c>
      <c r="CN188" s="35">
        <v>0</v>
      </c>
      <c r="CO188" s="35">
        <v>0</v>
      </c>
      <c r="CP188" s="35">
        <v>0</v>
      </c>
      <c r="CQ188" s="35">
        <v>0</v>
      </c>
      <c r="CR188" s="35">
        <v>0</v>
      </c>
      <c r="CS188" s="35">
        <v>1</v>
      </c>
      <c r="CT188" s="35">
        <v>0</v>
      </c>
      <c r="CX188" s="35">
        <v>4</v>
      </c>
      <c r="CY188" s="35">
        <v>3</v>
      </c>
      <c r="CZ188" s="35">
        <v>4</v>
      </c>
      <c r="DA188" s="35">
        <v>4</v>
      </c>
      <c r="DB188" s="35">
        <v>3</v>
      </c>
      <c r="DC188" s="35">
        <v>4</v>
      </c>
      <c r="DD188" s="35" t="s">
        <v>1599</v>
      </c>
      <c r="DE188" s="35" t="s">
        <v>1599</v>
      </c>
      <c r="DF188" s="35" t="s">
        <v>1599</v>
      </c>
      <c r="DG188" s="35" t="s">
        <v>1599</v>
      </c>
      <c r="DH188" s="35" t="s">
        <v>1599</v>
      </c>
      <c r="DI188" s="35" t="s">
        <v>1599</v>
      </c>
      <c r="DJ188" s="35" t="s">
        <v>1599</v>
      </c>
      <c r="DK188" s="35" t="s">
        <v>1599</v>
      </c>
      <c r="DL188" s="35">
        <v>4</v>
      </c>
      <c r="DM188" s="35" t="s">
        <v>1599</v>
      </c>
      <c r="DN188" s="35" t="s">
        <v>1599</v>
      </c>
      <c r="DO188" s="35" t="s">
        <v>1599</v>
      </c>
      <c r="DP188" s="35" t="s">
        <v>1599</v>
      </c>
      <c r="DQ188" s="35" t="s">
        <v>1599</v>
      </c>
      <c r="DR188" s="35" t="s">
        <v>1599</v>
      </c>
      <c r="DS188" s="35" t="s">
        <v>1599</v>
      </c>
      <c r="DT188" s="35" t="s">
        <v>1306</v>
      </c>
      <c r="DU188" s="35" t="s">
        <v>54</v>
      </c>
      <c r="DV188" s="35">
        <v>8</v>
      </c>
      <c r="DW188" s="35" t="s">
        <v>1355</v>
      </c>
      <c r="DY188" s="35" t="s">
        <v>1342</v>
      </c>
      <c r="EA188" s="35" t="s">
        <v>839</v>
      </c>
      <c r="EB188" s="35" t="s">
        <v>1343</v>
      </c>
      <c r="EC188" s="35" t="s">
        <v>1284</v>
      </c>
      <c r="EI188" s="35" t="s">
        <v>1298</v>
      </c>
      <c r="EJ188" s="35" t="s">
        <v>201</v>
      </c>
      <c r="EK188" s="35">
        <v>0</v>
      </c>
      <c r="EL188" s="35">
        <v>1</v>
      </c>
      <c r="EM188" s="35">
        <v>0</v>
      </c>
      <c r="EN188" s="35">
        <v>0</v>
      </c>
      <c r="EO188" s="35">
        <v>0</v>
      </c>
      <c r="EP188" s="35">
        <v>0</v>
      </c>
      <c r="EQ188" s="35">
        <v>0</v>
      </c>
      <c r="ER188" s="35">
        <v>0</v>
      </c>
      <c r="ES188" s="35">
        <v>0</v>
      </c>
      <c r="EY188" s="20">
        <v>0</v>
      </c>
      <c r="FA188" s="20" t="s">
        <v>1599</v>
      </c>
      <c r="FC188" s="20">
        <v>50</v>
      </c>
      <c r="FE188" s="20" t="s">
        <v>1599</v>
      </c>
      <c r="FG188" s="20">
        <v>30</v>
      </c>
      <c r="FK188" s="20" t="s">
        <v>1599</v>
      </c>
      <c r="FL188" s="35" t="s">
        <v>1599</v>
      </c>
      <c r="FQ188" s="35" t="s">
        <v>1450</v>
      </c>
      <c r="FR188" s="44">
        <v>93500</v>
      </c>
      <c r="FS188" s="35" t="s">
        <v>1281</v>
      </c>
      <c r="FT188" s="35">
        <v>43</v>
      </c>
      <c r="FU188" s="35" t="s">
        <v>1301</v>
      </c>
      <c r="FV188" s="35" t="s">
        <v>1302</v>
      </c>
      <c r="FX188" s="35">
        <v>3500</v>
      </c>
      <c r="FY188" s="35" t="s">
        <v>1284</v>
      </c>
    </row>
    <row r="189" spans="1:182" x14ac:dyDescent="0.2">
      <c r="A189" s="35" t="s">
        <v>1612</v>
      </c>
      <c r="B189" s="35" t="s">
        <v>568</v>
      </c>
      <c r="C189" s="35" t="s">
        <v>345</v>
      </c>
      <c r="D189" s="35">
        <v>1</v>
      </c>
      <c r="E189" s="35">
        <v>1</v>
      </c>
      <c r="F189" s="35" t="s">
        <v>1054</v>
      </c>
      <c r="G189" s="36">
        <v>43207</v>
      </c>
      <c r="H189" s="37">
        <f t="shared" si="6"/>
        <v>43207</v>
      </c>
      <c r="I189" s="35">
        <v>16</v>
      </c>
      <c r="J189" s="35">
        <v>29</v>
      </c>
      <c r="L189" s="35">
        <v>1</v>
      </c>
      <c r="M189" s="35">
        <v>1</v>
      </c>
      <c r="T189" s="35" t="s">
        <v>1339</v>
      </c>
      <c r="U189" s="35" t="s">
        <v>1275</v>
      </c>
      <c r="V189" s="35">
        <v>13</v>
      </c>
      <c r="W189" s="35" t="s">
        <v>1340</v>
      </c>
      <c r="X189" s="35" t="s">
        <v>1277</v>
      </c>
      <c r="Y189" s="35">
        <v>1</v>
      </c>
      <c r="Z189" s="35">
        <v>0</v>
      </c>
      <c r="AA189" s="35">
        <v>0</v>
      </c>
      <c r="AB189" s="35">
        <v>0</v>
      </c>
      <c r="AC189" s="35">
        <v>0</v>
      </c>
      <c r="AD189" s="35">
        <v>0</v>
      </c>
      <c r="AE189" s="35">
        <v>0</v>
      </c>
      <c r="AF189" s="35">
        <v>0</v>
      </c>
      <c r="AI189" s="35" t="s">
        <v>1311</v>
      </c>
      <c r="AJ189" s="35">
        <v>0</v>
      </c>
      <c r="AK189" s="35">
        <v>1</v>
      </c>
      <c r="AL189" s="35">
        <v>0</v>
      </c>
      <c r="AM189" s="35">
        <v>0</v>
      </c>
      <c r="AN189" s="35">
        <v>0</v>
      </c>
      <c r="AO189" s="35">
        <v>0</v>
      </c>
      <c r="AP189" s="35">
        <v>0</v>
      </c>
      <c r="AR189" s="35">
        <v>0</v>
      </c>
      <c r="AS189" s="35">
        <v>2</v>
      </c>
      <c r="AT189" s="35" t="s">
        <v>1279</v>
      </c>
      <c r="AU189" s="35">
        <v>0</v>
      </c>
      <c r="AV189" s="35">
        <v>0</v>
      </c>
      <c r="AW189" s="35">
        <v>0</v>
      </c>
      <c r="AX189" s="35">
        <v>0</v>
      </c>
      <c r="AY189" s="35">
        <v>0</v>
      </c>
      <c r="AZ189" s="35">
        <v>0</v>
      </c>
      <c r="BA189" s="35">
        <v>0</v>
      </c>
      <c r="BB189" s="35">
        <v>0</v>
      </c>
      <c r="BC189" s="35">
        <v>0</v>
      </c>
      <c r="BD189" s="35">
        <v>0</v>
      </c>
      <c r="BE189" s="35">
        <v>0</v>
      </c>
      <c r="BF189" s="35">
        <v>0</v>
      </c>
      <c r="BG189" s="35">
        <v>1</v>
      </c>
      <c r="BK189" s="35" t="s">
        <v>1772</v>
      </c>
      <c r="BL189" s="35">
        <v>0</v>
      </c>
      <c r="BM189" s="35">
        <v>0</v>
      </c>
      <c r="BN189" s="35">
        <v>0</v>
      </c>
      <c r="BO189" s="35">
        <v>0</v>
      </c>
      <c r="BP189" s="35">
        <v>0</v>
      </c>
      <c r="BQ189" s="35">
        <v>0</v>
      </c>
      <c r="BR189" s="35">
        <v>0</v>
      </c>
      <c r="BS189" s="35">
        <v>0</v>
      </c>
      <c r="BT189" s="35">
        <v>0</v>
      </c>
      <c r="BU189" s="35">
        <v>0</v>
      </c>
      <c r="BV189" s="35">
        <v>0</v>
      </c>
      <c r="BW189" s="35">
        <v>1</v>
      </c>
      <c r="BX189" s="35">
        <v>0</v>
      </c>
      <c r="CD189" s="35" t="s">
        <v>1818</v>
      </c>
      <c r="CE189" s="35">
        <v>1</v>
      </c>
      <c r="CF189" s="35">
        <v>0</v>
      </c>
      <c r="CG189" s="35">
        <v>0</v>
      </c>
      <c r="CH189" s="35">
        <v>0</v>
      </c>
      <c r="CI189" s="35">
        <v>0</v>
      </c>
      <c r="CJ189" s="35">
        <v>0</v>
      </c>
      <c r="CK189" s="35">
        <v>0</v>
      </c>
      <c r="CL189" s="35">
        <v>0</v>
      </c>
      <c r="CM189" s="35">
        <v>0</v>
      </c>
      <c r="CN189" s="35">
        <v>0</v>
      </c>
      <c r="CO189" s="35">
        <v>0</v>
      </c>
      <c r="CP189" s="35">
        <v>0</v>
      </c>
      <c r="CQ189" s="35">
        <v>0</v>
      </c>
      <c r="CR189" s="35">
        <v>1</v>
      </c>
      <c r="CS189" s="35">
        <v>1</v>
      </c>
      <c r="CT189" s="35">
        <v>0</v>
      </c>
      <c r="CX189" s="35">
        <v>3</v>
      </c>
      <c r="CY189" s="35">
        <v>3</v>
      </c>
      <c r="CZ189" s="35">
        <v>3</v>
      </c>
      <c r="DA189" s="35">
        <v>3</v>
      </c>
      <c r="DB189" s="35">
        <v>3</v>
      </c>
      <c r="DC189" s="35">
        <v>3</v>
      </c>
      <c r="DD189" s="35" t="s">
        <v>1599</v>
      </c>
      <c r="DE189" s="35" t="s">
        <v>1599</v>
      </c>
      <c r="DF189" s="35" t="s">
        <v>1599</v>
      </c>
      <c r="DG189" s="35" t="s">
        <v>1599</v>
      </c>
      <c r="DH189" s="35" t="s">
        <v>1599</v>
      </c>
      <c r="DI189" s="35" t="s">
        <v>1599</v>
      </c>
      <c r="DJ189" s="35" t="s">
        <v>1599</v>
      </c>
      <c r="DK189" s="35" t="s">
        <v>1599</v>
      </c>
      <c r="DL189" s="35" t="s">
        <v>1599</v>
      </c>
      <c r="DM189" s="35" t="s">
        <v>1599</v>
      </c>
      <c r="DN189" s="35" t="s">
        <v>1599</v>
      </c>
      <c r="DO189" s="35" t="s">
        <v>1599</v>
      </c>
      <c r="DP189" s="35" t="s">
        <v>1599</v>
      </c>
      <c r="DQ189" s="35" t="s">
        <v>1599</v>
      </c>
      <c r="DR189" s="35" t="s">
        <v>1599</v>
      </c>
      <c r="DS189" s="35" t="s">
        <v>1599</v>
      </c>
      <c r="DU189" s="35" t="s">
        <v>54</v>
      </c>
      <c r="DV189" s="35">
        <v>31</v>
      </c>
      <c r="DW189" s="35" t="s">
        <v>1355</v>
      </c>
      <c r="DY189" s="35" t="s">
        <v>1342</v>
      </c>
      <c r="EA189" s="35" t="s">
        <v>837</v>
      </c>
      <c r="EB189" s="35" t="s">
        <v>1306</v>
      </c>
      <c r="EC189" s="35" t="s">
        <v>1352</v>
      </c>
      <c r="EE189" s="35" t="s">
        <v>837</v>
      </c>
      <c r="EI189" s="35" t="s">
        <v>1298</v>
      </c>
      <c r="EJ189" s="35" t="s">
        <v>201</v>
      </c>
      <c r="EK189" s="35">
        <v>0</v>
      </c>
      <c r="EL189" s="35">
        <v>1</v>
      </c>
      <c r="EM189" s="35">
        <v>0</v>
      </c>
      <c r="EN189" s="35">
        <v>0</v>
      </c>
      <c r="EO189" s="35">
        <v>0</v>
      </c>
      <c r="EP189" s="35">
        <v>0</v>
      </c>
      <c r="EQ189" s="35">
        <v>0</v>
      </c>
      <c r="ER189" s="35">
        <v>0</v>
      </c>
      <c r="ES189" s="35">
        <v>0</v>
      </c>
      <c r="EY189" s="20">
        <v>0</v>
      </c>
      <c r="FA189" s="20">
        <v>300</v>
      </c>
      <c r="FC189" s="20" t="s">
        <v>1599</v>
      </c>
      <c r="FE189" s="20">
        <v>50</v>
      </c>
      <c r="FG189" s="20" t="s">
        <v>1599</v>
      </c>
      <c r="FK189" s="20" t="s">
        <v>1599</v>
      </c>
      <c r="FL189" s="35" t="s">
        <v>1299</v>
      </c>
      <c r="FM189" s="35">
        <v>0</v>
      </c>
      <c r="FN189" s="35">
        <v>0</v>
      </c>
      <c r="FO189" s="35">
        <v>1</v>
      </c>
      <c r="FP189" s="35" t="s">
        <v>1554</v>
      </c>
      <c r="FQ189" s="35" t="s">
        <v>1555</v>
      </c>
      <c r="FR189" s="44">
        <v>73110</v>
      </c>
      <c r="FS189" s="35" t="s">
        <v>1281</v>
      </c>
      <c r="FT189" s="35">
        <v>64</v>
      </c>
      <c r="FU189" s="35" t="s">
        <v>1301</v>
      </c>
      <c r="FV189" s="35" t="s">
        <v>1283</v>
      </c>
      <c r="FX189" s="35">
        <v>3800</v>
      </c>
      <c r="FY189" s="35" t="s">
        <v>1310</v>
      </c>
    </row>
    <row r="190" spans="1:182" x14ac:dyDescent="0.2">
      <c r="A190" s="35" t="s">
        <v>1612</v>
      </c>
      <c r="B190" s="35" t="s">
        <v>568</v>
      </c>
      <c r="C190" s="35" t="s">
        <v>354</v>
      </c>
      <c r="D190" s="35">
        <v>1</v>
      </c>
      <c r="E190" s="35">
        <v>1</v>
      </c>
      <c r="F190" s="35" t="s">
        <v>1054</v>
      </c>
      <c r="G190" s="36">
        <v>43207</v>
      </c>
      <c r="H190" s="37">
        <f t="shared" si="6"/>
        <v>43207</v>
      </c>
      <c r="I190" s="35">
        <v>17</v>
      </c>
      <c r="J190" s="35">
        <v>29</v>
      </c>
      <c r="L190" s="35">
        <v>1</v>
      </c>
      <c r="M190" s="35">
        <v>1</v>
      </c>
      <c r="T190" s="35" t="s">
        <v>1274</v>
      </c>
      <c r="U190" s="35" t="s">
        <v>1275</v>
      </c>
      <c r="V190" s="35">
        <v>5</v>
      </c>
      <c r="W190" s="35" t="s">
        <v>1340</v>
      </c>
      <c r="X190" s="35" t="s">
        <v>1277</v>
      </c>
      <c r="Y190" s="35">
        <v>1</v>
      </c>
      <c r="Z190" s="35">
        <v>0</v>
      </c>
      <c r="AA190" s="35">
        <v>0</v>
      </c>
      <c r="AB190" s="35">
        <v>0</v>
      </c>
      <c r="AC190" s="35">
        <v>0</v>
      </c>
      <c r="AD190" s="35">
        <v>0</v>
      </c>
      <c r="AE190" s="35">
        <v>0</v>
      </c>
      <c r="AF190" s="35">
        <v>0</v>
      </c>
      <c r="AI190" s="35" t="s">
        <v>1278</v>
      </c>
      <c r="AJ190" s="35">
        <v>1</v>
      </c>
      <c r="AK190" s="35">
        <v>0</v>
      </c>
      <c r="AL190" s="35">
        <v>0</v>
      </c>
      <c r="AM190" s="35">
        <v>0</v>
      </c>
      <c r="AN190" s="35">
        <v>0</v>
      </c>
      <c r="AO190" s="35">
        <v>0</v>
      </c>
      <c r="AP190" s="35">
        <v>0</v>
      </c>
      <c r="AR190" s="35">
        <v>0</v>
      </c>
      <c r="AS190" s="35">
        <v>1</v>
      </c>
      <c r="AT190" s="35" t="s">
        <v>1279</v>
      </c>
      <c r="AU190" s="35">
        <v>0</v>
      </c>
      <c r="AV190" s="35">
        <v>0</v>
      </c>
      <c r="AW190" s="35">
        <v>0</v>
      </c>
      <c r="AX190" s="35">
        <v>0</v>
      </c>
      <c r="AY190" s="35">
        <v>0</v>
      </c>
      <c r="AZ190" s="35">
        <v>0</v>
      </c>
      <c r="BA190" s="35">
        <v>0</v>
      </c>
      <c r="BB190" s="35">
        <v>0</v>
      </c>
      <c r="BC190" s="35">
        <v>0</v>
      </c>
      <c r="BD190" s="35">
        <v>0</v>
      </c>
      <c r="BE190" s="35">
        <v>0</v>
      </c>
      <c r="BF190" s="35">
        <v>0</v>
      </c>
      <c r="BG190" s="35">
        <v>1</v>
      </c>
      <c r="BK190" s="35" t="s">
        <v>1772</v>
      </c>
      <c r="BL190" s="35">
        <v>0</v>
      </c>
      <c r="BM190" s="35">
        <v>0</v>
      </c>
      <c r="BN190" s="35">
        <v>0</v>
      </c>
      <c r="BO190" s="35">
        <v>0</v>
      </c>
      <c r="BP190" s="35">
        <v>0</v>
      </c>
      <c r="BQ190" s="35">
        <v>0</v>
      </c>
      <c r="BR190" s="35">
        <v>0</v>
      </c>
      <c r="BS190" s="35">
        <v>0</v>
      </c>
      <c r="BT190" s="35">
        <v>0</v>
      </c>
      <c r="BU190" s="35">
        <v>0</v>
      </c>
      <c r="BV190" s="35">
        <v>0</v>
      </c>
      <c r="BW190" s="35">
        <v>1</v>
      </c>
      <c r="BX190" s="35">
        <v>0</v>
      </c>
      <c r="CD190" s="35" t="s">
        <v>1280</v>
      </c>
      <c r="CE190" s="35">
        <v>0</v>
      </c>
      <c r="CF190" s="35">
        <v>0</v>
      </c>
      <c r="CG190" s="35">
        <v>0</v>
      </c>
      <c r="CH190" s="35">
        <v>0</v>
      </c>
      <c r="CI190" s="35">
        <v>0</v>
      </c>
      <c r="CJ190" s="35">
        <v>0</v>
      </c>
      <c r="CK190" s="35">
        <v>0</v>
      </c>
      <c r="CL190" s="35">
        <v>0</v>
      </c>
      <c r="CM190" s="35">
        <v>0</v>
      </c>
      <c r="CN190" s="35">
        <v>0</v>
      </c>
      <c r="CO190" s="35">
        <v>0</v>
      </c>
      <c r="CP190" s="35">
        <v>0</v>
      </c>
      <c r="CQ190" s="35">
        <v>0</v>
      </c>
      <c r="CR190" s="35">
        <v>0</v>
      </c>
      <c r="CS190" s="35">
        <v>1</v>
      </c>
      <c r="CT190" s="35">
        <v>0</v>
      </c>
      <c r="CX190" s="35">
        <v>4</v>
      </c>
      <c r="CY190" s="35">
        <v>4</v>
      </c>
      <c r="CZ190" s="35">
        <v>4</v>
      </c>
      <c r="DA190" s="35">
        <v>4</v>
      </c>
      <c r="DB190" s="35">
        <v>4</v>
      </c>
      <c r="DC190" s="35">
        <v>4</v>
      </c>
      <c r="DD190" s="35">
        <v>3</v>
      </c>
      <c r="DE190" s="35">
        <v>2</v>
      </c>
      <c r="DF190" s="35">
        <v>3</v>
      </c>
      <c r="DG190" s="35">
        <v>1</v>
      </c>
      <c r="DH190" s="35">
        <v>1</v>
      </c>
      <c r="DI190" s="35">
        <v>3</v>
      </c>
      <c r="DJ190" s="35">
        <v>3</v>
      </c>
      <c r="DK190" s="35">
        <v>1</v>
      </c>
      <c r="DL190" s="35">
        <v>1</v>
      </c>
      <c r="DM190" s="35">
        <v>2</v>
      </c>
      <c r="DN190" s="35">
        <v>3</v>
      </c>
      <c r="DO190" s="35" t="s">
        <v>1599</v>
      </c>
      <c r="DP190" s="35">
        <v>3</v>
      </c>
      <c r="DQ190" s="35">
        <v>3</v>
      </c>
      <c r="DR190" s="35">
        <v>3</v>
      </c>
      <c r="DS190" s="35" t="s">
        <v>1599</v>
      </c>
      <c r="DU190" s="35" t="s">
        <v>51</v>
      </c>
      <c r="EJ190" s="35" t="s">
        <v>1599</v>
      </c>
      <c r="EW190" s="20" t="s">
        <v>51</v>
      </c>
      <c r="FA190" s="20" t="s">
        <v>1599</v>
      </c>
      <c r="FC190" s="20" t="s">
        <v>1599</v>
      </c>
      <c r="FE190" s="20" t="s">
        <v>1599</v>
      </c>
      <c r="FG190" s="20" t="s">
        <v>1599</v>
      </c>
      <c r="FK190" s="20" t="s">
        <v>1599</v>
      </c>
      <c r="FL190" s="35" t="s">
        <v>1299</v>
      </c>
      <c r="FM190" s="35">
        <v>0</v>
      </c>
      <c r="FN190" s="35">
        <v>0</v>
      </c>
      <c r="FO190" s="35">
        <v>1</v>
      </c>
      <c r="FQ190" s="35" t="s">
        <v>837</v>
      </c>
      <c r="FR190" s="44">
        <v>29680</v>
      </c>
      <c r="FS190" s="35" t="s">
        <v>1281</v>
      </c>
      <c r="FT190" s="35">
        <v>68</v>
      </c>
      <c r="FU190" s="35" t="s">
        <v>1301</v>
      </c>
      <c r="FV190" s="35" t="s">
        <v>1283</v>
      </c>
      <c r="FX190" s="35">
        <v>1600</v>
      </c>
      <c r="FY190" s="35" t="s">
        <v>1310</v>
      </c>
    </row>
    <row r="191" spans="1:182" x14ac:dyDescent="0.2">
      <c r="A191" s="35" t="s">
        <v>1612</v>
      </c>
      <c r="B191" s="35" t="s">
        <v>568</v>
      </c>
      <c r="C191" s="35" t="s">
        <v>358</v>
      </c>
      <c r="D191" s="35">
        <v>2</v>
      </c>
      <c r="E191" s="35">
        <v>1</v>
      </c>
      <c r="F191" s="35" t="s">
        <v>1054</v>
      </c>
      <c r="G191" s="36">
        <v>43207</v>
      </c>
      <c r="H191" s="37">
        <f t="shared" si="6"/>
        <v>43207</v>
      </c>
      <c r="I191" s="35">
        <v>18</v>
      </c>
      <c r="J191" s="35">
        <v>29</v>
      </c>
      <c r="L191" s="35">
        <v>1</v>
      </c>
      <c r="M191" s="35">
        <v>1</v>
      </c>
      <c r="T191" s="35" t="s">
        <v>1274</v>
      </c>
      <c r="U191" s="35" t="s">
        <v>1275</v>
      </c>
      <c r="V191" s="35">
        <v>8</v>
      </c>
      <c r="W191" s="35" t="s">
        <v>1340</v>
      </c>
      <c r="X191" s="35" t="s">
        <v>1277</v>
      </c>
      <c r="Y191" s="35">
        <v>1</v>
      </c>
      <c r="Z191" s="35">
        <v>0</v>
      </c>
      <c r="AA191" s="35">
        <v>0</v>
      </c>
      <c r="AB191" s="35">
        <v>0</v>
      </c>
      <c r="AC191" s="35">
        <v>0</v>
      </c>
      <c r="AD191" s="35">
        <v>0</v>
      </c>
      <c r="AE191" s="35">
        <v>0</v>
      </c>
      <c r="AF191" s="35">
        <v>0</v>
      </c>
      <c r="AH191" s="35">
        <v>4</v>
      </c>
      <c r="AI191" s="35" t="s">
        <v>1311</v>
      </c>
      <c r="AJ191" s="35">
        <v>0</v>
      </c>
      <c r="AK191" s="35">
        <v>1</v>
      </c>
      <c r="AL191" s="35">
        <v>0</v>
      </c>
      <c r="AM191" s="35">
        <v>0</v>
      </c>
      <c r="AN191" s="35">
        <v>0</v>
      </c>
      <c r="AO191" s="35">
        <v>0</v>
      </c>
      <c r="AP191" s="35">
        <v>0</v>
      </c>
      <c r="AR191" s="35">
        <v>0</v>
      </c>
      <c r="AS191" s="35">
        <v>2</v>
      </c>
      <c r="AT191" s="35" t="s">
        <v>1279</v>
      </c>
      <c r="AU191" s="35">
        <v>0</v>
      </c>
      <c r="AV191" s="35">
        <v>0</v>
      </c>
      <c r="AW191" s="35">
        <v>0</v>
      </c>
      <c r="AX191" s="35">
        <v>0</v>
      </c>
      <c r="AY191" s="35">
        <v>0</v>
      </c>
      <c r="AZ191" s="35">
        <v>0</v>
      </c>
      <c r="BA191" s="35">
        <v>0</v>
      </c>
      <c r="BB191" s="35">
        <v>0</v>
      </c>
      <c r="BC191" s="35">
        <v>0</v>
      </c>
      <c r="BD191" s="35">
        <v>0</v>
      </c>
      <c r="BE191" s="35">
        <v>0</v>
      </c>
      <c r="BF191" s="35">
        <v>0</v>
      </c>
      <c r="BG191" s="35">
        <v>1</v>
      </c>
      <c r="BK191" s="35" t="s">
        <v>1772</v>
      </c>
      <c r="BL191" s="35">
        <v>0</v>
      </c>
      <c r="BM191" s="35">
        <v>0</v>
      </c>
      <c r="BN191" s="35">
        <v>0</v>
      </c>
      <c r="BO191" s="35">
        <v>0</v>
      </c>
      <c r="BP191" s="35">
        <v>0</v>
      </c>
      <c r="BQ191" s="35">
        <v>0</v>
      </c>
      <c r="BR191" s="35">
        <v>0</v>
      </c>
      <c r="BS191" s="35">
        <v>0</v>
      </c>
      <c r="BT191" s="35">
        <v>0</v>
      </c>
      <c r="BU191" s="35">
        <v>0</v>
      </c>
      <c r="BV191" s="35">
        <v>0</v>
      </c>
      <c r="BW191" s="35">
        <v>1</v>
      </c>
      <c r="BX191" s="35">
        <v>0</v>
      </c>
      <c r="CD191" s="35" t="s">
        <v>1280</v>
      </c>
      <c r="CE191" s="35">
        <v>0</v>
      </c>
      <c r="CF191" s="35">
        <v>0</v>
      </c>
      <c r="CG191" s="35">
        <v>0</v>
      </c>
      <c r="CH191" s="35">
        <v>0</v>
      </c>
      <c r="CI191" s="35">
        <v>0</v>
      </c>
      <c r="CJ191" s="35">
        <v>0</v>
      </c>
      <c r="CK191" s="35">
        <v>0</v>
      </c>
      <c r="CL191" s="35">
        <v>0</v>
      </c>
      <c r="CM191" s="35">
        <v>0</v>
      </c>
      <c r="CN191" s="35">
        <v>0</v>
      </c>
      <c r="CO191" s="35">
        <v>0</v>
      </c>
      <c r="CP191" s="35">
        <v>0</v>
      </c>
      <c r="CQ191" s="35">
        <v>0</v>
      </c>
      <c r="CR191" s="35">
        <v>0</v>
      </c>
      <c r="CS191" s="35">
        <v>1</v>
      </c>
      <c r="CT191" s="35">
        <v>0</v>
      </c>
      <c r="CX191" s="35">
        <v>4</v>
      </c>
      <c r="CY191" s="35">
        <v>3</v>
      </c>
      <c r="CZ191" s="35">
        <v>3</v>
      </c>
      <c r="DA191" s="35">
        <v>2</v>
      </c>
      <c r="DB191" s="35">
        <v>3</v>
      </c>
      <c r="DC191" s="35">
        <v>2</v>
      </c>
      <c r="DD191" s="35" t="s">
        <v>1599</v>
      </c>
      <c r="DE191" s="35" t="s">
        <v>1599</v>
      </c>
      <c r="DF191" s="35">
        <v>3</v>
      </c>
      <c r="DG191" s="35">
        <v>2</v>
      </c>
      <c r="DH191" s="35" t="s">
        <v>1599</v>
      </c>
      <c r="DI191" s="35" t="s">
        <v>1599</v>
      </c>
      <c r="DJ191" s="35" t="s">
        <v>1599</v>
      </c>
      <c r="DK191" s="35" t="s">
        <v>1599</v>
      </c>
      <c r="DL191" s="35" t="s">
        <v>1599</v>
      </c>
      <c r="DM191" s="35" t="s">
        <v>1599</v>
      </c>
      <c r="DN191" s="35" t="s">
        <v>1599</v>
      </c>
      <c r="DO191" s="35" t="s">
        <v>1599</v>
      </c>
      <c r="DP191" s="35" t="s">
        <v>1599</v>
      </c>
      <c r="DQ191" s="35" t="s">
        <v>1599</v>
      </c>
      <c r="DR191" s="35" t="s">
        <v>1599</v>
      </c>
      <c r="DS191" s="35" t="s">
        <v>1599</v>
      </c>
      <c r="DU191" s="35" t="s">
        <v>51</v>
      </c>
      <c r="EJ191" s="35" t="s">
        <v>1599</v>
      </c>
      <c r="EW191" s="20" t="s">
        <v>51</v>
      </c>
      <c r="FA191" s="20" t="s">
        <v>1599</v>
      </c>
      <c r="FC191" s="20" t="s">
        <v>1599</v>
      </c>
      <c r="FE191" s="20" t="s">
        <v>1599</v>
      </c>
      <c r="FG191" s="20" t="s">
        <v>1599</v>
      </c>
      <c r="FK191" s="20" t="s">
        <v>1599</v>
      </c>
      <c r="FL191" s="35" t="s">
        <v>1299</v>
      </c>
      <c r="FM191" s="35">
        <v>0</v>
      </c>
      <c r="FN191" s="35">
        <v>0</v>
      </c>
      <c r="FO191" s="35">
        <v>1</v>
      </c>
      <c r="FQ191" s="35" t="s">
        <v>837</v>
      </c>
      <c r="FR191" s="44">
        <v>29680</v>
      </c>
      <c r="FS191" s="35" t="s">
        <v>1281</v>
      </c>
      <c r="FT191" s="35">
        <v>70</v>
      </c>
      <c r="FU191" s="35" t="s">
        <v>1301</v>
      </c>
      <c r="FV191" s="35" t="s">
        <v>1283</v>
      </c>
      <c r="FZ191" s="35" t="s">
        <v>1556</v>
      </c>
    </row>
    <row r="192" spans="1:182" x14ac:dyDescent="0.2">
      <c r="A192" s="35" t="s">
        <v>1612</v>
      </c>
      <c r="B192" s="35" t="s">
        <v>568</v>
      </c>
      <c r="C192" s="35" t="s">
        <v>360</v>
      </c>
      <c r="D192" s="35">
        <v>2</v>
      </c>
      <c r="E192" s="35">
        <v>1</v>
      </c>
      <c r="F192" s="35" t="s">
        <v>1054</v>
      </c>
      <c r="G192" s="36">
        <v>43207</v>
      </c>
      <c r="H192" s="37">
        <f t="shared" si="6"/>
        <v>43207</v>
      </c>
      <c r="I192" s="35">
        <v>18</v>
      </c>
      <c r="J192" s="35">
        <v>29</v>
      </c>
      <c r="L192" s="35">
        <v>1</v>
      </c>
      <c r="M192" s="35">
        <v>1</v>
      </c>
      <c r="T192" s="35" t="s">
        <v>1274</v>
      </c>
      <c r="U192" s="35" t="s">
        <v>1275</v>
      </c>
      <c r="V192" s="35">
        <v>8</v>
      </c>
      <c r="W192" s="35" t="s">
        <v>1340</v>
      </c>
      <c r="X192" s="35" t="s">
        <v>1277</v>
      </c>
      <c r="Y192" s="35">
        <v>1</v>
      </c>
      <c r="Z192" s="35">
        <v>0</v>
      </c>
      <c r="AA192" s="35">
        <v>0</v>
      </c>
      <c r="AB192" s="35">
        <v>0</v>
      </c>
      <c r="AC192" s="35">
        <v>0</v>
      </c>
      <c r="AD192" s="35">
        <v>0</v>
      </c>
      <c r="AE192" s="35">
        <v>0</v>
      </c>
      <c r="AF192" s="35">
        <v>0</v>
      </c>
      <c r="AH192" s="35">
        <v>8</v>
      </c>
      <c r="AI192" s="35" t="s">
        <v>1329</v>
      </c>
      <c r="AJ192" s="35">
        <v>0</v>
      </c>
      <c r="AK192" s="35">
        <v>0</v>
      </c>
      <c r="AL192" s="35">
        <v>0</v>
      </c>
      <c r="AM192" s="35">
        <v>1</v>
      </c>
      <c r="AN192" s="35">
        <v>0</v>
      </c>
      <c r="AO192" s="35">
        <v>0</v>
      </c>
      <c r="AP192" s="35">
        <v>0</v>
      </c>
      <c r="AR192" s="35">
        <v>0</v>
      </c>
      <c r="AS192" s="35">
        <v>2</v>
      </c>
      <c r="AT192" s="35" t="s">
        <v>1279</v>
      </c>
      <c r="AU192" s="35">
        <v>0</v>
      </c>
      <c r="AV192" s="35">
        <v>0</v>
      </c>
      <c r="AW192" s="35">
        <v>0</v>
      </c>
      <c r="AX192" s="35">
        <v>0</v>
      </c>
      <c r="AY192" s="35">
        <v>0</v>
      </c>
      <c r="AZ192" s="35">
        <v>0</v>
      </c>
      <c r="BA192" s="35">
        <v>0</v>
      </c>
      <c r="BB192" s="35">
        <v>0</v>
      </c>
      <c r="BC192" s="35">
        <v>0</v>
      </c>
      <c r="BD192" s="35">
        <v>0</v>
      </c>
      <c r="BE192" s="35">
        <v>0</v>
      </c>
      <c r="BF192" s="35">
        <v>0</v>
      </c>
      <c r="BG192" s="35">
        <v>1</v>
      </c>
      <c r="BK192" s="35" t="s">
        <v>1772</v>
      </c>
      <c r="BL192" s="35">
        <v>0</v>
      </c>
      <c r="BM192" s="35">
        <v>0</v>
      </c>
      <c r="BN192" s="35">
        <v>0</v>
      </c>
      <c r="BO192" s="35">
        <v>0</v>
      </c>
      <c r="BP192" s="35">
        <v>0</v>
      </c>
      <c r="BQ192" s="35">
        <v>0</v>
      </c>
      <c r="BR192" s="35">
        <v>0</v>
      </c>
      <c r="BS192" s="35">
        <v>0</v>
      </c>
      <c r="BT192" s="35">
        <v>0</v>
      </c>
      <c r="BU192" s="35">
        <v>0</v>
      </c>
      <c r="BV192" s="35">
        <v>0</v>
      </c>
      <c r="BW192" s="35">
        <v>1</v>
      </c>
      <c r="BX192" s="35">
        <v>0</v>
      </c>
      <c r="CD192" s="35" t="s">
        <v>1280</v>
      </c>
      <c r="CE192" s="35">
        <v>0</v>
      </c>
      <c r="CF192" s="35">
        <v>0</v>
      </c>
      <c r="CG192" s="35">
        <v>0</v>
      </c>
      <c r="CH192" s="35">
        <v>0</v>
      </c>
      <c r="CI192" s="35">
        <v>0</v>
      </c>
      <c r="CJ192" s="35">
        <v>0</v>
      </c>
      <c r="CK192" s="35">
        <v>0</v>
      </c>
      <c r="CL192" s="35">
        <v>0</v>
      </c>
      <c r="CM192" s="35">
        <v>0</v>
      </c>
      <c r="CN192" s="35">
        <v>0</v>
      </c>
      <c r="CO192" s="35">
        <v>0</v>
      </c>
      <c r="CP192" s="35">
        <v>0</v>
      </c>
      <c r="CQ192" s="35">
        <v>0</v>
      </c>
      <c r="CR192" s="35">
        <v>0</v>
      </c>
      <c r="CS192" s="35">
        <v>1</v>
      </c>
      <c r="CT192" s="35">
        <v>0</v>
      </c>
      <c r="CX192" s="35">
        <v>4</v>
      </c>
      <c r="CY192" s="35">
        <v>4</v>
      </c>
      <c r="CZ192" s="35">
        <v>3</v>
      </c>
      <c r="DA192" s="35">
        <v>2</v>
      </c>
      <c r="DB192" s="35">
        <v>1</v>
      </c>
      <c r="DC192" s="35">
        <v>4</v>
      </c>
      <c r="DD192" s="35" t="s">
        <v>1599</v>
      </c>
      <c r="DE192" s="35">
        <v>3</v>
      </c>
      <c r="DF192" s="35">
        <v>3</v>
      </c>
      <c r="DG192" s="35">
        <v>1</v>
      </c>
      <c r="DH192" s="35" t="s">
        <v>1599</v>
      </c>
      <c r="DI192" s="35" t="s">
        <v>1599</v>
      </c>
      <c r="DJ192" s="35" t="s">
        <v>1599</v>
      </c>
      <c r="DK192" s="35" t="s">
        <v>1599</v>
      </c>
      <c r="DL192" s="35">
        <v>2</v>
      </c>
      <c r="DM192" s="35" t="s">
        <v>1599</v>
      </c>
      <c r="DN192" s="35">
        <v>2</v>
      </c>
      <c r="DO192" s="35" t="s">
        <v>1599</v>
      </c>
      <c r="DP192" s="35" t="s">
        <v>1599</v>
      </c>
      <c r="DQ192" s="35" t="s">
        <v>1599</v>
      </c>
      <c r="DR192" s="35" t="s">
        <v>1599</v>
      </c>
      <c r="DS192" s="35" t="s">
        <v>1599</v>
      </c>
      <c r="DT192" s="35" t="s">
        <v>1881</v>
      </c>
      <c r="DU192" s="35" t="s">
        <v>51</v>
      </c>
      <c r="EJ192" s="35" t="s">
        <v>1599</v>
      </c>
      <c r="EW192" s="20" t="s">
        <v>51</v>
      </c>
      <c r="FA192" s="20" t="s">
        <v>1599</v>
      </c>
      <c r="FC192" s="20" t="s">
        <v>1599</v>
      </c>
      <c r="FE192" s="20" t="s">
        <v>1599</v>
      </c>
      <c r="FG192" s="20" t="s">
        <v>1599</v>
      </c>
      <c r="FK192" s="20" t="s">
        <v>1599</v>
      </c>
      <c r="FL192" s="35" t="s">
        <v>1599</v>
      </c>
      <c r="FR192" s="44"/>
    </row>
    <row r="193" spans="1:182" x14ac:dyDescent="0.2">
      <c r="A193" s="35" t="s">
        <v>1612</v>
      </c>
      <c r="B193" s="35" t="s">
        <v>568</v>
      </c>
      <c r="C193" s="35" t="s">
        <v>374</v>
      </c>
      <c r="D193" s="35">
        <v>1</v>
      </c>
      <c r="E193" s="35">
        <v>1</v>
      </c>
      <c r="F193" s="35" t="s">
        <v>1054</v>
      </c>
      <c r="G193" s="36">
        <v>43317</v>
      </c>
      <c r="H193" s="37">
        <f t="shared" si="6"/>
        <v>43317</v>
      </c>
      <c r="I193" s="35">
        <v>10</v>
      </c>
      <c r="J193" s="35">
        <v>29</v>
      </c>
      <c r="L193" s="35">
        <v>1</v>
      </c>
      <c r="M193" s="35">
        <v>1</v>
      </c>
      <c r="T193" s="35" t="s">
        <v>1274</v>
      </c>
      <c r="U193" s="35" t="s">
        <v>55</v>
      </c>
      <c r="V193" s="35">
        <v>8</v>
      </c>
      <c r="W193" s="35" t="s">
        <v>1340</v>
      </c>
      <c r="X193" s="35" t="s">
        <v>201</v>
      </c>
      <c r="Y193" s="35">
        <v>0</v>
      </c>
      <c r="Z193" s="35">
        <v>1</v>
      </c>
      <c r="AA193" s="35">
        <v>0</v>
      </c>
      <c r="AB193" s="35">
        <v>0</v>
      </c>
      <c r="AC193" s="35">
        <v>0</v>
      </c>
      <c r="AD193" s="35">
        <v>0</v>
      </c>
      <c r="AE193" s="35">
        <v>0</v>
      </c>
      <c r="AF193" s="35">
        <v>0</v>
      </c>
      <c r="AH193" s="35">
        <v>7</v>
      </c>
      <c r="AI193" s="35" t="s">
        <v>1329</v>
      </c>
      <c r="AJ193" s="35">
        <v>0</v>
      </c>
      <c r="AK193" s="35">
        <v>0</v>
      </c>
      <c r="AL193" s="35">
        <v>0</v>
      </c>
      <c r="AM193" s="35">
        <v>1</v>
      </c>
      <c r="AN193" s="35">
        <v>0</v>
      </c>
      <c r="AO193" s="35">
        <v>0</v>
      </c>
      <c r="AP193" s="35">
        <v>0</v>
      </c>
      <c r="AR193" s="35">
        <v>0</v>
      </c>
      <c r="AS193" s="35">
        <v>2</v>
      </c>
      <c r="AT193" s="35" t="s">
        <v>1288</v>
      </c>
      <c r="AU193" s="35">
        <v>1</v>
      </c>
      <c r="AV193" s="35">
        <v>0</v>
      </c>
      <c r="AW193" s="35">
        <v>0</v>
      </c>
      <c r="AX193" s="35">
        <v>0</v>
      </c>
      <c r="AY193" s="35">
        <v>0</v>
      </c>
      <c r="AZ193" s="35">
        <v>0</v>
      </c>
      <c r="BA193" s="35">
        <v>0</v>
      </c>
      <c r="BB193" s="35">
        <v>0</v>
      </c>
      <c r="BC193" s="35">
        <v>0</v>
      </c>
      <c r="BD193" s="35">
        <v>0</v>
      </c>
      <c r="BE193" s="35">
        <v>0</v>
      </c>
      <c r="BF193" s="35">
        <v>0</v>
      </c>
      <c r="BG193" s="35">
        <v>0</v>
      </c>
      <c r="BI193" s="35" t="s">
        <v>1291</v>
      </c>
      <c r="BK193" s="35" t="s">
        <v>1772</v>
      </c>
      <c r="BL193" s="35">
        <v>0</v>
      </c>
      <c r="BM193" s="35">
        <v>0</v>
      </c>
      <c r="BN193" s="35">
        <v>0</v>
      </c>
      <c r="BO193" s="35">
        <v>0</v>
      </c>
      <c r="BP193" s="35">
        <v>0</v>
      </c>
      <c r="BQ193" s="35">
        <v>0</v>
      </c>
      <c r="BR193" s="35">
        <v>0</v>
      </c>
      <c r="BS193" s="35">
        <v>0</v>
      </c>
      <c r="BT193" s="35">
        <v>0</v>
      </c>
      <c r="BU193" s="35">
        <v>0</v>
      </c>
      <c r="BV193" s="35">
        <v>0</v>
      </c>
      <c r="BW193" s="35">
        <v>1</v>
      </c>
      <c r="BX193" s="35">
        <v>0</v>
      </c>
      <c r="CD193" s="35" t="s">
        <v>1293</v>
      </c>
      <c r="CE193" s="35">
        <v>1</v>
      </c>
      <c r="CF193" s="35">
        <v>0</v>
      </c>
      <c r="CG193" s="35">
        <v>0</v>
      </c>
      <c r="CH193" s="35">
        <v>0</v>
      </c>
      <c r="CI193" s="35">
        <v>0</v>
      </c>
      <c r="CJ193" s="35">
        <v>0</v>
      </c>
      <c r="CK193" s="35">
        <v>0</v>
      </c>
      <c r="CL193" s="35">
        <v>0</v>
      </c>
      <c r="CM193" s="35">
        <v>0</v>
      </c>
      <c r="CN193" s="35">
        <v>0</v>
      </c>
      <c r="CO193" s="35">
        <v>0</v>
      </c>
      <c r="CP193" s="35">
        <v>0</v>
      </c>
      <c r="CQ193" s="35">
        <v>0</v>
      </c>
      <c r="CR193" s="35">
        <v>0</v>
      </c>
      <c r="CS193" s="35">
        <v>0</v>
      </c>
      <c r="CT193" s="35">
        <v>0</v>
      </c>
      <c r="CX193" s="35">
        <v>4</v>
      </c>
      <c r="CY193" s="35">
        <v>4</v>
      </c>
      <c r="CZ193" s="35">
        <v>4</v>
      </c>
      <c r="DA193" s="35">
        <v>4</v>
      </c>
      <c r="DB193" s="35">
        <v>4</v>
      </c>
      <c r="DC193" s="35">
        <v>4</v>
      </c>
      <c r="DD193" s="35">
        <v>4</v>
      </c>
      <c r="DE193" s="35">
        <v>4</v>
      </c>
      <c r="DF193" s="35">
        <v>4</v>
      </c>
      <c r="DG193" s="35" t="s">
        <v>1599</v>
      </c>
      <c r="DH193" s="35" t="s">
        <v>1599</v>
      </c>
      <c r="DI193" s="35" t="s">
        <v>1599</v>
      </c>
      <c r="DJ193" s="35" t="s">
        <v>1599</v>
      </c>
      <c r="DK193" s="35" t="s">
        <v>1599</v>
      </c>
      <c r="DL193" s="35" t="s">
        <v>1599</v>
      </c>
      <c r="DM193" s="35" t="s">
        <v>1599</v>
      </c>
      <c r="DN193" s="35" t="s">
        <v>1599</v>
      </c>
      <c r="DO193" s="35" t="s">
        <v>1599</v>
      </c>
      <c r="DP193" s="35" t="s">
        <v>1599</v>
      </c>
      <c r="DQ193" s="35" t="s">
        <v>1599</v>
      </c>
      <c r="DR193" s="35" t="s">
        <v>1599</v>
      </c>
      <c r="DS193" s="35" t="s">
        <v>1599</v>
      </c>
      <c r="DU193" s="35" t="s">
        <v>51</v>
      </c>
      <c r="EJ193" s="35" t="s">
        <v>1599</v>
      </c>
      <c r="EW193" s="20" t="s">
        <v>51</v>
      </c>
      <c r="FA193" s="20" t="s">
        <v>1599</v>
      </c>
      <c r="FC193" s="20" t="s">
        <v>1599</v>
      </c>
      <c r="FE193" s="20" t="s">
        <v>1599</v>
      </c>
      <c r="FG193" s="20" t="s">
        <v>1599</v>
      </c>
      <c r="FK193" s="20" t="s">
        <v>1599</v>
      </c>
      <c r="FL193" s="35" t="s">
        <v>1325</v>
      </c>
      <c r="FM193" s="35">
        <v>1</v>
      </c>
      <c r="FN193" s="35">
        <v>0</v>
      </c>
      <c r="FO193" s="35">
        <v>0</v>
      </c>
      <c r="FQ193" s="35" t="s">
        <v>831</v>
      </c>
      <c r="FR193" s="44">
        <v>29420</v>
      </c>
      <c r="FS193" s="35" t="s">
        <v>1281</v>
      </c>
      <c r="FT193" s="35">
        <v>59</v>
      </c>
      <c r="FU193" s="35" t="s">
        <v>1301</v>
      </c>
      <c r="FV193" s="35" t="s">
        <v>1336</v>
      </c>
      <c r="FX193" s="35">
        <v>5000</v>
      </c>
      <c r="FY193" s="35" t="s">
        <v>1310</v>
      </c>
    </row>
    <row r="194" spans="1:182" x14ac:dyDescent="0.2">
      <c r="A194" s="35" t="s">
        <v>1612</v>
      </c>
      <c r="B194" s="35" t="s">
        <v>568</v>
      </c>
      <c r="C194" s="35" t="s">
        <v>376</v>
      </c>
      <c r="D194" s="35">
        <v>2</v>
      </c>
      <c r="E194" s="35">
        <v>1</v>
      </c>
      <c r="F194" s="35" t="s">
        <v>1054</v>
      </c>
      <c r="G194" s="36">
        <v>43317</v>
      </c>
      <c r="H194" s="37">
        <f t="shared" ref="H194:H245" si="7">G194</f>
        <v>43317</v>
      </c>
      <c r="I194" s="35">
        <v>10</v>
      </c>
      <c r="J194" s="35">
        <v>29</v>
      </c>
      <c r="L194" s="35">
        <v>1</v>
      </c>
      <c r="M194" s="35">
        <v>1</v>
      </c>
      <c r="T194" s="35" t="s">
        <v>1274</v>
      </c>
      <c r="U194" s="35" t="s">
        <v>55</v>
      </c>
      <c r="V194" s="35">
        <v>10</v>
      </c>
      <c r="W194" s="35" t="s">
        <v>1340</v>
      </c>
      <c r="X194" s="35" t="s">
        <v>201</v>
      </c>
      <c r="Y194" s="35">
        <v>0</v>
      </c>
      <c r="Z194" s="35">
        <v>1</v>
      </c>
      <c r="AA194" s="35">
        <v>0</v>
      </c>
      <c r="AB194" s="35">
        <v>0</v>
      </c>
      <c r="AC194" s="35">
        <v>0</v>
      </c>
      <c r="AD194" s="35">
        <v>0</v>
      </c>
      <c r="AE194" s="35">
        <v>0</v>
      </c>
      <c r="AF194" s="35">
        <v>0</v>
      </c>
      <c r="AH194" s="35">
        <v>5</v>
      </c>
      <c r="AI194" s="35" t="s">
        <v>1311</v>
      </c>
      <c r="AJ194" s="35">
        <v>0</v>
      </c>
      <c r="AK194" s="35">
        <v>1</v>
      </c>
      <c r="AL194" s="35">
        <v>0</v>
      </c>
      <c r="AM194" s="35">
        <v>0</v>
      </c>
      <c r="AN194" s="35">
        <v>0</v>
      </c>
      <c r="AO194" s="35">
        <v>0</v>
      </c>
      <c r="AP194" s="35">
        <v>0</v>
      </c>
      <c r="AR194" s="35">
        <v>0</v>
      </c>
      <c r="AS194" s="35">
        <v>2</v>
      </c>
      <c r="AT194" s="35" t="s">
        <v>1288</v>
      </c>
      <c r="AU194" s="35">
        <v>1</v>
      </c>
      <c r="AV194" s="35">
        <v>0</v>
      </c>
      <c r="AW194" s="35">
        <v>0</v>
      </c>
      <c r="AX194" s="35">
        <v>0</v>
      </c>
      <c r="AY194" s="35">
        <v>0</v>
      </c>
      <c r="AZ194" s="35">
        <v>0</v>
      </c>
      <c r="BA194" s="35">
        <v>0</v>
      </c>
      <c r="BB194" s="35">
        <v>0</v>
      </c>
      <c r="BC194" s="35">
        <v>0</v>
      </c>
      <c r="BD194" s="35">
        <v>0</v>
      </c>
      <c r="BE194" s="35">
        <v>0</v>
      </c>
      <c r="BF194" s="35">
        <v>0</v>
      </c>
      <c r="BG194" s="35">
        <v>0</v>
      </c>
      <c r="BJ194" s="35">
        <v>10</v>
      </c>
      <c r="BK194" s="35" t="s">
        <v>1772</v>
      </c>
      <c r="BL194" s="35">
        <v>0</v>
      </c>
      <c r="BM194" s="35">
        <v>0</v>
      </c>
      <c r="BN194" s="35">
        <v>0</v>
      </c>
      <c r="BO194" s="35">
        <v>0</v>
      </c>
      <c r="BP194" s="35">
        <v>0</v>
      </c>
      <c r="BQ194" s="35">
        <v>0</v>
      </c>
      <c r="BR194" s="35">
        <v>0</v>
      </c>
      <c r="BS194" s="35">
        <v>0</v>
      </c>
      <c r="BT194" s="35">
        <v>0</v>
      </c>
      <c r="BU194" s="35">
        <v>0</v>
      </c>
      <c r="BV194" s="35">
        <v>0</v>
      </c>
      <c r="BW194" s="35">
        <v>1</v>
      </c>
      <c r="BX194" s="35">
        <v>0</v>
      </c>
      <c r="CD194" s="35" t="s">
        <v>1280</v>
      </c>
      <c r="CE194" s="35">
        <v>0</v>
      </c>
      <c r="CF194" s="35">
        <v>0</v>
      </c>
      <c r="CG194" s="35">
        <v>0</v>
      </c>
      <c r="CH194" s="35">
        <v>0</v>
      </c>
      <c r="CI194" s="35">
        <v>0</v>
      </c>
      <c r="CJ194" s="35">
        <v>0</v>
      </c>
      <c r="CK194" s="35">
        <v>0</v>
      </c>
      <c r="CL194" s="35">
        <v>0</v>
      </c>
      <c r="CM194" s="35">
        <v>0</v>
      </c>
      <c r="CN194" s="35">
        <v>0</v>
      </c>
      <c r="CO194" s="35">
        <v>0</v>
      </c>
      <c r="CP194" s="35">
        <v>0</v>
      </c>
      <c r="CQ194" s="35">
        <v>0</v>
      </c>
      <c r="CR194" s="35">
        <v>0</v>
      </c>
      <c r="CS194" s="35">
        <v>1</v>
      </c>
      <c r="CT194" s="35">
        <v>0</v>
      </c>
      <c r="CX194" s="35">
        <v>2</v>
      </c>
      <c r="CY194" s="35">
        <v>4</v>
      </c>
      <c r="CZ194" s="35">
        <v>4</v>
      </c>
      <c r="DA194" s="35">
        <v>4</v>
      </c>
      <c r="DB194" s="35">
        <v>4</v>
      </c>
      <c r="DC194" s="35">
        <v>3</v>
      </c>
      <c r="DD194" s="35">
        <v>3</v>
      </c>
      <c r="DE194" s="35">
        <v>2</v>
      </c>
      <c r="DF194" s="35">
        <v>2</v>
      </c>
      <c r="DG194" s="35">
        <v>3</v>
      </c>
      <c r="DH194" s="35">
        <v>4</v>
      </c>
      <c r="DI194" s="35">
        <v>3</v>
      </c>
      <c r="DJ194" s="35">
        <v>3</v>
      </c>
      <c r="DK194" s="35">
        <v>3</v>
      </c>
      <c r="DL194" s="35">
        <v>3</v>
      </c>
      <c r="DM194" s="35">
        <v>3</v>
      </c>
      <c r="DN194" s="35">
        <v>3</v>
      </c>
      <c r="DO194" s="35">
        <v>3</v>
      </c>
      <c r="DP194" s="35">
        <v>3</v>
      </c>
      <c r="DQ194" s="35">
        <v>3</v>
      </c>
      <c r="DR194" s="35">
        <v>3</v>
      </c>
      <c r="DS194" s="35">
        <v>3</v>
      </c>
      <c r="DT194" s="35" t="s">
        <v>1296</v>
      </c>
      <c r="DU194" s="35" t="s">
        <v>54</v>
      </c>
      <c r="EJ194" s="35" t="s">
        <v>1599</v>
      </c>
      <c r="FA194" s="20" t="s">
        <v>1599</v>
      </c>
      <c r="FC194" s="20" t="s">
        <v>1599</v>
      </c>
      <c r="FE194" s="20" t="s">
        <v>1599</v>
      </c>
      <c r="FG194" s="20" t="s">
        <v>1599</v>
      </c>
      <c r="FK194" s="20" t="s">
        <v>1599</v>
      </c>
      <c r="FL194" s="35" t="s">
        <v>1325</v>
      </c>
      <c r="FM194" s="35">
        <v>1</v>
      </c>
      <c r="FN194" s="35">
        <v>0</v>
      </c>
      <c r="FO194" s="35">
        <v>0</v>
      </c>
      <c r="FQ194" s="35" t="s">
        <v>831</v>
      </c>
      <c r="FR194" s="44">
        <v>39420</v>
      </c>
      <c r="FS194" s="35" t="s">
        <v>1281</v>
      </c>
      <c r="FT194" s="35">
        <v>57</v>
      </c>
      <c r="FU194" s="35" t="s">
        <v>1301</v>
      </c>
      <c r="FV194" s="35" t="s">
        <v>1351</v>
      </c>
      <c r="FX194" s="35">
        <v>4000</v>
      </c>
      <c r="FY194" s="35" t="s">
        <v>1310</v>
      </c>
    </row>
    <row r="195" spans="1:182" x14ac:dyDescent="0.2">
      <c r="A195" s="35" t="s">
        <v>1612</v>
      </c>
      <c r="B195" s="35" t="s">
        <v>568</v>
      </c>
      <c r="C195" s="35" t="s">
        <v>381</v>
      </c>
      <c r="D195" s="35">
        <v>1</v>
      </c>
      <c r="E195" s="35">
        <v>1</v>
      </c>
      <c r="F195" s="35" t="s">
        <v>1054</v>
      </c>
      <c r="G195" s="36">
        <v>43317</v>
      </c>
      <c r="H195" s="37">
        <f t="shared" si="7"/>
        <v>43317</v>
      </c>
      <c r="I195" s="35">
        <v>10</v>
      </c>
      <c r="J195" s="35">
        <v>29</v>
      </c>
      <c r="L195" s="35">
        <v>1</v>
      </c>
      <c r="M195" s="35">
        <v>1</v>
      </c>
      <c r="T195" s="35" t="s">
        <v>1274</v>
      </c>
      <c r="U195" s="35" t="s">
        <v>55</v>
      </c>
      <c r="V195" s="35">
        <v>10</v>
      </c>
      <c r="W195" s="35" t="s">
        <v>1276</v>
      </c>
      <c r="X195" s="35" t="s">
        <v>1277</v>
      </c>
      <c r="Y195" s="35">
        <v>1</v>
      </c>
      <c r="Z195" s="35">
        <v>0</v>
      </c>
      <c r="AA195" s="35">
        <v>0</v>
      </c>
      <c r="AB195" s="35">
        <v>0</v>
      </c>
      <c r="AC195" s="35">
        <v>0</v>
      </c>
      <c r="AD195" s="35">
        <v>0</v>
      </c>
      <c r="AE195" s="35">
        <v>0</v>
      </c>
      <c r="AF195" s="35">
        <v>0</v>
      </c>
      <c r="AI195" s="35" t="s">
        <v>1278</v>
      </c>
      <c r="AJ195" s="35">
        <v>1</v>
      </c>
      <c r="AK195" s="35">
        <v>0</v>
      </c>
      <c r="AL195" s="35">
        <v>0</v>
      </c>
      <c r="AM195" s="35">
        <v>0</v>
      </c>
      <c r="AN195" s="35">
        <v>0</v>
      </c>
      <c r="AO195" s="35">
        <v>0</v>
      </c>
      <c r="AP195" s="35">
        <v>0</v>
      </c>
      <c r="AR195" s="35">
        <v>0</v>
      </c>
      <c r="AS195" s="35">
        <v>1</v>
      </c>
      <c r="AT195" s="35" t="s">
        <v>1279</v>
      </c>
      <c r="AU195" s="35">
        <v>0</v>
      </c>
      <c r="AV195" s="35">
        <v>0</v>
      </c>
      <c r="AW195" s="35">
        <v>0</v>
      </c>
      <c r="AX195" s="35">
        <v>0</v>
      </c>
      <c r="AY195" s="35">
        <v>0</v>
      </c>
      <c r="AZ195" s="35">
        <v>0</v>
      </c>
      <c r="BA195" s="35">
        <v>0</v>
      </c>
      <c r="BB195" s="35">
        <v>0</v>
      </c>
      <c r="BC195" s="35">
        <v>0</v>
      </c>
      <c r="BD195" s="35">
        <v>0</v>
      </c>
      <c r="BE195" s="35">
        <v>0</v>
      </c>
      <c r="BF195" s="35">
        <v>0</v>
      </c>
      <c r="BG195" s="35">
        <v>1</v>
      </c>
      <c r="BK195" s="35" t="s">
        <v>1772</v>
      </c>
      <c r="BL195" s="35">
        <v>0</v>
      </c>
      <c r="BM195" s="35">
        <v>0</v>
      </c>
      <c r="BN195" s="35">
        <v>0</v>
      </c>
      <c r="BO195" s="35">
        <v>0</v>
      </c>
      <c r="BP195" s="35">
        <v>0</v>
      </c>
      <c r="BQ195" s="35">
        <v>0</v>
      </c>
      <c r="BR195" s="35">
        <v>0</v>
      </c>
      <c r="BS195" s="35">
        <v>0</v>
      </c>
      <c r="BT195" s="35">
        <v>0</v>
      </c>
      <c r="BU195" s="35">
        <v>0</v>
      </c>
      <c r="BV195" s="35">
        <v>0</v>
      </c>
      <c r="BW195" s="35">
        <v>1</v>
      </c>
      <c r="BX195" s="35">
        <v>0</v>
      </c>
      <c r="CD195" s="35" t="s">
        <v>1293</v>
      </c>
      <c r="CE195" s="35">
        <v>1</v>
      </c>
      <c r="CF195" s="35">
        <v>0</v>
      </c>
      <c r="CG195" s="35">
        <v>0</v>
      </c>
      <c r="CH195" s="35">
        <v>0</v>
      </c>
      <c r="CI195" s="35">
        <v>0</v>
      </c>
      <c r="CJ195" s="35">
        <v>0</v>
      </c>
      <c r="CK195" s="35">
        <v>0</v>
      </c>
      <c r="CL195" s="35">
        <v>0</v>
      </c>
      <c r="CM195" s="35">
        <v>0</v>
      </c>
      <c r="CN195" s="35">
        <v>0</v>
      </c>
      <c r="CO195" s="35">
        <v>0</v>
      </c>
      <c r="CP195" s="35">
        <v>0</v>
      </c>
      <c r="CQ195" s="35">
        <v>0</v>
      </c>
      <c r="CR195" s="35">
        <v>0</v>
      </c>
      <c r="CS195" s="35">
        <v>0</v>
      </c>
      <c r="CT195" s="35">
        <v>0</v>
      </c>
      <c r="CX195" s="35">
        <v>4</v>
      </c>
      <c r="CY195" s="35">
        <v>3</v>
      </c>
      <c r="CZ195" s="35">
        <v>3</v>
      </c>
      <c r="DA195" s="35">
        <v>3</v>
      </c>
      <c r="DB195" s="35">
        <v>3</v>
      </c>
      <c r="DC195" s="35">
        <v>3</v>
      </c>
      <c r="DD195" s="35">
        <v>3</v>
      </c>
      <c r="DE195" s="35">
        <v>3</v>
      </c>
      <c r="DF195" s="35">
        <v>3</v>
      </c>
      <c r="DG195" s="35">
        <v>3</v>
      </c>
      <c r="DH195" s="35">
        <v>3</v>
      </c>
      <c r="DI195" s="35">
        <v>3</v>
      </c>
      <c r="DJ195" s="35">
        <v>3</v>
      </c>
      <c r="DK195" s="35">
        <v>3</v>
      </c>
      <c r="DL195" s="35">
        <v>3</v>
      </c>
      <c r="DM195" s="35" t="s">
        <v>1599</v>
      </c>
      <c r="DN195" s="35">
        <v>3</v>
      </c>
      <c r="DO195" s="35">
        <v>3</v>
      </c>
      <c r="DP195" s="35">
        <v>3</v>
      </c>
      <c r="DQ195" s="35">
        <v>3</v>
      </c>
      <c r="DR195" s="35">
        <v>3</v>
      </c>
      <c r="DS195" s="35">
        <v>3</v>
      </c>
      <c r="DU195" s="35" t="s">
        <v>51</v>
      </c>
      <c r="EJ195" s="35" t="s">
        <v>1599</v>
      </c>
      <c r="FA195" s="20" t="s">
        <v>1599</v>
      </c>
      <c r="FC195" s="20" t="s">
        <v>1599</v>
      </c>
      <c r="FE195" s="20" t="s">
        <v>1599</v>
      </c>
      <c r="FG195" s="20" t="s">
        <v>1599</v>
      </c>
      <c r="FK195" s="20" t="s">
        <v>1599</v>
      </c>
      <c r="FL195" s="35" t="s">
        <v>1599</v>
      </c>
      <c r="FQ195" s="35" t="s">
        <v>839</v>
      </c>
      <c r="FR195" s="44">
        <v>29250</v>
      </c>
      <c r="FS195" s="35" t="s">
        <v>1281</v>
      </c>
    </row>
    <row r="196" spans="1:182" x14ac:dyDescent="0.2">
      <c r="A196" s="35" t="s">
        <v>1612</v>
      </c>
      <c r="B196" s="35" t="s">
        <v>568</v>
      </c>
      <c r="C196" s="35" t="s">
        <v>386</v>
      </c>
      <c r="D196" s="35">
        <v>2</v>
      </c>
      <c r="E196" s="35">
        <v>1</v>
      </c>
      <c r="F196" s="35" t="s">
        <v>1054</v>
      </c>
      <c r="G196" s="36">
        <v>43317</v>
      </c>
      <c r="H196" s="37">
        <f t="shared" si="7"/>
        <v>43317</v>
      </c>
      <c r="I196" s="35">
        <v>10</v>
      </c>
      <c r="J196" s="35">
        <v>29</v>
      </c>
      <c r="L196" s="35">
        <v>1</v>
      </c>
      <c r="M196" s="35">
        <v>1</v>
      </c>
      <c r="T196" s="35" t="s">
        <v>1285</v>
      </c>
      <c r="U196" s="35" t="s">
        <v>52</v>
      </c>
      <c r="V196" s="35">
        <v>100</v>
      </c>
      <c r="W196" s="35" t="s">
        <v>1286</v>
      </c>
      <c r="X196" s="35" t="s">
        <v>1277</v>
      </c>
      <c r="Y196" s="35">
        <v>1</v>
      </c>
      <c r="Z196" s="35">
        <v>0</v>
      </c>
      <c r="AA196" s="35">
        <v>0</v>
      </c>
      <c r="AB196" s="35">
        <v>0</v>
      </c>
      <c r="AC196" s="35">
        <v>0</v>
      </c>
      <c r="AD196" s="35">
        <v>0</v>
      </c>
      <c r="AE196" s="35">
        <v>0</v>
      </c>
      <c r="AF196" s="35">
        <v>0</v>
      </c>
      <c r="AH196" s="35">
        <v>80</v>
      </c>
      <c r="AI196" s="35" t="s">
        <v>1311</v>
      </c>
      <c r="AJ196" s="35">
        <v>0</v>
      </c>
      <c r="AK196" s="35">
        <v>1</v>
      </c>
      <c r="AL196" s="35">
        <v>0</v>
      </c>
      <c r="AM196" s="35">
        <v>0</v>
      </c>
      <c r="AN196" s="35">
        <v>0</v>
      </c>
      <c r="AO196" s="35">
        <v>0</v>
      </c>
      <c r="AP196" s="35">
        <v>0</v>
      </c>
      <c r="AR196" s="35">
        <v>0</v>
      </c>
      <c r="AS196" s="35">
        <v>2</v>
      </c>
      <c r="AT196" s="35" t="s">
        <v>1682</v>
      </c>
      <c r="AU196" s="35">
        <v>1</v>
      </c>
      <c r="AV196" s="35">
        <v>1</v>
      </c>
      <c r="AW196" s="35">
        <v>1</v>
      </c>
      <c r="AX196" s="35">
        <v>1</v>
      </c>
      <c r="AY196" s="35">
        <v>1</v>
      </c>
      <c r="AZ196" s="35">
        <v>0</v>
      </c>
      <c r="BA196" s="35">
        <v>0</v>
      </c>
      <c r="BB196" s="35">
        <v>0</v>
      </c>
      <c r="BC196" s="35">
        <v>1</v>
      </c>
      <c r="BD196" s="35">
        <v>0</v>
      </c>
      <c r="BE196" s="35">
        <v>0</v>
      </c>
      <c r="BF196" s="35">
        <v>1</v>
      </c>
      <c r="BG196" s="35">
        <v>0</v>
      </c>
      <c r="BI196" s="35" t="s">
        <v>1291</v>
      </c>
      <c r="BK196" s="35" t="s">
        <v>1764</v>
      </c>
      <c r="BL196" s="35">
        <v>1</v>
      </c>
      <c r="BM196" s="35">
        <v>0</v>
      </c>
      <c r="BN196" s="35">
        <v>0</v>
      </c>
      <c r="BO196" s="35">
        <v>1</v>
      </c>
      <c r="BP196" s="35">
        <v>0</v>
      </c>
      <c r="BQ196" s="35">
        <v>1</v>
      </c>
      <c r="BR196" s="35">
        <v>1</v>
      </c>
      <c r="BS196" s="35">
        <v>1</v>
      </c>
      <c r="BT196" s="35">
        <v>0</v>
      </c>
      <c r="BU196" s="35">
        <v>0</v>
      </c>
      <c r="BV196" s="35">
        <v>0</v>
      </c>
      <c r="BW196" s="35">
        <v>0</v>
      </c>
      <c r="BX196" s="35">
        <v>0</v>
      </c>
      <c r="CD196" s="35" t="s">
        <v>1799</v>
      </c>
      <c r="CE196" s="35">
        <v>1</v>
      </c>
      <c r="CF196" s="35">
        <v>0</v>
      </c>
      <c r="CG196" s="35">
        <v>1</v>
      </c>
      <c r="CH196" s="35">
        <v>1</v>
      </c>
      <c r="CI196" s="35">
        <v>0</v>
      </c>
      <c r="CJ196" s="35">
        <v>0</v>
      </c>
      <c r="CK196" s="35">
        <v>0</v>
      </c>
      <c r="CL196" s="35">
        <v>0</v>
      </c>
      <c r="CM196" s="35">
        <v>1</v>
      </c>
      <c r="CN196" s="35">
        <v>0</v>
      </c>
      <c r="CO196" s="35">
        <v>0</v>
      </c>
      <c r="CP196" s="35">
        <v>0</v>
      </c>
      <c r="CQ196" s="35">
        <v>0</v>
      </c>
      <c r="CR196" s="35">
        <v>0</v>
      </c>
      <c r="CS196" s="35">
        <v>0</v>
      </c>
      <c r="CT196" s="35">
        <v>0</v>
      </c>
      <c r="CX196" s="35">
        <v>3</v>
      </c>
      <c r="CY196" s="35">
        <v>3</v>
      </c>
      <c r="CZ196" s="35">
        <v>3</v>
      </c>
      <c r="DA196" s="35">
        <v>3</v>
      </c>
      <c r="DB196" s="35">
        <v>3</v>
      </c>
      <c r="DC196" s="35">
        <v>3</v>
      </c>
      <c r="DD196" s="35">
        <v>3</v>
      </c>
      <c r="DE196" s="35">
        <v>3</v>
      </c>
      <c r="DF196" s="35">
        <v>3</v>
      </c>
      <c r="DG196" s="35">
        <v>3</v>
      </c>
      <c r="DH196" s="35">
        <v>3</v>
      </c>
      <c r="DI196" s="35">
        <v>3</v>
      </c>
      <c r="DJ196" s="35">
        <v>3</v>
      </c>
      <c r="DK196" s="35">
        <v>3</v>
      </c>
      <c r="DL196" s="35">
        <v>3</v>
      </c>
      <c r="DM196" s="35">
        <v>3</v>
      </c>
      <c r="DN196" s="35">
        <v>3</v>
      </c>
      <c r="DO196" s="35">
        <v>3</v>
      </c>
      <c r="DP196" s="35">
        <v>3</v>
      </c>
      <c r="DQ196" s="35">
        <v>3</v>
      </c>
      <c r="DR196" s="35">
        <v>3</v>
      </c>
      <c r="DS196" s="35">
        <v>3</v>
      </c>
      <c r="DU196" s="35" t="s">
        <v>51</v>
      </c>
      <c r="EJ196" s="35" t="s">
        <v>1599</v>
      </c>
      <c r="FA196" s="20" t="s">
        <v>1599</v>
      </c>
      <c r="FC196" s="20" t="s">
        <v>1599</v>
      </c>
      <c r="FE196" s="20" t="s">
        <v>1599</v>
      </c>
      <c r="FG196" s="20" t="s">
        <v>1599</v>
      </c>
      <c r="FK196" s="20" t="s">
        <v>1599</v>
      </c>
      <c r="FL196" s="35" t="s">
        <v>1599</v>
      </c>
      <c r="FR196" s="44"/>
    </row>
    <row r="197" spans="1:182" x14ac:dyDescent="0.2">
      <c r="A197" s="35" t="s">
        <v>1612</v>
      </c>
      <c r="B197" s="35" t="s">
        <v>568</v>
      </c>
      <c r="C197" s="35" t="s">
        <v>388</v>
      </c>
      <c r="D197" s="35">
        <v>2</v>
      </c>
      <c r="E197" s="35">
        <v>1</v>
      </c>
      <c r="F197" s="35" t="s">
        <v>1054</v>
      </c>
      <c r="G197" s="36">
        <v>43317</v>
      </c>
      <c r="H197" s="37">
        <f t="shared" si="7"/>
        <v>43317</v>
      </c>
      <c r="I197" s="35">
        <v>10</v>
      </c>
      <c r="J197" s="35">
        <v>29</v>
      </c>
      <c r="L197" s="35">
        <v>1</v>
      </c>
      <c r="M197" s="35">
        <v>1</v>
      </c>
      <c r="T197" s="35" t="s">
        <v>1285</v>
      </c>
      <c r="U197" s="35" t="s">
        <v>52</v>
      </c>
      <c r="V197" s="35">
        <v>80</v>
      </c>
      <c r="W197" s="35" t="s">
        <v>1286</v>
      </c>
      <c r="X197" s="35" t="s">
        <v>1277</v>
      </c>
      <c r="Y197" s="35">
        <v>1</v>
      </c>
      <c r="Z197" s="35">
        <v>0</v>
      </c>
      <c r="AA197" s="35">
        <v>0</v>
      </c>
      <c r="AB197" s="35">
        <v>0</v>
      </c>
      <c r="AC197" s="35">
        <v>0</v>
      </c>
      <c r="AD197" s="35">
        <v>0</v>
      </c>
      <c r="AE197" s="35">
        <v>0</v>
      </c>
      <c r="AF197" s="35">
        <v>0</v>
      </c>
      <c r="AH197" s="35">
        <v>5</v>
      </c>
      <c r="AI197" s="35" t="s">
        <v>1311</v>
      </c>
      <c r="AJ197" s="35">
        <v>0</v>
      </c>
      <c r="AK197" s="35">
        <v>1</v>
      </c>
      <c r="AL197" s="35">
        <v>0</v>
      </c>
      <c r="AM197" s="35">
        <v>0</v>
      </c>
      <c r="AN197" s="35">
        <v>0</v>
      </c>
      <c r="AO197" s="35">
        <v>0</v>
      </c>
      <c r="AP197" s="35">
        <v>0</v>
      </c>
      <c r="AR197" s="35">
        <v>0</v>
      </c>
      <c r="AS197" s="35">
        <v>2</v>
      </c>
      <c r="AT197" s="35" t="s">
        <v>1279</v>
      </c>
      <c r="AU197" s="35">
        <v>0</v>
      </c>
      <c r="AV197" s="35">
        <v>0</v>
      </c>
      <c r="AW197" s="35">
        <v>0</v>
      </c>
      <c r="AX197" s="35">
        <v>0</v>
      </c>
      <c r="AY197" s="35">
        <v>0</v>
      </c>
      <c r="AZ197" s="35">
        <v>0</v>
      </c>
      <c r="BA197" s="35">
        <v>0</v>
      </c>
      <c r="BB197" s="35">
        <v>0</v>
      </c>
      <c r="BC197" s="35">
        <v>0</v>
      </c>
      <c r="BD197" s="35">
        <v>0</v>
      </c>
      <c r="BE197" s="35">
        <v>0</v>
      </c>
      <c r="BF197" s="35">
        <v>0</v>
      </c>
      <c r="BG197" s="35">
        <v>1</v>
      </c>
      <c r="BK197" s="35" t="s">
        <v>1750</v>
      </c>
      <c r="BL197" s="35">
        <v>0</v>
      </c>
      <c r="BM197" s="35">
        <v>0</v>
      </c>
      <c r="BN197" s="35">
        <v>1</v>
      </c>
      <c r="BO197" s="35">
        <v>1</v>
      </c>
      <c r="BP197" s="35">
        <v>0</v>
      </c>
      <c r="BQ197" s="35">
        <v>0</v>
      </c>
      <c r="BR197" s="35">
        <v>0</v>
      </c>
      <c r="BS197" s="35">
        <v>0</v>
      </c>
      <c r="BT197" s="35">
        <v>0</v>
      </c>
      <c r="BU197" s="35">
        <v>0</v>
      </c>
      <c r="BV197" s="35">
        <v>0</v>
      </c>
      <c r="BW197" s="35">
        <v>0</v>
      </c>
      <c r="BX197" s="35">
        <v>1</v>
      </c>
      <c r="CC197" s="35" t="s">
        <v>1557</v>
      </c>
      <c r="CD197" s="35" t="s">
        <v>1850</v>
      </c>
      <c r="CE197" s="35">
        <v>1</v>
      </c>
      <c r="CF197" s="35">
        <v>0</v>
      </c>
      <c r="CG197" s="35">
        <v>0</v>
      </c>
      <c r="CH197" s="35">
        <v>1</v>
      </c>
      <c r="CI197" s="35">
        <v>0</v>
      </c>
      <c r="CJ197" s="35">
        <v>1</v>
      </c>
      <c r="CK197" s="35">
        <v>0</v>
      </c>
      <c r="CL197" s="35">
        <v>1</v>
      </c>
      <c r="CM197" s="35">
        <v>0</v>
      </c>
      <c r="CN197" s="35">
        <v>0</v>
      </c>
      <c r="CO197" s="35">
        <v>1</v>
      </c>
      <c r="CP197" s="35">
        <v>0</v>
      </c>
      <c r="CQ197" s="35">
        <v>0</v>
      </c>
      <c r="CR197" s="35">
        <v>0</v>
      </c>
      <c r="CS197" s="35">
        <v>0</v>
      </c>
      <c r="CT197" s="35">
        <v>0</v>
      </c>
      <c r="CX197" s="35">
        <v>4</v>
      </c>
      <c r="CY197" s="35">
        <v>4</v>
      </c>
      <c r="CZ197" s="35">
        <v>4</v>
      </c>
      <c r="DA197" s="35">
        <v>4</v>
      </c>
      <c r="DB197" s="35">
        <v>4</v>
      </c>
      <c r="DC197" s="35">
        <v>4</v>
      </c>
      <c r="DD197" s="35">
        <v>4</v>
      </c>
      <c r="DE197" s="35">
        <v>4</v>
      </c>
      <c r="DF197" s="35">
        <v>3</v>
      </c>
      <c r="DG197" s="35">
        <v>4</v>
      </c>
      <c r="DH197" s="35">
        <v>4</v>
      </c>
      <c r="DI197" s="35">
        <v>4</v>
      </c>
      <c r="DJ197" s="35">
        <v>3</v>
      </c>
      <c r="DK197" s="35">
        <v>4</v>
      </c>
      <c r="DL197" s="35">
        <v>3</v>
      </c>
      <c r="DM197" s="35">
        <v>4</v>
      </c>
      <c r="DN197" s="35">
        <v>4</v>
      </c>
      <c r="DO197" s="35">
        <v>3</v>
      </c>
      <c r="DP197" s="35">
        <v>3</v>
      </c>
      <c r="DQ197" s="35">
        <v>3</v>
      </c>
      <c r="DR197" s="35">
        <v>2</v>
      </c>
      <c r="DS197" s="35">
        <v>1</v>
      </c>
      <c r="DU197" s="35" t="s">
        <v>51</v>
      </c>
      <c r="EJ197" s="35" t="s">
        <v>1599</v>
      </c>
      <c r="FA197" s="20" t="s">
        <v>1599</v>
      </c>
      <c r="FC197" s="20" t="s">
        <v>1599</v>
      </c>
      <c r="FE197" s="20" t="s">
        <v>1599</v>
      </c>
      <c r="FG197" s="20" t="s">
        <v>1599</v>
      </c>
      <c r="FK197" s="20" t="s">
        <v>1599</v>
      </c>
      <c r="FL197" s="35" t="s">
        <v>1599</v>
      </c>
      <c r="FR197" s="44"/>
    </row>
    <row r="198" spans="1:182" x14ac:dyDescent="0.2">
      <c r="A198" s="35" t="s">
        <v>1612</v>
      </c>
      <c r="B198" s="35" t="s">
        <v>568</v>
      </c>
      <c r="C198" s="35" t="s">
        <v>391</v>
      </c>
      <c r="D198" s="35">
        <v>1</v>
      </c>
      <c r="E198" s="35">
        <v>1</v>
      </c>
      <c r="F198" s="35" t="s">
        <v>1054</v>
      </c>
      <c r="G198" s="36">
        <v>43317</v>
      </c>
      <c r="H198" s="37">
        <f t="shared" si="7"/>
        <v>43317</v>
      </c>
      <c r="I198" s="35">
        <v>10</v>
      </c>
      <c r="J198" s="35">
        <v>29</v>
      </c>
      <c r="L198" s="35">
        <v>1</v>
      </c>
      <c r="M198" s="35">
        <v>1</v>
      </c>
      <c r="T198" s="35" t="s">
        <v>1274</v>
      </c>
      <c r="U198" s="35" t="s">
        <v>1275</v>
      </c>
      <c r="V198" s="35">
        <v>8</v>
      </c>
      <c r="W198" s="35" t="s">
        <v>1276</v>
      </c>
      <c r="X198" s="35" t="s">
        <v>1277</v>
      </c>
      <c r="Y198" s="35">
        <v>1</v>
      </c>
      <c r="Z198" s="35">
        <v>0</v>
      </c>
      <c r="AA198" s="35">
        <v>0</v>
      </c>
      <c r="AB198" s="35">
        <v>0</v>
      </c>
      <c r="AC198" s="35">
        <v>0</v>
      </c>
      <c r="AD198" s="35">
        <v>0</v>
      </c>
      <c r="AE198" s="35">
        <v>0</v>
      </c>
      <c r="AF198" s="35">
        <v>0</v>
      </c>
      <c r="AI198" s="35" t="s">
        <v>1278</v>
      </c>
      <c r="AJ198" s="35">
        <v>1</v>
      </c>
      <c r="AK198" s="35">
        <v>0</v>
      </c>
      <c r="AL198" s="35">
        <v>0</v>
      </c>
      <c r="AM198" s="35">
        <v>0</v>
      </c>
      <c r="AN198" s="35">
        <v>0</v>
      </c>
      <c r="AO198" s="35">
        <v>0</v>
      </c>
      <c r="AP198" s="35">
        <v>0</v>
      </c>
      <c r="AR198" s="35">
        <v>0</v>
      </c>
      <c r="AS198" s="35">
        <v>1</v>
      </c>
      <c r="AT198" s="35" t="s">
        <v>1599</v>
      </c>
      <c r="AU198" s="35">
        <v>0</v>
      </c>
      <c r="AV198" s="35">
        <v>0</v>
      </c>
      <c r="AW198" s="35">
        <v>0</v>
      </c>
      <c r="AX198" s="35">
        <v>0</v>
      </c>
      <c r="AY198" s="35">
        <v>0</v>
      </c>
      <c r="AZ198" s="35">
        <v>0</v>
      </c>
      <c r="BA198" s="35">
        <v>0</v>
      </c>
      <c r="BB198" s="35">
        <v>0</v>
      </c>
      <c r="BC198" s="35">
        <v>0</v>
      </c>
      <c r="BD198" s="35">
        <v>0</v>
      </c>
      <c r="BE198" s="35">
        <v>0</v>
      </c>
      <c r="BF198" s="35">
        <v>0</v>
      </c>
      <c r="BG198" s="35">
        <v>0</v>
      </c>
      <c r="BK198" s="35" t="s">
        <v>1599</v>
      </c>
      <c r="BL198" s="35">
        <v>0</v>
      </c>
      <c r="BM198" s="35">
        <v>0</v>
      </c>
      <c r="BN198" s="35">
        <v>0</v>
      </c>
      <c r="BO198" s="35">
        <v>0</v>
      </c>
      <c r="BP198" s="35">
        <v>0</v>
      </c>
      <c r="BQ198" s="35">
        <v>0</v>
      </c>
      <c r="BR198" s="35">
        <v>0</v>
      </c>
      <c r="BS198" s="35">
        <v>0</v>
      </c>
      <c r="BT198" s="35">
        <v>0</v>
      </c>
      <c r="BU198" s="35">
        <v>0</v>
      </c>
      <c r="BV198" s="35">
        <v>0</v>
      </c>
      <c r="BW198" s="35">
        <v>0</v>
      </c>
      <c r="BX198" s="35">
        <v>0</v>
      </c>
      <c r="CD198" s="35" t="s">
        <v>1599</v>
      </c>
      <c r="CX198" s="35" t="s">
        <v>1599</v>
      </c>
      <c r="CY198" s="35" t="s">
        <v>1599</v>
      </c>
      <c r="CZ198" s="35" t="s">
        <v>1599</v>
      </c>
      <c r="DA198" s="35" t="s">
        <v>1599</v>
      </c>
      <c r="DB198" s="35" t="s">
        <v>1599</v>
      </c>
      <c r="DC198" s="35" t="s">
        <v>1599</v>
      </c>
      <c r="DD198" s="35" t="s">
        <v>1599</v>
      </c>
      <c r="DE198" s="35" t="s">
        <v>1599</v>
      </c>
      <c r="DF198" s="35" t="s">
        <v>1599</v>
      </c>
      <c r="DG198" s="35" t="s">
        <v>1599</v>
      </c>
      <c r="DH198" s="35" t="s">
        <v>1599</v>
      </c>
      <c r="DI198" s="35" t="s">
        <v>1599</v>
      </c>
      <c r="DJ198" s="35" t="s">
        <v>1599</v>
      </c>
      <c r="DK198" s="35" t="s">
        <v>1599</v>
      </c>
      <c r="DL198" s="35" t="s">
        <v>1599</v>
      </c>
      <c r="DM198" s="35" t="s">
        <v>1599</v>
      </c>
      <c r="DN198" s="35" t="s">
        <v>1599</v>
      </c>
      <c r="DO198" s="35" t="s">
        <v>1599</v>
      </c>
      <c r="DP198" s="35" t="s">
        <v>1599</v>
      </c>
      <c r="DQ198" s="35" t="s">
        <v>1599</v>
      </c>
      <c r="DR198" s="35" t="s">
        <v>1599</v>
      </c>
      <c r="DS198" s="35" t="s">
        <v>1599</v>
      </c>
      <c r="DU198" s="35" t="s">
        <v>51</v>
      </c>
      <c r="EJ198" s="35" t="s">
        <v>1599</v>
      </c>
      <c r="EW198" s="20" t="s">
        <v>51</v>
      </c>
      <c r="FA198" s="20" t="s">
        <v>1599</v>
      </c>
      <c r="FC198" s="20" t="s">
        <v>1599</v>
      </c>
      <c r="FE198" s="20" t="s">
        <v>1599</v>
      </c>
      <c r="FG198" s="20" t="s">
        <v>1599</v>
      </c>
      <c r="FK198" s="20" t="s">
        <v>1599</v>
      </c>
      <c r="FL198" s="35" t="s">
        <v>1923</v>
      </c>
      <c r="FM198" s="35">
        <v>0</v>
      </c>
      <c r="FN198" s="35">
        <v>1</v>
      </c>
      <c r="FO198" s="35">
        <v>0</v>
      </c>
      <c r="FQ198" s="35" t="s">
        <v>1361</v>
      </c>
      <c r="FR198" s="44">
        <v>29480</v>
      </c>
      <c r="FS198" s="35" t="s">
        <v>1281</v>
      </c>
      <c r="FT198" s="35">
        <v>65</v>
      </c>
      <c r="FU198" s="35" t="s">
        <v>1282</v>
      </c>
      <c r="FV198" s="35" t="s">
        <v>1283</v>
      </c>
      <c r="FY198" s="35" t="s">
        <v>1303</v>
      </c>
    </row>
    <row r="199" spans="1:182" x14ac:dyDescent="0.2">
      <c r="A199" s="35" t="s">
        <v>1612</v>
      </c>
      <c r="B199" s="35" t="s">
        <v>568</v>
      </c>
      <c r="C199" s="35" t="s">
        <v>394</v>
      </c>
      <c r="D199" s="35">
        <v>1</v>
      </c>
      <c r="E199" s="35">
        <v>1</v>
      </c>
      <c r="F199" s="35" t="s">
        <v>1054</v>
      </c>
      <c r="G199" s="36">
        <v>43317</v>
      </c>
      <c r="H199" s="37">
        <f t="shared" si="7"/>
        <v>43317</v>
      </c>
      <c r="I199" s="35">
        <v>10</v>
      </c>
      <c r="J199" s="35">
        <v>29</v>
      </c>
      <c r="L199" s="35">
        <v>1</v>
      </c>
      <c r="M199" s="35">
        <v>1</v>
      </c>
      <c r="T199" s="35" t="s">
        <v>1274</v>
      </c>
      <c r="U199" s="35" t="s">
        <v>1275</v>
      </c>
      <c r="W199" s="35" t="s">
        <v>1276</v>
      </c>
      <c r="X199" s="35" t="s">
        <v>1277</v>
      </c>
      <c r="Y199" s="35">
        <v>1</v>
      </c>
      <c r="Z199" s="35">
        <v>0</v>
      </c>
      <c r="AA199" s="35">
        <v>0</v>
      </c>
      <c r="AB199" s="35">
        <v>0</v>
      </c>
      <c r="AC199" s="35">
        <v>0</v>
      </c>
      <c r="AD199" s="35">
        <v>0</v>
      </c>
      <c r="AE199" s="35">
        <v>0</v>
      </c>
      <c r="AF199" s="35">
        <v>0</v>
      </c>
      <c r="AI199" s="35" t="s">
        <v>1278</v>
      </c>
      <c r="AJ199" s="35">
        <v>1</v>
      </c>
      <c r="AK199" s="35">
        <v>0</v>
      </c>
      <c r="AL199" s="35">
        <v>0</v>
      </c>
      <c r="AM199" s="35">
        <v>0</v>
      </c>
      <c r="AN199" s="35">
        <v>0</v>
      </c>
      <c r="AO199" s="35">
        <v>0</v>
      </c>
      <c r="AP199" s="35">
        <v>0</v>
      </c>
      <c r="AR199" s="35">
        <v>0</v>
      </c>
      <c r="AS199" s="35">
        <v>1</v>
      </c>
      <c r="AT199" s="35" t="s">
        <v>1599</v>
      </c>
      <c r="AU199" s="35">
        <v>0</v>
      </c>
      <c r="AV199" s="35">
        <v>0</v>
      </c>
      <c r="AW199" s="35">
        <v>0</v>
      </c>
      <c r="AX199" s="35">
        <v>0</v>
      </c>
      <c r="AY199" s="35">
        <v>0</v>
      </c>
      <c r="AZ199" s="35">
        <v>0</v>
      </c>
      <c r="BA199" s="35">
        <v>0</v>
      </c>
      <c r="BB199" s="35">
        <v>0</v>
      </c>
      <c r="BC199" s="35">
        <v>0</v>
      </c>
      <c r="BD199" s="35">
        <v>0</v>
      </c>
      <c r="BE199" s="35">
        <v>0</v>
      </c>
      <c r="BF199" s="35">
        <v>0</v>
      </c>
      <c r="BG199" s="35">
        <v>0</v>
      </c>
      <c r="BK199" s="35" t="s">
        <v>1599</v>
      </c>
      <c r="BL199" s="35">
        <v>0</v>
      </c>
      <c r="BM199" s="35">
        <v>0</v>
      </c>
      <c r="BN199" s="35">
        <v>0</v>
      </c>
      <c r="BO199" s="35">
        <v>0</v>
      </c>
      <c r="BP199" s="35">
        <v>0</v>
      </c>
      <c r="BQ199" s="35">
        <v>0</v>
      </c>
      <c r="BR199" s="35">
        <v>0</v>
      </c>
      <c r="BS199" s="35">
        <v>0</v>
      </c>
      <c r="BT199" s="35">
        <v>0</v>
      </c>
      <c r="BU199" s="35">
        <v>0</v>
      </c>
      <c r="BV199" s="35">
        <v>0</v>
      </c>
      <c r="BW199" s="35">
        <v>0</v>
      </c>
      <c r="BX199" s="35">
        <v>0</v>
      </c>
      <c r="CD199" s="35" t="s">
        <v>1599</v>
      </c>
      <c r="CX199" s="35">
        <v>4</v>
      </c>
      <c r="CY199" s="35">
        <v>3</v>
      </c>
      <c r="CZ199" s="35">
        <v>4</v>
      </c>
      <c r="DA199" s="35">
        <v>4</v>
      </c>
      <c r="DB199" s="35">
        <v>2</v>
      </c>
      <c r="DC199" s="35">
        <v>4</v>
      </c>
      <c r="DD199" s="35" t="s">
        <v>1599</v>
      </c>
      <c r="DE199" s="35">
        <v>2</v>
      </c>
      <c r="DF199" s="35">
        <v>2</v>
      </c>
      <c r="DG199" s="35">
        <v>2</v>
      </c>
      <c r="DH199" s="35" t="s">
        <v>1599</v>
      </c>
      <c r="DI199" s="35" t="s">
        <v>1599</v>
      </c>
      <c r="DJ199" s="35" t="s">
        <v>1599</v>
      </c>
      <c r="DK199" s="35" t="s">
        <v>1599</v>
      </c>
      <c r="DL199" s="35">
        <v>2</v>
      </c>
      <c r="DM199" s="35" t="s">
        <v>1599</v>
      </c>
      <c r="DN199" s="35">
        <v>2</v>
      </c>
      <c r="DO199" s="35" t="s">
        <v>1599</v>
      </c>
      <c r="DP199" s="35" t="s">
        <v>1599</v>
      </c>
      <c r="DQ199" s="35" t="s">
        <v>1599</v>
      </c>
      <c r="DR199" s="35" t="s">
        <v>1599</v>
      </c>
      <c r="DS199" s="35" t="s">
        <v>1599</v>
      </c>
      <c r="DU199" s="35" t="s">
        <v>51</v>
      </c>
      <c r="EJ199" s="35" t="s">
        <v>1599</v>
      </c>
      <c r="EW199" s="20" t="s">
        <v>51</v>
      </c>
      <c r="FA199" s="20" t="s">
        <v>1599</v>
      </c>
      <c r="FC199" s="20" t="s">
        <v>1599</v>
      </c>
      <c r="FE199" s="20" t="s">
        <v>1599</v>
      </c>
      <c r="FG199" s="20" t="s">
        <v>1599</v>
      </c>
      <c r="FK199" s="20" t="s">
        <v>1599</v>
      </c>
      <c r="FL199" s="35" t="s">
        <v>1599</v>
      </c>
      <c r="FQ199" s="35" t="s">
        <v>839</v>
      </c>
      <c r="FR199" s="44">
        <v>29250</v>
      </c>
      <c r="FS199" s="35" t="s">
        <v>1281</v>
      </c>
      <c r="FT199" s="35">
        <v>63</v>
      </c>
      <c r="FU199" s="35" t="s">
        <v>1282</v>
      </c>
      <c r="FV199" s="35" t="s">
        <v>1283</v>
      </c>
      <c r="FX199" s="35">
        <v>1800</v>
      </c>
      <c r="FY199" s="35" t="s">
        <v>1310</v>
      </c>
    </row>
    <row r="200" spans="1:182" x14ac:dyDescent="0.2">
      <c r="A200" s="35" t="s">
        <v>1612</v>
      </c>
      <c r="B200" s="35" t="s">
        <v>568</v>
      </c>
      <c r="C200" s="35" t="s">
        <v>398</v>
      </c>
      <c r="D200" s="35">
        <v>1</v>
      </c>
      <c r="E200" s="35">
        <v>1</v>
      </c>
      <c r="F200" s="35" t="s">
        <v>1054</v>
      </c>
      <c r="G200" s="36">
        <v>43317</v>
      </c>
      <c r="H200" s="37">
        <f t="shared" si="7"/>
        <v>43317</v>
      </c>
      <c r="I200" s="35">
        <v>11</v>
      </c>
      <c r="J200" s="35">
        <v>29</v>
      </c>
      <c r="L200" s="35">
        <v>1</v>
      </c>
      <c r="M200" s="35">
        <v>1</v>
      </c>
      <c r="T200" s="35" t="s">
        <v>1274</v>
      </c>
      <c r="U200" s="35" t="s">
        <v>1275</v>
      </c>
      <c r="V200" s="35">
        <v>12</v>
      </c>
      <c r="W200" s="35" t="s">
        <v>1340</v>
      </c>
      <c r="X200" s="35" t="s">
        <v>1277</v>
      </c>
      <c r="Y200" s="35">
        <v>1</v>
      </c>
      <c r="Z200" s="35">
        <v>0</v>
      </c>
      <c r="AA200" s="35">
        <v>0</v>
      </c>
      <c r="AB200" s="35">
        <v>0</v>
      </c>
      <c r="AC200" s="35">
        <v>0</v>
      </c>
      <c r="AD200" s="35">
        <v>0</v>
      </c>
      <c r="AE200" s="35">
        <v>0</v>
      </c>
      <c r="AF200" s="35">
        <v>0</v>
      </c>
      <c r="AI200" s="35" t="s">
        <v>1278</v>
      </c>
      <c r="AJ200" s="35">
        <v>1</v>
      </c>
      <c r="AK200" s="35">
        <v>0</v>
      </c>
      <c r="AL200" s="35">
        <v>0</v>
      </c>
      <c r="AM200" s="35">
        <v>0</v>
      </c>
      <c r="AN200" s="35">
        <v>0</v>
      </c>
      <c r="AO200" s="35">
        <v>0</v>
      </c>
      <c r="AP200" s="35">
        <v>0</v>
      </c>
      <c r="AR200" s="35">
        <v>0</v>
      </c>
      <c r="AS200" s="35">
        <v>1</v>
      </c>
      <c r="AT200" s="35" t="s">
        <v>1599</v>
      </c>
      <c r="AU200" s="35">
        <v>0</v>
      </c>
      <c r="AV200" s="35">
        <v>0</v>
      </c>
      <c r="AW200" s="35">
        <v>0</v>
      </c>
      <c r="AX200" s="35">
        <v>0</v>
      </c>
      <c r="AY200" s="35">
        <v>0</v>
      </c>
      <c r="AZ200" s="35">
        <v>0</v>
      </c>
      <c r="BA200" s="35">
        <v>0</v>
      </c>
      <c r="BB200" s="35">
        <v>0</v>
      </c>
      <c r="BC200" s="35">
        <v>0</v>
      </c>
      <c r="BD200" s="35">
        <v>0</v>
      </c>
      <c r="BE200" s="35">
        <v>0</v>
      </c>
      <c r="BF200" s="35">
        <v>0</v>
      </c>
      <c r="BG200" s="35">
        <v>0</v>
      </c>
      <c r="BK200" s="35" t="s">
        <v>1772</v>
      </c>
      <c r="BL200" s="35">
        <v>0</v>
      </c>
      <c r="BM200" s="35">
        <v>0</v>
      </c>
      <c r="BN200" s="35">
        <v>0</v>
      </c>
      <c r="BO200" s="35">
        <v>0</v>
      </c>
      <c r="BP200" s="35">
        <v>0</v>
      </c>
      <c r="BQ200" s="35">
        <v>0</v>
      </c>
      <c r="BR200" s="35">
        <v>0</v>
      </c>
      <c r="BS200" s="35">
        <v>0</v>
      </c>
      <c r="BT200" s="35">
        <v>0</v>
      </c>
      <c r="BU200" s="35">
        <v>0</v>
      </c>
      <c r="BV200" s="35">
        <v>0</v>
      </c>
      <c r="BW200" s="35">
        <v>1</v>
      </c>
      <c r="BX200" s="35">
        <v>0</v>
      </c>
      <c r="CD200" s="35" t="s">
        <v>1280</v>
      </c>
      <c r="CE200" s="35">
        <v>0</v>
      </c>
      <c r="CF200" s="35">
        <v>0</v>
      </c>
      <c r="CG200" s="35">
        <v>0</v>
      </c>
      <c r="CH200" s="35">
        <v>0</v>
      </c>
      <c r="CI200" s="35">
        <v>0</v>
      </c>
      <c r="CJ200" s="35">
        <v>0</v>
      </c>
      <c r="CK200" s="35">
        <v>0</v>
      </c>
      <c r="CL200" s="35">
        <v>0</v>
      </c>
      <c r="CM200" s="35">
        <v>0</v>
      </c>
      <c r="CN200" s="35">
        <v>0</v>
      </c>
      <c r="CO200" s="35">
        <v>0</v>
      </c>
      <c r="CP200" s="35">
        <v>0</v>
      </c>
      <c r="CQ200" s="35">
        <v>0</v>
      </c>
      <c r="CR200" s="35">
        <v>0</v>
      </c>
      <c r="CS200" s="35">
        <v>1</v>
      </c>
      <c r="CT200" s="35">
        <v>0</v>
      </c>
      <c r="CX200" s="35">
        <v>3</v>
      </c>
      <c r="CY200" s="35">
        <v>2</v>
      </c>
      <c r="CZ200" s="35">
        <v>2</v>
      </c>
      <c r="DA200" s="35">
        <v>3</v>
      </c>
      <c r="DB200" s="35">
        <v>3</v>
      </c>
      <c r="DC200" s="35">
        <v>3</v>
      </c>
      <c r="DD200" s="35" t="s">
        <v>1599</v>
      </c>
      <c r="DE200" s="35">
        <v>3</v>
      </c>
      <c r="DF200" s="35">
        <v>3</v>
      </c>
      <c r="DG200" s="35">
        <v>3</v>
      </c>
      <c r="DH200" s="35">
        <v>3</v>
      </c>
      <c r="DI200" s="35">
        <v>3</v>
      </c>
      <c r="DJ200" s="35" t="s">
        <v>1599</v>
      </c>
      <c r="DK200" s="35" t="s">
        <v>1599</v>
      </c>
      <c r="DL200" s="35" t="s">
        <v>1599</v>
      </c>
      <c r="DM200" s="35" t="s">
        <v>1599</v>
      </c>
      <c r="DN200" s="35" t="s">
        <v>1599</v>
      </c>
      <c r="DO200" s="35" t="s">
        <v>1599</v>
      </c>
      <c r="DP200" s="35" t="s">
        <v>1599</v>
      </c>
      <c r="DQ200" s="35" t="s">
        <v>1599</v>
      </c>
      <c r="DR200" s="35" t="s">
        <v>1599</v>
      </c>
      <c r="DS200" s="35" t="s">
        <v>1599</v>
      </c>
      <c r="DU200" s="35" t="s">
        <v>51</v>
      </c>
      <c r="EJ200" s="35" t="s">
        <v>1599</v>
      </c>
      <c r="EW200" s="20" t="s">
        <v>54</v>
      </c>
      <c r="FA200" s="20">
        <v>2</v>
      </c>
      <c r="FC200" s="20" t="s">
        <v>1599</v>
      </c>
      <c r="FE200" s="20" t="s">
        <v>1599</v>
      </c>
      <c r="FG200" s="20" t="s">
        <v>1599</v>
      </c>
      <c r="FK200" s="20" t="s">
        <v>1599</v>
      </c>
      <c r="FL200" s="35" t="s">
        <v>1299</v>
      </c>
      <c r="FM200" s="35">
        <v>0</v>
      </c>
      <c r="FN200" s="35">
        <v>0</v>
      </c>
      <c r="FO200" s="35">
        <v>1</v>
      </c>
      <c r="FQ200" s="35" t="s">
        <v>1361</v>
      </c>
      <c r="FR200" s="44">
        <v>29480</v>
      </c>
      <c r="FS200" s="35" t="s">
        <v>1281</v>
      </c>
      <c r="FT200" s="35">
        <v>61</v>
      </c>
      <c r="FU200" s="35" t="s">
        <v>1282</v>
      </c>
      <c r="FV200" s="35" t="s">
        <v>1345</v>
      </c>
      <c r="FY200" s="35" t="s">
        <v>1310</v>
      </c>
    </row>
    <row r="201" spans="1:182" x14ac:dyDescent="0.2">
      <c r="A201" s="35" t="s">
        <v>1612</v>
      </c>
      <c r="B201" s="35" t="s">
        <v>568</v>
      </c>
      <c r="C201" s="35" t="s">
        <v>401</v>
      </c>
      <c r="D201" s="35">
        <v>1</v>
      </c>
      <c r="E201" s="35">
        <v>1</v>
      </c>
      <c r="F201" s="35" t="s">
        <v>1054</v>
      </c>
      <c r="G201" s="36">
        <v>43317</v>
      </c>
      <c r="H201" s="37">
        <f t="shared" si="7"/>
        <v>43317</v>
      </c>
      <c r="I201" s="35">
        <v>11</v>
      </c>
      <c r="J201" s="35">
        <v>29</v>
      </c>
      <c r="L201" s="35">
        <v>1</v>
      </c>
      <c r="M201" s="35">
        <v>1</v>
      </c>
      <c r="T201" s="35" t="s">
        <v>1274</v>
      </c>
      <c r="U201" s="35" t="s">
        <v>1275</v>
      </c>
      <c r="V201" s="35">
        <v>7</v>
      </c>
      <c r="W201" s="35" t="s">
        <v>1340</v>
      </c>
      <c r="X201" s="35" t="s">
        <v>1277</v>
      </c>
      <c r="Y201" s="35">
        <v>1</v>
      </c>
      <c r="Z201" s="35">
        <v>0</v>
      </c>
      <c r="AA201" s="35">
        <v>0</v>
      </c>
      <c r="AB201" s="35">
        <v>0</v>
      </c>
      <c r="AC201" s="35">
        <v>0</v>
      </c>
      <c r="AD201" s="35">
        <v>0</v>
      </c>
      <c r="AE201" s="35">
        <v>0</v>
      </c>
      <c r="AF201" s="35">
        <v>0</v>
      </c>
      <c r="AI201" s="35" t="s">
        <v>1329</v>
      </c>
      <c r="AJ201" s="35">
        <v>0</v>
      </c>
      <c r="AK201" s="35">
        <v>0</v>
      </c>
      <c r="AL201" s="35">
        <v>0</v>
      </c>
      <c r="AM201" s="35">
        <v>1</v>
      </c>
      <c r="AN201" s="35">
        <v>0</v>
      </c>
      <c r="AO201" s="35">
        <v>0</v>
      </c>
      <c r="AP201" s="35">
        <v>0</v>
      </c>
      <c r="AR201" s="35">
        <v>0</v>
      </c>
      <c r="AS201" s="35">
        <v>2</v>
      </c>
      <c r="AT201" s="35" t="s">
        <v>1288</v>
      </c>
      <c r="AU201" s="35">
        <v>1</v>
      </c>
      <c r="AV201" s="35">
        <v>0</v>
      </c>
      <c r="AW201" s="35">
        <v>0</v>
      </c>
      <c r="AX201" s="35">
        <v>0</v>
      </c>
      <c r="AY201" s="35">
        <v>0</v>
      </c>
      <c r="AZ201" s="35">
        <v>0</v>
      </c>
      <c r="BA201" s="35">
        <v>0</v>
      </c>
      <c r="BB201" s="35">
        <v>0</v>
      </c>
      <c r="BC201" s="35">
        <v>0</v>
      </c>
      <c r="BD201" s="35">
        <v>0</v>
      </c>
      <c r="BE201" s="35">
        <v>0</v>
      </c>
      <c r="BF201" s="35">
        <v>0</v>
      </c>
      <c r="BG201" s="35">
        <v>0</v>
      </c>
      <c r="BK201" s="35" t="s">
        <v>1772</v>
      </c>
      <c r="BL201" s="35">
        <v>0</v>
      </c>
      <c r="BM201" s="35">
        <v>0</v>
      </c>
      <c r="BN201" s="35">
        <v>0</v>
      </c>
      <c r="BO201" s="35">
        <v>0</v>
      </c>
      <c r="BP201" s="35">
        <v>0</v>
      </c>
      <c r="BQ201" s="35">
        <v>0</v>
      </c>
      <c r="BR201" s="35">
        <v>0</v>
      </c>
      <c r="BS201" s="35">
        <v>0</v>
      </c>
      <c r="BT201" s="35">
        <v>0</v>
      </c>
      <c r="BU201" s="35">
        <v>0</v>
      </c>
      <c r="BV201" s="35">
        <v>0</v>
      </c>
      <c r="BW201" s="35">
        <v>1</v>
      </c>
      <c r="BX201" s="35">
        <v>0</v>
      </c>
      <c r="CD201" s="35" t="s">
        <v>1294</v>
      </c>
      <c r="CE201" s="35">
        <v>0</v>
      </c>
      <c r="CF201" s="35">
        <v>1</v>
      </c>
      <c r="CG201" s="35">
        <v>0</v>
      </c>
      <c r="CH201" s="35">
        <v>0</v>
      </c>
      <c r="CI201" s="35">
        <v>0</v>
      </c>
      <c r="CJ201" s="35">
        <v>0</v>
      </c>
      <c r="CK201" s="35">
        <v>0</v>
      </c>
      <c r="CL201" s="35">
        <v>0</v>
      </c>
      <c r="CM201" s="35">
        <v>0</v>
      </c>
      <c r="CN201" s="35">
        <v>0</v>
      </c>
      <c r="CO201" s="35">
        <v>0</v>
      </c>
      <c r="CP201" s="35">
        <v>0</v>
      </c>
      <c r="CQ201" s="35">
        <v>0</v>
      </c>
      <c r="CR201" s="35">
        <v>0</v>
      </c>
      <c r="CS201" s="35">
        <v>0</v>
      </c>
      <c r="CT201" s="35">
        <v>0</v>
      </c>
      <c r="CX201" s="35">
        <v>3</v>
      </c>
      <c r="CY201" s="35">
        <v>3</v>
      </c>
      <c r="CZ201" s="35">
        <v>3</v>
      </c>
      <c r="DA201" s="35">
        <v>3</v>
      </c>
      <c r="DB201" s="35">
        <v>3</v>
      </c>
      <c r="DC201" s="35">
        <v>3</v>
      </c>
      <c r="DD201" s="35">
        <v>4</v>
      </c>
      <c r="DE201" s="35" t="s">
        <v>1599</v>
      </c>
      <c r="DF201" s="35">
        <v>3</v>
      </c>
      <c r="DG201" s="35">
        <v>3</v>
      </c>
      <c r="DH201" s="35" t="s">
        <v>1599</v>
      </c>
      <c r="DI201" s="35" t="s">
        <v>1599</v>
      </c>
      <c r="DJ201" s="35" t="s">
        <v>1599</v>
      </c>
      <c r="DK201" s="35">
        <v>3</v>
      </c>
      <c r="DL201" s="35">
        <v>3</v>
      </c>
      <c r="DM201" s="35" t="s">
        <v>1599</v>
      </c>
      <c r="DN201" s="35">
        <v>2</v>
      </c>
      <c r="DO201" s="35" t="s">
        <v>1599</v>
      </c>
      <c r="DP201" s="35" t="s">
        <v>1599</v>
      </c>
      <c r="DQ201" s="35" t="s">
        <v>1599</v>
      </c>
      <c r="DR201" s="35" t="s">
        <v>1599</v>
      </c>
      <c r="DS201" s="35" t="s">
        <v>1599</v>
      </c>
      <c r="DU201" s="35" t="s">
        <v>51</v>
      </c>
      <c r="EJ201" s="35" t="s">
        <v>1599</v>
      </c>
      <c r="FA201" s="20" t="s">
        <v>1599</v>
      </c>
      <c r="FC201" s="20" t="s">
        <v>1599</v>
      </c>
      <c r="FE201" s="20" t="s">
        <v>1599</v>
      </c>
      <c r="FG201" s="20" t="s">
        <v>1599</v>
      </c>
      <c r="FK201" s="20" t="s">
        <v>1599</v>
      </c>
      <c r="FL201" s="35" t="s">
        <v>1924</v>
      </c>
      <c r="FM201" s="35">
        <v>0</v>
      </c>
      <c r="FN201" s="35">
        <v>1</v>
      </c>
      <c r="FO201" s="35">
        <v>1</v>
      </c>
      <c r="FQ201" s="35" t="s">
        <v>1455</v>
      </c>
      <c r="FR201" s="44">
        <v>29000</v>
      </c>
      <c r="FS201" s="35" t="s">
        <v>1281</v>
      </c>
      <c r="FT201" s="35">
        <v>55</v>
      </c>
      <c r="FU201" s="35" t="s">
        <v>1282</v>
      </c>
      <c r="FV201" s="35" t="s">
        <v>1302</v>
      </c>
      <c r="FY201" s="35" t="s">
        <v>1338</v>
      </c>
    </row>
    <row r="202" spans="1:182" x14ac:dyDescent="0.2">
      <c r="A202" s="35" t="s">
        <v>1612</v>
      </c>
      <c r="B202" s="35" t="s">
        <v>568</v>
      </c>
      <c r="C202" s="35" t="s">
        <v>404</v>
      </c>
      <c r="D202" s="35">
        <v>1</v>
      </c>
      <c r="E202" s="35">
        <v>1</v>
      </c>
      <c r="F202" s="35" t="s">
        <v>1054</v>
      </c>
      <c r="G202" s="36">
        <v>43317</v>
      </c>
      <c r="H202" s="37">
        <f t="shared" si="7"/>
        <v>43317</v>
      </c>
      <c r="I202" s="35">
        <v>11</v>
      </c>
      <c r="J202" s="35">
        <v>29</v>
      </c>
      <c r="L202" s="35">
        <v>1</v>
      </c>
      <c r="M202" s="35">
        <v>1</v>
      </c>
      <c r="T202" s="35" t="s">
        <v>1274</v>
      </c>
      <c r="U202" s="35" t="s">
        <v>55</v>
      </c>
      <c r="V202" s="35">
        <v>30</v>
      </c>
      <c r="W202" s="35" t="s">
        <v>1340</v>
      </c>
      <c r="X202" s="35" t="s">
        <v>1277</v>
      </c>
      <c r="Y202" s="35">
        <v>1</v>
      </c>
      <c r="Z202" s="35">
        <v>0</v>
      </c>
      <c r="AA202" s="35">
        <v>0</v>
      </c>
      <c r="AB202" s="35">
        <v>0</v>
      </c>
      <c r="AC202" s="35">
        <v>0</v>
      </c>
      <c r="AD202" s="35">
        <v>0</v>
      </c>
      <c r="AE202" s="35">
        <v>0</v>
      </c>
      <c r="AF202" s="35">
        <v>0</v>
      </c>
      <c r="AH202" s="35">
        <v>0.5</v>
      </c>
      <c r="AI202" s="35" t="s">
        <v>1278</v>
      </c>
      <c r="AJ202" s="35">
        <v>1</v>
      </c>
      <c r="AK202" s="35">
        <v>0</v>
      </c>
      <c r="AL202" s="35">
        <v>0</v>
      </c>
      <c r="AM202" s="35">
        <v>0</v>
      </c>
      <c r="AN202" s="35">
        <v>0</v>
      </c>
      <c r="AO202" s="35">
        <v>0</v>
      </c>
      <c r="AP202" s="35">
        <v>0</v>
      </c>
      <c r="AR202" s="35">
        <v>0</v>
      </c>
      <c r="AS202" s="35">
        <v>1</v>
      </c>
      <c r="AT202" s="35" t="s">
        <v>1288</v>
      </c>
      <c r="AU202" s="35">
        <v>1</v>
      </c>
      <c r="AV202" s="35">
        <v>0</v>
      </c>
      <c r="AW202" s="35">
        <v>0</v>
      </c>
      <c r="AX202" s="35">
        <v>0</v>
      </c>
      <c r="AY202" s="35">
        <v>0</v>
      </c>
      <c r="AZ202" s="35">
        <v>0</v>
      </c>
      <c r="BA202" s="35">
        <v>0</v>
      </c>
      <c r="BB202" s="35">
        <v>0</v>
      </c>
      <c r="BC202" s="35">
        <v>0</v>
      </c>
      <c r="BD202" s="35">
        <v>0</v>
      </c>
      <c r="BE202" s="35">
        <v>0</v>
      </c>
      <c r="BF202" s="35">
        <v>0</v>
      </c>
      <c r="BG202" s="35">
        <v>0</v>
      </c>
      <c r="BI202" s="35" t="s">
        <v>1291</v>
      </c>
      <c r="BK202" s="35" t="s">
        <v>1772</v>
      </c>
      <c r="BL202" s="35">
        <v>0</v>
      </c>
      <c r="BM202" s="35">
        <v>0</v>
      </c>
      <c r="BN202" s="35">
        <v>0</v>
      </c>
      <c r="BO202" s="35">
        <v>0</v>
      </c>
      <c r="BP202" s="35">
        <v>0</v>
      </c>
      <c r="BQ202" s="35">
        <v>0</v>
      </c>
      <c r="BR202" s="35">
        <v>0</v>
      </c>
      <c r="BS202" s="35">
        <v>0</v>
      </c>
      <c r="BT202" s="35">
        <v>0</v>
      </c>
      <c r="BU202" s="35">
        <v>0</v>
      </c>
      <c r="BV202" s="35">
        <v>0</v>
      </c>
      <c r="BW202" s="35">
        <v>1</v>
      </c>
      <c r="BX202" s="35">
        <v>0</v>
      </c>
      <c r="CD202" s="35" t="s">
        <v>1293</v>
      </c>
      <c r="CE202" s="35">
        <v>1</v>
      </c>
      <c r="CF202" s="35">
        <v>0</v>
      </c>
      <c r="CG202" s="35">
        <v>0</v>
      </c>
      <c r="CH202" s="35">
        <v>0</v>
      </c>
      <c r="CI202" s="35">
        <v>0</v>
      </c>
      <c r="CJ202" s="35">
        <v>0</v>
      </c>
      <c r="CK202" s="35">
        <v>0</v>
      </c>
      <c r="CL202" s="35">
        <v>0</v>
      </c>
      <c r="CM202" s="35">
        <v>0</v>
      </c>
      <c r="CN202" s="35">
        <v>0</v>
      </c>
      <c r="CO202" s="35">
        <v>0</v>
      </c>
      <c r="CP202" s="35">
        <v>0</v>
      </c>
      <c r="CQ202" s="35">
        <v>0</v>
      </c>
      <c r="CR202" s="35">
        <v>0</v>
      </c>
      <c r="CS202" s="35">
        <v>0</v>
      </c>
      <c r="CT202" s="35">
        <v>0</v>
      </c>
      <c r="CX202" s="35">
        <v>4</v>
      </c>
      <c r="CY202" s="35">
        <v>3</v>
      </c>
      <c r="CZ202" s="35">
        <v>3</v>
      </c>
      <c r="DA202" s="35">
        <v>4</v>
      </c>
      <c r="DB202" s="35">
        <v>4</v>
      </c>
      <c r="DC202" s="35">
        <v>4</v>
      </c>
      <c r="DD202" s="35" t="s">
        <v>1599</v>
      </c>
      <c r="DE202" s="35">
        <v>4</v>
      </c>
      <c r="DF202" s="35">
        <v>4</v>
      </c>
      <c r="DG202" s="35">
        <v>4</v>
      </c>
      <c r="DH202" s="35">
        <v>4</v>
      </c>
      <c r="DI202" s="35" t="s">
        <v>1599</v>
      </c>
      <c r="DJ202" s="35" t="s">
        <v>1599</v>
      </c>
      <c r="DK202" s="35" t="s">
        <v>1599</v>
      </c>
      <c r="DL202" s="35" t="s">
        <v>1599</v>
      </c>
      <c r="DM202" s="35" t="s">
        <v>1599</v>
      </c>
      <c r="DN202" s="35">
        <v>4</v>
      </c>
      <c r="DO202" s="35" t="s">
        <v>1599</v>
      </c>
      <c r="DP202" s="35" t="s">
        <v>1599</v>
      </c>
      <c r="DQ202" s="35" t="s">
        <v>1599</v>
      </c>
      <c r="DR202" s="35" t="s">
        <v>1599</v>
      </c>
      <c r="DS202" s="35" t="s">
        <v>1599</v>
      </c>
      <c r="DU202" s="35" t="s">
        <v>51</v>
      </c>
      <c r="EJ202" s="35" t="s">
        <v>1599</v>
      </c>
      <c r="EW202" s="20" t="s">
        <v>51</v>
      </c>
      <c r="FA202" s="20" t="s">
        <v>1599</v>
      </c>
      <c r="FC202" s="20" t="s">
        <v>1599</v>
      </c>
      <c r="FE202" s="20" t="s">
        <v>1599</v>
      </c>
      <c r="FG202" s="20" t="s">
        <v>1599</v>
      </c>
      <c r="FK202" s="20" t="s">
        <v>1599</v>
      </c>
      <c r="FL202" s="35" t="s">
        <v>1325</v>
      </c>
      <c r="FM202" s="35">
        <v>1</v>
      </c>
      <c r="FN202" s="35">
        <v>0</v>
      </c>
      <c r="FO202" s="35">
        <v>0</v>
      </c>
      <c r="FQ202" s="35" t="s">
        <v>839</v>
      </c>
      <c r="FR202" s="44">
        <v>22250</v>
      </c>
      <c r="FS202" s="35" t="s">
        <v>1281</v>
      </c>
      <c r="FT202" s="35">
        <v>53</v>
      </c>
      <c r="FU202" s="35" t="s">
        <v>1282</v>
      </c>
      <c r="FV202" s="35" t="s">
        <v>1302</v>
      </c>
      <c r="FX202" s="35">
        <v>5000</v>
      </c>
      <c r="FY202" s="35" t="s">
        <v>1310</v>
      </c>
    </row>
    <row r="203" spans="1:182" x14ac:dyDescent="0.2">
      <c r="A203" s="35" t="s">
        <v>1612</v>
      </c>
      <c r="B203" s="35" t="s">
        <v>568</v>
      </c>
      <c r="C203" s="35" t="s">
        <v>406</v>
      </c>
      <c r="D203" s="35">
        <v>1</v>
      </c>
      <c r="E203" s="35">
        <v>1</v>
      </c>
      <c r="F203" s="35" t="s">
        <v>1054</v>
      </c>
      <c r="G203" s="36">
        <v>43317</v>
      </c>
      <c r="H203" s="37">
        <f t="shared" si="7"/>
        <v>43317</v>
      </c>
      <c r="I203" s="35">
        <v>11</v>
      </c>
      <c r="J203" s="35">
        <v>29</v>
      </c>
      <c r="L203" s="35">
        <v>1</v>
      </c>
      <c r="M203" s="35">
        <v>1</v>
      </c>
      <c r="T203" s="35" t="s">
        <v>1274</v>
      </c>
      <c r="U203" s="35" t="s">
        <v>55</v>
      </c>
      <c r="V203" s="35">
        <v>10</v>
      </c>
      <c r="W203" s="35" t="s">
        <v>1276</v>
      </c>
      <c r="X203" s="35" t="s">
        <v>1277</v>
      </c>
      <c r="Y203" s="35">
        <v>1</v>
      </c>
      <c r="Z203" s="35">
        <v>0</v>
      </c>
      <c r="AA203" s="35">
        <v>0</v>
      </c>
      <c r="AB203" s="35">
        <v>0</v>
      </c>
      <c r="AC203" s="35">
        <v>0</v>
      </c>
      <c r="AD203" s="35">
        <v>0</v>
      </c>
      <c r="AE203" s="35">
        <v>0</v>
      </c>
      <c r="AF203" s="35">
        <v>0</v>
      </c>
      <c r="AI203" s="35" t="s">
        <v>1278</v>
      </c>
      <c r="AJ203" s="35">
        <v>1</v>
      </c>
      <c r="AK203" s="35">
        <v>0</v>
      </c>
      <c r="AL203" s="35">
        <v>0</v>
      </c>
      <c r="AM203" s="35">
        <v>0</v>
      </c>
      <c r="AN203" s="35">
        <v>0</v>
      </c>
      <c r="AO203" s="35">
        <v>0</v>
      </c>
      <c r="AP203" s="35">
        <v>0</v>
      </c>
      <c r="AR203" s="35">
        <v>0</v>
      </c>
      <c r="AS203" s="35">
        <v>1</v>
      </c>
      <c r="AT203" s="35" t="s">
        <v>1599</v>
      </c>
      <c r="AU203" s="35">
        <v>0</v>
      </c>
      <c r="AV203" s="35">
        <v>0</v>
      </c>
      <c r="AW203" s="35">
        <v>0</v>
      </c>
      <c r="AX203" s="35">
        <v>0</v>
      </c>
      <c r="AY203" s="35">
        <v>0</v>
      </c>
      <c r="AZ203" s="35">
        <v>0</v>
      </c>
      <c r="BA203" s="35">
        <v>0</v>
      </c>
      <c r="BB203" s="35">
        <v>0</v>
      </c>
      <c r="BC203" s="35">
        <v>0</v>
      </c>
      <c r="BD203" s="35">
        <v>0</v>
      </c>
      <c r="BE203" s="35">
        <v>0</v>
      </c>
      <c r="BF203" s="35">
        <v>0</v>
      </c>
      <c r="BG203" s="35">
        <v>0</v>
      </c>
      <c r="BI203" s="35" t="s">
        <v>1322</v>
      </c>
      <c r="BK203" s="35" t="s">
        <v>1772</v>
      </c>
      <c r="BL203" s="35">
        <v>0</v>
      </c>
      <c r="BM203" s="35">
        <v>0</v>
      </c>
      <c r="BN203" s="35">
        <v>0</v>
      </c>
      <c r="BO203" s="35">
        <v>0</v>
      </c>
      <c r="BP203" s="35">
        <v>0</v>
      </c>
      <c r="BQ203" s="35">
        <v>0</v>
      </c>
      <c r="BR203" s="35">
        <v>0</v>
      </c>
      <c r="BS203" s="35">
        <v>0</v>
      </c>
      <c r="BT203" s="35">
        <v>0</v>
      </c>
      <c r="BU203" s="35">
        <v>0</v>
      </c>
      <c r="BV203" s="35">
        <v>0</v>
      </c>
      <c r="BW203" s="35">
        <v>1</v>
      </c>
      <c r="BX203" s="35">
        <v>0</v>
      </c>
      <c r="CD203" s="35" t="s">
        <v>1599</v>
      </c>
      <c r="CX203" s="35" t="s">
        <v>1599</v>
      </c>
      <c r="CY203" s="35" t="s">
        <v>1599</v>
      </c>
      <c r="CZ203" s="35" t="s">
        <v>1599</v>
      </c>
      <c r="DA203" s="35" t="s">
        <v>1599</v>
      </c>
      <c r="DB203" s="35" t="s">
        <v>1599</v>
      </c>
      <c r="DC203" s="35" t="s">
        <v>1599</v>
      </c>
      <c r="DD203" s="35" t="s">
        <v>1599</v>
      </c>
      <c r="DE203" s="35" t="s">
        <v>1599</v>
      </c>
      <c r="DF203" s="35" t="s">
        <v>1599</v>
      </c>
      <c r="DG203" s="35" t="s">
        <v>1599</v>
      </c>
      <c r="DH203" s="35" t="s">
        <v>1599</v>
      </c>
      <c r="DI203" s="35" t="s">
        <v>1599</v>
      </c>
      <c r="DJ203" s="35" t="s">
        <v>1599</v>
      </c>
      <c r="DK203" s="35" t="s">
        <v>1599</v>
      </c>
      <c r="DL203" s="35" t="s">
        <v>1599</v>
      </c>
      <c r="DM203" s="35" t="s">
        <v>1599</v>
      </c>
      <c r="DN203" s="35" t="s">
        <v>1599</v>
      </c>
      <c r="DO203" s="35" t="s">
        <v>1599</v>
      </c>
      <c r="DP203" s="35" t="s">
        <v>1599</v>
      </c>
      <c r="DQ203" s="35" t="s">
        <v>1599</v>
      </c>
      <c r="DR203" s="35" t="s">
        <v>1599</v>
      </c>
      <c r="DS203" s="35" t="s">
        <v>1599</v>
      </c>
      <c r="DU203" s="35" t="s">
        <v>51</v>
      </c>
      <c r="EJ203" s="35" t="s">
        <v>1599</v>
      </c>
      <c r="EW203" s="20" t="s">
        <v>51</v>
      </c>
      <c r="FA203" s="20" t="s">
        <v>1599</v>
      </c>
      <c r="FC203" s="20" t="s">
        <v>1599</v>
      </c>
      <c r="FE203" s="20" t="s">
        <v>1599</v>
      </c>
      <c r="FG203" s="20" t="s">
        <v>1599</v>
      </c>
      <c r="FK203" s="20" t="s">
        <v>1599</v>
      </c>
      <c r="FL203" s="35" t="s">
        <v>1599</v>
      </c>
      <c r="FQ203" s="35" t="s">
        <v>839</v>
      </c>
      <c r="FR203" s="44">
        <v>29250</v>
      </c>
      <c r="FS203" s="35" t="s">
        <v>1281</v>
      </c>
      <c r="FT203" s="35">
        <v>72</v>
      </c>
      <c r="FU203" s="35" t="s">
        <v>1301</v>
      </c>
      <c r="FV203" s="35" t="s">
        <v>1283</v>
      </c>
      <c r="FY203" s="35" t="s">
        <v>1284</v>
      </c>
      <c r="FZ203" s="35" t="s">
        <v>1558</v>
      </c>
    </row>
    <row r="204" spans="1:182" x14ac:dyDescent="0.2">
      <c r="A204" s="35" t="s">
        <v>1612</v>
      </c>
      <c r="B204" s="35" t="s">
        <v>568</v>
      </c>
      <c r="C204" s="35" t="s">
        <v>408</v>
      </c>
      <c r="D204" s="35">
        <v>1</v>
      </c>
      <c r="E204" s="35">
        <v>1</v>
      </c>
      <c r="F204" s="35" t="s">
        <v>1054</v>
      </c>
      <c r="G204" s="36">
        <v>43317</v>
      </c>
      <c r="H204" s="37">
        <f t="shared" si="7"/>
        <v>43317</v>
      </c>
      <c r="I204" s="35">
        <v>11</v>
      </c>
      <c r="J204" s="35">
        <v>29</v>
      </c>
      <c r="L204" s="35">
        <v>1</v>
      </c>
      <c r="M204" s="35">
        <v>1</v>
      </c>
      <c r="T204" s="35" t="s">
        <v>1339</v>
      </c>
      <c r="U204" s="35" t="s">
        <v>55</v>
      </c>
      <c r="V204" s="35">
        <v>7</v>
      </c>
      <c r="W204" s="35" t="s">
        <v>1340</v>
      </c>
      <c r="X204" s="35" t="s">
        <v>201</v>
      </c>
      <c r="Y204" s="35">
        <v>0</v>
      </c>
      <c r="Z204" s="35">
        <v>1</v>
      </c>
      <c r="AA204" s="35">
        <v>0</v>
      </c>
      <c r="AB204" s="35">
        <v>0</v>
      </c>
      <c r="AC204" s="35">
        <v>0</v>
      </c>
      <c r="AD204" s="35">
        <v>0</v>
      </c>
      <c r="AE204" s="35">
        <v>0</v>
      </c>
      <c r="AF204" s="35">
        <v>0</v>
      </c>
      <c r="AI204" s="35" t="s">
        <v>1329</v>
      </c>
      <c r="AJ204" s="35">
        <v>0</v>
      </c>
      <c r="AK204" s="35">
        <v>0</v>
      </c>
      <c r="AL204" s="35">
        <v>0</v>
      </c>
      <c r="AM204" s="35">
        <v>1</v>
      </c>
      <c r="AN204" s="35">
        <v>0</v>
      </c>
      <c r="AO204" s="35">
        <v>0</v>
      </c>
      <c r="AP204" s="35">
        <v>0</v>
      </c>
      <c r="AR204" s="35">
        <v>0</v>
      </c>
      <c r="AS204" s="35">
        <v>2</v>
      </c>
      <c r="AT204" s="35" t="s">
        <v>1288</v>
      </c>
      <c r="AU204" s="35">
        <v>1</v>
      </c>
      <c r="AV204" s="35">
        <v>0</v>
      </c>
      <c r="AW204" s="35">
        <v>0</v>
      </c>
      <c r="AX204" s="35">
        <v>0</v>
      </c>
      <c r="AY204" s="35">
        <v>0</v>
      </c>
      <c r="AZ204" s="35">
        <v>0</v>
      </c>
      <c r="BA204" s="35">
        <v>0</v>
      </c>
      <c r="BB204" s="35">
        <v>0</v>
      </c>
      <c r="BC204" s="35">
        <v>0</v>
      </c>
      <c r="BD204" s="35">
        <v>0</v>
      </c>
      <c r="BE204" s="35">
        <v>0</v>
      </c>
      <c r="BF204" s="35">
        <v>0</v>
      </c>
      <c r="BG204" s="35">
        <v>0</v>
      </c>
      <c r="BI204" s="35" t="s">
        <v>1291</v>
      </c>
      <c r="BK204" s="35" t="s">
        <v>1772</v>
      </c>
      <c r="BL204" s="35">
        <v>0</v>
      </c>
      <c r="BM204" s="35">
        <v>0</v>
      </c>
      <c r="BN204" s="35">
        <v>0</v>
      </c>
      <c r="BO204" s="35">
        <v>0</v>
      </c>
      <c r="BP204" s="35">
        <v>0</v>
      </c>
      <c r="BQ204" s="35">
        <v>0</v>
      </c>
      <c r="BR204" s="35">
        <v>0</v>
      </c>
      <c r="BS204" s="35">
        <v>0</v>
      </c>
      <c r="BT204" s="35">
        <v>0</v>
      </c>
      <c r="BU204" s="35">
        <v>0</v>
      </c>
      <c r="BV204" s="35">
        <v>0</v>
      </c>
      <c r="BW204" s="35">
        <v>1</v>
      </c>
      <c r="BX204" s="35">
        <v>0</v>
      </c>
      <c r="CD204" s="35" t="s">
        <v>1280</v>
      </c>
      <c r="CE204" s="35">
        <v>0</v>
      </c>
      <c r="CF204" s="35">
        <v>0</v>
      </c>
      <c r="CG204" s="35">
        <v>0</v>
      </c>
      <c r="CH204" s="35">
        <v>0</v>
      </c>
      <c r="CI204" s="35">
        <v>0</v>
      </c>
      <c r="CJ204" s="35">
        <v>0</v>
      </c>
      <c r="CK204" s="35">
        <v>0</v>
      </c>
      <c r="CL204" s="35">
        <v>0</v>
      </c>
      <c r="CM204" s="35">
        <v>0</v>
      </c>
      <c r="CN204" s="35">
        <v>0</v>
      </c>
      <c r="CO204" s="35">
        <v>0</v>
      </c>
      <c r="CP204" s="35">
        <v>0</v>
      </c>
      <c r="CQ204" s="35">
        <v>0</v>
      </c>
      <c r="CR204" s="35">
        <v>0</v>
      </c>
      <c r="CS204" s="35">
        <v>1</v>
      </c>
      <c r="CT204" s="35">
        <v>0</v>
      </c>
      <c r="CX204" s="35">
        <v>3</v>
      </c>
      <c r="CY204" s="35">
        <v>3</v>
      </c>
      <c r="CZ204" s="35">
        <v>3</v>
      </c>
      <c r="DA204" s="35">
        <v>4</v>
      </c>
      <c r="DB204" s="35">
        <v>3</v>
      </c>
      <c r="DC204" s="35">
        <v>4</v>
      </c>
      <c r="DD204" s="35">
        <v>3</v>
      </c>
      <c r="DE204" s="35">
        <v>4</v>
      </c>
      <c r="DF204" s="35">
        <v>4</v>
      </c>
      <c r="DG204" s="35">
        <v>2</v>
      </c>
      <c r="DH204" s="35">
        <v>2</v>
      </c>
      <c r="DI204" s="35" t="s">
        <v>1599</v>
      </c>
      <c r="DJ204" s="35" t="s">
        <v>1599</v>
      </c>
      <c r="DK204" s="35" t="s">
        <v>1599</v>
      </c>
      <c r="DL204" s="35" t="s">
        <v>1599</v>
      </c>
      <c r="DM204" s="35">
        <v>3</v>
      </c>
      <c r="DN204" s="35">
        <v>3</v>
      </c>
      <c r="DO204" s="35" t="s">
        <v>1599</v>
      </c>
      <c r="DP204" s="35" t="s">
        <v>1599</v>
      </c>
      <c r="DQ204" s="35" t="s">
        <v>1599</v>
      </c>
      <c r="DR204" s="35" t="s">
        <v>1599</v>
      </c>
      <c r="DS204" s="35" t="s">
        <v>1599</v>
      </c>
      <c r="DU204" s="35" t="s">
        <v>51</v>
      </c>
      <c r="EJ204" s="35" t="s">
        <v>1599</v>
      </c>
      <c r="FA204" s="20" t="s">
        <v>1599</v>
      </c>
      <c r="FC204" s="20" t="s">
        <v>1599</v>
      </c>
      <c r="FE204" s="20" t="s">
        <v>1599</v>
      </c>
      <c r="FG204" s="20" t="s">
        <v>1599</v>
      </c>
      <c r="FK204" s="20" t="s">
        <v>1599</v>
      </c>
      <c r="FL204" s="35" t="s">
        <v>1924</v>
      </c>
      <c r="FM204" s="35">
        <v>0</v>
      </c>
      <c r="FN204" s="35">
        <v>1</v>
      </c>
      <c r="FO204" s="35">
        <v>1</v>
      </c>
      <c r="FP204" s="35" t="s">
        <v>1559</v>
      </c>
      <c r="FQ204" s="35" t="s">
        <v>1452</v>
      </c>
      <c r="FR204" s="44">
        <v>29200</v>
      </c>
      <c r="FS204" s="35" t="s">
        <v>1281</v>
      </c>
      <c r="FT204" s="35">
        <v>54</v>
      </c>
      <c r="FU204" s="35" t="s">
        <v>1282</v>
      </c>
      <c r="FV204" s="35" t="s">
        <v>1302</v>
      </c>
      <c r="FX204" s="35">
        <v>2000</v>
      </c>
      <c r="FY204" s="35" t="s">
        <v>1284</v>
      </c>
      <c r="FZ204" s="35" t="s">
        <v>1560</v>
      </c>
    </row>
    <row r="205" spans="1:182" x14ac:dyDescent="0.2">
      <c r="A205" s="35" t="s">
        <v>1612</v>
      </c>
      <c r="B205" s="35" t="s">
        <v>568</v>
      </c>
      <c r="C205" s="35" t="s">
        <v>410</v>
      </c>
      <c r="D205" s="35">
        <v>1</v>
      </c>
      <c r="E205" s="35">
        <v>1</v>
      </c>
      <c r="F205" s="35" t="s">
        <v>1054</v>
      </c>
      <c r="G205" s="36">
        <v>43317</v>
      </c>
      <c r="H205" s="37">
        <f t="shared" si="7"/>
        <v>43317</v>
      </c>
      <c r="I205" s="35">
        <v>11</v>
      </c>
      <c r="J205" s="35">
        <v>29</v>
      </c>
      <c r="L205" s="35">
        <v>1</v>
      </c>
      <c r="M205" s="35">
        <v>1</v>
      </c>
      <c r="T205" s="35" t="s">
        <v>1274</v>
      </c>
      <c r="U205" s="35" t="s">
        <v>55</v>
      </c>
      <c r="V205" s="35">
        <v>7</v>
      </c>
      <c r="W205" s="35" t="s">
        <v>1340</v>
      </c>
      <c r="X205" s="35" t="s">
        <v>1277</v>
      </c>
      <c r="Y205" s="35">
        <v>1</v>
      </c>
      <c r="Z205" s="35">
        <v>0</v>
      </c>
      <c r="AA205" s="35">
        <v>0</v>
      </c>
      <c r="AB205" s="35">
        <v>0</v>
      </c>
      <c r="AC205" s="35">
        <v>0</v>
      </c>
      <c r="AD205" s="35">
        <v>0</v>
      </c>
      <c r="AE205" s="35">
        <v>0</v>
      </c>
      <c r="AF205" s="35">
        <v>0</v>
      </c>
      <c r="AH205" s="35">
        <v>1</v>
      </c>
      <c r="AI205" s="35" t="s">
        <v>1278</v>
      </c>
      <c r="AJ205" s="35">
        <v>1</v>
      </c>
      <c r="AK205" s="35">
        <v>0</v>
      </c>
      <c r="AL205" s="35">
        <v>0</v>
      </c>
      <c r="AM205" s="35">
        <v>0</v>
      </c>
      <c r="AN205" s="35">
        <v>0</v>
      </c>
      <c r="AO205" s="35">
        <v>0</v>
      </c>
      <c r="AP205" s="35">
        <v>0</v>
      </c>
      <c r="AR205" s="35">
        <v>0</v>
      </c>
      <c r="AS205" s="35">
        <v>1</v>
      </c>
      <c r="AT205" s="35" t="s">
        <v>1288</v>
      </c>
      <c r="AU205" s="35">
        <v>1</v>
      </c>
      <c r="AV205" s="35">
        <v>0</v>
      </c>
      <c r="AW205" s="35">
        <v>0</v>
      </c>
      <c r="AX205" s="35">
        <v>0</v>
      </c>
      <c r="AY205" s="35">
        <v>0</v>
      </c>
      <c r="AZ205" s="35">
        <v>0</v>
      </c>
      <c r="BA205" s="35">
        <v>0</v>
      </c>
      <c r="BB205" s="35">
        <v>0</v>
      </c>
      <c r="BC205" s="35">
        <v>0</v>
      </c>
      <c r="BD205" s="35">
        <v>0</v>
      </c>
      <c r="BE205" s="35">
        <v>0</v>
      </c>
      <c r="BF205" s="35">
        <v>0</v>
      </c>
      <c r="BG205" s="35">
        <v>0</v>
      </c>
      <c r="BI205" s="35" t="s">
        <v>1291</v>
      </c>
      <c r="BJ205" s="35">
        <v>5</v>
      </c>
      <c r="BK205" s="35" t="s">
        <v>1775</v>
      </c>
      <c r="BL205" s="35">
        <v>0</v>
      </c>
      <c r="BM205" s="35">
        <v>0</v>
      </c>
      <c r="BN205" s="35">
        <v>0</v>
      </c>
      <c r="BO205" s="35">
        <v>0</v>
      </c>
      <c r="BP205" s="35">
        <v>0</v>
      </c>
      <c r="BQ205" s="35">
        <v>0</v>
      </c>
      <c r="BR205" s="35">
        <v>0</v>
      </c>
      <c r="BS205" s="35">
        <v>1</v>
      </c>
      <c r="BT205" s="35">
        <v>0</v>
      </c>
      <c r="BU205" s="35">
        <v>0</v>
      </c>
      <c r="BV205" s="35">
        <v>0</v>
      </c>
      <c r="BW205" s="35">
        <v>1</v>
      </c>
      <c r="BX205" s="35">
        <v>0</v>
      </c>
      <c r="CD205" s="35" t="s">
        <v>1788</v>
      </c>
      <c r="CE205" s="35">
        <v>1</v>
      </c>
      <c r="CF205" s="35">
        <v>0</v>
      </c>
      <c r="CG205" s="35">
        <v>1</v>
      </c>
      <c r="CH205" s="35">
        <v>0</v>
      </c>
      <c r="CI205" s="35">
        <v>0</v>
      </c>
      <c r="CJ205" s="35">
        <v>0</v>
      </c>
      <c r="CK205" s="35">
        <v>0</v>
      </c>
      <c r="CL205" s="35">
        <v>0</v>
      </c>
      <c r="CM205" s="35">
        <v>0</v>
      </c>
      <c r="CN205" s="35">
        <v>0</v>
      </c>
      <c r="CO205" s="35">
        <v>0</v>
      </c>
      <c r="CP205" s="35">
        <v>0</v>
      </c>
      <c r="CQ205" s="35">
        <v>0</v>
      </c>
      <c r="CR205" s="35">
        <v>0</v>
      </c>
      <c r="CS205" s="35">
        <v>0</v>
      </c>
      <c r="CT205" s="35">
        <v>0</v>
      </c>
      <c r="CX205" s="35">
        <v>4</v>
      </c>
      <c r="CY205" s="35">
        <v>4</v>
      </c>
      <c r="CZ205" s="35">
        <v>3</v>
      </c>
      <c r="DA205" s="35">
        <v>3</v>
      </c>
      <c r="DB205" s="35">
        <v>3</v>
      </c>
      <c r="DC205" s="35">
        <v>4</v>
      </c>
      <c r="DD205" s="35">
        <v>3</v>
      </c>
      <c r="DE205" s="35">
        <v>4</v>
      </c>
      <c r="DF205" s="35">
        <v>4</v>
      </c>
      <c r="DG205" s="35" t="s">
        <v>1599</v>
      </c>
      <c r="DH205" s="35" t="s">
        <v>1599</v>
      </c>
      <c r="DI205" s="35" t="s">
        <v>1599</v>
      </c>
      <c r="DJ205" s="35" t="s">
        <v>1599</v>
      </c>
      <c r="DK205" s="35" t="s">
        <v>1599</v>
      </c>
      <c r="DL205" s="35" t="s">
        <v>1599</v>
      </c>
      <c r="DM205" s="35" t="s">
        <v>1599</v>
      </c>
      <c r="DN205" s="35" t="s">
        <v>1599</v>
      </c>
      <c r="DO205" s="35" t="s">
        <v>1599</v>
      </c>
      <c r="DP205" s="35" t="s">
        <v>1599</v>
      </c>
      <c r="DQ205" s="35" t="s">
        <v>1599</v>
      </c>
      <c r="DR205" s="35" t="s">
        <v>1599</v>
      </c>
      <c r="DS205" s="35" t="s">
        <v>1599</v>
      </c>
      <c r="DU205" s="35" t="s">
        <v>51</v>
      </c>
      <c r="EJ205" s="35" t="s">
        <v>1599</v>
      </c>
      <c r="FA205" s="20" t="s">
        <v>1599</v>
      </c>
      <c r="FC205" s="20" t="s">
        <v>1599</v>
      </c>
      <c r="FE205" s="20" t="s">
        <v>1599</v>
      </c>
      <c r="FG205" s="20" t="s">
        <v>1599</v>
      </c>
      <c r="FK205" s="20" t="s">
        <v>1599</v>
      </c>
      <c r="FL205" s="35" t="s">
        <v>1599</v>
      </c>
      <c r="FQ205" s="35" t="s">
        <v>839</v>
      </c>
      <c r="FR205" s="44">
        <v>29250</v>
      </c>
      <c r="FS205" s="35" t="s">
        <v>1281</v>
      </c>
      <c r="FT205" s="35">
        <v>61</v>
      </c>
      <c r="FU205" s="35" t="s">
        <v>1301</v>
      </c>
    </row>
    <row r="206" spans="1:182" x14ac:dyDescent="0.2">
      <c r="A206" s="35" t="s">
        <v>1612</v>
      </c>
      <c r="B206" s="35" t="s">
        <v>568</v>
      </c>
      <c r="C206" s="35" t="s">
        <v>413</v>
      </c>
      <c r="D206" s="35">
        <v>1</v>
      </c>
      <c r="E206" s="35">
        <v>1</v>
      </c>
      <c r="F206" s="35" t="s">
        <v>1054</v>
      </c>
      <c r="G206" s="36">
        <v>43317</v>
      </c>
      <c r="H206" s="37">
        <f t="shared" si="7"/>
        <v>43317</v>
      </c>
      <c r="I206" s="35">
        <v>11</v>
      </c>
      <c r="J206" s="35">
        <v>29</v>
      </c>
      <c r="L206" s="35">
        <v>1</v>
      </c>
      <c r="M206" s="35">
        <v>1</v>
      </c>
      <c r="T206" s="35" t="s">
        <v>1339</v>
      </c>
      <c r="U206" s="35" t="s">
        <v>1275</v>
      </c>
      <c r="V206" s="35">
        <v>15</v>
      </c>
      <c r="W206" s="35" t="s">
        <v>1276</v>
      </c>
      <c r="X206" s="35" t="s">
        <v>201</v>
      </c>
      <c r="Y206" s="35">
        <v>0</v>
      </c>
      <c r="Z206" s="35">
        <v>1</v>
      </c>
      <c r="AA206" s="35">
        <v>0</v>
      </c>
      <c r="AB206" s="35">
        <v>0</v>
      </c>
      <c r="AC206" s="35">
        <v>0</v>
      </c>
      <c r="AD206" s="35">
        <v>0</v>
      </c>
      <c r="AE206" s="35">
        <v>0</v>
      </c>
      <c r="AF206" s="35">
        <v>0</v>
      </c>
      <c r="AH206" s="35">
        <v>10</v>
      </c>
      <c r="AI206" s="35" t="s">
        <v>1329</v>
      </c>
      <c r="AJ206" s="35">
        <v>0</v>
      </c>
      <c r="AK206" s="35">
        <v>0</v>
      </c>
      <c r="AL206" s="35">
        <v>0</v>
      </c>
      <c r="AM206" s="35">
        <v>1</v>
      </c>
      <c r="AN206" s="35">
        <v>0</v>
      </c>
      <c r="AO206" s="35">
        <v>0</v>
      </c>
      <c r="AP206" s="35">
        <v>0</v>
      </c>
      <c r="AR206" s="35">
        <v>0</v>
      </c>
      <c r="AS206" s="35">
        <v>2</v>
      </c>
      <c r="AT206" s="35" t="s">
        <v>1279</v>
      </c>
      <c r="AU206" s="35">
        <v>0</v>
      </c>
      <c r="AV206" s="35">
        <v>0</v>
      </c>
      <c r="AW206" s="35">
        <v>0</v>
      </c>
      <c r="AX206" s="35">
        <v>0</v>
      </c>
      <c r="AY206" s="35">
        <v>0</v>
      </c>
      <c r="AZ206" s="35">
        <v>0</v>
      </c>
      <c r="BA206" s="35">
        <v>0</v>
      </c>
      <c r="BB206" s="35">
        <v>0</v>
      </c>
      <c r="BC206" s="35">
        <v>0</v>
      </c>
      <c r="BD206" s="35">
        <v>0</v>
      </c>
      <c r="BE206" s="35">
        <v>0</v>
      </c>
      <c r="BF206" s="35">
        <v>0</v>
      </c>
      <c r="BG206" s="35">
        <v>1</v>
      </c>
      <c r="BK206" s="35" t="s">
        <v>1772</v>
      </c>
      <c r="BL206" s="35">
        <v>0</v>
      </c>
      <c r="BM206" s="35">
        <v>0</v>
      </c>
      <c r="BN206" s="35">
        <v>0</v>
      </c>
      <c r="BO206" s="35">
        <v>0</v>
      </c>
      <c r="BP206" s="35">
        <v>0</v>
      </c>
      <c r="BQ206" s="35">
        <v>0</v>
      </c>
      <c r="BR206" s="35">
        <v>0</v>
      </c>
      <c r="BS206" s="35">
        <v>0</v>
      </c>
      <c r="BT206" s="35">
        <v>0</v>
      </c>
      <c r="BU206" s="35">
        <v>0</v>
      </c>
      <c r="BV206" s="35">
        <v>0</v>
      </c>
      <c r="BW206" s="35">
        <v>1</v>
      </c>
      <c r="BX206" s="35">
        <v>0</v>
      </c>
      <c r="CD206" s="35" t="s">
        <v>1280</v>
      </c>
      <c r="CE206" s="35">
        <v>0</v>
      </c>
      <c r="CF206" s="35">
        <v>0</v>
      </c>
      <c r="CG206" s="35">
        <v>0</v>
      </c>
      <c r="CH206" s="35">
        <v>0</v>
      </c>
      <c r="CI206" s="35">
        <v>0</v>
      </c>
      <c r="CJ206" s="35">
        <v>0</v>
      </c>
      <c r="CK206" s="35">
        <v>0</v>
      </c>
      <c r="CL206" s="35">
        <v>0</v>
      </c>
      <c r="CM206" s="35">
        <v>0</v>
      </c>
      <c r="CN206" s="35">
        <v>0</v>
      </c>
      <c r="CO206" s="35">
        <v>0</v>
      </c>
      <c r="CP206" s="35">
        <v>0</v>
      </c>
      <c r="CQ206" s="35">
        <v>0</v>
      </c>
      <c r="CR206" s="35">
        <v>0</v>
      </c>
      <c r="CS206" s="35">
        <v>1</v>
      </c>
      <c r="CT206" s="35">
        <v>0</v>
      </c>
      <c r="CX206" s="35">
        <v>4</v>
      </c>
      <c r="CY206" s="35">
        <v>4</v>
      </c>
      <c r="CZ206" s="35">
        <v>4</v>
      </c>
      <c r="DA206" s="35">
        <v>4</v>
      </c>
      <c r="DB206" s="35">
        <v>4</v>
      </c>
      <c r="DC206" s="35">
        <v>3</v>
      </c>
      <c r="DD206" s="35">
        <v>3</v>
      </c>
      <c r="DE206" s="35">
        <v>3</v>
      </c>
      <c r="DF206" s="35">
        <v>4</v>
      </c>
      <c r="DG206" s="35">
        <v>2</v>
      </c>
      <c r="DH206" s="35" t="s">
        <v>1599</v>
      </c>
      <c r="DI206" s="35" t="s">
        <v>1599</v>
      </c>
      <c r="DJ206" s="35" t="s">
        <v>1599</v>
      </c>
      <c r="DK206" s="35" t="s">
        <v>1599</v>
      </c>
      <c r="DL206" s="35" t="s">
        <v>1599</v>
      </c>
      <c r="DM206" s="35" t="s">
        <v>1599</v>
      </c>
      <c r="DN206" s="35" t="s">
        <v>1599</v>
      </c>
      <c r="DO206" s="35" t="s">
        <v>1599</v>
      </c>
      <c r="DP206" s="35" t="s">
        <v>1599</v>
      </c>
      <c r="DQ206" s="35" t="s">
        <v>1599</v>
      </c>
      <c r="DR206" s="35" t="s">
        <v>1599</v>
      </c>
      <c r="DS206" s="35" t="s">
        <v>1599</v>
      </c>
      <c r="DT206" s="35" t="s">
        <v>1306</v>
      </c>
      <c r="DU206" s="35" t="s">
        <v>51</v>
      </c>
      <c r="EJ206" s="35" t="s">
        <v>1599</v>
      </c>
      <c r="EW206" s="20" t="s">
        <v>51</v>
      </c>
      <c r="FA206" s="20" t="s">
        <v>1599</v>
      </c>
      <c r="FC206" s="20" t="s">
        <v>1599</v>
      </c>
      <c r="FE206" s="20" t="s">
        <v>1599</v>
      </c>
      <c r="FG206" s="20" t="s">
        <v>1599</v>
      </c>
      <c r="FK206" s="20" t="s">
        <v>1599</v>
      </c>
      <c r="FL206" s="35" t="s">
        <v>1299</v>
      </c>
      <c r="FM206" s="35">
        <v>0</v>
      </c>
      <c r="FN206" s="35">
        <v>0</v>
      </c>
      <c r="FO206" s="35">
        <v>1</v>
      </c>
      <c r="FQ206" s="35" t="s">
        <v>1561</v>
      </c>
      <c r="FR206" s="44">
        <v>57320</v>
      </c>
      <c r="FS206" s="35" t="s">
        <v>1281</v>
      </c>
      <c r="FT206" s="35">
        <v>50</v>
      </c>
      <c r="FU206" s="35" t="s">
        <v>1282</v>
      </c>
      <c r="FV206" s="35" t="s">
        <v>1302</v>
      </c>
      <c r="FY206" s="35" t="s">
        <v>1284</v>
      </c>
    </row>
    <row r="207" spans="1:182" x14ac:dyDescent="0.2">
      <c r="A207" s="35" t="s">
        <v>1612</v>
      </c>
      <c r="B207" s="35" t="s">
        <v>568</v>
      </c>
      <c r="C207" s="35" t="s">
        <v>415</v>
      </c>
      <c r="D207" s="35">
        <v>1</v>
      </c>
      <c r="E207" s="35">
        <v>1</v>
      </c>
      <c r="F207" s="35" t="s">
        <v>1054</v>
      </c>
      <c r="G207" s="36">
        <v>43317</v>
      </c>
      <c r="H207" s="37">
        <f t="shared" si="7"/>
        <v>43317</v>
      </c>
      <c r="I207" s="35">
        <v>12</v>
      </c>
      <c r="J207" s="35">
        <v>29</v>
      </c>
      <c r="L207" s="35">
        <v>1</v>
      </c>
      <c r="M207" s="35">
        <v>1</v>
      </c>
      <c r="T207" s="35" t="s">
        <v>1339</v>
      </c>
      <c r="U207" s="35" t="s">
        <v>1275</v>
      </c>
      <c r="V207" s="35">
        <v>15</v>
      </c>
      <c r="W207" s="35" t="s">
        <v>1276</v>
      </c>
      <c r="X207" s="35" t="s">
        <v>1354</v>
      </c>
      <c r="Y207" s="35">
        <v>0</v>
      </c>
      <c r="Z207" s="35">
        <v>0</v>
      </c>
      <c r="AA207" s="35">
        <v>0</v>
      </c>
      <c r="AB207" s="35">
        <v>0</v>
      </c>
      <c r="AC207" s="35">
        <v>0</v>
      </c>
      <c r="AD207" s="35">
        <v>0</v>
      </c>
      <c r="AE207" s="35">
        <v>1</v>
      </c>
      <c r="AF207" s="35">
        <v>0</v>
      </c>
      <c r="AH207" s="35">
        <v>1</v>
      </c>
      <c r="AI207" s="35" t="s">
        <v>1287</v>
      </c>
      <c r="AJ207" s="35">
        <v>0</v>
      </c>
      <c r="AK207" s="35">
        <v>0</v>
      </c>
      <c r="AL207" s="35">
        <v>1</v>
      </c>
      <c r="AM207" s="35">
        <v>0</v>
      </c>
      <c r="AN207" s="35">
        <v>0</v>
      </c>
      <c r="AO207" s="35">
        <v>0</v>
      </c>
      <c r="AP207" s="35">
        <v>0</v>
      </c>
      <c r="AR207" s="35">
        <v>1</v>
      </c>
      <c r="AS207" s="35">
        <v>1</v>
      </c>
      <c r="AT207" s="35" t="s">
        <v>1664</v>
      </c>
      <c r="AU207" s="35">
        <v>1</v>
      </c>
      <c r="AV207" s="35">
        <v>1</v>
      </c>
      <c r="AW207" s="35">
        <v>0</v>
      </c>
      <c r="AX207" s="35">
        <v>0</v>
      </c>
      <c r="AY207" s="35">
        <v>0</v>
      </c>
      <c r="AZ207" s="35">
        <v>0</v>
      </c>
      <c r="BA207" s="35">
        <v>0</v>
      </c>
      <c r="BB207" s="35">
        <v>0</v>
      </c>
      <c r="BC207" s="35">
        <v>0</v>
      </c>
      <c r="BD207" s="35">
        <v>0</v>
      </c>
      <c r="BE207" s="35">
        <v>0</v>
      </c>
      <c r="BF207" s="35">
        <v>0</v>
      </c>
      <c r="BG207" s="35">
        <v>0</v>
      </c>
      <c r="BI207" s="35" t="s">
        <v>1291</v>
      </c>
      <c r="BJ207" s="35">
        <v>2</v>
      </c>
      <c r="BK207" s="35" t="s">
        <v>1741</v>
      </c>
      <c r="BL207" s="35">
        <v>1</v>
      </c>
      <c r="BM207" s="35">
        <v>0</v>
      </c>
      <c r="BN207" s="35">
        <v>0</v>
      </c>
      <c r="BO207" s="35">
        <v>0</v>
      </c>
      <c r="BP207" s="35">
        <v>0</v>
      </c>
      <c r="BQ207" s="35">
        <v>0</v>
      </c>
      <c r="BR207" s="35">
        <v>0</v>
      </c>
      <c r="BS207" s="35">
        <v>0</v>
      </c>
      <c r="BT207" s="35">
        <v>0</v>
      </c>
      <c r="BU207" s="35">
        <v>0</v>
      </c>
      <c r="BV207" s="35">
        <v>0</v>
      </c>
      <c r="BW207" s="35">
        <v>0</v>
      </c>
      <c r="BX207" s="35">
        <v>0</v>
      </c>
      <c r="CD207" s="35" t="s">
        <v>1293</v>
      </c>
      <c r="CE207" s="35">
        <v>1</v>
      </c>
      <c r="CF207" s="35">
        <v>0</v>
      </c>
      <c r="CG207" s="35">
        <v>0</v>
      </c>
      <c r="CH207" s="35">
        <v>0</v>
      </c>
      <c r="CI207" s="35">
        <v>0</v>
      </c>
      <c r="CJ207" s="35">
        <v>0</v>
      </c>
      <c r="CK207" s="35">
        <v>0</v>
      </c>
      <c r="CL207" s="35">
        <v>0</v>
      </c>
      <c r="CM207" s="35">
        <v>0</v>
      </c>
      <c r="CN207" s="35">
        <v>0</v>
      </c>
      <c r="CO207" s="35">
        <v>0</v>
      </c>
      <c r="CP207" s="35">
        <v>0</v>
      </c>
      <c r="CQ207" s="35">
        <v>0</v>
      </c>
      <c r="CR207" s="35">
        <v>0</v>
      </c>
      <c r="CS207" s="35">
        <v>0</v>
      </c>
      <c r="CT207" s="35">
        <v>0</v>
      </c>
      <c r="CX207" s="35">
        <v>3</v>
      </c>
      <c r="CY207" s="35">
        <v>3</v>
      </c>
      <c r="CZ207" s="35">
        <v>3</v>
      </c>
      <c r="DA207" s="35">
        <v>3</v>
      </c>
      <c r="DB207" s="35">
        <v>3</v>
      </c>
      <c r="DC207" s="35">
        <v>3</v>
      </c>
      <c r="DD207" s="35">
        <v>3</v>
      </c>
      <c r="DE207" s="35">
        <v>3</v>
      </c>
      <c r="DF207" s="35">
        <v>3</v>
      </c>
      <c r="DG207" s="35">
        <v>3</v>
      </c>
      <c r="DH207" s="35" t="s">
        <v>1599</v>
      </c>
      <c r="DI207" s="35" t="s">
        <v>1599</v>
      </c>
      <c r="DJ207" s="35" t="s">
        <v>1599</v>
      </c>
      <c r="DK207" s="35" t="s">
        <v>1599</v>
      </c>
      <c r="DL207" s="35" t="s">
        <v>1599</v>
      </c>
      <c r="DM207" s="35" t="s">
        <v>1599</v>
      </c>
      <c r="DN207" s="35" t="s">
        <v>1599</v>
      </c>
      <c r="DO207" s="35" t="s">
        <v>1599</v>
      </c>
      <c r="DP207" s="35" t="s">
        <v>1599</v>
      </c>
      <c r="DQ207" s="35" t="s">
        <v>1599</v>
      </c>
      <c r="DR207" s="35" t="s">
        <v>1599</v>
      </c>
      <c r="DS207" s="35" t="s">
        <v>1599</v>
      </c>
      <c r="DT207" s="35" t="s">
        <v>1321</v>
      </c>
      <c r="DU207" s="35" t="s">
        <v>54</v>
      </c>
      <c r="DV207" s="35">
        <v>15</v>
      </c>
      <c r="DW207" s="35" t="s">
        <v>1354</v>
      </c>
      <c r="DY207" s="35" t="s">
        <v>1342</v>
      </c>
      <c r="DZ207" s="35">
        <v>15</v>
      </c>
      <c r="EA207" s="35" t="s">
        <v>1562</v>
      </c>
      <c r="EB207" s="35" t="s">
        <v>1306</v>
      </c>
      <c r="EC207" s="35" t="s">
        <v>1352</v>
      </c>
      <c r="EJ207" s="35" t="s">
        <v>1354</v>
      </c>
      <c r="EK207" s="35">
        <v>0</v>
      </c>
      <c r="EL207" s="35">
        <v>0</v>
      </c>
      <c r="EM207" s="35">
        <v>0</v>
      </c>
      <c r="EN207" s="35">
        <v>0</v>
      </c>
      <c r="EO207" s="35">
        <v>0</v>
      </c>
      <c r="EP207" s="35">
        <v>0</v>
      </c>
      <c r="EQ207" s="35">
        <v>1</v>
      </c>
      <c r="ER207" s="35">
        <v>0</v>
      </c>
      <c r="ES207" s="35">
        <v>0</v>
      </c>
      <c r="EY207" s="20">
        <v>10</v>
      </c>
      <c r="FA207" s="20">
        <v>6</v>
      </c>
      <c r="FC207" s="20" t="s">
        <v>1599</v>
      </c>
      <c r="FE207" s="20" t="s">
        <v>1599</v>
      </c>
      <c r="FG207" s="20" t="s">
        <v>1599</v>
      </c>
      <c r="FK207" s="20" t="s">
        <v>1599</v>
      </c>
      <c r="FL207" s="35" t="s">
        <v>1325</v>
      </c>
      <c r="FM207" s="35">
        <v>1</v>
      </c>
      <c r="FN207" s="35">
        <v>0</v>
      </c>
      <c r="FO207" s="35">
        <v>0</v>
      </c>
      <c r="FQ207" s="35" t="s">
        <v>1563</v>
      </c>
      <c r="FR207" s="44">
        <v>31380</v>
      </c>
      <c r="FS207" s="35" t="s">
        <v>1281</v>
      </c>
      <c r="FT207" s="35">
        <v>40</v>
      </c>
      <c r="FU207" s="35" t="s">
        <v>1301</v>
      </c>
      <c r="FV207" s="35" t="s">
        <v>1336</v>
      </c>
      <c r="FY207" s="35" t="s">
        <v>1303</v>
      </c>
    </row>
    <row r="208" spans="1:182" x14ac:dyDescent="0.2">
      <c r="A208" s="35" t="s">
        <v>1612</v>
      </c>
      <c r="B208" s="35" t="s">
        <v>568</v>
      </c>
      <c r="C208" s="35" t="s">
        <v>417</v>
      </c>
      <c r="D208" s="35">
        <v>1</v>
      </c>
      <c r="E208" s="35">
        <v>1</v>
      </c>
      <c r="F208" s="35" t="s">
        <v>1054</v>
      </c>
      <c r="G208" s="36">
        <v>43317</v>
      </c>
      <c r="H208" s="37">
        <f t="shared" si="7"/>
        <v>43317</v>
      </c>
      <c r="I208" s="35">
        <v>12</v>
      </c>
      <c r="J208" s="35">
        <v>29</v>
      </c>
      <c r="L208" s="35">
        <v>1</v>
      </c>
      <c r="M208" s="35">
        <v>1</v>
      </c>
      <c r="T208" s="35" t="s">
        <v>1358</v>
      </c>
      <c r="U208" s="35" t="s">
        <v>1275</v>
      </c>
      <c r="W208" s="35" t="s">
        <v>1276</v>
      </c>
      <c r="X208" s="35" t="s">
        <v>1277</v>
      </c>
      <c r="Y208" s="35">
        <v>1</v>
      </c>
      <c r="Z208" s="35">
        <v>0</v>
      </c>
      <c r="AA208" s="35">
        <v>0</v>
      </c>
      <c r="AB208" s="35">
        <v>0</v>
      </c>
      <c r="AC208" s="35">
        <v>0</v>
      </c>
      <c r="AD208" s="35">
        <v>0</v>
      </c>
      <c r="AE208" s="35">
        <v>0</v>
      </c>
      <c r="AF208" s="35">
        <v>0</v>
      </c>
      <c r="AH208" s="35">
        <v>10</v>
      </c>
      <c r="AI208" s="35" t="s">
        <v>1287</v>
      </c>
      <c r="AJ208" s="35">
        <v>0</v>
      </c>
      <c r="AK208" s="35">
        <v>0</v>
      </c>
      <c r="AL208" s="35">
        <v>1</v>
      </c>
      <c r="AM208" s="35">
        <v>0</v>
      </c>
      <c r="AN208" s="35">
        <v>0</v>
      </c>
      <c r="AO208" s="35">
        <v>0</v>
      </c>
      <c r="AP208" s="35">
        <v>0</v>
      </c>
      <c r="AR208" s="35">
        <v>4</v>
      </c>
      <c r="AS208" s="35">
        <v>2</v>
      </c>
      <c r="AT208" s="35" t="s">
        <v>1697</v>
      </c>
      <c r="AU208" s="35">
        <v>1</v>
      </c>
      <c r="AV208" s="35">
        <v>0</v>
      </c>
      <c r="AW208" s="35">
        <v>0</v>
      </c>
      <c r="AX208" s="35">
        <v>1</v>
      </c>
      <c r="AY208" s="35">
        <v>0</v>
      </c>
      <c r="AZ208" s="35">
        <v>1</v>
      </c>
      <c r="BA208" s="35">
        <v>0</v>
      </c>
      <c r="BB208" s="35">
        <v>0</v>
      </c>
      <c r="BC208" s="35">
        <v>0</v>
      </c>
      <c r="BD208" s="35">
        <v>0</v>
      </c>
      <c r="BE208" s="35">
        <v>0</v>
      </c>
      <c r="BF208" s="35">
        <v>0</v>
      </c>
      <c r="BG208" s="35">
        <v>0</v>
      </c>
      <c r="BI208" s="35" t="s">
        <v>1291</v>
      </c>
      <c r="BK208" s="35" t="s">
        <v>1599</v>
      </c>
      <c r="BL208" s="35">
        <v>0</v>
      </c>
      <c r="BM208" s="35">
        <v>0</v>
      </c>
      <c r="BN208" s="35">
        <v>0</v>
      </c>
      <c r="BO208" s="35">
        <v>0</v>
      </c>
      <c r="BP208" s="35">
        <v>0</v>
      </c>
      <c r="BQ208" s="35">
        <v>0</v>
      </c>
      <c r="BR208" s="35">
        <v>0</v>
      </c>
      <c r="BS208" s="35">
        <v>0</v>
      </c>
      <c r="BT208" s="35">
        <v>0</v>
      </c>
      <c r="BU208" s="35">
        <v>0</v>
      </c>
      <c r="BV208" s="35">
        <v>0</v>
      </c>
      <c r="BW208" s="35">
        <v>0</v>
      </c>
      <c r="BX208" s="35">
        <v>0</v>
      </c>
      <c r="CD208" s="35" t="s">
        <v>1599</v>
      </c>
      <c r="CX208" s="35" t="s">
        <v>1599</v>
      </c>
      <c r="CY208" s="35" t="s">
        <v>1599</v>
      </c>
      <c r="CZ208" s="35" t="s">
        <v>1599</v>
      </c>
      <c r="DA208" s="35" t="s">
        <v>1599</v>
      </c>
      <c r="DB208" s="35" t="s">
        <v>1599</v>
      </c>
      <c r="DC208" s="35" t="s">
        <v>1599</v>
      </c>
      <c r="DD208" s="35" t="s">
        <v>1599</v>
      </c>
      <c r="DE208" s="35" t="s">
        <v>1599</v>
      </c>
      <c r="DF208" s="35" t="s">
        <v>1599</v>
      </c>
      <c r="DG208" s="35" t="s">
        <v>1599</v>
      </c>
      <c r="DH208" s="35" t="s">
        <v>1599</v>
      </c>
      <c r="DI208" s="35" t="s">
        <v>1599</v>
      </c>
      <c r="DJ208" s="35" t="s">
        <v>1599</v>
      </c>
      <c r="DK208" s="35" t="s">
        <v>1599</v>
      </c>
      <c r="DL208" s="35" t="s">
        <v>1599</v>
      </c>
      <c r="DM208" s="35" t="s">
        <v>1599</v>
      </c>
      <c r="DN208" s="35" t="s">
        <v>1599</v>
      </c>
      <c r="DO208" s="35" t="s">
        <v>1599</v>
      </c>
      <c r="DP208" s="35" t="s">
        <v>1599</v>
      </c>
      <c r="DQ208" s="35" t="s">
        <v>1599</v>
      </c>
      <c r="DR208" s="35" t="s">
        <v>1599</v>
      </c>
      <c r="DS208" s="35" t="s">
        <v>1599</v>
      </c>
      <c r="DU208" s="35" t="s">
        <v>51</v>
      </c>
      <c r="EJ208" s="35" t="s">
        <v>1599</v>
      </c>
      <c r="EW208" s="20" t="s">
        <v>51</v>
      </c>
      <c r="FA208" s="20" t="s">
        <v>1599</v>
      </c>
      <c r="FC208" s="20" t="s">
        <v>1599</v>
      </c>
      <c r="FE208" s="20" t="s">
        <v>1599</v>
      </c>
      <c r="FG208" s="20" t="s">
        <v>1599</v>
      </c>
      <c r="FK208" s="20" t="s">
        <v>1599</v>
      </c>
      <c r="FL208" s="35" t="s">
        <v>1923</v>
      </c>
      <c r="FM208" s="35">
        <v>0</v>
      </c>
      <c r="FN208" s="35">
        <v>1</v>
      </c>
      <c r="FO208" s="35">
        <v>0</v>
      </c>
      <c r="FR208" s="44"/>
      <c r="FT208" s="35">
        <v>58</v>
      </c>
      <c r="FU208" s="35" t="s">
        <v>1301</v>
      </c>
      <c r="FV208" s="35" t="s">
        <v>1345</v>
      </c>
      <c r="FY208" s="35" t="s">
        <v>1303</v>
      </c>
    </row>
    <row r="209" spans="1:182" x14ac:dyDescent="0.2">
      <c r="A209" s="35" t="s">
        <v>1612</v>
      </c>
      <c r="B209" s="35" t="s">
        <v>568</v>
      </c>
      <c r="C209" s="35" t="s">
        <v>421</v>
      </c>
      <c r="D209" s="35">
        <v>1</v>
      </c>
      <c r="E209" s="35">
        <v>1</v>
      </c>
      <c r="F209" s="35" t="s">
        <v>1054</v>
      </c>
      <c r="G209" s="36">
        <v>43317</v>
      </c>
      <c r="H209" s="37">
        <f t="shared" si="7"/>
        <v>43317</v>
      </c>
      <c r="I209" s="35">
        <v>12</v>
      </c>
      <c r="J209" s="35">
        <v>29</v>
      </c>
      <c r="L209" s="35">
        <v>1</v>
      </c>
      <c r="M209" s="35">
        <v>1</v>
      </c>
      <c r="T209" s="35" t="s">
        <v>1274</v>
      </c>
      <c r="U209" s="35" t="s">
        <v>55</v>
      </c>
      <c r="V209" s="35">
        <v>20</v>
      </c>
      <c r="W209" s="35" t="s">
        <v>1340</v>
      </c>
      <c r="X209" s="35" t="s">
        <v>201</v>
      </c>
      <c r="Y209" s="35">
        <v>0</v>
      </c>
      <c r="Z209" s="35">
        <v>1</v>
      </c>
      <c r="AA209" s="35">
        <v>0</v>
      </c>
      <c r="AB209" s="35">
        <v>0</v>
      </c>
      <c r="AC209" s="35">
        <v>0</v>
      </c>
      <c r="AD209" s="35">
        <v>0</v>
      </c>
      <c r="AE209" s="35">
        <v>0</v>
      </c>
      <c r="AF209" s="35">
        <v>0</v>
      </c>
      <c r="AI209" s="35" t="s">
        <v>1278</v>
      </c>
      <c r="AJ209" s="35">
        <v>1</v>
      </c>
      <c r="AK209" s="35">
        <v>0</v>
      </c>
      <c r="AL209" s="35">
        <v>0</v>
      </c>
      <c r="AM209" s="35">
        <v>0</v>
      </c>
      <c r="AN209" s="35">
        <v>0</v>
      </c>
      <c r="AO209" s="35">
        <v>0</v>
      </c>
      <c r="AP209" s="35">
        <v>0</v>
      </c>
      <c r="AR209" s="35">
        <v>0</v>
      </c>
      <c r="AS209" s="35">
        <v>1</v>
      </c>
      <c r="AT209" s="35" t="s">
        <v>1353</v>
      </c>
      <c r="AU209" s="35">
        <v>0</v>
      </c>
      <c r="AV209" s="35">
        <v>0</v>
      </c>
      <c r="AW209" s="35">
        <v>0</v>
      </c>
      <c r="AX209" s="35">
        <v>0</v>
      </c>
      <c r="AY209" s="35">
        <v>0</v>
      </c>
      <c r="AZ209" s="35">
        <v>0</v>
      </c>
      <c r="BA209" s="35">
        <v>1</v>
      </c>
      <c r="BB209" s="35">
        <v>0</v>
      </c>
      <c r="BC209" s="35">
        <v>0</v>
      </c>
      <c r="BD209" s="35">
        <v>0</v>
      </c>
      <c r="BE209" s="35">
        <v>0</v>
      </c>
      <c r="BF209" s="35">
        <v>0</v>
      </c>
      <c r="BG209" s="35">
        <v>0</v>
      </c>
      <c r="BI209" s="35" t="s">
        <v>1322</v>
      </c>
      <c r="BK209" s="35" t="s">
        <v>1737</v>
      </c>
      <c r="BL209" s="35">
        <v>1</v>
      </c>
      <c r="BM209" s="35">
        <v>1</v>
      </c>
      <c r="BN209" s="35">
        <v>0</v>
      </c>
      <c r="BO209" s="35">
        <v>0</v>
      </c>
      <c r="BP209" s="35">
        <v>1</v>
      </c>
      <c r="BQ209" s="35">
        <v>0</v>
      </c>
      <c r="BR209" s="35">
        <v>0</v>
      </c>
      <c r="BS209" s="35">
        <v>0</v>
      </c>
      <c r="BT209" s="35">
        <v>0</v>
      </c>
      <c r="BU209" s="35">
        <v>0</v>
      </c>
      <c r="BV209" s="35">
        <v>0</v>
      </c>
      <c r="BW209" s="35">
        <v>0</v>
      </c>
      <c r="BX209" s="35">
        <v>0</v>
      </c>
      <c r="CD209" s="35" t="s">
        <v>1599</v>
      </c>
      <c r="CX209" s="35">
        <v>4</v>
      </c>
      <c r="CY209" s="35">
        <v>3</v>
      </c>
      <c r="CZ209" s="35">
        <v>3</v>
      </c>
      <c r="DA209" s="35">
        <v>4</v>
      </c>
      <c r="DB209" s="35">
        <v>4</v>
      </c>
      <c r="DC209" s="35">
        <v>4</v>
      </c>
      <c r="DD209" s="35">
        <v>3</v>
      </c>
      <c r="DE209" s="35">
        <v>4</v>
      </c>
      <c r="DF209" s="35">
        <v>4</v>
      </c>
      <c r="DG209" s="35">
        <v>2</v>
      </c>
      <c r="DH209" s="35" t="s">
        <v>1599</v>
      </c>
      <c r="DI209" s="35" t="s">
        <v>1599</v>
      </c>
      <c r="DJ209" s="35" t="s">
        <v>1599</v>
      </c>
      <c r="DK209" s="35" t="s">
        <v>1599</v>
      </c>
      <c r="DL209" s="35">
        <v>3</v>
      </c>
      <c r="DM209" s="35">
        <v>3</v>
      </c>
      <c r="DN209" s="35">
        <v>3</v>
      </c>
      <c r="DO209" s="35" t="s">
        <v>1599</v>
      </c>
      <c r="DP209" s="35" t="s">
        <v>1599</v>
      </c>
      <c r="DQ209" s="35" t="s">
        <v>1599</v>
      </c>
      <c r="DR209" s="35" t="s">
        <v>1599</v>
      </c>
      <c r="DS209" s="35" t="s">
        <v>1599</v>
      </c>
      <c r="DU209" s="35" t="s">
        <v>54</v>
      </c>
      <c r="DV209" s="35">
        <v>1</v>
      </c>
      <c r="DW209" s="35" t="s">
        <v>1341</v>
      </c>
      <c r="DY209" s="35" t="s">
        <v>1342</v>
      </c>
      <c r="EB209" s="35" t="s">
        <v>1317</v>
      </c>
      <c r="EC209" s="35" t="s">
        <v>1284</v>
      </c>
      <c r="EJ209" s="35" t="s">
        <v>201</v>
      </c>
      <c r="EK209" s="35">
        <v>0</v>
      </c>
      <c r="EL209" s="35">
        <v>1</v>
      </c>
      <c r="EM209" s="35">
        <v>0</v>
      </c>
      <c r="EN209" s="35">
        <v>0</v>
      </c>
      <c r="EO209" s="35">
        <v>0</v>
      </c>
      <c r="EP209" s="35">
        <v>0</v>
      </c>
      <c r="EQ209" s="35">
        <v>0</v>
      </c>
      <c r="ER209" s="35">
        <v>0</v>
      </c>
      <c r="ES209" s="35">
        <v>0</v>
      </c>
      <c r="EY209" s="20">
        <v>0</v>
      </c>
      <c r="FA209" s="20">
        <v>10</v>
      </c>
      <c r="FC209" s="20" t="s">
        <v>1599</v>
      </c>
      <c r="FE209" s="20" t="s">
        <v>1599</v>
      </c>
      <c r="FG209" s="20" t="s">
        <v>1599</v>
      </c>
      <c r="FK209" s="20" t="s">
        <v>1599</v>
      </c>
      <c r="FL209" s="35" t="s">
        <v>1299</v>
      </c>
      <c r="FM209" s="35">
        <v>0</v>
      </c>
      <c r="FN209" s="35">
        <v>0</v>
      </c>
      <c r="FO209" s="35">
        <v>1</v>
      </c>
      <c r="FQ209" s="35" t="s">
        <v>1510</v>
      </c>
      <c r="FR209" s="44">
        <v>18000</v>
      </c>
      <c r="FS209" s="35" t="s">
        <v>1281</v>
      </c>
      <c r="FT209" s="35">
        <v>66</v>
      </c>
      <c r="FU209" s="35" t="s">
        <v>1282</v>
      </c>
      <c r="FV209" s="35" t="s">
        <v>1283</v>
      </c>
      <c r="FX209" s="35">
        <v>3000</v>
      </c>
      <c r="FY209" s="35" t="s">
        <v>1284</v>
      </c>
      <c r="FZ209" s="35" t="s">
        <v>1564</v>
      </c>
    </row>
    <row r="210" spans="1:182" x14ac:dyDescent="0.2">
      <c r="A210" s="35" t="s">
        <v>1612</v>
      </c>
      <c r="B210" s="35" t="s">
        <v>568</v>
      </c>
      <c r="C210" s="35" t="s">
        <v>425</v>
      </c>
      <c r="D210" s="35">
        <v>1</v>
      </c>
      <c r="E210" s="35">
        <v>1</v>
      </c>
      <c r="F210" s="35" t="s">
        <v>1054</v>
      </c>
      <c r="G210" s="36">
        <v>43317</v>
      </c>
      <c r="H210" s="37">
        <f t="shared" si="7"/>
        <v>43317</v>
      </c>
      <c r="I210" s="35">
        <v>12</v>
      </c>
      <c r="J210" s="35">
        <v>29</v>
      </c>
      <c r="L210" s="35">
        <v>1</v>
      </c>
      <c r="M210" s="35">
        <v>1</v>
      </c>
      <c r="T210" s="35" t="s">
        <v>1358</v>
      </c>
      <c r="U210" s="35" t="s">
        <v>1275</v>
      </c>
      <c r="V210" s="35">
        <v>25</v>
      </c>
      <c r="W210" s="35" t="s">
        <v>1340</v>
      </c>
      <c r="X210" s="35" t="s">
        <v>1277</v>
      </c>
      <c r="Y210" s="35">
        <v>1</v>
      </c>
      <c r="Z210" s="35">
        <v>0</v>
      </c>
      <c r="AA210" s="35">
        <v>0</v>
      </c>
      <c r="AB210" s="35">
        <v>0</v>
      </c>
      <c r="AC210" s="35">
        <v>0</v>
      </c>
      <c r="AD210" s="35">
        <v>0</v>
      </c>
      <c r="AE210" s="35">
        <v>0</v>
      </c>
      <c r="AF210" s="35">
        <v>0</v>
      </c>
      <c r="AH210" s="35">
        <v>10</v>
      </c>
      <c r="AI210" s="35" t="s">
        <v>1278</v>
      </c>
      <c r="AJ210" s="35">
        <v>1</v>
      </c>
      <c r="AK210" s="35">
        <v>0</v>
      </c>
      <c r="AL210" s="35">
        <v>0</v>
      </c>
      <c r="AM210" s="35">
        <v>0</v>
      </c>
      <c r="AN210" s="35">
        <v>0</v>
      </c>
      <c r="AO210" s="35">
        <v>0</v>
      </c>
      <c r="AP210" s="35">
        <v>0</v>
      </c>
      <c r="AR210" s="35">
        <v>0</v>
      </c>
      <c r="AS210" s="35">
        <v>1</v>
      </c>
      <c r="AT210" s="35" t="s">
        <v>1665</v>
      </c>
      <c r="AU210" s="35">
        <v>0</v>
      </c>
      <c r="AV210" s="35">
        <v>1</v>
      </c>
      <c r="AW210" s="35">
        <v>0</v>
      </c>
      <c r="AX210" s="35">
        <v>0</v>
      </c>
      <c r="AY210" s="35">
        <v>0</v>
      </c>
      <c r="AZ210" s="35">
        <v>0</v>
      </c>
      <c r="BA210" s="35">
        <v>0</v>
      </c>
      <c r="BB210" s="35">
        <v>0</v>
      </c>
      <c r="BC210" s="35">
        <v>1</v>
      </c>
      <c r="BD210" s="35">
        <v>0</v>
      </c>
      <c r="BE210" s="35">
        <v>0</v>
      </c>
      <c r="BF210" s="35">
        <v>0</v>
      </c>
      <c r="BG210" s="35">
        <v>0</v>
      </c>
      <c r="BI210" s="35" t="s">
        <v>1322</v>
      </c>
      <c r="BJ210" s="35">
        <v>20</v>
      </c>
      <c r="BK210" s="35" t="s">
        <v>1730</v>
      </c>
      <c r="BL210" s="35">
        <v>1</v>
      </c>
      <c r="BM210" s="35">
        <v>0</v>
      </c>
      <c r="BN210" s="35">
        <v>0</v>
      </c>
      <c r="BO210" s="35">
        <v>0</v>
      </c>
      <c r="BP210" s="35">
        <v>0</v>
      </c>
      <c r="BQ210" s="35">
        <v>0</v>
      </c>
      <c r="BR210" s="35">
        <v>1</v>
      </c>
      <c r="BS210" s="35">
        <v>1</v>
      </c>
      <c r="BT210" s="35">
        <v>0</v>
      </c>
      <c r="BU210" s="35">
        <v>0</v>
      </c>
      <c r="BV210" s="35">
        <v>0</v>
      </c>
      <c r="BW210" s="35">
        <v>0</v>
      </c>
      <c r="BX210" s="35">
        <v>0</v>
      </c>
      <c r="CD210" s="35" t="s">
        <v>1826</v>
      </c>
      <c r="CE210" s="35">
        <v>0</v>
      </c>
      <c r="CF210" s="35">
        <v>0</v>
      </c>
      <c r="CG210" s="35">
        <v>1</v>
      </c>
      <c r="CH210" s="35">
        <v>0</v>
      </c>
      <c r="CI210" s="35">
        <v>1</v>
      </c>
      <c r="CJ210" s="35">
        <v>0</v>
      </c>
      <c r="CK210" s="35">
        <v>0</v>
      </c>
      <c r="CL210" s="35">
        <v>1</v>
      </c>
      <c r="CM210" s="35">
        <v>0</v>
      </c>
      <c r="CN210" s="35">
        <v>0</v>
      </c>
      <c r="CO210" s="35">
        <v>0</v>
      </c>
      <c r="CP210" s="35">
        <v>0</v>
      </c>
      <c r="CQ210" s="35">
        <v>0</v>
      </c>
      <c r="CR210" s="35">
        <v>0</v>
      </c>
      <c r="CS210" s="35">
        <v>0</v>
      </c>
      <c r="CT210" s="35">
        <v>0</v>
      </c>
      <c r="CX210" s="35">
        <v>4</v>
      </c>
      <c r="CY210" s="35">
        <v>3</v>
      </c>
      <c r="CZ210" s="35">
        <v>3</v>
      </c>
      <c r="DA210" s="35">
        <v>3</v>
      </c>
      <c r="DB210" s="35">
        <v>2</v>
      </c>
      <c r="DC210" s="35">
        <v>4</v>
      </c>
      <c r="DD210" s="35">
        <v>3</v>
      </c>
      <c r="DE210" s="35">
        <v>4</v>
      </c>
      <c r="DF210" s="35" t="s">
        <v>1599</v>
      </c>
      <c r="DG210" s="35">
        <v>2</v>
      </c>
      <c r="DH210" s="35">
        <v>3</v>
      </c>
      <c r="DI210" s="35">
        <v>3</v>
      </c>
      <c r="DJ210" s="35">
        <v>2</v>
      </c>
      <c r="DK210" s="35">
        <v>3</v>
      </c>
      <c r="DL210" s="35" t="s">
        <v>1599</v>
      </c>
      <c r="DM210" s="35" t="s">
        <v>1599</v>
      </c>
      <c r="DN210" s="35">
        <v>2</v>
      </c>
      <c r="DO210" s="35" t="s">
        <v>1599</v>
      </c>
      <c r="DP210" s="35" t="s">
        <v>1599</v>
      </c>
      <c r="DQ210" s="35" t="s">
        <v>1599</v>
      </c>
      <c r="DR210" s="35" t="s">
        <v>1599</v>
      </c>
      <c r="DS210" s="35" t="s">
        <v>1599</v>
      </c>
      <c r="DU210" s="35" t="s">
        <v>54</v>
      </c>
      <c r="DV210" s="35">
        <v>5</v>
      </c>
      <c r="DW210" s="35" t="s">
        <v>1319</v>
      </c>
      <c r="DY210" s="35" t="s">
        <v>54</v>
      </c>
      <c r="DZ210" s="35">
        <v>20</v>
      </c>
      <c r="EA210" s="35" t="s">
        <v>837</v>
      </c>
      <c r="EB210" s="35" t="s">
        <v>1296</v>
      </c>
      <c r="EC210" s="35" t="s">
        <v>1284</v>
      </c>
      <c r="ED210" s="35">
        <v>90</v>
      </c>
      <c r="EJ210" s="35" t="s">
        <v>1326</v>
      </c>
      <c r="EK210" s="35">
        <v>0</v>
      </c>
      <c r="EL210" s="35">
        <v>0</v>
      </c>
      <c r="EM210" s="35">
        <v>1</v>
      </c>
      <c r="EN210" s="35">
        <v>0</v>
      </c>
      <c r="EO210" s="35">
        <v>0</v>
      </c>
      <c r="EP210" s="35">
        <v>0</v>
      </c>
      <c r="EQ210" s="35">
        <v>0</v>
      </c>
      <c r="ER210" s="35">
        <v>0</v>
      </c>
      <c r="ES210" s="35">
        <v>0</v>
      </c>
      <c r="EY210" s="20">
        <v>98</v>
      </c>
      <c r="FA210" s="20">
        <v>35</v>
      </c>
      <c r="FC210" s="20">
        <v>0</v>
      </c>
      <c r="FE210" s="20">
        <v>0</v>
      </c>
      <c r="FG210" s="20">
        <v>230</v>
      </c>
      <c r="FK210" s="20" t="s">
        <v>1599</v>
      </c>
      <c r="FL210" s="35" t="s">
        <v>1299</v>
      </c>
      <c r="FM210" s="35">
        <v>0</v>
      </c>
      <c r="FN210" s="35">
        <v>0</v>
      </c>
      <c r="FO210" s="35">
        <v>1</v>
      </c>
      <c r="FP210" s="35" t="s">
        <v>1565</v>
      </c>
      <c r="FR210" s="44"/>
      <c r="FS210" s="35" t="s">
        <v>1281</v>
      </c>
      <c r="FT210" s="35">
        <v>68</v>
      </c>
      <c r="FU210" s="35" t="s">
        <v>1282</v>
      </c>
      <c r="FV210" s="35" t="s">
        <v>1283</v>
      </c>
      <c r="FY210" s="35" t="s">
        <v>1310</v>
      </c>
    </row>
    <row r="211" spans="1:182" x14ac:dyDescent="0.2">
      <c r="A211" s="35" t="s">
        <v>1612</v>
      </c>
      <c r="B211" s="35" t="s">
        <v>568</v>
      </c>
      <c r="C211" s="35" t="s">
        <v>432</v>
      </c>
      <c r="D211" s="35">
        <v>1</v>
      </c>
      <c r="E211" s="35">
        <v>1</v>
      </c>
      <c r="F211" s="35" t="s">
        <v>1054</v>
      </c>
      <c r="G211" s="36">
        <v>43317</v>
      </c>
      <c r="H211" s="37">
        <f t="shared" si="7"/>
        <v>43317</v>
      </c>
      <c r="I211" s="35">
        <v>12</v>
      </c>
      <c r="J211" s="35">
        <v>29</v>
      </c>
      <c r="L211" s="35">
        <v>1</v>
      </c>
      <c r="M211" s="35">
        <v>1</v>
      </c>
      <c r="T211" s="35" t="s">
        <v>1339</v>
      </c>
      <c r="U211" s="35" t="s">
        <v>1275</v>
      </c>
      <c r="V211" s="35">
        <v>10</v>
      </c>
      <c r="W211" s="35" t="s">
        <v>1340</v>
      </c>
      <c r="X211" s="35" t="s">
        <v>1308</v>
      </c>
      <c r="Y211" s="35">
        <v>0</v>
      </c>
      <c r="Z211" s="35">
        <v>0</v>
      </c>
      <c r="AA211" s="35">
        <v>0</v>
      </c>
      <c r="AB211" s="35">
        <v>0</v>
      </c>
      <c r="AC211" s="35">
        <v>0</v>
      </c>
      <c r="AD211" s="35">
        <v>0</v>
      </c>
      <c r="AE211" s="35">
        <v>0</v>
      </c>
      <c r="AF211" s="35">
        <v>1</v>
      </c>
      <c r="AG211" s="35" t="s">
        <v>1566</v>
      </c>
      <c r="AI211" s="35" t="s">
        <v>1287</v>
      </c>
      <c r="AJ211" s="35">
        <v>0</v>
      </c>
      <c r="AK211" s="35">
        <v>0</v>
      </c>
      <c r="AL211" s="35">
        <v>1</v>
      </c>
      <c r="AM211" s="35">
        <v>0</v>
      </c>
      <c r="AN211" s="35">
        <v>0</v>
      </c>
      <c r="AO211" s="35">
        <v>0</v>
      </c>
      <c r="AP211" s="35">
        <v>0</v>
      </c>
      <c r="AR211" s="35">
        <v>5</v>
      </c>
      <c r="AS211" s="35">
        <v>2</v>
      </c>
      <c r="AT211" s="35" t="s">
        <v>1686</v>
      </c>
      <c r="AU211" s="35">
        <v>1</v>
      </c>
      <c r="AV211" s="35">
        <v>1</v>
      </c>
      <c r="AW211" s="35">
        <v>0</v>
      </c>
      <c r="AX211" s="35">
        <v>0</v>
      </c>
      <c r="AY211" s="35">
        <v>0</v>
      </c>
      <c r="AZ211" s="35">
        <v>0</v>
      </c>
      <c r="BA211" s="35">
        <v>0</v>
      </c>
      <c r="BB211" s="35">
        <v>1</v>
      </c>
      <c r="BC211" s="35">
        <v>1</v>
      </c>
      <c r="BD211" s="35">
        <v>0</v>
      </c>
      <c r="BE211" s="35">
        <v>0</v>
      </c>
      <c r="BF211" s="35">
        <v>0</v>
      </c>
      <c r="BG211" s="35">
        <v>0</v>
      </c>
      <c r="BJ211" s="35">
        <v>15</v>
      </c>
      <c r="BK211" s="35" t="s">
        <v>1770</v>
      </c>
      <c r="BL211" s="35">
        <v>0</v>
      </c>
      <c r="BM211" s="35">
        <v>0</v>
      </c>
      <c r="BN211" s="35">
        <v>0</v>
      </c>
      <c r="BO211" s="35">
        <v>0</v>
      </c>
      <c r="BP211" s="35">
        <v>0</v>
      </c>
      <c r="BQ211" s="35">
        <v>0</v>
      </c>
      <c r="BR211" s="35">
        <v>0</v>
      </c>
      <c r="BS211" s="35">
        <v>1</v>
      </c>
      <c r="BT211" s="35">
        <v>0</v>
      </c>
      <c r="BU211" s="35">
        <v>1</v>
      </c>
      <c r="BV211" s="35">
        <v>0</v>
      </c>
      <c r="BW211" s="35">
        <v>0</v>
      </c>
      <c r="BX211" s="35">
        <v>0</v>
      </c>
      <c r="CD211" s="35" t="s">
        <v>1792</v>
      </c>
      <c r="CE211" s="35">
        <v>1</v>
      </c>
      <c r="CF211" s="35">
        <v>1</v>
      </c>
      <c r="CG211" s="35">
        <v>0</v>
      </c>
      <c r="CH211" s="35">
        <v>0</v>
      </c>
      <c r="CI211" s="35">
        <v>0</v>
      </c>
      <c r="CJ211" s="35">
        <v>0</v>
      </c>
      <c r="CK211" s="35">
        <v>0</v>
      </c>
      <c r="CL211" s="35">
        <v>0</v>
      </c>
      <c r="CM211" s="35">
        <v>0</v>
      </c>
      <c r="CN211" s="35">
        <v>0</v>
      </c>
      <c r="CO211" s="35">
        <v>0</v>
      </c>
      <c r="CP211" s="35">
        <v>0</v>
      </c>
      <c r="CQ211" s="35">
        <v>0</v>
      </c>
      <c r="CR211" s="35">
        <v>0</v>
      </c>
      <c r="CS211" s="35">
        <v>0</v>
      </c>
      <c r="CT211" s="35">
        <v>0</v>
      </c>
      <c r="CX211" s="35">
        <v>4</v>
      </c>
      <c r="CY211" s="35">
        <v>4</v>
      </c>
      <c r="CZ211" s="35">
        <v>3</v>
      </c>
      <c r="DA211" s="35">
        <v>4</v>
      </c>
      <c r="DB211" s="35">
        <v>4</v>
      </c>
      <c r="DC211" s="35">
        <v>4</v>
      </c>
      <c r="DD211" s="35" t="s">
        <v>1599</v>
      </c>
      <c r="DE211" s="35" t="s">
        <v>1599</v>
      </c>
      <c r="DF211" s="35">
        <v>4</v>
      </c>
      <c r="DG211" s="35" t="s">
        <v>1599</v>
      </c>
      <c r="DH211" s="35">
        <v>4</v>
      </c>
      <c r="DI211" s="35">
        <v>4</v>
      </c>
      <c r="DJ211" s="35">
        <v>4</v>
      </c>
      <c r="DK211" s="35" t="s">
        <v>1599</v>
      </c>
      <c r="DL211" s="35" t="s">
        <v>1599</v>
      </c>
      <c r="DM211" s="35">
        <v>4</v>
      </c>
      <c r="DN211" s="35">
        <v>2</v>
      </c>
      <c r="DO211" s="35" t="s">
        <v>1599</v>
      </c>
      <c r="DP211" s="35" t="s">
        <v>1599</v>
      </c>
      <c r="DQ211" s="35" t="s">
        <v>1599</v>
      </c>
      <c r="DR211" s="35" t="s">
        <v>1599</v>
      </c>
      <c r="DS211" s="35" t="s">
        <v>1599</v>
      </c>
      <c r="DT211" s="35" t="s">
        <v>1881</v>
      </c>
      <c r="DU211" s="35" t="s">
        <v>54</v>
      </c>
      <c r="DV211" s="35">
        <v>21</v>
      </c>
      <c r="DW211" s="35" t="s">
        <v>1297</v>
      </c>
      <c r="DY211" s="35" t="s">
        <v>54</v>
      </c>
      <c r="EA211" s="35" t="s">
        <v>1434</v>
      </c>
      <c r="EB211" s="35" t="s">
        <v>1296</v>
      </c>
      <c r="EC211" s="35" t="s">
        <v>1284</v>
      </c>
      <c r="EJ211" s="35" t="s">
        <v>201</v>
      </c>
      <c r="EK211" s="35">
        <v>0</v>
      </c>
      <c r="EL211" s="35">
        <v>1</v>
      </c>
      <c r="EM211" s="35">
        <v>0</v>
      </c>
      <c r="EN211" s="35">
        <v>0</v>
      </c>
      <c r="EO211" s="35">
        <v>0</v>
      </c>
      <c r="EP211" s="35">
        <v>0</v>
      </c>
      <c r="EQ211" s="35">
        <v>0</v>
      </c>
      <c r="ER211" s="35">
        <v>0</v>
      </c>
      <c r="ES211" s="35">
        <v>0</v>
      </c>
      <c r="EY211" s="20">
        <v>9</v>
      </c>
      <c r="FA211" s="20" t="s">
        <v>1599</v>
      </c>
      <c r="FC211" s="20" t="s">
        <v>1599</v>
      </c>
      <c r="FE211" s="20" t="s">
        <v>1599</v>
      </c>
      <c r="FG211" s="20" t="s">
        <v>1599</v>
      </c>
      <c r="FK211" s="20" t="s">
        <v>1599</v>
      </c>
      <c r="FL211" s="35" t="s">
        <v>1325</v>
      </c>
      <c r="FM211" s="35">
        <v>1</v>
      </c>
      <c r="FN211" s="35">
        <v>0</v>
      </c>
      <c r="FO211" s="35">
        <v>0</v>
      </c>
      <c r="FQ211" s="35" t="s">
        <v>1567</v>
      </c>
      <c r="FR211" s="44"/>
      <c r="FS211" s="35" t="s">
        <v>176</v>
      </c>
      <c r="FT211" s="35">
        <v>66</v>
      </c>
      <c r="FU211" s="35" t="s">
        <v>1301</v>
      </c>
      <c r="FV211" s="35" t="s">
        <v>1345</v>
      </c>
      <c r="FY211" s="35" t="s">
        <v>1284</v>
      </c>
    </row>
    <row r="212" spans="1:182" x14ac:dyDescent="0.2">
      <c r="A212" s="35" t="s">
        <v>1612</v>
      </c>
      <c r="B212" s="35" t="s">
        <v>568</v>
      </c>
      <c r="C212" s="35" t="s">
        <v>435</v>
      </c>
      <c r="D212" s="35">
        <v>1</v>
      </c>
      <c r="E212" s="35">
        <v>1</v>
      </c>
      <c r="F212" s="35" t="s">
        <v>1054</v>
      </c>
      <c r="G212" s="36">
        <v>43317</v>
      </c>
      <c r="H212" s="37">
        <f t="shared" si="7"/>
        <v>43317</v>
      </c>
      <c r="I212" s="35">
        <v>12</v>
      </c>
      <c r="J212" s="35">
        <v>29</v>
      </c>
      <c r="L212" s="35">
        <v>1</v>
      </c>
      <c r="M212" s="35">
        <v>1</v>
      </c>
      <c r="T212" s="35" t="s">
        <v>1339</v>
      </c>
      <c r="U212" s="35" t="s">
        <v>1275</v>
      </c>
      <c r="V212" s="35">
        <v>15</v>
      </c>
      <c r="W212" s="35" t="s">
        <v>1276</v>
      </c>
      <c r="X212" s="35" t="s">
        <v>1277</v>
      </c>
      <c r="Y212" s="35">
        <v>1</v>
      </c>
      <c r="Z212" s="35">
        <v>0</v>
      </c>
      <c r="AA212" s="35">
        <v>0</v>
      </c>
      <c r="AB212" s="35">
        <v>0</v>
      </c>
      <c r="AC212" s="35">
        <v>0</v>
      </c>
      <c r="AD212" s="35">
        <v>0</v>
      </c>
      <c r="AE212" s="35">
        <v>0</v>
      </c>
      <c r="AF212" s="35">
        <v>0</v>
      </c>
      <c r="AI212" s="35" t="s">
        <v>1278</v>
      </c>
      <c r="AJ212" s="35">
        <v>1</v>
      </c>
      <c r="AK212" s="35">
        <v>0</v>
      </c>
      <c r="AL212" s="35">
        <v>0</v>
      </c>
      <c r="AM212" s="35">
        <v>0</v>
      </c>
      <c r="AN212" s="35">
        <v>0</v>
      </c>
      <c r="AO212" s="35">
        <v>0</v>
      </c>
      <c r="AP212" s="35">
        <v>0</v>
      </c>
      <c r="AR212" s="35">
        <v>0</v>
      </c>
      <c r="AS212" s="35">
        <v>1</v>
      </c>
      <c r="AT212" s="35" t="s">
        <v>1279</v>
      </c>
      <c r="AU212" s="35">
        <v>0</v>
      </c>
      <c r="AV212" s="35">
        <v>0</v>
      </c>
      <c r="AW212" s="35">
        <v>0</v>
      </c>
      <c r="AX212" s="35">
        <v>0</v>
      </c>
      <c r="AY212" s="35">
        <v>0</v>
      </c>
      <c r="AZ212" s="35">
        <v>0</v>
      </c>
      <c r="BA212" s="35">
        <v>0</v>
      </c>
      <c r="BB212" s="35">
        <v>0</v>
      </c>
      <c r="BC212" s="35">
        <v>0</v>
      </c>
      <c r="BD212" s="35">
        <v>0</v>
      </c>
      <c r="BE212" s="35">
        <v>0</v>
      </c>
      <c r="BF212" s="35">
        <v>0</v>
      </c>
      <c r="BG212" s="35">
        <v>1</v>
      </c>
      <c r="BK212" s="35" t="s">
        <v>1772</v>
      </c>
      <c r="BL212" s="35">
        <v>0</v>
      </c>
      <c r="BM212" s="35">
        <v>0</v>
      </c>
      <c r="BN212" s="35">
        <v>0</v>
      </c>
      <c r="BO212" s="35">
        <v>0</v>
      </c>
      <c r="BP212" s="35">
        <v>0</v>
      </c>
      <c r="BQ212" s="35">
        <v>0</v>
      </c>
      <c r="BR212" s="35">
        <v>0</v>
      </c>
      <c r="BS212" s="35">
        <v>0</v>
      </c>
      <c r="BT212" s="35">
        <v>0</v>
      </c>
      <c r="BU212" s="35">
        <v>0</v>
      </c>
      <c r="BV212" s="35">
        <v>0</v>
      </c>
      <c r="BW212" s="35">
        <v>1</v>
      </c>
      <c r="BX212" s="35">
        <v>0</v>
      </c>
      <c r="CD212" s="35" t="s">
        <v>1280</v>
      </c>
      <c r="CE212" s="35">
        <v>0</v>
      </c>
      <c r="CF212" s="35">
        <v>0</v>
      </c>
      <c r="CG212" s="35">
        <v>0</v>
      </c>
      <c r="CH212" s="35">
        <v>0</v>
      </c>
      <c r="CI212" s="35">
        <v>0</v>
      </c>
      <c r="CJ212" s="35">
        <v>0</v>
      </c>
      <c r="CK212" s="35">
        <v>0</v>
      </c>
      <c r="CL212" s="35">
        <v>0</v>
      </c>
      <c r="CM212" s="35">
        <v>0</v>
      </c>
      <c r="CN212" s="35">
        <v>0</v>
      </c>
      <c r="CO212" s="35">
        <v>0</v>
      </c>
      <c r="CP212" s="35">
        <v>0</v>
      </c>
      <c r="CQ212" s="35">
        <v>0</v>
      </c>
      <c r="CR212" s="35">
        <v>0</v>
      </c>
      <c r="CS212" s="35">
        <v>1</v>
      </c>
      <c r="CT212" s="35">
        <v>0</v>
      </c>
      <c r="CX212" s="35">
        <v>4</v>
      </c>
      <c r="CY212" s="35">
        <v>4</v>
      </c>
      <c r="CZ212" s="35">
        <v>4</v>
      </c>
      <c r="DA212" s="35">
        <v>4</v>
      </c>
      <c r="DB212" s="35">
        <v>4</v>
      </c>
      <c r="DC212" s="35">
        <v>4</v>
      </c>
      <c r="DD212" s="35">
        <v>4</v>
      </c>
      <c r="DE212" s="35">
        <v>4</v>
      </c>
      <c r="DF212" s="35">
        <v>4</v>
      </c>
      <c r="DG212" s="35">
        <v>4</v>
      </c>
      <c r="DH212" s="35">
        <v>4</v>
      </c>
      <c r="DI212" s="35">
        <v>4</v>
      </c>
      <c r="DJ212" s="35" t="s">
        <v>1599</v>
      </c>
      <c r="DK212" s="35" t="s">
        <v>1599</v>
      </c>
      <c r="DL212" s="35">
        <v>4</v>
      </c>
      <c r="DM212" s="35" t="s">
        <v>1599</v>
      </c>
      <c r="DN212" s="35" t="s">
        <v>1599</v>
      </c>
      <c r="DO212" s="35" t="s">
        <v>1599</v>
      </c>
      <c r="DP212" s="35" t="s">
        <v>1599</v>
      </c>
      <c r="DQ212" s="35" t="s">
        <v>1599</v>
      </c>
      <c r="DR212" s="35" t="s">
        <v>1599</v>
      </c>
      <c r="DS212" s="35" t="s">
        <v>1599</v>
      </c>
      <c r="DU212" s="35" t="s">
        <v>51</v>
      </c>
      <c r="EJ212" s="35" t="s">
        <v>1599</v>
      </c>
      <c r="EW212" s="20" t="s">
        <v>51</v>
      </c>
      <c r="FA212" s="20" t="s">
        <v>1599</v>
      </c>
      <c r="FC212" s="20" t="s">
        <v>1599</v>
      </c>
      <c r="FE212" s="20" t="s">
        <v>1599</v>
      </c>
      <c r="FG212" s="20" t="s">
        <v>1599</v>
      </c>
      <c r="FK212" s="20" t="s">
        <v>1599</v>
      </c>
      <c r="FL212" s="35" t="s">
        <v>1325</v>
      </c>
      <c r="FM212" s="35">
        <v>1</v>
      </c>
      <c r="FN212" s="35">
        <v>0</v>
      </c>
      <c r="FO212" s="35">
        <v>0</v>
      </c>
      <c r="FQ212" s="35" t="s">
        <v>1429</v>
      </c>
      <c r="FR212" s="44">
        <v>35000</v>
      </c>
      <c r="FS212" s="35" t="s">
        <v>1281</v>
      </c>
      <c r="FT212" s="35">
        <v>50</v>
      </c>
      <c r="FU212" s="35" t="s">
        <v>1282</v>
      </c>
      <c r="FV212" s="35" t="s">
        <v>1302</v>
      </c>
      <c r="FX212" s="35">
        <v>2500</v>
      </c>
      <c r="FY212" s="35" t="s">
        <v>1284</v>
      </c>
    </row>
    <row r="213" spans="1:182" x14ac:dyDescent="0.2">
      <c r="A213" s="35" t="s">
        <v>1612</v>
      </c>
      <c r="B213" s="35" t="s">
        <v>568</v>
      </c>
      <c r="C213" s="35" t="s">
        <v>438</v>
      </c>
      <c r="D213" s="35">
        <v>1</v>
      </c>
      <c r="E213" s="35">
        <v>1</v>
      </c>
      <c r="F213" s="35" t="s">
        <v>1054</v>
      </c>
      <c r="G213" s="36">
        <v>43317</v>
      </c>
      <c r="H213" s="37">
        <f t="shared" si="7"/>
        <v>43317</v>
      </c>
      <c r="I213" s="35">
        <v>12</v>
      </c>
      <c r="J213" s="35">
        <v>29</v>
      </c>
      <c r="L213" s="35">
        <v>1</v>
      </c>
      <c r="M213" s="35">
        <v>1</v>
      </c>
      <c r="T213" s="35" t="s">
        <v>1339</v>
      </c>
      <c r="U213" s="35" t="s">
        <v>1275</v>
      </c>
      <c r="V213" s="35">
        <v>9</v>
      </c>
      <c r="W213" s="35" t="s">
        <v>1340</v>
      </c>
      <c r="X213" s="35" t="s">
        <v>1277</v>
      </c>
      <c r="Y213" s="35">
        <v>1</v>
      </c>
      <c r="Z213" s="35">
        <v>0</v>
      </c>
      <c r="AA213" s="35">
        <v>0</v>
      </c>
      <c r="AB213" s="35">
        <v>0</v>
      </c>
      <c r="AC213" s="35">
        <v>0</v>
      </c>
      <c r="AD213" s="35">
        <v>0</v>
      </c>
      <c r="AE213" s="35">
        <v>0</v>
      </c>
      <c r="AF213" s="35">
        <v>0</v>
      </c>
      <c r="AI213" s="35" t="s">
        <v>1311</v>
      </c>
      <c r="AJ213" s="35">
        <v>0</v>
      </c>
      <c r="AK213" s="35">
        <v>1</v>
      </c>
      <c r="AL213" s="35">
        <v>0</v>
      </c>
      <c r="AM213" s="35">
        <v>0</v>
      </c>
      <c r="AN213" s="35">
        <v>0</v>
      </c>
      <c r="AO213" s="35">
        <v>0</v>
      </c>
      <c r="AP213" s="35">
        <v>0</v>
      </c>
      <c r="AR213" s="35">
        <v>0</v>
      </c>
      <c r="AS213" s="35">
        <v>2</v>
      </c>
      <c r="AT213" s="35" t="s">
        <v>1304</v>
      </c>
      <c r="AU213" s="35">
        <v>0</v>
      </c>
      <c r="AV213" s="35">
        <v>1</v>
      </c>
      <c r="AW213" s="35">
        <v>0</v>
      </c>
      <c r="AX213" s="35">
        <v>0</v>
      </c>
      <c r="AY213" s="35">
        <v>0</v>
      </c>
      <c r="AZ213" s="35">
        <v>0</v>
      </c>
      <c r="BA213" s="35">
        <v>0</v>
      </c>
      <c r="BB213" s="35">
        <v>0</v>
      </c>
      <c r="BC213" s="35">
        <v>0</v>
      </c>
      <c r="BD213" s="35">
        <v>0</v>
      </c>
      <c r="BE213" s="35">
        <v>0</v>
      </c>
      <c r="BF213" s="35">
        <v>0</v>
      </c>
      <c r="BG213" s="35">
        <v>0</v>
      </c>
      <c r="BI213" s="35" t="s">
        <v>1291</v>
      </c>
      <c r="BJ213" s="35">
        <v>50</v>
      </c>
      <c r="BK213" s="35" t="s">
        <v>1726</v>
      </c>
      <c r="BL213" s="35">
        <v>1</v>
      </c>
      <c r="BM213" s="35">
        <v>0</v>
      </c>
      <c r="BN213" s="35">
        <v>1</v>
      </c>
      <c r="BO213" s="35">
        <v>0</v>
      </c>
      <c r="BP213" s="35">
        <v>0</v>
      </c>
      <c r="BQ213" s="35">
        <v>0</v>
      </c>
      <c r="BR213" s="35">
        <v>0</v>
      </c>
      <c r="BS213" s="35">
        <v>1</v>
      </c>
      <c r="BT213" s="35">
        <v>0</v>
      </c>
      <c r="BU213" s="35">
        <v>0</v>
      </c>
      <c r="BV213" s="35">
        <v>0</v>
      </c>
      <c r="BW213" s="35">
        <v>0</v>
      </c>
      <c r="BX213" s="35">
        <v>0</v>
      </c>
      <c r="CD213" s="35" t="s">
        <v>1809</v>
      </c>
      <c r="CE213" s="35">
        <v>0</v>
      </c>
      <c r="CF213" s="35">
        <v>1</v>
      </c>
      <c r="CG213" s="35">
        <v>0</v>
      </c>
      <c r="CH213" s="35">
        <v>0</v>
      </c>
      <c r="CI213" s="35">
        <v>0</v>
      </c>
      <c r="CJ213" s="35">
        <v>0</v>
      </c>
      <c r="CK213" s="35">
        <v>1</v>
      </c>
      <c r="CL213" s="35">
        <v>1</v>
      </c>
      <c r="CM213" s="35">
        <v>0</v>
      </c>
      <c r="CN213" s="35">
        <v>0</v>
      </c>
      <c r="CO213" s="35">
        <v>0</v>
      </c>
      <c r="CP213" s="35">
        <v>0</v>
      </c>
      <c r="CQ213" s="35">
        <v>0</v>
      </c>
      <c r="CR213" s="35">
        <v>0</v>
      </c>
      <c r="CS213" s="35">
        <v>0</v>
      </c>
      <c r="CT213" s="35">
        <v>0</v>
      </c>
      <c r="CX213" s="35">
        <v>4</v>
      </c>
      <c r="CY213" s="35">
        <v>3</v>
      </c>
      <c r="CZ213" s="35">
        <v>4</v>
      </c>
      <c r="DA213" s="35">
        <v>4</v>
      </c>
      <c r="DB213" s="35">
        <v>3</v>
      </c>
      <c r="DC213" s="35">
        <v>4</v>
      </c>
      <c r="DD213" s="35">
        <v>3</v>
      </c>
      <c r="DE213" s="35">
        <v>3</v>
      </c>
      <c r="DF213" s="35">
        <v>3</v>
      </c>
      <c r="DG213" s="35">
        <v>3</v>
      </c>
      <c r="DH213" s="35">
        <v>3</v>
      </c>
      <c r="DI213" s="35">
        <v>3</v>
      </c>
      <c r="DJ213" s="35">
        <v>4</v>
      </c>
      <c r="DK213" s="35">
        <v>4</v>
      </c>
      <c r="DL213" s="35">
        <v>4</v>
      </c>
      <c r="DM213" s="35">
        <v>3</v>
      </c>
      <c r="DN213" s="35">
        <v>3</v>
      </c>
      <c r="DO213" s="35">
        <v>2</v>
      </c>
      <c r="DP213" s="35">
        <v>2</v>
      </c>
      <c r="DQ213" s="35">
        <v>2</v>
      </c>
      <c r="DR213" s="35" t="s">
        <v>1599</v>
      </c>
      <c r="DS213" s="35" t="s">
        <v>1599</v>
      </c>
      <c r="DU213" s="35" t="s">
        <v>51</v>
      </c>
      <c r="EJ213" s="35" t="s">
        <v>1599</v>
      </c>
      <c r="EW213" s="20" t="s">
        <v>51</v>
      </c>
      <c r="FA213" s="20" t="s">
        <v>1599</v>
      </c>
      <c r="FC213" s="20" t="s">
        <v>1599</v>
      </c>
      <c r="FE213" s="20" t="s">
        <v>1599</v>
      </c>
      <c r="FG213" s="20" t="s">
        <v>1599</v>
      </c>
      <c r="FK213" s="20" t="s">
        <v>1599</v>
      </c>
      <c r="FL213" s="35" t="s">
        <v>1325</v>
      </c>
      <c r="FM213" s="35">
        <v>1</v>
      </c>
      <c r="FN213" s="35">
        <v>0</v>
      </c>
      <c r="FO213" s="35">
        <v>0</v>
      </c>
      <c r="FQ213" s="35" t="s">
        <v>1568</v>
      </c>
      <c r="FR213" s="44">
        <v>67170</v>
      </c>
      <c r="FS213" s="35" t="s">
        <v>1281</v>
      </c>
      <c r="FT213" s="35">
        <v>54</v>
      </c>
      <c r="FU213" s="35" t="s">
        <v>1282</v>
      </c>
      <c r="FV213" s="35" t="s">
        <v>1336</v>
      </c>
      <c r="FY213" s="35" t="s">
        <v>1310</v>
      </c>
    </row>
    <row r="214" spans="1:182" x14ac:dyDescent="0.2">
      <c r="A214" s="35" t="s">
        <v>1612</v>
      </c>
      <c r="B214" s="35" t="s">
        <v>568</v>
      </c>
      <c r="C214" s="35" t="s">
        <v>441</v>
      </c>
      <c r="D214" s="35">
        <v>1</v>
      </c>
      <c r="E214" s="35">
        <v>1</v>
      </c>
      <c r="F214" s="35" t="s">
        <v>1054</v>
      </c>
      <c r="G214" s="36">
        <v>43317</v>
      </c>
      <c r="H214" s="37">
        <f t="shared" si="7"/>
        <v>43317</v>
      </c>
      <c r="I214" s="35">
        <v>12</v>
      </c>
      <c r="J214" s="35">
        <v>29</v>
      </c>
      <c r="L214" s="35">
        <v>1</v>
      </c>
      <c r="M214" s="35">
        <v>1</v>
      </c>
      <c r="T214" s="35" t="s">
        <v>1274</v>
      </c>
      <c r="U214" s="35" t="s">
        <v>55</v>
      </c>
      <c r="V214" s="35">
        <v>5</v>
      </c>
      <c r="W214" s="35" t="s">
        <v>1340</v>
      </c>
      <c r="X214" s="35" t="s">
        <v>1277</v>
      </c>
      <c r="Y214" s="35">
        <v>1</v>
      </c>
      <c r="Z214" s="35">
        <v>0</v>
      </c>
      <c r="AA214" s="35">
        <v>0</v>
      </c>
      <c r="AB214" s="35">
        <v>0</v>
      </c>
      <c r="AC214" s="35">
        <v>0</v>
      </c>
      <c r="AD214" s="35">
        <v>0</v>
      </c>
      <c r="AE214" s="35">
        <v>0</v>
      </c>
      <c r="AF214" s="35">
        <v>0</v>
      </c>
      <c r="AI214" s="35" t="s">
        <v>1287</v>
      </c>
      <c r="AJ214" s="35">
        <v>0</v>
      </c>
      <c r="AK214" s="35">
        <v>0</v>
      </c>
      <c r="AL214" s="35">
        <v>1</v>
      </c>
      <c r="AM214" s="35">
        <v>0</v>
      </c>
      <c r="AN214" s="35">
        <v>0</v>
      </c>
      <c r="AO214" s="35">
        <v>0</v>
      </c>
      <c r="AP214" s="35">
        <v>0</v>
      </c>
      <c r="AR214" s="35">
        <v>0</v>
      </c>
      <c r="AS214" s="35">
        <v>3</v>
      </c>
      <c r="AT214" s="35" t="s">
        <v>1279</v>
      </c>
      <c r="AU214" s="35">
        <v>0</v>
      </c>
      <c r="AV214" s="35">
        <v>0</v>
      </c>
      <c r="AW214" s="35">
        <v>0</v>
      </c>
      <c r="AX214" s="35">
        <v>0</v>
      </c>
      <c r="AY214" s="35">
        <v>0</v>
      </c>
      <c r="AZ214" s="35">
        <v>0</v>
      </c>
      <c r="BA214" s="35">
        <v>0</v>
      </c>
      <c r="BB214" s="35">
        <v>0</v>
      </c>
      <c r="BC214" s="35">
        <v>0</v>
      </c>
      <c r="BD214" s="35">
        <v>0</v>
      </c>
      <c r="BE214" s="35">
        <v>0</v>
      </c>
      <c r="BF214" s="35">
        <v>0</v>
      </c>
      <c r="BG214" s="35">
        <v>1</v>
      </c>
      <c r="BK214" s="35" t="s">
        <v>1772</v>
      </c>
      <c r="BL214" s="35">
        <v>0</v>
      </c>
      <c r="BM214" s="35">
        <v>0</v>
      </c>
      <c r="BN214" s="35">
        <v>0</v>
      </c>
      <c r="BO214" s="35">
        <v>0</v>
      </c>
      <c r="BP214" s="35">
        <v>0</v>
      </c>
      <c r="BQ214" s="35">
        <v>0</v>
      </c>
      <c r="BR214" s="35">
        <v>0</v>
      </c>
      <c r="BS214" s="35">
        <v>0</v>
      </c>
      <c r="BT214" s="35">
        <v>0</v>
      </c>
      <c r="BU214" s="35">
        <v>0</v>
      </c>
      <c r="BV214" s="35">
        <v>0</v>
      </c>
      <c r="BW214" s="35">
        <v>1</v>
      </c>
      <c r="BX214" s="35">
        <v>0</v>
      </c>
      <c r="CD214" s="35" t="s">
        <v>1280</v>
      </c>
      <c r="CE214" s="35">
        <v>0</v>
      </c>
      <c r="CF214" s="35">
        <v>0</v>
      </c>
      <c r="CG214" s="35">
        <v>0</v>
      </c>
      <c r="CH214" s="35">
        <v>0</v>
      </c>
      <c r="CI214" s="35">
        <v>0</v>
      </c>
      <c r="CJ214" s="35">
        <v>0</v>
      </c>
      <c r="CK214" s="35">
        <v>0</v>
      </c>
      <c r="CL214" s="35">
        <v>0</v>
      </c>
      <c r="CM214" s="35">
        <v>0</v>
      </c>
      <c r="CN214" s="35">
        <v>0</v>
      </c>
      <c r="CO214" s="35">
        <v>0</v>
      </c>
      <c r="CP214" s="35">
        <v>0</v>
      </c>
      <c r="CQ214" s="35">
        <v>0</v>
      </c>
      <c r="CR214" s="35">
        <v>0</v>
      </c>
      <c r="CS214" s="35">
        <v>1</v>
      </c>
      <c r="CT214" s="35">
        <v>0</v>
      </c>
      <c r="CX214" s="35">
        <v>4</v>
      </c>
      <c r="CY214" s="35">
        <v>3</v>
      </c>
      <c r="CZ214" s="35">
        <v>3</v>
      </c>
      <c r="DA214" s="35">
        <v>3</v>
      </c>
      <c r="DB214" s="35">
        <v>2</v>
      </c>
      <c r="DC214" s="35">
        <v>3</v>
      </c>
      <c r="DD214" s="35" t="s">
        <v>1599</v>
      </c>
      <c r="DE214" s="35">
        <v>2</v>
      </c>
      <c r="DF214" s="35" t="s">
        <v>1599</v>
      </c>
      <c r="DG214" s="35" t="s">
        <v>1599</v>
      </c>
      <c r="DH214" s="35" t="s">
        <v>1599</v>
      </c>
      <c r="DI214" s="35" t="s">
        <v>1599</v>
      </c>
      <c r="DJ214" s="35" t="s">
        <v>1599</v>
      </c>
      <c r="DK214" s="35" t="s">
        <v>1599</v>
      </c>
      <c r="DL214" s="35" t="s">
        <v>1599</v>
      </c>
      <c r="DM214" s="35" t="s">
        <v>1599</v>
      </c>
      <c r="DN214" s="35">
        <v>2</v>
      </c>
      <c r="DO214" s="35" t="s">
        <v>1599</v>
      </c>
      <c r="DP214" s="35" t="s">
        <v>1599</v>
      </c>
      <c r="DQ214" s="35" t="s">
        <v>1599</v>
      </c>
      <c r="DR214" s="35" t="s">
        <v>1599</v>
      </c>
      <c r="DS214" s="35" t="s">
        <v>1599</v>
      </c>
      <c r="DU214" s="35" t="s">
        <v>51</v>
      </c>
      <c r="EJ214" s="35" t="s">
        <v>1599</v>
      </c>
      <c r="EW214" s="20" t="s">
        <v>51</v>
      </c>
      <c r="FA214" s="20" t="s">
        <v>1599</v>
      </c>
      <c r="FC214" s="20" t="s">
        <v>1599</v>
      </c>
      <c r="FE214" s="20" t="s">
        <v>1599</v>
      </c>
      <c r="FG214" s="20" t="s">
        <v>1599</v>
      </c>
      <c r="FK214" s="20" t="s">
        <v>1599</v>
      </c>
      <c r="FL214" s="35" t="s">
        <v>1923</v>
      </c>
      <c r="FM214" s="35">
        <v>0</v>
      </c>
      <c r="FN214" s="35">
        <v>1</v>
      </c>
      <c r="FO214" s="35">
        <v>0</v>
      </c>
      <c r="FQ214" s="35" t="s">
        <v>839</v>
      </c>
      <c r="FR214" s="44">
        <v>29250</v>
      </c>
      <c r="FS214" s="35" t="s">
        <v>1281</v>
      </c>
      <c r="FT214" s="35">
        <v>48</v>
      </c>
      <c r="FU214" s="35" t="s">
        <v>1301</v>
      </c>
      <c r="FV214" s="35" t="s">
        <v>1345</v>
      </c>
    </row>
    <row r="215" spans="1:182" x14ac:dyDescent="0.2">
      <c r="A215" s="35" t="s">
        <v>1612</v>
      </c>
      <c r="B215" s="35" t="s">
        <v>568</v>
      </c>
      <c r="C215" s="35" t="s">
        <v>443</v>
      </c>
      <c r="D215" s="35">
        <v>1</v>
      </c>
      <c r="E215" s="35">
        <v>1</v>
      </c>
      <c r="F215" s="35" t="s">
        <v>1054</v>
      </c>
      <c r="G215" s="36">
        <v>43317</v>
      </c>
      <c r="H215" s="37">
        <f t="shared" si="7"/>
        <v>43317</v>
      </c>
      <c r="I215" s="35">
        <v>13</v>
      </c>
      <c r="J215" s="35">
        <v>29</v>
      </c>
      <c r="L215" s="35">
        <v>1</v>
      </c>
      <c r="M215" s="35">
        <v>1</v>
      </c>
      <c r="T215" s="35" t="s">
        <v>1285</v>
      </c>
      <c r="U215" s="35" t="s">
        <v>52</v>
      </c>
      <c r="V215" s="35">
        <v>40</v>
      </c>
      <c r="W215" s="35" t="s">
        <v>1286</v>
      </c>
      <c r="X215" s="35" t="s">
        <v>1277</v>
      </c>
      <c r="Y215" s="35">
        <v>1</v>
      </c>
      <c r="Z215" s="35">
        <v>0</v>
      </c>
      <c r="AA215" s="35">
        <v>0</v>
      </c>
      <c r="AB215" s="35">
        <v>0</v>
      </c>
      <c r="AC215" s="35">
        <v>0</v>
      </c>
      <c r="AD215" s="35">
        <v>0</v>
      </c>
      <c r="AE215" s="35">
        <v>0</v>
      </c>
      <c r="AF215" s="35">
        <v>0</v>
      </c>
      <c r="AI215" s="35" t="s">
        <v>1311</v>
      </c>
      <c r="AJ215" s="35">
        <v>0</v>
      </c>
      <c r="AK215" s="35">
        <v>1</v>
      </c>
      <c r="AL215" s="35">
        <v>0</v>
      </c>
      <c r="AM215" s="35">
        <v>0</v>
      </c>
      <c r="AN215" s="35">
        <v>0</v>
      </c>
      <c r="AO215" s="35">
        <v>0</v>
      </c>
      <c r="AP215" s="35">
        <v>0</v>
      </c>
      <c r="AR215" s="35">
        <v>0</v>
      </c>
      <c r="AS215" s="35">
        <v>2</v>
      </c>
      <c r="AT215" s="35" t="s">
        <v>1666</v>
      </c>
      <c r="AU215" s="35">
        <v>1</v>
      </c>
      <c r="AV215" s="35">
        <v>1</v>
      </c>
      <c r="AW215" s="35">
        <v>0</v>
      </c>
      <c r="AX215" s="35">
        <v>1</v>
      </c>
      <c r="AY215" s="35">
        <v>0</v>
      </c>
      <c r="AZ215" s="35">
        <v>0</v>
      </c>
      <c r="BA215" s="35">
        <v>0</v>
      </c>
      <c r="BB215" s="35">
        <v>0</v>
      </c>
      <c r="BC215" s="35">
        <v>1</v>
      </c>
      <c r="BD215" s="35">
        <v>0</v>
      </c>
      <c r="BE215" s="35">
        <v>0</v>
      </c>
      <c r="BF215" s="35">
        <v>0</v>
      </c>
      <c r="BG215" s="35">
        <v>0</v>
      </c>
      <c r="BI215" s="35" t="s">
        <v>1291</v>
      </c>
      <c r="BJ215" s="35">
        <v>6</v>
      </c>
      <c r="BK215" s="35" t="s">
        <v>1765</v>
      </c>
      <c r="BL215" s="35">
        <v>0</v>
      </c>
      <c r="BM215" s="35">
        <v>0</v>
      </c>
      <c r="BN215" s="35">
        <v>0</v>
      </c>
      <c r="BO215" s="35">
        <v>1</v>
      </c>
      <c r="BP215" s="35">
        <v>1</v>
      </c>
      <c r="BQ215" s="35">
        <v>1</v>
      </c>
      <c r="BR215" s="35">
        <v>1</v>
      </c>
      <c r="BS215" s="35">
        <v>0</v>
      </c>
      <c r="BT215" s="35">
        <v>0</v>
      </c>
      <c r="BU215" s="35">
        <v>0</v>
      </c>
      <c r="BV215" s="35">
        <v>0</v>
      </c>
      <c r="BW215" s="35">
        <v>0</v>
      </c>
      <c r="BX215" s="35">
        <v>0</v>
      </c>
      <c r="CA215" s="35" t="s">
        <v>1431</v>
      </c>
      <c r="CB215" s="35" t="s">
        <v>1431</v>
      </c>
      <c r="CD215" s="35" t="s">
        <v>1793</v>
      </c>
      <c r="CE215" s="35">
        <v>1</v>
      </c>
      <c r="CF215" s="35">
        <v>0</v>
      </c>
      <c r="CG215" s="35">
        <v>0</v>
      </c>
      <c r="CH215" s="35">
        <v>0</v>
      </c>
      <c r="CI215" s="35">
        <v>0</v>
      </c>
      <c r="CJ215" s="35">
        <v>0</v>
      </c>
      <c r="CK215" s="35">
        <v>0</v>
      </c>
      <c r="CL215" s="35">
        <v>0</v>
      </c>
      <c r="CM215" s="35">
        <v>1</v>
      </c>
      <c r="CN215" s="35">
        <v>1</v>
      </c>
      <c r="CO215" s="35">
        <v>0</v>
      </c>
      <c r="CP215" s="35">
        <v>0</v>
      </c>
      <c r="CQ215" s="35">
        <v>0</v>
      </c>
      <c r="CR215" s="35">
        <v>0</v>
      </c>
      <c r="CS215" s="35">
        <v>0</v>
      </c>
      <c r="CT215" s="35">
        <v>0</v>
      </c>
      <c r="CU215" s="35" t="s">
        <v>1431</v>
      </c>
      <c r="CX215" s="35">
        <v>4</v>
      </c>
      <c r="CY215" s="35">
        <v>4</v>
      </c>
      <c r="CZ215" s="35">
        <v>4</v>
      </c>
      <c r="DA215" s="35">
        <v>4</v>
      </c>
      <c r="DB215" s="35">
        <v>4</v>
      </c>
      <c r="DC215" s="35">
        <v>4</v>
      </c>
      <c r="DD215" s="35">
        <v>4</v>
      </c>
      <c r="DE215" s="35">
        <v>4</v>
      </c>
      <c r="DF215" s="35">
        <v>2</v>
      </c>
      <c r="DG215" s="35">
        <v>3</v>
      </c>
      <c r="DH215" s="35">
        <v>4</v>
      </c>
      <c r="DI215" s="35">
        <v>4</v>
      </c>
      <c r="DJ215" s="35">
        <v>4</v>
      </c>
      <c r="DK215" s="35">
        <v>4</v>
      </c>
      <c r="DL215" s="35">
        <v>4</v>
      </c>
      <c r="DM215" s="35">
        <v>1</v>
      </c>
      <c r="DN215" s="35">
        <v>1</v>
      </c>
      <c r="DO215" s="35" t="s">
        <v>1599</v>
      </c>
      <c r="DP215" s="35" t="s">
        <v>1599</v>
      </c>
      <c r="DQ215" s="35">
        <v>1</v>
      </c>
      <c r="DR215" s="35" t="s">
        <v>1599</v>
      </c>
      <c r="DS215" s="35" t="s">
        <v>1599</v>
      </c>
      <c r="DT215" s="35" t="s">
        <v>1881</v>
      </c>
      <c r="DU215" s="35" t="s">
        <v>54</v>
      </c>
      <c r="DV215" s="35">
        <v>10</v>
      </c>
      <c r="DW215" s="35" t="s">
        <v>1324</v>
      </c>
      <c r="DY215" s="35" t="s">
        <v>1320</v>
      </c>
      <c r="DZ215" s="35">
        <v>5</v>
      </c>
      <c r="EA215" s="35" t="s">
        <v>838</v>
      </c>
      <c r="EB215" s="35" t="s">
        <v>1296</v>
      </c>
      <c r="EC215" s="35" t="s">
        <v>1284</v>
      </c>
      <c r="ED215" s="35">
        <v>150</v>
      </c>
      <c r="EE215" s="35" t="s">
        <v>1421</v>
      </c>
      <c r="EF215" s="35" t="s">
        <v>1569</v>
      </c>
      <c r="EG215" s="35" t="s">
        <v>1570</v>
      </c>
      <c r="EH215" s="35" t="s">
        <v>1421</v>
      </c>
      <c r="EI215" s="35" t="s">
        <v>1349</v>
      </c>
      <c r="EJ215" s="35" t="s">
        <v>201</v>
      </c>
      <c r="EK215" s="35">
        <v>0</v>
      </c>
      <c r="EL215" s="35">
        <v>1</v>
      </c>
      <c r="EM215" s="35">
        <v>0</v>
      </c>
      <c r="EN215" s="35">
        <v>0</v>
      </c>
      <c r="EO215" s="35">
        <v>0</v>
      </c>
      <c r="EP215" s="35">
        <v>0</v>
      </c>
      <c r="EQ215" s="35">
        <v>0</v>
      </c>
      <c r="ER215" s="35">
        <v>0</v>
      </c>
      <c r="ES215" s="35">
        <v>0</v>
      </c>
      <c r="EY215" s="20">
        <v>5</v>
      </c>
      <c r="FA215" s="20">
        <v>20</v>
      </c>
      <c r="FC215" s="20">
        <v>5</v>
      </c>
      <c r="FE215" s="20" t="s">
        <v>1599</v>
      </c>
      <c r="FG215" s="20" t="s">
        <v>1599</v>
      </c>
      <c r="FK215" s="20" t="s">
        <v>1599</v>
      </c>
      <c r="FL215" s="35" t="s">
        <v>1325</v>
      </c>
      <c r="FM215" s="35">
        <v>1</v>
      </c>
      <c r="FN215" s="35">
        <v>0</v>
      </c>
      <c r="FO215" s="35">
        <v>0</v>
      </c>
      <c r="FQ215" s="35" t="s">
        <v>1571</v>
      </c>
      <c r="FR215" s="44">
        <v>69290</v>
      </c>
      <c r="FS215" s="35" t="s">
        <v>1281</v>
      </c>
      <c r="FT215" s="35">
        <v>47</v>
      </c>
      <c r="FU215" s="35" t="s">
        <v>1282</v>
      </c>
      <c r="FV215" s="35" t="s">
        <v>1302</v>
      </c>
      <c r="FX215" s="35">
        <v>8500</v>
      </c>
      <c r="FY215" s="35" t="s">
        <v>1284</v>
      </c>
    </row>
    <row r="216" spans="1:182" x14ac:dyDescent="0.2">
      <c r="A216" s="35" t="s">
        <v>1612</v>
      </c>
      <c r="B216" s="35" t="s">
        <v>568</v>
      </c>
      <c r="C216" s="35" t="s">
        <v>446</v>
      </c>
      <c r="D216" s="35">
        <v>1</v>
      </c>
      <c r="E216" s="35">
        <v>1</v>
      </c>
      <c r="F216" s="35" t="s">
        <v>1054</v>
      </c>
      <c r="G216" s="36">
        <v>43317</v>
      </c>
      <c r="H216" s="37">
        <f t="shared" si="7"/>
        <v>43317</v>
      </c>
      <c r="I216" s="35">
        <v>13</v>
      </c>
      <c r="J216" s="35">
        <v>29</v>
      </c>
      <c r="L216" s="35">
        <v>1</v>
      </c>
      <c r="M216" s="35">
        <v>1</v>
      </c>
      <c r="T216" s="35" t="s">
        <v>1285</v>
      </c>
      <c r="U216" s="35" t="s">
        <v>52</v>
      </c>
      <c r="V216" s="35">
        <v>30</v>
      </c>
      <c r="W216" s="35" t="s">
        <v>1286</v>
      </c>
      <c r="X216" s="35" t="s">
        <v>1327</v>
      </c>
      <c r="Y216" s="35">
        <v>0</v>
      </c>
      <c r="Z216" s="35">
        <v>0</v>
      </c>
      <c r="AA216" s="35">
        <v>0</v>
      </c>
      <c r="AB216" s="35">
        <v>0</v>
      </c>
      <c r="AC216" s="35">
        <v>0</v>
      </c>
      <c r="AD216" s="35">
        <v>1</v>
      </c>
      <c r="AE216" s="35">
        <v>0</v>
      </c>
      <c r="AF216" s="35">
        <v>0</v>
      </c>
      <c r="AH216" s="35">
        <v>600</v>
      </c>
      <c r="AI216" s="35" t="s">
        <v>1287</v>
      </c>
      <c r="AJ216" s="35">
        <v>0</v>
      </c>
      <c r="AK216" s="35">
        <v>0</v>
      </c>
      <c r="AL216" s="35">
        <v>1</v>
      </c>
      <c r="AM216" s="35">
        <v>0</v>
      </c>
      <c r="AN216" s="35">
        <v>0</v>
      </c>
      <c r="AO216" s="35">
        <v>0</v>
      </c>
      <c r="AP216" s="35">
        <v>0</v>
      </c>
      <c r="AR216" s="35">
        <v>0</v>
      </c>
      <c r="AS216" s="35">
        <v>2</v>
      </c>
      <c r="AT216" s="35" t="s">
        <v>1682</v>
      </c>
      <c r="AU216" s="35">
        <v>1</v>
      </c>
      <c r="AV216" s="35">
        <v>1</v>
      </c>
      <c r="AW216" s="35">
        <v>1</v>
      </c>
      <c r="AX216" s="35">
        <v>1</v>
      </c>
      <c r="AY216" s="35">
        <v>1</v>
      </c>
      <c r="AZ216" s="35">
        <v>0</v>
      </c>
      <c r="BA216" s="35">
        <v>0</v>
      </c>
      <c r="BB216" s="35">
        <v>0</v>
      </c>
      <c r="BC216" s="35">
        <v>1</v>
      </c>
      <c r="BD216" s="35">
        <v>0</v>
      </c>
      <c r="BE216" s="35">
        <v>0</v>
      </c>
      <c r="BF216" s="35">
        <v>1</v>
      </c>
      <c r="BG216" s="35">
        <v>0</v>
      </c>
      <c r="BI216" s="35" t="s">
        <v>1291</v>
      </c>
      <c r="BJ216" s="35">
        <v>10</v>
      </c>
      <c r="BK216" s="35" t="s">
        <v>1751</v>
      </c>
      <c r="BL216" s="35">
        <v>1</v>
      </c>
      <c r="BM216" s="35">
        <v>0</v>
      </c>
      <c r="BN216" s="35">
        <v>0</v>
      </c>
      <c r="BO216" s="35">
        <v>1</v>
      </c>
      <c r="BP216" s="35">
        <v>0</v>
      </c>
      <c r="BQ216" s="35">
        <v>1</v>
      </c>
      <c r="BR216" s="35">
        <v>0</v>
      </c>
      <c r="BS216" s="35">
        <v>0</v>
      </c>
      <c r="BT216" s="35">
        <v>0</v>
      </c>
      <c r="BU216" s="35">
        <v>0</v>
      </c>
      <c r="BV216" s="35">
        <v>0</v>
      </c>
      <c r="BW216" s="35">
        <v>0</v>
      </c>
      <c r="BX216" s="35">
        <v>0</v>
      </c>
      <c r="CD216" s="35" t="s">
        <v>1854</v>
      </c>
      <c r="CE216" s="35">
        <v>1</v>
      </c>
      <c r="CF216" s="35">
        <v>0</v>
      </c>
      <c r="CG216" s="35">
        <v>1</v>
      </c>
      <c r="CH216" s="35">
        <v>0</v>
      </c>
      <c r="CI216" s="35">
        <v>0</v>
      </c>
      <c r="CJ216" s="35">
        <v>0</v>
      </c>
      <c r="CK216" s="35">
        <v>0</v>
      </c>
      <c r="CL216" s="35">
        <v>0</v>
      </c>
      <c r="CM216" s="35">
        <v>1</v>
      </c>
      <c r="CN216" s="35">
        <v>0</v>
      </c>
      <c r="CO216" s="35">
        <v>0</v>
      </c>
      <c r="CP216" s="35">
        <v>0</v>
      </c>
      <c r="CQ216" s="35">
        <v>1</v>
      </c>
      <c r="CR216" s="35">
        <v>1</v>
      </c>
      <c r="CS216" s="35">
        <v>0</v>
      </c>
      <c r="CT216" s="35">
        <v>0</v>
      </c>
      <c r="CX216" s="35" t="s">
        <v>1599</v>
      </c>
      <c r="CY216" s="35" t="s">
        <v>1599</v>
      </c>
      <c r="CZ216" s="35" t="s">
        <v>1599</v>
      </c>
      <c r="DA216" s="35" t="s">
        <v>1599</v>
      </c>
      <c r="DB216" s="35" t="s">
        <v>1599</v>
      </c>
      <c r="DC216" s="35" t="s">
        <v>1599</v>
      </c>
      <c r="DD216" s="35" t="s">
        <v>1599</v>
      </c>
      <c r="DE216" s="35" t="s">
        <v>1599</v>
      </c>
      <c r="DF216" s="35" t="s">
        <v>1599</v>
      </c>
      <c r="DG216" s="35" t="s">
        <v>1599</v>
      </c>
      <c r="DH216" s="35" t="s">
        <v>1599</v>
      </c>
      <c r="DI216" s="35" t="s">
        <v>1599</v>
      </c>
      <c r="DJ216" s="35" t="s">
        <v>1599</v>
      </c>
      <c r="DK216" s="35" t="s">
        <v>1599</v>
      </c>
      <c r="DL216" s="35" t="s">
        <v>1599</v>
      </c>
      <c r="DM216" s="35" t="s">
        <v>1599</v>
      </c>
      <c r="DN216" s="35" t="s">
        <v>1599</v>
      </c>
      <c r="DO216" s="35" t="s">
        <v>1599</v>
      </c>
      <c r="DP216" s="35" t="s">
        <v>1599</v>
      </c>
      <c r="DQ216" s="35" t="s">
        <v>1599</v>
      </c>
      <c r="DR216" s="35" t="s">
        <v>1599</v>
      </c>
      <c r="DS216" s="35" t="s">
        <v>1599</v>
      </c>
      <c r="DU216" s="35" t="s">
        <v>54</v>
      </c>
      <c r="DV216" s="35">
        <v>14</v>
      </c>
      <c r="DW216" s="35" t="s">
        <v>1439</v>
      </c>
      <c r="DY216" s="35" t="s">
        <v>1320</v>
      </c>
      <c r="DZ216" s="35">
        <v>5</v>
      </c>
      <c r="EB216" s="35" t="s">
        <v>1317</v>
      </c>
      <c r="EC216" s="35" t="s">
        <v>1284</v>
      </c>
      <c r="EJ216" s="35" t="s">
        <v>1326</v>
      </c>
      <c r="EK216" s="35">
        <v>0</v>
      </c>
      <c r="EL216" s="35">
        <v>0</v>
      </c>
      <c r="EM216" s="35">
        <v>1</v>
      </c>
      <c r="EN216" s="35">
        <v>0</v>
      </c>
      <c r="EO216" s="35">
        <v>0</v>
      </c>
      <c r="EP216" s="35">
        <v>0</v>
      </c>
      <c r="EQ216" s="35">
        <v>0</v>
      </c>
      <c r="ER216" s="35">
        <v>0</v>
      </c>
      <c r="ES216" s="35">
        <v>0</v>
      </c>
      <c r="EY216" s="20">
        <v>50</v>
      </c>
      <c r="FA216" s="20" t="s">
        <v>1599</v>
      </c>
      <c r="FC216" s="20" t="s">
        <v>1599</v>
      </c>
      <c r="FE216" s="20" t="s">
        <v>1599</v>
      </c>
      <c r="FG216" s="20" t="s">
        <v>1599</v>
      </c>
      <c r="FK216" s="20" t="s">
        <v>1599</v>
      </c>
      <c r="FL216" s="35" t="s">
        <v>1599</v>
      </c>
      <c r="FR216" s="44"/>
      <c r="FS216" s="35" t="s">
        <v>1463</v>
      </c>
      <c r="FT216" s="35">
        <v>64</v>
      </c>
      <c r="FU216" s="35" t="s">
        <v>1282</v>
      </c>
      <c r="FV216" s="35" t="s">
        <v>1283</v>
      </c>
      <c r="FY216" s="35" t="s">
        <v>1284</v>
      </c>
    </row>
    <row r="217" spans="1:182" x14ac:dyDescent="0.2">
      <c r="A217" s="35" t="s">
        <v>1612</v>
      </c>
      <c r="B217" s="35" t="s">
        <v>568</v>
      </c>
      <c r="C217" s="35" t="s">
        <v>449</v>
      </c>
      <c r="D217" s="35">
        <v>1</v>
      </c>
      <c r="E217" s="35">
        <v>1</v>
      </c>
      <c r="F217" s="35" t="s">
        <v>1054</v>
      </c>
      <c r="G217" s="36">
        <v>43317</v>
      </c>
      <c r="H217" s="37">
        <f t="shared" si="7"/>
        <v>43317</v>
      </c>
      <c r="I217" s="35">
        <v>13</v>
      </c>
      <c r="J217" s="35">
        <v>29</v>
      </c>
      <c r="L217" s="35">
        <v>1</v>
      </c>
      <c r="M217" s="35">
        <v>1</v>
      </c>
      <c r="T217" s="35" t="s">
        <v>1285</v>
      </c>
      <c r="U217" s="35" t="s">
        <v>52</v>
      </c>
      <c r="V217" s="35">
        <v>30</v>
      </c>
      <c r="W217" s="35" t="s">
        <v>1286</v>
      </c>
      <c r="X217" s="35" t="s">
        <v>1277</v>
      </c>
      <c r="Y217" s="35">
        <v>1</v>
      </c>
      <c r="Z217" s="35">
        <v>0</v>
      </c>
      <c r="AA217" s="35">
        <v>0</v>
      </c>
      <c r="AB217" s="35">
        <v>0</v>
      </c>
      <c r="AC217" s="35">
        <v>0</v>
      </c>
      <c r="AD217" s="35">
        <v>0</v>
      </c>
      <c r="AE217" s="35">
        <v>0</v>
      </c>
      <c r="AF217" s="35">
        <v>0</v>
      </c>
      <c r="AH217" s="35">
        <v>5</v>
      </c>
      <c r="AI217" s="35" t="s">
        <v>1311</v>
      </c>
      <c r="AJ217" s="35">
        <v>0</v>
      </c>
      <c r="AK217" s="35">
        <v>1</v>
      </c>
      <c r="AL217" s="35">
        <v>0</v>
      </c>
      <c r="AM217" s="35">
        <v>0</v>
      </c>
      <c r="AN217" s="35">
        <v>0</v>
      </c>
      <c r="AO217" s="35">
        <v>0</v>
      </c>
      <c r="AP217" s="35">
        <v>0</v>
      </c>
      <c r="AR217" s="35">
        <v>0</v>
      </c>
      <c r="AS217" s="35">
        <v>2</v>
      </c>
      <c r="AT217" s="35" t="s">
        <v>1669</v>
      </c>
      <c r="AU217" s="35">
        <v>0</v>
      </c>
      <c r="AV217" s="35">
        <v>1</v>
      </c>
      <c r="AW217" s="35">
        <v>0</v>
      </c>
      <c r="AX217" s="35">
        <v>0</v>
      </c>
      <c r="AY217" s="35">
        <v>1</v>
      </c>
      <c r="AZ217" s="35">
        <v>0</v>
      </c>
      <c r="BA217" s="35">
        <v>0</v>
      </c>
      <c r="BB217" s="35">
        <v>0</v>
      </c>
      <c r="BC217" s="35">
        <v>0</v>
      </c>
      <c r="BD217" s="35">
        <v>0</v>
      </c>
      <c r="BE217" s="35">
        <v>1</v>
      </c>
      <c r="BF217" s="35">
        <v>0</v>
      </c>
      <c r="BG217" s="35">
        <v>0</v>
      </c>
      <c r="BI217" s="35" t="s">
        <v>1291</v>
      </c>
      <c r="BJ217" s="35">
        <v>10</v>
      </c>
      <c r="BK217" s="35" t="s">
        <v>1745</v>
      </c>
      <c r="BL217" s="35">
        <v>0</v>
      </c>
      <c r="BM217" s="35">
        <v>0</v>
      </c>
      <c r="BN217" s="35">
        <v>0</v>
      </c>
      <c r="BO217" s="35">
        <v>1</v>
      </c>
      <c r="BP217" s="35">
        <v>0</v>
      </c>
      <c r="BQ217" s="35">
        <v>0</v>
      </c>
      <c r="BR217" s="35">
        <v>0</v>
      </c>
      <c r="BS217" s="35">
        <v>0</v>
      </c>
      <c r="BT217" s="35">
        <v>0</v>
      </c>
      <c r="BU217" s="35">
        <v>0</v>
      </c>
      <c r="BV217" s="35">
        <v>1</v>
      </c>
      <c r="BW217" s="35">
        <v>0</v>
      </c>
      <c r="BX217" s="35">
        <v>0</v>
      </c>
      <c r="CD217" s="35" t="s">
        <v>1851</v>
      </c>
      <c r="CE217" s="35">
        <v>0</v>
      </c>
      <c r="CF217" s="35">
        <v>0</v>
      </c>
      <c r="CG217" s="35">
        <v>0</v>
      </c>
      <c r="CH217" s="35">
        <v>0</v>
      </c>
      <c r="CI217" s="35">
        <v>0</v>
      </c>
      <c r="CJ217" s="35">
        <v>0</v>
      </c>
      <c r="CK217" s="35">
        <v>0</v>
      </c>
      <c r="CL217" s="35">
        <v>0</v>
      </c>
      <c r="CM217" s="35">
        <v>1</v>
      </c>
      <c r="CN217" s="35">
        <v>1</v>
      </c>
      <c r="CO217" s="35">
        <v>1</v>
      </c>
      <c r="CP217" s="35">
        <v>0</v>
      </c>
      <c r="CQ217" s="35">
        <v>0</v>
      </c>
      <c r="CR217" s="35">
        <v>0</v>
      </c>
      <c r="CS217" s="35">
        <v>0</v>
      </c>
      <c r="CT217" s="35">
        <v>0</v>
      </c>
      <c r="CU217" s="35" t="s">
        <v>1572</v>
      </c>
      <c r="CX217" s="35">
        <v>4</v>
      </c>
      <c r="CY217" s="35">
        <v>4</v>
      </c>
      <c r="CZ217" s="35">
        <v>2</v>
      </c>
      <c r="DA217" s="35">
        <v>4</v>
      </c>
      <c r="DB217" s="35">
        <v>4</v>
      </c>
      <c r="DC217" s="35">
        <v>4</v>
      </c>
      <c r="DD217" s="35">
        <v>4</v>
      </c>
      <c r="DE217" s="35">
        <v>4</v>
      </c>
      <c r="DF217" s="35">
        <v>4</v>
      </c>
      <c r="DG217" s="35">
        <v>4</v>
      </c>
      <c r="DH217" s="35" t="s">
        <v>1599</v>
      </c>
      <c r="DI217" s="35" t="s">
        <v>1599</v>
      </c>
      <c r="DJ217" s="35" t="s">
        <v>1599</v>
      </c>
      <c r="DK217" s="35" t="s">
        <v>1599</v>
      </c>
      <c r="DL217" s="35" t="s">
        <v>1599</v>
      </c>
      <c r="DM217" s="35">
        <v>3</v>
      </c>
      <c r="DN217" s="35" t="s">
        <v>1599</v>
      </c>
      <c r="DO217" s="35" t="s">
        <v>1599</v>
      </c>
      <c r="DP217" s="35" t="s">
        <v>1599</v>
      </c>
      <c r="DQ217" s="35" t="s">
        <v>1599</v>
      </c>
      <c r="DR217" s="35" t="s">
        <v>1599</v>
      </c>
      <c r="DS217" s="35" t="s">
        <v>1599</v>
      </c>
      <c r="DT217" s="35" t="s">
        <v>1306</v>
      </c>
      <c r="DU217" s="35" t="s">
        <v>54</v>
      </c>
      <c r="DV217" s="35">
        <v>7</v>
      </c>
      <c r="DW217" s="35" t="s">
        <v>1439</v>
      </c>
      <c r="DY217" s="35" t="s">
        <v>54</v>
      </c>
      <c r="DZ217" s="35">
        <v>10</v>
      </c>
      <c r="EA217" s="35" t="s">
        <v>1573</v>
      </c>
      <c r="EB217" s="35" t="s">
        <v>1343</v>
      </c>
      <c r="EC217" s="35" t="s">
        <v>1284</v>
      </c>
      <c r="ED217" s="35">
        <v>150</v>
      </c>
      <c r="EE217" s="35" t="s">
        <v>837</v>
      </c>
      <c r="EH217" s="35" t="s">
        <v>897</v>
      </c>
      <c r="EI217" s="35" t="s">
        <v>1298</v>
      </c>
      <c r="EJ217" s="35" t="s">
        <v>1326</v>
      </c>
      <c r="EK217" s="35">
        <v>0</v>
      </c>
      <c r="EL217" s="35">
        <v>0</v>
      </c>
      <c r="EM217" s="35">
        <v>1</v>
      </c>
      <c r="EN217" s="35">
        <v>0</v>
      </c>
      <c r="EO217" s="35">
        <v>0</v>
      </c>
      <c r="EP217" s="35">
        <v>0</v>
      </c>
      <c r="EQ217" s="35">
        <v>0</v>
      </c>
      <c r="ER217" s="35">
        <v>0</v>
      </c>
      <c r="ES217" s="35">
        <v>0</v>
      </c>
      <c r="EY217" s="20">
        <v>35</v>
      </c>
      <c r="FA217" s="20" t="s">
        <v>1599</v>
      </c>
      <c r="FC217" s="20" t="s">
        <v>1599</v>
      </c>
      <c r="FE217" s="20" t="s">
        <v>1599</v>
      </c>
      <c r="FG217" s="20" t="s">
        <v>1599</v>
      </c>
      <c r="FK217" s="20" t="s">
        <v>1599</v>
      </c>
      <c r="FL217" s="35" t="s">
        <v>1325</v>
      </c>
      <c r="FM217" s="35">
        <v>1</v>
      </c>
      <c r="FN217" s="35">
        <v>0</v>
      </c>
      <c r="FO217" s="35">
        <v>0</v>
      </c>
      <c r="FQ217" s="35" t="s">
        <v>1574</v>
      </c>
      <c r="FR217" s="44"/>
      <c r="FS217" s="35" t="s">
        <v>1575</v>
      </c>
      <c r="FT217" s="35">
        <v>26</v>
      </c>
      <c r="FU217" s="35" t="s">
        <v>1301</v>
      </c>
      <c r="FV217" s="35" t="s">
        <v>1309</v>
      </c>
      <c r="FX217" s="35">
        <v>1000</v>
      </c>
      <c r="FY217" s="35" t="s">
        <v>1303</v>
      </c>
    </row>
    <row r="218" spans="1:182" x14ac:dyDescent="0.2">
      <c r="A218" s="35" t="s">
        <v>1612</v>
      </c>
      <c r="B218" s="35" t="s">
        <v>568</v>
      </c>
      <c r="C218" s="35" t="s">
        <v>452</v>
      </c>
      <c r="D218" s="35">
        <v>2</v>
      </c>
      <c r="E218" s="35">
        <v>1</v>
      </c>
      <c r="F218" s="35" t="s">
        <v>1054</v>
      </c>
      <c r="G218" s="36">
        <v>43317</v>
      </c>
      <c r="H218" s="37">
        <f t="shared" si="7"/>
        <v>43317</v>
      </c>
      <c r="I218" s="35">
        <v>13</v>
      </c>
      <c r="J218" s="35">
        <v>29</v>
      </c>
      <c r="L218" s="35">
        <v>1</v>
      </c>
      <c r="M218" s="35">
        <v>1</v>
      </c>
      <c r="T218" s="35" t="s">
        <v>1274</v>
      </c>
      <c r="U218" s="35" t="s">
        <v>1275</v>
      </c>
      <c r="V218" s="35">
        <v>12</v>
      </c>
      <c r="W218" s="35" t="s">
        <v>1340</v>
      </c>
      <c r="X218" s="35" t="s">
        <v>1277</v>
      </c>
      <c r="Y218" s="35">
        <v>1</v>
      </c>
      <c r="Z218" s="35">
        <v>0</v>
      </c>
      <c r="AA218" s="35">
        <v>0</v>
      </c>
      <c r="AB218" s="35">
        <v>0</v>
      </c>
      <c r="AC218" s="35">
        <v>0</v>
      </c>
      <c r="AD218" s="35">
        <v>0</v>
      </c>
      <c r="AE218" s="35">
        <v>0</v>
      </c>
      <c r="AF218" s="35">
        <v>0</v>
      </c>
      <c r="AI218" s="35" t="s">
        <v>1311</v>
      </c>
      <c r="AJ218" s="35">
        <v>0</v>
      </c>
      <c r="AK218" s="35">
        <v>1</v>
      </c>
      <c r="AL218" s="35">
        <v>0</v>
      </c>
      <c r="AM218" s="35">
        <v>0</v>
      </c>
      <c r="AN218" s="35">
        <v>0</v>
      </c>
      <c r="AO218" s="35">
        <v>0</v>
      </c>
      <c r="AP218" s="35">
        <v>0</v>
      </c>
      <c r="AR218" s="35">
        <v>0</v>
      </c>
      <c r="AS218" s="35">
        <v>2</v>
      </c>
      <c r="AT218" s="35" t="s">
        <v>1691</v>
      </c>
      <c r="AU218" s="35">
        <v>1</v>
      </c>
      <c r="AV218" s="35">
        <v>1</v>
      </c>
      <c r="AW218" s="35">
        <v>0</v>
      </c>
      <c r="AX218" s="35">
        <v>1</v>
      </c>
      <c r="AY218" s="35">
        <v>0</v>
      </c>
      <c r="AZ218" s="35">
        <v>0</v>
      </c>
      <c r="BA218" s="35">
        <v>0</v>
      </c>
      <c r="BB218" s="35">
        <v>0</v>
      </c>
      <c r="BC218" s="35">
        <v>1</v>
      </c>
      <c r="BD218" s="35">
        <v>0</v>
      </c>
      <c r="BE218" s="35">
        <v>1</v>
      </c>
      <c r="BF218" s="35">
        <v>0</v>
      </c>
      <c r="BG218" s="35">
        <v>0</v>
      </c>
      <c r="BI218" s="35" t="s">
        <v>1291</v>
      </c>
      <c r="BJ218" s="35">
        <v>12</v>
      </c>
      <c r="BK218" s="35" t="s">
        <v>1292</v>
      </c>
      <c r="BL218" s="35">
        <v>1</v>
      </c>
      <c r="BM218" s="35">
        <v>0</v>
      </c>
      <c r="BN218" s="35">
        <v>0</v>
      </c>
      <c r="BO218" s="35">
        <v>0</v>
      </c>
      <c r="BP218" s="35">
        <v>0</v>
      </c>
      <c r="BQ218" s="35">
        <v>0</v>
      </c>
      <c r="BR218" s="35">
        <v>0</v>
      </c>
      <c r="BS218" s="35">
        <v>0</v>
      </c>
      <c r="BT218" s="35">
        <v>0</v>
      </c>
      <c r="BU218" s="35">
        <v>0</v>
      </c>
      <c r="BV218" s="35">
        <v>0</v>
      </c>
      <c r="BW218" s="35">
        <v>0</v>
      </c>
      <c r="BX218" s="35">
        <v>0</v>
      </c>
      <c r="CD218" s="35" t="s">
        <v>1314</v>
      </c>
      <c r="CE218" s="35">
        <v>0</v>
      </c>
      <c r="CF218" s="35">
        <v>0</v>
      </c>
      <c r="CG218" s="35">
        <v>0</v>
      </c>
      <c r="CH218" s="35">
        <v>0</v>
      </c>
      <c r="CI218" s="35">
        <v>0</v>
      </c>
      <c r="CJ218" s="35">
        <v>0</v>
      </c>
      <c r="CK218" s="35">
        <v>0</v>
      </c>
      <c r="CL218" s="35">
        <v>1</v>
      </c>
      <c r="CM218" s="35">
        <v>0</v>
      </c>
      <c r="CN218" s="35">
        <v>0</v>
      </c>
      <c r="CO218" s="35">
        <v>0</v>
      </c>
      <c r="CP218" s="35">
        <v>0</v>
      </c>
      <c r="CQ218" s="35">
        <v>0</v>
      </c>
      <c r="CR218" s="35">
        <v>0</v>
      </c>
      <c r="CS218" s="35">
        <v>0</v>
      </c>
      <c r="CT218" s="35">
        <v>0</v>
      </c>
      <c r="CW218" s="35" t="s">
        <v>1576</v>
      </c>
      <c r="CX218" s="35">
        <v>4</v>
      </c>
      <c r="CY218" s="35">
        <v>4</v>
      </c>
      <c r="CZ218" s="35">
        <v>4</v>
      </c>
      <c r="DA218" s="35">
        <v>4</v>
      </c>
      <c r="DB218" s="35">
        <v>3</v>
      </c>
      <c r="DC218" s="35" t="s">
        <v>1599</v>
      </c>
      <c r="DD218" s="35" t="s">
        <v>1599</v>
      </c>
      <c r="DE218" s="35">
        <v>4</v>
      </c>
      <c r="DF218" s="35">
        <v>4</v>
      </c>
      <c r="DG218" s="35">
        <v>2</v>
      </c>
      <c r="DH218" s="35">
        <v>3</v>
      </c>
      <c r="DI218" s="35">
        <v>3</v>
      </c>
      <c r="DJ218" s="35">
        <v>3</v>
      </c>
      <c r="DK218" s="35">
        <v>3</v>
      </c>
      <c r="DL218" s="35">
        <v>3</v>
      </c>
      <c r="DM218" s="35">
        <v>3</v>
      </c>
      <c r="DN218" s="35">
        <v>3</v>
      </c>
      <c r="DO218" s="35">
        <v>3</v>
      </c>
      <c r="DP218" s="35">
        <v>3</v>
      </c>
      <c r="DQ218" s="35">
        <v>3</v>
      </c>
      <c r="DR218" s="35">
        <v>3</v>
      </c>
      <c r="DS218" s="35">
        <v>3</v>
      </c>
      <c r="DU218" s="35" t="s">
        <v>54</v>
      </c>
      <c r="EJ218" s="35" t="s">
        <v>1599</v>
      </c>
      <c r="FA218" s="20" t="s">
        <v>1599</v>
      </c>
      <c r="FC218" s="20" t="s">
        <v>1599</v>
      </c>
      <c r="FE218" s="20" t="s">
        <v>1599</v>
      </c>
      <c r="FG218" s="20" t="s">
        <v>1599</v>
      </c>
      <c r="FK218" s="20" t="s">
        <v>1599</v>
      </c>
      <c r="FL218" s="35" t="s">
        <v>1299</v>
      </c>
      <c r="FM218" s="35">
        <v>0</v>
      </c>
      <c r="FN218" s="35">
        <v>0</v>
      </c>
      <c r="FO218" s="35">
        <v>1</v>
      </c>
      <c r="FR218" s="44"/>
      <c r="FS218" s="35" t="s">
        <v>179</v>
      </c>
      <c r="FT218" s="35">
        <v>47</v>
      </c>
      <c r="FU218" s="35" t="s">
        <v>1282</v>
      </c>
      <c r="FY218" s="35" t="s">
        <v>1284</v>
      </c>
    </row>
    <row r="219" spans="1:182" x14ac:dyDescent="0.2">
      <c r="A219" s="35" t="s">
        <v>1612</v>
      </c>
      <c r="B219" s="35" t="s">
        <v>568</v>
      </c>
      <c r="C219" s="35" t="s">
        <v>454</v>
      </c>
      <c r="D219" s="35">
        <v>2</v>
      </c>
      <c r="E219" s="35">
        <v>1</v>
      </c>
      <c r="F219" s="35" t="s">
        <v>1054</v>
      </c>
      <c r="G219" s="36">
        <v>43317</v>
      </c>
      <c r="H219" s="37">
        <f t="shared" si="7"/>
        <v>43317</v>
      </c>
      <c r="I219" s="35">
        <v>13</v>
      </c>
      <c r="J219" s="35">
        <v>29</v>
      </c>
      <c r="L219" s="35">
        <v>1</v>
      </c>
      <c r="M219" s="35">
        <v>1</v>
      </c>
      <c r="T219" s="35" t="s">
        <v>1358</v>
      </c>
      <c r="U219" s="35" t="s">
        <v>1275</v>
      </c>
      <c r="V219" s="35">
        <v>12</v>
      </c>
      <c r="W219" s="35" t="s">
        <v>1340</v>
      </c>
      <c r="X219" s="35" t="s">
        <v>1277</v>
      </c>
      <c r="Y219" s="35">
        <v>1</v>
      </c>
      <c r="Z219" s="35">
        <v>0</v>
      </c>
      <c r="AA219" s="35">
        <v>0</v>
      </c>
      <c r="AB219" s="35">
        <v>0</v>
      </c>
      <c r="AC219" s="35">
        <v>0</v>
      </c>
      <c r="AD219" s="35">
        <v>0</v>
      </c>
      <c r="AE219" s="35">
        <v>0</v>
      </c>
      <c r="AF219" s="35">
        <v>0</v>
      </c>
      <c r="AI219" s="35" t="s">
        <v>1311</v>
      </c>
      <c r="AJ219" s="35">
        <v>0</v>
      </c>
      <c r="AK219" s="35">
        <v>1</v>
      </c>
      <c r="AL219" s="35">
        <v>0</v>
      </c>
      <c r="AM219" s="35">
        <v>0</v>
      </c>
      <c r="AN219" s="35">
        <v>0</v>
      </c>
      <c r="AO219" s="35">
        <v>0</v>
      </c>
      <c r="AP219" s="35">
        <v>0</v>
      </c>
      <c r="AR219" s="35">
        <v>0</v>
      </c>
      <c r="AS219" s="35">
        <v>2</v>
      </c>
      <c r="AT219" s="35" t="s">
        <v>1691</v>
      </c>
      <c r="AU219" s="35">
        <v>1</v>
      </c>
      <c r="AV219" s="35">
        <v>1</v>
      </c>
      <c r="AW219" s="35">
        <v>0</v>
      </c>
      <c r="AX219" s="35">
        <v>1</v>
      </c>
      <c r="AY219" s="35">
        <v>0</v>
      </c>
      <c r="AZ219" s="35">
        <v>0</v>
      </c>
      <c r="BA219" s="35">
        <v>0</v>
      </c>
      <c r="BB219" s="35">
        <v>0</v>
      </c>
      <c r="BC219" s="35">
        <v>1</v>
      </c>
      <c r="BD219" s="35">
        <v>0</v>
      </c>
      <c r="BE219" s="35">
        <v>1</v>
      </c>
      <c r="BF219" s="35">
        <v>0</v>
      </c>
      <c r="BG219" s="35">
        <v>0</v>
      </c>
      <c r="BI219" s="35" t="s">
        <v>1291</v>
      </c>
      <c r="BJ219" s="35">
        <v>10</v>
      </c>
      <c r="BK219" s="35" t="s">
        <v>1727</v>
      </c>
      <c r="BL219" s="35">
        <v>1</v>
      </c>
      <c r="BM219" s="35">
        <v>0</v>
      </c>
      <c r="BN219" s="35">
        <v>0</v>
      </c>
      <c r="BO219" s="35">
        <v>0</v>
      </c>
      <c r="BP219" s="35">
        <v>0</v>
      </c>
      <c r="BQ219" s="35">
        <v>0</v>
      </c>
      <c r="BR219" s="35">
        <v>0</v>
      </c>
      <c r="BS219" s="35">
        <v>1</v>
      </c>
      <c r="BT219" s="35">
        <v>0</v>
      </c>
      <c r="BU219" s="35">
        <v>0</v>
      </c>
      <c r="BV219" s="35">
        <v>0</v>
      </c>
      <c r="BW219" s="35">
        <v>0</v>
      </c>
      <c r="BX219" s="35">
        <v>0</v>
      </c>
      <c r="CD219" s="35" t="s">
        <v>1803</v>
      </c>
      <c r="CE219" s="35">
        <v>1</v>
      </c>
      <c r="CF219" s="35">
        <v>0</v>
      </c>
      <c r="CG219" s="35">
        <v>0</v>
      </c>
      <c r="CH219" s="35">
        <v>0</v>
      </c>
      <c r="CI219" s="35">
        <v>0</v>
      </c>
      <c r="CJ219" s="35">
        <v>0</v>
      </c>
      <c r="CK219" s="35">
        <v>1</v>
      </c>
      <c r="CL219" s="35">
        <v>1</v>
      </c>
      <c r="CM219" s="35">
        <v>0</v>
      </c>
      <c r="CN219" s="35">
        <v>0</v>
      </c>
      <c r="CO219" s="35">
        <v>0</v>
      </c>
      <c r="CP219" s="35">
        <v>0</v>
      </c>
      <c r="CQ219" s="35">
        <v>0</v>
      </c>
      <c r="CR219" s="35">
        <v>0</v>
      </c>
      <c r="CS219" s="35">
        <v>0</v>
      </c>
      <c r="CT219" s="35">
        <v>0</v>
      </c>
      <c r="CX219" s="35">
        <v>4</v>
      </c>
      <c r="CY219" s="35">
        <v>4</v>
      </c>
      <c r="CZ219" s="35">
        <v>4</v>
      </c>
      <c r="DA219" s="35">
        <v>4</v>
      </c>
      <c r="DB219" s="35">
        <v>3</v>
      </c>
      <c r="DC219" s="35">
        <v>4</v>
      </c>
      <c r="DD219" s="35">
        <v>4</v>
      </c>
      <c r="DE219" s="35">
        <v>4</v>
      </c>
      <c r="DF219" s="35">
        <v>4</v>
      </c>
      <c r="DG219" s="35">
        <v>3</v>
      </c>
      <c r="DH219" s="35" t="s">
        <v>1599</v>
      </c>
      <c r="DI219" s="35" t="s">
        <v>1599</v>
      </c>
      <c r="DJ219" s="35" t="s">
        <v>1599</v>
      </c>
      <c r="DK219" s="35" t="s">
        <v>1599</v>
      </c>
      <c r="DL219" s="35" t="s">
        <v>1599</v>
      </c>
      <c r="DM219" s="35" t="s">
        <v>1599</v>
      </c>
      <c r="DN219" s="35" t="s">
        <v>1599</v>
      </c>
      <c r="DO219" s="35" t="s">
        <v>1599</v>
      </c>
      <c r="DP219" s="35" t="s">
        <v>1599</v>
      </c>
      <c r="DQ219" s="35" t="s">
        <v>1599</v>
      </c>
      <c r="DR219" s="35" t="s">
        <v>1599</v>
      </c>
      <c r="DS219" s="35" t="s">
        <v>1599</v>
      </c>
      <c r="DU219" s="35" t="s">
        <v>54</v>
      </c>
      <c r="EJ219" s="35" t="s">
        <v>1599</v>
      </c>
      <c r="FA219" s="20" t="s">
        <v>1599</v>
      </c>
      <c r="FC219" s="20" t="s">
        <v>1599</v>
      </c>
      <c r="FE219" s="20" t="s">
        <v>1599</v>
      </c>
      <c r="FG219" s="20" t="s">
        <v>1599</v>
      </c>
      <c r="FK219" s="20" t="s">
        <v>1599</v>
      </c>
      <c r="FL219" s="35" t="s">
        <v>1299</v>
      </c>
      <c r="FM219" s="35">
        <v>0</v>
      </c>
      <c r="FN219" s="35">
        <v>0</v>
      </c>
      <c r="FO219" s="35">
        <v>1</v>
      </c>
      <c r="FR219" s="44"/>
      <c r="FS219" s="35" t="s">
        <v>179</v>
      </c>
      <c r="FT219" s="35">
        <v>50</v>
      </c>
      <c r="FU219" s="35" t="s">
        <v>1301</v>
      </c>
      <c r="FV219" s="35" t="s">
        <v>1336</v>
      </c>
      <c r="FY219" s="35" t="s">
        <v>1284</v>
      </c>
    </row>
    <row r="220" spans="1:182" x14ac:dyDescent="0.2">
      <c r="A220" s="35" t="s">
        <v>1612</v>
      </c>
      <c r="B220" s="35" t="s">
        <v>568</v>
      </c>
      <c r="C220" s="35" t="s">
        <v>456</v>
      </c>
      <c r="D220" s="35">
        <v>2</v>
      </c>
      <c r="E220" s="35">
        <v>1</v>
      </c>
      <c r="F220" s="35" t="s">
        <v>1054</v>
      </c>
      <c r="G220" s="36">
        <v>43317</v>
      </c>
      <c r="H220" s="37">
        <f t="shared" si="7"/>
        <v>43317</v>
      </c>
      <c r="I220" s="35">
        <v>13</v>
      </c>
      <c r="J220" s="35">
        <v>29</v>
      </c>
      <c r="L220" s="35">
        <v>1</v>
      </c>
      <c r="M220" s="35">
        <v>1</v>
      </c>
      <c r="T220" s="35" t="s">
        <v>1339</v>
      </c>
      <c r="U220" s="35" t="s">
        <v>1275</v>
      </c>
      <c r="V220" s="35">
        <v>12</v>
      </c>
      <c r="W220" s="35" t="s">
        <v>1340</v>
      </c>
      <c r="X220" s="35" t="s">
        <v>1277</v>
      </c>
      <c r="Y220" s="35">
        <v>1</v>
      </c>
      <c r="Z220" s="35">
        <v>0</v>
      </c>
      <c r="AA220" s="35">
        <v>0</v>
      </c>
      <c r="AB220" s="35">
        <v>0</v>
      </c>
      <c r="AC220" s="35">
        <v>0</v>
      </c>
      <c r="AD220" s="35">
        <v>0</v>
      </c>
      <c r="AE220" s="35">
        <v>0</v>
      </c>
      <c r="AF220" s="35">
        <v>0</v>
      </c>
      <c r="AI220" s="35" t="s">
        <v>1311</v>
      </c>
      <c r="AJ220" s="35">
        <v>0</v>
      </c>
      <c r="AK220" s="35">
        <v>1</v>
      </c>
      <c r="AL220" s="35">
        <v>0</v>
      </c>
      <c r="AM220" s="35">
        <v>0</v>
      </c>
      <c r="AN220" s="35">
        <v>0</v>
      </c>
      <c r="AO220" s="35">
        <v>0</v>
      </c>
      <c r="AP220" s="35">
        <v>0</v>
      </c>
      <c r="AR220" s="35">
        <v>0</v>
      </c>
      <c r="AS220" s="35">
        <v>2</v>
      </c>
      <c r="AT220" s="35" t="s">
        <v>1304</v>
      </c>
      <c r="AU220" s="35">
        <v>0</v>
      </c>
      <c r="AV220" s="35">
        <v>1</v>
      </c>
      <c r="AW220" s="35">
        <v>0</v>
      </c>
      <c r="AX220" s="35">
        <v>0</v>
      </c>
      <c r="AY220" s="35">
        <v>0</v>
      </c>
      <c r="AZ220" s="35">
        <v>0</v>
      </c>
      <c r="BA220" s="35">
        <v>0</v>
      </c>
      <c r="BB220" s="35">
        <v>0</v>
      </c>
      <c r="BC220" s="35">
        <v>0</v>
      </c>
      <c r="BD220" s="35">
        <v>0</v>
      </c>
      <c r="BE220" s="35">
        <v>0</v>
      </c>
      <c r="BF220" s="35">
        <v>0</v>
      </c>
      <c r="BG220" s="35">
        <v>0</v>
      </c>
      <c r="BI220" s="35" t="s">
        <v>1291</v>
      </c>
      <c r="BK220" s="35" t="s">
        <v>1330</v>
      </c>
      <c r="BL220" s="35">
        <v>0</v>
      </c>
      <c r="BM220" s="35">
        <v>1</v>
      </c>
      <c r="BN220" s="35">
        <v>0</v>
      </c>
      <c r="BO220" s="35">
        <v>0</v>
      </c>
      <c r="BP220" s="35">
        <v>0</v>
      </c>
      <c r="BQ220" s="35">
        <v>0</v>
      </c>
      <c r="BR220" s="35">
        <v>0</v>
      </c>
      <c r="BS220" s="35">
        <v>0</v>
      </c>
      <c r="BT220" s="35">
        <v>0</v>
      </c>
      <c r="BU220" s="35">
        <v>0</v>
      </c>
      <c r="BV220" s="35">
        <v>0</v>
      </c>
      <c r="BW220" s="35">
        <v>0</v>
      </c>
      <c r="BX220" s="35">
        <v>0</v>
      </c>
      <c r="BY220" s="35" t="s">
        <v>1577</v>
      </c>
      <c r="CD220" s="35" t="s">
        <v>1785</v>
      </c>
      <c r="CE220" s="35">
        <v>1</v>
      </c>
      <c r="CF220" s="35">
        <v>0</v>
      </c>
      <c r="CG220" s="35">
        <v>0</v>
      </c>
      <c r="CH220" s="35">
        <v>0</v>
      </c>
      <c r="CI220" s="35">
        <v>1</v>
      </c>
      <c r="CJ220" s="35">
        <v>0</v>
      </c>
      <c r="CK220" s="35">
        <v>0</v>
      </c>
      <c r="CL220" s="35">
        <v>0</v>
      </c>
      <c r="CM220" s="35">
        <v>0</v>
      </c>
      <c r="CN220" s="35">
        <v>0</v>
      </c>
      <c r="CO220" s="35">
        <v>0</v>
      </c>
      <c r="CP220" s="35">
        <v>0</v>
      </c>
      <c r="CQ220" s="35">
        <v>0</v>
      </c>
      <c r="CR220" s="35">
        <v>0</v>
      </c>
      <c r="CS220" s="35">
        <v>0</v>
      </c>
      <c r="CT220" s="35">
        <v>0</v>
      </c>
      <c r="CX220" s="35">
        <v>4</v>
      </c>
      <c r="CY220" s="35">
        <v>4</v>
      </c>
      <c r="CZ220" s="35">
        <v>4</v>
      </c>
      <c r="DA220" s="35">
        <v>4</v>
      </c>
      <c r="DB220" s="35">
        <v>3</v>
      </c>
      <c r="DC220" s="35" t="s">
        <v>1599</v>
      </c>
      <c r="DD220" s="35" t="s">
        <v>1599</v>
      </c>
      <c r="DE220" s="35">
        <v>3</v>
      </c>
      <c r="DF220" s="35" t="s">
        <v>1599</v>
      </c>
      <c r="DG220" s="35" t="s">
        <v>1599</v>
      </c>
      <c r="DH220" s="35" t="s">
        <v>1599</v>
      </c>
      <c r="DI220" s="35">
        <v>4</v>
      </c>
      <c r="DJ220" s="35">
        <v>4</v>
      </c>
      <c r="DK220" s="35">
        <v>4</v>
      </c>
      <c r="DL220" s="35">
        <v>4</v>
      </c>
      <c r="DM220" s="35">
        <v>4</v>
      </c>
      <c r="DN220" s="35" t="s">
        <v>1599</v>
      </c>
      <c r="DO220" s="35" t="s">
        <v>1599</v>
      </c>
      <c r="DP220" s="35" t="s">
        <v>1599</v>
      </c>
      <c r="DQ220" s="35" t="s">
        <v>1599</v>
      </c>
      <c r="DR220" s="35" t="s">
        <v>1599</v>
      </c>
      <c r="DS220" s="35" t="s">
        <v>1599</v>
      </c>
      <c r="DU220" s="35" t="s">
        <v>54</v>
      </c>
      <c r="EJ220" s="35" t="s">
        <v>1599</v>
      </c>
      <c r="FA220" s="20" t="s">
        <v>1599</v>
      </c>
      <c r="FC220" s="20" t="s">
        <v>1599</v>
      </c>
      <c r="FE220" s="20" t="s">
        <v>1599</v>
      </c>
      <c r="FG220" s="20" t="s">
        <v>1599</v>
      </c>
      <c r="FK220" s="20" t="s">
        <v>1599</v>
      </c>
      <c r="FL220" s="35" t="s">
        <v>1299</v>
      </c>
      <c r="FM220" s="35">
        <v>0</v>
      </c>
      <c r="FN220" s="35">
        <v>0</v>
      </c>
      <c r="FO220" s="35">
        <v>1</v>
      </c>
      <c r="FQ220" s="35" t="s">
        <v>1578</v>
      </c>
      <c r="FR220" s="44">
        <v>51490</v>
      </c>
      <c r="FS220" s="35" t="s">
        <v>1281</v>
      </c>
      <c r="FT220" s="35">
        <v>57</v>
      </c>
      <c r="FU220" s="35" t="s">
        <v>1301</v>
      </c>
      <c r="FV220" s="35" t="s">
        <v>1302</v>
      </c>
      <c r="FX220" s="35">
        <v>4400</v>
      </c>
      <c r="FY220" s="35" t="s">
        <v>1303</v>
      </c>
      <c r="FZ220" s="35" t="s">
        <v>1360</v>
      </c>
    </row>
    <row r="221" spans="1:182" x14ac:dyDescent="0.2">
      <c r="A221" s="35" t="s">
        <v>1612</v>
      </c>
      <c r="B221" s="35" t="s">
        <v>568</v>
      </c>
      <c r="C221" s="35" t="s">
        <v>458</v>
      </c>
      <c r="D221" s="35">
        <v>2</v>
      </c>
      <c r="E221" s="35">
        <v>1</v>
      </c>
      <c r="F221" s="35" t="s">
        <v>1054</v>
      </c>
      <c r="G221" s="36">
        <v>43317</v>
      </c>
      <c r="H221" s="37">
        <f t="shared" si="7"/>
        <v>43317</v>
      </c>
      <c r="I221" s="35">
        <v>13</v>
      </c>
      <c r="J221" s="35">
        <v>29</v>
      </c>
      <c r="L221" s="35">
        <v>1</v>
      </c>
      <c r="M221" s="35">
        <v>1</v>
      </c>
      <c r="T221" s="35" t="s">
        <v>1339</v>
      </c>
      <c r="U221" s="35" t="s">
        <v>1275</v>
      </c>
      <c r="V221" s="35">
        <v>12</v>
      </c>
      <c r="W221" s="35" t="s">
        <v>1340</v>
      </c>
      <c r="X221" s="35" t="s">
        <v>1277</v>
      </c>
      <c r="Y221" s="35">
        <v>1</v>
      </c>
      <c r="Z221" s="35">
        <v>0</v>
      </c>
      <c r="AA221" s="35">
        <v>0</v>
      </c>
      <c r="AB221" s="35">
        <v>0</v>
      </c>
      <c r="AC221" s="35">
        <v>0</v>
      </c>
      <c r="AD221" s="35">
        <v>0</v>
      </c>
      <c r="AE221" s="35">
        <v>0</v>
      </c>
      <c r="AF221" s="35">
        <v>0</v>
      </c>
      <c r="AH221" s="35">
        <v>11</v>
      </c>
      <c r="AI221" s="35" t="s">
        <v>1311</v>
      </c>
      <c r="AJ221" s="35">
        <v>0</v>
      </c>
      <c r="AK221" s="35">
        <v>1</v>
      </c>
      <c r="AL221" s="35">
        <v>0</v>
      </c>
      <c r="AM221" s="35">
        <v>0</v>
      </c>
      <c r="AN221" s="35">
        <v>0</v>
      </c>
      <c r="AO221" s="35">
        <v>0</v>
      </c>
      <c r="AP221" s="35">
        <v>0</v>
      </c>
      <c r="AR221" s="35">
        <v>0</v>
      </c>
      <c r="AS221" s="35">
        <v>2</v>
      </c>
      <c r="AT221" s="35" t="s">
        <v>1304</v>
      </c>
      <c r="AU221" s="35">
        <v>0</v>
      </c>
      <c r="AV221" s="35">
        <v>1</v>
      </c>
      <c r="AW221" s="35">
        <v>0</v>
      </c>
      <c r="AX221" s="35">
        <v>0</v>
      </c>
      <c r="AY221" s="35">
        <v>0</v>
      </c>
      <c r="AZ221" s="35">
        <v>0</v>
      </c>
      <c r="BA221" s="35">
        <v>0</v>
      </c>
      <c r="BB221" s="35">
        <v>0</v>
      </c>
      <c r="BC221" s="35">
        <v>0</v>
      </c>
      <c r="BD221" s="35">
        <v>0</v>
      </c>
      <c r="BE221" s="35">
        <v>0</v>
      </c>
      <c r="BF221" s="35">
        <v>0</v>
      </c>
      <c r="BG221" s="35">
        <v>0</v>
      </c>
      <c r="BI221" s="35" t="s">
        <v>1291</v>
      </c>
      <c r="BK221" s="35" t="s">
        <v>1330</v>
      </c>
      <c r="BL221" s="35">
        <v>0</v>
      </c>
      <c r="BM221" s="35">
        <v>1</v>
      </c>
      <c r="BN221" s="35">
        <v>0</v>
      </c>
      <c r="BO221" s="35">
        <v>0</v>
      </c>
      <c r="BP221" s="35">
        <v>0</v>
      </c>
      <c r="BQ221" s="35">
        <v>0</v>
      </c>
      <c r="BR221" s="35">
        <v>0</v>
      </c>
      <c r="BS221" s="35">
        <v>0</v>
      </c>
      <c r="BT221" s="35">
        <v>0</v>
      </c>
      <c r="BU221" s="35">
        <v>0</v>
      </c>
      <c r="BV221" s="35">
        <v>0</v>
      </c>
      <c r="BW221" s="35">
        <v>0</v>
      </c>
      <c r="BX221" s="35">
        <v>0</v>
      </c>
      <c r="BY221" s="35" t="s">
        <v>1579</v>
      </c>
      <c r="CD221" s="35" t="s">
        <v>1785</v>
      </c>
      <c r="CE221" s="35">
        <v>1</v>
      </c>
      <c r="CF221" s="35">
        <v>0</v>
      </c>
      <c r="CG221" s="35">
        <v>0</v>
      </c>
      <c r="CH221" s="35">
        <v>0</v>
      </c>
      <c r="CI221" s="35">
        <v>1</v>
      </c>
      <c r="CJ221" s="35">
        <v>0</v>
      </c>
      <c r="CK221" s="35">
        <v>0</v>
      </c>
      <c r="CL221" s="35">
        <v>0</v>
      </c>
      <c r="CM221" s="35">
        <v>0</v>
      </c>
      <c r="CN221" s="35">
        <v>0</v>
      </c>
      <c r="CO221" s="35">
        <v>0</v>
      </c>
      <c r="CP221" s="35">
        <v>0</v>
      </c>
      <c r="CQ221" s="35">
        <v>0</v>
      </c>
      <c r="CR221" s="35">
        <v>0</v>
      </c>
      <c r="CS221" s="35">
        <v>0</v>
      </c>
      <c r="CT221" s="35">
        <v>0</v>
      </c>
      <c r="CX221" s="35">
        <v>4</v>
      </c>
      <c r="CY221" s="35">
        <v>4</v>
      </c>
      <c r="CZ221" s="35">
        <v>4</v>
      </c>
      <c r="DA221" s="35">
        <v>4</v>
      </c>
      <c r="DB221" s="35">
        <v>3</v>
      </c>
      <c r="DC221" s="35" t="s">
        <v>1599</v>
      </c>
      <c r="DD221" s="35" t="s">
        <v>1599</v>
      </c>
      <c r="DE221" s="35">
        <v>3</v>
      </c>
      <c r="DF221" s="35">
        <v>4</v>
      </c>
      <c r="DG221" s="35">
        <v>3</v>
      </c>
      <c r="DH221" s="35">
        <v>4</v>
      </c>
      <c r="DI221" s="35" t="s">
        <v>1599</v>
      </c>
      <c r="DJ221" s="35">
        <v>4</v>
      </c>
      <c r="DK221" s="35">
        <v>4</v>
      </c>
      <c r="DL221" s="35">
        <v>4</v>
      </c>
      <c r="DM221" s="35" t="s">
        <v>1599</v>
      </c>
      <c r="DN221" s="35">
        <v>4</v>
      </c>
      <c r="DO221" s="35">
        <v>4</v>
      </c>
      <c r="DP221" s="35">
        <v>4</v>
      </c>
      <c r="DQ221" s="35">
        <v>4</v>
      </c>
      <c r="DR221" s="35">
        <v>4</v>
      </c>
      <c r="DS221" s="35">
        <v>4</v>
      </c>
      <c r="DU221" s="35" t="s">
        <v>54</v>
      </c>
      <c r="EJ221" s="35" t="s">
        <v>1599</v>
      </c>
      <c r="FA221" s="20" t="s">
        <v>1599</v>
      </c>
      <c r="FC221" s="20" t="s">
        <v>1599</v>
      </c>
      <c r="FE221" s="20" t="s">
        <v>1599</v>
      </c>
      <c r="FG221" s="20" t="s">
        <v>1599</v>
      </c>
      <c r="FK221" s="20" t="s">
        <v>1599</v>
      </c>
      <c r="FL221" s="35" t="s">
        <v>1299</v>
      </c>
      <c r="FM221" s="35">
        <v>0</v>
      </c>
      <c r="FN221" s="35">
        <v>0</v>
      </c>
      <c r="FO221" s="35">
        <v>1</v>
      </c>
      <c r="FQ221" s="35" t="s">
        <v>1578</v>
      </c>
      <c r="FR221" s="44">
        <v>51490</v>
      </c>
      <c r="FS221" s="35" t="s">
        <v>1281</v>
      </c>
      <c r="FT221" s="35">
        <v>57</v>
      </c>
      <c r="FU221" s="35" t="s">
        <v>1282</v>
      </c>
      <c r="FV221" s="35" t="s">
        <v>1351</v>
      </c>
      <c r="FX221" s="35">
        <v>4400</v>
      </c>
      <c r="FY221" s="35" t="s">
        <v>1303</v>
      </c>
      <c r="FZ221" s="35" t="s">
        <v>51</v>
      </c>
    </row>
    <row r="222" spans="1:182" x14ac:dyDescent="0.2">
      <c r="A222" s="35" t="s">
        <v>1612</v>
      </c>
      <c r="B222" s="35" t="s">
        <v>568</v>
      </c>
      <c r="C222" s="35" t="s">
        <v>467</v>
      </c>
      <c r="D222" s="35">
        <v>1</v>
      </c>
      <c r="E222" s="35">
        <v>1</v>
      </c>
      <c r="F222" s="35" t="s">
        <v>1054</v>
      </c>
      <c r="G222" s="36">
        <v>43317</v>
      </c>
      <c r="H222" s="37">
        <f t="shared" si="7"/>
        <v>43317</v>
      </c>
      <c r="I222" s="35">
        <v>14</v>
      </c>
      <c r="J222" s="35">
        <v>29</v>
      </c>
      <c r="L222" s="35">
        <v>1</v>
      </c>
      <c r="M222" s="35">
        <v>1</v>
      </c>
      <c r="T222" s="35" t="s">
        <v>1274</v>
      </c>
      <c r="U222" s="35" t="s">
        <v>1275</v>
      </c>
      <c r="V222" s="35">
        <v>6</v>
      </c>
      <c r="W222" s="35" t="s">
        <v>1340</v>
      </c>
      <c r="X222" s="35" t="s">
        <v>1277</v>
      </c>
      <c r="Y222" s="35">
        <v>1</v>
      </c>
      <c r="Z222" s="35">
        <v>0</v>
      </c>
      <c r="AA222" s="35">
        <v>0</v>
      </c>
      <c r="AB222" s="35">
        <v>0</v>
      </c>
      <c r="AC222" s="35">
        <v>0</v>
      </c>
      <c r="AD222" s="35">
        <v>0</v>
      </c>
      <c r="AE222" s="35">
        <v>0</v>
      </c>
      <c r="AF222" s="35">
        <v>0</v>
      </c>
      <c r="AI222" s="35" t="s">
        <v>1278</v>
      </c>
      <c r="AJ222" s="35">
        <v>1</v>
      </c>
      <c r="AK222" s="35">
        <v>0</v>
      </c>
      <c r="AL222" s="35">
        <v>0</v>
      </c>
      <c r="AM222" s="35">
        <v>0</v>
      </c>
      <c r="AN222" s="35">
        <v>0</v>
      </c>
      <c r="AO222" s="35">
        <v>0</v>
      </c>
      <c r="AP222" s="35">
        <v>0</v>
      </c>
      <c r="AR222" s="35">
        <v>0</v>
      </c>
      <c r="AS222" s="35">
        <v>1</v>
      </c>
      <c r="AT222" s="35" t="s">
        <v>1279</v>
      </c>
      <c r="AU222" s="35">
        <v>0</v>
      </c>
      <c r="AV222" s="35">
        <v>0</v>
      </c>
      <c r="AW222" s="35">
        <v>0</v>
      </c>
      <c r="AX222" s="35">
        <v>0</v>
      </c>
      <c r="AY222" s="35">
        <v>0</v>
      </c>
      <c r="AZ222" s="35">
        <v>0</v>
      </c>
      <c r="BA222" s="35">
        <v>0</v>
      </c>
      <c r="BB222" s="35">
        <v>0</v>
      </c>
      <c r="BC222" s="35">
        <v>0</v>
      </c>
      <c r="BD222" s="35">
        <v>0</v>
      </c>
      <c r="BE222" s="35">
        <v>0</v>
      </c>
      <c r="BF222" s="35">
        <v>0</v>
      </c>
      <c r="BG222" s="35">
        <v>1</v>
      </c>
      <c r="BK222" s="35" t="s">
        <v>1772</v>
      </c>
      <c r="BL222" s="35">
        <v>0</v>
      </c>
      <c r="BM222" s="35">
        <v>0</v>
      </c>
      <c r="BN222" s="35">
        <v>0</v>
      </c>
      <c r="BO222" s="35">
        <v>0</v>
      </c>
      <c r="BP222" s="35">
        <v>0</v>
      </c>
      <c r="BQ222" s="35">
        <v>0</v>
      </c>
      <c r="BR222" s="35">
        <v>0</v>
      </c>
      <c r="BS222" s="35">
        <v>0</v>
      </c>
      <c r="BT222" s="35">
        <v>0</v>
      </c>
      <c r="BU222" s="35">
        <v>0</v>
      </c>
      <c r="BV222" s="35">
        <v>0</v>
      </c>
      <c r="BW222" s="35">
        <v>1</v>
      </c>
      <c r="BX222" s="35">
        <v>0</v>
      </c>
      <c r="CD222" s="35" t="s">
        <v>1280</v>
      </c>
      <c r="CE222" s="35">
        <v>0</v>
      </c>
      <c r="CF222" s="35">
        <v>0</v>
      </c>
      <c r="CG222" s="35">
        <v>0</v>
      </c>
      <c r="CH222" s="35">
        <v>0</v>
      </c>
      <c r="CI222" s="35">
        <v>0</v>
      </c>
      <c r="CJ222" s="35">
        <v>0</v>
      </c>
      <c r="CK222" s="35">
        <v>0</v>
      </c>
      <c r="CL222" s="35">
        <v>0</v>
      </c>
      <c r="CM222" s="35">
        <v>0</v>
      </c>
      <c r="CN222" s="35">
        <v>0</v>
      </c>
      <c r="CO222" s="35">
        <v>0</v>
      </c>
      <c r="CP222" s="35">
        <v>0</v>
      </c>
      <c r="CQ222" s="35">
        <v>0</v>
      </c>
      <c r="CR222" s="35">
        <v>0</v>
      </c>
      <c r="CS222" s="35">
        <v>1</v>
      </c>
      <c r="CT222" s="35">
        <v>0</v>
      </c>
      <c r="CX222" s="35">
        <v>3</v>
      </c>
      <c r="CY222" s="35">
        <v>4</v>
      </c>
      <c r="CZ222" s="35">
        <v>2</v>
      </c>
      <c r="DA222" s="35" t="s">
        <v>1599</v>
      </c>
      <c r="DB222" s="35">
        <v>3</v>
      </c>
      <c r="DC222" s="35">
        <v>4</v>
      </c>
      <c r="DD222" s="35">
        <v>3</v>
      </c>
      <c r="DE222" s="35">
        <v>3</v>
      </c>
      <c r="DF222" s="35">
        <v>4</v>
      </c>
      <c r="DG222" s="35">
        <v>3</v>
      </c>
      <c r="DH222" s="35">
        <v>3</v>
      </c>
      <c r="DI222" s="35">
        <v>4</v>
      </c>
      <c r="DJ222" s="35">
        <v>4</v>
      </c>
      <c r="DK222" s="35">
        <v>3</v>
      </c>
      <c r="DL222" s="35">
        <v>3</v>
      </c>
      <c r="DM222" s="35">
        <v>3</v>
      </c>
      <c r="DN222" s="35">
        <v>2</v>
      </c>
      <c r="DO222" s="35">
        <v>3</v>
      </c>
      <c r="DP222" s="35">
        <v>2</v>
      </c>
      <c r="DQ222" s="35">
        <v>3</v>
      </c>
      <c r="DR222" s="35">
        <v>2</v>
      </c>
      <c r="DS222" s="35">
        <v>3</v>
      </c>
      <c r="DU222" s="35" t="s">
        <v>54</v>
      </c>
      <c r="DV222" s="35">
        <v>5</v>
      </c>
      <c r="DW222" s="35" t="s">
        <v>1308</v>
      </c>
      <c r="DY222" s="35" t="s">
        <v>1342</v>
      </c>
      <c r="EA222" s="35" t="s">
        <v>1580</v>
      </c>
      <c r="EJ222" s="35" t="s">
        <v>1599</v>
      </c>
      <c r="FA222" s="20" t="s">
        <v>1599</v>
      </c>
      <c r="FC222" s="20" t="s">
        <v>1599</v>
      </c>
      <c r="FE222" s="20" t="s">
        <v>1599</v>
      </c>
      <c r="FG222" s="20" t="s">
        <v>1599</v>
      </c>
      <c r="FK222" s="20" t="s">
        <v>1599</v>
      </c>
      <c r="FL222" s="35" t="s">
        <v>1599</v>
      </c>
      <c r="FQ222" s="35" t="s">
        <v>1581</v>
      </c>
      <c r="FR222" s="44">
        <v>41250</v>
      </c>
      <c r="FS222" s="35" t="s">
        <v>1281</v>
      </c>
      <c r="FT222" s="35">
        <v>64</v>
      </c>
      <c r="FU222" s="35" t="s">
        <v>1282</v>
      </c>
      <c r="FV222" s="35" t="s">
        <v>1336</v>
      </c>
      <c r="FY222" s="35" t="s">
        <v>1303</v>
      </c>
    </row>
    <row r="223" spans="1:182" x14ac:dyDescent="0.2">
      <c r="A223" s="35" t="s">
        <v>1612</v>
      </c>
      <c r="B223" s="35" t="s">
        <v>568</v>
      </c>
      <c r="C223" s="35" t="s">
        <v>470</v>
      </c>
      <c r="D223" s="35">
        <v>2</v>
      </c>
      <c r="E223" s="35">
        <v>1</v>
      </c>
      <c r="F223" s="35" t="s">
        <v>1054</v>
      </c>
      <c r="G223" s="36">
        <v>43317</v>
      </c>
      <c r="H223" s="37">
        <f t="shared" si="7"/>
        <v>43317</v>
      </c>
      <c r="I223" s="35">
        <v>14</v>
      </c>
      <c r="J223" s="35">
        <v>29</v>
      </c>
      <c r="L223" s="35">
        <v>1</v>
      </c>
      <c r="M223" s="35">
        <v>1</v>
      </c>
      <c r="T223" s="35" t="s">
        <v>1285</v>
      </c>
      <c r="U223" s="35" t="s">
        <v>52</v>
      </c>
      <c r="V223" s="35">
        <v>30</v>
      </c>
      <c r="W223" s="35" t="s">
        <v>1340</v>
      </c>
      <c r="X223" s="35" t="s">
        <v>1277</v>
      </c>
      <c r="Y223" s="35">
        <v>1</v>
      </c>
      <c r="Z223" s="35">
        <v>0</v>
      </c>
      <c r="AA223" s="35">
        <v>0</v>
      </c>
      <c r="AB223" s="35">
        <v>0</v>
      </c>
      <c r="AC223" s="35">
        <v>0</v>
      </c>
      <c r="AD223" s="35">
        <v>0</v>
      </c>
      <c r="AE223" s="35">
        <v>0</v>
      </c>
      <c r="AF223" s="35">
        <v>0</v>
      </c>
      <c r="AI223" s="35" t="s">
        <v>1329</v>
      </c>
      <c r="AJ223" s="35">
        <v>0</v>
      </c>
      <c r="AK223" s="35">
        <v>0</v>
      </c>
      <c r="AL223" s="35">
        <v>0</v>
      </c>
      <c r="AM223" s="35">
        <v>1</v>
      </c>
      <c r="AN223" s="35">
        <v>0</v>
      </c>
      <c r="AO223" s="35">
        <v>0</v>
      </c>
      <c r="AP223" s="35">
        <v>0</v>
      </c>
      <c r="AR223" s="35">
        <v>0</v>
      </c>
      <c r="AS223" s="35">
        <v>2</v>
      </c>
      <c r="AT223" s="35" t="s">
        <v>1290</v>
      </c>
      <c r="AU223" s="35">
        <v>0</v>
      </c>
      <c r="AV223" s="35">
        <v>0</v>
      </c>
      <c r="AW223" s="35">
        <v>0</v>
      </c>
      <c r="AX223" s="35">
        <v>0</v>
      </c>
      <c r="AY223" s="35">
        <v>0</v>
      </c>
      <c r="AZ223" s="35">
        <v>0</v>
      </c>
      <c r="BA223" s="35">
        <v>0</v>
      </c>
      <c r="BB223" s="35">
        <v>0</v>
      </c>
      <c r="BC223" s="35">
        <v>1</v>
      </c>
      <c r="BD223" s="35">
        <v>0</v>
      </c>
      <c r="BE223" s="35">
        <v>0</v>
      </c>
      <c r="BF223" s="35">
        <v>0</v>
      </c>
      <c r="BG223" s="35">
        <v>0</v>
      </c>
      <c r="BJ223" s="35">
        <v>5</v>
      </c>
      <c r="BK223" s="35" t="s">
        <v>1292</v>
      </c>
      <c r="BL223" s="35">
        <v>1</v>
      </c>
      <c r="BM223" s="35">
        <v>0</v>
      </c>
      <c r="BN223" s="35">
        <v>0</v>
      </c>
      <c r="BO223" s="35">
        <v>0</v>
      </c>
      <c r="BP223" s="35">
        <v>0</v>
      </c>
      <c r="BQ223" s="35">
        <v>0</v>
      </c>
      <c r="BR223" s="35">
        <v>0</v>
      </c>
      <c r="BS223" s="35">
        <v>0</v>
      </c>
      <c r="BT223" s="35">
        <v>0</v>
      </c>
      <c r="BU223" s="35">
        <v>0</v>
      </c>
      <c r="BV223" s="35">
        <v>0</v>
      </c>
      <c r="BW223" s="35">
        <v>0</v>
      </c>
      <c r="BX223" s="35">
        <v>0</v>
      </c>
      <c r="CD223" s="35" t="s">
        <v>1783</v>
      </c>
      <c r="CE223" s="35">
        <v>1</v>
      </c>
      <c r="CF223" s="35">
        <v>0</v>
      </c>
      <c r="CG223" s="35">
        <v>0</v>
      </c>
      <c r="CH223" s="35">
        <v>1</v>
      </c>
      <c r="CI223" s="35">
        <v>0</v>
      </c>
      <c r="CJ223" s="35">
        <v>0</v>
      </c>
      <c r="CK223" s="35">
        <v>0</v>
      </c>
      <c r="CL223" s="35">
        <v>0</v>
      </c>
      <c r="CM223" s="35">
        <v>0</v>
      </c>
      <c r="CN223" s="35">
        <v>0</v>
      </c>
      <c r="CO223" s="35">
        <v>0</v>
      </c>
      <c r="CP223" s="35">
        <v>0</v>
      </c>
      <c r="CQ223" s="35">
        <v>0</v>
      </c>
      <c r="CR223" s="35">
        <v>0</v>
      </c>
      <c r="CS223" s="35">
        <v>0</v>
      </c>
      <c r="CT223" s="35">
        <v>0</v>
      </c>
      <c r="CX223" s="35">
        <v>4</v>
      </c>
      <c r="CY223" s="35">
        <v>4</v>
      </c>
      <c r="CZ223" s="35" t="s">
        <v>1599</v>
      </c>
      <c r="DA223" s="35" t="s">
        <v>1599</v>
      </c>
      <c r="DB223" s="35">
        <v>4</v>
      </c>
      <c r="DC223" s="35" t="s">
        <v>1599</v>
      </c>
      <c r="DD223" s="35" t="s">
        <v>1599</v>
      </c>
      <c r="DE223" s="35" t="s">
        <v>1599</v>
      </c>
      <c r="DF223" s="35" t="s">
        <v>1599</v>
      </c>
      <c r="DG223" s="35">
        <v>4</v>
      </c>
      <c r="DH223" s="35">
        <v>4</v>
      </c>
      <c r="DI223" s="35" t="s">
        <v>1599</v>
      </c>
      <c r="DJ223" s="35" t="s">
        <v>1599</v>
      </c>
      <c r="DK223" s="35" t="s">
        <v>1599</v>
      </c>
      <c r="DL223" s="35" t="s">
        <v>1599</v>
      </c>
      <c r="DM223" s="35" t="s">
        <v>1599</v>
      </c>
      <c r="DN223" s="35" t="s">
        <v>1599</v>
      </c>
      <c r="DO223" s="35" t="s">
        <v>1599</v>
      </c>
      <c r="DP223" s="35" t="s">
        <v>1599</v>
      </c>
      <c r="DQ223" s="35" t="s">
        <v>1599</v>
      </c>
      <c r="DR223" s="35" t="s">
        <v>1599</v>
      </c>
      <c r="DS223" s="35" t="s">
        <v>1599</v>
      </c>
      <c r="DT223" s="35" t="s">
        <v>1296</v>
      </c>
      <c r="DU223" s="35" t="s">
        <v>54</v>
      </c>
      <c r="DV223" s="35">
        <v>4</v>
      </c>
      <c r="DW223" s="35" t="s">
        <v>1324</v>
      </c>
      <c r="DY223" s="35" t="s">
        <v>1320</v>
      </c>
      <c r="DZ223" s="35">
        <v>6</v>
      </c>
      <c r="EA223" s="35" t="s">
        <v>1582</v>
      </c>
      <c r="EB223" s="35" t="s">
        <v>1317</v>
      </c>
      <c r="EC223" s="35" t="s">
        <v>1284</v>
      </c>
      <c r="EJ223" s="35" t="s">
        <v>1277</v>
      </c>
      <c r="EK223" s="35">
        <v>1</v>
      </c>
      <c r="EL223" s="35">
        <v>0</v>
      </c>
      <c r="EM223" s="35">
        <v>0</v>
      </c>
      <c r="EN223" s="35">
        <v>0</v>
      </c>
      <c r="EO223" s="35">
        <v>0</v>
      </c>
      <c r="EP223" s="35">
        <v>0</v>
      </c>
      <c r="EQ223" s="35">
        <v>0</v>
      </c>
      <c r="ER223" s="35">
        <v>0</v>
      </c>
      <c r="ES223" s="35">
        <v>0</v>
      </c>
      <c r="FA223" s="20">
        <v>45</v>
      </c>
      <c r="FC223" s="20" t="s">
        <v>1599</v>
      </c>
      <c r="FE223" s="20">
        <v>20</v>
      </c>
      <c r="FG223" s="20" t="s">
        <v>1599</v>
      </c>
      <c r="FK223" s="20" t="s">
        <v>1599</v>
      </c>
      <c r="FL223" s="35" t="s">
        <v>1299</v>
      </c>
      <c r="FM223" s="35">
        <v>0</v>
      </c>
      <c r="FN223" s="35">
        <v>0</v>
      </c>
      <c r="FO223" s="35">
        <v>1</v>
      </c>
      <c r="FQ223" s="35" t="s">
        <v>1461</v>
      </c>
      <c r="FR223" s="44"/>
      <c r="FS223" s="35" t="s">
        <v>178</v>
      </c>
      <c r="FT223" s="35">
        <v>66</v>
      </c>
      <c r="FU223" s="35" t="s">
        <v>1282</v>
      </c>
      <c r="FV223" s="35" t="s">
        <v>1283</v>
      </c>
      <c r="FX223" s="35">
        <v>400</v>
      </c>
      <c r="FY223" s="35" t="s">
        <v>1310</v>
      </c>
    </row>
    <row r="224" spans="1:182" x14ac:dyDescent="0.2">
      <c r="A224" s="35" t="s">
        <v>1612</v>
      </c>
      <c r="B224" s="35" t="s">
        <v>568</v>
      </c>
      <c r="C224" s="35" t="s">
        <v>472</v>
      </c>
      <c r="D224" s="35">
        <v>2</v>
      </c>
      <c r="E224" s="35">
        <v>1</v>
      </c>
      <c r="F224" s="35" t="s">
        <v>1054</v>
      </c>
      <c r="G224" s="36">
        <v>43317</v>
      </c>
      <c r="H224" s="37">
        <f t="shared" si="7"/>
        <v>43317</v>
      </c>
      <c r="I224" s="35">
        <v>14</v>
      </c>
      <c r="J224" s="35">
        <v>29</v>
      </c>
      <c r="L224" s="35">
        <v>1</v>
      </c>
      <c r="M224" s="35">
        <v>1</v>
      </c>
      <c r="T224" s="35" t="s">
        <v>1285</v>
      </c>
      <c r="U224" s="35" t="s">
        <v>52</v>
      </c>
      <c r="V224" s="35">
        <v>30</v>
      </c>
      <c r="W224" s="35" t="s">
        <v>1340</v>
      </c>
      <c r="X224" s="35" t="s">
        <v>1277</v>
      </c>
      <c r="Y224" s="35">
        <v>1</v>
      </c>
      <c r="Z224" s="35">
        <v>0</v>
      </c>
      <c r="AA224" s="35">
        <v>0</v>
      </c>
      <c r="AB224" s="35">
        <v>0</v>
      </c>
      <c r="AC224" s="35">
        <v>0</v>
      </c>
      <c r="AD224" s="35">
        <v>0</v>
      </c>
      <c r="AE224" s="35">
        <v>0</v>
      </c>
      <c r="AF224" s="35">
        <v>0</v>
      </c>
      <c r="AI224" s="35" t="s">
        <v>1329</v>
      </c>
      <c r="AJ224" s="35">
        <v>0</v>
      </c>
      <c r="AK224" s="35">
        <v>0</v>
      </c>
      <c r="AL224" s="35">
        <v>0</v>
      </c>
      <c r="AM224" s="35">
        <v>1</v>
      </c>
      <c r="AN224" s="35">
        <v>0</v>
      </c>
      <c r="AO224" s="35">
        <v>0</v>
      </c>
      <c r="AP224" s="35">
        <v>0</v>
      </c>
      <c r="AR224" s="35">
        <v>0</v>
      </c>
      <c r="AS224" s="35">
        <v>2</v>
      </c>
      <c r="AT224" s="35" t="s">
        <v>1665</v>
      </c>
      <c r="AU224" s="35">
        <v>0</v>
      </c>
      <c r="AV224" s="35">
        <v>1</v>
      </c>
      <c r="AW224" s="35">
        <v>0</v>
      </c>
      <c r="AX224" s="35">
        <v>0</v>
      </c>
      <c r="AY224" s="35">
        <v>0</v>
      </c>
      <c r="AZ224" s="35">
        <v>0</v>
      </c>
      <c r="BA224" s="35">
        <v>0</v>
      </c>
      <c r="BB224" s="35">
        <v>0</v>
      </c>
      <c r="BC224" s="35">
        <v>1</v>
      </c>
      <c r="BD224" s="35">
        <v>0</v>
      </c>
      <c r="BE224" s="35">
        <v>0</v>
      </c>
      <c r="BF224" s="35">
        <v>0</v>
      </c>
      <c r="BG224" s="35">
        <v>0</v>
      </c>
      <c r="BI224" s="35" t="s">
        <v>1291</v>
      </c>
      <c r="BJ224" s="35">
        <v>5</v>
      </c>
      <c r="BK224" s="35" t="s">
        <v>1292</v>
      </c>
      <c r="BL224" s="35">
        <v>1</v>
      </c>
      <c r="BM224" s="35">
        <v>0</v>
      </c>
      <c r="BN224" s="35">
        <v>0</v>
      </c>
      <c r="BO224" s="35">
        <v>0</v>
      </c>
      <c r="BP224" s="35">
        <v>0</v>
      </c>
      <c r="BQ224" s="35">
        <v>0</v>
      </c>
      <c r="BR224" s="35">
        <v>0</v>
      </c>
      <c r="BS224" s="35">
        <v>0</v>
      </c>
      <c r="BT224" s="35">
        <v>0</v>
      </c>
      <c r="BU224" s="35">
        <v>0</v>
      </c>
      <c r="BV224" s="35">
        <v>0</v>
      </c>
      <c r="BW224" s="35">
        <v>0</v>
      </c>
      <c r="BX224" s="35">
        <v>0</v>
      </c>
      <c r="CD224" s="35" t="s">
        <v>1783</v>
      </c>
      <c r="CE224" s="35">
        <v>1</v>
      </c>
      <c r="CF224" s="35">
        <v>0</v>
      </c>
      <c r="CG224" s="35">
        <v>0</v>
      </c>
      <c r="CH224" s="35">
        <v>1</v>
      </c>
      <c r="CI224" s="35">
        <v>0</v>
      </c>
      <c r="CJ224" s="35">
        <v>0</v>
      </c>
      <c r="CK224" s="35">
        <v>0</v>
      </c>
      <c r="CL224" s="35">
        <v>0</v>
      </c>
      <c r="CM224" s="35">
        <v>0</v>
      </c>
      <c r="CN224" s="35">
        <v>0</v>
      </c>
      <c r="CO224" s="35">
        <v>0</v>
      </c>
      <c r="CP224" s="35">
        <v>0</v>
      </c>
      <c r="CQ224" s="35">
        <v>0</v>
      </c>
      <c r="CR224" s="35">
        <v>0</v>
      </c>
      <c r="CS224" s="35">
        <v>0</v>
      </c>
      <c r="CT224" s="35">
        <v>0</v>
      </c>
      <c r="CX224" s="35">
        <v>4</v>
      </c>
      <c r="CY224" s="35">
        <v>4</v>
      </c>
      <c r="CZ224" s="35">
        <v>3</v>
      </c>
      <c r="DA224" s="35">
        <v>4</v>
      </c>
      <c r="DB224" s="35">
        <v>4</v>
      </c>
      <c r="DC224" s="35">
        <v>3</v>
      </c>
      <c r="DD224" s="35" t="s">
        <v>1599</v>
      </c>
      <c r="DE224" s="35">
        <v>3</v>
      </c>
      <c r="DF224" s="35" t="s">
        <v>1599</v>
      </c>
      <c r="DG224" s="35">
        <v>3</v>
      </c>
      <c r="DH224" s="35">
        <v>4</v>
      </c>
      <c r="DI224" s="35" t="s">
        <v>1599</v>
      </c>
      <c r="DJ224" s="35">
        <v>3</v>
      </c>
      <c r="DK224" s="35">
        <v>4</v>
      </c>
      <c r="DL224" s="35" t="s">
        <v>1599</v>
      </c>
      <c r="DM224" s="35">
        <v>3</v>
      </c>
      <c r="DN224" s="35">
        <v>2</v>
      </c>
      <c r="DO224" s="35">
        <v>2</v>
      </c>
      <c r="DP224" s="35" t="s">
        <v>1599</v>
      </c>
      <c r="DQ224" s="35" t="s">
        <v>1599</v>
      </c>
      <c r="DR224" s="35" t="s">
        <v>1599</v>
      </c>
      <c r="DS224" s="35" t="s">
        <v>1599</v>
      </c>
      <c r="DT224" s="35" t="s">
        <v>1317</v>
      </c>
      <c r="DU224" s="35" t="s">
        <v>54</v>
      </c>
      <c r="DV224" s="35">
        <v>4</v>
      </c>
      <c r="DW224" s="35" t="s">
        <v>1324</v>
      </c>
      <c r="DY224" s="35" t="s">
        <v>1320</v>
      </c>
      <c r="DZ224" s="35">
        <v>5</v>
      </c>
      <c r="EA224" s="35" t="s">
        <v>1551</v>
      </c>
      <c r="EB224" s="35" t="s">
        <v>1317</v>
      </c>
      <c r="EC224" s="35" t="s">
        <v>1284</v>
      </c>
      <c r="EJ224" s="35" t="s">
        <v>1277</v>
      </c>
      <c r="EK224" s="35">
        <v>1</v>
      </c>
      <c r="EL224" s="35">
        <v>0</v>
      </c>
      <c r="EM224" s="35">
        <v>0</v>
      </c>
      <c r="EN224" s="35">
        <v>0</v>
      </c>
      <c r="EO224" s="35">
        <v>0</v>
      </c>
      <c r="EP224" s="35">
        <v>0</v>
      </c>
      <c r="EQ224" s="35">
        <v>0</v>
      </c>
      <c r="ER224" s="35">
        <v>0</v>
      </c>
      <c r="ES224" s="35">
        <v>0</v>
      </c>
      <c r="EY224" s="20">
        <v>5</v>
      </c>
      <c r="FA224" s="20">
        <v>40</v>
      </c>
      <c r="FC224" s="20" t="s">
        <v>1599</v>
      </c>
      <c r="FE224" s="20">
        <v>20</v>
      </c>
      <c r="FG224" s="20" t="s">
        <v>1599</v>
      </c>
      <c r="FK224" s="20" t="s">
        <v>1599</v>
      </c>
      <c r="FL224" s="35" t="s">
        <v>1299</v>
      </c>
      <c r="FM224" s="35">
        <v>0</v>
      </c>
      <c r="FN224" s="35">
        <v>0</v>
      </c>
      <c r="FO224" s="35">
        <v>1</v>
      </c>
      <c r="FQ224" s="35" t="s">
        <v>1461</v>
      </c>
      <c r="FR224" s="44"/>
      <c r="FS224" s="35" t="s">
        <v>178</v>
      </c>
      <c r="FT224" s="35">
        <v>65</v>
      </c>
      <c r="FU224" s="35" t="s">
        <v>1282</v>
      </c>
      <c r="FV224" s="35" t="s">
        <v>1283</v>
      </c>
      <c r="FX224" s="35">
        <v>3000</v>
      </c>
      <c r="FY224" s="35" t="s">
        <v>1310</v>
      </c>
      <c r="FZ224" s="35" t="s">
        <v>1583</v>
      </c>
    </row>
    <row r="225" spans="1:182" x14ac:dyDescent="0.2">
      <c r="A225" s="35" t="s">
        <v>1612</v>
      </c>
      <c r="B225" s="35" t="s">
        <v>568</v>
      </c>
      <c r="C225" s="35" t="s">
        <v>474</v>
      </c>
      <c r="D225" s="35">
        <v>1</v>
      </c>
      <c r="E225" s="35">
        <v>1</v>
      </c>
      <c r="F225" s="35" t="s">
        <v>1054</v>
      </c>
      <c r="G225" s="36">
        <v>43317</v>
      </c>
      <c r="H225" s="37">
        <f t="shared" si="7"/>
        <v>43317</v>
      </c>
      <c r="I225" s="35">
        <v>14</v>
      </c>
      <c r="J225" s="35">
        <v>29</v>
      </c>
      <c r="L225" s="35">
        <v>1</v>
      </c>
      <c r="M225" s="35">
        <v>1</v>
      </c>
      <c r="T225" s="35" t="s">
        <v>1274</v>
      </c>
      <c r="U225" s="35" t="s">
        <v>50</v>
      </c>
      <c r="W225" s="35" t="s">
        <v>1276</v>
      </c>
      <c r="X225" s="35" t="s">
        <v>1277</v>
      </c>
      <c r="Y225" s="35">
        <v>1</v>
      </c>
      <c r="Z225" s="35">
        <v>0</v>
      </c>
      <c r="AA225" s="35">
        <v>0</v>
      </c>
      <c r="AB225" s="35">
        <v>0</v>
      </c>
      <c r="AC225" s="35">
        <v>0</v>
      </c>
      <c r="AD225" s="35">
        <v>0</v>
      </c>
      <c r="AE225" s="35">
        <v>0</v>
      </c>
      <c r="AF225" s="35">
        <v>0</v>
      </c>
      <c r="AI225" s="35" t="s">
        <v>1278</v>
      </c>
      <c r="AJ225" s="35">
        <v>1</v>
      </c>
      <c r="AK225" s="35">
        <v>0</v>
      </c>
      <c r="AL225" s="35">
        <v>0</v>
      </c>
      <c r="AM225" s="35">
        <v>0</v>
      </c>
      <c r="AN225" s="35">
        <v>0</v>
      </c>
      <c r="AO225" s="35">
        <v>0</v>
      </c>
      <c r="AP225" s="35">
        <v>0</v>
      </c>
      <c r="AR225" s="35">
        <v>0</v>
      </c>
      <c r="AS225" s="35">
        <v>1</v>
      </c>
      <c r="AT225" s="35" t="s">
        <v>1312</v>
      </c>
      <c r="AU225" s="35">
        <v>0</v>
      </c>
      <c r="AV225" s="35">
        <v>0</v>
      </c>
      <c r="AW225" s="35">
        <v>1</v>
      </c>
      <c r="AX225" s="35">
        <v>0</v>
      </c>
      <c r="AY225" s="35">
        <v>0</v>
      </c>
      <c r="AZ225" s="35">
        <v>0</v>
      </c>
      <c r="BA225" s="35">
        <v>0</v>
      </c>
      <c r="BB225" s="35">
        <v>0</v>
      </c>
      <c r="BC225" s="35">
        <v>0</v>
      </c>
      <c r="BD225" s="35">
        <v>0</v>
      </c>
      <c r="BE225" s="35">
        <v>0</v>
      </c>
      <c r="BF225" s="35">
        <v>1</v>
      </c>
      <c r="BG225" s="35">
        <v>0</v>
      </c>
      <c r="BI225" s="35" t="s">
        <v>1322</v>
      </c>
      <c r="BK225" s="35" t="s">
        <v>1772</v>
      </c>
      <c r="BL225" s="35">
        <v>0</v>
      </c>
      <c r="BM225" s="35">
        <v>0</v>
      </c>
      <c r="BN225" s="35">
        <v>0</v>
      </c>
      <c r="BO225" s="35">
        <v>0</v>
      </c>
      <c r="BP225" s="35">
        <v>0</v>
      </c>
      <c r="BQ225" s="35">
        <v>0</v>
      </c>
      <c r="BR225" s="35">
        <v>0</v>
      </c>
      <c r="BS225" s="35">
        <v>0</v>
      </c>
      <c r="BT225" s="35">
        <v>0</v>
      </c>
      <c r="BU225" s="35">
        <v>0</v>
      </c>
      <c r="BV225" s="35">
        <v>0</v>
      </c>
      <c r="BW225" s="35">
        <v>1</v>
      </c>
      <c r="BX225" s="35">
        <v>0</v>
      </c>
      <c r="CD225" s="35" t="s">
        <v>1280</v>
      </c>
      <c r="CE225" s="35">
        <v>0</v>
      </c>
      <c r="CF225" s="35">
        <v>0</v>
      </c>
      <c r="CG225" s="35">
        <v>0</v>
      </c>
      <c r="CH225" s="35">
        <v>0</v>
      </c>
      <c r="CI225" s="35">
        <v>0</v>
      </c>
      <c r="CJ225" s="35">
        <v>0</v>
      </c>
      <c r="CK225" s="35">
        <v>0</v>
      </c>
      <c r="CL225" s="35">
        <v>0</v>
      </c>
      <c r="CM225" s="35">
        <v>0</v>
      </c>
      <c r="CN225" s="35">
        <v>0</v>
      </c>
      <c r="CO225" s="35">
        <v>0</v>
      </c>
      <c r="CP225" s="35">
        <v>0</v>
      </c>
      <c r="CQ225" s="35">
        <v>0</v>
      </c>
      <c r="CR225" s="35">
        <v>0</v>
      </c>
      <c r="CS225" s="35">
        <v>1</v>
      </c>
      <c r="CT225" s="35">
        <v>0</v>
      </c>
      <c r="CX225" s="35">
        <v>4</v>
      </c>
      <c r="CY225" s="35">
        <v>4</v>
      </c>
      <c r="CZ225" s="35">
        <v>4</v>
      </c>
      <c r="DA225" s="35">
        <v>4</v>
      </c>
      <c r="DB225" s="35">
        <v>4</v>
      </c>
      <c r="DC225" s="35">
        <v>3</v>
      </c>
      <c r="DD225" s="35">
        <v>4</v>
      </c>
      <c r="DE225" s="35">
        <v>4</v>
      </c>
      <c r="DF225" s="35">
        <v>4</v>
      </c>
      <c r="DG225" s="35">
        <v>2</v>
      </c>
      <c r="DH225" s="35" t="s">
        <v>1599</v>
      </c>
      <c r="DI225" s="35" t="s">
        <v>1599</v>
      </c>
      <c r="DJ225" s="35" t="s">
        <v>1599</v>
      </c>
      <c r="DK225" s="35" t="s">
        <v>1599</v>
      </c>
      <c r="DL225" s="35">
        <v>4</v>
      </c>
      <c r="DM225" s="35">
        <v>4</v>
      </c>
      <c r="DN225" s="35">
        <v>4</v>
      </c>
      <c r="DO225" s="35">
        <v>3</v>
      </c>
      <c r="DP225" s="35" t="s">
        <v>1599</v>
      </c>
      <c r="DQ225" s="35" t="s">
        <v>1599</v>
      </c>
      <c r="DR225" s="35" t="s">
        <v>1599</v>
      </c>
      <c r="DS225" s="35" t="s">
        <v>1599</v>
      </c>
      <c r="DU225" s="35" t="s">
        <v>54</v>
      </c>
      <c r="EJ225" s="35" t="s">
        <v>1599</v>
      </c>
      <c r="FA225" s="20" t="s">
        <v>1599</v>
      </c>
      <c r="FC225" s="20" t="s">
        <v>1599</v>
      </c>
      <c r="FE225" s="20" t="s">
        <v>1599</v>
      </c>
      <c r="FG225" s="20" t="s">
        <v>1599</v>
      </c>
      <c r="FK225" s="20" t="s">
        <v>1599</v>
      </c>
      <c r="FL225" s="35" t="s">
        <v>1924</v>
      </c>
      <c r="FM225" s="35">
        <v>0</v>
      </c>
      <c r="FN225" s="35">
        <v>1</v>
      </c>
      <c r="FO225" s="35">
        <v>1</v>
      </c>
      <c r="FQ225" s="35" t="s">
        <v>1510</v>
      </c>
      <c r="FR225" s="44">
        <v>18000</v>
      </c>
      <c r="FS225" s="35" t="s">
        <v>1281</v>
      </c>
      <c r="FT225" s="35">
        <v>62</v>
      </c>
      <c r="FU225" s="35" t="s">
        <v>1301</v>
      </c>
      <c r="FV225" s="35" t="s">
        <v>1283</v>
      </c>
      <c r="FX225" s="35">
        <v>4000</v>
      </c>
      <c r="FY225" s="35" t="s">
        <v>1310</v>
      </c>
    </row>
    <row r="226" spans="1:182" x14ac:dyDescent="0.2">
      <c r="A226" s="35" t="s">
        <v>1612</v>
      </c>
      <c r="B226" s="35" t="s">
        <v>568</v>
      </c>
      <c r="C226" s="35" t="s">
        <v>479</v>
      </c>
      <c r="D226" s="35">
        <v>1</v>
      </c>
      <c r="E226" s="35">
        <v>1</v>
      </c>
      <c r="F226" s="35" t="s">
        <v>1054</v>
      </c>
      <c r="G226" s="36">
        <v>43317</v>
      </c>
      <c r="H226" s="37">
        <f t="shared" si="7"/>
        <v>43317</v>
      </c>
      <c r="I226" s="35">
        <v>14</v>
      </c>
      <c r="J226" s="35">
        <v>29</v>
      </c>
      <c r="L226" s="35">
        <v>1</v>
      </c>
      <c r="M226" s="35">
        <v>1</v>
      </c>
      <c r="T226" s="35" t="s">
        <v>1285</v>
      </c>
      <c r="U226" s="35" t="s">
        <v>52</v>
      </c>
      <c r="V226" s="35">
        <v>100</v>
      </c>
      <c r="W226" s="35" t="s">
        <v>1286</v>
      </c>
      <c r="X226" s="35" t="s">
        <v>1277</v>
      </c>
      <c r="Y226" s="35">
        <v>1</v>
      </c>
      <c r="Z226" s="35">
        <v>0</v>
      </c>
      <c r="AA226" s="35">
        <v>0</v>
      </c>
      <c r="AB226" s="35">
        <v>0</v>
      </c>
      <c r="AC226" s="35">
        <v>0</v>
      </c>
      <c r="AD226" s="35">
        <v>0</v>
      </c>
      <c r="AE226" s="35">
        <v>0</v>
      </c>
      <c r="AF226" s="35">
        <v>0</v>
      </c>
      <c r="AH226" s="35">
        <v>30</v>
      </c>
      <c r="AI226" s="35" t="s">
        <v>1278</v>
      </c>
      <c r="AJ226" s="35">
        <v>1</v>
      </c>
      <c r="AK226" s="35">
        <v>0</v>
      </c>
      <c r="AL226" s="35">
        <v>0</v>
      </c>
      <c r="AM226" s="35">
        <v>0</v>
      </c>
      <c r="AN226" s="35">
        <v>0</v>
      </c>
      <c r="AO226" s="35">
        <v>0</v>
      </c>
      <c r="AP226" s="35">
        <v>0</v>
      </c>
      <c r="AR226" s="35">
        <v>0</v>
      </c>
      <c r="AS226" s="35">
        <v>1</v>
      </c>
      <c r="AT226" s="35" t="s">
        <v>1680</v>
      </c>
      <c r="AU226" s="35">
        <v>0</v>
      </c>
      <c r="AV226" s="35">
        <v>1</v>
      </c>
      <c r="AW226" s="35">
        <v>1</v>
      </c>
      <c r="AX226" s="35">
        <v>1</v>
      </c>
      <c r="AY226" s="35">
        <v>0</v>
      </c>
      <c r="AZ226" s="35">
        <v>0</v>
      </c>
      <c r="BA226" s="35">
        <v>0</v>
      </c>
      <c r="BB226" s="35">
        <v>0</v>
      </c>
      <c r="BC226" s="35">
        <v>0</v>
      </c>
      <c r="BD226" s="35">
        <v>0</v>
      </c>
      <c r="BE226" s="35">
        <v>0</v>
      </c>
      <c r="BF226" s="35">
        <v>1</v>
      </c>
      <c r="BG226" s="35">
        <v>0</v>
      </c>
      <c r="BI226" s="35" t="s">
        <v>1291</v>
      </c>
      <c r="BJ226" s="35">
        <v>25</v>
      </c>
      <c r="BK226" s="35" t="s">
        <v>1743</v>
      </c>
      <c r="BL226" s="35">
        <v>1</v>
      </c>
      <c r="BM226" s="35">
        <v>0</v>
      </c>
      <c r="BN226" s="35">
        <v>0</v>
      </c>
      <c r="BO226" s="35">
        <v>1</v>
      </c>
      <c r="BP226" s="35">
        <v>0</v>
      </c>
      <c r="BQ226" s="35">
        <v>0</v>
      </c>
      <c r="BR226" s="35">
        <v>0</v>
      </c>
      <c r="BS226" s="35">
        <v>0</v>
      </c>
      <c r="BT226" s="35">
        <v>0</v>
      </c>
      <c r="BU226" s="35">
        <v>0</v>
      </c>
      <c r="BV226" s="35">
        <v>1</v>
      </c>
      <c r="BW226" s="35">
        <v>0</v>
      </c>
      <c r="BX226" s="35">
        <v>0</v>
      </c>
      <c r="CD226" s="35" t="s">
        <v>1819</v>
      </c>
      <c r="CE226" s="35">
        <v>1</v>
      </c>
      <c r="CF226" s="35">
        <v>0</v>
      </c>
      <c r="CG226" s="35">
        <v>0</v>
      </c>
      <c r="CH226" s="35">
        <v>0</v>
      </c>
      <c r="CI226" s="35">
        <v>0</v>
      </c>
      <c r="CJ226" s="35">
        <v>0</v>
      </c>
      <c r="CK226" s="35">
        <v>1</v>
      </c>
      <c r="CL226" s="35">
        <v>0</v>
      </c>
      <c r="CM226" s="35">
        <v>1</v>
      </c>
      <c r="CN226" s="35">
        <v>0</v>
      </c>
      <c r="CO226" s="35">
        <v>0</v>
      </c>
      <c r="CP226" s="35">
        <v>0</v>
      </c>
      <c r="CQ226" s="35">
        <v>0</v>
      </c>
      <c r="CR226" s="35">
        <v>0</v>
      </c>
      <c r="CS226" s="35">
        <v>0</v>
      </c>
      <c r="CT226" s="35">
        <v>0</v>
      </c>
      <c r="CX226" s="35">
        <v>4</v>
      </c>
      <c r="CY226" s="35">
        <v>3</v>
      </c>
      <c r="CZ226" s="35">
        <v>2</v>
      </c>
      <c r="DA226" s="35">
        <v>4</v>
      </c>
      <c r="DB226" s="35">
        <v>3</v>
      </c>
      <c r="DC226" s="35">
        <v>4</v>
      </c>
      <c r="DD226" s="35">
        <v>2</v>
      </c>
      <c r="DE226" s="35">
        <v>4</v>
      </c>
      <c r="DF226" s="35">
        <v>3</v>
      </c>
      <c r="DG226" s="35">
        <v>1</v>
      </c>
      <c r="DH226" s="35">
        <v>2</v>
      </c>
      <c r="DI226" s="35" t="s">
        <v>1599</v>
      </c>
      <c r="DJ226" s="35" t="s">
        <v>1599</v>
      </c>
      <c r="DK226" s="35" t="s">
        <v>1599</v>
      </c>
      <c r="DL226" s="35">
        <v>3</v>
      </c>
      <c r="DM226" s="35">
        <v>3</v>
      </c>
      <c r="DN226" s="35">
        <v>2</v>
      </c>
      <c r="DO226" s="35">
        <v>2</v>
      </c>
      <c r="DP226" s="35">
        <v>2</v>
      </c>
      <c r="DQ226" s="35">
        <v>3</v>
      </c>
      <c r="DR226" s="35">
        <v>1</v>
      </c>
      <c r="DS226" s="35">
        <v>1</v>
      </c>
      <c r="DT226" s="35" t="s">
        <v>1317</v>
      </c>
      <c r="DU226" s="35" t="s">
        <v>54</v>
      </c>
      <c r="DV226" s="35">
        <v>10</v>
      </c>
      <c r="DW226" s="35" t="s">
        <v>1324</v>
      </c>
      <c r="DY226" s="35" t="s">
        <v>1320</v>
      </c>
      <c r="DZ226" s="35">
        <v>10</v>
      </c>
      <c r="EA226" s="35" t="s">
        <v>1584</v>
      </c>
      <c r="EB226" s="35" t="s">
        <v>1296</v>
      </c>
      <c r="EC226" s="35" t="s">
        <v>1344</v>
      </c>
      <c r="ED226" s="35">
        <v>450</v>
      </c>
      <c r="EE226" s="35" t="s">
        <v>1348</v>
      </c>
      <c r="EF226" s="35" t="s">
        <v>897</v>
      </c>
      <c r="EG226" s="35" t="s">
        <v>1348</v>
      </c>
      <c r="EH226" s="35" t="s">
        <v>837</v>
      </c>
      <c r="EI226" s="35" t="s">
        <v>1349</v>
      </c>
      <c r="EJ226" s="35" t="s">
        <v>1326</v>
      </c>
      <c r="EK226" s="35">
        <v>0</v>
      </c>
      <c r="EL226" s="35">
        <v>0</v>
      </c>
      <c r="EM226" s="35">
        <v>1</v>
      </c>
      <c r="EN226" s="35">
        <v>0</v>
      </c>
      <c r="EO226" s="35">
        <v>0</v>
      </c>
      <c r="EP226" s="35">
        <v>0</v>
      </c>
      <c r="EQ226" s="35">
        <v>0</v>
      </c>
      <c r="ER226" s="35">
        <v>0</v>
      </c>
      <c r="ES226" s="35">
        <v>0</v>
      </c>
      <c r="EY226" s="20">
        <v>30</v>
      </c>
      <c r="FA226" s="20">
        <v>20</v>
      </c>
      <c r="FC226" s="20">
        <v>10</v>
      </c>
      <c r="FE226" s="20" t="s">
        <v>1599</v>
      </c>
      <c r="FG226" s="20" t="s">
        <v>1599</v>
      </c>
      <c r="FK226" s="20" t="s">
        <v>1599</v>
      </c>
      <c r="FL226" s="35" t="s">
        <v>1325</v>
      </c>
      <c r="FM226" s="35">
        <v>1</v>
      </c>
      <c r="FN226" s="35">
        <v>0</v>
      </c>
      <c r="FO226" s="35">
        <v>0</v>
      </c>
      <c r="FQ226" s="35" t="s">
        <v>1462</v>
      </c>
      <c r="FR226" s="44">
        <v>92700</v>
      </c>
      <c r="FS226" s="35" t="s">
        <v>1281</v>
      </c>
      <c r="FT226" s="35">
        <v>47</v>
      </c>
      <c r="FU226" s="35" t="s">
        <v>1282</v>
      </c>
      <c r="FV226" s="35" t="s">
        <v>1375</v>
      </c>
      <c r="FW226" s="35" t="s">
        <v>1585</v>
      </c>
      <c r="FY226" s="35" t="s">
        <v>1284</v>
      </c>
      <c r="FZ226" s="35" t="s">
        <v>1586</v>
      </c>
    </row>
    <row r="227" spans="1:182" x14ac:dyDescent="0.2">
      <c r="A227" s="35" t="s">
        <v>1612</v>
      </c>
      <c r="B227" s="35" t="s">
        <v>568</v>
      </c>
      <c r="C227" s="35" t="s">
        <v>486</v>
      </c>
      <c r="D227" s="35">
        <v>1</v>
      </c>
      <c r="E227" s="35">
        <v>1</v>
      </c>
      <c r="F227" s="35" t="s">
        <v>1054</v>
      </c>
      <c r="G227" s="36">
        <v>43317</v>
      </c>
      <c r="H227" s="37">
        <f t="shared" si="7"/>
        <v>43317</v>
      </c>
      <c r="I227" s="35">
        <v>15</v>
      </c>
      <c r="J227" s="35">
        <v>29</v>
      </c>
      <c r="L227" s="35">
        <v>1</v>
      </c>
      <c r="M227" s="35">
        <v>1</v>
      </c>
      <c r="T227" s="35" t="s">
        <v>1274</v>
      </c>
      <c r="U227" s="35" t="s">
        <v>1275</v>
      </c>
      <c r="V227" s="35">
        <v>10</v>
      </c>
      <c r="W227" s="35" t="s">
        <v>1276</v>
      </c>
      <c r="X227" s="35" t="s">
        <v>1277</v>
      </c>
      <c r="Y227" s="35">
        <v>1</v>
      </c>
      <c r="Z227" s="35">
        <v>0</v>
      </c>
      <c r="AA227" s="35">
        <v>0</v>
      </c>
      <c r="AB227" s="35">
        <v>0</v>
      </c>
      <c r="AC227" s="35">
        <v>0</v>
      </c>
      <c r="AD227" s="35">
        <v>0</v>
      </c>
      <c r="AE227" s="35">
        <v>0</v>
      </c>
      <c r="AF227" s="35">
        <v>0</v>
      </c>
      <c r="AH227" s="35">
        <v>1</v>
      </c>
      <c r="AI227" s="35" t="s">
        <v>1311</v>
      </c>
      <c r="AJ227" s="35">
        <v>0</v>
      </c>
      <c r="AK227" s="35">
        <v>1</v>
      </c>
      <c r="AL227" s="35">
        <v>0</v>
      </c>
      <c r="AM227" s="35">
        <v>0</v>
      </c>
      <c r="AN227" s="35">
        <v>0</v>
      </c>
      <c r="AO227" s="35">
        <v>0</v>
      </c>
      <c r="AP227" s="35">
        <v>0</v>
      </c>
      <c r="AR227" s="35">
        <v>0</v>
      </c>
      <c r="AS227" s="35">
        <v>2</v>
      </c>
      <c r="AT227" s="35" t="s">
        <v>1304</v>
      </c>
      <c r="AU227" s="35">
        <v>0</v>
      </c>
      <c r="AV227" s="35">
        <v>1</v>
      </c>
      <c r="AW227" s="35">
        <v>0</v>
      </c>
      <c r="AX227" s="35">
        <v>0</v>
      </c>
      <c r="AY227" s="35">
        <v>0</v>
      </c>
      <c r="AZ227" s="35">
        <v>0</v>
      </c>
      <c r="BA227" s="35">
        <v>0</v>
      </c>
      <c r="BB227" s="35">
        <v>0</v>
      </c>
      <c r="BC227" s="35">
        <v>0</v>
      </c>
      <c r="BD227" s="35">
        <v>0</v>
      </c>
      <c r="BE227" s="35">
        <v>0</v>
      </c>
      <c r="BF227" s="35">
        <v>0</v>
      </c>
      <c r="BG227" s="35">
        <v>0</v>
      </c>
      <c r="BI227" s="35" t="s">
        <v>1322</v>
      </c>
      <c r="BK227" s="35" t="s">
        <v>1772</v>
      </c>
      <c r="BL227" s="35">
        <v>0</v>
      </c>
      <c r="BM227" s="35">
        <v>0</v>
      </c>
      <c r="BN227" s="35">
        <v>0</v>
      </c>
      <c r="BO227" s="35">
        <v>0</v>
      </c>
      <c r="BP227" s="35">
        <v>0</v>
      </c>
      <c r="BQ227" s="35">
        <v>0</v>
      </c>
      <c r="BR227" s="35">
        <v>0</v>
      </c>
      <c r="BS227" s="35">
        <v>0</v>
      </c>
      <c r="BT227" s="35">
        <v>0</v>
      </c>
      <c r="BU227" s="35">
        <v>0</v>
      </c>
      <c r="BV227" s="35">
        <v>0</v>
      </c>
      <c r="BW227" s="35">
        <v>1</v>
      </c>
      <c r="BX227" s="35">
        <v>0</v>
      </c>
      <c r="CD227" s="35" t="s">
        <v>1280</v>
      </c>
      <c r="CE227" s="35">
        <v>0</v>
      </c>
      <c r="CF227" s="35">
        <v>0</v>
      </c>
      <c r="CG227" s="35">
        <v>0</v>
      </c>
      <c r="CH227" s="35">
        <v>0</v>
      </c>
      <c r="CI227" s="35">
        <v>0</v>
      </c>
      <c r="CJ227" s="35">
        <v>0</v>
      </c>
      <c r="CK227" s="35">
        <v>0</v>
      </c>
      <c r="CL227" s="35">
        <v>0</v>
      </c>
      <c r="CM227" s="35">
        <v>0</v>
      </c>
      <c r="CN227" s="35">
        <v>0</v>
      </c>
      <c r="CO227" s="35">
        <v>0</v>
      </c>
      <c r="CP227" s="35">
        <v>0</v>
      </c>
      <c r="CQ227" s="35">
        <v>0</v>
      </c>
      <c r="CR227" s="35">
        <v>0</v>
      </c>
      <c r="CS227" s="35">
        <v>1</v>
      </c>
      <c r="CT227" s="35">
        <v>0</v>
      </c>
      <c r="CX227" s="35">
        <v>3</v>
      </c>
      <c r="CY227" s="35">
        <v>3</v>
      </c>
      <c r="CZ227" s="35">
        <v>3</v>
      </c>
      <c r="DA227" s="35">
        <v>3</v>
      </c>
      <c r="DB227" s="35">
        <v>3</v>
      </c>
      <c r="DC227" s="35">
        <v>3</v>
      </c>
      <c r="DD227" s="35">
        <v>3</v>
      </c>
      <c r="DE227" s="35" t="s">
        <v>1599</v>
      </c>
      <c r="DF227" s="35" t="s">
        <v>1599</v>
      </c>
      <c r="DG227" s="35" t="s">
        <v>1599</v>
      </c>
      <c r="DH227" s="35" t="s">
        <v>1599</v>
      </c>
      <c r="DI227" s="35" t="s">
        <v>1599</v>
      </c>
      <c r="DJ227" s="35" t="s">
        <v>1599</v>
      </c>
      <c r="DK227" s="35" t="s">
        <v>1599</v>
      </c>
      <c r="DL227" s="35" t="s">
        <v>1599</v>
      </c>
      <c r="DM227" s="35" t="s">
        <v>1599</v>
      </c>
      <c r="DN227" s="35" t="s">
        <v>1599</v>
      </c>
      <c r="DO227" s="35" t="s">
        <v>1599</v>
      </c>
      <c r="DP227" s="35" t="s">
        <v>1599</v>
      </c>
      <c r="DQ227" s="35" t="s">
        <v>1599</v>
      </c>
      <c r="DR227" s="35" t="s">
        <v>1599</v>
      </c>
      <c r="DS227" s="35" t="s">
        <v>1599</v>
      </c>
      <c r="DU227" s="35" t="s">
        <v>51</v>
      </c>
      <c r="EJ227" s="35" t="s">
        <v>1599</v>
      </c>
      <c r="EW227" s="20" t="s">
        <v>51</v>
      </c>
      <c r="FA227" s="20" t="s">
        <v>1599</v>
      </c>
      <c r="FC227" s="20" t="s">
        <v>1599</v>
      </c>
      <c r="FE227" s="20" t="s">
        <v>1599</v>
      </c>
      <c r="FG227" s="20" t="s">
        <v>1599</v>
      </c>
      <c r="FK227" s="20" t="s">
        <v>1599</v>
      </c>
      <c r="FL227" s="35" t="s">
        <v>1923</v>
      </c>
      <c r="FM227" s="35">
        <v>0</v>
      </c>
      <c r="FN227" s="35">
        <v>1</v>
      </c>
      <c r="FO227" s="35">
        <v>0</v>
      </c>
      <c r="FQ227" s="35" t="s">
        <v>839</v>
      </c>
      <c r="FR227" s="44">
        <v>29250</v>
      </c>
      <c r="FS227" s="35" t="s">
        <v>1281</v>
      </c>
      <c r="FU227" s="35" t="s">
        <v>1301</v>
      </c>
      <c r="FV227" s="35" t="s">
        <v>1345</v>
      </c>
      <c r="FY227" s="35" t="s">
        <v>1303</v>
      </c>
    </row>
    <row r="228" spans="1:182" x14ac:dyDescent="0.2">
      <c r="A228" s="35" t="s">
        <v>1612</v>
      </c>
      <c r="B228" s="35" t="s">
        <v>568</v>
      </c>
      <c r="C228" s="35" t="s">
        <v>490</v>
      </c>
      <c r="D228" s="35">
        <v>1</v>
      </c>
      <c r="E228" s="35">
        <v>1</v>
      </c>
      <c r="F228" s="35" t="s">
        <v>1054</v>
      </c>
      <c r="G228" s="36">
        <v>43317</v>
      </c>
      <c r="H228" s="37">
        <f t="shared" si="7"/>
        <v>43317</v>
      </c>
      <c r="I228" s="35">
        <v>15</v>
      </c>
      <c r="J228" s="35">
        <v>29</v>
      </c>
      <c r="L228" s="35">
        <v>1</v>
      </c>
      <c r="M228" s="35">
        <v>1</v>
      </c>
      <c r="T228" s="35" t="s">
        <v>1274</v>
      </c>
      <c r="U228" s="35" t="s">
        <v>1275</v>
      </c>
      <c r="W228" s="35" t="s">
        <v>1276</v>
      </c>
      <c r="X228" s="35" t="s">
        <v>1277</v>
      </c>
      <c r="Y228" s="35">
        <v>1</v>
      </c>
      <c r="Z228" s="35">
        <v>0</v>
      </c>
      <c r="AA228" s="35">
        <v>0</v>
      </c>
      <c r="AB228" s="35">
        <v>0</v>
      </c>
      <c r="AC228" s="35">
        <v>0</v>
      </c>
      <c r="AD228" s="35">
        <v>0</v>
      </c>
      <c r="AE228" s="35">
        <v>0</v>
      </c>
      <c r="AF228" s="35">
        <v>0</v>
      </c>
      <c r="AI228" s="35" t="s">
        <v>1311</v>
      </c>
      <c r="AJ228" s="35">
        <v>0</v>
      </c>
      <c r="AK228" s="35">
        <v>1</v>
      </c>
      <c r="AL228" s="35">
        <v>0</v>
      </c>
      <c r="AM228" s="35">
        <v>0</v>
      </c>
      <c r="AN228" s="35">
        <v>0</v>
      </c>
      <c r="AO228" s="35">
        <v>0</v>
      </c>
      <c r="AP228" s="35">
        <v>0</v>
      </c>
      <c r="AR228" s="35">
        <v>0</v>
      </c>
      <c r="AS228" s="35">
        <v>2</v>
      </c>
      <c r="AT228" s="35" t="s">
        <v>1279</v>
      </c>
      <c r="AU228" s="35">
        <v>0</v>
      </c>
      <c r="AV228" s="35">
        <v>0</v>
      </c>
      <c r="AW228" s="35">
        <v>0</v>
      </c>
      <c r="AX228" s="35">
        <v>0</v>
      </c>
      <c r="AY228" s="35">
        <v>0</v>
      </c>
      <c r="AZ228" s="35">
        <v>0</v>
      </c>
      <c r="BA228" s="35">
        <v>0</v>
      </c>
      <c r="BB228" s="35">
        <v>0</v>
      </c>
      <c r="BC228" s="35">
        <v>0</v>
      </c>
      <c r="BD228" s="35">
        <v>0</v>
      </c>
      <c r="BE228" s="35">
        <v>0</v>
      </c>
      <c r="BF228" s="35">
        <v>0</v>
      </c>
      <c r="BG228" s="35">
        <v>1</v>
      </c>
      <c r="BK228" s="35" t="s">
        <v>1772</v>
      </c>
      <c r="BL228" s="35">
        <v>0</v>
      </c>
      <c r="BM228" s="35">
        <v>0</v>
      </c>
      <c r="BN228" s="35">
        <v>0</v>
      </c>
      <c r="BO228" s="35">
        <v>0</v>
      </c>
      <c r="BP228" s="35">
        <v>0</v>
      </c>
      <c r="BQ228" s="35">
        <v>0</v>
      </c>
      <c r="BR228" s="35">
        <v>0</v>
      </c>
      <c r="BS228" s="35">
        <v>0</v>
      </c>
      <c r="BT228" s="35">
        <v>0</v>
      </c>
      <c r="BU228" s="35">
        <v>0</v>
      </c>
      <c r="BV228" s="35">
        <v>0</v>
      </c>
      <c r="BW228" s="35">
        <v>1</v>
      </c>
      <c r="BX228" s="35">
        <v>0</v>
      </c>
      <c r="CD228" s="35" t="s">
        <v>1280</v>
      </c>
      <c r="CE228" s="35">
        <v>0</v>
      </c>
      <c r="CF228" s="35">
        <v>0</v>
      </c>
      <c r="CG228" s="35">
        <v>0</v>
      </c>
      <c r="CH228" s="35">
        <v>0</v>
      </c>
      <c r="CI228" s="35">
        <v>0</v>
      </c>
      <c r="CJ228" s="35">
        <v>0</v>
      </c>
      <c r="CK228" s="35">
        <v>0</v>
      </c>
      <c r="CL228" s="35">
        <v>0</v>
      </c>
      <c r="CM228" s="35">
        <v>0</v>
      </c>
      <c r="CN228" s="35">
        <v>0</v>
      </c>
      <c r="CO228" s="35">
        <v>0</v>
      </c>
      <c r="CP228" s="35">
        <v>0</v>
      </c>
      <c r="CQ228" s="35">
        <v>0</v>
      </c>
      <c r="CR228" s="35">
        <v>0</v>
      </c>
      <c r="CS228" s="35">
        <v>1</v>
      </c>
      <c r="CT228" s="35">
        <v>0</v>
      </c>
      <c r="CX228" s="35">
        <v>4</v>
      </c>
      <c r="CY228" s="35" t="s">
        <v>1599</v>
      </c>
      <c r="CZ228" s="35">
        <v>3</v>
      </c>
      <c r="DA228" s="35">
        <v>2</v>
      </c>
      <c r="DB228" s="35">
        <v>2</v>
      </c>
      <c r="DC228" s="35">
        <v>3</v>
      </c>
      <c r="DD228" s="35">
        <v>4</v>
      </c>
      <c r="DE228" s="35">
        <v>3</v>
      </c>
      <c r="DF228" s="35">
        <v>3</v>
      </c>
      <c r="DG228" s="35">
        <v>2</v>
      </c>
      <c r="DH228" s="35">
        <v>3</v>
      </c>
      <c r="DI228" s="35">
        <v>3</v>
      </c>
      <c r="DJ228" s="35">
        <v>3</v>
      </c>
      <c r="DK228" s="35" t="s">
        <v>1599</v>
      </c>
      <c r="DL228" s="35">
        <v>2</v>
      </c>
      <c r="DM228" s="35" t="s">
        <v>1599</v>
      </c>
      <c r="DN228" s="35">
        <v>2</v>
      </c>
      <c r="DO228" s="35" t="s">
        <v>1599</v>
      </c>
      <c r="DP228" s="35" t="s">
        <v>1599</v>
      </c>
      <c r="DQ228" s="35" t="s">
        <v>1599</v>
      </c>
      <c r="DR228" s="35" t="s">
        <v>1599</v>
      </c>
      <c r="DS228" s="35" t="s">
        <v>1599</v>
      </c>
      <c r="DU228" s="35" t="s">
        <v>54</v>
      </c>
      <c r="DW228" s="35" t="s">
        <v>1341</v>
      </c>
      <c r="DY228" s="35" t="s">
        <v>1342</v>
      </c>
      <c r="EA228" s="35" t="s">
        <v>837</v>
      </c>
      <c r="EB228" s="35" t="s">
        <v>1317</v>
      </c>
      <c r="EC228" s="35" t="s">
        <v>1284</v>
      </c>
      <c r="EJ228" s="35" t="s">
        <v>1599</v>
      </c>
      <c r="EY228" s="20">
        <v>0</v>
      </c>
      <c r="FA228" s="20" t="s">
        <v>1599</v>
      </c>
      <c r="FC228" s="20" t="s">
        <v>1599</v>
      </c>
      <c r="FE228" s="20" t="s">
        <v>1599</v>
      </c>
      <c r="FG228" s="20" t="s">
        <v>1599</v>
      </c>
      <c r="FK228" s="20" t="s">
        <v>1599</v>
      </c>
      <c r="FL228" s="35" t="s">
        <v>1923</v>
      </c>
      <c r="FM228" s="35">
        <v>0</v>
      </c>
      <c r="FN228" s="35">
        <v>1</v>
      </c>
      <c r="FO228" s="35">
        <v>0</v>
      </c>
      <c r="FR228" s="44"/>
      <c r="FS228" s="35" t="s">
        <v>1281</v>
      </c>
      <c r="FT228" s="35">
        <v>72</v>
      </c>
      <c r="FU228" s="35" t="s">
        <v>1301</v>
      </c>
      <c r="FV228" s="35" t="s">
        <v>1283</v>
      </c>
      <c r="FY228" s="35" t="s">
        <v>1284</v>
      </c>
      <c r="FZ228" s="35" t="s">
        <v>1587</v>
      </c>
    </row>
    <row r="229" spans="1:182" x14ac:dyDescent="0.2">
      <c r="A229" s="35" t="s">
        <v>1612</v>
      </c>
      <c r="B229" s="35" t="s">
        <v>568</v>
      </c>
      <c r="C229" s="35" t="s">
        <v>495</v>
      </c>
      <c r="D229" s="35">
        <v>1</v>
      </c>
      <c r="E229" s="35">
        <v>1</v>
      </c>
      <c r="F229" s="35" t="s">
        <v>1054</v>
      </c>
      <c r="G229" s="36">
        <v>43317</v>
      </c>
      <c r="H229" s="37">
        <f t="shared" si="7"/>
        <v>43317</v>
      </c>
      <c r="I229" s="35">
        <v>15</v>
      </c>
      <c r="J229" s="35">
        <v>29</v>
      </c>
      <c r="L229" s="35">
        <v>1</v>
      </c>
      <c r="M229" s="35">
        <v>1</v>
      </c>
      <c r="T229" s="35" t="s">
        <v>1358</v>
      </c>
      <c r="U229" s="35" t="s">
        <v>1275</v>
      </c>
      <c r="V229" s="35">
        <v>15</v>
      </c>
      <c r="W229" s="35" t="s">
        <v>1340</v>
      </c>
      <c r="X229" s="35" t="s">
        <v>1277</v>
      </c>
      <c r="Y229" s="35">
        <v>1</v>
      </c>
      <c r="Z229" s="35">
        <v>0</v>
      </c>
      <c r="AA229" s="35">
        <v>0</v>
      </c>
      <c r="AB229" s="35">
        <v>0</v>
      </c>
      <c r="AC229" s="35">
        <v>0</v>
      </c>
      <c r="AD229" s="35">
        <v>0</v>
      </c>
      <c r="AE229" s="35">
        <v>0</v>
      </c>
      <c r="AF229" s="35">
        <v>0</v>
      </c>
      <c r="AH229" s="35">
        <v>1</v>
      </c>
      <c r="AI229" s="35" t="s">
        <v>1287</v>
      </c>
      <c r="AJ229" s="35">
        <v>0</v>
      </c>
      <c r="AK229" s="35">
        <v>0</v>
      </c>
      <c r="AL229" s="35">
        <v>1</v>
      </c>
      <c r="AM229" s="35">
        <v>0</v>
      </c>
      <c r="AN229" s="35">
        <v>0</v>
      </c>
      <c r="AO229" s="35">
        <v>0</v>
      </c>
      <c r="AP229" s="35">
        <v>0</v>
      </c>
      <c r="AR229" s="35">
        <v>0</v>
      </c>
      <c r="AS229" s="35">
        <v>2</v>
      </c>
      <c r="AT229" s="35" t="s">
        <v>1288</v>
      </c>
      <c r="AU229" s="35">
        <v>1</v>
      </c>
      <c r="AV229" s="35">
        <v>0</v>
      </c>
      <c r="AW229" s="35">
        <v>0</v>
      </c>
      <c r="AX229" s="35">
        <v>0</v>
      </c>
      <c r="AY229" s="35">
        <v>0</v>
      </c>
      <c r="AZ229" s="35">
        <v>0</v>
      </c>
      <c r="BA229" s="35">
        <v>0</v>
      </c>
      <c r="BB229" s="35">
        <v>0</v>
      </c>
      <c r="BC229" s="35">
        <v>0</v>
      </c>
      <c r="BD229" s="35">
        <v>0</v>
      </c>
      <c r="BE229" s="35">
        <v>0</v>
      </c>
      <c r="BF229" s="35">
        <v>0</v>
      </c>
      <c r="BG229" s="35">
        <v>0</v>
      </c>
      <c r="BI229" s="35" t="s">
        <v>1291</v>
      </c>
      <c r="BK229" s="35" t="s">
        <v>1727</v>
      </c>
      <c r="BL229" s="35">
        <v>1</v>
      </c>
      <c r="BM229" s="35">
        <v>0</v>
      </c>
      <c r="BN229" s="35">
        <v>0</v>
      </c>
      <c r="BO229" s="35">
        <v>0</v>
      </c>
      <c r="BP229" s="35">
        <v>0</v>
      </c>
      <c r="BQ229" s="35">
        <v>0</v>
      </c>
      <c r="BR229" s="35">
        <v>0</v>
      </c>
      <c r="BS229" s="35">
        <v>1</v>
      </c>
      <c r="BT229" s="35">
        <v>0</v>
      </c>
      <c r="BU229" s="35">
        <v>0</v>
      </c>
      <c r="BV229" s="35">
        <v>0</v>
      </c>
      <c r="BW229" s="35">
        <v>0</v>
      </c>
      <c r="BX229" s="35">
        <v>0</v>
      </c>
      <c r="CD229" s="35" t="s">
        <v>1804</v>
      </c>
      <c r="CE229" s="35">
        <v>1</v>
      </c>
      <c r="CF229" s="35">
        <v>1</v>
      </c>
      <c r="CG229" s="35">
        <v>0</v>
      </c>
      <c r="CH229" s="35">
        <v>1</v>
      </c>
      <c r="CI229" s="35">
        <v>0</v>
      </c>
      <c r="CJ229" s="35">
        <v>0</v>
      </c>
      <c r="CK229" s="35">
        <v>0</v>
      </c>
      <c r="CL229" s="35">
        <v>1</v>
      </c>
      <c r="CM229" s="35">
        <v>0</v>
      </c>
      <c r="CN229" s="35">
        <v>0</v>
      </c>
      <c r="CO229" s="35">
        <v>0</v>
      </c>
      <c r="CP229" s="35">
        <v>0</v>
      </c>
      <c r="CQ229" s="35">
        <v>0</v>
      </c>
      <c r="CR229" s="35">
        <v>0</v>
      </c>
      <c r="CS229" s="35">
        <v>0</v>
      </c>
      <c r="CT229" s="35">
        <v>0</v>
      </c>
      <c r="CX229" s="35">
        <v>4</v>
      </c>
      <c r="CY229" s="35">
        <v>4</v>
      </c>
      <c r="CZ229" s="35">
        <v>4</v>
      </c>
      <c r="DA229" s="35">
        <v>4</v>
      </c>
      <c r="DB229" s="35">
        <v>4</v>
      </c>
      <c r="DC229" s="35">
        <v>4</v>
      </c>
      <c r="DD229" s="35">
        <v>2</v>
      </c>
      <c r="DE229" s="35">
        <v>4</v>
      </c>
      <c r="DF229" s="35">
        <v>4</v>
      </c>
      <c r="DG229" s="35">
        <v>4</v>
      </c>
      <c r="DH229" s="35">
        <v>4</v>
      </c>
      <c r="DI229" s="35">
        <v>4</v>
      </c>
      <c r="DJ229" s="35">
        <v>3</v>
      </c>
      <c r="DK229" s="35">
        <v>3</v>
      </c>
      <c r="DL229" s="35">
        <v>4</v>
      </c>
      <c r="DM229" s="35" t="s">
        <v>1599</v>
      </c>
      <c r="DN229" s="35" t="s">
        <v>1599</v>
      </c>
      <c r="DO229" s="35" t="s">
        <v>1599</v>
      </c>
      <c r="DP229" s="35" t="s">
        <v>1599</v>
      </c>
      <c r="DQ229" s="35" t="s">
        <v>1599</v>
      </c>
      <c r="DR229" s="35" t="s">
        <v>1599</v>
      </c>
      <c r="DS229" s="35" t="s">
        <v>1599</v>
      </c>
      <c r="DU229" s="35" t="s">
        <v>54</v>
      </c>
      <c r="DV229" s="35">
        <v>7</v>
      </c>
      <c r="DW229" s="35" t="s">
        <v>1319</v>
      </c>
      <c r="DY229" s="35" t="s">
        <v>54</v>
      </c>
      <c r="EA229" s="35" t="s">
        <v>837</v>
      </c>
      <c r="EB229" s="35" t="s">
        <v>1296</v>
      </c>
      <c r="EJ229" s="35" t="s">
        <v>1326</v>
      </c>
      <c r="EK229" s="35">
        <v>0</v>
      </c>
      <c r="EL229" s="35">
        <v>0</v>
      </c>
      <c r="EM229" s="35">
        <v>1</v>
      </c>
      <c r="EN229" s="35">
        <v>0</v>
      </c>
      <c r="EO229" s="35">
        <v>0</v>
      </c>
      <c r="EP229" s="35">
        <v>0</v>
      </c>
      <c r="EQ229" s="35">
        <v>0</v>
      </c>
      <c r="ER229" s="35">
        <v>0</v>
      </c>
      <c r="ES229" s="35">
        <v>0</v>
      </c>
      <c r="FA229" s="20">
        <v>20</v>
      </c>
      <c r="FC229" s="20" t="s">
        <v>1599</v>
      </c>
      <c r="FE229" s="20" t="s">
        <v>1599</v>
      </c>
      <c r="FG229" s="20" t="s">
        <v>1599</v>
      </c>
      <c r="FK229" s="20" t="s">
        <v>1599</v>
      </c>
      <c r="FL229" s="35" t="s">
        <v>1325</v>
      </c>
      <c r="FM229" s="35">
        <v>1</v>
      </c>
      <c r="FN229" s="35">
        <v>0</v>
      </c>
      <c r="FO229" s="35">
        <v>0</v>
      </c>
      <c r="FQ229" s="35" t="s">
        <v>1348</v>
      </c>
      <c r="FR229" s="44">
        <v>75009</v>
      </c>
      <c r="FS229" s="35" t="s">
        <v>1281</v>
      </c>
      <c r="FU229" s="35" t="s">
        <v>1301</v>
      </c>
    </row>
    <row r="230" spans="1:182" x14ac:dyDescent="0.2">
      <c r="A230" s="35" t="s">
        <v>1612</v>
      </c>
      <c r="B230" s="35" t="s">
        <v>568</v>
      </c>
      <c r="C230" s="35" t="s">
        <v>498</v>
      </c>
      <c r="D230" s="35">
        <v>2</v>
      </c>
      <c r="E230" s="35">
        <v>1</v>
      </c>
      <c r="F230" s="35" t="s">
        <v>1054</v>
      </c>
      <c r="G230" s="36">
        <v>43317</v>
      </c>
      <c r="H230" s="37">
        <f t="shared" si="7"/>
        <v>43317</v>
      </c>
      <c r="I230" s="35">
        <v>15</v>
      </c>
      <c r="J230" s="35">
        <v>29</v>
      </c>
      <c r="L230" s="35">
        <v>1</v>
      </c>
      <c r="M230" s="35">
        <v>1</v>
      </c>
      <c r="T230" s="35" t="s">
        <v>1358</v>
      </c>
      <c r="U230" s="35" t="s">
        <v>1275</v>
      </c>
      <c r="V230" s="35">
        <v>15</v>
      </c>
      <c r="W230" s="35" t="s">
        <v>1340</v>
      </c>
      <c r="X230" s="35" t="s">
        <v>1277</v>
      </c>
      <c r="Y230" s="35">
        <v>1</v>
      </c>
      <c r="Z230" s="35">
        <v>0</v>
      </c>
      <c r="AA230" s="35">
        <v>0</v>
      </c>
      <c r="AB230" s="35">
        <v>0</v>
      </c>
      <c r="AC230" s="35">
        <v>0</v>
      </c>
      <c r="AD230" s="35">
        <v>0</v>
      </c>
      <c r="AE230" s="35">
        <v>0</v>
      </c>
      <c r="AF230" s="35">
        <v>0</v>
      </c>
      <c r="AI230" s="35" t="s">
        <v>1311</v>
      </c>
      <c r="AJ230" s="35">
        <v>0</v>
      </c>
      <c r="AK230" s="35">
        <v>1</v>
      </c>
      <c r="AL230" s="35">
        <v>0</v>
      </c>
      <c r="AM230" s="35">
        <v>0</v>
      </c>
      <c r="AN230" s="35">
        <v>0</v>
      </c>
      <c r="AO230" s="35">
        <v>0</v>
      </c>
      <c r="AP230" s="35">
        <v>0</v>
      </c>
      <c r="AR230" s="35">
        <v>0</v>
      </c>
      <c r="AS230" s="35">
        <v>2</v>
      </c>
      <c r="AT230" s="35" t="s">
        <v>1663</v>
      </c>
      <c r="AU230" s="35">
        <v>0</v>
      </c>
      <c r="AV230" s="35">
        <v>1</v>
      </c>
      <c r="AW230" s="35">
        <v>0</v>
      </c>
      <c r="AX230" s="35">
        <v>1</v>
      </c>
      <c r="AY230" s="35">
        <v>0</v>
      </c>
      <c r="AZ230" s="35">
        <v>0</v>
      </c>
      <c r="BA230" s="35">
        <v>0</v>
      </c>
      <c r="BB230" s="35">
        <v>0</v>
      </c>
      <c r="BC230" s="35">
        <v>0</v>
      </c>
      <c r="BD230" s="35">
        <v>0</v>
      </c>
      <c r="BE230" s="35">
        <v>0</v>
      </c>
      <c r="BF230" s="35">
        <v>0</v>
      </c>
      <c r="BG230" s="35">
        <v>0</v>
      </c>
      <c r="BI230" s="35" t="s">
        <v>1322</v>
      </c>
      <c r="BJ230" s="35">
        <v>10</v>
      </c>
      <c r="BK230" s="35" t="s">
        <v>1736</v>
      </c>
      <c r="BL230" s="35">
        <v>0</v>
      </c>
      <c r="BM230" s="35">
        <v>0</v>
      </c>
      <c r="BN230" s="35">
        <v>1</v>
      </c>
      <c r="BO230" s="35">
        <v>0</v>
      </c>
      <c r="BP230" s="35">
        <v>0</v>
      </c>
      <c r="BQ230" s="35">
        <v>0</v>
      </c>
      <c r="BR230" s="35">
        <v>0</v>
      </c>
      <c r="BS230" s="35">
        <v>1</v>
      </c>
      <c r="BT230" s="35">
        <v>0</v>
      </c>
      <c r="BU230" s="35">
        <v>0</v>
      </c>
      <c r="BV230" s="35">
        <v>0</v>
      </c>
      <c r="BW230" s="35">
        <v>0</v>
      </c>
      <c r="BX230" s="35">
        <v>0</v>
      </c>
      <c r="CD230" s="35" t="s">
        <v>1792</v>
      </c>
      <c r="CE230" s="35">
        <v>1</v>
      </c>
      <c r="CF230" s="35">
        <v>1</v>
      </c>
      <c r="CG230" s="35">
        <v>0</v>
      </c>
      <c r="CH230" s="35">
        <v>0</v>
      </c>
      <c r="CI230" s="35">
        <v>0</v>
      </c>
      <c r="CJ230" s="35">
        <v>0</v>
      </c>
      <c r="CK230" s="35">
        <v>0</v>
      </c>
      <c r="CL230" s="35">
        <v>0</v>
      </c>
      <c r="CM230" s="35">
        <v>0</v>
      </c>
      <c r="CN230" s="35">
        <v>0</v>
      </c>
      <c r="CO230" s="35">
        <v>0</v>
      </c>
      <c r="CP230" s="35">
        <v>0</v>
      </c>
      <c r="CQ230" s="35">
        <v>0</v>
      </c>
      <c r="CR230" s="35">
        <v>0</v>
      </c>
      <c r="CS230" s="35">
        <v>0</v>
      </c>
      <c r="CT230" s="35">
        <v>0</v>
      </c>
      <c r="CX230" s="35">
        <v>3</v>
      </c>
      <c r="CY230" s="35">
        <v>2</v>
      </c>
      <c r="CZ230" s="35">
        <v>2</v>
      </c>
      <c r="DA230" s="35">
        <v>3</v>
      </c>
      <c r="DB230" s="35">
        <v>3</v>
      </c>
      <c r="DC230" s="35">
        <v>3</v>
      </c>
      <c r="DD230" s="35" t="s">
        <v>1599</v>
      </c>
      <c r="DE230" s="35">
        <v>2</v>
      </c>
      <c r="DF230" s="35" t="s">
        <v>1599</v>
      </c>
      <c r="DG230" s="35" t="s">
        <v>1599</v>
      </c>
      <c r="DH230" s="35">
        <v>3</v>
      </c>
      <c r="DI230" s="35" t="s">
        <v>1599</v>
      </c>
      <c r="DJ230" s="35" t="s">
        <v>1599</v>
      </c>
      <c r="DK230" s="35" t="s">
        <v>1599</v>
      </c>
      <c r="DL230" s="35">
        <v>3</v>
      </c>
      <c r="DM230" s="35" t="s">
        <v>1599</v>
      </c>
      <c r="DN230" s="35">
        <v>2</v>
      </c>
      <c r="DO230" s="35" t="s">
        <v>1599</v>
      </c>
      <c r="DP230" s="35" t="s">
        <v>1599</v>
      </c>
      <c r="DQ230" s="35" t="s">
        <v>1599</v>
      </c>
      <c r="DR230" s="35" t="s">
        <v>1599</v>
      </c>
      <c r="DS230" s="35" t="s">
        <v>1599</v>
      </c>
      <c r="DU230" s="35" t="s">
        <v>54</v>
      </c>
      <c r="DV230" s="35">
        <v>3</v>
      </c>
      <c r="DW230" s="35" t="s">
        <v>1354</v>
      </c>
      <c r="DY230" s="35" t="s">
        <v>1320</v>
      </c>
      <c r="EA230" s="35" t="s">
        <v>837</v>
      </c>
      <c r="EB230" s="35" t="s">
        <v>1317</v>
      </c>
      <c r="EC230" s="35" t="s">
        <v>1284</v>
      </c>
      <c r="EJ230" s="35" t="s">
        <v>1354</v>
      </c>
      <c r="EK230" s="35">
        <v>0</v>
      </c>
      <c r="EL230" s="35">
        <v>0</v>
      </c>
      <c r="EM230" s="35">
        <v>0</v>
      </c>
      <c r="EN230" s="35">
        <v>0</v>
      </c>
      <c r="EO230" s="35">
        <v>0</v>
      </c>
      <c r="EP230" s="35">
        <v>0</v>
      </c>
      <c r="EQ230" s="35">
        <v>1</v>
      </c>
      <c r="ER230" s="35">
        <v>0</v>
      </c>
      <c r="ES230" s="35">
        <v>0</v>
      </c>
      <c r="FA230" s="20" t="s">
        <v>1599</v>
      </c>
      <c r="FC230" s="20" t="s">
        <v>1599</v>
      </c>
      <c r="FE230" s="20" t="s">
        <v>1599</v>
      </c>
      <c r="FG230" s="20" t="s">
        <v>1599</v>
      </c>
      <c r="FK230" s="20" t="s">
        <v>1599</v>
      </c>
      <c r="FL230" s="35" t="s">
        <v>1599</v>
      </c>
      <c r="FQ230" s="35" t="s">
        <v>1588</v>
      </c>
      <c r="FR230" s="44">
        <v>2000</v>
      </c>
      <c r="FS230" s="35" t="s">
        <v>1281</v>
      </c>
      <c r="FT230" s="35">
        <v>67</v>
      </c>
      <c r="FU230" s="35" t="s">
        <v>1301</v>
      </c>
      <c r="FV230" s="35" t="s">
        <v>1283</v>
      </c>
      <c r="FY230" s="35" t="s">
        <v>1303</v>
      </c>
    </row>
    <row r="231" spans="1:182" x14ac:dyDescent="0.2">
      <c r="A231" s="35" t="s">
        <v>1612</v>
      </c>
      <c r="B231" s="35" t="s">
        <v>568</v>
      </c>
      <c r="C231" s="35" t="s">
        <v>500</v>
      </c>
      <c r="D231" s="35">
        <v>2</v>
      </c>
      <c r="E231" s="35">
        <v>1</v>
      </c>
      <c r="F231" s="35" t="s">
        <v>1054</v>
      </c>
      <c r="G231" s="36">
        <v>43317</v>
      </c>
      <c r="H231" s="37">
        <f t="shared" si="7"/>
        <v>43317</v>
      </c>
      <c r="I231" s="35">
        <v>15</v>
      </c>
      <c r="J231" s="35">
        <v>29</v>
      </c>
      <c r="L231" s="35">
        <v>1</v>
      </c>
      <c r="M231" s="35">
        <v>1</v>
      </c>
      <c r="T231" s="35" t="s">
        <v>1274</v>
      </c>
      <c r="U231" s="35" t="s">
        <v>1275</v>
      </c>
      <c r="V231" s="35">
        <v>15</v>
      </c>
      <c r="W231" s="35" t="s">
        <v>1340</v>
      </c>
      <c r="X231" s="35" t="s">
        <v>1277</v>
      </c>
      <c r="Y231" s="35">
        <v>1</v>
      </c>
      <c r="Z231" s="35">
        <v>0</v>
      </c>
      <c r="AA231" s="35">
        <v>0</v>
      </c>
      <c r="AB231" s="35">
        <v>0</v>
      </c>
      <c r="AC231" s="35">
        <v>0</v>
      </c>
      <c r="AD231" s="35">
        <v>0</v>
      </c>
      <c r="AE231" s="35">
        <v>0</v>
      </c>
      <c r="AF231" s="35">
        <v>0</v>
      </c>
      <c r="AI231" s="35" t="s">
        <v>1311</v>
      </c>
      <c r="AJ231" s="35">
        <v>0</v>
      </c>
      <c r="AK231" s="35">
        <v>1</v>
      </c>
      <c r="AL231" s="35">
        <v>0</v>
      </c>
      <c r="AM231" s="35">
        <v>0</v>
      </c>
      <c r="AN231" s="35">
        <v>0</v>
      </c>
      <c r="AO231" s="35">
        <v>0</v>
      </c>
      <c r="AP231" s="35">
        <v>0</v>
      </c>
      <c r="AR231" s="35">
        <v>0</v>
      </c>
      <c r="AS231" s="35">
        <v>2</v>
      </c>
      <c r="AT231" s="35" t="s">
        <v>1663</v>
      </c>
      <c r="AU231" s="35">
        <v>0</v>
      </c>
      <c r="AV231" s="35">
        <v>1</v>
      </c>
      <c r="AW231" s="35">
        <v>0</v>
      </c>
      <c r="AX231" s="35">
        <v>1</v>
      </c>
      <c r="AY231" s="35">
        <v>0</v>
      </c>
      <c r="AZ231" s="35">
        <v>0</v>
      </c>
      <c r="BA231" s="35">
        <v>0</v>
      </c>
      <c r="BB231" s="35">
        <v>0</v>
      </c>
      <c r="BC231" s="35">
        <v>0</v>
      </c>
      <c r="BD231" s="35">
        <v>0</v>
      </c>
      <c r="BE231" s="35">
        <v>0</v>
      </c>
      <c r="BF231" s="35">
        <v>0</v>
      </c>
      <c r="BG231" s="35">
        <v>0</v>
      </c>
      <c r="BI231" s="35" t="s">
        <v>1322</v>
      </c>
      <c r="BJ231" s="35">
        <v>10</v>
      </c>
      <c r="BK231" s="35" t="s">
        <v>1726</v>
      </c>
      <c r="BL231" s="35">
        <v>1</v>
      </c>
      <c r="BM231" s="35">
        <v>0</v>
      </c>
      <c r="BN231" s="35">
        <v>1</v>
      </c>
      <c r="BO231" s="35">
        <v>0</v>
      </c>
      <c r="BP231" s="35">
        <v>0</v>
      </c>
      <c r="BQ231" s="35">
        <v>0</v>
      </c>
      <c r="BR231" s="35">
        <v>0</v>
      </c>
      <c r="BS231" s="35">
        <v>1</v>
      </c>
      <c r="BT231" s="35">
        <v>0</v>
      </c>
      <c r="BU231" s="35">
        <v>0</v>
      </c>
      <c r="BV231" s="35">
        <v>0</v>
      </c>
      <c r="BW231" s="35">
        <v>0</v>
      </c>
      <c r="BX231" s="35">
        <v>0</v>
      </c>
      <c r="CD231" s="35" t="s">
        <v>1792</v>
      </c>
      <c r="CE231" s="35">
        <v>1</v>
      </c>
      <c r="CF231" s="35">
        <v>1</v>
      </c>
      <c r="CG231" s="35">
        <v>0</v>
      </c>
      <c r="CH231" s="35">
        <v>0</v>
      </c>
      <c r="CI231" s="35">
        <v>0</v>
      </c>
      <c r="CJ231" s="35">
        <v>0</v>
      </c>
      <c r="CK231" s="35">
        <v>0</v>
      </c>
      <c r="CL231" s="35">
        <v>0</v>
      </c>
      <c r="CM231" s="35">
        <v>0</v>
      </c>
      <c r="CN231" s="35">
        <v>0</v>
      </c>
      <c r="CO231" s="35">
        <v>0</v>
      </c>
      <c r="CP231" s="35">
        <v>0</v>
      </c>
      <c r="CQ231" s="35">
        <v>0</v>
      </c>
      <c r="CR231" s="35">
        <v>0</v>
      </c>
      <c r="CS231" s="35">
        <v>0</v>
      </c>
      <c r="CT231" s="35">
        <v>0</v>
      </c>
      <c r="CX231" s="35">
        <v>4</v>
      </c>
      <c r="CY231" s="35">
        <v>2</v>
      </c>
      <c r="CZ231" s="35">
        <v>2</v>
      </c>
      <c r="DA231" s="35">
        <v>3</v>
      </c>
      <c r="DB231" s="35">
        <v>2</v>
      </c>
      <c r="DC231" s="35">
        <v>3</v>
      </c>
      <c r="DD231" s="35" t="s">
        <v>1599</v>
      </c>
      <c r="DE231" s="35">
        <v>3</v>
      </c>
      <c r="DF231" s="35" t="s">
        <v>1599</v>
      </c>
      <c r="DG231" s="35">
        <v>2</v>
      </c>
      <c r="DH231" s="35" t="s">
        <v>1599</v>
      </c>
      <c r="DI231" s="35" t="s">
        <v>1599</v>
      </c>
      <c r="DJ231" s="35" t="s">
        <v>1599</v>
      </c>
      <c r="DK231" s="35" t="s">
        <v>1599</v>
      </c>
      <c r="DL231" s="35">
        <v>3</v>
      </c>
      <c r="DM231" s="35">
        <v>2</v>
      </c>
      <c r="DN231" s="35">
        <v>2</v>
      </c>
      <c r="DO231" s="35" t="s">
        <v>1599</v>
      </c>
      <c r="DP231" s="35" t="s">
        <v>1599</v>
      </c>
      <c r="DQ231" s="35">
        <v>1</v>
      </c>
      <c r="DR231" s="35" t="s">
        <v>1599</v>
      </c>
      <c r="DS231" s="35" t="s">
        <v>1599</v>
      </c>
      <c r="DT231" s="35" t="s">
        <v>1317</v>
      </c>
      <c r="DU231" s="35" t="s">
        <v>54</v>
      </c>
      <c r="DV231" s="35">
        <v>3</v>
      </c>
      <c r="DW231" s="35" t="s">
        <v>1354</v>
      </c>
      <c r="DY231" s="35" t="s">
        <v>1342</v>
      </c>
      <c r="DZ231" s="35">
        <v>10</v>
      </c>
      <c r="EA231" s="35" t="s">
        <v>837</v>
      </c>
      <c r="EB231" s="35" t="s">
        <v>1317</v>
      </c>
      <c r="EC231" s="35" t="s">
        <v>1284</v>
      </c>
      <c r="ED231" s="35">
        <v>2000</v>
      </c>
      <c r="EJ231" s="35" t="s">
        <v>1354</v>
      </c>
      <c r="EK231" s="35">
        <v>0</v>
      </c>
      <c r="EL231" s="35">
        <v>0</v>
      </c>
      <c r="EM231" s="35">
        <v>0</v>
      </c>
      <c r="EN231" s="35">
        <v>0</v>
      </c>
      <c r="EO231" s="35">
        <v>0</v>
      </c>
      <c r="EP231" s="35">
        <v>0</v>
      </c>
      <c r="EQ231" s="35">
        <v>1</v>
      </c>
      <c r="ER231" s="35">
        <v>0</v>
      </c>
      <c r="ES231" s="35">
        <v>0</v>
      </c>
      <c r="FA231" s="20">
        <v>30</v>
      </c>
      <c r="FC231" s="20" t="s">
        <v>1599</v>
      </c>
      <c r="FE231" s="20" t="s">
        <v>1599</v>
      </c>
      <c r="FG231" s="20" t="s">
        <v>1599</v>
      </c>
      <c r="FK231" s="20">
        <v>30</v>
      </c>
      <c r="FL231" s="35" t="s">
        <v>1299</v>
      </c>
      <c r="FM231" s="35">
        <v>0</v>
      </c>
      <c r="FN231" s="35">
        <v>0</v>
      </c>
      <c r="FO231" s="35">
        <v>1</v>
      </c>
      <c r="FP231" s="35" t="s">
        <v>1333</v>
      </c>
      <c r="FQ231" s="35" t="s">
        <v>1588</v>
      </c>
      <c r="FR231" s="44">
        <v>2000</v>
      </c>
      <c r="FS231" s="35" t="s">
        <v>1281</v>
      </c>
      <c r="FT231" s="35">
        <v>48</v>
      </c>
      <c r="FU231" s="35" t="s">
        <v>1282</v>
      </c>
      <c r="FV231" s="35" t="s">
        <v>1302</v>
      </c>
      <c r="FX231" s="35">
        <v>4000</v>
      </c>
      <c r="FY231" s="35" t="s">
        <v>1303</v>
      </c>
    </row>
    <row r="232" spans="1:182" x14ac:dyDescent="0.2">
      <c r="A232" s="35" t="s">
        <v>1612</v>
      </c>
      <c r="B232" s="35" t="s">
        <v>568</v>
      </c>
      <c r="C232" s="35" t="s">
        <v>507</v>
      </c>
      <c r="D232" s="35">
        <v>2</v>
      </c>
      <c r="E232" s="35">
        <v>1</v>
      </c>
      <c r="F232" s="35" t="s">
        <v>1054</v>
      </c>
      <c r="G232" s="36">
        <v>43317</v>
      </c>
      <c r="H232" s="37">
        <f t="shared" si="7"/>
        <v>43317</v>
      </c>
      <c r="I232" s="35">
        <v>16</v>
      </c>
      <c r="J232" s="35">
        <v>29</v>
      </c>
      <c r="L232" s="35">
        <v>1</v>
      </c>
      <c r="M232" s="35">
        <v>1</v>
      </c>
      <c r="T232" s="35" t="s">
        <v>1274</v>
      </c>
      <c r="U232" s="35" t="s">
        <v>1275</v>
      </c>
      <c r="V232" s="35">
        <v>8</v>
      </c>
      <c r="W232" s="35" t="s">
        <v>1340</v>
      </c>
      <c r="X232" s="35" t="s">
        <v>1307</v>
      </c>
      <c r="Y232" s="35">
        <v>0</v>
      </c>
      <c r="Z232" s="35">
        <v>0</v>
      </c>
      <c r="AA232" s="35">
        <v>0</v>
      </c>
      <c r="AB232" s="35">
        <v>1</v>
      </c>
      <c r="AC232" s="35">
        <v>0</v>
      </c>
      <c r="AD232" s="35">
        <v>0</v>
      </c>
      <c r="AE232" s="35">
        <v>0</v>
      </c>
      <c r="AF232" s="35">
        <v>0</v>
      </c>
      <c r="AH232" s="35">
        <v>8</v>
      </c>
      <c r="AI232" s="35" t="s">
        <v>1311</v>
      </c>
      <c r="AJ232" s="35">
        <v>0</v>
      </c>
      <c r="AK232" s="35">
        <v>1</v>
      </c>
      <c r="AL232" s="35">
        <v>0</v>
      </c>
      <c r="AM232" s="35">
        <v>0</v>
      </c>
      <c r="AN232" s="35">
        <v>0</v>
      </c>
      <c r="AO232" s="35">
        <v>0</v>
      </c>
      <c r="AP232" s="35">
        <v>0</v>
      </c>
      <c r="AR232" s="35">
        <v>0</v>
      </c>
      <c r="AS232" s="35">
        <v>2</v>
      </c>
      <c r="AT232" s="35" t="s">
        <v>1707</v>
      </c>
      <c r="AU232" s="35">
        <v>1</v>
      </c>
      <c r="AV232" s="35">
        <v>1</v>
      </c>
      <c r="AW232" s="35">
        <v>1</v>
      </c>
      <c r="AX232" s="35">
        <v>0</v>
      </c>
      <c r="AY232" s="35">
        <v>0</v>
      </c>
      <c r="AZ232" s="35">
        <v>0</v>
      </c>
      <c r="BA232" s="35">
        <v>0</v>
      </c>
      <c r="BB232" s="35">
        <v>1</v>
      </c>
      <c r="BC232" s="35">
        <v>1</v>
      </c>
      <c r="BD232" s="35">
        <v>1</v>
      </c>
      <c r="BE232" s="35">
        <v>0</v>
      </c>
      <c r="BF232" s="35">
        <v>1</v>
      </c>
      <c r="BG232" s="35">
        <v>0</v>
      </c>
      <c r="BI232" s="35" t="s">
        <v>1291</v>
      </c>
      <c r="BJ232" s="35">
        <v>5</v>
      </c>
      <c r="BK232" s="35" t="s">
        <v>1732</v>
      </c>
      <c r="BL232" s="35">
        <v>1</v>
      </c>
      <c r="BM232" s="35">
        <v>0</v>
      </c>
      <c r="BN232" s="35">
        <v>0</v>
      </c>
      <c r="BO232" s="35">
        <v>0</v>
      </c>
      <c r="BP232" s="35">
        <v>0</v>
      </c>
      <c r="BQ232" s="35">
        <v>0</v>
      </c>
      <c r="BR232" s="35">
        <v>1</v>
      </c>
      <c r="BS232" s="35">
        <v>0</v>
      </c>
      <c r="BT232" s="35">
        <v>0</v>
      </c>
      <c r="BU232" s="35">
        <v>0</v>
      </c>
      <c r="BV232" s="35">
        <v>0</v>
      </c>
      <c r="BW232" s="35">
        <v>0</v>
      </c>
      <c r="BX232" s="35">
        <v>0</v>
      </c>
      <c r="CD232" s="35" t="s">
        <v>1810</v>
      </c>
      <c r="CE232" s="35">
        <v>1</v>
      </c>
      <c r="CF232" s="35">
        <v>1</v>
      </c>
      <c r="CG232" s="35">
        <v>0</v>
      </c>
      <c r="CH232" s="35">
        <v>1</v>
      </c>
      <c r="CI232" s="35">
        <v>0</v>
      </c>
      <c r="CJ232" s="35">
        <v>0</v>
      </c>
      <c r="CK232" s="35">
        <v>1</v>
      </c>
      <c r="CL232" s="35">
        <v>0</v>
      </c>
      <c r="CM232" s="35">
        <v>0</v>
      </c>
      <c r="CN232" s="35">
        <v>0</v>
      </c>
      <c r="CO232" s="35">
        <v>0</v>
      </c>
      <c r="CP232" s="35">
        <v>0</v>
      </c>
      <c r="CQ232" s="35">
        <v>0</v>
      </c>
      <c r="CR232" s="35">
        <v>0</v>
      </c>
      <c r="CS232" s="35">
        <v>0</v>
      </c>
      <c r="CT232" s="35">
        <v>0</v>
      </c>
      <c r="CX232" s="35">
        <v>4</v>
      </c>
      <c r="CY232" s="35">
        <v>4</v>
      </c>
      <c r="CZ232" s="35">
        <v>4</v>
      </c>
      <c r="DA232" s="35" t="s">
        <v>1599</v>
      </c>
      <c r="DB232" s="35">
        <v>4</v>
      </c>
      <c r="DC232" s="35">
        <v>4</v>
      </c>
      <c r="DD232" s="35">
        <v>4</v>
      </c>
      <c r="DE232" s="35">
        <v>4</v>
      </c>
      <c r="DF232" s="35" t="s">
        <v>1599</v>
      </c>
      <c r="DG232" s="35" t="s">
        <v>1599</v>
      </c>
      <c r="DH232" s="35" t="s">
        <v>1599</v>
      </c>
      <c r="DI232" s="35" t="s">
        <v>1599</v>
      </c>
      <c r="DJ232" s="35" t="s">
        <v>1599</v>
      </c>
      <c r="DK232" s="35" t="s">
        <v>1599</v>
      </c>
      <c r="DL232" s="35" t="s">
        <v>1599</v>
      </c>
      <c r="DM232" s="35" t="s">
        <v>1599</v>
      </c>
      <c r="DN232" s="35" t="s">
        <v>1599</v>
      </c>
      <c r="DO232" s="35" t="s">
        <v>1599</v>
      </c>
      <c r="DP232" s="35" t="s">
        <v>1599</v>
      </c>
      <c r="DQ232" s="35" t="s">
        <v>1599</v>
      </c>
      <c r="DR232" s="35" t="s">
        <v>1599</v>
      </c>
      <c r="DS232" s="35" t="s">
        <v>1599</v>
      </c>
      <c r="DT232" s="35" t="s">
        <v>1317</v>
      </c>
      <c r="DU232" s="35" t="s">
        <v>54</v>
      </c>
      <c r="EA232" s="35" t="s">
        <v>837</v>
      </c>
      <c r="EJ232" s="35" t="s">
        <v>1599</v>
      </c>
      <c r="FA232" s="20" t="s">
        <v>1599</v>
      </c>
      <c r="FC232" s="20" t="s">
        <v>1599</v>
      </c>
      <c r="FE232" s="20" t="s">
        <v>1599</v>
      </c>
      <c r="FG232" s="20" t="s">
        <v>1599</v>
      </c>
      <c r="FK232" s="20" t="s">
        <v>1599</v>
      </c>
      <c r="FL232" s="35" t="s">
        <v>1325</v>
      </c>
      <c r="FM232" s="35">
        <v>1</v>
      </c>
      <c r="FN232" s="35">
        <v>0</v>
      </c>
      <c r="FO232" s="35">
        <v>0</v>
      </c>
      <c r="FQ232" s="35" t="s">
        <v>1589</v>
      </c>
      <c r="FR232" s="44"/>
      <c r="FS232" s="35" t="s">
        <v>178</v>
      </c>
      <c r="FT232" s="35">
        <v>61</v>
      </c>
      <c r="FU232" s="35" t="s">
        <v>1301</v>
      </c>
      <c r="FV232" s="35" t="s">
        <v>1283</v>
      </c>
      <c r="FY232" s="35" t="s">
        <v>1284</v>
      </c>
      <c r="FZ232" s="35" t="s">
        <v>1590</v>
      </c>
    </row>
    <row r="233" spans="1:182" x14ac:dyDescent="0.2">
      <c r="A233" s="35" t="s">
        <v>1612</v>
      </c>
      <c r="B233" s="35" t="s">
        <v>568</v>
      </c>
      <c r="C233" s="35" t="s">
        <v>509</v>
      </c>
      <c r="D233" s="35">
        <v>2</v>
      </c>
      <c r="E233" s="35">
        <v>1</v>
      </c>
      <c r="F233" s="35" t="s">
        <v>1054</v>
      </c>
      <c r="G233" s="36">
        <v>43317</v>
      </c>
      <c r="H233" s="37">
        <f t="shared" si="7"/>
        <v>43317</v>
      </c>
      <c r="I233" s="35">
        <v>16</v>
      </c>
      <c r="J233" s="35">
        <v>29</v>
      </c>
      <c r="L233" s="35">
        <v>1</v>
      </c>
      <c r="M233" s="35">
        <v>1</v>
      </c>
      <c r="T233" s="35" t="s">
        <v>1274</v>
      </c>
      <c r="U233" s="35" t="s">
        <v>1275</v>
      </c>
      <c r="V233" s="35">
        <v>8</v>
      </c>
      <c r="W233" s="35" t="s">
        <v>1340</v>
      </c>
      <c r="X233" s="35" t="s">
        <v>1307</v>
      </c>
      <c r="Y233" s="35">
        <v>0</v>
      </c>
      <c r="Z233" s="35">
        <v>0</v>
      </c>
      <c r="AA233" s="35">
        <v>0</v>
      </c>
      <c r="AB233" s="35">
        <v>1</v>
      </c>
      <c r="AC233" s="35">
        <v>0</v>
      </c>
      <c r="AD233" s="35">
        <v>0</v>
      </c>
      <c r="AE233" s="35">
        <v>0</v>
      </c>
      <c r="AF233" s="35">
        <v>0</v>
      </c>
      <c r="AH233" s="35">
        <v>8</v>
      </c>
      <c r="AI233" s="35" t="s">
        <v>1311</v>
      </c>
      <c r="AJ233" s="35">
        <v>0</v>
      </c>
      <c r="AK233" s="35">
        <v>1</v>
      </c>
      <c r="AL233" s="35">
        <v>0</v>
      </c>
      <c r="AM233" s="35">
        <v>0</v>
      </c>
      <c r="AN233" s="35">
        <v>0</v>
      </c>
      <c r="AO233" s="35">
        <v>0</v>
      </c>
      <c r="AP233" s="35">
        <v>0</v>
      </c>
      <c r="AR233" s="35">
        <v>0</v>
      </c>
      <c r="AS233" s="35">
        <v>2</v>
      </c>
      <c r="AT233" s="35" t="s">
        <v>1703</v>
      </c>
      <c r="AU233" s="35">
        <v>1</v>
      </c>
      <c r="AV233" s="35">
        <v>1</v>
      </c>
      <c r="AW233" s="35">
        <v>1</v>
      </c>
      <c r="AX233" s="35">
        <v>0</v>
      </c>
      <c r="AY233" s="35">
        <v>0</v>
      </c>
      <c r="AZ233" s="35">
        <v>1</v>
      </c>
      <c r="BA233" s="35">
        <v>0</v>
      </c>
      <c r="BB233" s="35">
        <v>1</v>
      </c>
      <c r="BC233" s="35">
        <v>0</v>
      </c>
      <c r="BD233" s="35">
        <v>0</v>
      </c>
      <c r="BE233" s="35">
        <v>1</v>
      </c>
      <c r="BF233" s="35">
        <v>1</v>
      </c>
      <c r="BG233" s="35">
        <v>0</v>
      </c>
      <c r="BI233" s="35" t="s">
        <v>1291</v>
      </c>
      <c r="BJ233" s="35">
        <v>5</v>
      </c>
      <c r="BK233" s="35" t="s">
        <v>1292</v>
      </c>
      <c r="BL233" s="35">
        <v>1</v>
      </c>
      <c r="BM233" s="35">
        <v>0</v>
      </c>
      <c r="BN233" s="35">
        <v>0</v>
      </c>
      <c r="BO233" s="35">
        <v>0</v>
      </c>
      <c r="BP233" s="35">
        <v>0</v>
      </c>
      <c r="BQ233" s="35">
        <v>0</v>
      </c>
      <c r="BR233" s="35">
        <v>0</v>
      </c>
      <c r="BS233" s="35">
        <v>0</v>
      </c>
      <c r="BT233" s="35">
        <v>0</v>
      </c>
      <c r="BU233" s="35">
        <v>0</v>
      </c>
      <c r="BV233" s="35">
        <v>0</v>
      </c>
      <c r="BW233" s="35">
        <v>0</v>
      </c>
      <c r="BX233" s="35">
        <v>0</v>
      </c>
      <c r="CD233" s="35" t="s">
        <v>1812</v>
      </c>
      <c r="CE233" s="35">
        <v>1</v>
      </c>
      <c r="CF233" s="35">
        <v>1</v>
      </c>
      <c r="CG233" s="35">
        <v>0</v>
      </c>
      <c r="CH233" s="35">
        <v>1</v>
      </c>
      <c r="CI233" s="35">
        <v>0</v>
      </c>
      <c r="CJ233" s="35">
        <v>0</v>
      </c>
      <c r="CK233" s="35">
        <v>0</v>
      </c>
      <c r="CL233" s="35">
        <v>0</v>
      </c>
      <c r="CM233" s="35">
        <v>0</v>
      </c>
      <c r="CN233" s="35">
        <v>0</v>
      </c>
      <c r="CO233" s="35">
        <v>0</v>
      </c>
      <c r="CP233" s="35">
        <v>0</v>
      </c>
      <c r="CQ233" s="35">
        <v>0</v>
      </c>
      <c r="CR233" s="35">
        <v>0</v>
      </c>
      <c r="CS233" s="35">
        <v>0</v>
      </c>
      <c r="CT233" s="35">
        <v>0</v>
      </c>
      <c r="CX233" s="35">
        <v>4</v>
      </c>
      <c r="CY233" s="35">
        <v>4</v>
      </c>
      <c r="CZ233" s="35">
        <v>4</v>
      </c>
      <c r="DA233" s="35">
        <v>4</v>
      </c>
      <c r="DB233" s="35">
        <v>4</v>
      </c>
      <c r="DC233" s="35">
        <v>4</v>
      </c>
      <c r="DD233" s="35" t="s">
        <v>1599</v>
      </c>
      <c r="DE233" s="35">
        <v>3</v>
      </c>
      <c r="DF233" s="35">
        <v>3</v>
      </c>
      <c r="DG233" s="35">
        <v>1</v>
      </c>
      <c r="DH233" s="35" t="s">
        <v>1599</v>
      </c>
      <c r="DI233" s="35" t="s">
        <v>1599</v>
      </c>
      <c r="DJ233" s="35" t="s">
        <v>1599</v>
      </c>
      <c r="DK233" s="35" t="s">
        <v>1599</v>
      </c>
      <c r="DL233" s="35">
        <v>4</v>
      </c>
      <c r="DM233" s="35" t="s">
        <v>1599</v>
      </c>
      <c r="DN233" s="35" t="s">
        <v>1599</v>
      </c>
      <c r="DO233" s="35" t="s">
        <v>1599</v>
      </c>
      <c r="DP233" s="35" t="s">
        <v>1599</v>
      </c>
      <c r="DQ233" s="35" t="s">
        <v>1599</v>
      </c>
      <c r="DR233" s="35" t="s">
        <v>1599</v>
      </c>
      <c r="DS233" s="35" t="s">
        <v>1599</v>
      </c>
      <c r="DU233" s="35" t="s">
        <v>54</v>
      </c>
      <c r="DY233" s="35" t="s">
        <v>1320</v>
      </c>
      <c r="EA233" s="35" t="s">
        <v>837</v>
      </c>
      <c r="EJ233" s="35" t="s">
        <v>1599</v>
      </c>
      <c r="EY233" s="20">
        <v>15</v>
      </c>
      <c r="FA233" s="20">
        <v>25</v>
      </c>
      <c r="FC233" s="20">
        <v>10</v>
      </c>
      <c r="FE233" s="20">
        <v>5</v>
      </c>
      <c r="FG233" s="20" t="s">
        <v>1599</v>
      </c>
      <c r="FK233" s="20" t="s">
        <v>1599</v>
      </c>
      <c r="FL233" s="35" t="s">
        <v>1599</v>
      </c>
      <c r="FQ233" s="35" t="s">
        <v>1589</v>
      </c>
      <c r="FR233" s="44"/>
      <c r="FS233" s="35" t="s">
        <v>178</v>
      </c>
      <c r="FT233" s="35">
        <v>65</v>
      </c>
      <c r="FU233" s="35" t="s">
        <v>1282</v>
      </c>
      <c r="FV233" s="35" t="s">
        <v>1351</v>
      </c>
      <c r="FZ233" s="35" t="s">
        <v>1591</v>
      </c>
    </row>
    <row r="234" spans="1:182" x14ac:dyDescent="0.2">
      <c r="A234" s="35" t="s">
        <v>1612</v>
      </c>
      <c r="B234" s="35" t="s">
        <v>568</v>
      </c>
      <c r="C234" s="35" t="s">
        <v>521</v>
      </c>
      <c r="D234" s="35">
        <v>1</v>
      </c>
      <c r="E234" s="35">
        <v>1</v>
      </c>
      <c r="F234" s="35" t="s">
        <v>1054</v>
      </c>
      <c r="G234" s="36">
        <v>43317</v>
      </c>
      <c r="H234" s="37">
        <f t="shared" si="7"/>
        <v>43317</v>
      </c>
      <c r="I234" s="35">
        <v>16</v>
      </c>
      <c r="J234" s="35">
        <v>29</v>
      </c>
      <c r="L234" s="35">
        <v>1</v>
      </c>
      <c r="M234" s="35">
        <v>1</v>
      </c>
      <c r="T234" s="35" t="s">
        <v>1339</v>
      </c>
      <c r="U234" s="35" t="s">
        <v>55</v>
      </c>
      <c r="V234" s="35">
        <v>30</v>
      </c>
      <c r="W234" s="35" t="s">
        <v>1340</v>
      </c>
      <c r="X234" s="35" t="s">
        <v>1277</v>
      </c>
      <c r="Y234" s="35">
        <v>1</v>
      </c>
      <c r="Z234" s="35">
        <v>0</v>
      </c>
      <c r="AA234" s="35">
        <v>0</v>
      </c>
      <c r="AB234" s="35">
        <v>0</v>
      </c>
      <c r="AC234" s="35">
        <v>0</v>
      </c>
      <c r="AD234" s="35">
        <v>0</v>
      </c>
      <c r="AE234" s="35">
        <v>0</v>
      </c>
      <c r="AF234" s="35">
        <v>0</v>
      </c>
      <c r="AI234" s="35" t="s">
        <v>1278</v>
      </c>
      <c r="AJ234" s="35">
        <v>1</v>
      </c>
      <c r="AK234" s="35">
        <v>0</v>
      </c>
      <c r="AL234" s="35">
        <v>0</v>
      </c>
      <c r="AM234" s="35">
        <v>0</v>
      </c>
      <c r="AN234" s="35">
        <v>0</v>
      </c>
      <c r="AO234" s="35">
        <v>0</v>
      </c>
      <c r="AP234" s="35">
        <v>0</v>
      </c>
      <c r="AR234" s="35">
        <v>0</v>
      </c>
      <c r="AS234" s="35">
        <v>1</v>
      </c>
      <c r="AT234" s="35" t="s">
        <v>1599</v>
      </c>
      <c r="AU234" s="35">
        <v>0</v>
      </c>
      <c r="AV234" s="35">
        <v>0</v>
      </c>
      <c r="AW234" s="35">
        <v>0</v>
      </c>
      <c r="AX234" s="35">
        <v>0</v>
      </c>
      <c r="AY234" s="35">
        <v>0</v>
      </c>
      <c r="AZ234" s="35">
        <v>0</v>
      </c>
      <c r="BA234" s="35">
        <v>0</v>
      </c>
      <c r="BB234" s="35">
        <v>0</v>
      </c>
      <c r="BC234" s="35">
        <v>0</v>
      </c>
      <c r="BD234" s="35">
        <v>0</v>
      </c>
      <c r="BE234" s="35">
        <v>0</v>
      </c>
      <c r="BF234" s="35">
        <v>0</v>
      </c>
      <c r="BG234" s="35">
        <v>0</v>
      </c>
      <c r="BK234" s="35" t="s">
        <v>1599</v>
      </c>
      <c r="BL234" s="35">
        <v>0</v>
      </c>
      <c r="BM234" s="35">
        <v>0</v>
      </c>
      <c r="BN234" s="35">
        <v>0</v>
      </c>
      <c r="BO234" s="35">
        <v>0</v>
      </c>
      <c r="BP234" s="35">
        <v>0</v>
      </c>
      <c r="BQ234" s="35">
        <v>0</v>
      </c>
      <c r="BR234" s="35">
        <v>0</v>
      </c>
      <c r="BS234" s="35">
        <v>0</v>
      </c>
      <c r="BT234" s="35">
        <v>0</v>
      </c>
      <c r="BU234" s="35">
        <v>0</v>
      </c>
      <c r="BV234" s="35">
        <v>0</v>
      </c>
      <c r="BW234" s="35">
        <v>0</v>
      </c>
      <c r="BX234" s="35">
        <v>0</v>
      </c>
      <c r="CD234" s="35" t="s">
        <v>1599</v>
      </c>
      <c r="CX234" s="35">
        <v>4</v>
      </c>
      <c r="CY234" s="35">
        <v>3</v>
      </c>
      <c r="CZ234" s="35">
        <v>3</v>
      </c>
      <c r="DA234" s="35">
        <v>3</v>
      </c>
      <c r="DB234" s="35">
        <v>3</v>
      </c>
      <c r="DC234" s="35">
        <v>3</v>
      </c>
      <c r="DD234" s="35">
        <v>3</v>
      </c>
      <c r="DE234" s="35">
        <v>3</v>
      </c>
      <c r="DF234" s="35">
        <v>4</v>
      </c>
      <c r="DG234" s="35">
        <v>1</v>
      </c>
      <c r="DH234" s="35">
        <v>3</v>
      </c>
      <c r="DI234" s="35">
        <v>3</v>
      </c>
      <c r="DJ234" s="35">
        <v>2</v>
      </c>
      <c r="DK234" s="35">
        <v>2</v>
      </c>
      <c r="DL234" s="35">
        <v>2</v>
      </c>
      <c r="DM234" s="35">
        <v>3</v>
      </c>
      <c r="DN234" s="35">
        <v>2</v>
      </c>
      <c r="DO234" s="35">
        <v>2</v>
      </c>
      <c r="DP234" s="35">
        <v>2</v>
      </c>
      <c r="DQ234" s="35">
        <v>1</v>
      </c>
      <c r="DR234" s="35">
        <v>1</v>
      </c>
      <c r="DS234" s="35">
        <v>1</v>
      </c>
      <c r="DT234" s="35" t="s">
        <v>1881</v>
      </c>
      <c r="DU234" s="35" t="s">
        <v>54</v>
      </c>
      <c r="EJ234" s="35" t="s">
        <v>1599</v>
      </c>
      <c r="FA234" s="20" t="s">
        <v>1599</v>
      </c>
      <c r="FC234" s="20" t="s">
        <v>1599</v>
      </c>
      <c r="FE234" s="20" t="s">
        <v>1599</v>
      </c>
      <c r="FG234" s="20" t="s">
        <v>1599</v>
      </c>
      <c r="FK234" s="20" t="s">
        <v>1599</v>
      </c>
      <c r="FL234" s="35" t="s">
        <v>1299</v>
      </c>
      <c r="FM234" s="35">
        <v>0</v>
      </c>
      <c r="FN234" s="35">
        <v>0</v>
      </c>
      <c r="FO234" s="35">
        <v>1</v>
      </c>
      <c r="FP234" s="35" t="s">
        <v>1592</v>
      </c>
      <c r="FQ234" s="35" t="s">
        <v>1593</v>
      </c>
      <c r="FR234" s="44">
        <v>68000</v>
      </c>
      <c r="FS234" s="35" t="s">
        <v>1281</v>
      </c>
      <c r="FU234" s="35" t="s">
        <v>1301</v>
      </c>
      <c r="FV234" s="35" t="s">
        <v>1302</v>
      </c>
      <c r="FY234" s="35" t="s">
        <v>1310</v>
      </c>
    </row>
    <row r="235" spans="1:182" x14ac:dyDescent="0.2">
      <c r="A235" s="35" t="s">
        <v>1612</v>
      </c>
      <c r="B235" s="35" t="s">
        <v>568</v>
      </c>
      <c r="C235" s="35" t="s">
        <v>523</v>
      </c>
      <c r="D235" s="35">
        <v>2</v>
      </c>
      <c r="E235" s="35">
        <v>1</v>
      </c>
      <c r="F235" s="35" t="s">
        <v>1054</v>
      </c>
      <c r="G235" s="36">
        <v>43317</v>
      </c>
      <c r="H235" s="37">
        <f t="shared" si="7"/>
        <v>43317</v>
      </c>
      <c r="I235" s="35">
        <v>16</v>
      </c>
      <c r="J235" s="35">
        <v>29</v>
      </c>
      <c r="L235" s="35">
        <v>1</v>
      </c>
      <c r="M235" s="35">
        <v>1</v>
      </c>
      <c r="T235" s="35" t="s">
        <v>1274</v>
      </c>
      <c r="U235" s="35" t="s">
        <v>55</v>
      </c>
      <c r="V235" s="35">
        <v>15</v>
      </c>
      <c r="W235" s="35" t="s">
        <v>1340</v>
      </c>
      <c r="X235" s="35" t="s">
        <v>201</v>
      </c>
      <c r="Y235" s="35">
        <v>0</v>
      </c>
      <c r="Z235" s="35">
        <v>1</v>
      </c>
      <c r="AA235" s="35">
        <v>0</v>
      </c>
      <c r="AB235" s="35">
        <v>0</v>
      </c>
      <c r="AC235" s="35">
        <v>0</v>
      </c>
      <c r="AD235" s="35">
        <v>0</v>
      </c>
      <c r="AE235" s="35">
        <v>0</v>
      </c>
      <c r="AF235" s="35">
        <v>0</v>
      </c>
      <c r="AH235" s="35">
        <v>30</v>
      </c>
      <c r="AI235" s="35" t="s">
        <v>1311</v>
      </c>
      <c r="AJ235" s="35">
        <v>0</v>
      </c>
      <c r="AK235" s="35">
        <v>1</v>
      </c>
      <c r="AL235" s="35">
        <v>0</v>
      </c>
      <c r="AM235" s="35">
        <v>0</v>
      </c>
      <c r="AN235" s="35">
        <v>0</v>
      </c>
      <c r="AO235" s="35">
        <v>0</v>
      </c>
      <c r="AP235" s="35">
        <v>0</v>
      </c>
      <c r="AR235" s="35">
        <v>0</v>
      </c>
      <c r="AS235" s="35">
        <v>2</v>
      </c>
      <c r="AT235" s="35" t="s">
        <v>1663</v>
      </c>
      <c r="AU235" s="35">
        <v>0</v>
      </c>
      <c r="AV235" s="35">
        <v>1</v>
      </c>
      <c r="AW235" s="35">
        <v>0</v>
      </c>
      <c r="AX235" s="35">
        <v>1</v>
      </c>
      <c r="AY235" s="35">
        <v>0</v>
      </c>
      <c r="AZ235" s="35">
        <v>0</v>
      </c>
      <c r="BA235" s="35">
        <v>0</v>
      </c>
      <c r="BB235" s="35">
        <v>0</v>
      </c>
      <c r="BC235" s="35">
        <v>0</v>
      </c>
      <c r="BD235" s="35">
        <v>0</v>
      </c>
      <c r="BE235" s="35">
        <v>0</v>
      </c>
      <c r="BF235" s="35">
        <v>0</v>
      </c>
      <c r="BG235" s="35">
        <v>0</v>
      </c>
      <c r="BK235" s="35" t="s">
        <v>1599</v>
      </c>
      <c r="BL235" s="35">
        <v>0</v>
      </c>
      <c r="BM235" s="35">
        <v>0</v>
      </c>
      <c r="BN235" s="35">
        <v>0</v>
      </c>
      <c r="BO235" s="35">
        <v>0</v>
      </c>
      <c r="BP235" s="35">
        <v>0</v>
      </c>
      <c r="BQ235" s="35">
        <v>0</v>
      </c>
      <c r="BR235" s="35">
        <v>0</v>
      </c>
      <c r="BS235" s="35">
        <v>0</v>
      </c>
      <c r="BT235" s="35">
        <v>0</v>
      </c>
      <c r="BU235" s="35">
        <v>0</v>
      </c>
      <c r="BV235" s="35">
        <v>0</v>
      </c>
      <c r="BW235" s="35">
        <v>0</v>
      </c>
      <c r="BX235" s="35">
        <v>0</v>
      </c>
      <c r="CD235" s="35" t="s">
        <v>1599</v>
      </c>
      <c r="CX235" s="35" t="s">
        <v>1599</v>
      </c>
      <c r="CY235" s="35" t="s">
        <v>1599</v>
      </c>
      <c r="CZ235" s="35" t="s">
        <v>1599</v>
      </c>
      <c r="DA235" s="35" t="s">
        <v>1599</v>
      </c>
      <c r="DB235" s="35" t="s">
        <v>1599</v>
      </c>
      <c r="DC235" s="35" t="s">
        <v>1599</v>
      </c>
      <c r="DD235" s="35" t="s">
        <v>1599</v>
      </c>
      <c r="DE235" s="35" t="s">
        <v>1599</v>
      </c>
      <c r="DF235" s="35" t="s">
        <v>1599</v>
      </c>
      <c r="DG235" s="35" t="s">
        <v>1599</v>
      </c>
      <c r="DH235" s="35" t="s">
        <v>1599</v>
      </c>
      <c r="DI235" s="35" t="s">
        <v>1599</v>
      </c>
      <c r="DJ235" s="35" t="s">
        <v>1599</v>
      </c>
      <c r="DK235" s="35" t="s">
        <v>1599</v>
      </c>
      <c r="DL235" s="35" t="s">
        <v>1599</v>
      </c>
      <c r="DM235" s="35" t="s">
        <v>1599</v>
      </c>
      <c r="DN235" s="35" t="s">
        <v>1599</v>
      </c>
      <c r="DO235" s="35" t="s">
        <v>1599</v>
      </c>
      <c r="DP235" s="35" t="s">
        <v>1599</v>
      </c>
      <c r="DQ235" s="35" t="s">
        <v>1599</v>
      </c>
      <c r="DR235" s="35" t="s">
        <v>1599</v>
      </c>
      <c r="DS235" s="35" t="s">
        <v>1599</v>
      </c>
      <c r="DT235" s="35" t="s">
        <v>1881</v>
      </c>
      <c r="DU235" s="35" t="s">
        <v>54</v>
      </c>
      <c r="DV235" s="35">
        <v>7</v>
      </c>
      <c r="DW235" s="35" t="s">
        <v>1319</v>
      </c>
      <c r="DY235" s="35" t="s">
        <v>54</v>
      </c>
      <c r="DZ235" s="35">
        <v>20</v>
      </c>
      <c r="EA235" s="35" t="s">
        <v>837</v>
      </c>
      <c r="EB235" s="35" t="s">
        <v>1296</v>
      </c>
      <c r="EC235" s="35" t="s">
        <v>1284</v>
      </c>
      <c r="EJ235" s="35" t="s">
        <v>1626</v>
      </c>
      <c r="EK235" s="35">
        <v>0</v>
      </c>
      <c r="EL235" s="35">
        <v>1</v>
      </c>
      <c r="EM235" s="35">
        <v>0</v>
      </c>
      <c r="EN235" s="35">
        <v>0</v>
      </c>
      <c r="EO235" s="35">
        <v>0</v>
      </c>
      <c r="EP235" s="35">
        <v>1</v>
      </c>
      <c r="EQ235" s="35">
        <v>0</v>
      </c>
      <c r="ER235" s="35">
        <v>0</v>
      </c>
      <c r="ES235" s="35">
        <v>0</v>
      </c>
      <c r="EY235" s="20">
        <v>92</v>
      </c>
      <c r="FA235" s="20">
        <v>25</v>
      </c>
      <c r="FC235" s="20">
        <v>8</v>
      </c>
      <c r="FE235" s="20" t="s">
        <v>1599</v>
      </c>
      <c r="FG235" s="20">
        <v>50</v>
      </c>
      <c r="FK235" s="20" t="s">
        <v>1599</v>
      </c>
      <c r="FL235" s="35" t="s">
        <v>1299</v>
      </c>
      <c r="FM235" s="35">
        <v>0</v>
      </c>
      <c r="FN235" s="35">
        <v>0</v>
      </c>
      <c r="FO235" s="35">
        <v>1</v>
      </c>
      <c r="FQ235" s="35" t="s">
        <v>1363</v>
      </c>
      <c r="FR235" s="44">
        <v>49100</v>
      </c>
      <c r="FS235" s="35" t="s">
        <v>1281</v>
      </c>
      <c r="FT235" s="35">
        <v>49</v>
      </c>
      <c r="FU235" s="35" t="s">
        <v>1301</v>
      </c>
      <c r="FV235" s="35" t="s">
        <v>1302</v>
      </c>
      <c r="FY235" s="35" t="s">
        <v>1303</v>
      </c>
    </row>
    <row r="236" spans="1:182" x14ac:dyDescent="0.2">
      <c r="A236" s="35" t="s">
        <v>1612</v>
      </c>
      <c r="B236" s="35" t="s">
        <v>568</v>
      </c>
      <c r="C236" s="35" t="s">
        <v>525</v>
      </c>
      <c r="D236" s="35">
        <v>2</v>
      </c>
      <c r="E236" s="35">
        <v>1</v>
      </c>
      <c r="F236" s="35" t="s">
        <v>1054</v>
      </c>
      <c r="G236" s="36">
        <v>43317</v>
      </c>
      <c r="H236" s="37">
        <f t="shared" si="7"/>
        <v>43317</v>
      </c>
      <c r="I236" s="35">
        <v>16</v>
      </c>
      <c r="J236" s="35">
        <v>29</v>
      </c>
      <c r="L236" s="35">
        <v>1</v>
      </c>
      <c r="M236" s="35">
        <v>1</v>
      </c>
      <c r="T236" s="35" t="s">
        <v>1274</v>
      </c>
      <c r="U236" s="35" t="s">
        <v>55</v>
      </c>
      <c r="V236" s="35">
        <v>15</v>
      </c>
      <c r="W236" s="35" t="s">
        <v>1340</v>
      </c>
      <c r="X236" s="35" t="s">
        <v>201</v>
      </c>
      <c r="Y236" s="35">
        <v>0</v>
      </c>
      <c r="Z236" s="35">
        <v>1</v>
      </c>
      <c r="AA236" s="35">
        <v>0</v>
      </c>
      <c r="AB236" s="35">
        <v>0</v>
      </c>
      <c r="AC236" s="35">
        <v>0</v>
      </c>
      <c r="AD236" s="35">
        <v>0</v>
      </c>
      <c r="AE236" s="35">
        <v>0</v>
      </c>
      <c r="AF236" s="35">
        <v>0</v>
      </c>
      <c r="AH236" s="35">
        <v>30</v>
      </c>
      <c r="AI236" s="35" t="s">
        <v>1311</v>
      </c>
      <c r="AJ236" s="35">
        <v>0</v>
      </c>
      <c r="AK236" s="35">
        <v>1</v>
      </c>
      <c r="AL236" s="35">
        <v>0</v>
      </c>
      <c r="AM236" s="35">
        <v>0</v>
      </c>
      <c r="AN236" s="35">
        <v>0</v>
      </c>
      <c r="AO236" s="35">
        <v>0</v>
      </c>
      <c r="AP236" s="35">
        <v>0</v>
      </c>
      <c r="AR236" s="35">
        <v>0</v>
      </c>
      <c r="AS236" s="35">
        <v>2</v>
      </c>
      <c r="AT236" s="35" t="s">
        <v>1663</v>
      </c>
      <c r="AU236" s="35">
        <v>0</v>
      </c>
      <c r="AV236" s="35">
        <v>1</v>
      </c>
      <c r="AW236" s="35">
        <v>0</v>
      </c>
      <c r="AX236" s="35">
        <v>1</v>
      </c>
      <c r="AY236" s="35">
        <v>0</v>
      </c>
      <c r="AZ236" s="35">
        <v>0</v>
      </c>
      <c r="BA236" s="35">
        <v>0</v>
      </c>
      <c r="BB236" s="35">
        <v>0</v>
      </c>
      <c r="BC236" s="35">
        <v>0</v>
      </c>
      <c r="BD236" s="35">
        <v>0</v>
      </c>
      <c r="BE236" s="35">
        <v>0</v>
      </c>
      <c r="BF236" s="35">
        <v>0</v>
      </c>
      <c r="BG236" s="35">
        <v>0</v>
      </c>
      <c r="BI236" s="35" t="s">
        <v>1322</v>
      </c>
      <c r="BK236" s="35" t="s">
        <v>1334</v>
      </c>
      <c r="BL236" s="35">
        <v>0</v>
      </c>
      <c r="BM236" s="35">
        <v>0</v>
      </c>
      <c r="BN236" s="35">
        <v>0</v>
      </c>
      <c r="BO236" s="35">
        <v>0</v>
      </c>
      <c r="BP236" s="35">
        <v>0</v>
      </c>
      <c r="BQ236" s="35">
        <v>0</v>
      </c>
      <c r="BR236" s="35">
        <v>0</v>
      </c>
      <c r="BS236" s="35">
        <v>0</v>
      </c>
      <c r="BT236" s="35">
        <v>0</v>
      </c>
      <c r="BU236" s="35">
        <v>0</v>
      </c>
      <c r="BV236" s="35">
        <v>1</v>
      </c>
      <c r="BW236" s="35">
        <v>0</v>
      </c>
      <c r="BX236" s="35">
        <v>0</v>
      </c>
      <c r="CD236" s="35" t="s">
        <v>1315</v>
      </c>
      <c r="CE236" s="35">
        <v>0</v>
      </c>
      <c r="CF236" s="35">
        <v>0</v>
      </c>
      <c r="CG236" s="35">
        <v>0</v>
      </c>
      <c r="CH236" s="35">
        <v>0</v>
      </c>
      <c r="CI236" s="35">
        <v>0</v>
      </c>
      <c r="CJ236" s="35">
        <v>1</v>
      </c>
      <c r="CK236" s="35">
        <v>0</v>
      </c>
      <c r="CL236" s="35">
        <v>0</v>
      </c>
      <c r="CM236" s="35">
        <v>0</v>
      </c>
      <c r="CN236" s="35">
        <v>0</v>
      </c>
      <c r="CO236" s="35">
        <v>0</v>
      </c>
      <c r="CP236" s="35">
        <v>0</v>
      </c>
      <c r="CQ236" s="35">
        <v>0</v>
      </c>
      <c r="CR236" s="35">
        <v>0</v>
      </c>
      <c r="CS236" s="35">
        <v>0</v>
      </c>
      <c r="CT236" s="35">
        <v>0</v>
      </c>
      <c r="CX236" s="35" t="s">
        <v>1599</v>
      </c>
      <c r="CY236" s="35" t="s">
        <v>1599</v>
      </c>
      <c r="CZ236" s="35">
        <v>3</v>
      </c>
      <c r="DA236" s="35">
        <v>4</v>
      </c>
      <c r="DB236" s="35">
        <v>3</v>
      </c>
      <c r="DC236" s="35" t="s">
        <v>1599</v>
      </c>
      <c r="DD236" s="35" t="s">
        <v>1599</v>
      </c>
      <c r="DE236" s="35" t="s">
        <v>1599</v>
      </c>
      <c r="DF236" s="35">
        <v>4</v>
      </c>
      <c r="DG236" s="35">
        <v>2</v>
      </c>
      <c r="DH236" s="35">
        <v>4</v>
      </c>
      <c r="DI236" s="35">
        <v>3</v>
      </c>
      <c r="DJ236" s="35">
        <v>4</v>
      </c>
      <c r="DK236" s="35">
        <v>4</v>
      </c>
      <c r="DL236" s="35">
        <v>2</v>
      </c>
      <c r="DM236" s="35">
        <v>3</v>
      </c>
      <c r="DN236" s="35">
        <v>4</v>
      </c>
      <c r="DO236" s="35">
        <v>3</v>
      </c>
      <c r="DP236" s="35" t="s">
        <v>1599</v>
      </c>
      <c r="DQ236" s="35" t="s">
        <v>1599</v>
      </c>
      <c r="DR236" s="35" t="s">
        <v>1599</v>
      </c>
      <c r="DS236" s="35" t="s">
        <v>1599</v>
      </c>
      <c r="DU236" s="35" t="s">
        <v>54</v>
      </c>
      <c r="DV236" s="35">
        <v>7</v>
      </c>
      <c r="DW236" s="35" t="s">
        <v>1319</v>
      </c>
      <c r="DY236" s="35" t="s">
        <v>54</v>
      </c>
      <c r="DZ236" s="35">
        <v>20</v>
      </c>
      <c r="EA236" s="35" t="s">
        <v>837</v>
      </c>
      <c r="EB236" s="35" t="s">
        <v>1296</v>
      </c>
      <c r="EC236" s="35" t="s">
        <v>1284</v>
      </c>
      <c r="EJ236" s="35" t="s">
        <v>201</v>
      </c>
      <c r="EK236" s="35">
        <v>0</v>
      </c>
      <c r="EL236" s="35">
        <v>1</v>
      </c>
      <c r="EM236" s="35">
        <v>0</v>
      </c>
      <c r="EN236" s="35">
        <v>0</v>
      </c>
      <c r="EO236" s="35">
        <v>0</v>
      </c>
      <c r="EP236" s="35">
        <v>0</v>
      </c>
      <c r="EQ236" s="35">
        <v>0</v>
      </c>
      <c r="ER236" s="35">
        <v>0</v>
      </c>
      <c r="ES236" s="35">
        <v>0</v>
      </c>
      <c r="EY236" s="20">
        <v>92</v>
      </c>
      <c r="FA236" s="20">
        <v>25</v>
      </c>
      <c r="FC236" s="20">
        <v>8</v>
      </c>
      <c r="FE236" s="20" t="s">
        <v>1599</v>
      </c>
      <c r="FG236" s="20">
        <v>50</v>
      </c>
      <c r="FK236" s="20" t="s">
        <v>1599</v>
      </c>
      <c r="FL236" s="35" t="s">
        <v>1923</v>
      </c>
      <c r="FM236" s="35">
        <v>0</v>
      </c>
      <c r="FN236" s="35">
        <v>1</v>
      </c>
      <c r="FO236" s="35">
        <v>0</v>
      </c>
      <c r="FQ236" s="35" t="s">
        <v>1363</v>
      </c>
      <c r="FR236" s="44">
        <v>49100</v>
      </c>
      <c r="FS236" s="35" t="s">
        <v>1281</v>
      </c>
      <c r="FT236" s="35">
        <v>52</v>
      </c>
      <c r="FU236" s="35" t="s">
        <v>1282</v>
      </c>
      <c r="FV236" s="35" t="s">
        <v>1302</v>
      </c>
      <c r="FY236" s="35" t="s">
        <v>1303</v>
      </c>
    </row>
    <row r="237" spans="1:182" x14ac:dyDescent="0.2">
      <c r="A237" s="35" t="s">
        <v>1612</v>
      </c>
      <c r="B237" s="35" t="s">
        <v>568</v>
      </c>
      <c r="C237" s="35" t="s">
        <v>537</v>
      </c>
      <c r="D237" s="35">
        <v>2</v>
      </c>
      <c r="E237" s="35">
        <v>1</v>
      </c>
      <c r="F237" s="35" t="s">
        <v>1054</v>
      </c>
      <c r="G237" s="36">
        <v>43317</v>
      </c>
      <c r="H237" s="37">
        <f t="shared" si="7"/>
        <v>43317</v>
      </c>
      <c r="I237" s="35">
        <v>17</v>
      </c>
      <c r="J237" s="35">
        <v>29</v>
      </c>
      <c r="L237" s="35">
        <v>1</v>
      </c>
      <c r="M237" s="35">
        <v>1</v>
      </c>
      <c r="T237" s="35" t="s">
        <v>1339</v>
      </c>
      <c r="U237" s="35" t="s">
        <v>1275</v>
      </c>
      <c r="V237" s="35">
        <v>15</v>
      </c>
      <c r="W237" s="35" t="s">
        <v>1276</v>
      </c>
      <c r="X237" s="35" t="s">
        <v>1354</v>
      </c>
      <c r="Y237" s="35">
        <v>0</v>
      </c>
      <c r="Z237" s="35">
        <v>0</v>
      </c>
      <c r="AA237" s="35">
        <v>0</v>
      </c>
      <c r="AB237" s="35">
        <v>0</v>
      </c>
      <c r="AC237" s="35">
        <v>0</v>
      </c>
      <c r="AD237" s="35">
        <v>0</v>
      </c>
      <c r="AE237" s="35">
        <v>1</v>
      </c>
      <c r="AF237" s="35">
        <v>0</v>
      </c>
      <c r="AH237" s="35">
        <v>15</v>
      </c>
      <c r="AI237" s="35" t="s">
        <v>1311</v>
      </c>
      <c r="AJ237" s="35">
        <v>0</v>
      </c>
      <c r="AK237" s="35">
        <v>1</v>
      </c>
      <c r="AL237" s="35">
        <v>0</v>
      </c>
      <c r="AM237" s="35">
        <v>0</v>
      </c>
      <c r="AN237" s="35">
        <v>0</v>
      </c>
      <c r="AO237" s="35">
        <v>0</v>
      </c>
      <c r="AP237" s="35">
        <v>0</v>
      </c>
      <c r="AR237" s="35">
        <v>0</v>
      </c>
      <c r="AS237" s="35">
        <v>2</v>
      </c>
      <c r="AT237" s="35" t="s">
        <v>1304</v>
      </c>
      <c r="AU237" s="35">
        <v>0</v>
      </c>
      <c r="AV237" s="35">
        <v>1</v>
      </c>
      <c r="AW237" s="35">
        <v>0</v>
      </c>
      <c r="AX237" s="35">
        <v>0</v>
      </c>
      <c r="AY237" s="35">
        <v>0</v>
      </c>
      <c r="AZ237" s="35">
        <v>0</v>
      </c>
      <c r="BA237" s="35">
        <v>0</v>
      </c>
      <c r="BB237" s="35">
        <v>0</v>
      </c>
      <c r="BC237" s="35">
        <v>0</v>
      </c>
      <c r="BD237" s="35">
        <v>0</v>
      </c>
      <c r="BE237" s="35">
        <v>0</v>
      </c>
      <c r="BF237" s="35">
        <v>0</v>
      </c>
      <c r="BG237" s="35">
        <v>0</v>
      </c>
      <c r="BI237" s="35" t="s">
        <v>1291</v>
      </c>
      <c r="BJ237" s="35">
        <v>30</v>
      </c>
      <c r="BK237" s="35" t="s">
        <v>1314</v>
      </c>
      <c r="BL237" s="35">
        <v>0</v>
      </c>
      <c r="BM237" s="35">
        <v>0</v>
      </c>
      <c r="BN237" s="35">
        <v>0</v>
      </c>
      <c r="BO237" s="35">
        <v>0</v>
      </c>
      <c r="BP237" s="35">
        <v>0</v>
      </c>
      <c r="BQ237" s="35">
        <v>0</v>
      </c>
      <c r="BR237" s="35">
        <v>0</v>
      </c>
      <c r="BS237" s="35">
        <v>1</v>
      </c>
      <c r="BT237" s="35">
        <v>0</v>
      </c>
      <c r="BU237" s="35">
        <v>0</v>
      </c>
      <c r="BV237" s="35">
        <v>0</v>
      </c>
      <c r="BW237" s="35">
        <v>0</v>
      </c>
      <c r="BX237" s="35">
        <v>0</v>
      </c>
      <c r="CD237" s="35" t="s">
        <v>1295</v>
      </c>
      <c r="CE237" s="35">
        <v>0</v>
      </c>
      <c r="CF237" s="35">
        <v>0</v>
      </c>
      <c r="CG237" s="35">
        <v>0</v>
      </c>
      <c r="CH237" s="35">
        <v>0</v>
      </c>
      <c r="CI237" s="35">
        <v>0</v>
      </c>
      <c r="CJ237" s="35">
        <v>0</v>
      </c>
      <c r="CK237" s="35">
        <v>0</v>
      </c>
      <c r="CL237" s="35">
        <v>0</v>
      </c>
      <c r="CM237" s="35">
        <v>1</v>
      </c>
      <c r="CN237" s="35">
        <v>0</v>
      </c>
      <c r="CO237" s="35">
        <v>0</v>
      </c>
      <c r="CP237" s="35">
        <v>0</v>
      </c>
      <c r="CQ237" s="35">
        <v>0</v>
      </c>
      <c r="CR237" s="35">
        <v>0</v>
      </c>
      <c r="CS237" s="35">
        <v>0</v>
      </c>
      <c r="CT237" s="35">
        <v>0</v>
      </c>
      <c r="CX237" s="35">
        <v>4</v>
      </c>
      <c r="CY237" s="35">
        <v>3</v>
      </c>
      <c r="CZ237" s="35">
        <v>3</v>
      </c>
      <c r="DA237" s="35">
        <v>2</v>
      </c>
      <c r="DB237" s="35">
        <v>3</v>
      </c>
      <c r="DC237" s="35">
        <v>3</v>
      </c>
      <c r="DD237" s="35">
        <v>1</v>
      </c>
      <c r="DE237" s="35">
        <v>1</v>
      </c>
      <c r="DF237" s="35">
        <v>1</v>
      </c>
      <c r="DG237" s="35">
        <v>1</v>
      </c>
      <c r="DH237" s="35">
        <v>1</v>
      </c>
      <c r="DI237" s="35">
        <v>1</v>
      </c>
      <c r="DJ237" s="35">
        <v>1</v>
      </c>
      <c r="DK237" s="35">
        <v>1</v>
      </c>
      <c r="DL237" s="35">
        <v>3</v>
      </c>
      <c r="DM237" s="35">
        <v>1</v>
      </c>
      <c r="DN237" s="35">
        <v>1</v>
      </c>
      <c r="DO237" s="35">
        <v>1</v>
      </c>
      <c r="DP237" s="35">
        <v>1</v>
      </c>
      <c r="DQ237" s="35">
        <v>1</v>
      </c>
      <c r="DR237" s="35">
        <v>1</v>
      </c>
      <c r="DS237" s="35">
        <v>1</v>
      </c>
      <c r="DT237" s="35" t="s">
        <v>1296</v>
      </c>
      <c r="DU237" s="35" t="s">
        <v>51</v>
      </c>
      <c r="EJ237" s="35" t="s">
        <v>1599</v>
      </c>
      <c r="EW237" s="20" t="s">
        <v>51</v>
      </c>
      <c r="FA237" s="20" t="s">
        <v>1599</v>
      </c>
      <c r="FC237" s="20" t="s">
        <v>1599</v>
      </c>
      <c r="FE237" s="20" t="s">
        <v>1599</v>
      </c>
      <c r="FG237" s="20" t="s">
        <v>1599</v>
      </c>
      <c r="FK237" s="20" t="s">
        <v>1599</v>
      </c>
      <c r="FL237" s="35" t="s">
        <v>1299</v>
      </c>
      <c r="FM237" s="35">
        <v>0</v>
      </c>
      <c r="FN237" s="35">
        <v>0</v>
      </c>
      <c r="FO237" s="35">
        <v>1</v>
      </c>
      <c r="FP237" s="35" t="s">
        <v>1594</v>
      </c>
      <c r="FQ237" s="35" t="s">
        <v>1376</v>
      </c>
      <c r="FR237" s="44">
        <v>17690</v>
      </c>
      <c r="FS237" s="35" t="s">
        <v>1281</v>
      </c>
      <c r="FT237" s="35">
        <v>66</v>
      </c>
      <c r="FU237" s="35" t="s">
        <v>1282</v>
      </c>
      <c r="FV237" s="35" t="s">
        <v>1283</v>
      </c>
      <c r="FY237" s="35" t="s">
        <v>1310</v>
      </c>
      <c r="FZ237" s="35" t="s">
        <v>1595</v>
      </c>
    </row>
    <row r="238" spans="1:182" x14ac:dyDescent="0.2">
      <c r="A238" s="35" t="s">
        <v>1612</v>
      </c>
      <c r="B238" s="35" t="s">
        <v>568</v>
      </c>
      <c r="C238" s="35" t="s">
        <v>539</v>
      </c>
      <c r="D238" s="35">
        <v>2</v>
      </c>
      <c r="E238" s="35">
        <v>1</v>
      </c>
      <c r="F238" s="35" t="s">
        <v>1054</v>
      </c>
      <c r="G238" s="36">
        <v>43317</v>
      </c>
      <c r="H238" s="37">
        <f t="shared" si="7"/>
        <v>43317</v>
      </c>
      <c r="I238" s="35">
        <v>17</v>
      </c>
      <c r="J238" s="35">
        <v>29</v>
      </c>
      <c r="L238" s="35">
        <v>1</v>
      </c>
      <c r="M238" s="35">
        <v>1</v>
      </c>
      <c r="T238" s="35" t="s">
        <v>1339</v>
      </c>
      <c r="U238" s="35" t="s">
        <v>1275</v>
      </c>
      <c r="V238" s="35">
        <v>15</v>
      </c>
      <c r="W238" s="35" t="s">
        <v>1276</v>
      </c>
      <c r="X238" s="35" t="s">
        <v>1354</v>
      </c>
      <c r="Y238" s="35">
        <v>0</v>
      </c>
      <c r="Z238" s="35">
        <v>0</v>
      </c>
      <c r="AA238" s="35">
        <v>0</v>
      </c>
      <c r="AB238" s="35">
        <v>0</v>
      </c>
      <c r="AC238" s="35">
        <v>0</v>
      </c>
      <c r="AD238" s="35">
        <v>0</v>
      </c>
      <c r="AE238" s="35">
        <v>1</v>
      </c>
      <c r="AF238" s="35">
        <v>0</v>
      </c>
      <c r="AH238" s="35">
        <v>15</v>
      </c>
      <c r="AI238" s="35" t="s">
        <v>1311</v>
      </c>
      <c r="AJ238" s="35">
        <v>0</v>
      </c>
      <c r="AK238" s="35">
        <v>1</v>
      </c>
      <c r="AL238" s="35">
        <v>0</v>
      </c>
      <c r="AM238" s="35">
        <v>0</v>
      </c>
      <c r="AN238" s="35">
        <v>0</v>
      </c>
      <c r="AO238" s="35">
        <v>0</v>
      </c>
      <c r="AP238" s="35">
        <v>0</v>
      </c>
      <c r="AR238" s="35">
        <v>0</v>
      </c>
      <c r="AS238" s="35">
        <v>2</v>
      </c>
      <c r="AT238" s="35" t="s">
        <v>1304</v>
      </c>
      <c r="AU238" s="35">
        <v>0</v>
      </c>
      <c r="AV238" s="35">
        <v>1</v>
      </c>
      <c r="AW238" s="35">
        <v>0</v>
      </c>
      <c r="AX238" s="35">
        <v>0</v>
      </c>
      <c r="AY238" s="35">
        <v>0</v>
      </c>
      <c r="AZ238" s="35">
        <v>0</v>
      </c>
      <c r="BA238" s="35">
        <v>0</v>
      </c>
      <c r="BB238" s="35">
        <v>0</v>
      </c>
      <c r="BC238" s="35">
        <v>0</v>
      </c>
      <c r="BD238" s="35">
        <v>0</v>
      </c>
      <c r="BE238" s="35">
        <v>0</v>
      </c>
      <c r="BF238" s="35">
        <v>0</v>
      </c>
      <c r="BG238" s="35">
        <v>0</v>
      </c>
      <c r="BI238" s="35" t="s">
        <v>1291</v>
      </c>
      <c r="BK238" s="35" t="s">
        <v>1314</v>
      </c>
      <c r="BL238" s="35">
        <v>0</v>
      </c>
      <c r="BM238" s="35">
        <v>0</v>
      </c>
      <c r="BN238" s="35">
        <v>0</v>
      </c>
      <c r="BO238" s="35">
        <v>0</v>
      </c>
      <c r="BP238" s="35">
        <v>0</v>
      </c>
      <c r="BQ238" s="35">
        <v>0</v>
      </c>
      <c r="BR238" s="35">
        <v>0</v>
      </c>
      <c r="BS238" s="35">
        <v>1</v>
      </c>
      <c r="BT238" s="35">
        <v>0</v>
      </c>
      <c r="BU238" s="35">
        <v>0</v>
      </c>
      <c r="BV238" s="35">
        <v>0</v>
      </c>
      <c r="BW238" s="35">
        <v>0</v>
      </c>
      <c r="BX238" s="35">
        <v>0</v>
      </c>
      <c r="CD238" s="35" t="s">
        <v>1295</v>
      </c>
      <c r="CE238" s="35">
        <v>0</v>
      </c>
      <c r="CF238" s="35">
        <v>0</v>
      </c>
      <c r="CG238" s="35">
        <v>0</v>
      </c>
      <c r="CH238" s="35">
        <v>0</v>
      </c>
      <c r="CI238" s="35">
        <v>0</v>
      </c>
      <c r="CJ238" s="35">
        <v>0</v>
      </c>
      <c r="CK238" s="35">
        <v>0</v>
      </c>
      <c r="CL238" s="35">
        <v>0</v>
      </c>
      <c r="CM238" s="35">
        <v>1</v>
      </c>
      <c r="CN238" s="35">
        <v>0</v>
      </c>
      <c r="CO238" s="35">
        <v>0</v>
      </c>
      <c r="CP238" s="35">
        <v>0</v>
      </c>
      <c r="CQ238" s="35">
        <v>0</v>
      </c>
      <c r="CR238" s="35">
        <v>0</v>
      </c>
      <c r="CS238" s="35">
        <v>0</v>
      </c>
      <c r="CT238" s="35">
        <v>0</v>
      </c>
      <c r="CX238" s="35" t="s">
        <v>1599</v>
      </c>
      <c r="CY238" s="35" t="s">
        <v>1599</v>
      </c>
      <c r="CZ238" s="35" t="s">
        <v>1599</v>
      </c>
      <c r="DA238" s="35" t="s">
        <v>1599</v>
      </c>
      <c r="DB238" s="35" t="s">
        <v>1599</v>
      </c>
      <c r="DC238" s="35" t="s">
        <v>1599</v>
      </c>
      <c r="DD238" s="35" t="s">
        <v>1599</v>
      </c>
      <c r="DE238" s="35" t="s">
        <v>1599</v>
      </c>
      <c r="DF238" s="35" t="s">
        <v>1599</v>
      </c>
      <c r="DG238" s="35" t="s">
        <v>1599</v>
      </c>
      <c r="DH238" s="35" t="s">
        <v>1599</v>
      </c>
      <c r="DI238" s="35" t="s">
        <v>1599</v>
      </c>
      <c r="DJ238" s="35" t="s">
        <v>1599</v>
      </c>
      <c r="DK238" s="35" t="s">
        <v>1599</v>
      </c>
      <c r="DL238" s="35" t="s">
        <v>1599</v>
      </c>
      <c r="DM238" s="35" t="s">
        <v>1599</v>
      </c>
      <c r="DN238" s="35" t="s">
        <v>1599</v>
      </c>
      <c r="DO238" s="35" t="s">
        <v>1599</v>
      </c>
      <c r="DP238" s="35" t="s">
        <v>1599</v>
      </c>
      <c r="DQ238" s="35" t="s">
        <v>1599</v>
      </c>
      <c r="DR238" s="35" t="s">
        <v>1599</v>
      </c>
      <c r="DS238" s="35" t="s">
        <v>1599</v>
      </c>
      <c r="DU238" s="35" t="s">
        <v>51</v>
      </c>
      <c r="EJ238" s="35" t="s">
        <v>1599</v>
      </c>
      <c r="EW238" s="20" t="s">
        <v>51</v>
      </c>
      <c r="FA238" s="20" t="s">
        <v>1599</v>
      </c>
      <c r="FC238" s="20" t="s">
        <v>1599</v>
      </c>
      <c r="FE238" s="20" t="s">
        <v>1599</v>
      </c>
      <c r="FG238" s="20" t="s">
        <v>1599</v>
      </c>
      <c r="FK238" s="20" t="s">
        <v>1599</v>
      </c>
      <c r="FL238" s="35" t="s">
        <v>1599</v>
      </c>
      <c r="FQ238" s="35" t="s">
        <v>1376</v>
      </c>
      <c r="FR238" s="44">
        <v>17960</v>
      </c>
      <c r="FS238" s="35" t="s">
        <v>1281</v>
      </c>
      <c r="FT238" s="35">
        <v>64</v>
      </c>
      <c r="FU238" s="35" t="s">
        <v>1301</v>
      </c>
      <c r="FV238" s="35" t="s">
        <v>1283</v>
      </c>
      <c r="FY238" s="35" t="s">
        <v>1310</v>
      </c>
    </row>
    <row r="239" spans="1:182" x14ac:dyDescent="0.2">
      <c r="A239" s="35" t="s">
        <v>1612</v>
      </c>
      <c r="B239" s="35" t="s">
        <v>568</v>
      </c>
      <c r="C239" s="35" t="s">
        <v>546</v>
      </c>
      <c r="D239" s="35">
        <v>2</v>
      </c>
      <c r="E239" s="35">
        <v>1</v>
      </c>
      <c r="F239" s="35" t="s">
        <v>1054</v>
      </c>
      <c r="G239" s="36">
        <v>43317</v>
      </c>
      <c r="H239" s="37">
        <f t="shared" si="7"/>
        <v>43317</v>
      </c>
      <c r="I239" s="35">
        <v>17</v>
      </c>
      <c r="J239" s="35">
        <v>29</v>
      </c>
      <c r="L239" s="35">
        <v>1</v>
      </c>
      <c r="M239" s="35">
        <v>1</v>
      </c>
      <c r="T239" s="35" t="s">
        <v>1339</v>
      </c>
      <c r="U239" s="35" t="s">
        <v>1275</v>
      </c>
      <c r="W239" s="35" t="s">
        <v>1340</v>
      </c>
      <c r="X239" s="35" t="s">
        <v>201</v>
      </c>
      <c r="Y239" s="35">
        <v>0</v>
      </c>
      <c r="Z239" s="35">
        <v>1</v>
      </c>
      <c r="AA239" s="35">
        <v>0</v>
      </c>
      <c r="AB239" s="35">
        <v>0</v>
      </c>
      <c r="AC239" s="35">
        <v>0</v>
      </c>
      <c r="AD239" s="35">
        <v>0</v>
      </c>
      <c r="AE239" s="35">
        <v>0</v>
      </c>
      <c r="AF239" s="35">
        <v>0</v>
      </c>
      <c r="AI239" s="35" t="s">
        <v>1287</v>
      </c>
      <c r="AJ239" s="35">
        <v>0</v>
      </c>
      <c r="AK239" s="35">
        <v>0</v>
      </c>
      <c r="AL239" s="35">
        <v>1</v>
      </c>
      <c r="AM239" s="35">
        <v>0</v>
      </c>
      <c r="AN239" s="35">
        <v>0</v>
      </c>
      <c r="AO239" s="35">
        <v>0</v>
      </c>
      <c r="AP239" s="35">
        <v>0</v>
      </c>
      <c r="AR239" s="35">
        <v>1</v>
      </c>
      <c r="AS239" s="35">
        <v>2</v>
      </c>
      <c r="AT239" s="35" t="s">
        <v>1599</v>
      </c>
      <c r="AU239" s="35">
        <v>0</v>
      </c>
      <c r="AV239" s="35">
        <v>0</v>
      </c>
      <c r="AW239" s="35">
        <v>0</v>
      </c>
      <c r="AX239" s="35">
        <v>0</v>
      </c>
      <c r="AY239" s="35">
        <v>0</v>
      </c>
      <c r="AZ239" s="35">
        <v>0</v>
      </c>
      <c r="BA239" s="35">
        <v>0</v>
      </c>
      <c r="BB239" s="35">
        <v>0</v>
      </c>
      <c r="BC239" s="35">
        <v>0</v>
      </c>
      <c r="BD239" s="35">
        <v>0</v>
      </c>
      <c r="BE239" s="35">
        <v>0</v>
      </c>
      <c r="BF239" s="35">
        <v>0</v>
      </c>
      <c r="BG239" s="35">
        <v>0</v>
      </c>
      <c r="BK239" s="35" t="s">
        <v>1772</v>
      </c>
      <c r="BL239" s="35">
        <v>0</v>
      </c>
      <c r="BM239" s="35">
        <v>0</v>
      </c>
      <c r="BN239" s="35">
        <v>0</v>
      </c>
      <c r="BO239" s="35">
        <v>0</v>
      </c>
      <c r="BP239" s="35">
        <v>0</v>
      </c>
      <c r="BQ239" s="35">
        <v>0</v>
      </c>
      <c r="BR239" s="35">
        <v>0</v>
      </c>
      <c r="BS239" s="35">
        <v>0</v>
      </c>
      <c r="BT239" s="35">
        <v>0</v>
      </c>
      <c r="BU239" s="35">
        <v>0</v>
      </c>
      <c r="BV239" s="35">
        <v>0</v>
      </c>
      <c r="BW239" s="35">
        <v>1</v>
      </c>
      <c r="BX239" s="35">
        <v>0</v>
      </c>
      <c r="CD239" s="35" t="s">
        <v>1818</v>
      </c>
      <c r="CE239" s="35">
        <v>1</v>
      </c>
      <c r="CF239" s="35">
        <v>0</v>
      </c>
      <c r="CG239" s="35">
        <v>0</v>
      </c>
      <c r="CH239" s="35">
        <v>0</v>
      </c>
      <c r="CI239" s="35">
        <v>0</v>
      </c>
      <c r="CJ239" s="35">
        <v>0</v>
      </c>
      <c r="CK239" s="35">
        <v>0</v>
      </c>
      <c r="CL239" s="35">
        <v>0</v>
      </c>
      <c r="CM239" s="35">
        <v>0</v>
      </c>
      <c r="CN239" s="35">
        <v>0</v>
      </c>
      <c r="CO239" s="35">
        <v>0</v>
      </c>
      <c r="CP239" s="35">
        <v>0</v>
      </c>
      <c r="CQ239" s="35">
        <v>0</v>
      </c>
      <c r="CR239" s="35">
        <v>1</v>
      </c>
      <c r="CS239" s="35">
        <v>1</v>
      </c>
      <c r="CT239" s="35">
        <v>0</v>
      </c>
      <c r="CX239" s="35">
        <v>4</v>
      </c>
      <c r="CY239" s="35">
        <v>4</v>
      </c>
      <c r="CZ239" s="35">
        <v>4</v>
      </c>
      <c r="DA239" s="35">
        <v>3</v>
      </c>
      <c r="DB239" s="35">
        <v>3</v>
      </c>
      <c r="DC239" s="35">
        <v>4</v>
      </c>
      <c r="DD239" s="35">
        <v>4</v>
      </c>
      <c r="DE239" s="35">
        <v>4</v>
      </c>
      <c r="DF239" s="35">
        <v>2</v>
      </c>
      <c r="DG239" s="35">
        <v>1</v>
      </c>
      <c r="DH239" s="35" t="s">
        <v>1599</v>
      </c>
      <c r="DI239" s="35" t="s">
        <v>1599</v>
      </c>
      <c r="DJ239" s="35" t="s">
        <v>1599</v>
      </c>
      <c r="DK239" s="35" t="s">
        <v>1599</v>
      </c>
      <c r="DL239" s="35" t="s">
        <v>1599</v>
      </c>
      <c r="DM239" s="35" t="s">
        <v>1599</v>
      </c>
      <c r="DN239" s="35" t="s">
        <v>1599</v>
      </c>
      <c r="DO239" s="35" t="s">
        <v>1599</v>
      </c>
      <c r="DP239" s="35" t="s">
        <v>1599</v>
      </c>
      <c r="DQ239" s="35" t="s">
        <v>1599</v>
      </c>
      <c r="DR239" s="35" t="s">
        <v>1599</v>
      </c>
      <c r="DS239" s="35" t="s">
        <v>1599</v>
      </c>
      <c r="DU239" s="35" t="s">
        <v>51</v>
      </c>
      <c r="EJ239" s="35" t="s">
        <v>1599</v>
      </c>
      <c r="FA239" s="20" t="s">
        <v>1599</v>
      </c>
      <c r="FC239" s="20" t="s">
        <v>1599</v>
      </c>
      <c r="FE239" s="20" t="s">
        <v>1599</v>
      </c>
      <c r="FG239" s="20" t="s">
        <v>1599</v>
      </c>
      <c r="FK239" s="20" t="s">
        <v>1599</v>
      </c>
      <c r="FL239" s="35" t="s">
        <v>1599</v>
      </c>
      <c r="FQ239" s="35" t="s">
        <v>839</v>
      </c>
      <c r="FR239" s="44">
        <v>29250</v>
      </c>
      <c r="FS239" s="35" t="s">
        <v>1281</v>
      </c>
      <c r="FT239" s="35">
        <v>14</v>
      </c>
      <c r="FU239" s="35" t="s">
        <v>1301</v>
      </c>
      <c r="FV239" s="35" t="s">
        <v>1309</v>
      </c>
      <c r="FY239" s="35" t="s">
        <v>1310</v>
      </c>
    </row>
    <row r="240" spans="1:182" x14ac:dyDescent="0.2">
      <c r="A240" s="35" t="s">
        <v>1612</v>
      </c>
      <c r="B240" s="35" t="s">
        <v>568</v>
      </c>
      <c r="C240" s="35" t="s">
        <v>548</v>
      </c>
      <c r="D240" s="35">
        <v>2</v>
      </c>
      <c r="E240" s="35">
        <v>1</v>
      </c>
      <c r="F240" s="35" t="s">
        <v>1054</v>
      </c>
      <c r="G240" s="36">
        <v>43317</v>
      </c>
      <c r="H240" s="37">
        <f t="shared" si="7"/>
        <v>43317</v>
      </c>
      <c r="I240" s="35">
        <v>17</v>
      </c>
      <c r="J240" s="35">
        <v>29</v>
      </c>
      <c r="L240" s="35">
        <v>1</v>
      </c>
      <c r="M240" s="35">
        <v>1</v>
      </c>
      <c r="T240" s="35" t="s">
        <v>1339</v>
      </c>
      <c r="U240" s="35" t="s">
        <v>1275</v>
      </c>
      <c r="W240" s="35" t="s">
        <v>1340</v>
      </c>
      <c r="X240" s="35" t="s">
        <v>201</v>
      </c>
      <c r="Y240" s="35">
        <v>0</v>
      </c>
      <c r="Z240" s="35">
        <v>1</v>
      </c>
      <c r="AA240" s="35">
        <v>0</v>
      </c>
      <c r="AB240" s="35">
        <v>0</v>
      </c>
      <c r="AC240" s="35">
        <v>0</v>
      </c>
      <c r="AD240" s="35">
        <v>0</v>
      </c>
      <c r="AE240" s="35">
        <v>0</v>
      </c>
      <c r="AF240" s="35">
        <v>0</v>
      </c>
      <c r="AI240" s="35" t="s">
        <v>1287</v>
      </c>
      <c r="AJ240" s="35">
        <v>0</v>
      </c>
      <c r="AK240" s="35">
        <v>0</v>
      </c>
      <c r="AL240" s="35">
        <v>1</v>
      </c>
      <c r="AM240" s="35">
        <v>0</v>
      </c>
      <c r="AN240" s="35">
        <v>0</v>
      </c>
      <c r="AO240" s="35">
        <v>0</v>
      </c>
      <c r="AP240" s="35">
        <v>0</v>
      </c>
      <c r="AR240" s="35">
        <v>1</v>
      </c>
      <c r="AS240" s="35">
        <v>2</v>
      </c>
      <c r="AT240" s="35" t="s">
        <v>1599</v>
      </c>
      <c r="AU240" s="35">
        <v>0</v>
      </c>
      <c r="AV240" s="35">
        <v>0</v>
      </c>
      <c r="AW240" s="35">
        <v>0</v>
      </c>
      <c r="AX240" s="35">
        <v>0</v>
      </c>
      <c r="AY240" s="35">
        <v>0</v>
      </c>
      <c r="AZ240" s="35">
        <v>0</v>
      </c>
      <c r="BA240" s="35">
        <v>0</v>
      </c>
      <c r="BB240" s="35">
        <v>0</v>
      </c>
      <c r="BC240" s="35">
        <v>0</v>
      </c>
      <c r="BD240" s="35">
        <v>0</v>
      </c>
      <c r="BE240" s="35">
        <v>0</v>
      </c>
      <c r="BF240" s="35">
        <v>0</v>
      </c>
      <c r="BG240" s="35">
        <v>0</v>
      </c>
      <c r="BK240" s="35" t="s">
        <v>1772</v>
      </c>
      <c r="BL240" s="35">
        <v>0</v>
      </c>
      <c r="BM240" s="35">
        <v>0</v>
      </c>
      <c r="BN240" s="35">
        <v>0</v>
      </c>
      <c r="BO240" s="35">
        <v>0</v>
      </c>
      <c r="BP240" s="35">
        <v>0</v>
      </c>
      <c r="BQ240" s="35">
        <v>0</v>
      </c>
      <c r="BR240" s="35">
        <v>0</v>
      </c>
      <c r="BS240" s="35">
        <v>0</v>
      </c>
      <c r="BT240" s="35">
        <v>0</v>
      </c>
      <c r="BU240" s="35">
        <v>0</v>
      </c>
      <c r="BV240" s="35">
        <v>0</v>
      </c>
      <c r="BW240" s="35">
        <v>1</v>
      </c>
      <c r="BX240" s="35">
        <v>0</v>
      </c>
      <c r="CD240" s="35" t="s">
        <v>1818</v>
      </c>
      <c r="CE240" s="35">
        <v>1</v>
      </c>
      <c r="CF240" s="35">
        <v>0</v>
      </c>
      <c r="CG240" s="35">
        <v>0</v>
      </c>
      <c r="CH240" s="35">
        <v>0</v>
      </c>
      <c r="CI240" s="35">
        <v>0</v>
      </c>
      <c r="CJ240" s="35">
        <v>0</v>
      </c>
      <c r="CK240" s="35">
        <v>0</v>
      </c>
      <c r="CL240" s="35">
        <v>0</v>
      </c>
      <c r="CM240" s="35">
        <v>0</v>
      </c>
      <c r="CN240" s="35">
        <v>0</v>
      </c>
      <c r="CO240" s="35">
        <v>0</v>
      </c>
      <c r="CP240" s="35">
        <v>0</v>
      </c>
      <c r="CQ240" s="35">
        <v>0</v>
      </c>
      <c r="CR240" s="35">
        <v>1</v>
      </c>
      <c r="CS240" s="35">
        <v>1</v>
      </c>
      <c r="CT240" s="35">
        <v>0</v>
      </c>
      <c r="CX240" s="35" t="s">
        <v>1599</v>
      </c>
      <c r="CY240" s="35" t="s">
        <v>1599</v>
      </c>
      <c r="CZ240" s="35" t="s">
        <v>1599</v>
      </c>
      <c r="DA240" s="35" t="s">
        <v>1599</v>
      </c>
      <c r="DB240" s="35" t="s">
        <v>1599</v>
      </c>
      <c r="DC240" s="35" t="s">
        <v>1599</v>
      </c>
      <c r="DD240" s="35" t="s">
        <v>1599</v>
      </c>
      <c r="DE240" s="35" t="s">
        <v>1599</v>
      </c>
      <c r="DF240" s="35" t="s">
        <v>1599</v>
      </c>
      <c r="DG240" s="35" t="s">
        <v>1599</v>
      </c>
      <c r="DH240" s="35" t="s">
        <v>1599</v>
      </c>
      <c r="DI240" s="35" t="s">
        <v>1599</v>
      </c>
      <c r="DJ240" s="35" t="s">
        <v>1599</v>
      </c>
      <c r="DK240" s="35" t="s">
        <v>1599</v>
      </c>
      <c r="DL240" s="35" t="s">
        <v>1599</v>
      </c>
      <c r="DM240" s="35" t="s">
        <v>1599</v>
      </c>
      <c r="DN240" s="35" t="s">
        <v>1599</v>
      </c>
      <c r="DO240" s="35" t="s">
        <v>1599</v>
      </c>
      <c r="DP240" s="35" t="s">
        <v>1599</v>
      </c>
      <c r="DQ240" s="35" t="s">
        <v>1599</v>
      </c>
      <c r="DR240" s="35" t="s">
        <v>1599</v>
      </c>
      <c r="DS240" s="35" t="s">
        <v>1599</v>
      </c>
      <c r="DT240" s="35" t="s">
        <v>1881</v>
      </c>
      <c r="DU240" s="35" t="s">
        <v>51</v>
      </c>
      <c r="EJ240" s="35" t="s">
        <v>1599</v>
      </c>
      <c r="EW240" s="20" t="s">
        <v>51</v>
      </c>
      <c r="FA240" s="20" t="s">
        <v>1599</v>
      </c>
      <c r="FC240" s="20" t="s">
        <v>1599</v>
      </c>
      <c r="FE240" s="20" t="s">
        <v>1599</v>
      </c>
      <c r="FG240" s="20" t="s">
        <v>1599</v>
      </c>
      <c r="FK240" s="20" t="s">
        <v>1599</v>
      </c>
      <c r="FL240" s="35" t="s">
        <v>1923</v>
      </c>
      <c r="FM240" s="35">
        <v>0</v>
      </c>
      <c r="FN240" s="35">
        <v>1</v>
      </c>
      <c r="FO240" s="35">
        <v>0</v>
      </c>
      <c r="FQ240" s="35" t="s">
        <v>839</v>
      </c>
      <c r="FR240" s="44">
        <v>29250</v>
      </c>
      <c r="FS240" s="35" t="s">
        <v>1281</v>
      </c>
      <c r="FT240" s="35">
        <v>49</v>
      </c>
      <c r="FU240" s="35" t="s">
        <v>1301</v>
      </c>
      <c r="FV240" s="35" t="s">
        <v>1302</v>
      </c>
      <c r="FY240" s="35" t="s">
        <v>1310</v>
      </c>
    </row>
    <row r="241" spans="1:182" x14ac:dyDescent="0.2">
      <c r="A241" s="35" t="s">
        <v>1612</v>
      </c>
      <c r="B241" s="35" t="s">
        <v>568</v>
      </c>
      <c r="C241" s="35" t="s">
        <v>550</v>
      </c>
      <c r="D241" s="35">
        <v>1</v>
      </c>
      <c r="E241" s="35">
        <v>1</v>
      </c>
      <c r="F241" s="35" t="s">
        <v>1054</v>
      </c>
      <c r="G241" s="36">
        <v>43317</v>
      </c>
      <c r="H241" s="37">
        <f t="shared" si="7"/>
        <v>43317</v>
      </c>
      <c r="I241" s="35">
        <v>17</v>
      </c>
      <c r="J241" s="35">
        <v>29</v>
      </c>
      <c r="L241" s="35">
        <v>1</v>
      </c>
      <c r="M241" s="35">
        <v>1</v>
      </c>
      <c r="T241" s="35" t="s">
        <v>1339</v>
      </c>
      <c r="U241" s="35" t="s">
        <v>1275</v>
      </c>
      <c r="W241" s="35" t="s">
        <v>1340</v>
      </c>
      <c r="X241" s="35" t="s">
        <v>201</v>
      </c>
      <c r="Y241" s="35">
        <v>0</v>
      </c>
      <c r="Z241" s="35">
        <v>1</v>
      </c>
      <c r="AA241" s="35">
        <v>0</v>
      </c>
      <c r="AB241" s="35">
        <v>0</v>
      </c>
      <c r="AC241" s="35">
        <v>0</v>
      </c>
      <c r="AD241" s="35">
        <v>0</v>
      </c>
      <c r="AE241" s="35">
        <v>0</v>
      </c>
      <c r="AF241" s="35">
        <v>0</v>
      </c>
      <c r="AI241" s="35" t="s">
        <v>1287</v>
      </c>
      <c r="AJ241" s="35">
        <v>0</v>
      </c>
      <c r="AK241" s="35">
        <v>0</v>
      </c>
      <c r="AL241" s="35">
        <v>1</v>
      </c>
      <c r="AM241" s="35">
        <v>0</v>
      </c>
      <c r="AN241" s="35">
        <v>0</v>
      </c>
      <c r="AO241" s="35">
        <v>0</v>
      </c>
      <c r="AP241" s="35">
        <v>0</v>
      </c>
      <c r="AR241" s="35">
        <v>0</v>
      </c>
      <c r="AS241" s="35">
        <v>3</v>
      </c>
      <c r="AT241" s="35" t="s">
        <v>1304</v>
      </c>
      <c r="AU241" s="35">
        <v>0</v>
      </c>
      <c r="AV241" s="35">
        <v>1</v>
      </c>
      <c r="AW241" s="35">
        <v>0</v>
      </c>
      <c r="AX241" s="35">
        <v>0</v>
      </c>
      <c r="AY241" s="35">
        <v>0</v>
      </c>
      <c r="AZ241" s="35">
        <v>0</v>
      </c>
      <c r="BA241" s="35">
        <v>0</v>
      </c>
      <c r="BB241" s="35">
        <v>0</v>
      </c>
      <c r="BC241" s="35">
        <v>0</v>
      </c>
      <c r="BD241" s="35">
        <v>0</v>
      </c>
      <c r="BE241" s="35">
        <v>0</v>
      </c>
      <c r="BF241" s="35">
        <v>0</v>
      </c>
      <c r="BG241" s="35">
        <v>0</v>
      </c>
      <c r="BI241" s="35" t="s">
        <v>1322</v>
      </c>
      <c r="BK241" s="35" t="s">
        <v>1772</v>
      </c>
      <c r="BL241" s="35">
        <v>0</v>
      </c>
      <c r="BM241" s="35">
        <v>0</v>
      </c>
      <c r="BN241" s="35">
        <v>0</v>
      </c>
      <c r="BO241" s="35">
        <v>0</v>
      </c>
      <c r="BP241" s="35">
        <v>0</v>
      </c>
      <c r="BQ241" s="35">
        <v>0</v>
      </c>
      <c r="BR241" s="35">
        <v>0</v>
      </c>
      <c r="BS241" s="35">
        <v>0</v>
      </c>
      <c r="BT241" s="35">
        <v>0</v>
      </c>
      <c r="BU241" s="35">
        <v>0</v>
      </c>
      <c r="BV241" s="35">
        <v>0</v>
      </c>
      <c r="BW241" s="35">
        <v>1</v>
      </c>
      <c r="BX241" s="35">
        <v>0</v>
      </c>
      <c r="CD241" s="35" t="s">
        <v>1789</v>
      </c>
      <c r="CE241" s="35">
        <v>1</v>
      </c>
      <c r="CF241" s="35">
        <v>0</v>
      </c>
      <c r="CG241" s="35">
        <v>0</v>
      </c>
      <c r="CH241" s="35">
        <v>0</v>
      </c>
      <c r="CI241" s="35">
        <v>0</v>
      </c>
      <c r="CJ241" s="35">
        <v>0</v>
      </c>
      <c r="CK241" s="35">
        <v>0</v>
      </c>
      <c r="CL241" s="35">
        <v>0</v>
      </c>
      <c r="CM241" s="35">
        <v>0</v>
      </c>
      <c r="CN241" s="35">
        <v>0</v>
      </c>
      <c r="CO241" s="35">
        <v>0</v>
      </c>
      <c r="CP241" s="35">
        <v>0</v>
      </c>
      <c r="CQ241" s="35">
        <v>0</v>
      </c>
      <c r="CR241" s="35">
        <v>1</v>
      </c>
      <c r="CS241" s="35">
        <v>0</v>
      </c>
      <c r="CT241" s="35">
        <v>0</v>
      </c>
      <c r="CX241" s="35">
        <v>4</v>
      </c>
      <c r="CY241" s="35">
        <v>4</v>
      </c>
      <c r="CZ241" s="35">
        <v>3</v>
      </c>
      <c r="DA241" s="35">
        <v>3</v>
      </c>
      <c r="DB241" s="35">
        <v>2</v>
      </c>
      <c r="DC241" s="35">
        <v>4</v>
      </c>
      <c r="DD241" s="35">
        <v>4</v>
      </c>
      <c r="DE241" s="35">
        <v>4</v>
      </c>
      <c r="DF241" s="35" t="s">
        <v>1599</v>
      </c>
      <c r="DG241" s="35">
        <v>2</v>
      </c>
      <c r="DH241" s="35" t="s">
        <v>1599</v>
      </c>
      <c r="DI241" s="35" t="s">
        <v>1599</v>
      </c>
      <c r="DJ241" s="35" t="s">
        <v>1599</v>
      </c>
      <c r="DK241" s="35" t="s">
        <v>1599</v>
      </c>
      <c r="DL241" s="35" t="s">
        <v>1599</v>
      </c>
      <c r="DM241" s="35" t="s">
        <v>1599</v>
      </c>
      <c r="DN241" s="35" t="s">
        <v>1599</v>
      </c>
      <c r="DO241" s="35" t="s">
        <v>1599</v>
      </c>
      <c r="DP241" s="35" t="s">
        <v>1599</v>
      </c>
      <c r="DQ241" s="35" t="s">
        <v>1599</v>
      </c>
      <c r="DR241" s="35" t="s">
        <v>1599</v>
      </c>
      <c r="DS241" s="35" t="s">
        <v>1599</v>
      </c>
      <c r="DU241" s="35" t="s">
        <v>51</v>
      </c>
      <c r="EJ241" s="35" t="s">
        <v>1599</v>
      </c>
      <c r="EW241" s="20" t="s">
        <v>51</v>
      </c>
      <c r="FA241" s="20" t="s">
        <v>1599</v>
      </c>
      <c r="FC241" s="20" t="s">
        <v>1599</v>
      </c>
      <c r="FE241" s="20" t="s">
        <v>1599</v>
      </c>
      <c r="FG241" s="20" t="s">
        <v>1599</v>
      </c>
      <c r="FK241" s="20" t="s">
        <v>1599</v>
      </c>
      <c r="FL241" s="35" t="s">
        <v>1923</v>
      </c>
      <c r="FM241" s="35">
        <v>0</v>
      </c>
      <c r="FN241" s="35">
        <v>1</v>
      </c>
      <c r="FO241" s="35">
        <v>0</v>
      </c>
      <c r="FQ241" s="35" t="s">
        <v>839</v>
      </c>
      <c r="FR241" s="44">
        <v>29250</v>
      </c>
      <c r="FS241" s="35" t="s">
        <v>1281</v>
      </c>
      <c r="FT241" s="35">
        <v>47</v>
      </c>
      <c r="FU241" s="35" t="s">
        <v>1282</v>
      </c>
      <c r="FV241" s="35" t="s">
        <v>1366</v>
      </c>
    </row>
    <row r="242" spans="1:182" x14ac:dyDescent="0.2">
      <c r="A242" s="35" t="s">
        <v>1612</v>
      </c>
      <c r="B242" s="35" t="s">
        <v>568</v>
      </c>
      <c r="C242" s="35" t="s">
        <v>552</v>
      </c>
      <c r="D242" s="35">
        <v>2</v>
      </c>
      <c r="E242" s="35">
        <v>1</v>
      </c>
      <c r="F242" s="35" t="s">
        <v>1054</v>
      </c>
      <c r="G242" s="36">
        <v>43317</v>
      </c>
      <c r="H242" s="37">
        <f t="shared" si="7"/>
        <v>43317</v>
      </c>
      <c r="I242" s="35">
        <v>18</v>
      </c>
      <c r="J242" s="35">
        <v>29</v>
      </c>
      <c r="L242" s="35">
        <v>1</v>
      </c>
      <c r="M242" s="35">
        <v>1</v>
      </c>
      <c r="T242" s="35" t="s">
        <v>1339</v>
      </c>
      <c r="U242" s="35" t="s">
        <v>55</v>
      </c>
      <c r="X242" s="35" t="s">
        <v>1599</v>
      </c>
      <c r="Y242" s="35">
        <v>0</v>
      </c>
      <c r="Z242" s="35">
        <v>0</v>
      </c>
      <c r="AA242" s="35">
        <v>0</v>
      </c>
      <c r="AB242" s="35">
        <v>0</v>
      </c>
      <c r="AC242" s="35">
        <v>0</v>
      </c>
      <c r="AD242" s="35">
        <v>0</v>
      </c>
      <c r="AE242" s="35">
        <v>0</v>
      </c>
      <c r="AF242" s="35">
        <v>0</v>
      </c>
      <c r="AI242" s="35" t="s">
        <v>1329</v>
      </c>
      <c r="AJ242" s="35">
        <v>0</v>
      </c>
      <c r="AK242" s="35">
        <v>0</v>
      </c>
      <c r="AL242" s="35">
        <v>0</v>
      </c>
      <c r="AM242" s="35">
        <v>1</v>
      </c>
      <c r="AN242" s="35">
        <v>0</v>
      </c>
      <c r="AO242" s="35">
        <v>0</v>
      </c>
      <c r="AP242" s="35">
        <v>0</v>
      </c>
      <c r="AR242" s="35">
        <v>0</v>
      </c>
      <c r="AS242" s="35">
        <v>4</v>
      </c>
      <c r="AT242" s="35" t="s">
        <v>1599</v>
      </c>
      <c r="AU242" s="35">
        <v>0</v>
      </c>
      <c r="AV242" s="35">
        <v>0</v>
      </c>
      <c r="AW242" s="35">
        <v>0</v>
      </c>
      <c r="AX242" s="35">
        <v>0</v>
      </c>
      <c r="AY242" s="35">
        <v>0</v>
      </c>
      <c r="AZ242" s="35">
        <v>0</v>
      </c>
      <c r="BA242" s="35">
        <v>0</v>
      </c>
      <c r="BB242" s="35">
        <v>0</v>
      </c>
      <c r="BC242" s="35">
        <v>0</v>
      </c>
      <c r="BD242" s="35">
        <v>0</v>
      </c>
      <c r="BE242" s="35">
        <v>0</v>
      </c>
      <c r="BF242" s="35">
        <v>0</v>
      </c>
      <c r="BG242" s="35">
        <v>0</v>
      </c>
      <c r="BK242" s="35" t="s">
        <v>1599</v>
      </c>
      <c r="BL242" s="35">
        <v>0</v>
      </c>
      <c r="BM242" s="35">
        <v>0</v>
      </c>
      <c r="BN242" s="35">
        <v>0</v>
      </c>
      <c r="BO242" s="35">
        <v>0</v>
      </c>
      <c r="BP242" s="35">
        <v>0</v>
      </c>
      <c r="BQ242" s="35">
        <v>0</v>
      </c>
      <c r="BR242" s="35">
        <v>0</v>
      </c>
      <c r="BS242" s="35">
        <v>0</v>
      </c>
      <c r="BT242" s="35">
        <v>0</v>
      </c>
      <c r="BU242" s="35">
        <v>0</v>
      </c>
      <c r="BV242" s="35">
        <v>0</v>
      </c>
      <c r="BW242" s="35">
        <v>0</v>
      </c>
      <c r="BX242" s="35">
        <v>0</v>
      </c>
      <c r="CD242" s="35" t="s">
        <v>1599</v>
      </c>
      <c r="CX242" s="35" t="s">
        <v>1599</v>
      </c>
      <c r="CY242" s="35" t="s">
        <v>1599</v>
      </c>
      <c r="CZ242" s="35" t="s">
        <v>1599</v>
      </c>
      <c r="DA242" s="35" t="s">
        <v>1599</v>
      </c>
      <c r="DB242" s="35" t="s">
        <v>1599</v>
      </c>
      <c r="DC242" s="35" t="s">
        <v>1599</v>
      </c>
      <c r="DD242" s="35" t="s">
        <v>1599</v>
      </c>
      <c r="DE242" s="35" t="s">
        <v>1599</v>
      </c>
      <c r="DF242" s="35" t="s">
        <v>1599</v>
      </c>
      <c r="DG242" s="35" t="s">
        <v>1599</v>
      </c>
      <c r="DH242" s="35" t="s">
        <v>1599</v>
      </c>
      <c r="DI242" s="35" t="s">
        <v>1599</v>
      </c>
      <c r="DJ242" s="35" t="s">
        <v>1599</v>
      </c>
      <c r="DK242" s="35" t="s">
        <v>1599</v>
      </c>
      <c r="DL242" s="35" t="s">
        <v>1599</v>
      </c>
      <c r="DM242" s="35" t="s">
        <v>1599</v>
      </c>
      <c r="DN242" s="35" t="s">
        <v>1599</v>
      </c>
      <c r="DO242" s="35" t="s">
        <v>1599</v>
      </c>
      <c r="DP242" s="35" t="s">
        <v>1599</v>
      </c>
      <c r="DQ242" s="35" t="s">
        <v>1599</v>
      </c>
      <c r="DR242" s="35" t="s">
        <v>1599</v>
      </c>
      <c r="DS242" s="35" t="s">
        <v>1599</v>
      </c>
      <c r="DU242" s="35" t="s">
        <v>54</v>
      </c>
      <c r="DV242" s="35">
        <v>5</v>
      </c>
      <c r="DW242" s="35" t="s">
        <v>1354</v>
      </c>
      <c r="DY242" s="35" t="s">
        <v>1342</v>
      </c>
      <c r="EJ242" s="35" t="s">
        <v>1354</v>
      </c>
      <c r="EK242" s="35">
        <v>0</v>
      </c>
      <c r="EL242" s="35">
        <v>0</v>
      </c>
      <c r="EM242" s="35">
        <v>0</v>
      </c>
      <c r="EN242" s="35">
        <v>0</v>
      </c>
      <c r="EO242" s="35">
        <v>0</v>
      </c>
      <c r="EP242" s="35">
        <v>0</v>
      </c>
      <c r="EQ242" s="35">
        <v>1</v>
      </c>
      <c r="ER242" s="35">
        <v>0</v>
      </c>
      <c r="ES242" s="35">
        <v>0</v>
      </c>
      <c r="FA242" s="20" t="s">
        <v>1599</v>
      </c>
      <c r="FC242" s="20" t="s">
        <v>1599</v>
      </c>
      <c r="FE242" s="20" t="s">
        <v>1599</v>
      </c>
      <c r="FG242" s="20" t="s">
        <v>1599</v>
      </c>
      <c r="FK242" s="20" t="s">
        <v>1599</v>
      </c>
      <c r="FL242" s="35" t="s">
        <v>1299</v>
      </c>
      <c r="FM242" s="35">
        <v>0</v>
      </c>
      <c r="FN242" s="35">
        <v>0</v>
      </c>
      <c r="FO242" s="35">
        <v>1</v>
      </c>
      <c r="FQ242" s="35" t="s">
        <v>1362</v>
      </c>
      <c r="FR242" s="44">
        <v>49300</v>
      </c>
      <c r="FS242" s="35" t="s">
        <v>1281</v>
      </c>
      <c r="FU242" s="35" t="s">
        <v>1282</v>
      </c>
      <c r="FV242" s="35" t="s">
        <v>1336</v>
      </c>
      <c r="FY242" s="35" t="s">
        <v>1303</v>
      </c>
      <c r="FZ242" s="35" t="s">
        <v>1596</v>
      </c>
    </row>
    <row r="243" spans="1:182" x14ac:dyDescent="0.2">
      <c r="A243" s="35" t="s">
        <v>1612</v>
      </c>
      <c r="B243" s="35" t="s">
        <v>568</v>
      </c>
      <c r="C243" s="35" t="s">
        <v>556</v>
      </c>
      <c r="D243" s="35">
        <v>2</v>
      </c>
      <c r="E243" s="35">
        <v>1</v>
      </c>
      <c r="F243" s="35" t="s">
        <v>1054</v>
      </c>
      <c r="G243" s="36">
        <v>43317</v>
      </c>
      <c r="H243" s="37">
        <f t="shared" si="7"/>
        <v>43317</v>
      </c>
      <c r="I243" s="35">
        <v>18</v>
      </c>
      <c r="J243" s="35">
        <v>29</v>
      </c>
      <c r="L243" s="35">
        <v>1</v>
      </c>
      <c r="M243" s="35">
        <v>1</v>
      </c>
      <c r="T243" s="35" t="s">
        <v>1339</v>
      </c>
      <c r="U243" s="35" t="s">
        <v>55</v>
      </c>
      <c r="X243" s="35" t="s">
        <v>1599</v>
      </c>
      <c r="Y243" s="35">
        <v>0</v>
      </c>
      <c r="Z243" s="35">
        <v>0</v>
      </c>
      <c r="AA243" s="35">
        <v>0</v>
      </c>
      <c r="AB243" s="35">
        <v>0</v>
      </c>
      <c r="AC243" s="35">
        <v>0</v>
      </c>
      <c r="AD243" s="35">
        <v>0</v>
      </c>
      <c r="AE243" s="35">
        <v>0</v>
      </c>
      <c r="AF243" s="35">
        <v>0</v>
      </c>
      <c r="AI243" s="35" t="s">
        <v>1329</v>
      </c>
      <c r="AJ243" s="35">
        <v>0</v>
      </c>
      <c r="AK243" s="35">
        <v>0</v>
      </c>
      <c r="AL243" s="35">
        <v>0</v>
      </c>
      <c r="AM243" s="35">
        <v>1</v>
      </c>
      <c r="AN243" s="35">
        <v>0</v>
      </c>
      <c r="AO243" s="35">
        <v>0</v>
      </c>
      <c r="AP243" s="35">
        <v>0</v>
      </c>
      <c r="AR243" s="35">
        <v>0</v>
      </c>
      <c r="AS243" s="35">
        <v>4</v>
      </c>
      <c r="AT243" s="35" t="s">
        <v>1599</v>
      </c>
      <c r="AU243" s="35">
        <v>0</v>
      </c>
      <c r="AV243" s="35">
        <v>0</v>
      </c>
      <c r="AW243" s="35">
        <v>0</v>
      </c>
      <c r="AX243" s="35">
        <v>0</v>
      </c>
      <c r="AY243" s="35">
        <v>0</v>
      </c>
      <c r="AZ243" s="35">
        <v>0</v>
      </c>
      <c r="BA243" s="35">
        <v>0</v>
      </c>
      <c r="BB243" s="35">
        <v>0</v>
      </c>
      <c r="BC243" s="35">
        <v>0</v>
      </c>
      <c r="BD243" s="35">
        <v>0</v>
      </c>
      <c r="BE243" s="35">
        <v>0</v>
      </c>
      <c r="BF243" s="35">
        <v>0</v>
      </c>
      <c r="BG243" s="35">
        <v>0</v>
      </c>
      <c r="BK243" s="35" t="s">
        <v>1599</v>
      </c>
      <c r="BL243" s="35">
        <v>0</v>
      </c>
      <c r="BM243" s="35">
        <v>0</v>
      </c>
      <c r="BN243" s="35">
        <v>0</v>
      </c>
      <c r="BO243" s="35">
        <v>0</v>
      </c>
      <c r="BP243" s="35">
        <v>0</v>
      </c>
      <c r="BQ243" s="35">
        <v>0</v>
      </c>
      <c r="BR243" s="35">
        <v>0</v>
      </c>
      <c r="BS243" s="35">
        <v>0</v>
      </c>
      <c r="BT243" s="35">
        <v>0</v>
      </c>
      <c r="BU243" s="35">
        <v>0</v>
      </c>
      <c r="BV243" s="35">
        <v>0</v>
      </c>
      <c r="BW243" s="35">
        <v>0</v>
      </c>
      <c r="BX243" s="35">
        <v>0</v>
      </c>
      <c r="CD243" s="35" t="s">
        <v>1599</v>
      </c>
      <c r="CX243" s="35">
        <v>3</v>
      </c>
      <c r="CY243" s="35">
        <v>3</v>
      </c>
      <c r="CZ243" s="35">
        <v>3</v>
      </c>
      <c r="DA243" s="35">
        <v>3</v>
      </c>
      <c r="DB243" s="35">
        <v>3</v>
      </c>
      <c r="DC243" s="35">
        <v>4</v>
      </c>
      <c r="DD243" s="35">
        <v>2</v>
      </c>
      <c r="DE243" s="35">
        <v>3</v>
      </c>
      <c r="DF243" s="35">
        <v>3</v>
      </c>
      <c r="DG243" s="35">
        <v>1</v>
      </c>
      <c r="DH243" s="35">
        <v>2</v>
      </c>
      <c r="DI243" s="35">
        <v>4</v>
      </c>
      <c r="DJ243" s="35" t="s">
        <v>1599</v>
      </c>
      <c r="DK243" s="35" t="s">
        <v>1599</v>
      </c>
      <c r="DL243" s="35">
        <v>2</v>
      </c>
      <c r="DM243" s="35" t="s">
        <v>1599</v>
      </c>
      <c r="DN243" s="35">
        <v>1</v>
      </c>
      <c r="DO243" s="35" t="s">
        <v>1599</v>
      </c>
      <c r="DP243" s="35">
        <v>1</v>
      </c>
      <c r="DQ243" s="35">
        <v>1</v>
      </c>
      <c r="DR243" s="35">
        <v>1</v>
      </c>
      <c r="DS243" s="35">
        <v>1</v>
      </c>
      <c r="DT243" s="35" t="s">
        <v>1881</v>
      </c>
      <c r="DU243" s="35" t="s">
        <v>54</v>
      </c>
      <c r="DV243" s="35">
        <v>5</v>
      </c>
      <c r="DW243" s="35" t="s">
        <v>1354</v>
      </c>
      <c r="DY243" s="35" t="s">
        <v>1424</v>
      </c>
      <c r="DZ243" s="35">
        <v>15</v>
      </c>
      <c r="EA243" s="35" t="s">
        <v>829</v>
      </c>
      <c r="EB243" s="35" t="s">
        <v>1317</v>
      </c>
      <c r="EJ243" s="35" t="s">
        <v>1354</v>
      </c>
      <c r="EK243" s="35">
        <v>0</v>
      </c>
      <c r="EL243" s="35">
        <v>0</v>
      </c>
      <c r="EM243" s="35">
        <v>0</v>
      </c>
      <c r="EN243" s="35">
        <v>0</v>
      </c>
      <c r="EO243" s="35">
        <v>0</v>
      </c>
      <c r="EP243" s="35">
        <v>0</v>
      </c>
      <c r="EQ243" s="35">
        <v>1</v>
      </c>
      <c r="ER243" s="35">
        <v>0</v>
      </c>
      <c r="ES243" s="35">
        <v>0</v>
      </c>
      <c r="FA243" s="20">
        <v>40</v>
      </c>
      <c r="FC243" s="20" t="s">
        <v>1599</v>
      </c>
      <c r="FE243" s="20">
        <v>12</v>
      </c>
      <c r="FG243" s="20" t="s">
        <v>1599</v>
      </c>
      <c r="FK243" s="20" t="s">
        <v>1599</v>
      </c>
      <c r="FL243" s="35" t="s">
        <v>1299</v>
      </c>
      <c r="FM243" s="35">
        <v>0</v>
      </c>
      <c r="FN243" s="35">
        <v>0</v>
      </c>
      <c r="FO243" s="35">
        <v>1</v>
      </c>
      <c r="FQ243" s="35" t="s">
        <v>1362</v>
      </c>
      <c r="FR243" s="44">
        <v>49300</v>
      </c>
      <c r="FS243" s="35" t="s">
        <v>1281</v>
      </c>
      <c r="FT243" s="35">
        <v>53</v>
      </c>
      <c r="FU243" s="35" t="s">
        <v>1301</v>
      </c>
      <c r="FV243" s="35" t="s">
        <v>1302</v>
      </c>
      <c r="FX243" s="35">
        <v>2200</v>
      </c>
      <c r="FY243" s="35" t="s">
        <v>1310</v>
      </c>
      <c r="FZ243" s="35" t="s">
        <v>1597</v>
      </c>
    </row>
    <row r="244" spans="1:182" x14ac:dyDescent="0.2">
      <c r="A244" s="35" t="s">
        <v>1612</v>
      </c>
      <c r="B244" s="35" t="s">
        <v>568</v>
      </c>
      <c r="C244" s="35" t="s">
        <v>559</v>
      </c>
      <c r="D244" s="35">
        <v>1</v>
      </c>
      <c r="E244" s="35">
        <v>1</v>
      </c>
      <c r="F244" s="35" t="s">
        <v>1054</v>
      </c>
      <c r="G244" s="36">
        <v>43317</v>
      </c>
      <c r="H244" s="37">
        <f t="shared" si="7"/>
        <v>43317</v>
      </c>
      <c r="I244" s="35">
        <v>18</v>
      </c>
      <c r="J244" s="35">
        <v>29</v>
      </c>
      <c r="L244" s="35">
        <v>1</v>
      </c>
      <c r="M244" s="35">
        <v>1</v>
      </c>
      <c r="T244" s="35" t="s">
        <v>1339</v>
      </c>
      <c r="U244" s="35" t="s">
        <v>1275</v>
      </c>
      <c r="V244" s="35">
        <v>11</v>
      </c>
      <c r="W244" s="35" t="s">
        <v>1340</v>
      </c>
      <c r="X244" s="35" t="s">
        <v>1277</v>
      </c>
      <c r="Y244" s="35">
        <v>1</v>
      </c>
      <c r="Z244" s="35">
        <v>0</v>
      </c>
      <c r="AA244" s="35">
        <v>0</v>
      </c>
      <c r="AB244" s="35">
        <v>0</v>
      </c>
      <c r="AC244" s="35">
        <v>0</v>
      </c>
      <c r="AD244" s="35">
        <v>0</v>
      </c>
      <c r="AE244" s="35">
        <v>0</v>
      </c>
      <c r="AF244" s="35">
        <v>0</v>
      </c>
      <c r="AI244" s="35" t="s">
        <v>1311</v>
      </c>
      <c r="AJ244" s="35">
        <v>0</v>
      </c>
      <c r="AK244" s="35">
        <v>1</v>
      </c>
      <c r="AL244" s="35">
        <v>0</v>
      </c>
      <c r="AM244" s="35">
        <v>0</v>
      </c>
      <c r="AN244" s="35">
        <v>0</v>
      </c>
      <c r="AO244" s="35">
        <v>0</v>
      </c>
      <c r="AP244" s="35">
        <v>0</v>
      </c>
      <c r="AR244" s="35">
        <v>0</v>
      </c>
      <c r="AS244" s="35">
        <v>2</v>
      </c>
      <c r="AT244" s="35" t="s">
        <v>1706</v>
      </c>
      <c r="AU244" s="35">
        <v>1</v>
      </c>
      <c r="AV244" s="35">
        <v>1</v>
      </c>
      <c r="AW244" s="35">
        <v>1</v>
      </c>
      <c r="AX244" s="35">
        <v>1</v>
      </c>
      <c r="AY244" s="35">
        <v>0</v>
      </c>
      <c r="AZ244" s="35">
        <v>0</v>
      </c>
      <c r="BA244" s="35">
        <v>0</v>
      </c>
      <c r="BB244" s="35">
        <v>0</v>
      </c>
      <c r="BC244" s="35">
        <v>1</v>
      </c>
      <c r="BD244" s="35">
        <v>1</v>
      </c>
      <c r="BE244" s="35">
        <v>0</v>
      </c>
      <c r="BF244" s="35">
        <v>1</v>
      </c>
      <c r="BG244" s="35">
        <v>0</v>
      </c>
      <c r="BI244" s="35" t="s">
        <v>1322</v>
      </c>
      <c r="BJ244" s="35">
        <v>25</v>
      </c>
      <c r="BK244" s="35" t="s">
        <v>1766</v>
      </c>
      <c r="BL244" s="35">
        <v>1</v>
      </c>
      <c r="BM244" s="35">
        <v>0</v>
      </c>
      <c r="BN244" s="35">
        <v>0</v>
      </c>
      <c r="BO244" s="35">
        <v>0</v>
      </c>
      <c r="BP244" s="35">
        <v>0</v>
      </c>
      <c r="BQ244" s="35">
        <v>1</v>
      </c>
      <c r="BR244" s="35">
        <v>0</v>
      </c>
      <c r="BS244" s="35">
        <v>1</v>
      </c>
      <c r="BT244" s="35">
        <v>0</v>
      </c>
      <c r="BU244" s="35">
        <v>0</v>
      </c>
      <c r="BV244" s="35">
        <v>1</v>
      </c>
      <c r="BW244" s="35">
        <v>0</v>
      </c>
      <c r="BX244" s="35">
        <v>0</v>
      </c>
      <c r="CB244" s="35" t="s">
        <v>1598</v>
      </c>
      <c r="CD244" s="35" t="s">
        <v>1820</v>
      </c>
      <c r="CE244" s="35">
        <v>1</v>
      </c>
      <c r="CF244" s="35">
        <v>0</v>
      </c>
      <c r="CG244" s="35">
        <v>0</v>
      </c>
      <c r="CH244" s="35">
        <v>1</v>
      </c>
      <c r="CI244" s="35">
        <v>0</v>
      </c>
      <c r="CJ244" s="35">
        <v>0</v>
      </c>
      <c r="CK244" s="35">
        <v>1</v>
      </c>
      <c r="CL244" s="35">
        <v>1</v>
      </c>
      <c r="CM244" s="35">
        <v>0</v>
      </c>
      <c r="CN244" s="35">
        <v>0</v>
      </c>
      <c r="CO244" s="35">
        <v>0</v>
      </c>
      <c r="CP244" s="35">
        <v>0</v>
      </c>
      <c r="CQ244" s="35">
        <v>0</v>
      </c>
      <c r="CR244" s="35">
        <v>0</v>
      </c>
      <c r="CS244" s="35">
        <v>0</v>
      </c>
      <c r="CT244" s="35">
        <v>0</v>
      </c>
      <c r="CX244" s="35">
        <v>4</v>
      </c>
      <c r="CY244" s="35">
        <v>3</v>
      </c>
      <c r="CZ244" s="35">
        <v>4</v>
      </c>
      <c r="DA244" s="35">
        <v>4</v>
      </c>
      <c r="DB244" s="35">
        <v>3</v>
      </c>
      <c r="DC244" s="35">
        <v>4</v>
      </c>
      <c r="DD244" s="35">
        <v>4</v>
      </c>
      <c r="DE244" s="35">
        <v>4</v>
      </c>
      <c r="DF244" s="35">
        <v>4</v>
      </c>
      <c r="DG244" s="35">
        <v>3</v>
      </c>
      <c r="DH244" s="35">
        <v>3</v>
      </c>
      <c r="DI244" s="35">
        <v>3</v>
      </c>
      <c r="DJ244" s="35">
        <v>3</v>
      </c>
      <c r="DK244" s="35">
        <v>3</v>
      </c>
      <c r="DL244" s="35">
        <v>3</v>
      </c>
      <c r="DM244" s="35" t="s">
        <v>1599</v>
      </c>
      <c r="DN244" s="35">
        <v>3</v>
      </c>
      <c r="DO244" s="35" t="s">
        <v>1599</v>
      </c>
      <c r="DP244" s="35" t="s">
        <v>1599</v>
      </c>
      <c r="DQ244" s="35" t="s">
        <v>1599</v>
      </c>
      <c r="DR244" s="35" t="s">
        <v>1599</v>
      </c>
      <c r="DS244" s="35" t="s">
        <v>1599</v>
      </c>
      <c r="EJ244" s="35" t="s">
        <v>1599</v>
      </c>
      <c r="FA244" s="20" t="s">
        <v>1599</v>
      </c>
      <c r="FC244" s="20" t="s">
        <v>1599</v>
      </c>
      <c r="FE244" s="20" t="s">
        <v>1599</v>
      </c>
      <c r="FG244" s="20" t="s">
        <v>1599</v>
      </c>
      <c r="FK244" s="20" t="s">
        <v>1599</v>
      </c>
      <c r="FL244" s="35" t="s">
        <v>1599</v>
      </c>
      <c r="FR244" s="44"/>
    </row>
    <row r="245" spans="1:182" x14ac:dyDescent="0.2">
      <c r="A245" s="35" t="s">
        <v>1612</v>
      </c>
      <c r="B245" s="35" t="s">
        <v>568</v>
      </c>
      <c r="C245" s="35" t="s">
        <v>561</v>
      </c>
      <c r="D245" s="35">
        <v>1</v>
      </c>
      <c r="E245" s="35">
        <v>1</v>
      </c>
      <c r="F245" s="35" t="s">
        <v>1054</v>
      </c>
      <c r="G245" s="36">
        <v>43317</v>
      </c>
      <c r="H245" s="37">
        <f t="shared" si="7"/>
        <v>43317</v>
      </c>
      <c r="I245" s="35">
        <v>18</v>
      </c>
      <c r="J245" s="35">
        <v>29</v>
      </c>
      <c r="L245" s="35">
        <v>1</v>
      </c>
      <c r="M245" s="35">
        <v>1</v>
      </c>
      <c r="T245" s="35" t="s">
        <v>1339</v>
      </c>
      <c r="U245" s="35" t="s">
        <v>1275</v>
      </c>
      <c r="V245" s="35">
        <v>12</v>
      </c>
      <c r="W245" s="35" t="s">
        <v>1340</v>
      </c>
      <c r="X245" s="35" t="s">
        <v>1277</v>
      </c>
      <c r="Y245" s="35">
        <v>1</v>
      </c>
      <c r="Z245" s="35">
        <v>0</v>
      </c>
      <c r="AA245" s="35">
        <v>0</v>
      </c>
      <c r="AB245" s="35">
        <v>0</v>
      </c>
      <c r="AC245" s="35">
        <v>0</v>
      </c>
      <c r="AD245" s="35">
        <v>0</v>
      </c>
      <c r="AE245" s="35">
        <v>0</v>
      </c>
      <c r="AF245" s="35">
        <v>0</v>
      </c>
      <c r="AI245" s="35" t="s">
        <v>1311</v>
      </c>
      <c r="AJ245" s="35">
        <v>0</v>
      </c>
      <c r="AK245" s="35">
        <v>1</v>
      </c>
      <c r="AL245" s="35">
        <v>0</v>
      </c>
      <c r="AM245" s="35">
        <v>0</v>
      </c>
      <c r="AN245" s="35">
        <v>0</v>
      </c>
      <c r="AO245" s="35">
        <v>0</v>
      </c>
      <c r="AP245" s="35">
        <v>0</v>
      </c>
      <c r="AR245" s="35">
        <v>0</v>
      </c>
      <c r="AS245" s="35">
        <v>2</v>
      </c>
      <c r="AT245" s="35" t="s">
        <v>1706</v>
      </c>
      <c r="AU245" s="35">
        <v>1</v>
      </c>
      <c r="AV245" s="35">
        <v>1</v>
      </c>
      <c r="AW245" s="35">
        <v>1</v>
      </c>
      <c r="AX245" s="35">
        <v>1</v>
      </c>
      <c r="AY245" s="35">
        <v>0</v>
      </c>
      <c r="AZ245" s="35">
        <v>0</v>
      </c>
      <c r="BA245" s="35">
        <v>0</v>
      </c>
      <c r="BB245" s="35">
        <v>0</v>
      </c>
      <c r="BC245" s="35">
        <v>1</v>
      </c>
      <c r="BD245" s="35">
        <v>1</v>
      </c>
      <c r="BE245" s="35">
        <v>0</v>
      </c>
      <c r="BF245" s="35">
        <v>1</v>
      </c>
      <c r="BG245" s="35">
        <v>0</v>
      </c>
      <c r="BI245" s="35" t="s">
        <v>1322</v>
      </c>
      <c r="BK245" s="35" t="s">
        <v>1753</v>
      </c>
      <c r="BL245" s="35">
        <v>1</v>
      </c>
      <c r="BM245" s="35">
        <v>0</v>
      </c>
      <c r="BN245" s="35">
        <v>0</v>
      </c>
      <c r="BO245" s="35">
        <v>0</v>
      </c>
      <c r="BP245" s="35">
        <v>0</v>
      </c>
      <c r="BQ245" s="35">
        <v>1</v>
      </c>
      <c r="BR245" s="35">
        <v>0</v>
      </c>
      <c r="BS245" s="35">
        <v>0</v>
      </c>
      <c r="BT245" s="35">
        <v>0</v>
      </c>
      <c r="BU245" s="35">
        <v>0</v>
      </c>
      <c r="BV245" s="35">
        <v>0</v>
      </c>
      <c r="BW245" s="35">
        <v>0</v>
      </c>
      <c r="BX245" s="35">
        <v>0</v>
      </c>
      <c r="CB245" s="35" t="s">
        <v>1598</v>
      </c>
      <c r="CD245" s="35" t="s">
        <v>1827</v>
      </c>
      <c r="CE245" s="35">
        <v>1</v>
      </c>
      <c r="CF245" s="35">
        <v>0</v>
      </c>
      <c r="CG245" s="35">
        <v>0</v>
      </c>
      <c r="CH245" s="35">
        <v>1</v>
      </c>
      <c r="CI245" s="35">
        <v>0</v>
      </c>
      <c r="CJ245" s="35">
        <v>0</v>
      </c>
      <c r="CK245" s="35">
        <v>1</v>
      </c>
      <c r="CL245" s="35">
        <v>1</v>
      </c>
      <c r="CM245" s="35">
        <v>1</v>
      </c>
      <c r="CN245" s="35">
        <v>0</v>
      </c>
      <c r="CO245" s="35">
        <v>0</v>
      </c>
      <c r="CP245" s="35">
        <v>0</v>
      </c>
      <c r="CQ245" s="35">
        <v>0</v>
      </c>
      <c r="CR245" s="35">
        <v>0</v>
      </c>
      <c r="CS245" s="35">
        <v>0</v>
      </c>
      <c r="CT245" s="35">
        <v>0</v>
      </c>
      <c r="CX245" s="35">
        <v>4</v>
      </c>
      <c r="CY245" s="35">
        <v>3</v>
      </c>
      <c r="CZ245" s="35">
        <v>4</v>
      </c>
      <c r="DA245" s="35">
        <v>4</v>
      </c>
      <c r="DB245" s="35">
        <v>3</v>
      </c>
      <c r="DC245" s="35">
        <v>3</v>
      </c>
      <c r="DD245" s="35">
        <v>4</v>
      </c>
      <c r="DE245" s="35">
        <v>4</v>
      </c>
      <c r="DF245" s="35">
        <v>4</v>
      </c>
      <c r="DG245" s="35">
        <v>3</v>
      </c>
      <c r="DH245" s="35">
        <v>3</v>
      </c>
      <c r="DI245" s="35">
        <v>3</v>
      </c>
      <c r="DJ245" s="35">
        <v>3</v>
      </c>
      <c r="DK245" s="35">
        <v>3</v>
      </c>
      <c r="DL245" s="35">
        <v>3</v>
      </c>
      <c r="DM245" s="35" t="s">
        <v>1599</v>
      </c>
      <c r="DN245" s="35">
        <v>3</v>
      </c>
      <c r="DO245" s="35" t="s">
        <v>1599</v>
      </c>
      <c r="DP245" s="35" t="s">
        <v>1599</v>
      </c>
      <c r="DQ245" s="35" t="s">
        <v>1599</v>
      </c>
      <c r="DR245" s="35" t="s">
        <v>1599</v>
      </c>
      <c r="DS245" s="35" t="s">
        <v>1599</v>
      </c>
      <c r="EJ245" s="35" t="s">
        <v>1599</v>
      </c>
      <c r="FA245" s="20" t="s">
        <v>1599</v>
      </c>
      <c r="FC245" s="20" t="s">
        <v>1599</v>
      </c>
      <c r="FE245" s="20" t="s">
        <v>1599</v>
      </c>
      <c r="FG245" s="20" t="s">
        <v>1599</v>
      </c>
      <c r="FK245" s="20" t="s">
        <v>1599</v>
      </c>
      <c r="FL245" s="35" t="s">
        <v>1599</v>
      </c>
      <c r="FR245" s="44"/>
    </row>
  </sheetData>
  <autoFilter ref="A1:FZ245" xr:uid="{41A66A11-1C46-43C9-B121-15B841B0F4A7}"/>
  <phoneticPr fontId="7"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FD30F-9577-4C22-AA21-3EB6FDDCA75D}">
  <dimension ref="A1:AL66"/>
  <sheetViews>
    <sheetView workbookViewId="0">
      <selection activeCell="C10" sqref="C10"/>
    </sheetView>
  </sheetViews>
  <sheetFormatPr baseColWidth="10" defaultRowHeight="15" x14ac:dyDescent="0.2"/>
  <cols>
    <col min="1" max="1" width="17.6640625" bestFit="1" customWidth="1"/>
    <col min="2" max="2" width="14.83203125" bestFit="1" customWidth="1"/>
    <col min="3" max="3" width="8.5" bestFit="1" customWidth="1"/>
    <col min="4" max="4" width="7.83203125" bestFit="1" customWidth="1"/>
    <col min="5" max="5" width="9.1640625" bestFit="1" customWidth="1"/>
    <col min="6" max="6" width="8" bestFit="1" customWidth="1"/>
    <col min="7" max="7" width="7.6640625" bestFit="1" customWidth="1"/>
    <col min="8" max="8" width="8.5" bestFit="1" customWidth="1"/>
    <col min="9" max="9" width="19.1640625" bestFit="1" customWidth="1"/>
    <col min="10" max="10" width="7.6640625" bestFit="1" customWidth="1"/>
    <col min="11" max="11" width="7" bestFit="1" customWidth="1"/>
    <col min="12" max="12" width="7.33203125" bestFit="1" customWidth="1"/>
    <col min="13" max="13" width="7.1640625" bestFit="1" customWidth="1"/>
    <col min="14" max="14" width="6.83203125" bestFit="1" customWidth="1"/>
    <col min="15" max="15" width="9.83203125" bestFit="1" customWidth="1"/>
    <col min="16" max="16" width="7.6640625" bestFit="1" customWidth="1"/>
    <col min="17" max="17" width="18" bestFit="1" customWidth="1"/>
    <col min="18" max="18" width="10" bestFit="1" customWidth="1"/>
    <col min="19" max="19" width="24.83203125" bestFit="1" customWidth="1"/>
    <col min="20" max="20" width="10" bestFit="1" customWidth="1"/>
    <col min="21" max="21" width="12.6640625" bestFit="1" customWidth="1"/>
    <col min="22" max="22" width="9.1640625" bestFit="1" customWidth="1"/>
    <col min="23" max="23" width="4.83203125" bestFit="1" customWidth="1"/>
    <col min="24" max="24" width="10" bestFit="1" customWidth="1"/>
    <col min="25" max="25" width="11.83203125" bestFit="1" customWidth="1"/>
    <col min="26" max="26" width="9.6640625" bestFit="1" customWidth="1"/>
    <col min="27" max="27" width="12.33203125" bestFit="1" customWidth="1"/>
    <col min="28" max="28" width="9.5" bestFit="1" customWidth="1"/>
    <col min="29" max="29" width="12.1640625" bestFit="1" customWidth="1"/>
    <col min="30" max="30" width="9.1640625" bestFit="1" customWidth="1"/>
    <col min="31" max="31" width="11.83203125" bestFit="1" customWidth="1"/>
    <col min="32" max="32" width="12.5" bestFit="1" customWidth="1"/>
    <col min="33" max="33" width="15.1640625" bestFit="1" customWidth="1"/>
    <col min="34" max="34" width="10" bestFit="1" customWidth="1"/>
    <col min="35" max="35" width="12.6640625" bestFit="1" customWidth="1"/>
    <col min="36" max="36" width="21.5" bestFit="1" customWidth="1"/>
    <col min="37" max="37" width="24.1640625" bestFit="1" customWidth="1"/>
    <col min="38" max="38" width="11.83203125" bestFit="1" customWidth="1"/>
  </cols>
  <sheetData>
    <row r="1" spans="1:18" x14ac:dyDescent="0.2">
      <c r="A1" s="23" t="s">
        <v>1184</v>
      </c>
      <c r="B1" s="23" t="s">
        <v>2176</v>
      </c>
    </row>
    <row r="2" spans="1:18" x14ac:dyDescent="0.2">
      <c r="A2" s="23" t="s">
        <v>2177</v>
      </c>
      <c r="B2" s="2" t="s">
        <v>1183</v>
      </c>
      <c r="C2" s="2" t="s">
        <v>1168</v>
      </c>
      <c r="D2" s="2" t="s">
        <v>1170</v>
      </c>
      <c r="E2" s="2" t="s">
        <v>1181</v>
      </c>
      <c r="F2" s="2" t="s">
        <v>1178</v>
      </c>
      <c r="G2" s="2" t="s">
        <v>1172</v>
      </c>
      <c r="H2" s="2" t="s">
        <v>1174</v>
      </c>
      <c r="I2" s="2" t="s">
        <v>1180</v>
      </c>
      <c r="J2" s="2" t="s">
        <v>1173</v>
      </c>
      <c r="K2" s="2" t="s">
        <v>1169</v>
      </c>
      <c r="L2" s="2" t="s">
        <v>1177</v>
      </c>
      <c r="M2" s="2" t="s">
        <v>1175</v>
      </c>
      <c r="N2" s="2" t="s">
        <v>1171</v>
      </c>
      <c r="O2" s="2" t="s">
        <v>1182</v>
      </c>
      <c r="P2" s="2" t="s">
        <v>1179</v>
      </c>
      <c r="Q2" s="2" t="s">
        <v>1176</v>
      </c>
      <c r="R2" s="2" t="s">
        <v>2178</v>
      </c>
    </row>
    <row r="3" spans="1:18" x14ac:dyDescent="0.2">
      <c r="A3" s="24">
        <v>1</v>
      </c>
      <c r="B3" s="18"/>
      <c r="C3" s="18">
        <v>1</v>
      </c>
      <c r="D3" s="18"/>
      <c r="E3" s="18"/>
      <c r="F3" s="18"/>
      <c r="G3" s="18"/>
      <c r="H3" s="18"/>
      <c r="I3" s="18"/>
      <c r="J3" s="18"/>
      <c r="K3" s="18">
        <v>1</v>
      </c>
      <c r="L3" s="18"/>
      <c r="M3" s="18"/>
      <c r="N3" s="18"/>
      <c r="O3" s="18"/>
      <c r="P3" s="18"/>
      <c r="Q3" s="18"/>
      <c r="R3" s="18">
        <v>2</v>
      </c>
    </row>
    <row r="4" spans="1:18" x14ac:dyDescent="0.2">
      <c r="A4" s="24">
        <v>2</v>
      </c>
      <c r="B4" s="18"/>
      <c r="C4" s="18">
        <v>1</v>
      </c>
      <c r="D4" s="18">
        <v>1</v>
      </c>
      <c r="E4" s="18"/>
      <c r="F4" s="18"/>
      <c r="G4" s="18"/>
      <c r="H4" s="18"/>
      <c r="I4" s="18"/>
      <c r="J4" s="18"/>
      <c r="K4" s="18"/>
      <c r="L4" s="18"/>
      <c r="M4" s="18"/>
      <c r="N4" s="18"/>
      <c r="O4" s="18"/>
      <c r="P4" s="18"/>
      <c r="Q4" s="18"/>
      <c r="R4" s="18">
        <v>2</v>
      </c>
    </row>
    <row r="5" spans="1:18" x14ac:dyDescent="0.2">
      <c r="A5" s="24">
        <v>18</v>
      </c>
      <c r="B5" s="18"/>
      <c r="C5" s="18"/>
      <c r="D5" s="18"/>
      <c r="E5" s="18"/>
      <c r="F5" s="18"/>
      <c r="G5" s="18"/>
      <c r="H5" s="18"/>
      <c r="I5" s="18"/>
      <c r="J5" s="18"/>
      <c r="K5" s="18">
        <v>1</v>
      </c>
      <c r="L5" s="18"/>
      <c r="M5" s="18"/>
      <c r="N5" s="18">
        <v>1</v>
      </c>
      <c r="O5" s="18"/>
      <c r="P5" s="18"/>
      <c r="Q5" s="18"/>
      <c r="R5" s="18">
        <v>2</v>
      </c>
    </row>
    <row r="6" spans="1:18" x14ac:dyDescent="0.2">
      <c r="A6" s="24">
        <v>19</v>
      </c>
      <c r="B6" s="18"/>
      <c r="C6" s="18"/>
      <c r="D6" s="18">
        <v>1</v>
      </c>
      <c r="E6" s="18"/>
      <c r="F6" s="18"/>
      <c r="G6" s="18">
        <v>1</v>
      </c>
      <c r="H6" s="18"/>
      <c r="I6" s="18"/>
      <c r="J6" s="18"/>
      <c r="K6" s="18">
        <v>1</v>
      </c>
      <c r="L6" s="18"/>
      <c r="M6" s="18"/>
      <c r="N6" s="18"/>
      <c r="O6" s="18"/>
      <c r="P6" s="18"/>
      <c r="Q6" s="18"/>
      <c r="R6" s="18">
        <v>3</v>
      </c>
    </row>
    <row r="7" spans="1:18" x14ac:dyDescent="0.2">
      <c r="A7" s="24">
        <v>28</v>
      </c>
      <c r="B7" s="18"/>
      <c r="C7" s="18"/>
      <c r="D7" s="18"/>
      <c r="E7" s="18"/>
      <c r="F7" s="18"/>
      <c r="G7" s="18"/>
      <c r="H7" s="18">
        <v>1</v>
      </c>
      <c r="I7" s="18"/>
      <c r="J7" s="18">
        <v>1</v>
      </c>
      <c r="K7" s="18"/>
      <c r="L7" s="18"/>
      <c r="M7" s="18"/>
      <c r="N7" s="18"/>
      <c r="O7" s="18"/>
      <c r="P7" s="18"/>
      <c r="Q7" s="18"/>
      <c r="R7" s="18">
        <v>2</v>
      </c>
    </row>
    <row r="8" spans="1:18" x14ac:dyDescent="0.2">
      <c r="A8" s="24">
        <v>31</v>
      </c>
      <c r="B8" s="18"/>
      <c r="C8" s="18"/>
      <c r="D8" s="18">
        <v>1</v>
      </c>
      <c r="E8" s="18"/>
      <c r="F8" s="18"/>
      <c r="G8" s="18"/>
      <c r="H8" s="18"/>
      <c r="I8" s="18"/>
      <c r="J8" s="18"/>
      <c r="K8" s="18"/>
      <c r="L8" s="18"/>
      <c r="M8" s="18">
        <v>1</v>
      </c>
      <c r="N8" s="18"/>
      <c r="O8" s="18"/>
      <c r="P8" s="18"/>
      <c r="Q8" s="18">
        <v>1</v>
      </c>
      <c r="R8" s="18">
        <v>3</v>
      </c>
    </row>
    <row r="9" spans="1:18" x14ac:dyDescent="0.2">
      <c r="A9" s="24">
        <v>41</v>
      </c>
      <c r="B9" s="18">
        <v>1</v>
      </c>
      <c r="C9" s="18"/>
      <c r="D9" s="18"/>
      <c r="E9" s="18"/>
      <c r="F9" s="18"/>
      <c r="G9" s="18"/>
      <c r="H9" s="18">
        <v>1</v>
      </c>
      <c r="I9" s="18"/>
      <c r="J9" s="18"/>
      <c r="K9" s="18"/>
      <c r="L9" s="18"/>
      <c r="M9" s="18"/>
      <c r="N9" s="18"/>
      <c r="O9" s="18"/>
      <c r="P9" s="18"/>
      <c r="Q9" s="18"/>
      <c r="R9" s="18">
        <v>2</v>
      </c>
    </row>
    <row r="10" spans="1:18" x14ac:dyDescent="0.2">
      <c r="A10" s="24">
        <v>42</v>
      </c>
      <c r="B10" s="18"/>
      <c r="C10" s="18"/>
      <c r="D10" s="18">
        <v>1</v>
      </c>
      <c r="E10" s="18"/>
      <c r="F10" s="18"/>
      <c r="G10" s="18"/>
      <c r="H10" s="18"/>
      <c r="I10" s="18"/>
      <c r="J10" s="18"/>
      <c r="K10" s="18"/>
      <c r="L10" s="18"/>
      <c r="M10" s="18">
        <v>1</v>
      </c>
      <c r="N10" s="18"/>
      <c r="O10" s="18"/>
      <c r="P10" s="18"/>
      <c r="Q10" s="18">
        <v>1</v>
      </c>
      <c r="R10" s="18">
        <v>3</v>
      </c>
    </row>
    <row r="11" spans="1:18" x14ac:dyDescent="0.2">
      <c r="A11" s="24">
        <v>43</v>
      </c>
      <c r="B11" s="18"/>
      <c r="C11" s="18"/>
      <c r="D11" s="18"/>
      <c r="E11" s="18"/>
      <c r="F11" s="18"/>
      <c r="G11" s="18">
        <v>1</v>
      </c>
      <c r="H11" s="18"/>
      <c r="I11" s="18"/>
      <c r="J11" s="18"/>
      <c r="K11" s="18"/>
      <c r="L11" s="18">
        <v>1</v>
      </c>
      <c r="M11" s="18"/>
      <c r="N11" s="18"/>
      <c r="O11" s="18"/>
      <c r="P11" s="18"/>
      <c r="Q11" s="18"/>
      <c r="R11" s="18">
        <v>2</v>
      </c>
    </row>
    <row r="12" spans="1:18" x14ac:dyDescent="0.2">
      <c r="A12" s="24">
        <v>44</v>
      </c>
      <c r="B12" s="18"/>
      <c r="C12" s="18"/>
      <c r="D12" s="18">
        <v>1</v>
      </c>
      <c r="E12" s="18"/>
      <c r="F12" s="18">
        <v>1</v>
      </c>
      <c r="G12" s="18"/>
      <c r="H12" s="18"/>
      <c r="I12" s="18"/>
      <c r="J12" s="18"/>
      <c r="K12" s="18">
        <v>1</v>
      </c>
      <c r="L12" s="18"/>
      <c r="M12" s="18"/>
      <c r="N12" s="18"/>
      <c r="O12" s="18"/>
      <c r="P12" s="18">
        <v>1</v>
      </c>
      <c r="Q12" s="18"/>
      <c r="R12" s="18">
        <v>4</v>
      </c>
    </row>
    <row r="13" spans="1:18" x14ac:dyDescent="0.2">
      <c r="A13" s="24">
        <v>45</v>
      </c>
      <c r="B13" s="18"/>
      <c r="C13" s="18"/>
      <c r="D13" s="18"/>
      <c r="E13" s="18"/>
      <c r="F13" s="18"/>
      <c r="G13" s="18"/>
      <c r="H13" s="18">
        <v>1</v>
      </c>
      <c r="I13" s="18"/>
      <c r="J13" s="18">
        <v>1</v>
      </c>
      <c r="K13" s="18"/>
      <c r="L13" s="18"/>
      <c r="M13" s="18"/>
      <c r="N13" s="18"/>
      <c r="O13" s="18"/>
      <c r="P13" s="18"/>
      <c r="Q13" s="18"/>
      <c r="R13" s="18">
        <v>2</v>
      </c>
    </row>
    <row r="14" spans="1:18" x14ac:dyDescent="0.2">
      <c r="A14" s="24">
        <v>46</v>
      </c>
      <c r="B14" s="18"/>
      <c r="C14" s="18"/>
      <c r="D14" s="18"/>
      <c r="E14" s="18"/>
      <c r="F14" s="18"/>
      <c r="G14" s="18"/>
      <c r="H14" s="18"/>
      <c r="I14" s="18"/>
      <c r="J14" s="18"/>
      <c r="K14" s="18">
        <v>1</v>
      </c>
      <c r="L14" s="18"/>
      <c r="M14" s="18"/>
      <c r="N14" s="18"/>
      <c r="O14" s="18"/>
      <c r="P14" s="18">
        <v>1</v>
      </c>
      <c r="Q14" s="18"/>
      <c r="R14" s="18">
        <v>2</v>
      </c>
    </row>
    <row r="15" spans="1:18" x14ac:dyDescent="0.2">
      <c r="A15" s="24">
        <v>47</v>
      </c>
      <c r="B15" s="18"/>
      <c r="C15" s="18"/>
      <c r="D15" s="18">
        <v>1</v>
      </c>
      <c r="E15" s="18"/>
      <c r="F15" s="18"/>
      <c r="G15" s="18"/>
      <c r="H15" s="18"/>
      <c r="I15" s="18"/>
      <c r="J15" s="18">
        <v>1</v>
      </c>
      <c r="K15" s="18"/>
      <c r="L15" s="18"/>
      <c r="M15" s="18"/>
      <c r="N15" s="18"/>
      <c r="O15" s="18"/>
      <c r="P15" s="18"/>
      <c r="Q15" s="18">
        <v>1</v>
      </c>
      <c r="R15" s="18">
        <v>3</v>
      </c>
    </row>
    <row r="16" spans="1:18" x14ac:dyDescent="0.2">
      <c r="A16" s="24">
        <v>48</v>
      </c>
      <c r="B16" s="18">
        <v>1</v>
      </c>
      <c r="C16" s="18"/>
      <c r="D16" s="18"/>
      <c r="E16" s="18"/>
      <c r="F16" s="18"/>
      <c r="G16" s="18"/>
      <c r="H16" s="18"/>
      <c r="I16" s="18"/>
      <c r="J16" s="18"/>
      <c r="K16" s="18">
        <v>1</v>
      </c>
      <c r="L16" s="18"/>
      <c r="M16" s="18"/>
      <c r="N16" s="18">
        <v>1</v>
      </c>
      <c r="O16" s="18"/>
      <c r="P16" s="18"/>
      <c r="Q16" s="18"/>
      <c r="R16" s="18">
        <v>3</v>
      </c>
    </row>
    <row r="17" spans="1:18" x14ac:dyDescent="0.2">
      <c r="A17" s="24">
        <v>49</v>
      </c>
      <c r="B17" s="18"/>
      <c r="C17" s="18">
        <v>1</v>
      </c>
      <c r="D17" s="18">
        <v>1</v>
      </c>
      <c r="E17" s="18"/>
      <c r="F17" s="18"/>
      <c r="G17" s="18"/>
      <c r="H17" s="18"/>
      <c r="I17" s="18"/>
      <c r="J17" s="18"/>
      <c r="K17" s="18"/>
      <c r="L17" s="18"/>
      <c r="M17" s="18"/>
      <c r="N17" s="18"/>
      <c r="O17" s="18"/>
      <c r="P17" s="18"/>
      <c r="Q17" s="18"/>
      <c r="R17" s="18">
        <v>2</v>
      </c>
    </row>
    <row r="18" spans="1:18" x14ac:dyDescent="0.2">
      <c r="A18" s="24">
        <v>50</v>
      </c>
      <c r="B18" s="18"/>
      <c r="C18" s="18">
        <v>1</v>
      </c>
      <c r="D18" s="18"/>
      <c r="E18" s="18"/>
      <c r="F18" s="18">
        <v>1</v>
      </c>
      <c r="G18" s="18"/>
      <c r="H18" s="18"/>
      <c r="I18" s="18"/>
      <c r="J18" s="18"/>
      <c r="K18" s="18"/>
      <c r="L18" s="18"/>
      <c r="M18" s="18"/>
      <c r="N18" s="18"/>
      <c r="O18" s="18"/>
      <c r="P18" s="18">
        <v>1</v>
      </c>
      <c r="Q18" s="18"/>
      <c r="R18" s="18">
        <v>3</v>
      </c>
    </row>
    <row r="19" spans="1:18" x14ac:dyDescent="0.2">
      <c r="A19" s="24">
        <v>51</v>
      </c>
      <c r="B19" s="18"/>
      <c r="C19" s="18">
        <v>1</v>
      </c>
      <c r="D19" s="18"/>
      <c r="E19" s="18"/>
      <c r="F19" s="18"/>
      <c r="G19" s="18"/>
      <c r="H19" s="18"/>
      <c r="I19" s="18"/>
      <c r="J19" s="18"/>
      <c r="K19" s="18">
        <v>1</v>
      </c>
      <c r="L19" s="18"/>
      <c r="M19" s="18"/>
      <c r="N19" s="18"/>
      <c r="O19" s="18"/>
      <c r="P19" s="18">
        <v>1</v>
      </c>
      <c r="Q19" s="18"/>
      <c r="R19" s="18">
        <v>3</v>
      </c>
    </row>
    <row r="20" spans="1:18" x14ac:dyDescent="0.2">
      <c r="A20" s="24">
        <v>52</v>
      </c>
      <c r="B20" s="18"/>
      <c r="C20" s="18"/>
      <c r="D20" s="18"/>
      <c r="E20" s="18"/>
      <c r="F20" s="18"/>
      <c r="G20" s="18">
        <v>1</v>
      </c>
      <c r="H20" s="18"/>
      <c r="I20" s="18"/>
      <c r="J20" s="18">
        <v>1</v>
      </c>
      <c r="K20" s="18">
        <v>1</v>
      </c>
      <c r="L20" s="18"/>
      <c r="M20" s="18"/>
      <c r="N20" s="18"/>
      <c r="O20" s="18"/>
      <c r="P20" s="18">
        <v>1</v>
      </c>
      <c r="Q20" s="18"/>
      <c r="R20" s="18">
        <v>4</v>
      </c>
    </row>
    <row r="21" spans="1:18" x14ac:dyDescent="0.2">
      <c r="A21" s="24">
        <v>53</v>
      </c>
      <c r="B21" s="18"/>
      <c r="C21" s="18"/>
      <c r="D21" s="18">
        <v>1</v>
      </c>
      <c r="E21" s="18"/>
      <c r="F21" s="18"/>
      <c r="G21" s="18"/>
      <c r="H21" s="18"/>
      <c r="I21" s="18"/>
      <c r="J21" s="18"/>
      <c r="K21" s="18"/>
      <c r="L21" s="18"/>
      <c r="M21" s="18">
        <v>1</v>
      </c>
      <c r="N21" s="18"/>
      <c r="O21" s="18"/>
      <c r="P21" s="18">
        <v>1</v>
      </c>
      <c r="Q21" s="18"/>
      <c r="R21" s="18">
        <v>3</v>
      </c>
    </row>
    <row r="22" spans="1:18" x14ac:dyDescent="0.2">
      <c r="A22" s="24">
        <v>54</v>
      </c>
      <c r="B22" s="18"/>
      <c r="C22" s="18"/>
      <c r="D22" s="18">
        <v>1</v>
      </c>
      <c r="E22" s="18"/>
      <c r="F22" s="18"/>
      <c r="G22" s="18"/>
      <c r="H22" s="18"/>
      <c r="I22" s="18"/>
      <c r="J22" s="18"/>
      <c r="K22" s="18"/>
      <c r="L22" s="18"/>
      <c r="M22" s="18"/>
      <c r="N22" s="18"/>
      <c r="O22" s="18"/>
      <c r="P22" s="18">
        <v>1</v>
      </c>
      <c r="Q22" s="18"/>
      <c r="R22" s="18">
        <v>2</v>
      </c>
    </row>
    <row r="23" spans="1:18" x14ac:dyDescent="0.2">
      <c r="A23" s="24">
        <v>55</v>
      </c>
      <c r="B23" s="18"/>
      <c r="C23" s="18"/>
      <c r="D23" s="18"/>
      <c r="E23" s="18"/>
      <c r="F23" s="18"/>
      <c r="G23" s="18"/>
      <c r="H23" s="18"/>
      <c r="I23" s="18"/>
      <c r="J23" s="18"/>
      <c r="K23" s="18">
        <v>1</v>
      </c>
      <c r="L23" s="18"/>
      <c r="M23" s="18"/>
      <c r="N23" s="18"/>
      <c r="O23" s="18"/>
      <c r="P23" s="18"/>
      <c r="Q23" s="18"/>
      <c r="R23" s="18">
        <v>1</v>
      </c>
    </row>
    <row r="24" spans="1:18" x14ac:dyDescent="0.2">
      <c r="A24" s="24">
        <v>56</v>
      </c>
      <c r="B24" s="18"/>
      <c r="C24" s="18"/>
      <c r="D24" s="18"/>
      <c r="E24" s="18"/>
      <c r="F24" s="18">
        <v>1</v>
      </c>
      <c r="G24" s="18"/>
      <c r="H24" s="18"/>
      <c r="I24" s="18"/>
      <c r="J24" s="18"/>
      <c r="K24" s="18"/>
      <c r="L24" s="18"/>
      <c r="M24" s="18"/>
      <c r="N24" s="18"/>
      <c r="O24" s="18"/>
      <c r="P24" s="18"/>
      <c r="Q24" s="18"/>
      <c r="R24" s="18">
        <v>1</v>
      </c>
    </row>
    <row r="25" spans="1:18" x14ac:dyDescent="0.2">
      <c r="A25" s="24">
        <v>57</v>
      </c>
      <c r="B25" s="18"/>
      <c r="C25" s="18"/>
      <c r="D25" s="18"/>
      <c r="E25" s="18"/>
      <c r="F25" s="18"/>
      <c r="G25" s="18"/>
      <c r="H25" s="18">
        <v>1</v>
      </c>
      <c r="I25" s="18">
        <v>1</v>
      </c>
      <c r="J25" s="18">
        <v>1</v>
      </c>
      <c r="K25" s="18"/>
      <c r="L25" s="18"/>
      <c r="M25" s="18"/>
      <c r="N25" s="18"/>
      <c r="O25" s="18"/>
      <c r="P25" s="18"/>
      <c r="Q25" s="18"/>
      <c r="R25" s="18">
        <v>3</v>
      </c>
    </row>
    <row r="26" spans="1:18" x14ac:dyDescent="0.2">
      <c r="A26" s="24">
        <v>58</v>
      </c>
      <c r="B26" s="18">
        <v>1</v>
      </c>
      <c r="C26" s="18"/>
      <c r="D26" s="18">
        <v>1</v>
      </c>
      <c r="E26" s="18"/>
      <c r="F26" s="18"/>
      <c r="G26" s="18"/>
      <c r="H26" s="18">
        <v>1</v>
      </c>
      <c r="I26" s="18"/>
      <c r="J26" s="18"/>
      <c r="K26" s="18"/>
      <c r="L26" s="18"/>
      <c r="M26" s="18"/>
      <c r="N26" s="18"/>
      <c r="O26" s="18"/>
      <c r="P26" s="18"/>
      <c r="Q26" s="18"/>
      <c r="R26" s="18">
        <v>3</v>
      </c>
    </row>
    <row r="27" spans="1:18" x14ac:dyDescent="0.2">
      <c r="A27" s="24">
        <v>59</v>
      </c>
      <c r="B27" s="18"/>
      <c r="C27" s="18"/>
      <c r="D27" s="18">
        <v>1</v>
      </c>
      <c r="E27" s="18">
        <v>1</v>
      </c>
      <c r="F27" s="18">
        <v>1</v>
      </c>
      <c r="G27" s="18"/>
      <c r="H27" s="18"/>
      <c r="I27" s="18"/>
      <c r="J27" s="18"/>
      <c r="K27" s="18"/>
      <c r="L27" s="18"/>
      <c r="M27" s="18"/>
      <c r="N27" s="18"/>
      <c r="O27" s="18"/>
      <c r="P27" s="18"/>
      <c r="Q27" s="18"/>
      <c r="R27" s="18">
        <v>3</v>
      </c>
    </row>
    <row r="28" spans="1:18" x14ac:dyDescent="0.2">
      <c r="A28" s="24">
        <v>60</v>
      </c>
      <c r="B28" s="18"/>
      <c r="C28" s="18"/>
      <c r="D28" s="18"/>
      <c r="E28" s="18"/>
      <c r="F28" s="18"/>
      <c r="G28" s="18"/>
      <c r="H28" s="18"/>
      <c r="I28" s="18"/>
      <c r="J28" s="18"/>
      <c r="K28" s="18">
        <v>1</v>
      </c>
      <c r="L28" s="18"/>
      <c r="M28" s="18"/>
      <c r="N28" s="18"/>
      <c r="O28" s="18">
        <v>1</v>
      </c>
      <c r="P28" s="18"/>
      <c r="Q28" s="18">
        <v>1</v>
      </c>
      <c r="R28" s="18">
        <v>3</v>
      </c>
    </row>
    <row r="29" spans="1:18" x14ac:dyDescent="0.2">
      <c r="A29" s="24">
        <v>61</v>
      </c>
      <c r="B29" s="18"/>
      <c r="C29" s="18"/>
      <c r="D29" s="18"/>
      <c r="E29" s="18"/>
      <c r="F29" s="18">
        <v>1</v>
      </c>
      <c r="G29" s="18"/>
      <c r="H29" s="18"/>
      <c r="I29" s="18">
        <v>1</v>
      </c>
      <c r="J29" s="18"/>
      <c r="K29" s="18"/>
      <c r="L29" s="18"/>
      <c r="M29" s="18"/>
      <c r="N29" s="18"/>
      <c r="O29" s="18"/>
      <c r="P29" s="18"/>
      <c r="Q29" s="18">
        <v>1</v>
      </c>
      <c r="R29" s="18">
        <v>3</v>
      </c>
    </row>
    <row r="30" spans="1:18" x14ac:dyDescent="0.2">
      <c r="A30" s="24">
        <v>62</v>
      </c>
      <c r="B30" s="18"/>
      <c r="C30" s="18"/>
      <c r="D30" s="18">
        <v>2</v>
      </c>
      <c r="E30" s="18"/>
      <c r="F30" s="18"/>
      <c r="G30" s="18">
        <v>1</v>
      </c>
      <c r="H30" s="18"/>
      <c r="I30" s="18"/>
      <c r="J30" s="18"/>
      <c r="K30" s="18"/>
      <c r="L30" s="18"/>
      <c r="M30" s="18"/>
      <c r="N30" s="18"/>
      <c r="O30" s="18"/>
      <c r="P30" s="18"/>
      <c r="Q30" s="18"/>
      <c r="R30" s="18">
        <v>3</v>
      </c>
    </row>
    <row r="31" spans="1:18" x14ac:dyDescent="0.2">
      <c r="A31" s="24">
        <v>63</v>
      </c>
      <c r="B31" s="18"/>
      <c r="C31" s="18"/>
      <c r="D31" s="18"/>
      <c r="E31" s="18"/>
      <c r="F31" s="18"/>
      <c r="G31" s="18">
        <v>1</v>
      </c>
      <c r="H31" s="18"/>
      <c r="I31" s="18"/>
      <c r="J31" s="18"/>
      <c r="K31" s="18">
        <v>1</v>
      </c>
      <c r="L31" s="18"/>
      <c r="M31" s="18">
        <v>1</v>
      </c>
      <c r="N31" s="18"/>
      <c r="O31" s="18"/>
      <c r="P31" s="18"/>
      <c r="Q31" s="18"/>
      <c r="R31" s="18">
        <v>3</v>
      </c>
    </row>
    <row r="32" spans="1:18" x14ac:dyDescent="0.2">
      <c r="A32" s="24" t="s">
        <v>2178</v>
      </c>
      <c r="B32" s="18">
        <v>3</v>
      </c>
      <c r="C32" s="18">
        <v>5</v>
      </c>
      <c r="D32" s="18">
        <v>13</v>
      </c>
      <c r="E32" s="18">
        <v>1</v>
      </c>
      <c r="F32" s="18">
        <v>5</v>
      </c>
      <c r="G32" s="18">
        <v>5</v>
      </c>
      <c r="H32" s="18">
        <v>5</v>
      </c>
      <c r="I32" s="18">
        <v>2</v>
      </c>
      <c r="J32" s="18">
        <v>5</v>
      </c>
      <c r="K32" s="18">
        <v>11</v>
      </c>
      <c r="L32" s="18">
        <v>1</v>
      </c>
      <c r="M32" s="18">
        <v>4</v>
      </c>
      <c r="N32" s="18">
        <v>2</v>
      </c>
      <c r="O32" s="18">
        <v>1</v>
      </c>
      <c r="P32" s="18">
        <v>7</v>
      </c>
      <c r="Q32" s="18">
        <v>5</v>
      </c>
      <c r="R32" s="18">
        <v>75</v>
      </c>
    </row>
    <row r="35" spans="1:38" x14ac:dyDescent="0.2">
      <c r="A35" s="23" t="s">
        <v>1184</v>
      </c>
      <c r="B35" s="23" t="s">
        <v>2176</v>
      </c>
    </row>
    <row r="36" spans="1:38" x14ac:dyDescent="0.2">
      <c r="A36" s="23" t="s">
        <v>2177</v>
      </c>
      <c r="B36" s="2" t="s">
        <v>1160</v>
      </c>
      <c r="C36" s="2" t="s">
        <v>1165</v>
      </c>
      <c r="D36" s="2" t="s">
        <v>1167</v>
      </c>
      <c r="E36" s="2" t="s">
        <v>1164</v>
      </c>
      <c r="F36" s="2" t="s">
        <v>1161</v>
      </c>
      <c r="G36" s="2" t="s">
        <v>1162</v>
      </c>
      <c r="H36" s="2" t="s">
        <v>1163</v>
      </c>
      <c r="I36" s="2" t="s">
        <v>1166</v>
      </c>
      <c r="J36" s="2" t="s">
        <v>2178</v>
      </c>
      <c r="S36" s="23"/>
      <c r="T36" s="23"/>
      <c r="U36" s="23"/>
      <c r="V36" s="23"/>
      <c r="W36" s="23"/>
      <c r="X36" s="23"/>
      <c r="Y36" s="23"/>
      <c r="Z36" s="23"/>
      <c r="AA36" s="23"/>
      <c r="AB36" s="23"/>
      <c r="AC36" s="23"/>
      <c r="AD36" s="23"/>
      <c r="AE36" s="23"/>
      <c r="AF36" s="23"/>
      <c r="AG36" s="23"/>
      <c r="AH36" s="23"/>
      <c r="AI36" s="23"/>
      <c r="AJ36" s="23"/>
      <c r="AK36" s="23"/>
      <c r="AL36" s="23"/>
    </row>
    <row r="37" spans="1:38" x14ac:dyDescent="0.2">
      <c r="A37" s="24">
        <v>1</v>
      </c>
      <c r="B37" s="18">
        <v>1</v>
      </c>
      <c r="C37" s="18"/>
      <c r="D37" s="18"/>
      <c r="E37" s="18"/>
      <c r="F37" s="18">
        <v>1</v>
      </c>
      <c r="G37" s="18"/>
      <c r="H37" s="18"/>
      <c r="I37" s="18"/>
      <c r="J37" s="18">
        <v>2</v>
      </c>
    </row>
    <row r="38" spans="1:38" x14ac:dyDescent="0.2">
      <c r="A38" s="24">
        <v>2</v>
      </c>
      <c r="B38" s="18">
        <v>1</v>
      </c>
      <c r="C38" s="18"/>
      <c r="D38" s="18"/>
      <c r="E38" s="18"/>
      <c r="F38" s="18">
        <v>1</v>
      </c>
      <c r="G38" s="18"/>
      <c r="H38" s="18"/>
      <c r="I38" s="18"/>
      <c r="J38" s="18">
        <v>2</v>
      </c>
    </row>
    <row r="39" spans="1:38" x14ac:dyDescent="0.2">
      <c r="A39" s="24">
        <v>18</v>
      </c>
      <c r="B39" s="18"/>
      <c r="C39" s="18"/>
      <c r="D39" s="18"/>
      <c r="E39" s="18"/>
      <c r="F39" s="18"/>
      <c r="G39" s="18">
        <v>1</v>
      </c>
      <c r="H39" s="18">
        <v>1</v>
      </c>
      <c r="I39" s="18"/>
      <c r="J39" s="18">
        <v>2</v>
      </c>
    </row>
    <row r="40" spans="1:38" x14ac:dyDescent="0.2">
      <c r="A40" s="24">
        <v>19</v>
      </c>
      <c r="B40" s="18"/>
      <c r="C40" s="18"/>
      <c r="D40" s="18"/>
      <c r="E40" s="18">
        <v>1</v>
      </c>
      <c r="F40" s="18">
        <v>1</v>
      </c>
      <c r="G40" s="18"/>
      <c r="H40" s="18">
        <v>1</v>
      </c>
      <c r="I40" s="18"/>
      <c r="J40" s="18">
        <v>3</v>
      </c>
    </row>
    <row r="41" spans="1:38" x14ac:dyDescent="0.2">
      <c r="A41" s="24">
        <v>28</v>
      </c>
      <c r="B41" s="18">
        <v>1</v>
      </c>
      <c r="C41" s="18"/>
      <c r="D41" s="18"/>
      <c r="E41" s="18"/>
      <c r="F41" s="18"/>
      <c r="G41" s="18">
        <v>1</v>
      </c>
      <c r="H41" s="18"/>
      <c r="I41" s="18"/>
      <c r="J41" s="18">
        <v>2</v>
      </c>
    </row>
    <row r="42" spans="1:38" x14ac:dyDescent="0.2">
      <c r="A42" s="24">
        <v>31</v>
      </c>
      <c r="B42" s="18"/>
      <c r="C42" s="18">
        <v>1</v>
      </c>
      <c r="D42" s="18"/>
      <c r="E42" s="18">
        <v>1</v>
      </c>
      <c r="F42" s="18"/>
      <c r="G42" s="18"/>
      <c r="H42" s="18"/>
      <c r="I42" s="18">
        <v>1</v>
      </c>
      <c r="J42" s="18">
        <v>3</v>
      </c>
    </row>
    <row r="43" spans="1:38" x14ac:dyDescent="0.2">
      <c r="A43" s="24">
        <v>41</v>
      </c>
      <c r="B43" s="18">
        <v>1</v>
      </c>
      <c r="C43" s="18"/>
      <c r="D43" s="18"/>
      <c r="E43" s="18"/>
      <c r="F43" s="18"/>
      <c r="G43" s="18">
        <v>1</v>
      </c>
      <c r="H43" s="18"/>
      <c r="I43" s="18"/>
      <c r="J43" s="18">
        <v>2</v>
      </c>
    </row>
    <row r="44" spans="1:38" x14ac:dyDescent="0.2">
      <c r="A44" s="24">
        <v>42</v>
      </c>
      <c r="B44" s="18"/>
      <c r="C44" s="18">
        <v>1</v>
      </c>
      <c r="D44" s="18"/>
      <c r="E44" s="18">
        <v>1</v>
      </c>
      <c r="F44" s="18"/>
      <c r="G44" s="18"/>
      <c r="H44" s="18"/>
      <c r="I44" s="18">
        <v>1</v>
      </c>
      <c r="J44" s="18">
        <v>3</v>
      </c>
    </row>
    <row r="45" spans="1:38" x14ac:dyDescent="0.2">
      <c r="A45" s="24">
        <v>43</v>
      </c>
      <c r="B45" s="18"/>
      <c r="C45" s="18"/>
      <c r="D45" s="18">
        <v>1</v>
      </c>
      <c r="E45" s="18"/>
      <c r="F45" s="18"/>
      <c r="G45" s="18"/>
      <c r="H45" s="18">
        <v>1</v>
      </c>
      <c r="I45" s="18"/>
      <c r="J45" s="18">
        <v>2</v>
      </c>
    </row>
    <row r="46" spans="1:38" x14ac:dyDescent="0.2">
      <c r="A46" s="24">
        <v>44</v>
      </c>
      <c r="B46" s="18"/>
      <c r="C46" s="18">
        <v>1</v>
      </c>
      <c r="D46" s="18"/>
      <c r="E46" s="18">
        <v>2</v>
      </c>
      <c r="F46" s="18"/>
      <c r="G46" s="18">
        <v>1</v>
      </c>
      <c r="H46" s="18"/>
      <c r="I46" s="18"/>
      <c r="J46" s="18">
        <v>4</v>
      </c>
    </row>
    <row r="47" spans="1:38" x14ac:dyDescent="0.2">
      <c r="A47" s="24">
        <v>45</v>
      </c>
      <c r="B47" s="18">
        <v>1</v>
      </c>
      <c r="C47" s="18"/>
      <c r="D47" s="18"/>
      <c r="E47" s="18"/>
      <c r="F47" s="18"/>
      <c r="G47" s="18">
        <v>1</v>
      </c>
      <c r="H47" s="18"/>
      <c r="I47" s="18"/>
      <c r="J47" s="18">
        <v>2</v>
      </c>
    </row>
    <row r="48" spans="1:38" x14ac:dyDescent="0.2">
      <c r="A48" s="24">
        <v>46</v>
      </c>
      <c r="B48" s="18"/>
      <c r="C48" s="18"/>
      <c r="D48" s="18"/>
      <c r="E48" s="18"/>
      <c r="F48" s="18">
        <v>1</v>
      </c>
      <c r="G48" s="18">
        <v>1</v>
      </c>
      <c r="H48" s="18"/>
      <c r="I48" s="18"/>
      <c r="J48" s="18">
        <v>2</v>
      </c>
    </row>
    <row r="49" spans="1:10" x14ac:dyDescent="0.2">
      <c r="A49" s="24">
        <v>47</v>
      </c>
      <c r="B49" s="18">
        <v>1</v>
      </c>
      <c r="C49" s="18"/>
      <c r="D49" s="18"/>
      <c r="E49" s="18"/>
      <c r="F49" s="18">
        <v>1</v>
      </c>
      <c r="G49" s="18"/>
      <c r="H49" s="18"/>
      <c r="I49" s="18">
        <v>1</v>
      </c>
      <c r="J49" s="18">
        <v>3</v>
      </c>
    </row>
    <row r="50" spans="1:10" x14ac:dyDescent="0.2">
      <c r="A50" s="24">
        <v>48</v>
      </c>
      <c r="B50" s="18"/>
      <c r="C50" s="18">
        <v>1</v>
      </c>
      <c r="D50" s="18"/>
      <c r="E50" s="18"/>
      <c r="F50" s="18">
        <v>1</v>
      </c>
      <c r="G50" s="18"/>
      <c r="H50" s="18">
        <v>1</v>
      </c>
      <c r="I50" s="18"/>
      <c r="J50" s="18">
        <v>3</v>
      </c>
    </row>
    <row r="51" spans="1:10" x14ac:dyDescent="0.2">
      <c r="A51" s="24">
        <v>49</v>
      </c>
      <c r="B51" s="18">
        <v>1</v>
      </c>
      <c r="C51" s="18"/>
      <c r="D51" s="18"/>
      <c r="E51" s="18"/>
      <c r="F51" s="18">
        <v>1</v>
      </c>
      <c r="G51" s="18"/>
      <c r="H51" s="18"/>
      <c r="I51" s="18"/>
      <c r="J51" s="18">
        <v>2</v>
      </c>
    </row>
    <row r="52" spans="1:10" x14ac:dyDescent="0.2">
      <c r="A52" s="24">
        <v>50</v>
      </c>
      <c r="B52" s="18">
        <v>1</v>
      </c>
      <c r="C52" s="18">
        <v>1</v>
      </c>
      <c r="D52" s="18"/>
      <c r="E52" s="18"/>
      <c r="F52" s="18"/>
      <c r="G52" s="18">
        <v>1</v>
      </c>
      <c r="H52" s="18"/>
      <c r="I52" s="18"/>
      <c r="J52" s="18">
        <v>3</v>
      </c>
    </row>
    <row r="53" spans="1:10" x14ac:dyDescent="0.2">
      <c r="A53" s="24">
        <v>51</v>
      </c>
      <c r="B53" s="18">
        <v>1</v>
      </c>
      <c r="C53" s="18"/>
      <c r="D53" s="18"/>
      <c r="E53" s="18"/>
      <c r="F53" s="18">
        <v>1</v>
      </c>
      <c r="G53" s="18">
        <v>1</v>
      </c>
      <c r="H53" s="18"/>
      <c r="I53" s="18"/>
      <c r="J53" s="18">
        <v>3</v>
      </c>
    </row>
    <row r="54" spans="1:10" x14ac:dyDescent="0.2">
      <c r="A54" s="24">
        <v>52</v>
      </c>
      <c r="B54" s="18">
        <v>1</v>
      </c>
      <c r="C54" s="18"/>
      <c r="D54" s="18"/>
      <c r="E54" s="18">
        <v>1</v>
      </c>
      <c r="F54" s="18"/>
      <c r="G54" s="18">
        <v>1</v>
      </c>
      <c r="H54" s="18">
        <v>1</v>
      </c>
      <c r="I54" s="18"/>
      <c r="J54" s="18">
        <v>4</v>
      </c>
    </row>
    <row r="55" spans="1:10" x14ac:dyDescent="0.2">
      <c r="A55" s="24">
        <v>53</v>
      </c>
      <c r="B55" s="18"/>
      <c r="C55" s="18">
        <v>1</v>
      </c>
      <c r="D55" s="18"/>
      <c r="E55" s="18">
        <v>1</v>
      </c>
      <c r="F55" s="18"/>
      <c r="G55" s="18">
        <v>1</v>
      </c>
      <c r="H55" s="18"/>
      <c r="I55" s="18"/>
      <c r="J55" s="18">
        <v>3</v>
      </c>
    </row>
    <row r="56" spans="1:10" x14ac:dyDescent="0.2">
      <c r="A56" s="24">
        <v>54</v>
      </c>
      <c r="B56" s="18"/>
      <c r="C56" s="18"/>
      <c r="D56" s="18"/>
      <c r="E56" s="18"/>
      <c r="F56" s="18">
        <v>1</v>
      </c>
      <c r="G56" s="18">
        <v>1</v>
      </c>
      <c r="H56" s="18"/>
      <c r="I56" s="18"/>
      <c r="J56" s="18">
        <v>2</v>
      </c>
    </row>
    <row r="57" spans="1:10" x14ac:dyDescent="0.2">
      <c r="A57" s="24">
        <v>55</v>
      </c>
      <c r="B57" s="18"/>
      <c r="C57" s="18"/>
      <c r="D57" s="18"/>
      <c r="E57" s="18">
        <v>1</v>
      </c>
      <c r="F57" s="18"/>
      <c r="G57" s="18"/>
      <c r="H57" s="18"/>
      <c r="I57" s="18"/>
      <c r="J57" s="18">
        <v>1</v>
      </c>
    </row>
    <row r="58" spans="1:10" x14ac:dyDescent="0.2">
      <c r="A58" s="24">
        <v>56</v>
      </c>
      <c r="B58" s="18"/>
      <c r="C58" s="18">
        <v>1</v>
      </c>
      <c r="D58" s="18"/>
      <c r="E58" s="18"/>
      <c r="F58" s="18"/>
      <c r="G58" s="18"/>
      <c r="H58" s="18"/>
      <c r="I58" s="18"/>
      <c r="J58" s="18">
        <v>1</v>
      </c>
    </row>
    <row r="59" spans="1:10" x14ac:dyDescent="0.2">
      <c r="A59" s="24">
        <v>57</v>
      </c>
      <c r="B59" s="18">
        <v>1</v>
      </c>
      <c r="C59" s="18"/>
      <c r="D59" s="18"/>
      <c r="E59" s="18">
        <v>1</v>
      </c>
      <c r="F59" s="18"/>
      <c r="G59" s="18">
        <v>1</v>
      </c>
      <c r="H59" s="18"/>
      <c r="I59" s="18"/>
      <c r="J59" s="18">
        <v>3</v>
      </c>
    </row>
    <row r="60" spans="1:10" x14ac:dyDescent="0.2">
      <c r="A60" s="24">
        <v>58</v>
      </c>
      <c r="B60" s="18"/>
      <c r="C60" s="18">
        <v>1</v>
      </c>
      <c r="D60" s="18"/>
      <c r="E60" s="18">
        <v>1</v>
      </c>
      <c r="F60" s="18"/>
      <c r="G60" s="18">
        <v>1</v>
      </c>
      <c r="H60" s="18"/>
      <c r="I60" s="18"/>
      <c r="J60" s="18">
        <v>3</v>
      </c>
    </row>
    <row r="61" spans="1:10" x14ac:dyDescent="0.2">
      <c r="A61" s="24">
        <v>59</v>
      </c>
      <c r="B61" s="18"/>
      <c r="C61" s="18">
        <v>1</v>
      </c>
      <c r="D61" s="18"/>
      <c r="E61" s="18">
        <v>1</v>
      </c>
      <c r="F61" s="18"/>
      <c r="G61" s="18"/>
      <c r="H61" s="18"/>
      <c r="I61" s="18">
        <v>1</v>
      </c>
      <c r="J61" s="18">
        <v>3</v>
      </c>
    </row>
    <row r="62" spans="1:10" x14ac:dyDescent="0.2">
      <c r="A62" s="24">
        <v>60</v>
      </c>
      <c r="B62" s="18">
        <v>1</v>
      </c>
      <c r="C62" s="18"/>
      <c r="D62" s="18"/>
      <c r="E62" s="18">
        <v>1</v>
      </c>
      <c r="F62" s="18"/>
      <c r="G62" s="18"/>
      <c r="H62" s="18"/>
      <c r="I62" s="18">
        <v>1</v>
      </c>
      <c r="J62" s="18">
        <v>3</v>
      </c>
    </row>
    <row r="63" spans="1:10" x14ac:dyDescent="0.2">
      <c r="A63" s="24">
        <v>61</v>
      </c>
      <c r="B63" s="18"/>
      <c r="C63" s="18">
        <v>1</v>
      </c>
      <c r="D63" s="18"/>
      <c r="E63" s="18">
        <v>1</v>
      </c>
      <c r="F63" s="18"/>
      <c r="G63" s="18"/>
      <c r="H63" s="18"/>
      <c r="I63" s="18">
        <v>1</v>
      </c>
      <c r="J63" s="18">
        <v>3</v>
      </c>
    </row>
    <row r="64" spans="1:10" x14ac:dyDescent="0.2">
      <c r="A64" s="24">
        <v>62</v>
      </c>
      <c r="B64" s="18"/>
      <c r="C64" s="18"/>
      <c r="D64" s="18"/>
      <c r="E64" s="18">
        <v>2</v>
      </c>
      <c r="F64" s="18"/>
      <c r="G64" s="18"/>
      <c r="H64" s="18">
        <v>1</v>
      </c>
      <c r="I64" s="18"/>
      <c r="J64" s="18">
        <v>3</v>
      </c>
    </row>
    <row r="65" spans="1:10" x14ac:dyDescent="0.2">
      <c r="A65" s="24">
        <v>63</v>
      </c>
      <c r="B65" s="18"/>
      <c r="C65" s="18">
        <v>1</v>
      </c>
      <c r="D65" s="18"/>
      <c r="E65" s="18"/>
      <c r="F65" s="18">
        <v>1</v>
      </c>
      <c r="G65" s="18"/>
      <c r="H65" s="18">
        <v>1</v>
      </c>
      <c r="I65" s="18"/>
      <c r="J65" s="18">
        <v>3</v>
      </c>
    </row>
    <row r="66" spans="1:10" x14ac:dyDescent="0.2">
      <c r="A66" s="24" t="s">
        <v>2178</v>
      </c>
      <c r="B66" s="18">
        <v>12</v>
      </c>
      <c r="C66" s="18">
        <v>11</v>
      </c>
      <c r="D66" s="18">
        <v>1</v>
      </c>
      <c r="E66" s="18">
        <v>15</v>
      </c>
      <c r="F66" s="18">
        <v>10</v>
      </c>
      <c r="G66" s="18">
        <v>13</v>
      </c>
      <c r="H66" s="18">
        <v>7</v>
      </c>
      <c r="I66" s="18">
        <v>6</v>
      </c>
      <c r="J66" s="18">
        <v>75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125424-FB05-483A-B69B-BC3FE7A94CC1}">
  <dimension ref="A1:KY245"/>
  <sheetViews>
    <sheetView topLeftCell="BM1" workbookViewId="0">
      <selection activeCell="BU11" sqref="BU11"/>
    </sheetView>
  </sheetViews>
  <sheetFormatPr baseColWidth="10" defaultColWidth="11.5" defaultRowHeight="15" x14ac:dyDescent="0.2"/>
  <cols>
    <col min="1" max="2" width="20.6640625" style="35" customWidth="1"/>
    <col min="3" max="3" width="12.5" style="35" customWidth="1"/>
    <col min="4" max="4" width="12.5" style="63" customWidth="1"/>
    <col min="5" max="7" width="12.5" style="51" customWidth="1"/>
    <col min="8" max="8" width="12.5" style="61" customWidth="1"/>
    <col min="9" max="9" width="15.1640625" style="35" customWidth="1"/>
    <col min="10" max="10" width="17.5" style="35" customWidth="1"/>
    <col min="11" max="11" width="13.1640625" style="35" customWidth="1"/>
    <col min="12" max="12" width="18.5" style="35" customWidth="1"/>
    <col min="13" max="13" width="14.5" style="35" customWidth="1"/>
    <col min="14" max="14" width="16.5" style="35" customWidth="1"/>
    <col min="15" max="15" width="11.5" style="35" customWidth="1"/>
    <col min="16" max="16" width="14" style="35" customWidth="1"/>
    <col min="17" max="17" width="14.5" style="35" customWidth="1"/>
    <col min="18" max="31" width="16.83203125" style="60" customWidth="1"/>
    <col min="32" max="32" width="18.6640625" style="69" customWidth="1"/>
    <col min="33" max="33" width="16.6640625" style="69" customWidth="1"/>
    <col min="34" max="34" width="14.5" style="69" customWidth="1"/>
    <col min="35" max="35" width="12.5" style="69" customWidth="1"/>
    <col min="36" max="36" width="13.5" style="69" customWidth="1"/>
    <col min="37" max="37" width="11.5" style="69" customWidth="1"/>
    <col min="38" max="38" width="14.6640625" style="35" customWidth="1"/>
    <col min="39" max="39" width="14.6640625" style="48" customWidth="1"/>
    <col min="40" max="40" width="13.1640625" style="35" customWidth="1"/>
    <col min="41" max="41" width="13.1640625" style="48" customWidth="1"/>
    <col min="42" max="42" width="13.6640625" style="37" customWidth="1"/>
    <col min="43" max="46" width="13.6640625" style="72" customWidth="1"/>
    <col min="47" max="47" width="14.33203125" style="35" customWidth="1"/>
    <col min="48" max="48" width="14.33203125" style="48" customWidth="1"/>
    <col min="49" max="49" width="21.5" style="35" customWidth="1"/>
    <col min="50" max="50" width="28.33203125" style="35" customWidth="1"/>
    <col min="51" max="51" width="28.83203125" style="35" customWidth="1"/>
    <col min="52" max="52" width="26.83203125" style="35" customWidth="1"/>
    <col min="53" max="53" width="25.83203125" style="35" customWidth="1"/>
    <col min="54" max="54" width="29.5" style="35" customWidth="1"/>
    <col min="55" max="55" width="28.83203125" style="35" customWidth="1"/>
    <col min="56" max="56" width="34.6640625" style="35" customWidth="1"/>
    <col min="57" max="57" width="28.33203125" style="35" customWidth="1"/>
    <col min="58" max="58" width="34.5" style="35" customWidth="1"/>
    <col min="59" max="59" width="34.5" style="48" customWidth="1"/>
    <col min="60" max="60" width="19.6640625" style="37" customWidth="1"/>
    <col min="61" max="62" width="19.6640625" style="48" customWidth="1"/>
    <col min="63" max="63" width="19.6640625" style="35" customWidth="1"/>
    <col min="64" max="64" width="20.83203125" style="35" customWidth="1"/>
    <col min="65" max="65" width="23.33203125" style="35" customWidth="1"/>
    <col min="66" max="66" width="22.83203125" style="35" customWidth="1"/>
    <col min="67" max="67" width="21.5" style="35" customWidth="1"/>
    <col min="68" max="68" width="21.1640625" style="35" customWidth="1"/>
    <col min="69" max="69" width="19.6640625" style="35" customWidth="1"/>
    <col min="70" max="70" width="22.83203125" style="35" customWidth="1"/>
    <col min="71" max="71" width="29.1640625" style="35" customWidth="1"/>
    <col min="72" max="72" width="29.1640625" style="48" customWidth="1"/>
    <col min="73" max="74" width="11.5" style="72" customWidth="1"/>
    <col min="75" max="76" width="19.6640625" style="37" customWidth="1"/>
    <col min="77" max="77" width="26.5" style="35" customWidth="1"/>
    <col min="78" max="78" width="21.83203125" style="35" customWidth="1"/>
    <col min="79" max="79" width="22.83203125" style="35" customWidth="1"/>
    <col min="80" max="80" width="30.1640625" style="35" customWidth="1"/>
    <col min="81" max="81" width="25.1640625" style="35" customWidth="1"/>
    <col min="82" max="82" width="24.83203125" style="35" customWidth="1"/>
    <col min="83" max="83" width="24.6640625" style="35" customWidth="1"/>
    <col min="84" max="84" width="21.6640625" style="35" customWidth="1"/>
    <col min="85" max="85" width="22" style="35" customWidth="1"/>
    <col min="86" max="86" width="22.83203125" style="35" customWidth="1"/>
    <col min="87" max="87" width="26" style="35" customWidth="1"/>
    <col min="88" max="89" width="19.6640625" style="35" customWidth="1"/>
    <col min="90" max="90" width="20.1640625" style="35" customWidth="1"/>
    <col min="91" max="91" width="25.33203125" style="35" customWidth="1"/>
    <col min="92" max="92" width="25.33203125" style="48" customWidth="1"/>
    <col min="93" max="95" width="19.6640625" style="35" customWidth="1"/>
    <col min="96" max="96" width="21.1640625" style="35" customWidth="1"/>
    <col min="97" max="97" width="20.5" style="35" customWidth="1"/>
    <col min="98" max="98" width="21.5" style="35" customWidth="1"/>
    <col min="99" max="99" width="27.1640625" style="35" customWidth="1"/>
    <col min="100" max="100" width="30.33203125" style="35" customWidth="1"/>
    <col min="101" max="101" width="21" style="35" customWidth="1"/>
    <col min="102" max="102" width="25" style="35" customWidth="1"/>
    <col min="103" max="104" width="19.6640625" style="35" customWidth="1"/>
    <col min="105" max="105" width="23" style="35" customWidth="1"/>
    <col min="106" max="106" width="19.83203125" style="35" customWidth="1"/>
    <col min="107" max="107" width="26.83203125" style="35" customWidth="1"/>
    <col min="108" max="108" width="22.1640625" style="35" customWidth="1"/>
    <col min="109" max="109" width="26.6640625" style="35" customWidth="1"/>
    <col min="110" max="110" width="27.83203125" style="35" customWidth="1"/>
    <col min="111" max="111" width="30.6640625" style="35" customWidth="1"/>
    <col min="112" max="112" width="27.1640625" style="35" customWidth="1"/>
    <col min="113" max="113" width="28.5" style="35" customWidth="1"/>
    <col min="114" max="118" width="28.5" style="48" customWidth="1"/>
    <col min="119" max="119" width="19.6640625" style="35" customWidth="1"/>
    <col min="120" max="120" width="25.5" style="35" customWidth="1"/>
    <col min="121" max="121" width="19.6640625" style="35" customWidth="1"/>
    <col min="122" max="122" width="26.83203125" style="35" customWidth="1"/>
    <col min="123" max="123" width="25.5" style="35" customWidth="1"/>
    <col min="124" max="125" width="19.6640625" style="35" customWidth="1"/>
    <col min="126" max="126" width="22.5" style="35" customWidth="1"/>
    <col min="127" max="129" width="19.6640625" style="35" customWidth="1"/>
    <col min="130" max="130" width="24.6640625" style="35" customWidth="1"/>
    <col min="131" max="131" width="27.83203125" style="35" customWidth="1"/>
    <col min="132" max="132" width="20.5" style="35" customWidth="1"/>
    <col min="133" max="133" width="22.6640625" style="35" customWidth="1"/>
    <col min="134" max="134" width="24.33203125" style="35" customWidth="1"/>
    <col min="135" max="135" width="19.6640625" style="35" customWidth="1"/>
    <col min="136" max="136" width="24.6640625" style="35" customWidth="1"/>
    <col min="137" max="137" width="28.1640625" style="35" customWidth="1"/>
    <col min="138" max="138" width="25.83203125" style="35" customWidth="1"/>
    <col min="139" max="141" width="25.83203125" style="48" customWidth="1"/>
    <col min="142" max="152" width="19.6640625" style="35" customWidth="1"/>
    <col min="153" max="153" width="24.5" style="35" customWidth="1"/>
    <col min="154" max="154" width="21.6640625" style="35" customWidth="1"/>
    <col min="155" max="155" width="23.1640625" style="35" customWidth="1"/>
    <col min="156" max="158" width="19.6640625" style="35" customWidth="1"/>
    <col min="159" max="159" width="21.5" style="35" customWidth="1"/>
    <col min="160" max="160" width="19.6640625" style="35" customWidth="1"/>
    <col min="161" max="161" width="25" style="35" customWidth="1"/>
    <col min="162" max="162" width="22.5" style="35" customWidth="1"/>
    <col min="163" max="163" width="20.1640625" style="35" customWidth="1"/>
    <col min="164" max="164" width="19.6640625" style="35" customWidth="1"/>
    <col min="165" max="165" width="22.5" style="35" customWidth="1"/>
    <col min="166" max="166" width="22.5" style="48" customWidth="1"/>
    <col min="167" max="167" width="10" style="48" bestFit="1" customWidth="1"/>
    <col min="168" max="168" width="10" style="48" customWidth="1"/>
    <col min="169" max="170" width="22.5" style="72" customWidth="1"/>
    <col min="171" max="172" width="19.6640625" style="35" customWidth="1"/>
    <col min="173" max="175" width="19.6640625" style="48" customWidth="1"/>
    <col min="176" max="176" width="20.33203125" style="35" customWidth="1"/>
    <col min="177" max="177" width="19.6640625" style="37" customWidth="1"/>
    <col min="178" max="178" width="19.6640625" style="35" customWidth="1"/>
    <col min="179" max="179" width="19.6640625" style="48" customWidth="1"/>
    <col min="180" max="180" width="32.83203125" style="48" customWidth="1"/>
    <col min="181" max="181" width="30.6640625" style="60" customWidth="1"/>
    <col min="182" max="182" width="19.6640625" style="35" customWidth="1"/>
    <col min="183" max="183" width="19.6640625" style="48" customWidth="1"/>
    <col min="184" max="184" width="21.33203125" style="35" customWidth="1"/>
    <col min="185" max="185" width="21.33203125" style="48" customWidth="1"/>
    <col min="186" max="186" width="20.6640625" style="35" customWidth="1"/>
    <col min="187" max="188" width="19.6640625" style="35" customWidth="1"/>
    <col min="189" max="190" width="19.6640625" style="48" customWidth="1"/>
    <col min="191" max="191" width="22.83203125" style="35" customWidth="1"/>
    <col min="192" max="193" width="22.83203125" style="48" customWidth="1"/>
    <col min="194" max="194" width="23.1640625" style="35" customWidth="1"/>
    <col min="195" max="199" width="11.5" customWidth="1"/>
    <col min="200" max="202" width="19.6640625" style="35" customWidth="1"/>
    <col min="203" max="203" width="22.1640625" style="35" customWidth="1"/>
    <col min="204" max="204" width="22.6640625" style="35" customWidth="1"/>
    <col min="205" max="205" width="20.5" style="35" customWidth="1"/>
    <col min="206" max="207" width="19.6640625" style="35" customWidth="1"/>
    <col min="208" max="208" width="22.6640625" style="35" customWidth="1"/>
    <col min="209" max="209" width="28.5" style="35" customWidth="1"/>
    <col min="210" max="212" width="28.5" style="48" customWidth="1"/>
    <col min="213" max="213" width="21.1640625" style="35" customWidth="1"/>
    <col min="214" max="215" width="21.1640625" style="48" customWidth="1"/>
    <col min="216" max="216" width="21.1640625" style="58" customWidth="1"/>
    <col min="217" max="217" width="21.1640625" style="48" customWidth="1"/>
    <col min="218" max="218" width="22.1640625" style="35" customWidth="1"/>
    <col min="219" max="220" width="22.1640625" style="48" customWidth="1"/>
    <col min="221" max="221" width="22.1640625" style="58" customWidth="1"/>
    <col min="222" max="223" width="22.1640625" style="48" customWidth="1"/>
    <col min="224" max="225" width="28.33203125" style="35" customWidth="1"/>
    <col min="226" max="229" width="19.6640625" style="35" customWidth="1"/>
    <col min="230" max="232" width="19.6640625" style="20" customWidth="1"/>
    <col min="233" max="285" width="19.6640625" style="48" customWidth="1"/>
    <col min="286" max="291" width="19.6640625" style="20" customWidth="1"/>
    <col min="292" max="292" width="33.83203125" style="35" customWidth="1"/>
    <col min="293" max="295" width="28.1640625" style="35" customWidth="1"/>
    <col min="296" max="297" width="28.1640625" style="48" customWidth="1"/>
    <col min="298" max="298" width="28.1640625" style="35" customWidth="1"/>
    <col min="299" max="299" width="33.6640625" style="48" customWidth="1"/>
    <col min="300" max="300" width="31.1640625" style="35" customWidth="1"/>
    <col min="301" max="301" width="28.1640625" style="35" customWidth="1"/>
    <col min="302" max="306" width="23.1640625" style="48" customWidth="1"/>
    <col min="307" max="307" width="15.33203125" style="35" bestFit="1" customWidth="1"/>
    <col min="308" max="308" width="15.33203125" style="48" customWidth="1"/>
    <col min="309" max="309" width="23.83203125" style="35" bestFit="1" customWidth="1"/>
    <col min="310" max="310" width="29.1640625" style="48" bestFit="1" customWidth="1"/>
    <col min="311" max="311" width="37.6640625" style="35" customWidth="1"/>
    <col min="312" max="312" width="27.33203125" style="12" customWidth="1"/>
    <col min="313" max="313" width="21.1640625" style="12" customWidth="1"/>
    <col min="314" max="314" width="50.83203125" style="12" customWidth="1"/>
    <col min="315" max="315" width="57.1640625" style="12" customWidth="1"/>
    <col min="316" max="316" width="49.83203125" style="12" customWidth="1"/>
    <col min="317" max="317" width="24.5" style="12" customWidth="1"/>
    <col min="318" max="16384" width="11.5" style="12"/>
  </cols>
  <sheetData>
    <row r="1" spans="1:311" x14ac:dyDescent="0.2">
      <c r="A1" s="34" t="s">
        <v>1601</v>
      </c>
      <c r="B1" s="34" t="s">
        <v>2108</v>
      </c>
      <c r="C1" s="34" t="s">
        <v>1602</v>
      </c>
      <c r="D1" s="62" t="s">
        <v>1956</v>
      </c>
      <c r="E1" s="50" t="s">
        <v>1957</v>
      </c>
      <c r="F1" s="50" t="s">
        <v>2087</v>
      </c>
      <c r="G1" s="50" t="s">
        <v>2105</v>
      </c>
      <c r="H1" s="64" t="s">
        <v>1947</v>
      </c>
      <c r="I1" s="34" t="s">
        <v>1603</v>
      </c>
      <c r="J1" s="34" t="s">
        <v>1604</v>
      </c>
      <c r="K1" s="34" t="s">
        <v>1605</v>
      </c>
      <c r="L1" s="34" t="s">
        <v>1606</v>
      </c>
      <c r="M1" s="34" t="s">
        <v>1607</v>
      </c>
      <c r="N1" s="34" t="s">
        <v>1608</v>
      </c>
      <c r="O1" s="34" t="s">
        <v>1609</v>
      </c>
      <c r="P1" s="34" t="s">
        <v>1610</v>
      </c>
      <c r="Q1" s="34" t="s">
        <v>1611</v>
      </c>
      <c r="R1" s="65" t="s">
        <v>1940</v>
      </c>
      <c r="S1" s="65" t="s">
        <v>1941</v>
      </c>
      <c r="T1" s="65" t="s">
        <v>1942</v>
      </c>
      <c r="U1" s="65" t="s">
        <v>1943</v>
      </c>
      <c r="V1" s="65" t="s">
        <v>1950</v>
      </c>
      <c r="W1" s="65" t="s">
        <v>1951</v>
      </c>
      <c r="X1" s="65" t="s">
        <v>1952</v>
      </c>
      <c r="Y1" s="65" t="s">
        <v>1953</v>
      </c>
      <c r="Z1" s="65" t="s">
        <v>1954</v>
      </c>
      <c r="AA1" s="65" t="s">
        <v>1955</v>
      </c>
      <c r="AB1" s="65" t="s">
        <v>1990</v>
      </c>
      <c r="AC1" s="65" t="s">
        <v>1991</v>
      </c>
      <c r="AD1" s="65" t="s">
        <v>1992</v>
      </c>
      <c r="AE1" s="65" t="s">
        <v>1993</v>
      </c>
      <c r="AF1" s="66" t="s">
        <v>1613</v>
      </c>
      <c r="AG1" s="67" t="s">
        <v>1614</v>
      </c>
      <c r="AH1" s="67" t="s">
        <v>1615</v>
      </c>
      <c r="AI1" s="67" t="s">
        <v>1616</v>
      </c>
      <c r="AJ1" s="67" t="s">
        <v>1617</v>
      </c>
      <c r="AK1" s="68" t="s">
        <v>1618</v>
      </c>
      <c r="AL1" s="34" t="s">
        <v>1619</v>
      </c>
      <c r="AM1" s="49" t="s">
        <v>1994</v>
      </c>
      <c r="AN1" s="38" t="s">
        <v>1620</v>
      </c>
      <c r="AO1" s="49" t="s">
        <v>1958</v>
      </c>
      <c r="AP1" s="70" t="s">
        <v>1621</v>
      </c>
      <c r="AQ1" s="71" t="s">
        <v>1995</v>
      </c>
      <c r="AR1" s="71" t="s">
        <v>1996</v>
      </c>
      <c r="AS1" s="71" t="s">
        <v>2106</v>
      </c>
      <c r="AT1" s="71" t="s">
        <v>2107</v>
      </c>
      <c r="AU1" s="38" t="s">
        <v>1622</v>
      </c>
      <c r="AV1" s="49" t="s">
        <v>2079</v>
      </c>
      <c r="AW1" s="38" t="s">
        <v>1623</v>
      </c>
      <c r="AX1" s="38" t="s">
        <v>1628</v>
      </c>
      <c r="AY1" s="38" t="s">
        <v>1629</v>
      </c>
      <c r="AZ1" s="38" t="s">
        <v>1630</v>
      </c>
      <c r="BA1" s="38" t="s">
        <v>1631</v>
      </c>
      <c r="BB1" s="38" t="s">
        <v>1632</v>
      </c>
      <c r="BC1" s="38" t="s">
        <v>1633</v>
      </c>
      <c r="BD1" s="38" t="s">
        <v>1634</v>
      </c>
      <c r="BE1" s="38" t="s">
        <v>1635</v>
      </c>
      <c r="BF1" s="38" t="s">
        <v>1636</v>
      </c>
      <c r="BG1" s="49" t="s">
        <v>1999</v>
      </c>
      <c r="BH1" s="70" t="s">
        <v>1637</v>
      </c>
      <c r="BI1" s="49" t="s">
        <v>1946</v>
      </c>
      <c r="BJ1" s="49" t="s">
        <v>1949</v>
      </c>
      <c r="BK1" s="34" t="s">
        <v>1638</v>
      </c>
      <c r="BL1" s="42" t="s">
        <v>1639</v>
      </c>
      <c r="BM1" s="42" t="s">
        <v>1640</v>
      </c>
      <c r="BN1" s="42" t="s">
        <v>1641</v>
      </c>
      <c r="BO1" s="42" t="s">
        <v>1642</v>
      </c>
      <c r="BP1" s="42" t="s">
        <v>1643</v>
      </c>
      <c r="BQ1" s="42" t="s">
        <v>1644</v>
      </c>
      <c r="BR1" s="43" t="s">
        <v>1645</v>
      </c>
      <c r="BS1" s="38" t="s">
        <v>1646</v>
      </c>
      <c r="BT1" s="49" t="s">
        <v>2001</v>
      </c>
      <c r="BU1" s="71" t="s">
        <v>1944</v>
      </c>
      <c r="BV1" s="71" t="s">
        <v>1945</v>
      </c>
      <c r="BW1" s="73" t="s">
        <v>1647</v>
      </c>
      <c r="BX1" s="74" t="s">
        <v>1648</v>
      </c>
      <c r="BY1" s="34" t="s">
        <v>1649</v>
      </c>
      <c r="BZ1" s="42" t="s">
        <v>1650</v>
      </c>
      <c r="CA1" s="42" t="s">
        <v>1651</v>
      </c>
      <c r="CB1" s="42" t="s">
        <v>1652</v>
      </c>
      <c r="CC1" s="42" t="s">
        <v>1653</v>
      </c>
      <c r="CD1" s="42" t="s">
        <v>1654</v>
      </c>
      <c r="CE1" s="42" t="s">
        <v>1655</v>
      </c>
      <c r="CF1" s="42" t="s">
        <v>1656</v>
      </c>
      <c r="CG1" s="42" t="s">
        <v>1657</v>
      </c>
      <c r="CH1" s="42" t="s">
        <v>1658</v>
      </c>
      <c r="CI1" s="42" t="s">
        <v>1659</v>
      </c>
      <c r="CJ1" s="42" t="s">
        <v>1660</v>
      </c>
      <c r="CK1" s="42" t="s">
        <v>1661</v>
      </c>
      <c r="CL1" s="43" t="s">
        <v>1662</v>
      </c>
      <c r="CM1" s="38" t="s">
        <v>1708</v>
      </c>
      <c r="CN1" s="49" t="s">
        <v>2002</v>
      </c>
      <c r="CO1" s="38" t="s">
        <v>1709</v>
      </c>
      <c r="CP1" s="38" t="s">
        <v>1710</v>
      </c>
      <c r="CQ1" s="34" t="s">
        <v>1711</v>
      </c>
      <c r="CR1" s="42" t="s">
        <v>1712</v>
      </c>
      <c r="CS1" s="42" t="s">
        <v>1713</v>
      </c>
      <c r="CT1" s="42" t="s">
        <v>1714</v>
      </c>
      <c r="CU1" s="42" t="s">
        <v>1715</v>
      </c>
      <c r="CV1" s="42" t="s">
        <v>1716</v>
      </c>
      <c r="CW1" s="42" t="s">
        <v>1717</v>
      </c>
      <c r="CX1" s="42" t="s">
        <v>1718</v>
      </c>
      <c r="CY1" s="42" t="s">
        <v>1719</v>
      </c>
      <c r="CZ1" s="42" t="s">
        <v>1720</v>
      </c>
      <c r="DA1" s="42" t="s">
        <v>1721</v>
      </c>
      <c r="DB1" s="42" t="s">
        <v>1722</v>
      </c>
      <c r="DC1" s="42" t="s">
        <v>1723</v>
      </c>
      <c r="DD1" s="43" t="s">
        <v>1724</v>
      </c>
      <c r="DE1" s="41" t="s">
        <v>1777</v>
      </c>
      <c r="DF1" s="41" t="s">
        <v>1778</v>
      </c>
      <c r="DG1" s="41" t="s">
        <v>1779</v>
      </c>
      <c r="DH1" s="41" t="s">
        <v>1780</v>
      </c>
      <c r="DI1" s="41" t="s">
        <v>1781</v>
      </c>
      <c r="DJ1" s="53" t="s">
        <v>2009</v>
      </c>
      <c r="DK1" s="53" t="s">
        <v>2006</v>
      </c>
      <c r="DL1" s="53" t="s">
        <v>2007</v>
      </c>
      <c r="DM1" s="53" t="s">
        <v>2008</v>
      </c>
      <c r="DN1" s="53" t="s">
        <v>2000</v>
      </c>
      <c r="DO1" s="34" t="s">
        <v>1782</v>
      </c>
      <c r="DP1" s="42" t="s">
        <v>1828</v>
      </c>
      <c r="DQ1" s="42" t="s">
        <v>1829</v>
      </c>
      <c r="DR1" s="42" t="s">
        <v>1830</v>
      </c>
      <c r="DS1" s="42" t="s">
        <v>1831</v>
      </c>
      <c r="DT1" s="42" t="s">
        <v>1832</v>
      </c>
      <c r="DU1" s="42" t="s">
        <v>1833</v>
      </c>
      <c r="DV1" s="42" t="s">
        <v>1834</v>
      </c>
      <c r="DW1" s="42" t="s">
        <v>1835</v>
      </c>
      <c r="DX1" s="42" t="s">
        <v>1836</v>
      </c>
      <c r="DY1" s="42" t="s">
        <v>1837</v>
      </c>
      <c r="DZ1" s="42" t="s">
        <v>1838</v>
      </c>
      <c r="EA1" s="42" t="s">
        <v>1839</v>
      </c>
      <c r="EB1" s="42" t="s">
        <v>1840</v>
      </c>
      <c r="EC1" s="42" t="s">
        <v>1841</v>
      </c>
      <c r="ED1" s="42" t="s">
        <v>1842</v>
      </c>
      <c r="EE1" s="43" t="s">
        <v>1843</v>
      </c>
      <c r="EF1" s="34" t="s">
        <v>1855</v>
      </c>
      <c r="EG1" s="42" t="s">
        <v>1856</v>
      </c>
      <c r="EH1" s="43" t="s">
        <v>1857</v>
      </c>
      <c r="EI1" s="47" t="s">
        <v>2004</v>
      </c>
      <c r="EJ1" s="55" t="s">
        <v>2005</v>
      </c>
      <c r="EK1" s="54" t="s">
        <v>2003</v>
      </c>
      <c r="EL1" s="38" t="s">
        <v>1858</v>
      </c>
      <c r="EM1" s="34" t="s">
        <v>1859</v>
      </c>
      <c r="EN1" s="34" t="s">
        <v>1860</v>
      </c>
      <c r="EO1" s="34" t="s">
        <v>1861</v>
      </c>
      <c r="EP1" s="34" t="s">
        <v>1862</v>
      </c>
      <c r="EQ1" s="34" t="s">
        <v>1863</v>
      </c>
      <c r="ER1" s="34" t="s">
        <v>1864</v>
      </c>
      <c r="ES1" s="34" t="s">
        <v>1865</v>
      </c>
      <c r="ET1" s="34" t="s">
        <v>1866</v>
      </c>
      <c r="EU1" s="34" t="s">
        <v>1867</v>
      </c>
      <c r="EV1" s="34" t="s">
        <v>1868</v>
      </c>
      <c r="EW1" s="34" t="s">
        <v>1869</v>
      </c>
      <c r="EX1" s="34" t="s">
        <v>1870</v>
      </c>
      <c r="EY1" s="34" t="s">
        <v>1871</v>
      </c>
      <c r="EZ1" s="34" t="s">
        <v>1872</v>
      </c>
      <c r="FA1" s="34" t="s">
        <v>1873</v>
      </c>
      <c r="FB1" s="34" t="s">
        <v>1874</v>
      </c>
      <c r="FC1" s="34" t="s">
        <v>1875</v>
      </c>
      <c r="FD1" s="34" t="s">
        <v>1876</v>
      </c>
      <c r="FE1" s="34" t="s">
        <v>1877</v>
      </c>
      <c r="FF1" s="34" t="s">
        <v>1878</v>
      </c>
      <c r="FG1" s="34" t="s">
        <v>1879</v>
      </c>
      <c r="FH1" s="34" t="s">
        <v>1880</v>
      </c>
      <c r="FI1" s="34" t="s">
        <v>1882</v>
      </c>
      <c r="FJ1" s="47" t="s">
        <v>1977</v>
      </c>
      <c r="FK1" s="47" t="s">
        <v>1997</v>
      </c>
      <c r="FL1" s="47" t="s">
        <v>2175</v>
      </c>
      <c r="FM1" s="75" t="s">
        <v>1883</v>
      </c>
      <c r="FN1" s="71" t="s">
        <v>1998</v>
      </c>
      <c r="FO1" s="38" t="s">
        <v>1884</v>
      </c>
      <c r="FP1" s="41" t="s">
        <v>1885</v>
      </c>
      <c r="FQ1" s="53" t="s">
        <v>2010</v>
      </c>
      <c r="FR1" s="49" t="s">
        <v>2019</v>
      </c>
      <c r="FS1" s="49" t="s">
        <v>2020</v>
      </c>
      <c r="FT1" s="34" t="s">
        <v>1886</v>
      </c>
      <c r="FU1" s="75" t="s">
        <v>1887</v>
      </c>
      <c r="FV1" s="41" t="s">
        <v>1888</v>
      </c>
      <c r="FW1" s="53" t="s">
        <v>2014</v>
      </c>
      <c r="FX1" s="47" t="s">
        <v>2018</v>
      </c>
      <c r="FY1" s="65" t="s">
        <v>2017</v>
      </c>
      <c r="FZ1" s="34" t="s">
        <v>1889</v>
      </c>
      <c r="GA1" s="47" t="s">
        <v>2080</v>
      </c>
      <c r="GB1" s="34" t="s">
        <v>1890</v>
      </c>
      <c r="GC1" s="47" t="s">
        <v>2081</v>
      </c>
      <c r="GD1" s="41" t="s">
        <v>1891</v>
      </c>
      <c r="GE1" s="41" t="s">
        <v>1892</v>
      </c>
      <c r="GF1" s="41" t="s">
        <v>1893</v>
      </c>
      <c r="GG1" s="53" t="s">
        <v>2187</v>
      </c>
      <c r="GH1" s="53" t="s">
        <v>2082</v>
      </c>
      <c r="GI1" s="41" t="s">
        <v>1894</v>
      </c>
      <c r="GJ1" s="53" t="s">
        <v>2188</v>
      </c>
      <c r="GK1" s="53" t="s">
        <v>2083</v>
      </c>
      <c r="GL1" s="41" t="s">
        <v>1895</v>
      </c>
      <c r="GM1" s="34" t="s">
        <v>1896</v>
      </c>
      <c r="GN1" s="34" t="s">
        <v>1897</v>
      </c>
      <c r="GO1" s="42" t="s">
        <v>1898</v>
      </c>
      <c r="GP1" s="42" t="s">
        <v>1899</v>
      </c>
      <c r="GQ1" s="42" t="s">
        <v>1900</v>
      </c>
      <c r="GR1" s="42" t="s">
        <v>1901</v>
      </c>
      <c r="GS1" s="42" t="s">
        <v>1902</v>
      </c>
      <c r="GT1" s="42" t="s">
        <v>1903</v>
      </c>
      <c r="GU1" s="42" t="s">
        <v>1904</v>
      </c>
      <c r="GV1" s="42" t="s">
        <v>1905</v>
      </c>
      <c r="GW1" s="43" t="s">
        <v>1906</v>
      </c>
      <c r="GX1" s="41" t="s">
        <v>1908</v>
      </c>
      <c r="GY1" s="53" t="s">
        <v>2011</v>
      </c>
      <c r="GZ1" s="41" t="s">
        <v>1909</v>
      </c>
      <c r="HA1" s="41" t="s">
        <v>1910</v>
      </c>
      <c r="HB1" s="53" t="s">
        <v>2068</v>
      </c>
      <c r="HC1" s="53" t="s">
        <v>2069</v>
      </c>
      <c r="HD1" s="53" t="s">
        <v>2070</v>
      </c>
      <c r="HE1" s="39" t="s">
        <v>1911</v>
      </c>
      <c r="HF1" s="47" t="s">
        <v>2074</v>
      </c>
      <c r="HG1" s="47" t="s">
        <v>2075</v>
      </c>
      <c r="HH1" s="57" t="s">
        <v>2109</v>
      </c>
      <c r="HI1" s="47" t="s">
        <v>2116</v>
      </c>
      <c r="HJ1" s="40" t="s">
        <v>1912</v>
      </c>
      <c r="HK1" s="53" t="s">
        <v>2037</v>
      </c>
      <c r="HL1" s="53" t="s">
        <v>2038</v>
      </c>
      <c r="HM1" s="59" t="s">
        <v>2110</v>
      </c>
      <c r="HN1" s="40" t="s">
        <v>1913</v>
      </c>
      <c r="HO1" s="59" t="s">
        <v>2111</v>
      </c>
      <c r="HP1" s="40" t="s">
        <v>1914</v>
      </c>
      <c r="HQ1" s="40" t="s">
        <v>2112</v>
      </c>
      <c r="HR1" s="40" t="s">
        <v>1915</v>
      </c>
      <c r="HS1" s="40" t="s">
        <v>2113</v>
      </c>
      <c r="HT1" s="40" t="s">
        <v>1916</v>
      </c>
      <c r="HU1" s="40" t="s">
        <v>2114</v>
      </c>
      <c r="HV1" s="40" t="s">
        <v>1917</v>
      </c>
      <c r="HW1" s="40" t="s">
        <v>2115</v>
      </c>
      <c r="HX1" s="40" t="s">
        <v>1918</v>
      </c>
      <c r="HY1" s="47" t="s">
        <v>2117</v>
      </c>
      <c r="HZ1" s="47" t="s">
        <v>2025</v>
      </c>
      <c r="IA1" s="47" t="s">
        <v>2039</v>
      </c>
      <c r="IB1" s="47" t="s">
        <v>2040</v>
      </c>
      <c r="IC1" s="47" t="s">
        <v>2118</v>
      </c>
      <c r="ID1" s="47" t="s">
        <v>2026</v>
      </c>
      <c r="IE1" s="47" t="s">
        <v>2044</v>
      </c>
      <c r="IF1" s="47" t="s">
        <v>2045</v>
      </c>
      <c r="IG1" s="47" t="s">
        <v>2119</v>
      </c>
      <c r="IH1" s="47" t="s">
        <v>2027</v>
      </c>
      <c r="II1" s="47" t="s">
        <v>2046</v>
      </c>
      <c r="IJ1" s="47" t="s">
        <v>2047</v>
      </c>
      <c r="IK1" s="47" t="s">
        <v>2120</v>
      </c>
      <c r="IL1" s="47" t="s">
        <v>2028</v>
      </c>
      <c r="IM1" s="47" t="s">
        <v>2048</v>
      </c>
      <c r="IN1" s="47" t="s">
        <v>2049</v>
      </c>
      <c r="IO1" s="47" t="s">
        <v>2121</v>
      </c>
      <c r="IP1" s="47" t="s">
        <v>2029</v>
      </c>
      <c r="IQ1" s="47" t="s">
        <v>2050</v>
      </c>
      <c r="IR1" s="47" t="s">
        <v>2051</v>
      </c>
      <c r="IS1" s="47" t="s">
        <v>2122</v>
      </c>
      <c r="IT1" s="47" t="s">
        <v>2030</v>
      </c>
      <c r="IU1" s="47" t="s">
        <v>2052</v>
      </c>
      <c r="IV1" s="47" t="s">
        <v>2053</v>
      </c>
      <c r="IW1" s="47" t="s">
        <v>2066</v>
      </c>
      <c r="IX1" s="47" t="s">
        <v>2067</v>
      </c>
      <c r="IY1" s="47" t="s">
        <v>2123</v>
      </c>
      <c r="IZ1" s="47" t="s">
        <v>2031</v>
      </c>
      <c r="JA1" s="47" t="s">
        <v>2054</v>
      </c>
      <c r="JB1" s="47" t="s">
        <v>2055</v>
      </c>
      <c r="JC1" s="47" t="s">
        <v>2124</v>
      </c>
      <c r="JD1" s="47" t="s">
        <v>2032</v>
      </c>
      <c r="JE1" s="47" t="s">
        <v>2056</v>
      </c>
      <c r="JF1" s="47" t="s">
        <v>2057</v>
      </c>
      <c r="JG1" s="47" t="s">
        <v>2125</v>
      </c>
      <c r="JH1" s="47" t="s">
        <v>2033</v>
      </c>
      <c r="JI1" s="47" t="s">
        <v>2058</v>
      </c>
      <c r="JJ1" s="47" t="s">
        <v>2059</v>
      </c>
      <c r="JK1" s="47" t="s">
        <v>2126</v>
      </c>
      <c r="JL1" s="47" t="s">
        <v>2034</v>
      </c>
      <c r="JM1" s="47" t="s">
        <v>2060</v>
      </c>
      <c r="JN1" s="47" t="s">
        <v>2061</v>
      </c>
      <c r="JO1" s="47" t="s">
        <v>2127</v>
      </c>
      <c r="JP1" s="47" t="s">
        <v>2035</v>
      </c>
      <c r="JQ1" s="47" t="s">
        <v>2062</v>
      </c>
      <c r="JR1" s="47" t="s">
        <v>2063</v>
      </c>
      <c r="JS1" s="47" t="s">
        <v>2128</v>
      </c>
      <c r="JT1" s="47" t="s">
        <v>2036</v>
      </c>
      <c r="JU1" s="47" t="s">
        <v>2064</v>
      </c>
      <c r="JV1" s="47" t="s">
        <v>2065</v>
      </c>
      <c r="JW1" s="47" t="s">
        <v>2076</v>
      </c>
      <c r="JX1" s="47" t="s">
        <v>2077</v>
      </c>
      <c r="JY1" s="47" t="s">
        <v>2078</v>
      </c>
      <c r="JZ1" s="34" t="s">
        <v>1919</v>
      </c>
      <c r="KA1" s="42" t="s">
        <v>1920</v>
      </c>
      <c r="KB1" s="42" t="s">
        <v>1921</v>
      </c>
      <c r="KC1" s="43" t="s">
        <v>1922</v>
      </c>
      <c r="KD1" s="38" t="s">
        <v>1925</v>
      </c>
      <c r="KE1" s="49" t="s">
        <v>2012</v>
      </c>
      <c r="KF1" s="41" t="s">
        <v>1930</v>
      </c>
      <c r="KG1" s="53" t="s">
        <v>2015</v>
      </c>
      <c r="KH1" s="41" t="s">
        <v>1931</v>
      </c>
      <c r="KI1" s="41" t="s">
        <v>1932</v>
      </c>
      <c r="KJ1" s="47" t="s">
        <v>2084</v>
      </c>
      <c r="KK1" s="47" t="s">
        <v>2016</v>
      </c>
      <c r="KL1" s="47" t="s">
        <v>2186</v>
      </c>
      <c r="KM1" s="47" t="s">
        <v>2041</v>
      </c>
      <c r="KN1" s="47" t="s">
        <v>2042</v>
      </c>
      <c r="KO1" s="47" t="s">
        <v>2043</v>
      </c>
      <c r="KP1" s="41" t="s">
        <v>1933</v>
      </c>
      <c r="KQ1" s="34" t="s">
        <v>1934</v>
      </c>
      <c r="KR1" s="34" t="s">
        <v>1935</v>
      </c>
      <c r="KS1" s="41" t="s">
        <v>1936</v>
      </c>
      <c r="KT1" s="53" t="s">
        <v>2013</v>
      </c>
      <c r="KU1" s="41" t="s">
        <v>1937</v>
      </c>
      <c r="KV1" s="47" t="s">
        <v>2086</v>
      </c>
      <c r="KW1" s="34" t="s">
        <v>1938</v>
      </c>
      <c r="KX1" s="47" t="s">
        <v>2085</v>
      </c>
      <c r="KY1" s="41" t="s">
        <v>1939</v>
      </c>
    </row>
    <row r="2" spans="1:311" x14ac:dyDescent="0.2">
      <c r="A2" s="35" t="s">
        <v>1612</v>
      </c>
      <c r="B2" s="35" t="s">
        <v>568</v>
      </c>
      <c r="C2" s="35" t="s">
        <v>63</v>
      </c>
      <c r="D2" s="60">
        <v>1</v>
      </c>
      <c r="E2" s="48">
        <f>Tableau2[[#This Row],['[taille_totale_groupe_corrige']]]/Tableau2[[#This Row],['[nb_repondant_groupe']]]</f>
        <v>1</v>
      </c>
      <c r="F2" s="48"/>
      <c r="G2" s="48" t="str">
        <f>CONCATENATE(Tableau2[[#This Row],['[id_site_enq']]],"-",Tableau2[[#This Row],['[date_enq_num']]],"-",Tableau2[[#This Row],['[categorie_corrige']]])</f>
        <v>50-43217-Sportif</v>
      </c>
      <c r="H2" s="61">
        <v>1</v>
      </c>
      <c r="I2" s="35">
        <v>50</v>
      </c>
      <c r="J2" s="35" t="s">
        <v>795</v>
      </c>
      <c r="K2" s="36">
        <v>43217</v>
      </c>
      <c r="L2" s="37">
        <f t="shared" ref="L2:L13" si="0">K2</f>
        <v>43217</v>
      </c>
      <c r="M2" s="35">
        <v>9</v>
      </c>
      <c r="N2" s="35">
        <v>17</v>
      </c>
      <c r="P2" s="35">
        <v>43</v>
      </c>
      <c r="Q2" s="35">
        <v>4</v>
      </c>
      <c r="R2" s="60" t="str">
        <f>IF(OR(ISNUMBER(Tableau2[[#This Row],['[monvelo_musc']]]),ISNUMBER(Tableau2[[#This Row],['[monvelo_vae']]]),ISNUMBER(Tableau2[[#This Row],['[pret_musc']]]),ISNUMBER(Tableau2[[#This Row],['[pret_vae']]]),ISNUMBER(Tableau2[[#This Row],['[loc_vae']]]),ISNUMBER(Tableau2[[#This Row],['[loc_musc']]])),SUM(Tableau2[[#This Row],['[monvelo_musc']]:['[loc_vae']]]),"")</f>
        <v/>
      </c>
      <c r="S2" s="60" t="str">
        <f>IF(OR(ISNUMBER(Tableau2[[#This Row],['[monvelo_vae']]]),ISNUMBER(Tableau2[[#This Row],['[pret_vae']]]),ISNUMBER(Tableau2[[#This Row],['[loc_vae']]])),Tableau2[[#This Row],['[monvelo_vae']]]+Tableau2[[#This Row],['[pret_vae']]]+Tableau2[[#This Row],['[loc_vae']]],"")</f>
        <v/>
      </c>
      <c r="T2" s="60" t="str">
        <f>IF(OR(ISNUMBER(Tableau2[[#This Row],['[monvelo_musc']]]),ISNUMBER(Tableau2[[#This Row],['[pret_musc']]]),ISNUMBER(Tableau2[[#This Row],['[loc_musc']]])),Tableau2[[#This Row],['[monvelo_musc']]]+Tableau2[[#This Row],['[pret_musc']]]+Tableau2[[#This Row],['[loc_musc']]],"")</f>
        <v/>
      </c>
      <c r="U2" s="60" t="str">
        <f>IF(OR(ISNUMBER(Tableau2[[#This Row],['[loc_musc']]]),ISNUMBER(Tableau2[[#This Row],['[loc_vae']]])),Tableau2[[#This Row],['[loc_musc']]]+Tableau2[[#This Row],['[loc_vae']]],"")</f>
        <v/>
      </c>
      <c r="AL2" s="35" t="s">
        <v>1274</v>
      </c>
      <c r="AM2" s="48" t="s">
        <v>1274</v>
      </c>
      <c r="AN2" s="35" t="s">
        <v>55</v>
      </c>
      <c r="AO2" s="48" t="s">
        <v>55</v>
      </c>
      <c r="AP2" s="37">
        <v>16</v>
      </c>
      <c r="AQ2" s="72">
        <v>16</v>
      </c>
      <c r="AR2" s="72">
        <v>16</v>
      </c>
      <c r="AS2" s="72">
        <f>Tableau2[[#This Row],['[km_sortie_corrige']]]*Tableau2[[#This Row],['[coef_red']]]</f>
        <v>0</v>
      </c>
      <c r="AT2" s="72">
        <f>Tableau2[[#This Row],['[km_sortie_corrige']]]*Tableau2[[#This Row],['[coef_red']]]*IF(Tableau2[[#This Row],['[type_trajet']]]="Boucle",0.4,1)</f>
        <v>0</v>
      </c>
      <c r="AU2" s="35" t="s">
        <v>1340</v>
      </c>
      <c r="AW2" s="35" t="s">
        <v>1277</v>
      </c>
      <c r="AX2" s="35">
        <v>1</v>
      </c>
      <c r="AY2" s="35">
        <v>0</v>
      </c>
      <c r="AZ2" s="35">
        <v>0</v>
      </c>
      <c r="BA2" s="35">
        <v>0</v>
      </c>
      <c r="BB2" s="35">
        <v>0</v>
      </c>
      <c r="BC2" s="35">
        <v>0</v>
      </c>
      <c r="BD2" s="35">
        <v>0</v>
      </c>
      <c r="BE2" s="35">
        <v>0</v>
      </c>
      <c r="BH2" s="37">
        <v>8</v>
      </c>
      <c r="BI2" s="48" t="str">
        <f>IF(OR(Tableau2[[#This Row],['[type_groupe']]]="En famille",Tableau2[[#This Row],['[type_groupe']]]="Avec des amis",Tableau2[[#This Row],['[type_groupe']]]="En club",Tableau2[[#This Row],['[type_groupe']]]="En groupe avec une agence ou TO"),"En groupe",Tableau2[[#This Row],['[type_groupe']]])</f>
        <v>Seul</v>
      </c>
      <c r="BJ2"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Seul</v>
      </c>
      <c r="BK2" s="35" t="s">
        <v>1278</v>
      </c>
      <c r="BL2" s="35">
        <v>1</v>
      </c>
      <c r="BM2" s="35">
        <v>0</v>
      </c>
      <c r="BN2" s="35">
        <v>0</v>
      </c>
      <c r="BO2" s="35">
        <v>0</v>
      </c>
      <c r="BP2" s="35">
        <v>0</v>
      </c>
      <c r="BQ2" s="35">
        <v>0</v>
      </c>
      <c r="BR2" s="35">
        <v>0</v>
      </c>
      <c r="BU2" s="72">
        <f>Tableau2[[#This Row],['[nb_enfants']]]+Tableau2[[#This Row],['[nb_adultes']]]</f>
        <v>1</v>
      </c>
      <c r="BV2" s="72">
        <f>Tableau2[[#This Row],['[taille_totale_groupe']]]</f>
        <v>1</v>
      </c>
      <c r="BW2" s="37">
        <v>0</v>
      </c>
      <c r="BX2" s="37">
        <v>1</v>
      </c>
      <c r="BY2" s="35" t="s">
        <v>1279</v>
      </c>
      <c r="BZ2" s="35">
        <v>0</v>
      </c>
      <c r="CA2" s="35">
        <v>0</v>
      </c>
      <c r="CB2" s="35">
        <v>0</v>
      </c>
      <c r="CC2" s="35">
        <v>0</v>
      </c>
      <c r="CD2" s="35">
        <v>0</v>
      </c>
      <c r="CE2" s="35">
        <v>0</v>
      </c>
      <c r="CF2" s="35">
        <v>0</v>
      </c>
      <c r="CG2" s="35">
        <v>0</v>
      </c>
      <c r="CH2" s="35">
        <v>0</v>
      </c>
      <c r="CI2" s="35">
        <v>0</v>
      </c>
      <c r="CJ2" s="35">
        <v>0</v>
      </c>
      <c r="CK2" s="35">
        <v>0</v>
      </c>
      <c r="CL2" s="35">
        <v>1</v>
      </c>
      <c r="CQ2" s="35" t="s">
        <v>1755</v>
      </c>
      <c r="CR2" s="35">
        <v>0</v>
      </c>
      <c r="CS2" s="35">
        <v>0</v>
      </c>
      <c r="CT2" s="35">
        <v>0</v>
      </c>
      <c r="CU2" s="35">
        <v>0</v>
      </c>
      <c r="CV2" s="35">
        <v>0</v>
      </c>
      <c r="CW2" s="35">
        <v>1</v>
      </c>
      <c r="CX2" s="35">
        <v>0</v>
      </c>
      <c r="CY2" s="35">
        <v>0</v>
      </c>
      <c r="CZ2" s="35">
        <v>0</v>
      </c>
      <c r="DA2" s="35">
        <v>0</v>
      </c>
      <c r="DB2" s="35">
        <v>0</v>
      </c>
      <c r="DC2" s="35">
        <v>0</v>
      </c>
      <c r="DD2" s="35">
        <v>0</v>
      </c>
      <c r="DH2" s="35" t="s">
        <v>1372</v>
      </c>
      <c r="DO2" s="35" t="s">
        <v>1790</v>
      </c>
      <c r="DP2" s="35">
        <v>0</v>
      </c>
      <c r="DQ2" s="35">
        <v>0</v>
      </c>
      <c r="DR2" s="35">
        <v>0</v>
      </c>
      <c r="DS2" s="35">
        <v>0</v>
      </c>
      <c r="DT2" s="35">
        <v>0</v>
      </c>
      <c r="DU2" s="35">
        <v>0</v>
      </c>
      <c r="DV2" s="35">
        <v>0</v>
      </c>
      <c r="DW2" s="35">
        <v>0</v>
      </c>
      <c r="DX2" s="35">
        <v>0</v>
      </c>
      <c r="DY2" s="35">
        <v>0</v>
      </c>
      <c r="DZ2" s="35">
        <v>0</v>
      </c>
      <c r="EA2" s="35">
        <v>0</v>
      </c>
      <c r="EB2" s="35">
        <v>0</v>
      </c>
      <c r="EC2" s="35">
        <v>1</v>
      </c>
      <c r="ED2" s="35">
        <v>1</v>
      </c>
      <c r="EE2" s="35">
        <v>0</v>
      </c>
      <c r="EL2" s="35">
        <v>4</v>
      </c>
      <c r="EM2" s="35">
        <v>2</v>
      </c>
      <c r="EN2" s="35">
        <v>2</v>
      </c>
      <c r="EO2" s="35">
        <v>3</v>
      </c>
      <c r="EP2" s="35">
        <v>2</v>
      </c>
      <c r="EQ2" s="35">
        <v>2</v>
      </c>
      <c r="ER2" s="35" t="s">
        <v>1599</v>
      </c>
      <c r="ES2" s="35">
        <v>3</v>
      </c>
      <c r="ET2" s="35">
        <v>3</v>
      </c>
      <c r="EU2" s="35" t="s">
        <v>1599</v>
      </c>
      <c r="EV2" s="35" t="s">
        <v>1599</v>
      </c>
      <c r="EW2" s="35" t="s">
        <v>1599</v>
      </c>
      <c r="EX2" s="35" t="s">
        <v>1599</v>
      </c>
      <c r="EY2" s="35" t="s">
        <v>1599</v>
      </c>
      <c r="EZ2" s="35" t="s">
        <v>1599</v>
      </c>
      <c r="FA2" s="35" t="s">
        <v>1599</v>
      </c>
      <c r="FB2" s="35" t="s">
        <v>1599</v>
      </c>
      <c r="FC2" s="35" t="s">
        <v>1599</v>
      </c>
      <c r="FD2" s="35" t="s">
        <v>1599</v>
      </c>
      <c r="FE2" s="35" t="s">
        <v>1599</v>
      </c>
      <c r="FF2" s="35" t="s">
        <v>1599</v>
      </c>
      <c r="FG2" s="35" t="s">
        <v>1599</v>
      </c>
      <c r="FI2" s="35" t="s">
        <v>51</v>
      </c>
      <c r="FJ2"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excursionniste</v>
      </c>
      <c r="FK2" s="48" t="str">
        <f>IF(Tableau2[[#This Row],['[tour_exc']]]="excursionniste","exc",IF(Tableau2[[#This Row],['[categorie_corrige']]]="Itinérant","iti","tour"))</f>
        <v>exc</v>
      </c>
      <c r="FL2" s="48" t="str">
        <f>CONCATENATE(Tableau2[[#This Row],['[id_troncon']]],"-",Tableau2[[#This Row],['[profil']]])</f>
        <v>4-exc</v>
      </c>
      <c r="FM2" s="37"/>
      <c r="FN2" s="72" t="s">
        <v>1599</v>
      </c>
      <c r="FS2" s="48" t="str">
        <f>IF(AND(ISTEXT(Tableau2[[#This Row],['[mode_heb_regroupe']]]),Tableau2[[#This Row],['[mode_heb_regroupe']]]="Non marchand"),"Non marchand",IF(AND(ISTEXT(Tableau2[[#This Row],['[mode_heb_regroupe']]]),Tableau2[[#This Row],['[mode_heb_regroupe']]]&lt;&gt;"Non marchand"),"Marchand",""))</f>
        <v/>
      </c>
      <c r="FY2" s="60" t="str">
        <f>IF(ISNUMBER(Tableau2[[#This Row],['[distance_heb_enq']]]),Tableau2[[#This Row],['[distance_heb_enq']]]*(1.1+0.3*EXP(-Tableau2[[#This Row],['[distance_heb_enq']]]/20)),"")</f>
        <v/>
      </c>
      <c r="GM2" s="35"/>
      <c r="GN2" s="35" t="s">
        <v>1599</v>
      </c>
      <c r="GO2" s="35"/>
      <c r="GP2" s="35"/>
      <c r="GQ2" s="35"/>
      <c r="GY2" s="48"/>
      <c r="HB2" s="48" t="str">
        <f>IF(ISNUMBER(Tableau2[[#This Row],['[tour_dep_to']]]),Tableau2[[#This Row],['[tour_dep_to']]]/Tableau2[[#This Row],['[tour_to_nb_jour']]],"")</f>
        <v/>
      </c>
      <c r="HE2" s="20" t="s">
        <v>51</v>
      </c>
      <c r="HF2" s="48" t="str">
        <f>IF(AND(ISTEXT(Tableau2[[#This Row],['[intention_dep']]]),Tableau2[[#This Row],['[tour_exc']]]="excursionniste"),Tableau2[[#This Row],['[intention_dep']]],"")</f>
        <v>Non</v>
      </c>
      <c r="HG2" s="48" t="str">
        <f>IF(AND(ISTEXT(Tableau2[[#This Row],['[intention_dep']]]),Tableau2[[#This Row],['[tour_exc']]]="touriste"),Tableau2[[#This Row],['[intention_dep']]],"")</f>
        <v/>
      </c>
      <c r="HJ2" s="20"/>
      <c r="HN2" s="20" t="s">
        <v>1599</v>
      </c>
      <c r="HO2" s="20"/>
      <c r="HP2" s="20" t="s">
        <v>1599</v>
      </c>
      <c r="HQ2" s="20"/>
      <c r="HR2" s="20" t="s">
        <v>1599</v>
      </c>
      <c r="HS2" s="20"/>
      <c r="HT2" s="20" t="s">
        <v>1599</v>
      </c>
      <c r="HU2" s="20"/>
      <c r="HX2" s="20" t="s">
        <v>1599</v>
      </c>
      <c r="JW2"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
      </c>
      <c r="JX2"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2" s="35" t="s">
        <v>1299</v>
      </c>
      <c r="KA2" s="35">
        <v>0</v>
      </c>
      <c r="KB2" s="35">
        <v>0</v>
      </c>
      <c r="KC2" s="35">
        <v>1</v>
      </c>
      <c r="KD2" s="35" t="s">
        <v>1300</v>
      </c>
      <c r="KE2" s="48"/>
      <c r="KF2" s="35" t="s">
        <v>795</v>
      </c>
      <c r="KG2" s="48"/>
      <c r="KH2" s="44">
        <v>17000</v>
      </c>
      <c r="KI2" s="35" t="s">
        <v>1281</v>
      </c>
      <c r="KL2" s="48" t="str">
        <f>IF(ISNUMBER(Tableau2[[#This Row],['[distance_domicile_enq']]]),Tableau2[[#This Row],['[distance_domicile_enq']]]*(1.1+0.3*EXP(-Tableau2[[#This Row],['[distance_domicile_enq']]]/20)),"")</f>
        <v/>
      </c>
      <c r="KN2" s="48"/>
      <c r="KO2" s="48"/>
      <c r="KP2" s="35">
        <v>46</v>
      </c>
      <c r="KQ2" s="35" t="s">
        <v>1282</v>
      </c>
      <c r="KR2" s="35" t="s">
        <v>1366</v>
      </c>
      <c r="KS2" s="35"/>
      <c r="KU2" s="35">
        <v>3500</v>
      </c>
      <c r="KW2" s="35" t="s">
        <v>1284</v>
      </c>
    </row>
    <row r="3" spans="1:311" x14ac:dyDescent="0.2">
      <c r="A3" s="35" t="s">
        <v>1612</v>
      </c>
      <c r="B3" s="35" t="s">
        <v>568</v>
      </c>
      <c r="C3" s="35" t="s">
        <v>64</v>
      </c>
      <c r="D3" s="60">
        <v>1</v>
      </c>
      <c r="E3" s="48">
        <f>Tableau2[[#This Row],['[taille_totale_groupe_corrige']]]/Tableau2[[#This Row],['[nb_repondant_groupe']]]</f>
        <v>1</v>
      </c>
      <c r="F3" s="48"/>
      <c r="G3" s="48" t="str">
        <f>CONCATENATE(Tableau2[[#This Row],['[id_site_enq']]],"-",Tableau2[[#This Row],['[date_enq_num']]],"-",Tableau2[[#This Row],['[categorie_corrige']]])</f>
        <v>50-43217-</v>
      </c>
      <c r="H3" s="61">
        <v>1</v>
      </c>
      <c r="I3" s="35">
        <v>50</v>
      </c>
      <c r="J3" s="35" t="s">
        <v>795</v>
      </c>
      <c r="K3" s="36">
        <v>43217</v>
      </c>
      <c r="L3" s="37">
        <f t="shared" si="0"/>
        <v>43217</v>
      </c>
      <c r="M3" s="35">
        <v>9</v>
      </c>
      <c r="N3" s="35">
        <v>17</v>
      </c>
      <c r="P3" s="35">
        <v>43</v>
      </c>
      <c r="Q3" s="35">
        <v>4</v>
      </c>
      <c r="R3" s="60" t="str">
        <f>IF(OR(ISNUMBER(Tableau2[[#This Row],['[monvelo_musc']]]),ISNUMBER(Tableau2[[#This Row],['[monvelo_vae']]]),ISNUMBER(Tableau2[[#This Row],['[pret_musc']]]),ISNUMBER(Tableau2[[#This Row],['[pret_vae']]]),ISNUMBER(Tableau2[[#This Row],['[loc_vae']]]),ISNUMBER(Tableau2[[#This Row],['[loc_musc']]])),SUM(Tableau2[[#This Row],['[monvelo_musc']]:['[loc_vae']]]),"")</f>
        <v/>
      </c>
      <c r="S3" s="60" t="str">
        <f>IF(OR(ISNUMBER(Tableau2[[#This Row],['[monvelo_vae']]]),ISNUMBER(Tableau2[[#This Row],['[pret_vae']]]),ISNUMBER(Tableau2[[#This Row],['[loc_vae']]])),Tableau2[[#This Row],['[monvelo_vae']]]+Tableau2[[#This Row],['[pret_vae']]]+Tableau2[[#This Row],['[loc_vae']]],"")</f>
        <v/>
      </c>
      <c r="T3" s="60" t="str">
        <f>IF(OR(ISNUMBER(Tableau2[[#This Row],['[monvelo_musc']]]),ISNUMBER(Tableau2[[#This Row],['[pret_musc']]]),ISNUMBER(Tableau2[[#This Row],['[loc_musc']]])),Tableau2[[#This Row],['[monvelo_musc']]]+Tableau2[[#This Row],['[pret_musc']]]+Tableau2[[#This Row],['[loc_musc']]],"")</f>
        <v/>
      </c>
      <c r="U3" s="60" t="str">
        <f>IF(OR(ISNUMBER(Tableau2[[#This Row],['[loc_musc']]]),ISNUMBER(Tableau2[[#This Row],['[loc_vae']]])),Tableau2[[#This Row],['[loc_musc']]]+Tableau2[[#This Row],['[loc_vae']]],"")</f>
        <v/>
      </c>
      <c r="AL3" s="35" t="s">
        <v>1274</v>
      </c>
      <c r="AM3" s="48" t="s">
        <v>1274</v>
      </c>
      <c r="AN3" s="35" t="s">
        <v>50</v>
      </c>
      <c r="AP3" s="37">
        <v>20</v>
      </c>
      <c r="AQ3" s="72">
        <v>20</v>
      </c>
      <c r="AR3" s="72">
        <v>20</v>
      </c>
      <c r="AS3" s="72">
        <f>Tableau2[[#This Row],['[km_sortie_corrige']]]*Tableau2[[#This Row],['[coef_red']]]</f>
        <v>0</v>
      </c>
      <c r="AT3" s="72">
        <f>Tableau2[[#This Row],['[km_sortie_corrige']]]*Tableau2[[#This Row],['[coef_red']]]*IF(Tableau2[[#This Row],['[type_trajet']]]="Boucle",0.4,1)</f>
        <v>0</v>
      </c>
      <c r="AU3" s="35" t="s">
        <v>1276</v>
      </c>
      <c r="AW3" s="35" t="s">
        <v>1277</v>
      </c>
      <c r="AX3" s="35">
        <v>1</v>
      </c>
      <c r="AY3" s="35">
        <v>0</v>
      </c>
      <c r="AZ3" s="35">
        <v>0</v>
      </c>
      <c r="BA3" s="35">
        <v>0</v>
      </c>
      <c r="BB3" s="35">
        <v>0</v>
      </c>
      <c r="BC3" s="35">
        <v>0</v>
      </c>
      <c r="BD3" s="35">
        <v>0</v>
      </c>
      <c r="BE3" s="35">
        <v>0</v>
      </c>
      <c r="BH3" s="37">
        <v>0</v>
      </c>
      <c r="BI3" s="48" t="str">
        <f>IF(OR(Tableau2[[#This Row],['[type_groupe']]]="En famille",Tableau2[[#This Row],['[type_groupe']]]="Avec des amis",Tableau2[[#This Row],['[type_groupe']]]="En club",Tableau2[[#This Row],['[type_groupe']]]="En groupe avec une agence ou TO"),"En groupe",Tableau2[[#This Row],['[type_groupe']]])</f>
        <v>Seul</v>
      </c>
      <c r="BJ3"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Seul</v>
      </c>
      <c r="BK3" s="35" t="s">
        <v>1278</v>
      </c>
      <c r="BL3" s="35">
        <v>1</v>
      </c>
      <c r="BM3" s="35">
        <v>0</v>
      </c>
      <c r="BN3" s="35">
        <v>0</v>
      </c>
      <c r="BO3" s="35">
        <v>0</v>
      </c>
      <c r="BP3" s="35">
        <v>0</v>
      </c>
      <c r="BQ3" s="35">
        <v>0</v>
      </c>
      <c r="BR3" s="35">
        <v>0</v>
      </c>
      <c r="BU3" s="72">
        <f>Tableau2[[#This Row],['[nb_enfants']]]+Tableau2[[#This Row],['[nb_adultes']]]</f>
        <v>1</v>
      </c>
      <c r="BV3" s="72">
        <f>Tableau2[[#This Row],['[taille_totale_groupe']]]</f>
        <v>1</v>
      </c>
      <c r="BW3" s="37">
        <v>0</v>
      </c>
      <c r="BX3" s="37">
        <v>1</v>
      </c>
      <c r="BY3" s="35" t="s">
        <v>1279</v>
      </c>
      <c r="BZ3" s="35">
        <v>0</v>
      </c>
      <c r="CA3" s="35">
        <v>0</v>
      </c>
      <c r="CB3" s="35">
        <v>0</v>
      </c>
      <c r="CC3" s="35">
        <v>0</v>
      </c>
      <c r="CD3" s="35">
        <v>0</v>
      </c>
      <c r="CE3" s="35">
        <v>0</v>
      </c>
      <c r="CF3" s="35">
        <v>0</v>
      </c>
      <c r="CG3" s="35">
        <v>0</v>
      </c>
      <c r="CH3" s="35">
        <v>0</v>
      </c>
      <c r="CI3" s="35">
        <v>0</v>
      </c>
      <c r="CJ3" s="35">
        <v>0</v>
      </c>
      <c r="CK3" s="35">
        <v>0</v>
      </c>
      <c r="CL3" s="35">
        <v>1</v>
      </c>
      <c r="CQ3" s="35" t="s">
        <v>1772</v>
      </c>
      <c r="CR3" s="35">
        <v>0</v>
      </c>
      <c r="CS3" s="35">
        <v>0</v>
      </c>
      <c r="CT3" s="35">
        <v>0</v>
      </c>
      <c r="CU3" s="35">
        <v>0</v>
      </c>
      <c r="CV3" s="35">
        <v>0</v>
      </c>
      <c r="CW3" s="35">
        <v>0</v>
      </c>
      <c r="CX3" s="35">
        <v>0</v>
      </c>
      <c r="CY3" s="35">
        <v>0</v>
      </c>
      <c r="CZ3" s="35">
        <v>0</v>
      </c>
      <c r="DA3" s="35">
        <v>0</v>
      </c>
      <c r="DB3" s="35">
        <v>0</v>
      </c>
      <c r="DC3" s="35">
        <v>1</v>
      </c>
      <c r="DD3" s="35">
        <v>0</v>
      </c>
      <c r="DO3" s="35" t="s">
        <v>1293</v>
      </c>
      <c r="DP3" s="35">
        <v>1</v>
      </c>
      <c r="DQ3" s="35">
        <v>0</v>
      </c>
      <c r="DR3" s="35">
        <v>0</v>
      </c>
      <c r="DS3" s="35">
        <v>0</v>
      </c>
      <c r="DT3" s="35">
        <v>0</v>
      </c>
      <c r="DU3" s="35">
        <v>0</v>
      </c>
      <c r="DV3" s="35">
        <v>0</v>
      </c>
      <c r="DW3" s="35">
        <v>0</v>
      </c>
      <c r="DX3" s="35">
        <v>0</v>
      </c>
      <c r="DY3" s="35">
        <v>0</v>
      </c>
      <c r="DZ3" s="35">
        <v>0</v>
      </c>
      <c r="EA3" s="35">
        <v>0</v>
      </c>
      <c r="EB3" s="35">
        <v>0</v>
      </c>
      <c r="EC3" s="35">
        <v>0</v>
      </c>
      <c r="ED3" s="35">
        <v>0</v>
      </c>
      <c r="EE3" s="35">
        <v>0</v>
      </c>
      <c r="EL3" s="35">
        <v>4</v>
      </c>
      <c r="EM3" s="35">
        <v>3</v>
      </c>
      <c r="EN3" s="35">
        <v>3</v>
      </c>
      <c r="EO3" s="35">
        <v>3</v>
      </c>
      <c r="EP3" s="35">
        <v>4</v>
      </c>
      <c r="EQ3" s="35">
        <v>3</v>
      </c>
      <c r="ER3" s="35">
        <v>3</v>
      </c>
      <c r="ES3" s="35">
        <v>3</v>
      </c>
      <c r="ET3" s="35">
        <v>4</v>
      </c>
      <c r="EU3" s="35">
        <v>3</v>
      </c>
      <c r="EV3" s="35" t="s">
        <v>1599</v>
      </c>
      <c r="EW3" s="35" t="s">
        <v>1599</v>
      </c>
      <c r="EX3" s="35" t="s">
        <v>1599</v>
      </c>
      <c r="EY3" s="35" t="s">
        <v>1599</v>
      </c>
      <c r="EZ3" s="35">
        <v>3</v>
      </c>
      <c r="FA3" s="35" t="s">
        <v>1599</v>
      </c>
      <c r="FB3" s="35">
        <v>3</v>
      </c>
      <c r="FC3" s="35" t="s">
        <v>1599</v>
      </c>
      <c r="FD3" s="35" t="s">
        <v>1599</v>
      </c>
      <c r="FE3" s="35" t="s">
        <v>1599</v>
      </c>
      <c r="FF3" s="35" t="s">
        <v>1599</v>
      </c>
      <c r="FG3" s="35" t="s">
        <v>1599</v>
      </c>
      <c r="FH3" s="35" t="s">
        <v>1881</v>
      </c>
      <c r="FI3" s="35" t="s">
        <v>51</v>
      </c>
      <c r="FJ3"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excursionniste</v>
      </c>
      <c r="FK3" s="48" t="str">
        <f>IF(Tableau2[[#This Row],['[tour_exc']]]="excursionniste","exc",IF(Tableau2[[#This Row],['[categorie_corrige']]]="Itinérant","iti","tour"))</f>
        <v>exc</v>
      </c>
      <c r="FL3" s="48" t="str">
        <f>CONCATENATE(Tableau2[[#This Row],['[id_troncon']]],"-",Tableau2[[#This Row],['[profil']]])</f>
        <v>4-exc</v>
      </c>
      <c r="FM3" s="37"/>
      <c r="FN3" s="72" t="s">
        <v>1599</v>
      </c>
      <c r="FS3" s="48" t="str">
        <f>IF(AND(ISTEXT(Tableau2[[#This Row],['[mode_heb_regroupe']]]),Tableau2[[#This Row],['[mode_heb_regroupe']]]="Non marchand"),"Non marchand",IF(AND(ISTEXT(Tableau2[[#This Row],['[mode_heb_regroupe']]]),Tableau2[[#This Row],['[mode_heb_regroupe']]]&lt;&gt;"Non marchand"),"Marchand",""))</f>
        <v/>
      </c>
      <c r="FY3" s="60" t="str">
        <f>IF(ISNUMBER(Tableau2[[#This Row],['[distance_heb_enq']]]),Tableau2[[#This Row],['[distance_heb_enq']]]*(1.1+0.3*EXP(-Tableau2[[#This Row],['[distance_heb_enq']]]/20)),"")</f>
        <v/>
      </c>
      <c r="GM3" s="35"/>
      <c r="GN3" s="35" t="s">
        <v>1599</v>
      </c>
      <c r="GO3" s="35"/>
      <c r="GP3" s="35"/>
      <c r="GQ3" s="35"/>
      <c r="GY3" s="48"/>
      <c r="HB3" s="48" t="str">
        <f>IF(ISNUMBER(Tableau2[[#This Row],['[tour_dep_to']]]),Tableau2[[#This Row],['[tour_dep_to']]]/Tableau2[[#This Row],['[tour_to_nb_jour']]],"")</f>
        <v/>
      </c>
      <c r="HE3" s="20" t="s">
        <v>51</v>
      </c>
      <c r="HF3" s="48" t="str">
        <f>IF(AND(ISTEXT(Tableau2[[#This Row],['[intention_dep']]]),Tableau2[[#This Row],['[tour_exc']]]="excursionniste"),Tableau2[[#This Row],['[intention_dep']]],"")</f>
        <v>Non</v>
      </c>
      <c r="HG3" s="48" t="str">
        <f>IF(AND(ISTEXT(Tableau2[[#This Row],['[intention_dep']]]),Tableau2[[#This Row],['[tour_exc']]]="touriste"),Tableau2[[#This Row],['[intention_dep']]],"")</f>
        <v/>
      </c>
      <c r="HJ3" s="20"/>
      <c r="HN3" s="20" t="s">
        <v>1599</v>
      </c>
      <c r="HO3" s="20"/>
      <c r="HP3" s="20" t="s">
        <v>1599</v>
      </c>
      <c r="HQ3" s="20"/>
      <c r="HR3" s="20" t="s">
        <v>1599</v>
      </c>
      <c r="HS3" s="20"/>
      <c r="HT3" s="20" t="s">
        <v>1599</v>
      </c>
      <c r="HU3" s="20"/>
      <c r="HX3" s="20" t="s">
        <v>1599</v>
      </c>
      <c r="JW3"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
      </c>
      <c r="JX3"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3" s="35" t="s">
        <v>1325</v>
      </c>
      <c r="KA3" s="35">
        <v>1</v>
      </c>
      <c r="KB3" s="35">
        <v>0</v>
      </c>
      <c r="KC3" s="35">
        <v>0</v>
      </c>
      <c r="KD3" s="35"/>
      <c r="KE3" s="48"/>
      <c r="KF3" s="35" t="s">
        <v>1376</v>
      </c>
      <c r="KG3" s="48"/>
      <c r="KH3" s="44">
        <v>17890</v>
      </c>
      <c r="KI3" s="35" t="s">
        <v>1281</v>
      </c>
      <c r="KL3" s="48" t="str">
        <f>IF(ISNUMBER(Tableau2[[#This Row],['[distance_domicile_enq']]]),Tableau2[[#This Row],['[distance_domicile_enq']]]*(1.1+0.3*EXP(-Tableau2[[#This Row],['[distance_domicile_enq']]]/20)),"")</f>
        <v/>
      </c>
      <c r="KN3" s="48"/>
      <c r="KO3" s="48"/>
      <c r="KP3" s="35">
        <v>19</v>
      </c>
      <c r="KQ3" s="35" t="s">
        <v>1282</v>
      </c>
      <c r="KR3" s="35" t="s">
        <v>1309</v>
      </c>
      <c r="KS3" s="35"/>
      <c r="KW3" s="35" t="s">
        <v>1310</v>
      </c>
    </row>
    <row r="4" spans="1:311" x14ac:dyDescent="0.2">
      <c r="A4" s="35" t="s">
        <v>1612</v>
      </c>
      <c r="B4" s="35" t="s">
        <v>568</v>
      </c>
      <c r="C4" s="35" t="s">
        <v>65</v>
      </c>
      <c r="D4" s="60">
        <v>1</v>
      </c>
      <c r="E4" s="48">
        <f>Tableau2[[#This Row],['[taille_totale_groupe_corrige']]]/Tableau2[[#This Row],['[nb_repondant_groupe']]]</f>
        <v>1</v>
      </c>
      <c r="F4" s="48"/>
      <c r="G4" s="48" t="str">
        <f>CONCATENATE(Tableau2[[#This Row],['[id_site_enq']]],"-",Tableau2[[#This Row],['[date_enq_num']]],"-",Tableau2[[#This Row],['[categorie_corrige']]])</f>
        <v>50-43217-</v>
      </c>
      <c r="H4" s="61">
        <v>1</v>
      </c>
      <c r="I4" s="35">
        <v>50</v>
      </c>
      <c r="J4" s="35" t="s">
        <v>795</v>
      </c>
      <c r="K4" s="36">
        <v>43217</v>
      </c>
      <c r="L4" s="37">
        <f t="shared" si="0"/>
        <v>43217</v>
      </c>
      <c r="M4" s="35">
        <v>9</v>
      </c>
      <c r="N4" s="35">
        <v>17</v>
      </c>
      <c r="P4" s="35">
        <v>43</v>
      </c>
      <c r="Q4" s="35">
        <v>4</v>
      </c>
      <c r="R4" s="60" t="str">
        <f>IF(OR(ISNUMBER(Tableau2[[#This Row],['[monvelo_musc']]]),ISNUMBER(Tableau2[[#This Row],['[monvelo_vae']]]),ISNUMBER(Tableau2[[#This Row],['[pret_musc']]]),ISNUMBER(Tableau2[[#This Row],['[pret_vae']]]),ISNUMBER(Tableau2[[#This Row],['[loc_vae']]]),ISNUMBER(Tableau2[[#This Row],['[loc_musc']]])),SUM(Tableau2[[#This Row],['[monvelo_musc']]:['[loc_vae']]]),"")</f>
        <v/>
      </c>
      <c r="S4" s="60" t="str">
        <f>IF(OR(ISNUMBER(Tableau2[[#This Row],['[monvelo_vae']]]),ISNUMBER(Tableau2[[#This Row],['[pret_vae']]]),ISNUMBER(Tableau2[[#This Row],['[loc_vae']]])),Tableau2[[#This Row],['[monvelo_vae']]]+Tableau2[[#This Row],['[pret_vae']]]+Tableau2[[#This Row],['[loc_vae']]],"")</f>
        <v/>
      </c>
      <c r="T4" s="60" t="str">
        <f>IF(OR(ISNUMBER(Tableau2[[#This Row],['[monvelo_musc']]]),ISNUMBER(Tableau2[[#This Row],['[pret_musc']]]),ISNUMBER(Tableau2[[#This Row],['[loc_musc']]])),Tableau2[[#This Row],['[monvelo_musc']]]+Tableau2[[#This Row],['[pret_musc']]]+Tableau2[[#This Row],['[loc_musc']]],"")</f>
        <v/>
      </c>
      <c r="U4" s="60" t="str">
        <f>IF(OR(ISNUMBER(Tableau2[[#This Row],['[loc_musc']]]),ISNUMBER(Tableau2[[#This Row],['[loc_vae']]])),Tableau2[[#This Row],['[loc_musc']]]+Tableau2[[#This Row],['[loc_vae']]],"")</f>
        <v/>
      </c>
      <c r="AL4" s="35" t="s">
        <v>1274</v>
      </c>
      <c r="AM4" s="48" t="s">
        <v>1274</v>
      </c>
      <c r="AN4" s="35" t="s">
        <v>55</v>
      </c>
      <c r="AP4" s="37">
        <v>15</v>
      </c>
      <c r="AQ4" s="72">
        <v>15</v>
      </c>
      <c r="AR4" s="72">
        <v>15</v>
      </c>
      <c r="AS4" s="72">
        <f>Tableau2[[#This Row],['[km_sortie_corrige']]]*Tableau2[[#This Row],['[coef_red']]]</f>
        <v>0</v>
      </c>
      <c r="AT4" s="72">
        <f>Tableau2[[#This Row],['[km_sortie_corrige']]]*Tableau2[[#This Row],['[coef_red']]]*IF(Tableau2[[#This Row],['[type_trajet']]]="Boucle",0.4,1)</f>
        <v>0</v>
      </c>
      <c r="AU4" s="35" t="s">
        <v>1276</v>
      </c>
      <c r="AW4" s="35" t="s">
        <v>1277</v>
      </c>
      <c r="AX4" s="35">
        <v>1</v>
      </c>
      <c r="AY4" s="35">
        <v>0</v>
      </c>
      <c r="AZ4" s="35">
        <v>0</v>
      </c>
      <c r="BA4" s="35">
        <v>0</v>
      </c>
      <c r="BB4" s="35">
        <v>0</v>
      </c>
      <c r="BC4" s="35">
        <v>0</v>
      </c>
      <c r="BD4" s="35">
        <v>0</v>
      </c>
      <c r="BE4" s="35">
        <v>0</v>
      </c>
      <c r="BH4" s="37">
        <v>15</v>
      </c>
      <c r="BI4" s="48" t="str">
        <f>IF(OR(Tableau2[[#This Row],['[type_groupe']]]="En famille",Tableau2[[#This Row],['[type_groupe']]]="Avec des amis",Tableau2[[#This Row],['[type_groupe']]]="En club",Tableau2[[#This Row],['[type_groupe']]]="En groupe avec une agence ou TO"),"En groupe",Tableau2[[#This Row],['[type_groupe']]])</f>
        <v>Seul</v>
      </c>
      <c r="BJ4"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Seul</v>
      </c>
      <c r="BK4" s="35" t="s">
        <v>1278</v>
      </c>
      <c r="BL4" s="35">
        <v>1</v>
      </c>
      <c r="BM4" s="35">
        <v>0</v>
      </c>
      <c r="BN4" s="35">
        <v>0</v>
      </c>
      <c r="BO4" s="35">
        <v>0</v>
      </c>
      <c r="BP4" s="35">
        <v>0</v>
      </c>
      <c r="BQ4" s="35">
        <v>0</v>
      </c>
      <c r="BR4" s="35">
        <v>0</v>
      </c>
      <c r="BU4" s="72">
        <f>Tableau2[[#This Row],['[nb_enfants']]]+Tableau2[[#This Row],['[nb_adultes']]]</f>
        <v>1</v>
      </c>
      <c r="BV4" s="72">
        <f>Tableau2[[#This Row],['[taille_totale_groupe']]]</f>
        <v>1</v>
      </c>
      <c r="BW4" s="37">
        <v>0</v>
      </c>
      <c r="BX4" s="37">
        <v>1</v>
      </c>
      <c r="BY4" s="35" t="s">
        <v>1279</v>
      </c>
      <c r="BZ4" s="35">
        <v>0</v>
      </c>
      <c r="CA4" s="35">
        <v>0</v>
      </c>
      <c r="CB4" s="35">
        <v>0</v>
      </c>
      <c r="CC4" s="35">
        <v>0</v>
      </c>
      <c r="CD4" s="35">
        <v>0</v>
      </c>
      <c r="CE4" s="35">
        <v>0</v>
      </c>
      <c r="CF4" s="35">
        <v>0</v>
      </c>
      <c r="CG4" s="35">
        <v>0</v>
      </c>
      <c r="CH4" s="35">
        <v>0</v>
      </c>
      <c r="CI4" s="35">
        <v>0</v>
      </c>
      <c r="CJ4" s="35">
        <v>0</v>
      </c>
      <c r="CK4" s="35">
        <v>0</v>
      </c>
      <c r="CL4" s="35">
        <v>1</v>
      </c>
      <c r="CQ4" s="35" t="s">
        <v>1772</v>
      </c>
      <c r="CR4" s="35">
        <v>0</v>
      </c>
      <c r="CS4" s="35">
        <v>0</v>
      </c>
      <c r="CT4" s="35">
        <v>0</v>
      </c>
      <c r="CU4" s="35">
        <v>0</v>
      </c>
      <c r="CV4" s="35">
        <v>0</v>
      </c>
      <c r="CW4" s="35">
        <v>0</v>
      </c>
      <c r="CX4" s="35">
        <v>0</v>
      </c>
      <c r="CY4" s="35">
        <v>0</v>
      </c>
      <c r="CZ4" s="35">
        <v>0</v>
      </c>
      <c r="DA4" s="35">
        <v>0</v>
      </c>
      <c r="DB4" s="35">
        <v>0</v>
      </c>
      <c r="DC4" s="35">
        <v>1</v>
      </c>
      <c r="DD4" s="35">
        <v>0</v>
      </c>
      <c r="DO4" s="35" t="s">
        <v>1280</v>
      </c>
      <c r="DP4" s="35">
        <v>0</v>
      </c>
      <c r="DQ4" s="35">
        <v>0</v>
      </c>
      <c r="DR4" s="35">
        <v>0</v>
      </c>
      <c r="DS4" s="35">
        <v>0</v>
      </c>
      <c r="DT4" s="35">
        <v>0</v>
      </c>
      <c r="DU4" s="35">
        <v>0</v>
      </c>
      <c r="DV4" s="35">
        <v>0</v>
      </c>
      <c r="DW4" s="35">
        <v>0</v>
      </c>
      <c r="DX4" s="35">
        <v>0</v>
      </c>
      <c r="DY4" s="35">
        <v>0</v>
      </c>
      <c r="DZ4" s="35">
        <v>0</v>
      </c>
      <c r="EA4" s="35">
        <v>0</v>
      </c>
      <c r="EB4" s="35">
        <v>0</v>
      </c>
      <c r="EC4" s="35">
        <v>0</v>
      </c>
      <c r="ED4" s="35">
        <v>1</v>
      </c>
      <c r="EE4" s="35">
        <v>0</v>
      </c>
      <c r="EL4" s="35">
        <v>4</v>
      </c>
      <c r="EM4" s="35">
        <v>3</v>
      </c>
      <c r="EN4" s="35">
        <v>2</v>
      </c>
      <c r="EO4" s="35">
        <v>3</v>
      </c>
      <c r="EP4" s="35">
        <v>3</v>
      </c>
      <c r="EQ4" s="35">
        <v>3</v>
      </c>
      <c r="ER4" s="35">
        <v>4</v>
      </c>
      <c r="ES4" s="35">
        <v>4</v>
      </c>
      <c r="ET4" s="35">
        <v>3</v>
      </c>
      <c r="EU4" s="35" t="s">
        <v>1599</v>
      </c>
      <c r="EV4" s="35">
        <v>2</v>
      </c>
      <c r="EW4" s="35" t="s">
        <v>1599</v>
      </c>
      <c r="EX4" s="35" t="s">
        <v>1599</v>
      </c>
      <c r="EY4" s="35" t="s">
        <v>1599</v>
      </c>
      <c r="EZ4" s="35" t="s">
        <v>1599</v>
      </c>
      <c r="FA4" s="35" t="s">
        <v>1599</v>
      </c>
      <c r="FB4" s="35">
        <v>1</v>
      </c>
      <c r="FC4" s="35" t="s">
        <v>1599</v>
      </c>
      <c r="FD4" s="35" t="s">
        <v>1599</v>
      </c>
      <c r="FE4" s="35" t="s">
        <v>1599</v>
      </c>
      <c r="FF4" s="35" t="s">
        <v>1599</v>
      </c>
      <c r="FG4" s="35" t="s">
        <v>1599</v>
      </c>
      <c r="FH4" s="35" t="s">
        <v>1317</v>
      </c>
      <c r="FI4" s="35" t="s">
        <v>51</v>
      </c>
      <c r="FJ4"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excursionniste</v>
      </c>
      <c r="FK4" s="48" t="str">
        <f>IF(Tableau2[[#This Row],['[tour_exc']]]="excursionniste","exc",IF(Tableau2[[#This Row],['[categorie_corrige']]]="Itinérant","iti","tour"))</f>
        <v>exc</v>
      </c>
      <c r="FL4" s="48" t="str">
        <f>CONCATENATE(Tableau2[[#This Row],['[id_troncon']]],"-",Tableau2[[#This Row],['[profil']]])</f>
        <v>4-exc</v>
      </c>
      <c r="FM4" s="37"/>
      <c r="FN4" s="72" t="s">
        <v>1599</v>
      </c>
      <c r="FS4" s="48" t="str">
        <f>IF(AND(ISTEXT(Tableau2[[#This Row],['[mode_heb_regroupe']]]),Tableau2[[#This Row],['[mode_heb_regroupe']]]="Non marchand"),"Non marchand",IF(AND(ISTEXT(Tableau2[[#This Row],['[mode_heb_regroupe']]]),Tableau2[[#This Row],['[mode_heb_regroupe']]]&lt;&gt;"Non marchand"),"Marchand",""))</f>
        <v/>
      </c>
      <c r="FY4" s="60" t="str">
        <f>IF(ISNUMBER(Tableau2[[#This Row],['[distance_heb_enq']]]),Tableau2[[#This Row],['[distance_heb_enq']]]*(1.1+0.3*EXP(-Tableau2[[#This Row],['[distance_heb_enq']]]/20)),"")</f>
        <v/>
      </c>
      <c r="GM4" s="35"/>
      <c r="GN4" s="35" t="s">
        <v>1599</v>
      </c>
      <c r="GO4" s="35"/>
      <c r="GP4" s="35"/>
      <c r="GQ4" s="35"/>
      <c r="GY4" s="48"/>
      <c r="HB4" s="48" t="str">
        <f>IF(ISNUMBER(Tableau2[[#This Row],['[tour_dep_to']]]),Tableau2[[#This Row],['[tour_dep_to']]]/Tableau2[[#This Row],['[tour_to_nb_jour']]],"")</f>
        <v/>
      </c>
      <c r="HE4" s="20" t="s">
        <v>51</v>
      </c>
      <c r="HF4" s="48" t="str">
        <f>IF(AND(ISTEXT(Tableau2[[#This Row],['[intention_dep']]]),Tableau2[[#This Row],['[tour_exc']]]="excursionniste"),Tableau2[[#This Row],['[intention_dep']]],"")</f>
        <v>Non</v>
      </c>
      <c r="HG4" s="48" t="str">
        <f>IF(AND(ISTEXT(Tableau2[[#This Row],['[intention_dep']]]),Tableau2[[#This Row],['[tour_exc']]]="touriste"),Tableau2[[#This Row],['[intention_dep']]],"")</f>
        <v/>
      </c>
      <c r="HJ4" s="20"/>
      <c r="HN4" s="20" t="s">
        <v>1599</v>
      </c>
      <c r="HO4" s="20"/>
      <c r="HP4" s="20" t="s">
        <v>1599</v>
      </c>
      <c r="HQ4" s="20"/>
      <c r="HR4" s="20" t="s">
        <v>1599</v>
      </c>
      <c r="HS4" s="20"/>
      <c r="HT4" s="20" t="s">
        <v>1599</v>
      </c>
      <c r="HU4" s="20"/>
      <c r="HX4" s="20" t="s">
        <v>1599</v>
      </c>
      <c r="JW4"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
      </c>
      <c r="JX4"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4" s="35" t="s">
        <v>1325</v>
      </c>
      <c r="KA4" s="35">
        <v>1</v>
      </c>
      <c r="KB4" s="35">
        <v>0</v>
      </c>
      <c r="KC4" s="35">
        <v>0</v>
      </c>
      <c r="KD4" s="35"/>
      <c r="KE4" s="48"/>
      <c r="KF4" s="35" t="s">
        <v>782</v>
      </c>
      <c r="KG4" s="48"/>
      <c r="KH4" s="44">
        <v>17440</v>
      </c>
      <c r="KI4" s="35" t="s">
        <v>1281</v>
      </c>
      <c r="KL4" s="48" t="str">
        <f>IF(ISNUMBER(Tableau2[[#This Row],['[distance_domicile_enq']]]),Tableau2[[#This Row],['[distance_domicile_enq']]]*(1.1+0.3*EXP(-Tableau2[[#This Row],['[distance_domicile_enq']]]/20)),"")</f>
        <v/>
      </c>
      <c r="KN4" s="48"/>
      <c r="KO4" s="48"/>
      <c r="KP4" s="35">
        <v>61</v>
      </c>
      <c r="KQ4" s="35" t="s">
        <v>1282</v>
      </c>
      <c r="KR4" s="35" t="s">
        <v>1283</v>
      </c>
      <c r="KS4" s="35"/>
      <c r="KU4" s="35">
        <v>1900</v>
      </c>
      <c r="KW4" s="35" t="s">
        <v>1310</v>
      </c>
    </row>
    <row r="5" spans="1:311" x14ac:dyDescent="0.2">
      <c r="A5" s="35" t="s">
        <v>1612</v>
      </c>
      <c r="B5" s="35" t="s">
        <v>568</v>
      </c>
      <c r="C5" s="35" t="s">
        <v>66</v>
      </c>
      <c r="D5" s="60">
        <v>1</v>
      </c>
      <c r="E5" s="48">
        <f>Tableau2[[#This Row],['[taille_totale_groupe_corrige']]]/Tableau2[[#This Row],['[nb_repondant_groupe']]]</f>
        <v>1</v>
      </c>
      <c r="F5" s="48"/>
      <c r="G5" s="48" t="str">
        <f>CONCATENATE(Tableau2[[#This Row],['[id_site_enq']]],"-",Tableau2[[#This Row],['[date_enq_num']]],"-",Tableau2[[#This Row],['[categorie_corrige']]])</f>
        <v>50-43217-</v>
      </c>
      <c r="H5" s="61">
        <v>1</v>
      </c>
      <c r="I5" s="35">
        <v>50</v>
      </c>
      <c r="J5" s="35" t="s">
        <v>795</v>
      </c>
      <c r="K5" s="36">
        <v>43217</v>
      </c>
      <c r="L5" s="37">
        <f t="shared" si="0"/>
        <v>43217</v>
      </c>
      <c r="M5" s="35">
        <v>10</v>
      </c>
      <c r="N5" s="35">
        <v>17</v>
      </c>
      <c r="P5" s="35">
        <v>43</v>
      </c>
      <c r="Q5" s="35">
        <v>4</v>
      </c>
      <c r="R5" s="60" t="str">
        <f>IF(OR(ISNUMBER(Tableau2[[#This Row],['[monvelo_musc']]]),ISNUMBER(Tableau2[[#This Row],['[monvelo_vae']]]),ISNUMBER(Tableau2[[#This Row],['[pret_musc']]]),ISNUMBER(Tableau2[[#This Row],['[pret_vae']]]),ISNUMBER(Tableau2[[#This Row],['[loc_vae']]]),ISNUMBER(Tableau2[[#This Row],['[loc_musc']]])),SUM(Tableau2[[#This Row],['[monvelo_musc']]:['[loc_vae']]]),"")</f>
        <v/>
      </c>
      <c r="S5" s="60" t="str">
        <f>IF(OR(ISNUMBER(Tableau2[[#This Row],['[monvelo_vae']]]),ISNUMBER(Tableau2[[#This Row],['[pret_vae']]]),ISNUMBER(Tableau2[[#This Row],['[loc_vae']]])),Tableau2[[#This Row],['[monvelo_vae']]]+Tableau2[[#This Row],['[pret_vae']]]+Tableau2[[#This Row],['[loc_vae']]],"")</f>
        <v/>
      </c>
      <c r="T5" s="60" t="str">
        <f>IF(OR(ISNUMBER(Tableau2[[#This Row],['[monvelo_musc']]]),ISNUMBER(Tableau2[[#This Row],['[pret_musc']]]),ISNUMBER(Tableau2[[#This Row],['[loc_musc']]])),Tableau2[[#This Row],['[monvelo_musc']]]+Tableau2[[#This Row],['[pret_musc']]]+Tableau2[[#This Row],['[loc_musc']]],"")</f>
        <v/>
      </c>
      <c r="U5" s="60" t="str">
        <f>IF(OR(ISNUMBER(Tableau2[[#This Row],['[loc_musc']]]),ISNUMBER(Tableau2[[#This Row],['[loc_vae']]])),Tableau2[[#This Row],['[loc_musc']]]+Tableau2[[#This Row],['[loc_vae']]],"")</f>
        <v/>
      </c>
      <c r="AL5" s="35" t="s">
        <v>1274</v>
      </c>
      <c r="AM5" s="48" t="s">
        <v>1274</v>
      </c>
      <c r="AN5" s="35" t="s">
        <v>1275</v>
      </c>
      <c r="AP5" s="37">
        <v>12</v>
      </c>
      <c r="AQ5" s="72">
        <v>12</v>
      </c>
      <c r="AR5" s="72">
        <v>12</v>
      </c>
      <c r="AS5" s="72">
        <f>Tableau2[[#This Row],['[km_sortie_corrige']]]*Tableau2[[#This Row],['[coef_red']]]</f>
        <v>0</v>
      </c>
      <c r="AT5" s="72">
        <f>Tableau2[[#This Row],['[km_sortie_corrige']]]*Tableau2[[#This Row],['[coef_red']]]*IF(Tableau2[[#This Row],['[type_trajet']]]="Boucle",0.4,1)</f>
        <v>0</v>
      </c>
      <c r="AU5" s="35" t="s">
        <v>1340</v>
      </c>
      <c r="AW5" s="35" t="s">
        <v>1277</v>
      </c>
      <c r="AX5" s="35">
        <v>1</v>
      </c>
      <c r="AY5" s="35">
        <v>0</v>
      </c>
      <c r="AZ5" s="35">
        <v>0</v>
      </c>
      <c r="BA5" s="35">
        <v>0</v>
      </c>
      <c r="BB5" s="35">
        <v>0</v>
      </c>
      <c r="BC5" s="35">
        <v>0</v>
      </c>
      <c r="BD5" s="35">
        <v>0</v>
      </c>
      <c r="BE5" s="35">
        <v>0</v>
      </c>
      <c r="BH5" s="37">
        <v>3</v>
      </c>
      <c r="BI5" s="48" t="str">
        <f>IF(OR(Tableau2[[#This Row],['[type_groupe']]]="En famille",Tableau2[[#This Row],['[type_groupe']]]="Avec des amis",Tableau2[[#This Row],['[type_groupe']]]="En club",Tableau2[[#This Row],['[type_groupe']]]="En groupe avec une agence ou TO"),"En groupe",Tableau2[[#This Row],['[type_groupe']]])</f>
        <v>Seul</v>
      </c>
      <c r="BJ5"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Seul</v>
      </c>
      <c r="BK5" s="35" t="s">
        <v>1278</v>
      </c>
      <c r="BL5" s="35">
        <v>1</v>
      </c>
      <c r="BM5" s="35">
        <v>0</v>
      </c>
      <c r="BN5" s="35">
        <v>0</v>
      </c>
      <c r="BO5" s="35">
        <v>0</v>
      </c>
      <c r="BP5" s="35">
        <v>0</v>
      </c>
      <c r="BQ5" s="35">
        <v>0</v>
      </c>
      <c r="BR5" s="35">
        <v>0</v>
      </c>
      <c r="BU5" s="72">
        <f>Tableau2[[#This Row],['[nb_enfants']]]+Tableau2[[#This Row],['[nb_adultes']]]</f>
        <v>1</v>
      </c>
      <c r="BV5" s="72">
        <f>Tableau2[[#This Row],['[taille_totale_groupe']]]</f>
        <v>1</v>
      </c>
      <c r="BW5" s="37">
        <v>0</v>
      </c>
      <c r="BX5" s="37">
        <v>1</v>
      </c>
      <c r="BY5" s="35" t="s">
        <v>1670</v>
      </c>
      <c r="BZ5" s="35">
        <v>0</v>
      </c>
      <c r="CA5" s="35">
        <v>1</v>
      </c>
      <c r="CB5" s="35">
        <v>0</v>
      </c>
      <c r="CC5" s="35">
        <v>0</v>
      </c>
      <c r="CD5" s="35">
        <v>0</v>
      </c>
      <c r="CE5" s="35">
        <v>0</v>
      </c>
      <c r="CF5" s="35">
        <v>0</v>
      </c>
      <c r="CG5" s="35">
        <v>1</v>
      </c>
      <c r="CH5" s="35">
        <v>0</v>
      </c>
      <c r="CI5" s="35">
        <v>0</v>
      </c>
      <c r="CJ5" s="35">
        <v>0</v>
      </c>
      <c r="CK5" s="35">
        <v>0</v>
      </c>
      <c r="CL5" s="35">
        <v>0</v>
      </c>
      <c r="CO5" s="35" t="s">
        <v>1291</v>
      </c>
      <c r="CP5" s="35">
        <v>2</v>
      </c>
      <c r="CQ5" s="35" t="s">
        <v>1772</v>
      </c>
      <c r="CR5" s="35">
        <v>0</v>
      </c>
      <c r="CS5" s="35">
        <v>0</v>
      </c>
      <c r="CT5" s="35">
        <v>0</v>
      </c>
      <c r="CU5" s="35">
        <v>0</v>
      </c>
      <c r="CV5" s="35">
        <v>0</v>
      </c>
      <c r="CW5" s="35">
        <v>0</v>
      </c>
      <c r="CX5" s="35">
        <v>0</v>
      </c>
      <c r="CY5" s="35">
        <v>0</v>
      </c>
      <c r="CZ5" s="35">
        <v>0</v>
      </c>
      <c r="DA5" s="35">
        <v>0</v>
      </c>
      <c r="DB5" s="35">
        <v>0</v>
      </c>
      <c r="DC5" s="35">
        <v>1</v>
      </c>
      <c r="DD5" s="35">
        <v>0</v>
      </c>
      <c r="DO5" s="35" t="s">
        <v>1280</v>
      </c>
      <c r="DP5" s="35">
        <v>0</v>
      </c>
      <c r="DQ5" s="35">
        <v>0</v>
      </c>
      <c r="DR5" s="35">
        <v>0</v>
      </c>
      <c r="DS5" s="35">
        <v>0</v>
      </c>
      <c r="DT5" s="35">
        <v>0</v>
      </c>
      <c r="DU5" s="35">
        <v>0</v>
      </c>
      <c r="DV5" s="35">
        <v>0</v>
      </c>
      <c r="DW5" s="35">
        <v>0</v>
      </c>
      <c r="DX5" s="35">
        <v>0</v>
      </c>
      <c r="DY5" s="35">
        <v>0</v>
      </c>
      <c r="DZ5" s="35">
        <v>0</v>
      </c>
      <c r="EA5" s="35">
        <v>0</v>
      </c>
      <c r="EB5" s="35">
        <v>0</v>
      </c>
      <c r="EC5" s="35">
        <v>0</v>
      </c>
      <c r="ED5" s="35">
        <v>1</v>
      </c>
      <c r="EE5" s="35">
        <v>0</v>
      </c>
      <c r="EL5" s="35">
        <v>4</v>
      </c>
      <c r="EM5" s="35">
        <v>4</v>
      </c>
      <c r="EN5" s="35">
        <v>3</v>
      </c>
      <c r="EO5" s="35">
        <v>4</v>
      </c>
      <c r="EP5" s="35">
        <v>3</v>
      </c>
      <c r="EQ5" s="35">
        <v>3</v>
      </c>
      <c r="ER5" s="35">
        <v>3</v>
      </c>
      <c r="ES5" s="35">
        <v>3</v>
      </c>
      <c r="ET5" s="35">
        <v>3</v>
      </c>
      <c r="EU5" s="35">
        <v>3</v>
      </c>
      <c r="EV5" s="35" t="s">
        <v>1599</v>
      </c>
      <c r="EW5" s="35" t="s">
        <v>1599</v>
      </c>
      <c r="EX5" s="35" t="s">
        <v>1599</v>
      </c>
      <c r="EY5" s="35" t="s">
        <v>1599</v>
      </c>
      <c r="EZ5" s="35">
        <v>3</v>
      </c>
      <c r="FA5" s="35" t="s">
        <v>1599</v>
      </c>
      <c r="FB5" s="35">
        <v>4</v>
      </c>
      <c r="FC5" s="35" t="s">
        <v>1599</v>
      </c>
      <c r="FD5" s="35" t="s">
        <v>1599</v>
      </c>
      <c r="FE5" s="35" t="s">
        <v>1599</v>
      </c>
      <c r="FF5" s="35" t="s">
        <v>1599</v>
      </c>
      <c r="FG5" s="35" t="s">
        <v>1599</v>
      </c>
      <c r="FH5" s="35" t="s">
        <v>1296</v>
      </c>
      <c r="FI5" s="35" t="s">
        <v>51</v>
      </c>
      <c r="FJ5"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excursionniste</v>
      </c>
      <c r="FK5" s="48" t="str">
        <f>IF(Tableau2[[#This Row],['[tour_exc']]]="excursionniste","exc",IF(Tableau2[[#This Row],['[categorie_corrige']]]="Itinérant","iti","tour"))</f>
        <v>exc</v>
      </c>
      <c r="FL5" s="48" t="str">
        <f>CONCATENATE(Tableau2[[#This Row],['[id_troncon']]],"-",Tableau2[[#This Row],['[profil']]])</f>
        <v>4-exc</v>
      </c>
      <c r="FM5" s="37"/>
      <c r="FN5" s="72" t="s">
        <v>1599</v>
      </c>
      <c r="FS5" s="48" t="str">
        <f>IF(AND(ISTEXT(Tableau2[[#This Row],['[mode_heb_regroupe']]]),Tableau2[[#This Row],['[mode_heb_regroupe']]]="Non marchand"),"Non marchand",IF(AND(ISTEXT(Tableau2[[#This Row],['[mode_heb_regroupe']]]),Tableau2[[#This Row],['[mode_heb_regroupe']]]&lt;&gt;"Non marchand"),"Marchand",""))</f>
        <v/>
      </c>
      <c r="FY5" s="60" t="str">
        <f>IF(ISNUMBER(Tableau2[[#This Row],['[distance_heb_enq']]]),Tableau2[[#This Row],['[distance_heb_enq']]]*(1.1+0.3*EXP(-Tableau2[[#This Row],['[distance_heb_enq']]]/20)),"")</f>
        <v/>
      </c>
      <c r="GM5" s="35"/>
      <c r="GN5" s="35" t="s">
        <v>1599</v>
      </c>
      <c r="GO5" s="35"/>
      <c r="GP5" s="35"/>
      <c r="GQ5" s="35"/>
      <c r="GY5" s="48"/>
      <c r="HB5" s="48" t="str">
        <f>IF(ISNUMBER(Tableau2[[#This Row],['[tour_dep_to']]]),Tableau2[[#This Row],['[tour_dep_to']]]/Tableau2[[#This Row],['[tour_to_nb_jour']]],"")</f>
        <v/>
      </c>
      <c r="HE5" s="20" t="s">
        <v>51</v>
      </c>
      <c r="HF5" s="48" t="str">
        <f>IF(AND(ISTEXT(Tableau2[[#This Row],['[intention_dep']]]),Tableau2[[#This Row],['[tour_exc']]]="excursionniste"),Tableau2[[#This Row],['[intention_dep']]],"")</f>
        <v>Non</v>
      </c>
      <c r="HG5" s="48" t="str">
        <f>IF(AND(ISTEXT(Tableau2[[#This Row],['[intention_dep']]]),Tableau2[[#This Row],['[tour_exc']]]="touriste"),Tableau2[[#This Row],['[intention_dep']]],"")</f>
        <v/>
      </c>
      <c r="HJ5" s="20"/>
      <c r="HN5" s="20" t="s">
        <v>1599</v>
      </c>
      <c r="HO5" s="20"/>
      <c r="HP5" s="20" t="s">
        <v>1599</v>
      </c>
      <c r="HQ5" s="20"/>
      <c r="HR5" s="20" t="s">
        <v>1599</v>
      </c>
      <c r="HS5" s="20"/>
      <c r="HT5" s="20" t="s">
        <v>1599</v>
      </c>
      <c r="HU5" s="20"/>
      <c r="HX5" s="20" t="s">
        <v>1599</v>
      </c>
      <c r="JW5"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
      </c>
      <c r="JX5"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5" s="35" t="s">
        <v>1325</v>
      </c>
      <c r="KA5" s="35">
        <v>1</v>
      </c>
      <c r="KB5" s="35">
        <v>0</v>
      </c>
      <c r="KC5" s="35">
        <v>0</v>
      </c>
      <c r="KD5" s="35"/>
      <c r="KE5" s="48"/>
      <c r="KF5" s="35" t="s">
        <v>795</v>
      </c>
      <c r="KG5" s="48"/>
      <c r="KH5" s="44">
        <v>17000</v>
      </c>
      <c r="KI5" s="35" t="s">
        <v>1281</v>
      </c>
      <c r="KL5" s="48" t="str">
        <f>IF(ISNUMBER(Tableau2[[#This Row],['[distance_domicile_enq']]]),Tableau2[[#This Row],['[distance_domicile_enq']]]*(1.1+0.3*EXP(-Tableau2[[#This Row],['[distance_domicile_enq']]]/20)),"")</f>
        <v/>
      </c>
      <c r="KN5" s="48"/>
      <c r="KO5" s="48"/>
      <c r="KP5" s="35">
        <v>43</v>
      </c>
      <c r="KQ5" s="35" t="s">
        <v>1301</v>
      </c>
      <c r="KR5" s="35" t="s">
        <v>1336</v>
      </c>
      <c r="KS5" s="35"/>
      <c r="KW5" s="35" t="s">
        <v>1284</v>
      </c>
    </row>
    <row r="6" spans="1:311" x14ac:dyDescent="0.2">
      <c r="A6" s="35" t="s">
        <v>1612</v>
      </c>
      <c r="B6" s="35" t="s">
        <v>568</v>
      </c>
      <c r="C6" s="35" t="s">
        <v>67</v>
      </c>
      <c r="D6" s="60">
        <v>1</v>
      </c>
      <c r="E6" s="48">
        <f>Tableau2[[#This Row],['[taille_totale_groupe_corrige']]]/Tableau2[[#This Row],['[nb_repondant_groupe']]]</f>
        <v>1</v>
      </c>
      <c r="F6" s="48"/>
      <c r="G6" s="48" t="str">
        <f>CONCATENATE(Tableau2[[#This Row],['[id_site_enq']]],"-",Tableau2[[#This Row],['[date_enq_num']]],"-",Tableau2[[#This Row],['[categorie_corrige']]])</f>
        <v>50-43217-</v>
      </c>
      <c r="H6" s="61">
        <v>1</v>
      </c>
      <c r="I6" s="35">
        <v>50</v>
      </c>
      <c r="J6" s="35" t="s">
        <v>795</v>
      </c>
      <c r="K6" s="36">
        <v>43217</v>
      </c>
      <c r="L6" s="37">
        <f t="shared" si="0"/>
        <v>43217</v>
      </c>
      <c r="M6" s="35">
        <v>9</v>
      </c>
      <c r="N6" s="35">
        <v>17</v>
      </c>
      <c r="P6" s="35">
        <v>43</v>
      </c>
      <c r="Q6" s="35">
        <v>4</v>
      </c>
      <c r="R6" s="60" t="str">
        <f>IF(OR(ISNUMBER(Tableau2[[#This Row],['[monvelo_musc']]]),ISNUMBER(Tableau2[[#This Row],['[monvelo_vae']]]),ISNUMBER(Tableau2[[#This Row],['[pret_musc']]]),ISNUMBER(Tableau2[[#This Row],['[pret_vae']]]),ISNUMBER(Tableau2[[#This Row],['[loc_vae']]]),ISNUMBER(Tableau2[[#This Row],['[loc_musc']]])),SUM(Tableau2[[#This Row],['[monvelo_musc']]:['[loc_vae']]]),"")</f>
        <v/>
      </c>
      <c r="S6" s="60" t="str">
        <f>IF(OR(ISNUMBER(Tableau2[[#This Row],['[monvelo_vae']]]),ISNUMBER(Tableau2[[#This Row],['[pret_vae']]]),ISNUMBER(Tableau2[[#This Row],['[loc_vae']]])),Tableau2[[#This Row],['[monvelo_vae']]]+Tableau2[[#This Row],['[pret_vae']]]+Tableau2[[#This Row],['[loc_vae']]],"")</f>
        <v/>
      </c>
      <c r="T6" s="60" t="str">
        <f>IF(OR(ISNUMBER(Tableau2[[#This Row],['[monvelo_musc']]]),ISNUMBER(Tableau2[[#This Row],['[pret_musc']]]),ISNUMBER(Tableau2[[#This Row],['[loc_musc']]])),Tableau2[[#This Row],['[monvelo_musc']]]+Tableau2[[#This Row],['[pret_musc']]]+Tableau2[[#This Row],['[loc_musc']]],"")</f>
        <v/>
      </c>
      <c r="U6" s="60" t="str">
        <f>IF(OR(ISNUMBER(Tableau2[[#This Row],['[loc_musc']]]),ISNUMBER(Tableau2[[#This Row],['[loc_vae']]])),Tableau2[[#This Row],['[loc_musc']]]+Tableau2[[#This Row],['[loc_vae']]],"")</f>
        <v/>
      </c>
      <c r="AL6" s="35" t="s">
        <v>1339</v>
      </c>
      <c r="AM6" s="48" t="s">
        <v>1339</v>
      </c>
      <c r="AN6" s="35" t="s">
        <v>55</v>
      </c>
      <c r="AP6" s="37">
        <v>60</v>
      </c>
      <c r="AQ6" s="72">
        <v>60</v>
      </c>
      <c r="AR6" s="72">
        <v>60</v>
      </c>
      <c r="AS6" s="72">
        <f>Tableau2[[#This Row],['[km_sortie_corrige']]]*Tableau2[[#This Row],['[coef_red']]]</f>
        <v>0</v>
      </c>
      <c r="AT6" s="72">
        <f>Tableau2[[#This Row],['[km_sortie_corrige']]]*Tableau2[[#This Row],['[coef_red']]]*IF(Tableau2[[#This Row],['[type_trajet']]]="Boucle",0.4,1)</f>
        <v>0</v>
      </c>
      <c r="AU6" s="35" t="s">
        <v>1340</v>
      </c>
      <c r="AW6" s="35" t="s">
        <v>1277</v>
      </c>
      <c r="AX6" s="35">
        <v>1</v>
      </c>
      <c r="AY6" s="35">
        <v>0</v>
      </c>
      <c r="AZ6" s="35">
        <v>0</v>
      </c>
      <c r="BA6" s="35">
        <v>0</v>
      </c>
      <c r="BB6" s="35">
        <v>0</v>
      </c>
      <c r="BC6" s="35">
        <v>0</v>
      </c>
      <c r="BD6" s="35">
        <v>0</v>
      </c>
      <c r="BE6" s="35">
        <v>0</v>
      </c>
      <c r="BH6" s="37">
        <v>0</v>
      </c>
      <c r="BI6" s="48" t="str">
        <f>IF(OR(Tableau2[[#This Row],['[type_groupe']]]="En famille",Tableau2[[#This Row],['[type_groupe']]]="Avec des amis",Tableau2[[#This Row],['[type_groupe']]]="En club",Tableau2[[#This Row],['[type_groupe']]]="En groupe avec une agence ou TO"),"En groupe",Tableau2[[#This Row],['[type_groupe']]])</f>
        <v>Seul</v>
      </c>
      <c r="BJ6"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Seul</v>
      </c>
      <c r="BK6" s="35" t="s">
        <v>1278</v>
      </c>
      <c r="BL6" s="35">
        <v>1</v>
      </c>
      <c r="BM6" s="35">
        <v>0</v>
      </c>
      <c r="BN6" s="35">
        <v>0</v>
      </c>
      <c r="BO6" s="35">
        <v>0</v>
      </c>
      <c r="BP6" s="35">
        <v>0</v>
      </c>
      <c r="BQ6" s="35">
        <v>0</v>
      </c>
      <c r="BR6" s="35">
        <v>0</v>
      </c>
      <c r="BU6" s="72">
        <f>Tableau2[[#This Row],['[nb_enfants']]]+Tableau2[[#This Row],['[nb_adultes']]]</f>
        <v>1</v>
      </c>
      <c r="BV6" s="72">
        <f>Tableau2[[#This Row],['[taille_totale_groupe']]]</f>
        <v>1</v>
      </c>
      <c r="BW6" s="37">
        <v>0</v>
      </c>
      <c r="BX6" s="37">
        <v>1</v>
      </c>
      <c r="BY6" s="35" t="s">
        <v>1279</v>
      </c>
      <c r="BZ6" s="35">
        <v>0</v>
      </c>
      <c r="CA6" s="35">
        <v>0</v>
      </c>
      <c r="CB6" s="35">
        <v>0</v>
      </c>
      <c r="CC6" s="35">
        <v>0</v>
      </c>
      <c r="CD6" s="35">
        <v>0</v>
      </c>
      <c r="CE6" s="35">
        <v>0</v>
      </c>
      <c r="CF6" s="35">
        <v>0</v>
      </c>
      <c r="CG6" s="35">
        <v>0</v>
      </c>
      <c r="CH6" s="35">
        <v>0</v>
      </c>
      <c r="CI6" s="35">
        <v>0</v>
      </c>
      <c r="CJ6" s="35">
        <v>0</v>
      </c>
      <c r="CK6" s="35">
        <v>0</v>
      </c>
      <c r="CL6" s="35">
        <v>1</v>
      </c>
      <c r="CQ6" s="35" t="s">
        <v>1599</v>
      </c>
      <c r="CR6" s="35">
        <v>0</v>
      </c>
      <c r="CS6" s="35">
        <v>0</v>
      </c>
      <c r="CT6" s="35">
        <v>0</v>
      </c>
      <c r="CU6" s="35">
        <v>0</v>
      </c>
      <c r="CV6" s="35">
        <v>0</v>
      </c>
      <c r="CW6" s="35">
        <v>0</v>
      </c>
      <c r="CX6" s="35">
        <v>0</v>
      </c>
      <c r="CY6" s="35">
        <v>0</v>
      </c>
      <c r="CZ6" s="35">
        <v>0</v>
      </c>
      <c r="DA6" s="35">
        <v>0</v>
      </c>
      <c r="DB6" s="35">
        <v>0</v>
      </c>
      <c r="DC6" s="35">
        <v>0</v>
      </c>
      <c r="DD6" s="35">
        <v>0</v>
      </c>
      <c r="DH6" s="35" t="s">
        <v>1377</v>
      </c>
      <c r="DO6" s="35" t="s">
        <v>1295</v>
      </c>
      <c r="DP6" s="35">
        <v>0</v>
      </c>
      <c r="DQ6" s="35">
        <v>0</v>
      </c>
      <c r="DR6" s="35">
        <v>0</v>
      </c>
      <c r="DS6" s="35">
        <v>0</v>
      </c>
      <c r="DT6" s="35">
        <v>0</v>
      </c>
      <c r="DU6" s="35">
        <v>0</v>
      </c>
      <c r="DV6" s="35">
        <v>0</v>
      </c>
      <c r="DW6" s="35">
        <v>0</v>
      </c>
      <c r="DX6" s="35">
        <v>1</v>
      </c>
      <c r="DY6" s="35">
        <v>0</v>
      </c>
      <c r="DZ6" s="35">
        <v>0</v>
      </c>
      <c r="EA6" s="35">
        <v>0</v>
      </c>
      <c r="EB6" s="35">
        <v>0</v>
      </c>
      <c r="EC6" s="35">
        <v>0</v>
      </c>
      <c r="ED6" s="35">
        <v>0</v>
      </c>
      <c r="EE6" s="35">
        <v>0</v>
      </c>
      <c r="EL6" s="35">
        <v>4</v>
      </c>
      <c r="EM6" s="35">
        <v>4</v>
      </c>
      <c r="EN6" s="35">
        <v>4</v>
      </c>
      <c r="EO6" s="35">
        <v>4</v>
      </c>
      <c r="EP6" s="35">
        <v>2</v>
      </c>
      <c r="EQ6" s="35">
        <v>4</v>
      </c>
      <c r="ER6" s="35" t="s">
        <v>1599</v>
      </c>
      <c r="ES6" s="35">
        <v>4</v>
      </c>
      <c r="ET6" s="35">
        <v>4</v>
      </c>
      <c r="EU6" s="35">
        <v>4</v>
      </c>
      <c r="EV6" s="35" t="s">
        <v>1599</v>
      </c>
      <c r="EW6" s="35" t="s">
        <v>1599</v>
      </c>
      <c r="EX6" s="35" t="s">
        <v>1599</v>
      </c>
      <c r="EY6" s="35" t="s">
        <v>1599</v>
      </c>
      <c r="EZ6" s="35">
        <v>3</v>
      </c>
      <c r="FA6" s="35">
        <v>3</v>
      </c>
      <c r="FB6" s="35">
        <v>3</v>
      </c>
      <c r="FC6" s="35">
        <v>3</v>
      </c>
      <c r="FD6" s="35">
        <v>3</v>
      </c>
      <c r="FE6" s="35">
        <v>3</v>
      </c>
      <c r="FF6" s="35">
        <v>3</v>
      </c>
      <c r="FG6" s="35" t="s">
        <v>1599</v>
      </c>
      <c r="FH6" s="35" t="s">
        <v>1881</v>
      </c>
      <c r="FI6" s="35" t="s">
        <v>51</v>
      </c>
      <c r="FJ6"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excursionniste</v>
      </c>
      <c r="FK6" s="48" t="str">
        <f>IF(Tableau2[[#This Row],['[tour_exc']]]="excursionniste","exc",IF(Tableau2[[#This Row],['[categorie_corrige']]]="Itinérant","iti","tour"))</f>
        <v>exc</v>
      </c>
      <c r="FL6" s="48" t="str">
        <f>CONCATENATE(Tableau2[[#This Row],['[id_troncon']]],"-",Tableau2[[#This Row],['[profil']]])</f>
        <v>4-exc</v>
      </c>
      <c r="FM6" s="37"/>
      <c r="FN6" s="72" t="s">
        <v>1599</v>
      </c>
      <c r="FS6" s="48" t="str">
        <f>IF(AND(ISTEXT(Tableau2[[#This Row],['[mode_heb_regroupe']]]),Tableau2[[#This Row],['[mode_heb_regroupe']]]="Non marchand"),"Non marchand",IF(AND(ISTEXT(Tableau2[[#This Row],['[mode_heb_regroupe']]]),Tableau2[[#This Row],['[mode_heb_regroupe']]]&lt;&gt;"Non marchand"),"Marchand",""))</f>
        <v/>
      </c>
      <c r="FY6" s="60" t="str">
        <f>IF(ISNUMBER(Tableau2[[#This Row],['[distance_heb_enq']]]),Tableau2[[#This Row],['[distance_heb_enq']]]*(1.1+0.3*EXP(-Tableau2[[#This Row],['[distance_heb_enq']]]/20)),"")</f>
        <v/>
      </c>
      <c r="GM6" s="35"/>
      <c r="GN6" s="35" t="s">
        <v>1599</v>
      </c>
      <c r="GO6" s="35"/>
      <c r="GP6" s="35"/>
      <c r="GQ6" s="35"/>
      <c r="GY6" s="48"/>
      <c r="HB6" s="48" t="str">
        <f>IF(ISNUMBER(Tableau2[[#This Row],['[tour_dep_to']]]),Tableau2[[#This Row],['[tour_dep_to']]]/Tableau2[[#This Row],['[tour_to_nb_jour']]],"")</f>
        <v/>
      </c>
      <c r="HE6" s="20" t="s">
        <v>51</v>
      </c>
      <c r="HF6" s="48" t="str">
        <f>IF(AND(ISTEXT(Tableau2[[#This Row],['[intention_dep']]]),Tableau2[[#This Row],['[tour_exc']]]="excursionniste"),Tableau2[[#This Row],['[intention_dep']]],"")</f>
        <v>Non</v>
      </c>
      <c r="HG6" s="48" t="str">
        <f>IF(AND(ISTEXT(Tableau2[[#This Row],['[intention_dep']]]),Tableau2[[#This Row],['[tour_exc']]]="touriste"),Tableau2[[#This Row],['[intention_dep']]],"")</f>
        <v/>
      </c>
      <c r="HJ6" s="20"/>
      <c r="HN6" s="20" t="s">
        <v>1599</v>
      </c>
      <c r="HO6" s="20"/>
      <c r="HP6" s="20" t="s">
        <v>1599</v>
      </c>
      <c r="HQ6" s="20"/>
      <c r="HR6" s="20" t="s">
        <v>1599</v>
      </c>
      <c r="HS6" s="20"/>
      <c r="HT6" s="20" t="s">
        <v>1599</v>
      </c>
      <c r="HU6" s="20"/>
      <c r="HX6" s="20" t="s">
        <v>1599</v>
      </c>
      <c r="JW6"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
      </c>
      <c r="JX6"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6" s="35" t="s">
        <v>1299</v>
      </c>
      <c r="KA6" s="35">
        <v>0</v>
      </c>
      <c r="KB6" s="35">
        <v>0</v>
      </c>
      <c r="KC6" s="35">
        <v>1</v>
      </c>
      <c r="KD6" s="35" t="s">
        <v>1378</v>
      </c>
      <c r="KE6" s="48"/>
      <c r="KF6" s="35" t="s">
        <v>1379</v>
      </c>
      <c r="KG6" s="48"/>
      <c r="KH6" s="44">
        <v>17940</v>
      </c>
      <c r="KI6" s="35" t="s">
        <v>1281</v>
      </c>
      <c r="KL6" s="48" t="str">
        <f>IF(ISNUMBER(Tableau2[[#This Row],['[distance_domicile_enq']]]),Tableau2[[#This Row],['[distance_domicile_enq']]]*(1.1+0.3*EXP(-Tableau2[[#This Row],['[distance_domicile_enq']]]/20)),"")</f>
        <v/>
      </c>
      <c r="KN6" s="48"/>
      <c r="KO6" s="48"/>
      <c r="KP6" s="35">
        <v>47</v>
      </c>
      <c r="KQ6" s="35" t="s">
        <v>1282</v>
      </c>
      <c r="KR6" s="35" t="s">
        <v>1302</v>
      </c>
      <c r="KS6" s="35"/>
      <c r="KU6" s="35">
        <v>5833</v>
      </c>
      <c r="KW6" s="35" t="s">
        <v>1310</v>
      </c>
      <c r="KY6" s="35" t="s">
        <v>1380</v>
      </c>
    </row>
    <row r="7" spans="1:311" x14ac:dyDescent="0.2">
      <c r="A7" s="35" t="s">
        <v>1612</v>
      </c>
      <c r="B7" s="35" t="s">
        <v>568</v>
      </c>
      <c r="C7" s="35" t="s">
        <v>68</v>
      </c>
      <c r="D7" s="60">
        <v>1</v>
      </c>
      <c r="E7" s="48">
        <f>Tableau2[[#This Row],['[taille_totale_groupe_corrige']]]/Tableau2[[#This Row],['[nb_repondant_groupe']]]</f>
        <v>1</v>
      </c>
      <c r="F7" s="48"/>
      <c r="G7" s="48" t="str">
        <f>CONCATENATE(Tableau2[[#This Row],['[id_site_enq']]],"-",Tableau2[[#This Row],['[date_enq_num']]],"-",Tableau2[[#This Row],['[categorie_corrige']]])</f>
        <v>50-43217-</v>
      </c>
      <c r="H7" s="61">
        <v>1</v>
      </c>
      <c r="I7" s="35">
        <v>50</v>
      </c>
      <c r="J7" s="35" t="s">
        <v>795</v>
      </c>
      <c r="K7" s="36">
        <v>43217</v>
      </c>
      <c r="L7" s="37">
        <f t="shared" si="0"/>
        <v>43217</v>
      </c>
      <c r="M7" s="35">
        <v>9</v>
      </c>
      <c r="N7" s="35">
        <v>17</v>
      </c>
      <c r="P7" s="35">
        <v>43</v>
      </c>
      <c r="Q7" s="35">
        <v>4</v>
      </c>
      <c r="R7" s="60" t="str">
        <f>IF(OR(ISNUMBER(Tableau2[[#This Row],['[monvelo_musc']]]),ISNUMBER(Tableau2[[#This Row],['[monvelo_vae']]]),ISNUMBER(Tableau2[[#This Row],['[pret_musc']]]),ISNUMBER(Tableau2[[#This Row],['[pret_vae']]]),ISNUMBER(Tableau2[[#This Row],['[loc_vae']]]),ISNUMBER(Tableau2[[#This Row],['[loc_musc']]])),SUM(Tableau2[[#This Row],['[monvelo_musc']]:['[loc_vae']]]),"")</f>
        <v/>
      </c>
      <c r="S7" s="60" t="str">
        <f>IF(OR(ISNUMBER(Tableau2[[#This Row],['[monvelo_vae']]]),ISNUMBER(Tableau2[[#This Row],['[pret_vae']]]),ISNUMBER(Tableau2[[#This Row],['[loc_vae']]])),Tableau2[[#This Row],['[monvelo_vae']]]+Tableau2[[#This Row],['[pret_vae']]]+Tableau2[[#This Row],['[loc_vae']]],"")</f>
        <v/>
      </c>
      <c r="T7" s="60" t="str">
        <f>IF(OR(ISNUMBER(Tableau2[[#This Row],['[monvelo_musc']]]),ISNUMBER(Tableau2[[#This Row],['[pret_musc']]]),ISNUMBER(Tableau2[[#This Row],['[loc_musc']]])),Tableau2[[#This Row],['[monvelo_musc']]]+Tableau2[[#This Row],['[pret_musc']]]+Tableau2[[#This Row],['[loc_musc']]],"")</f>
        <v/>
      </c>
      <c r="U7" s="60" t="str">
        <f>IF(OR(ISNUMBER(Tableau2[[#This Row],['[loc_musc']]]),ISNUMBER(Tableau2[[#This Row],['[loc_vae']]])),Tableau2[[#This Row],['[loc_musc']]]+Tableau2[[#This Row],['[loc_vae']]],"")</f>
        <v/>
      </c>
      <c r="AL7" s="35" t="s">
        <v>1274</v>
      </c>
      <c r="AM7" s="48" t="s">
        <v>1274</v>
      </c>
      <c r="AN7" s="35" t="s">
        <v>1275</v>
      </c>
      <c r="AP7" s="37">
        <v>30</v>
      </c>
      <c r="AQ7" s="72">
        <v>30</v>
      </c>
      <c r="AR7" s="72">
        <v>30</v>
      </c>
      <c r="AS7" s="72">
        <f>Tableau2[[#This Row],['[km_sortie_corrige']]]*Tableau2[[#This Row],['[coef_red']]]</f>
        <v>0</v>
      </c>
      <c r="AT7" s="72">
        <f>Tableau2[[#This Row],['[km_sortie_corrige']]]*Tableau2[[#This Row],['[coef_red']]]*IF(Tableau2[[#This Row],['[type_trajet']]]="Boucle",0.4,1)</f>
        <v>0</v>
      </c>
      <c r="AU7" s="35" t="s">
        <v>1276</v>
      </c>
      <c r="AW7" s="35" t="s">
        <v>1277</v>
      </c>
      <c r="AX7" s="35">
        <v>1</v>
      </c>
      <c r="AY7" s="35">
        <v>0</v>
      </c>
      <c r="AZ7" s="35">
        <v>0</v>
      </c>
      <c r="BA7" s="35">
        <v>0</v>
      </c>
      <c r="BB7" s="35">
        <v>0</v>
      </c>
      <c r="BC7" s="35">
        <v>0</v>
      </c>
      <c r="BD7" s="35">
        <v>0</v>
      </c>
      <c r="BE7" s="35">
        <v>0</v>
      </c>
      <c r="BH7" s="37">
        <v>6</v>
      </c>
      <c r="BI7" s="48" t="str">
        <f>IF(OR(Tableau2[[#This Row],['[type_groupe']]]="En famille",Tableau2[[#This Row],['[type_groupe']]]="Avec des amis",Tableau2[[#This Row],['[type_groupe']]]="En club",Tableau2[[#This Row],['[type_groupe']]]="En groupe avec une agence ou TO"),"En groupe",Tableau2[[#This Row],['[type_groupe']]])</f>
        <v>Seul</v>
      </c>
      <c r="BJ7"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Seul</v>
      </c>
      <c r="BK7" s="35" t="s">
        <v>1278</v>
      </c>
      <c r="BL7" s="35">
        <v>1</v>
      </c>
      <c r="BM7" s="35">
        <v>0</v>
      </c>
      <c r="BN7" s="35">
        <v>0</v>
      </c>
      <c r="BO7" s="35">
        <v>0</v>
      </c>
      <c r="BP7" s="35">
        <v>0</v>
      </c>
      <c r="BQ7" s="35">
        <v>0</v>
      </c>
      <c r="BR7" s="35">
        <v>0</v>
      </c>
      <c r="BU7" s="72">
        <f>Tableau2[[#This Row],['[nb_enfants']]]+Tableau2[[#This Row],['[nb_adultes']]]</f>
        <v>1</v>
      </c>
      <c r="BV7" s="72">
        <f>Tableau2[[#This Row],['[taille_totale_groupe']]]</f>
        <v>1</v>
      </c>
      <c r="BW7" s="37">
        <v>0</v>
      </c>
      <c r="BX7" s="37">
        <v>1</v>
      </c>
      <c r="BY7" s="35" t="s">
        <v>1279</v>
      </c>
      <c r="BZ7" s="35">
        <v>0</v>
      </c>
      <c r="CA7" s="35">
        <v>0</v>
      </c>
      <c r="CB7" s="35">
        <v>0</v>
      </c>
      <c r="CC7" s="35">
        <v>0</v>
      </c>
      <c r="CD7" s="35">
        <v>0</v>
      </c>
      <c r="CE7" s="35">
        <v>0</v>
      </c>
      <c r="CF7" s="35">
        <v>0</v>
      </c>
      <c r="CG7" s="35">
        <v>0</v>
      </c>
      <c r="CH7" s="35">
        <v>0</v>
      </c>
      <c r="CI7" s="35">
        <v>0</v>
      </c>
      <c r="CJ7" s="35">
        <v>0</v>
      </c>
      <c r="CK7" s="35">
        <v>0</v>
      </c>
      <c r="CL7" s="35">
        <v>1</v>
      </c>
      <c r="CQ7" s="35" t="s">
        <v>1334</v>
      </c>
      <c r="CR7" s="35">
        <v>0</v>
      </c>
      <c r="CS7" s="35">
        <v>0</v>
      </c>
      <c r="CT7" s="35">
        <v>0</v>
      </c>
      <c r="CU7" s="35">
        <v>0</v>
      </c>
      <c r="CV7" s="35">
        <v>0</v>
      </c>
      <c r="CW7" s="35">
        <v>0</v>
      </c>
      <c r="CX7" s="35">
        <v>0</v>
      </c>
      <c r="CY7" s="35">
        <v>0</v>
      </c>
      <c r="CZ7" s="35">
        <v>0</v>
      </c>
      <c r="DA7" s="35">
        <v>0</v>
      </c>
      <c r="DB7" s="35">
        <v>1</v>
      </c>
      <c r="DC7" s="35">
        <v>0</v>
      </c>
      <c r="DD7" s="35">
        <v>0</v>
      </c>
      <c r="DO7" s="35" t="s">
        <v>1305</v>
      </c>
      <c r="DP7" s="35">
        <v>0</v>
      </c>
      <c r="DQ7" s="35">
        <v>0</v>
      </c>
      <c r="DR7" s="35">
        <v>0</v>
      </c>
      <c r="DS7" s="35">
        <v>1</v>
      </c>
      <c r="DT7" s="35">
        <v>0</v>
      </c>
      <c r="DU7" s="35">
        <v>0</v>
      </c>
      <c r="DV7" s="35">
        <v>0</v>
      </c>
      <c r="DW7" s="35">
        <v>0</v>
      </c>
      <c r="DX7" s="35">
        <v>0</v>
      </c>
      <c r="DY7" s="35">
        <v>0</v>
      </c>
      <c r="DZ7" s="35">
        <v>0</v>
      </c>
      <c r="EA7" s="35">
        <v>0</v>
      </c>
      <c r="EB7" s="35">
        <v>0</v>
      </c>
      <c r="EC7" s="35">
        <v>0</v>
      </c>
      <c r="ED7" s="35">
        <v>0</v>
      </c>
      <c r="EE7" s="35">
        <v>0</v>
      </c>
      <c r="EL7" s="35">
        <v>4</v>
      </c>
      <c r="EM7" s="35">
        <v>2</v>
      </c>
      <c r="EN7" s="35">
        <v>2</v>
      </c>
      <c r="EO7" s="35">
        <v>3</v>
      </c>
      <c r="EP7" s="35">
        <v>3</v>
      </c>
      <c r="EQ7" s="35">
        <v>2</v>
      </c>
      <c r="ER7" s="35" t="s">
        <v>1599</v>
      </c>
      <c r="ES7" s="35">
        <v>4</v>
      </c>
      <c r="ET7" s="35" t="s">
        <v>1599</v>
      </c>
      <c r="EU7" s="35" t="s">
        <v>1599</v>
      </c>
      <c r="EV7" s="35" t="s">
        <v>1599</v>
      </c>
      <c r="EW7" s="35" t="s">
        <v>1599</v>
      </c>
      <c r="EX7" s="35" t="s">
        <v>1599</v>
      </c>
      <c r="EY7" s="35" t="s">
        <v>1599</v>
      </c>
      <c r="EZ7" s="35">
        <v>4</v>
      </c>
      <c r="FA7" s="35">
        <v>4</v>
      </c>
      <c r="FB7" s="35">
        <v>2</v>
      </c>
      <c r="FC7" s="35">
        <v>4</v>
      </c>
      <c r="FD7" s="35" t="s">
        <v>1599</v>
      </c>
      <c r="FE7" s="35" t="s">
        <v>1599</v>
      </c>
      <c r="FF7" s="35" t="s">
        <v>1599</v>
      </c>
      <c r="FG7" s="35" t="s">
        <v>1599</v>
      </c>
      <c r="FH7" s="35" t="s">
        <v>1317</v>
      </c>
      <c r="FI7" s="35" t="s">
        <v>54</v>
      </c>
      <c r="FJ7"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touriste</v>
      </c>
      <c r="FK7" s="48" t="str">
        <f>IF(Tableau2[[#This Row],['[tour_exc']]]="excursionniste","exc",IF(Tableau2[[#This Row],['[categorie_corrige']]]="Itinérant","iti","tour"))</f>
        <v>tour</v>
      </c>
      <c r="FL7" s="48" t="str">
        <f>CONCATENATE(Tableau2[[#This Row],['[id_troncon']]],"-",Tableau2[[#This Row],['[profil']]])</f>
        <v>4-tour</v>
      </c>
      <c r="FM7" s="37"/>
      <c r="FN7" s="72" t="s">
        <v>1599</v>
      </c>
      <c r="FS7" s="48" t="str">
        <f>IF(AND(ISTEXT(Tableau2[[#This Row],['[mode_heb_regroupe']]]),Tableau2[[#This Row],['[mode_heb_regroupe']]]="Non marchand"),"Non marchand",IF(AND(ISTEXT(Tableau2[[#This Row],['[mode_heb_regroupe']]]),Tableau2[[#This Row],['[mode_heb_regroupe']]]&lt;&gt;"Non marchand"),"Marchand",""))</f>
        <v/>
      </c>
      <c r="FY7" s="60" t="str">
        <f>IF(ISNUMBER(Tableau2[[#This Row],['[distance_heb_enq']]]),Tableau2[[#This Row],['[distance_heb_enq']]]*(1.1+0.3*EXP(-Tableau2[[#This Row],['[distance_heb_enq']]]/20)),"")</f>
        <v/>
      </c>
      <c r="GM7" s="35"/>
      <c r="GN7" s="35" t="s">
        <v>1599</v>
      </c>
      <c r="GO7" s="35"/>
      <c r="GP7" s="35"/>
      <c r="GQ7" s="35"/>
      <c r="GY7" s="48"/>
      <c r="HB7" s="48" t="str">
        <f>IF(ISNUMBER(Tableau2[[#This Row],['[tour_dep_to']]]),Tableau2[[#This Row],['[tour_dep_to']]]/Tableau2[[#This Row],['[tour_to_nb_jour']]],"")</f>
        <v/>
      </c>
      <c r="HE7" s="20"/>
      <c r="HF7" s="48" t="str">
        <f>IF(AND(ISTEXT(Tableau2[[#This Row],['[intention_dep']]]),Tableau2[[#This Row],['[tour_exc']]]="excursionniste"),Tableau2[[#This Row],['[intention_dep']]],"")</f>
        <v/>
      </c>
      <c r="HG7" s="48" t="str">
        <f>IF(AND(ISTEXT(Tableau2[[#This Row],['[intention_dep']]]),Tableau2[[#This Row],['[tour_exc']]]="touriste"),Tableau2[[#This Row],['[intention_dep']]],"")</f>
        <v/>
      </c>
      <c r="HJ7" s="20"/>
      <c r="HN7" s="20" t="s">
        <v>1599</v>
      </c>
      <c r="HO7" s="20"/>
      <c r="HP7" s="20" t="s">
        <v>1599</v>
      </c>
      <c r="HQ7" s="20"/>
      <c r="HR7" s="20" t="s">
        <v>1599</v>
      </c>
      <c r="HS7" s="20"/>
      <c r="HT7" s="20" t="s">
        <v>1599</v>
      </c>
      <c r="HU7" s="20"/>
      <c r="HX7" s="20" t="s">
        <v>1599</v>
      </c>
      <c r="JW7"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pas exploitable</v>
      </c>
      <c r="JX7"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7" s="35" t="s">
        <v>1325</v>
      </c>
      <c r="KA7" s="35">
        <v>1</v>
      </c>
      <c r="KB7" s="35">
        <v>0</v>
      </c>
      <c r="KC7" s="35">
        <v>0</v>
      </c>
      <c r="KD7" s="35"/>
      <c r="KE7" s="48"/>
      <c r="KF7" s="35" t="s">
        <v>1381</v>
      </c>
      <c r="KG7" s="48"/>
      <c r="KH7" s="44">
        <v>33600</v>
      </c>
      <c r="KI7" s="35" t="s">
        <v>1281</v>
      </c>
      <c r="KL7" s="48" t="str">
        <f>IF(ISNUMBER(Tableau2[[#This Row],['[distance_domicile_enq']]]),Tableau2[[#This Row],['[distance_domicile_enq']]]*(1.1+0.3*EXP(-Tableau2[[#This Row],['[distance_domicile_enq']]]/20)),"")</f>
        <v/>
      </c>
      <c r="KN7" s="48"/>
      <c r="KO7" s="48"/>
      <c r="KP7" s="35">
        <v>42</v>
      </c>
      <c r="KQ7" s="35" t="s">
        <v>1282</v>
      </c>
      <c r="KR7" s="35" t="s">
        <v>1302</v>
      </c>
      <c r="KS7" s="35"/>
      <c r="KW7" s="35" t="s">
        <v>1303</v>
      </c>
    </row>
    <row r="8" spans="1:311" x14ac:dyDescent="0.2">
      <c r="A8" s="35" t="s">
        <v>1612</v>
      </c>
      <c r="B8" s="35" t="s">
        <v>568</v>
      </c>
      <c r="C8" s="35" t="s">
        <v>70</v>
      </c>
      <c r="D8" s="60">
        <v>1</v>
      </c>
      <c r="E8" s="48">
        <f>Tableau2[[#This Row],['[taille_totale_groupe_corrige']]]/Tableau2[[#This Row],['[nb_repondant_groupe']]]</f>
        <v>4</v>
      </c>
      <c r="F8" s="48"/>
      <c r="G8" s="48" t="str">
        <f>CONCATENATE(Tableau2[[#This Row],['[id_site_enq']]],"-",Tableau2[[#This Row],['[date_enq_num']]],"-",Tableau2[[#This Row],['[categorie_corrige']]])</f>
        <v>50-43217-</v>
      </c>
      <c r="H8" s="61">
        <v>1</v>
      </c>
      <c r="I8" s="35">
        <v>50</v>
      </c>
      <c r="J8" s="35" t="s">
        <v>795</v>
      </c>
      <c r="K8" s="36">
        <v>43217</v>
      </c>
      <c r="L8" s="37">
        <f t="shared" si="0"/>
        <v>43217</v>
      </c>
      <c r="M8" s="35">
        <v>10</v>
      </c>
      <c r="N8" s="35">
        <v>17</v>
      </c>
      <c r="P8" s="35">
        <v>43</v>
      </c>
      <c r="Q8" s="35">
        <v>4</v>
      </c>
      <c r="R8" s="60" t="str">
        <f>IF(OR(ISNUMBER(Tableau2[[#This Row],['[monvelo_musc']]]),ISNUMBER(Tableau2[[#This Row],['[monvelo_vae']]]),ISNUMBER(Tableau2[[#This Row],['[pret_musc']]]),ISNUMBER(Tableau2[[#This Row],['[pret_vae']]]),ISNUMBER(Tableau2[[#This Row],['[loc_vae']]]),ISNUMBER(Tableau2[[#This Row],['[loc_musc']]])),SUM(Tableau2[[#This Row],['[monvelo_musc']]:['[loc_vae']]]),"")</f>
        <v/>
      </c>
      <c r="S8" s="60" t="str">
        <f>IF(OR(ISNUMBER(Tableau2[[#This Row],['[monvelo_vae']]]),ISNUMBER(Tableau2[[#This Row],['[pret_vae']]]),ISNUMBER(Tableau2[[#This Row],['[loc_vae']]])),Tableau2[[#This Row],['[monvelo_vae']]]+Tableau2[[#This Row],['[pret_vae']]]+Tableau2[[#This Row],['[loc_vae']]],"")</f>
        <v/>
      </c>
      <c r="T8" s="60" t="str">
        <f>IF(OR(ISNUMBER(Tableau2[[#This Row],['[monvelo_musc']]]),ISNUMBER(Tableau2[[#This Row],['[pret_musc']]]),ISNUMBER(Tableau2[[#This Row],['[loc_musc']]])),Tableau2[[#This Row],['[monvelo_musc']]]+Tableau2[[#This Row],['[pret_musc']]]+Tableau2[[#This Row],['[loc_musc']]],"")</f>
        <v/>
      </c>
      <c r="U8" s="60" t="str">
        <f>IF(OR(ISNUMBER(Tableau2[[#This Row],['[loc_musc']]]),ISNUMBER(Tableau2[[#This Row],['[loc_vae']]])),Tableau2[[#This Row],['[loc_musc']]]+Tableau2[[#This Row],['[loc_vae']]],"")</f>
        <v/>
      </c>
      <c r="AL8" s="35" t="s">
        <v>1358</v>
      </c>
      <c r="AM8" s="48" t="s">
        <v>1358</v>
      </c>
      <c r="AN8" s="35" t="s">
        <v>1275</v>
      </c>
      <c r="AP8" s="37">
        <v>30</v>
      </c>
      <c r="AQ8" s="72">
        <v>30</v>
      </c>
      <c r="AR8" s="72">
        <v>30</v>
      </c>
      <c r="AS8" s="72">
        <f>Tableau2[[#This Row],['[km_sortie_corrige']]]*Tableau2[[#This Row],['[coef_red']]]</f>
        <v>0</v>
      </c>
      <c r="AT8" s="72">
        <f>Tableau2[[#This Row],['[km_sortie_corrige']]]*Tableau2[[#This Row],['[coef_red']]]*IF(Tableau2[[#This Row],['[type_trajet']]]="Boucle",0.4,1)</f>
        <v>0</v>
      </c>
      <c r="AU8" s="35" t="s">
        <v>1276</v>
      </c>
      <c r="AW8" s="35" t="s">
        <v>1277</v>
      </c>
      <c r="AX8" s="35">
        <v>1</v>
      </c>
      <c r="AY8" s="35">
        <v>0</v>
      </c>
      <c r="AZ8" s="35">
        <v>0</v>
      </c>
      <c r="BA8" s="35">
        <v>0</v>
      </c>
      <c r="BB8" s="35">
        <v>0</v>
      </c>
      <c r="BC8" s="35">
        <v>0</v>
      </c>
      <c r="BD8" s="35">
        <v>0</v>
      </c>
      <c r="BE8" s="35">
        <v>0</v>
      </c>
      <c r="BH8" s="37">
        <v>0.3</v>
      </c>
      <c r="BI8" s="48" t="str">
        <f>IF(OR(Tableau2[[#This Row],['[type_groupe']]]="En famille",Tableau2[[#This Row],['[type_groupe']]]="Avec des amis",Tableau2[[#This Row],['[type_groupe']]]="En club",Tableau2[[#This Row],['[type_groupe']]]="En groupe avec une agence ou TO"),"En groupe",Tableau2[[#This Row],['[type_groupe']]])</f>
        <v>En groupe</v>
      </c>
      <c r="BJ8"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groupe</v>
      </c>
      <c r="BK8" s="35" t="s">
        <v>1287</v>
      </c>
      <c r="BL8" s="35">
        <v>0</v>
      </c>
      <c r="BM8" s="35">
        <v>0</v>
      </c>
      <c r="BN8" s="35">
        <v>1</v>
      </c>
      <c r="BO8" s="35">
        <v>0</v>
      </c>
      <c r="BP8" s="35">
        <v>0</v>
      </c>
      <c r="BQ8" s="35">
        <v>0</v>
      </c>
      <c r="BR8" s="35">
        <v>0</v>
      </c>
      <c r="BU8" s="72">
        <f>Tableau2[[#This Row],['[nb_enfants']]]+Tableau2[[#This Row],['[nb_adultes']]]</f>
        <v>4</v>
      </c>
      <c r="BV8" s="72">
        <f>Tableau2[[#This Row],['[taille_totale_groupe']]]</f>
        <v>4</v>
      </c>
      <c r="BW8" s="37">
        <v>2</v>
      </c>
      <c r="BX8" s="37">
        <v>2</v>
      </c>
      <c r="BY8" s="35" t="s">
        <v>1684</v>
      </c>
      <c r="BZ8" s="35">
        <v>1</v>
      </c>
      <c r="CA8" s="35">
        <v>1</v>
      </c>
      <c r="CB8" s="35">
        <v>0</v>
      </c>
      <c r="CC8" s="35">
        <v>1</v>
      </c>
      <c r="CD8" s="35">
        <v>0</v>
      </c>
      <c r="CE8" s="35">
        <v>0</v>
      </c>
      <c r="CF8" s="35">
        <v>0</v>
      </c>
      <c r="CG8" s="35">
        <v>0</v>
      </c>
      <c r="CH8" s="35">
        <v>0</v>
      </c>
      <c r="CI8" s="35">
        <v>0</v>
      </c>
      <c r="CJ8" s="35">
        <v>0</v>
      </c>
      <c r="CK8" s="35">
        <v>0</v>
      </c>
      <c r="CL8" s="35">
        <v>0</v>
      </c>
      <c r="CO8" s="35" t="s">
        <v>1322</v>
      </c>
      <c r="CP8" s="35">
        <v>0.5</v>
      </c>
      <c r="CQ8" s="35" t="s">
        <v>1742</v>
      </c>
      <c r="CR8" s="35">
        <v>0</v>
      </c>
      <c r="CS8" s="35">
        <v>0</v>
      </c>
      <c r="CT8" s="35">
        <v>0</v>
      </c>
      <c r="CU8" s="35">
        <v>1</v>
      </c>
      <c r="CV8" s="35">
        <v>0</v>
      </c>
      <c r="CW8" s="35">
        <v>0</v>
      </c>
      <c r="CX8" s="35">
        <v>0</v>
      </c>
      <c r="CY8" s="35">
        <v>0</v>
      </c>
      <c r="CZ8" s="35">
        <v>0</v>
      </c>
      <c r="DA8" s="35">
        <v>0</v>
      </c>
      <c r="DB8" s="35">
        <v>0</v>
      </c>
      <c r="DC8" s="35">
        <v>0</v>
      </c>
      <c r="DD8" s="35">
        <v>0</v>
      </c>
      <c r="DO8" s="35" t="s">
        <v>1845</v>
      </c>
      <c r="DP8" s="35">
        <v>0</v>
      </c>
      <c r="DQ8" s="35">
        <v>0</v>
      </c>
      <c r="DR8" s="35">
        <v>0</v>
      </c>
      <c r="DS8" s="35">
        <v>0</v>
      </c>
      <c r="DT8" s="35">
        <v>0</v>
      </c>
      <c r="DU8" s="35">
        <v>0</v>
      </c>
      <c r="DV8" s="35">
        <v>0</v>
      </c>
      <c r="DW8" s="35">
        <v>0</v>
      </c>
      <c r="DX8" s="35">
        <v>0</v>
      </c>
      <c r="DY8" s="35">
        <v>0</v>
      </c>
      <c r="DZ8" s="35">
        <v>1</v>
      </c>
      <c r="EA8" s="35">
        <v>0</v>
      </c>
      <c r="EB8" s="35">
        <v>0</v>
      </c>
      <c r="EC8" s="35">
        <v>1</v>
      </c>
      <c r="ED8" s="35">
        <v>0</v>
      </c>
      <c r="EE8" s="35">
        <v>0</v>
      </c>
      <c r="EL8" s="35">
        <v>3</v>
      </c>
      <c r="EM8" s="35">
        <v>3</v>
      </c>
      <c r="EN8" s="35">
        <v>3</v>
      </c>
      <c r="EO8" s="35">
        <v>3</v>
      </c>
      <c r="EP8" s="35">
        <v>3</v>
      </c>
      <c r="EQ8" s="35">
        <v>3</v>
      </c>
      <c r="ER8" s="35">
        <v>3</v>
      </c>
      <c r="ES8" s="35">
        <v>4</v>
      </c>
      <c r="ET8" s="35">
        <v>4</v>
      </c>
      <c r="EU8" s="35">
        <v>3</v>
      </c>
      <c r="EV8" s="35">
        <v>3</v>
      </c>
      <c r="EW8" s="35">
        <v>3</v>
      </c>
      <c r="EX8" s="35">
        <v>3</v>
      </c>
      <c r="EY8" s="35">
        <v>3</v>
      </c>
      <c r="EZ8" s="35">
        <v>3</v>
      </c>
      <c r="FA8" s="35">
        <v>3</v>
      </c>
      <c r="FB8" s="35">
        <v>3</v>
      </c>
      <c r="FC8" s="35">
        <v>3</v>
      </c>
      <c r="FD8" s="35">
        <v>3</v>
      </c>
      <c r="FE8" s="35">
        <v>3</v>
      </c>
      <c r="FF8" s="35">
        <v>3</v>
      </c>
      <c r="FG8" s="35">
        <v>3</v>
      </c>
      <c r="FH8" s="35" t="s">
        <v>1321</v>
      </c>
      <c r="FI8" s="35" t="s">
        <v>51</v>
      </c>
      <c r="FJ8"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excursionniste</v>
      </c>
      <c r="FK8" s="48" t="str">
        <f>IF(Tableau2[[#This Row],['[tour_exc']]]="excursionniste","exc",IF(Tableau2[[#This Row],['[categorie_corrige']]]="Itinérant","iti","tour"))</f>
        <v>exc</v>
      </c>
      <c r="FL8" s="48" t="str">
        <f>CONCATENATE(Tableau2[[#This Row],['[id_troncon']]],"-",Tableau2[[#This Row],['[profil']]])</f>
        <v>4-exc</v>
      </c>
      <c r="FM8" s="37"/>
      <c r="FN8" s="72" t="s">
        <v>1599</v>
      </c>
      <c r="FS8" s="48" t="str">
        <f>IF(AND(ISTEXT(Tableau2[[#This Row],['[mode_heb_regroupe']]]),Tableau2[[#This Row],['[mode_heb_regroupe']]]="Non marchand"),"Non marchand",IF(AND(ISTEXT(Tableau2[[#This Row],['[mode_heb_regroupe']]]),Tableau2[[#This Row],['[mode_heb_regroupe']]]&lt;&gt;"Non marchand"),"Marchand",""))</f>
        <v/>
      </c>
      <c r="FY8" s="60" t="str">
        <f>IF(ISNUMBER(Tableau2[[#This Row],['[distance_heb_enq']]]),Tableau2[[#This Row],['[distance_heb_enq']]]*(1.1+0.3*EXP(-Tableau2[[#This Row],['[distance_heb_enq']]]/20)),"")</f>
        <v/>
      </c>
      <c r="GM8" s="35"/>
      <c r="GN8" s="35" t="s">
        <v>1599</v>
      </c>
      <c r="GO8" s="35"/>
      <c r="GP8" s="35"/>
      <c r="GQ8" s="35"/>
      <c r="GY8" s="48"/>
      <c r="HB8" s="48" t="str">
        <f>IF(ISNUMBER(Tableau2[[#This Row],['[tour_dep_to']]]),Tableau2[[#This Row],['[tour_dep_to']]]/Tableau2[[#This Row],['[tour_to_nb_jour']]],"")</f>
        <v/>
      </c>
      <c r="HE8" s="20" t="s">
        <v>54</v>
      </c>
      <c r="HF8" s="48" t="str">
        <f>IF(AND(ISTEXT(Tableau2[[#This Row],['[intention_dep']]]),Tableau2[[#This Row],['[tour_exc']]]="excursionniste"),Tableau2[[#This Row],['[intention_dep']]],"")</f>
        <v>Oui</v>
      </c>
      <c r="HG8" s="48" t="str">
        <f>IF(AND(ISTEXT(Tableau2[[#This Row],['[intention_dep']]]),Tableau2[[#This Row],['[tour_exc']]]="touriste"),Tableau2[[#This Row],['[intention_dep']]],"")</f>
        <v/>
      </c>
      <c r="HJ8" s="20"/>
      <c r="HN8" s="20">
        <v>15</v>
      </c>
      <c r="HO8" s="20"/>
      <c r="HP8" s="20" t="s">
        <v>1599</v>
      </c>
      <c r="HQ8" s="20"/>
      <c r="HR8" s="20" t="s">
        <v>1599</v>
      </c>
      <c r="HS8" s="20"/>
      <c r="HT8" s="20" t="s">
        <v>1599</v>
      </c>
      <c r="HU8" s="20"/>
      <c r="HX8" s="20" t="s">
        <v>1599</v>
      </c>
      <c r="JW8"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
      </c>
      <c r="JX8"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8" s="35" t="s">
        <v>1325</v>
      </c>
      <c r="KA8" s="35">
        <v>1</v>
      </c>
      <c r="KB8" s="35">
        <v>0</v>
      </c>
      <c r="KC8" s="35">
        <v>0</v>
      </c>
      <c r="KD8" s="35"/>
      <c r="KE8" s="48"/>
      <c r="KF8" s="35" t="s">
        <v>1382</v>
      </c>
      <c r="KG8" s="48"/>
      <c r="KH8" s="44">
        <v>17590</v>
      </c>
      <c r="KI8" s="35" t="s">
        <v>1281</v>
      </c>
      <c r="KL8" s="48" t="str">
        <f>IF(ISNUMBER(Tableau2[[#This Row],['[distance_domicile_enq']]]),Tableau2[[#This Row],['[distance_domicile_enq']]]*(1.1+0.3*EXP(-Tableau2[[#This Row],['[distance_domicile_enq']]]/20)),"")</f>
        <v/>
      </c>
      <c r="KN8" s="48"/>
      <c r="KO8" s="48"/>
      <c r="KP8" s="35">
        <v>35</v>
      </c>
      <c r="KQ8" s="35" t="s">
        <v>1301</v>
      </c>
      <c r="KR8" s="35" t="s">
        <v>1302</v>
      </c>
      <c r="KS8" s="35"/>
      <c r="KW8" s="35" t="s">
        <v>1303</v>
      </c>
    </row>
    <row r="9" spans="1:311" x14ac:dyDescent="0.2">
      <c r="A9" s="35" t="s">
        <v>1612</v>
      </c>
      <c r="B9" s="35" t="s">
        <v>568</v>
      </c>
      <c r="C9" s="35" t="s">
        <v>2179</v>
      </c>
      <c r="D9" s="60">
        <v>2</v>
      </c>
      <c r="E9" s="48">
        <f>Tableau2[[#This Row],['[taille_totale_groupe_corrige']]]/Tableau2[[#This Row],['[nb_repondant_groupe']]]</f>
        <v>1</v>
      </c>
      <c r="F9" s="48"/>
      <c r="G9" s="48" t="str">
        <f>CONCATENATE(Tableau2[[#This Row],['[id_site_enq']]],"-",Tableau2[[#This Row],['[date_enq_num']]],"-",Tableau2[[#This Row],['[categorie_corrige']]])</f>
        <v>50-43217-</v>
      </c>
      <c r="H9" s="61">
        <v>2</v>
      </c>
      <c r="I9" s="35">
        <v>50</v>
      </c>
      <c r="J9" s="35" t="s">
        <v>795</v>
      </c>
      <c r="K9" s="36">
        <v>43217</v>
      </c>
      <c r="L9" s="37">
        <f t="shared" si="0"/>
        <v>43217</v>
      </c>
      <c r="M9" s="35">
        <v>10</v>
      </c>
      <c r="N9" s="35">
        <v>17</v>
      </c>
      <c r="P9" s="35">
        <v>43</v>
      </c>
      <c r="Q9" s="35">
        <v>4</v>
      </c>
      <c r="R9" s="60" t="str">
        <f>IF(OR(ISNUMBER(Tableau2[[#This Row],['[monvelo_musc']]]),ISNUMBER(Tableau2[[#This Row],['[monvelo_vae']]]),ISNUMBER(Tableau2[[#This Row],['[pret_musc']]]),ISNUMBER(Tableau2[[#This Row],['[pret_vae']]]),ISNUMBER(Tableau2[[#This Row],['[loc_vae']]]),ISNUMBER(Tableau2[[#This Row],['[loc_musc']]])),SUM(Tableau2[[#This Row],['[monvelo_musc']]:['[loc_vae']]]),"")</f>
        <v/>
      </c>
      <c r="S9" s="60" t="str">
        <f>IF(OR(ISNUMBER(Tableau2[[#This Row],['[monvelo_vae']]]),ISNUMBER(Tableau2[[#This Row],['[pret_vae']]]),ISNUMBER(Tableau2[[#This Row],['[loc_vae']]])),Tableau2[[#This Row],['[monvelo_vae']]]+Tableau2[[#This Row],['[pret_vae']]]+Tableau2[[#This Row],['[loc_vae']]],"")</f>
        <v/>
      </c>
      <c r="T9" s="60" t="str">
        <f>IF(OR(ISNUMBER(Tableau2[[#This Row],['[monvelo_musc']]]),ISNUMBER(Tableau2[[#This Row],['[pret_musc']]]),ISNUMBER(Tableau2[[#This Row],['[loc_musc']]])),Tableau2[[#This Row],['[monvelo_musc']]]+Tableau2[[#This Row],['[pret_musc']]]+Tableau2[[#This Row],['[loc_musc']]],"")</f>
        <v/>
      </c>
      <c r="U9" s="60" t="str">
        <f>IF(OR(ISNUMBER(Tableau2[[#This Row],['[loc_musc']]]),ISNUMBER(Tableau2[[#This Row],['[loc_vae']]])),Tableau2[[#This Row],['[loc_musc']]]+Tableau2[[#This Row],['[loc_vae']]],"")</f>
        <v/>
      </c>
      <c r="AL9" s="35" t="s">
        <v>1274</v>
      </c>
      <c r="AM9" s="48" t="s">
        <v>1274</v>
      </c>
      <c r="AN9" s="35" t="s">
        <v>1275</v>
      </c>
      <c r="AP9" s="37">
        <v>25</v>
      </c>
      <c r="AQ9" s="72">
        <v>25</v>
      </c>
      <c r="AR9" s="72">
        <v>25</v>
      </c>
      <c r="AS9" s="72">
        <f>Tableau2[[#This Row],['[km_sortie_corrige']]]*Tableau2[[#This Row],['[coef_red']]]</f>
        <v>0</v>
      </c>
      <c r="AT9" s="72">
        <f>Tableau2[[#This Row],['[km_sortie_corrige']]]*Tableau2[[#This Row],['[coef_red']]]*IF(Tableau2[[#This Row],['[type_trajet']]]="Boucle",0.4,1)</f>
        <v>0</v>
      </c>
      <c r="AU9" s="35" t="s">
        <v>1340</v>
      </c>
      <c r="AW9" s="35" t="s">
        <v>1277</v>
      </c>
      <c r="AX9" s="35">
        <v>1</v>
      </c>
      <c r="AY9" s="35">
        <v>0</v>
      </c>
      <c r="AZ9" s="35">
        <v>0</v>
      </c>
      <c r="BA9" s="35">
        <v>0</v>
      </c>
      <c r="BB9" s="35">
        <v>0</v>
      </c>
      <c r="BC9" s="35">
        <v>0</v>
      </c>
      <c r="BD9" s="35">
        <v>0</v>
      </c>
      <c r="BE9" s="35">
        <v>0</v>
      </c>
      <c r="BH9" s="37">
        <v>0</v>
      </c>
      <c r="BI9" s="48" t="str">
        <f>IF(OR(Tableau2[[#This Row],['[type_groupe']]]="En famille",Tableau2[[#This Row],['[type_groupe']]]="Avec des amis",Tableau2[[#This Row],['[type_groupe']]]="En club",Tableau2[[#This Row],['[type_groupe']]]="En groupe avec une agence ou TO"),"En groupe",Tableau2[[#This Row],['[type_groupe']]])</f>
        <v>En couple</v>
      </c>
      <c r="BJ9"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couple</v>
      </c>
      <c r="BK9" s="35" t="s">
        <v>1311</v>
      </c>
      <c r="BL9" s="35">
        <v>0</v>
      </c>
      <c r="BM9" s="35">
        <v>1</v>
      </c>
      <c r="BN9" s="35">
        <v>0</v>
      </c>
      <c r="BO9" s="35">
        <v>0</v>
      </c>
      <c r="BP9" s="35">
        <v>0</v>
      </c>
      <c r="BQ9" s="35">
        <v>0</v>
      </c>
      <c r="BR9" s="35">
        <v>0</v>
      </c>
      <c r="BU9" s="72">
        <f>Tableau2[[#This Row],['[nb_enfants']]]+Tableau2[[#This Row],['[nb_adultes']]]</f>
        <v>2</v>
      </c>
      <c r="BV9" s="72">
        <f>Tableau2[[#This Row],['[taille_totale_groupe']]]</f>
        <v>2</v>
      </c>
      <c r="BW9" s="37">
        <v>0</v>
      </c>
      <c r="BX9" s="37">
        <v>2</v>
      </c>
      <c r="BY9" s="35" t="s">
        <v>1279</v>
      </c>
      <c r="BZ9" s="35">
        <v>0</v>
      </c>
      <c r="CA9" s="35">
        <v>0</v>
      </c>
      <c r="CB9" s="35">
        <v>0</v>
      </c>
      <c r="CC9" s="35">
        <v>0</v>
      </c>
      <c r="CD9" s="35">
        <v>0</v>
      </c>
      <c r="CE9" s="35">
        <v>0</v>
      </c>
      <c r="CF9" s="35">
        <v>0</v>
      </c>
      <c r="CG9" s="35">
        <v>0</v>
      </c>
      <c r="CH9" s="35">
        <v>0</v>
      </c>
      <c r="CI9" s="35">
        <v>0</v>
      </c>
      <c r="CJ9" s="35">
        <v>0</v>
      </c>
      <c r="CK9" s="35">
        <v>0</v>
      </c>
      <c r="CL9" s="35">
        <v>1</v>
      </c>
      <c r="CQ9" s="35" t="s">
        <v>1772</v>
      </c>
      <c r="CR9" s="35">
        <v>0</v>
      </c>
      <c r="CS9" s="35">
        <v>0</v>
      </c>
      <c r="CT9" s="35">
        <v>0</v>
      </c>
      <c r="CU9" s="35">
        <v>0</v>
      </c>
      <c r="CV9" s="35">
        <v>0</v>
      </c>
      <c r="CW9" s="35">
        <v>0</v>
      </c>
      <c r="CX9" s="35">
        <v>0</v>
      </c>
      <c r="CY9" s="35">
        <v>0</v>
      </c>
      <c r="CZ9" s="35">
        <v>0</v>
      </c>
      <c r="DA9" s="35">
        <v>0</v>
      </c>
      <c r="DB9" s="35">
        <v>0</v>
      </c>
      <c r="DC9" s="35">
        <v>1</v>
      </c>
      <c r="DD9" s="35">
        <v>0</v>
      </c>
      <c r="DO9" s="35" t="s">
        <v>1280</v>
      </c>
      <c r="DP9" s="35">
        <v>0</v>
      </c>
      <c r="DQ9" s="35">
        <v>0</v>
      </c>
      <c r="DR9" s="35">
        <v>0</v>
      </c>
      <c r="DS9" s="35">
        <v>0</v>
      </c>
      <c r="DT9" s="35">
        <v>0</v>
      </c>
      <c r="DU9" s="35">
        <v>0</v>
      </c>
      <c r="DV9" s="35">
        <v>0</v>
      </c>
      <c r="DW9" s="35">
        <v>0</v>
      </c>
      <c r="DX9" s="35">
        <v>0</v>
      </c>
      <c r="DY9" s="35">
        <v>0</v>
      </c>
      <c r="DZ9" s="35">
        <v>0</v>
      </c>
      <c r="EA9" s="35">
        <v>0</v>
      </c>
      <c r="EB9" s="35">
        <v>0</v>
      </c>
      <c r="EC9" s="35">
        <v>0</v>
      </c>
      <c r="ED9" s="35">
        <v>1</v>
      </c>
      <c r="EE9" s="35">
        <v>0</v>
      </c>
      <c r="EL9" s="35">
        <v>4</v>
      </c>
      <c r="EM9" s="35">
        <v>4</v>
      </c>
      <c r="EN9" s="35">
        <v>4</v>
      </c>
      <c r="EO9" s="35">
        <v>4</v>
      </c>
      <c r="EP9" s="35">
        <v>4</v>
      </c>
      <c r="EQ9" s="35">
        <v>4</v>
      </c>
      <c r="ER9" s="35" t="s">
        <v>1599</v>
      </c>
      <c r="ES9" s="35">
        <v>4</v>
      </c>
      <c r="ET9" s="35">
        <v>4</v>
      </c>
      <c r="EU9" s="35">
        <v>4</v>
      </c>
      <c r="EV9" s="35" t="s">
        <v>1599</v>
      </c>
      <c r="EW9" s="35" t="s">
        <v>1599</v>
      </c>
      <c r="EX9" s="35" t="s">
        <v>1599</v>
      </c>
      <c r="EY9" s="35" t="s">
        <v>1599</v>
      </c>
      <c r="EZ9" s="35" t="s">
        <v>1599</v>
      </c>
      <c r="FA9" s="35" t="s">
        <v>1599</v>
      </c>
      <c r="FB9" s="35" t="s">
        <v>1599</v>
      </c>
      <c r="FC9" s="35" t="s">
        <v>1599</v>
      </c>
      <c r="FD9" s="35" t="s">
        <v>1599</v>
      </c>
      <c r="FE9" s="35" t="s">
        <v>1599</v>
      </c>
      <c r="FF9" s="35" t="s">
        <v>1599</v>
      </c>
      <c r="FG9" s="35" t="s">
        <v>1599</v>
      </c>
      <c r="FH9" s="35" t="s">
        <v>1881</v>
      </c>
      <c r="FI9" s="35" t="s">
        <v>51</v>
      </c>
      <c r="FJ9"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excursionniste</v>
      </c>
      <c r="FK9" s="48" t="str">
        <f>IF(Tableau2[[#This Row],['[tour_exc']]]="excursionniste","exc",IF(Tableau2[[#This Row],['[categorie_corrige']]]="Itinérant","iti","tour"))</f>
        <v>exc</v>
      </c>
      <c r="FL9" s="48" t="str">
        <f>CONCATENATE(Tableau2[[#This Row],['[id_troncon']]],"-",Tableau2[[#This Row],['[profil']]])</f>
        <v>4-exc</v>
      </c>
      <c r="FM9" s="37"/>
      <c r="FN9" s="72" t="s">
        <v>1599</v>
      </c>
      <c r="FS9" s="48" t="str">
        <f>IF(AND(ISTEXT(Tableau2[[#This Row],['[mode_heb_regroupe']]]),Tableau2[[#This Row],['[mode_heb_regroupe']]]="Non marchand"),"Non marchand",IF(AND(ISTEXT(Tableau2[[#This Row],['[mode_heb_regroupe']]]),Tableau2[[#This Row],['[mode_heb_regroupe']]]&lt;&gt;"Non marchand"),"Marchand",""))</f>
        <v/>
      </c>
      <c r="FY9" s="60" t="str">
        <f>IF(ISNUMBER(Tableau2[[#This Row],['[distance_heb_enq']]]),Tableau2[[#This Row],['[distance_heb_enq']]]*(1.1+0.3*EXP(-Tableau2[[#This Row],['[distance_heb_enq']]]/20)),"")</f>
        <v/>
      </c>
      <c r="GM9" s="35"/>
      <c r="GN9" s="35" t="s">
        <v>1599</v>
      </c>
      <c r="GO9" s="35"/>
      <c r="GP9" s="35"/>
      <c r="GQ9" s="35"/>
      <c r="GY9" s="48"/>
      <c r="HB9" s="48" t="str">
        <f>IF(ISNUMBER(Tableau2[[#This Row],['[tour_dep_to']]]),Tableau2[[#This Row],['[tour_dep_to']]]/Tableau2[[#This Row],['[tour_to_nb_jour']]],"")</f>
        <v/>
      </c>
      <c r="HE9" s="20" t="s">
        <v>51</v>
      </c>
      <c r="HF9" s="48" t="str">
        <f>IF(AND(ISTEXT(Tableau2[[#This Row],['[intention_dep']]]),Tableau2[[#This Row],['[tour_exc']]]="excursionniste"),Tableau2[[#This Row],['[intention_dep']]],"")</f>
        <v>Non</v>
      </c>
      <c r="HG9" s="48" t="str">
        <f>IF(AND(ISTEXT(Tableau2[[#This Row],['[intention_dep']]]),Tableau2[[#This Row],['[tour_exc']]]="touriste"),Tableau2[[#This Row],['[intention_dep']]],"")</f>
        <v/>
      </c>
      <c r="HJ9" s="20"/>
      <c r="HN9" s="20" t="s">
        <v>1599</v>
      </c>
      <c r="HO9" s="20"/>
      <c r="HP9" s="20" t="s">
        <v>1599</v>
      </c>
      <c r="HQ9" s="20"/>
      <c r="HR9" s="20" t="s">
        <v>1599</v>
      </c>
      <c r="HS9" s="20"/>
      <c r="HT9" s="20" t="s">
        <v>1599</v>
      </c>
      <c r="HU9" s="20"/>
      <c r="HX9" s="20" t="s">
        <v>1599</v>
      </c>
      <c r="JW9"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
      </c>
      <c r="JX9"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9" s="35" t="s">
        <v>1299</v>
      </c>
      <c r="KA9" s="35">
        <v>0</v>
      </c>
      <c r="KB9" s="35">
        <v>0</v>
      </c>
      <c r="KC9" s="35">
        <v>1</v>
      </c>
      <c r="KD9" s="35" t="s">
        <v>1383</v>
      </c>
      <c r="KE9" s="48"/>
      <c r="KF9" s="35" t="s">
        <v>1384</v>
      </c>
      <c r="KG9" s="48"/>
      <c r="KH9" s="44">
        <v>17220</v>
      </c>
      <c r="KI9" s="35" t="s">
        <v>1281</v>
      </c>
      <c r="KL9" s="48" t="str">
        <f>IF(ISNUMBER(Tableau2[[#This Row],['[distance_domicile_enq']]]),Tableau2[[#This Row],['[distance_domicile_enq']]]*(1.1+0.3*EXP(-Tableau2[[#This Row],['[distance_domicile_enq']]]/20)),"")</f>
        <v/>
      </c>
      <c r="KN9" s="48"/>
      <c r="KO9" s="48"/>
      <c r="KP9" s="35">
        <v>32</v>
      </c>
      <c r="KQ9" s="35" t="s">
        <v>1301</v>
      </c>
      <c r="KR9" s="35" t="s">
        <v>1336</v>
      </c>
      <c r="KS9" s="35"/>
      <c r="KU9" s="35">
        <v>1100</v>
      </c>
      <c r="KW9" s="35" t="s">
        <v>1303</v>
      </c>
      <c r="KY9" s="35" t="s">
        <v>51</v>
      </c>
    </row>
    <row r="10" spans="1:311" x14ac:dyDescent="0.2">
      <c r="A10" s="35" t="s">
        <v>1612</v>
      </c>
      <c r="B10" s="35" t="s">
        <v>568</v>
      </c>
      <c r="C10" s="35" t="s">
        <v>2180</v>
      </c>
      <c r="D10" s="60">
        <v>2</v>
      </c>
      <c r="E10" s="48">
        <f>Tableau2[[#This Row],['[taille_totale_groupe_corrige']]]/Tableau2[[#This Row],['[nb_repondant_groupe']]]</f>
        <v>1</v>
      </c>
      <c r="F10" s="48"/>
      <c r="G10" s="48" t="str">
        <f>CONCATENATE(Tableau2[[#This Row],['[id_site_enq']]],"-",Tableau2[[#This Row],['[date_enq_num']]],"-",Tableau2[[#This Row],['[categorie_corrige']]])</f>
        <v>50-43217-</v>
      </c>
      <c r="H10" s="61">
        <v>2</v>
      </c>
      <c r="I10" s="35">
        <v>50</v>
      </c>
      <c r="J10" s="35" t="s">
        <v>795</v>
      </c>
      <c r="K10" s="36">
        <v>43217</v>
      </c>
      <c r="L10" s="37">
        <f t="shared" si="0"/>
        <v>43217</v>
      </c>
      <c r="M10" s="35">
        <v>10</v>
      </c>
      <c r="N10" s="35">
        <v>17</v>
      </c>
      <c r="P10" s="35">
        <v>43</v>
      </c>
      <c r="Q10" s="35">
        <v>4</v>
      </c>
      <c r="R10" s="60" t="str">
        <f>IF(OR(ISNUMBER(Tableau2[[#This Row],['[monvelo_musc']]]),ISNUMBER(Tableau2[[#This Row],['[monvelo_vae']]]),ISNUMBER(Tableau2[[#This Row],['[pret_musc']]]),ISNUMBER(Tableau2[[#This Row],['[pret_vae']]]),ISNUMBER(Tableau2[[#This Row],['[loc_vae']]]),ISNUMBER(Tableau2[[#This Row],['[loc_musc']]])),SUM(Tableau2[[#This Row],['[monvelo_musc']]:['[loc_vae']]]),"")</f>
        <v/>
      </c>
      <c r="S10" s="60" t="str">
        <f>IF(OR(ISNUMBER(Tableau2[[#This Row],['[monvelo_vae']]]),ISNUMBER(Tableau2[[#This Row],['[pret_vae']]]),ISNUMBER(Tableau2[[#This Row],['[loc_vae']]])),Tableau2[[#This Row],['[monvelo_vae']]]+Tableau2[[#This Row],['[pret_vae']]]+Tableau2[[#This Row],['[loc_vae']]],"")</f>
        <v/>
      </c>
      <c r="T10" s="60" t="str">
        <f>IF(OR(ISNUMBER(Tableau2[[#This Row],['[monvelo_musc']]]),ISNUMBER(Tableau2[[#This Row],['[pret_musc']]]),ISNUMBER(Tableau2[[#This Row],['[loc_musc']]])),Tableau2[[#This Row],['[monvelo_musc']]]+Tableau2[[#This Row],['[pret_musc']]]+Tableau2[[#This Row],['[loc_musc']]],"")</f>
        <v/>
      </c>
      <c r="U10" s="60" t="str">
        <f>IF(OR(ISNUMBER(Tableau2[[#This Row],['[loc_musc']]]),ISNUMBER(Tableau2[[#This Row],['[loc_vae']]])),Tableau2[[#This Row],['[loc_musc']]]+Tableau2[[#This Row],['[loc_vae']]],"")</f>
        <v/>
      </c>
      <c r="AL10" s="35" t="s">
        <v>1274</v>
      </c>
      <c r="AM10" s="48" t="s">
        <v>1274</v>
      </c>
      <c r="AN10" s="35" t="s">
        <v>1275</v>
      </c>
      <c r="AP10" s="37">
        <v>30</v>
      </c>
      <c r="AQ10" s="72">
        <v>30</v>
      </c>
      <c r="AR10" s="72">
        <v>30</v>
      </c>
      <c r="AS10" s="72">
        <f>Tableau2[[#This Row],['[km_sortie_corrige']]]*Tableau2[[#This Row],['[coef_red']]]</f>
        <v>0</v>
      </c>
      <c r="AT10" s="72">
        <f>Tableau2[[#This Row],['[km_sortie_corrige']]]*Tableau2[[#This Row],['[coef_red']]]*IF(Tableau2[[#This Row],['[type_trajet']]]="Boucle",0.4,1)</f>
        <v>0</v>
      </c>
      <c r="AU10" s="35" t="s">
        <v>1276</v>
      </c>
      <c r="AW10" s="35" t="s">
        <v>201</v>
      </c>
      <c r="AX10" s="35">
        <v>0</v>
      </c>
      <c r="AY10" s="35">
        <v>1</v>
      </c>
      <c r="AZ10" s="35">
        <v>0</v>
      </c>
      <c r="BA10" s="35">
        <v>0</v>
      </c>
      <c r="BB10" s="35">
        <v>0</v>
      </c>
      <c r="BC10" s="35">
        <v>0</v>
      </c>
      <c r="BD10" s="35">
        <v>0</v>
      </c>
      <c r="BE10" s="35">
        <v>0</v>
      </c>
      <c r="BH10" s="37">
        <v>15</v>
      </c>
      <c r="BI10" s="48" t="str">
        <f>IF(OR(Tableau2[[#This Row],['[type_groupe']]]="En famille",Tableau2[[#This Row],['[type_groupe']]]="Avec des amis",Tableau2[[#This Row],['[type_groupe']]]="En club",Tableau2[[#This Row],['[type_groupe']]]="En groupe avec une agence ou TO"),"En groupe",Tableau2[[#This Row],['[type_groupe']]])</f>
        <v>En couple</v>
      </c>
      <c r="BJ10"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couple</v>
      </c>
      <c r="BK10" s="35" t="s">
        <v>1311</v>
      </c>
      <c r="BL10" s="35">
        <v>0</v>
      </c>
      <c r="BM10" s="35">
        <v>1</v>
      </c>
      <c r="BN10" s="35">
        <v>0</v>
      </c>
      <c r="BO10" s="35">
        <v>0</v>
      </c>
      <c r="BP10" s="35">
        <v>0</v>
      </c>
      <c r="BQ10" s="35">
        <v>0</v>
      </c>
      <c r="BR10" s="35">
        <v>0</v>
      </c>
      <c r="BU10" s="72">
        <f>Tableau2[[#This Row],['[nb_enfants']]]+Tableau2[[#This Row],['[nb_adultes']]]</f>
        <v>2</v>
      </c>
      <c r="BV10" s="72">
        <f>Tableau2[[#This Row],['[taille_totale_groupe']]]</f>
        <v>2</v>
      </c>
      <c r="BW10" s="37">
        <v>0</v>
      </c>
      <c r="BX10" s="37">
        <v>2</v>
      </c>
      <c r="BY10" s="35" t="s">
        <v>1279</v>
      </c>
      <c r="BZ10" s="35">
        <v>0</v>
      </c>
      <c r="CA10" s="35">
        <v>0</v>
      </c>
      <c r="CB10" s="35">
        <v>0</v>
      </c>
      <c r="CC10" s="35">
        <v>0</v>
      </c>
      <c r="CD10" s="35">
        <v>0</v>
      </c>
      <c r="CE10" s="35">
        <v>0</v>
      </c>
      <c r="CF10" s="35">
        <v>0</v>
      </c>
      <c r="CG10" s="35">
        <v>0</v>
      </c>
      <c r="CH10" s="35">
        <v>0</v>
      </c>
      <c r="CI10" s="35">
        <v>0</v>
      </c>
      <c r="CJ10" s="35">
        <v>0</v>
      </c>
      <c r="CK10" s="35">
        <v>0</v>
      </c>
      <c r="CL10" s="35">
        <v>1</v>
      </c>
      <c r="CQ10" s="35" t="s">
        <v>1772</v>
      </c>
      <c r="CR10" s="35">
        <v>0</v>
      </c>
      <c r="CS10" s="35">
        <v>0</v>
      </c>
      <c r="CT10" s="35">
        <v>0</v>
      </c>
      <c r="CU10" s="35">
        <v>0</v>
      </c>
      <c r="CV10" s="35">
        <v>0</v>
      </c>
      <c r="CW10" s="35">
        <v>0</v>
      </c>
      <c r="CX10" s="35">
        <v>0</v>
      </c>
      <c r="CY10" s="35">
        <v>0</v>
      </c>
      <c r="CZ10" s="35">
        <v>0</v>
      </c>
      <c r="DA10" s="35">
        <v>0</v>
      </c>
      <c r="DB10" s="35">
        <v>0</v>
      </c>
      <c r="DC10" s="35">
        <v>1</v>
      </c>
      <c r="DD10" s="35">
        <v>0</v>
      </c>
      <c r="DO10" s="35" t="s">
        <v>1280</v>
      </c>
      <c r="DP10" s="35">
        <v>0</v>
      </c>
      <c r="DQ10" s="35">
        <v>0</v>
      </c>
      <c r="DR10" s="35">
        <v>0</v>
      </c>
      <c r="DS10" s="35">
        <v>0</v>
      </c>
      <c r="DT10" s="35">
        <v>0</v>
      </c>
      <c r="DU10" s="35">
        <v>0</v>
      </c>
      <c r="DV10" s="35">
        <v>0</v>
      </c>
      <c r="DW10" s="35">
        <v>0</v>
      </c>
      <c r="DX10" s="35">
        <v>0</v>
      </c>
      <c r="DY10" s="35">
        <v>0</v>
      </c>
      <c r="DZ10" s="35">
        <v>0</v>
      </c>
      <c r="EA10" s="35">
        <v>0</v>
      </c>
      <c r="EB10" s="35">
        <v>0</v>
      </c>
      <c r="EC10" s="35">
        <v>0</v>
      </c>
      <c r="ED10" s="35">
        <v>1</v>
      </c>
      <c r="EE10" s="35">
        <v>0</v>
      </c>
      <c r="EL10" s="35">
        <v>4</v>
      </c>
      <c r="EM10" s="35">
        <v>4</v>
      </c>
      <c r="EN10" s="35">
        <v>4</v>
      </c>
      <c r="EO10" s="35">
        <v>4</v>
      </c>
      <c r="EP10" s="35">
        <v>4</v>
      </c>
      <c r="EQ10" s="35">
        <v>4</v>
      </c>
      <c r="ER10" s="35">
        <v>4</v>
      </c>
      <c r="ES10" s="35">
        <v>4</v>
      </c>
      <c r="ET10" s="35">
        <v>4</v>
      </c>
      <c r="EU10" s="35">
        <v>4</v>
      </c>
      <c r="EV10" s="35" t="s">
        <v>1599</v>
      </c>
      <c r="EW10" s="35" t="s">
        <v>1599</v>
      </c>
      <c r="EX10" s="35" t="s">
        <v>1599</v>
      </c>
      <c r="EY10" s="35" t="s">
        <v>1599</v>
      </c>
      <c r="EZ10" s="35" t="s">
        <v>1599</v>
      </c>
      <c r="FA10" s="35" t="s">
        <v>1599</v>
      </c>
      <c r="FB10" s="35" t="s">
        <v>1599</v>
      </c>
      <c r="FC10" s="35" t="s">
        <v>1599</v>
      </c>
      <c r="FD10" s="35" t="s">
        <v>1599</v>
      </c>
      <c r="FE10" s="35" t="s">
        <v>1599</v>
      </c>
      <c r="FF10" s="35" t="s">
        <v>1599</v>
      </c>
      <c r="FG10" s="35" t="s">
        <v>1599</v>
      </c>
      <c r="FH10" s="35" t="s">
        <v>1881</v>
      </c>
      <c r="FI10" s="35" t="s">
        <v>51</v>
      </c>
      <c r="FJ10"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excursionniste</v>
      </c>
      <c r="FK10" s="48" t="str">
        <f>IF(Tableau2[[#This Row],['[tour_exc']]]="excursionniste","exc",IF(Tableau2[[#This Row],['[categorie_corrige']]]="Itinérant","iti","tour"))</f>
        <v>exc</v>
      </c>
      <c r="FL10" s="48" t="str">
        <f>CONCATENATE(Tableau2[[#This Row],['[id_troncon']]],"-",Tableau2[[#This Row],['[profil']]])</f>
        <v>4-exc</v>
      </c>
      <c r="FM10" s="37"/>
      <c r="FN10" s="72" t="s">
        <v>1599</v>
      </c>
      <c r="FS10" s="48" t="str">
        <f>IF(AND(ISTEXT(Tableau2[[#This Row],['[mode_heb_regroupe']]]),Tableau2[[#This Row],['[mode_heb_regroupe']]]="Non marchand"),"Non marchand",IF(AND(ISTEXT(Tableau2[[#This Row],['[mode_heb_regroupe']]]),Tableau2[[#This Row],['[mode_heb_regroupe']]]&lt;&gt;"Non marchand"),"Marchand",""))</f>
        <v/>
      </c>
      <c r="FY10" s="60" t="str">
        <f>IF(ISNUMBER(Tableau2[[#This Row],['[distance_heb_enq']]]),Tableau2[[#This Row],['[distance_heb_enq']]]*(1.1+0.3*EXP(-Tableau2[[#This Row],['[distance_heb_enq']]]/20)),"")</f>
        <v/>
      </c>
      <c r="GM10" s="35"/>
      <c r="GN10" s="35" t="s">
        <v>1599</v>
      </c>
      <c r="GO10" s="35"/>
      <c r="GP10" s="35"/>
      <c r="GQ10" s="35"/>
      <c r="GY10" s="48"/>
      <c r="HB10" s="48" t="str">
        <f>IF(ISNUMBER(Tableau2[[#This Row],['[tour_dep_to']]]),Tableau2[[#This Row],['[tour_dep_to']]]/Tableau2[[#This Row],['[tour_to_nb_jour']]],"")</f>
        <v/>
      </c>
      <c r="HE10" s="20" t="s">
        <v>51</v>
      </c>
      <c r="HF10" s="48" t="str">
        <f>IF(AND(ISTEXT(Tableau2[[#This Row],['[intention_dep']]]),Tableau2[[#This Row],['[tour_exc']]]="excursionniste"),Tableau2[[#This Row],['[intention_dep']]],"")</f>
        <v>Non</v>
      </c>
      <c r="HG10" s="48" t="str">
        <f>IF(AND(ISTEXT(Tableau2[[#This Row],['[intention_dep']]]),Tableau2[[#This Row],['[tour_exc']]]="touriste"),Tableau2[[#This Row],['[intention_dep']]],"")</f>
        <v/>
      </c>
      <c r="HJ10" s="20"/>
      <c r="HN10" s="20" t="s">
        <v>1599</v>
      </c>
      <c r="HO10" s="20"/>
      <c r="HP10" s="20" t="s">
        <v>1599</v>
      </c>
      <c r="HQ10" s="20"/>
      <c r="HR10" s="20" t="s">
        <v>1599</v>
      </c>
      <c r="HS10" s="20"/>
      <c r="HT10" s="20" t="s">
        <v>1599</v>
      </c>
      <c r="HU10" s="20"/>
      <c r="HX10" s="20" t="s">
        <v>1599</v>
      </c>
      <c r="JW10"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
      </c>
      <c r="JX10"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10" s="35" t="s">
        <v>1299</v>
      </c>
      <c r="KA10" s="35">
        <v>0</v>
      </c>
      <c r="KB10" s="35">
        <v>0</v>
      </c>
      <c r="KC10" s="35">
        <v>1</v>
      </c>
      <c r="KD10" s="35" t="s">
        <v>1385</v>
      </c>
      <c r="KE10" s="48"/>
      <c r="KF10" s="35" t="s">
        <v>1384</v>
      </c>
      <c r="KG10" s="48"/>
      <c r="KH10" s="44">
        <v>17220</v>
      </c>
      <c r="KI10" s="35" t="s">
        <v>1281</v>
      </c>
      <c r="KL10" s="48" t="str">
        <f>IF(ISNUMBER(Tableau2[[#This Row],['[distance_domicile_enq']]]),Tableau2[[#This Row],['[distance_domicile_enq']]]*(1.1+0.3*EXP(-Tableau2[[#This Row],['[distance_domicile_enq']]]/20)),"")</f>
        <v/>
      </c>
      <c r="KN10" s="48"/>
      <c r="KO10" s="48"/>
      <c r="KP10" s="35">
        <v>45</v>
      </c>
      <c r="KQ10" s="35" t="s">
        <v>1282</v>
      </c>
      <c r="KR10" s="35" t="s">
        <v>1336</v>
      </c>
      <c r="KS10" s="35"/>
      <c r="KU10" s="35">
        <v>1200</v>
      </c>
      <c r="KW10" s="35" t="s">
        <v>1303</v>
      </c>
    </row>
    <row r="11" spans="1:311" x14ac:dyDescent="0.2">
      <c r="A11" s="35" t="s">
        <v>1612</v>
      </c>
      <c r="B11" s="35" t="s">
        <v>568</v>
      </c>
      <c r="C11" s="35" t="s">
        <v>73</v>
      </c>
      <c r="D11" s="60">
        <v>1</v>
      </c>
      <c r="E11" s="48">
        <f>Tableau2[[#This Row],['[taille_totale_groupe_corrige']]]/Tableau2[[#This Row],['[nb_repondant_groupe']]]</f>
        <v>2</v>
      </c>
      <c r="F11" s="48"/>
      <c r="G11" s="48" t="str">
        <f>CONCATENATE(Tableau2[[#This Row],['[id_site_enq']]],"-",Tableau2[[#This Row],['[date_enq_num']]],"-",Tableau2[[#This Row],['[categorie_corrige']]])</f>
        <v>50-43217-</v>
      </c>
      <c r="H11" s="61">
        <v>1</v>
      </c>
      <c r="I11" s="35">
        <v>50</v>
      </c>
      <c r="J11" s="35" t="s">
        <v>795</v>
      </c>
      <c r="K11" s="36">
        <v>43217</v>
      </c>
      <c r="L11" s="37">
        <f t="shared" si="0"/>
        <v>43217</v>
      </c>
      <c r="M11" s="35">
        <v>10</v>
      </c>
      <c r="N11" s="35">
        <v>17</v>
      </c>
      <c r="P11" s="35">
        <v>43</v>
      </c>
      <c r="Q11" s="35">
        <v>4</v>
      </c>
      <c r="R11" s="60" t="str">
        <f>IF(OR(ISNUMBER(Tableau2[[#This Row],['[monvelo_musc']]]),ISNUMBER(Tableau2[[#This Row],['[monvelo_vae']]]),ISNUMBER(Tableau2[[#This Row],['[pret_musc']]]),ISNUMBER(Tableau2[[#This Row],['[pret_vae']]]),ISNUMBER(Tableau2[[#This Row],['[loc_vae']]]),ISNUMBER(Tableau2[[#This Row],['[loc_musc']]])),SUM(Tableau2[[#This Row],['[monvelo_musc']]:['[loc_vae']]]),"")</f>
        <v/>
      </c>
      <c r="S11" s="60" t="str">
        <f>IF(OR(ISNUMBER(Tableau2[[#This Row],['[monvelo_vae']]]),ISNUMBER(Tableau2[[#This Row],['[pret_vae']]]),ISNUMBER(Tableau2[[#This Row],['[loc_vae']]])),Tableau2[[#This Row],['[monvelo_vae']]]+Tableau2[[#This Row],['[pret_vae']]]+Tableau2[[#This Row],['[loc_vae']]],"")</f>
        <v/>
      </c>
      <c r="T11" s="60" t="str">
        <f>IF(OR(ISNUMBER(Tableau2[[#This Row],['[monvelo_musc']]]),ISNUMBER(Tableau2[[#This Row],['[pret_musc']]]),ISNUMBER(Tableau2[[#This Row],['[loc_musc']]])),Tableau2[[#This Row],['[monvelo_musc']]]+Tableau2[[#This Row],['[pret_musc']]]+Tableau2[[#This Row],['[loc_musc']]],"")</f>
        <v/>
      </c>
      <c r="U11" s="60" t="str">
        <f>IF(OR(ISNUMBER(Tableau2[[#This Row],['[loc_musc']]]),ISNUMBER(Tableau2[[#This Row],['[loc_vae']]])),Tableau2[[#This Row],['[loc_musc']]]+Tableau2[[#This Row],['[loc_vae']]],"")</f>
        <v/>
      </c>
      <c r="AL11" s="35" t="s">
        <v>1274</v>
      </c>
      <c r="AM11" s="48" t="s">
        <v>1274</v>
      </c>
      <c r="AN11" s="35" t="s">
        <v>55</v>
      </c>
      <c r="AP11" s="37">
        <v>25</v>
      </c>
      <c r="AQ11" s="72">
        <v>25</v>
      </c>
      <c r="AR11" s="72">
        <v>25</v>
      </c>
      <c r="AS11" s="72">
        <f>Tableau2[[#This Row],['[km_sortie_corrige']]]*Tableau2[[#This Row],['[coef_red']]]</f>
        <v>0</v>
      </c>
      <c r="AT11" s="72">
        <f>Tableau2[[#This Row],['[km_sortie_corrige']]]*Tableau2[[#This Row],['[coef_red']]]*IF(Tableau2[[#This Row],['[type_trajet']]]="Boucle",0.4,1)</f>
        <v>0</v>
      </c>
      <c r="AU11" s="35" t="s">
        <v>1340</v>
      </c>
      <c r="AW11" s="35" t="s">
        <v>1277</v>
      </c>
      <c r="AX11" s="35">
        <v>1</v>
      </c>
      <c r="AY11" s="35">
        <v>0</v>
      </c>
      <c r="AZ11" s="35">
        <v>0</v>
      </c>
      <c r="BA11" s="35">
        <v>0</v>
      </c>
      <c r="BB11" s="35">
        <v>0</v>
      </c>
      <c r="BC11" s="35">
        <v>0</v>
      </c>
      <c r="BD11" s="35">
        <v>0</v>
      </c>
      <c r="BE11" s="35">
        <v>0</v>
      </c>
      <c r="BI11" s="48" t="str">
        <f>IF(OR(Tableau2[[#This Row],['[type_groupe']]]="En famille",Tableau2[[#This Row],['[type_groupe']]]="Avec des amis",Tableau2[[#This Row],['[type_groupe']]]="En club",Tableau2[[#This Row],['[type_groupe']]]="En groupe avec une agence ou TO"),"En groupe",Tableau2[[#This Row],['[type_groupe']]])</f>
        <v>En couple</v>
      </c>
      <c r="BJ11"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couple</v>
      </c>
      <c r="BK11" s="35" t="s">
        <v>1311</v>
      </c>
      <c r="BL11" s="35">
        <v>0</v>
      </c>
      <c r="BM11" s="35">
        <v>1</v>
      </c>
      <c r="BN11" s="35">
        <v>0</v>
      </c>
      <c r="BO11" s="35">
        <v>0</v>
      </c>
      <c r="BP11" s="35">
        <v>0</v>
      </c>
      <c r="BQ11" s="35">
        <v>0</v>
      </c>
      <c r="BR11" s="35">
        <v>0</v>
      </c>
      <c r="BU11" s="72">
        <f>Tableau2[[#This Row],['[nb_enfants']]]+Tableau2[[#This Row],['[nb_adultes']]]</f>
        <v>2</v>
      </c>
      <c r="BV11" s="72">
        <f>Tableau2[[#This Row],['[taille_totale_groupe']]]</f>
        <v>2</v>
      </c>
      <c r="BW11" s="37">
        <v>0</v>
      </c>
      <c r="BX11" s="37">
        <v>2</v>
      </c>
      <c r="BY11" s="35" t="s">
        <v>1279</v>
      </c>
      <c r="BZ11" s="35">
        <v>0</v>
      </c>
      <c r="CA11" s="35">
        <v>0</v>
      </c>
      <c r="CB11" s="35">
        <v>0</v>
      </c>
      <c r="CC11" s="35">
        <v>0</v>
      </c>
      <c r="CD11" s="35">
        <v>0</v>
      </c>
      <c r="CE11" s="35">
        <v>0</v>
      </c>
      <c r="CF11" s="35">
        <v>0</v>
      </c>
      <c r="CG11" s="35">
        <v>0</v>
      </c>
      <c r="CH11" s="35">
        <v>0</v>
      </c>
      <c r="CI11" s="35">
        <v>0</v>
      </c>
      <c r="CJ11" s="35">
        <v>0</v>
      </c>
      <c r="CK11" s="35">
        <v>0</v>
      </c>
      <c r="CL11" s="35">
        <v>1</v>
      </c>
      <c r="CQ11" s="35" t="s">
        <v>1772</v>
      </c>
      <c r="CR11" s="35">
        <v>0</v>
      </c>
      <c r="CS11" s="35">
        <v>0</v>
      </c>
      <c r="CT11" s="35">
        <v>0</v>
      </c>
      <c r="CU11" s="35">
        <v>0</v>
      </c>
      <c r="CV11" s="35">
        <v>0</v>
      </c>
      <c r="CW11" s="35">
        <v>0</v>
      </c>
      <c r="CX11" s="35">
        <v>0</v>
      </c>
      <c r="CY11" s="35">
        <v>0</v>
      </c>
      <c r="CZ11" s="35">
        <v>0</v>
      </c>
      <c r="DA11" s="35">
        <v>0</v>
      </c>
      <c r="DB11" s="35">
        <v>0</v>
      </c>
      <c r="DC11" s="35">
        <v>1</v>
      </c>
      <c r="DD11" s="35">
        <v>0</v>
      </c>
      <c r="DO11" s="35" t="s">
        <v>1280</v>
      </c>
      <c r="DP11" s="35">
        <v>0</v>
      </c>
      <c r="DQ11" s="35">
        <v>0</v>
      </c>
      <c r="DR11" s="35">
        <v>0</v>
      </c>
      <c r="DS11" s="35">
        <v>0</v>
      </c>
      <c r="DT11" s="35">
        <v>0</v>
      </c>
      <c r="DU11" s="35">
        <v>0</v>
      </c>
      <c r="DV11" s="35">
        <v>0</v>
      </c>
      <c r="DW11" s="35">
        <v>0</v>
      </c>
      <c r="DX11" s="35">
        <v>0</v>
      </c>
      <c r="DY11" s="35">
        <v>0</v>
      </c>
      <c r="DZ11" s="35">
        <v>0</v>
      </c>
      <c r="EA11" s="35">
        <v>0</v>
      </c>
      <c r="EB11" s="35">
        <v>0</v>
      </c>
      <c r="EC11" s="35">
        <v>0</v>
      </c>
      <c r="ED11" s="35">
        <v>1</v>
      </c>
      <c r="EE11" s="35">
        <v>0</v>
      </c>
      <c r="EL11" s="35">
        <v>4</v>
      </c>
      <c r="EM11" s="35">
        <v>3</v>
      </c>
      <c r="EN11" s="35">
        <v>3</v>
      </c>
      <c r="EO11" s="35">
        <v>3</v>
      </c>
      <c r="EP11" s="35">
        <v>3</v>
      </c>
      <c r="EQ11" s="35">
        <v>4</v>
      </c>
      <c r="ER11" s="35" t="s">
        <v>1599</v>
      </c>
      <c r="ES11" s="35">
        <v>4</v>
      </c>
      <c r="ET11" s="35">
        <v>4</v>
      </c>
      <c r="EU11" s="35" t="s">
        <v>1599</v>
      </c>
      <c r="EV11" s="35" t="s">
        <v>1599</v>
      </c>
      <c r="EW11" s="35" t="s">
        <v>1599</v>
      </c>
      <c r="EX11" s="35" t="s">
        <v>1599</v>
      </c>
      <c r="EY11" s="35" t="s">
        <v>1599</v>
      </c>
      <c r="EZ11" s="35" t="s">
        <v>1599</v>
      </c>
      <c r="FA11" s="35" t="s">
        <v>1599</v>
      </c>
      <c r="FB11" s="35" t="s">
        <v>1599</v>
      </c>
      <c r="FC11" s="35" t="s">
        <v>1599</v>
      </c>
      <c r="FD11" s="35" t="s">
        <v>1599</v>
      </c>
      <c r="FE11" s="35" t="s">
        <v>1599</v>
      </c>
      <c r="FF11" s="35" t="s">
        <v>1599</v>
      </c>
      <c r="FG11" s="35" t="s">
        <v>1599</v>
      </c>
      <c r="FH11" s="35" t="s">
        <v>1321</v>
      </c>
      <c r="FI11" s="35" t="s">
        <v>51</v>
      </c>
      <c r="FJ11"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excursionniste</v>
      </c>
      <c r="FK11" s="48" t="str">
        <f>IF(Tableau2[[#This Row],['[tour_exc']]]="excursionniste","exc",IF(Tableau2[[#This Row],['[categorie_corrige']]]="Itinérant","iti","tour"))</f>
        <v>exc</v>
      </c>
      <c r="FL11" s="48" t="str">
        <f>CONCATENATE(Tableau2[[#This Row],['[id_troncon']]],"-",Tableau2[[#This Row],['[profil']]])</f>
        <v>4-exc</v>
      </c>
      <c r="FM11" s="37"/>
      <c r="FN11" s="72" t="s">
        <v>1599</v>
      </c>
      <c r="FS11" s="48" t="str">
        <f>IF(AND(ISTEXT(Tableau2[[#This Row],['[mode_heb_regroupe']]]),Tableau2[[#This Row],['[mode_heb_regroupe']]]="Non marchand"),"Non marchand",IF(AND(ISTEXT(Tableau2[[#This Row],['[mode_heb_regroupe']]]),Tableau2[[#This Row],['[mode_heb_regroupe']]]&lt;&gt;"Non marchand"),"Marchand",""))</f>
        <v/>
      </c>
      <c r="FY11" s="60" t="str">
        <f>IF(ISNUMBER(Tableau2[[#This Row],['[distance_heb_enq']]]),Tableau2[[#This Row],['[distance_heb_enq']]]*(1.1+0.3*EXP(-Tableau2[[#This Row],['[distance_heb_enq']]]/20)),"")</f>
        <v/>
      </c>
      <c r="GM11" s="35"/>
      <c r="GN11" s="35" t="s">
        <v>1599</v>
      </c>
      <c r="GO11" s="35"/>
      <c r="GP11" s="35"/>
      <c r="GQ11" s="35"/>
      <c r="GY11" s="48"/>
      <c r="HB11" s="48" t="str">
        <f>IF(ISNUMBER(Tableau2[[#This Row],['[tour_dep_to']]]),Tableau2[[#This Row],['[tour_dep_to']]]/Tableau2[[#This Row],['[tour_to_nb_jour']]],"")</f>
        <v/>
      </c>
      <c r="HE11" s="20" t="s">
        <v>51</v>
      </c>
      <c r="HF11" s="48" t="str">
        <f>IF(AND(ISTEXT(Tableau2[[#This Row],['[intention_dep']]]),Tableau2[[#This Row],['[tour_exc']]]="excursionniste"),Tableau2[[#This Row],['[intention_dep']]],"")</f>
        <v>Non</v>
      </c>
      <c r="HG11" s="48" t="str">
        <f>IF(AND(ISTEXT(Tableau2[[#This Row],['[intention_dep']]]),Tableau2[[#This Row],['[tour_exc']]]="touriste"),Tableau2[[#This Row],['[intention_dep']]],"")</f>
        <v/>
      </c>
      <c r="HJ11" s="20"/>
      <c r="HN11" s="20" t="s">
        <v>1599</v>
      </c>
      <c r="HO11" s="20"/>
      <c r="HP11" s="20" t="s">
        <v>1599</v>
      </c>
      <c r="HQ11" s="20"/>
      <c r="HR11" s="20" t="s">
        <v>1599</v>
      </c>
      <c r="HS11" s="20"/>
      <c r="HT11" s="20" t="s">
        <v>1599</v>
      </c>
      <c r="HU11" s="20"/>
      <c r="HX11" s="20" t="s">
        <v>1599</v>
      </c>
      <c r="JW11"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
      </c>
      <c r="JX11"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11" s="35" t="s">
        <v>1325</v>
      </c>
      <c r="KA11" s="35">
        <v>1</v>
      </c>
      <c r="KB11" s="35">
        <v>0</v>
      </c>
      <c r="KC11" s="35">
        <v>0</v>
      </c>
      <c r="KD11" s="35"/>
      <c r="KE11" s="48"/>
      <c r="KF11" s="35" t="s">
        <v>795</v>
      </c>
      <c r="KG11" s="48"/>
      <c r="KH11" s="44">
        <v>17000</v>
      </c>
      <c r="KI11" s="35" t="s">
        <v>1281</v>
      </c>
      <c r="KL11" s="48" t="str">
        <f>IF(ISNUMBER(Tableau2[[#This Row],['[distance_domicile_enq']]]),Tableau2[[#This Row],['[distance_domicile_enq']]]*(1.1+0.3*EXP(-Tableau2[[#This Row],['[distance_domicile_enq']]]/20)),"")</f>
        <v/>
      </c>
      <c r="KN11" s="48"/>
      <c r="KO11" s="48"/>
      <c r="KP11" s="35">
        <v>47</v>
      </c>
      <c r="KQ11" s="35" t="s">
        <v>1301</v>
      </c>
      <c r="KR11" s="35" t="s">
        <v>1302</v>
      </c>
      <c r="KS11" s="35"/>
      <c r="KW11" s="35" t="s">
        <v>1310</v>
      </c>
    </row>
    <row r="12" spans="1:311" x14ac:dyDescent="0.2">
      <c r="A12" s="35" t="s">
        <v>1612</v>
      </c>
      <c r="B12" s="35" t="s">
        <v>568</v>
      </c>
      <c r="C12" s="35" t="s">
        <v>74</v>
      </c>
      <c r="D12" s="60">
        <v>1</v>
      </c>
      <c r="E12" s="48">
        <f>Tableau2[[#This Row],['[taille_totale_groupe_corrige']]]/Tableau2[[#This Row],['[nb_repondant_groupe']]]</f>
        <v>2</v>
      </c>
      <c r="F12" s="48"/>
      <c r="G12" s="48" t="str">
        <f>CONCATENATE(Tableau2[[#This Row],['[id_site_enq']]],"-",Tableau2[[#This Row],['[date_enq_num']]],"-",Tableau2[[#This Row],['[categorie_corrige']]])</f>
        <v>50-43217-</v>
      </c>
      <c r="H12" s="61">
        <v>1</v>
      </c>
      <c r="I12" s="35">
        <v>50</v>
      </c>
      <c r="J12" s="35" t="s">
        <v>795</v>
      </c>
      <c r="K12" s="36">
        <v>43217</v>
      </c>
      <c r="L12" s="37">
        <f t="shared" si="0"/>
        <v>43217</v>
      </c>
      <c r="M12" s="35">
        <v>10</v>
      </c>
      <c r="N12" s="35">
        <v>17</v>
      </c>
      <c r="P12" s="35">
        <v>43</v>
      </c>
      <c r="Q12" s="35">
        <v>4</v>
      </c>
      <c r="R12" s="60" t="str">
        <f>IF(OR(ISNUMBER(Tableau2[[#This Row],['[monvelo_musc']]]),ISNUMBER(Tableau2[[#This Row],['[monvelo_vae']]]),ISNUMBER(Tableau2[[#This Row],['[pret_musc']]]),ISNUMBER(Tableau2[[#This Row],['[pret_vae']]]),ISNUMBER(Tableau2[[#This Row],['[loc_vae']]]),ISNUMBER(Tableau2[[#This Row],['[loc_musc']]])),SUM(Tableau2[[#This Row],['[monvelo_musc']]:['[loc_vae']]]),"")</f>
        <v/>
      </c>
      <c r="S12" s="60" t="str">
        <f>IF(OR(ISNUMBER(Tableau2[[#This Row],['[monvelo_vae']]]),ISNUMBER(Tableau2[[#This Row],['[pret_vae']]]),ISNUMBER(Tableau2[[#This Row],['[loc_vae']]])),Tableau2[[#This Row],['[monvelo_vae']]]+Tableau2[[#This Row],['[pret_vae']]]+Tableau2[[#This Row],['[loc_vae']]],"")</f>
        <v/>
      </c>
      <c r="T12" s="60" t="str">
        <f>IF(OR(ISNUMBER(Tableau2[[#This Row],['[monvelo_musc']]]),ISNUMBER(Tableau2[[#This Row],['[pret_musc']]]),ISNUMBER(Tableau2[[#This Row],['[loc_musc']]])),Tableau2[[#This Row],['[monvelo_musc']]]+Tableau2[[#This Row],['[pret_musc']]]+Tableau2[[#This Row],['[loc_musc']]],"")</f>
        <v/>
      </c>
      <c r="U12" s="60" t="str">
        <f>IF(OR(ISNUMBER(Tableau2[[#This Row],['[loc_musc']]]),ISNUMBER(Tableau2[[#This Row],['[loc_vae']]])),Tableau2[[#This Row],['[loc_musc']]]+Tableau2[[#This Row],['[loc_vae']]],"")</f>
        <v/>
      </c>
      <c r="AL12" s="35" t="s">
        <v>1274</v>
      </c>
      <c r="AM12" s="48" t="s">
        <v>1274</v>
      </c>
      <c r="AN12" s="35" t="s">
        <v>1275</v>
      </c>
      <c r="AP12" s="37">
        <v>4</v>
      </c>
      <c r="AQ12" s="72">
        <v>4</v>
      </c>
      <c r="AR12" s="72">
        <v>4</v>
      </c>
      <c r="AS12" s="72">
        <f>Tableau2[[#This Row],['[km_sortie_corrige']]]*Tableau2[[#This Row],['[coef_red']]]</f>
        <v>0</v>
      </c>
      <c r="AT12" s="72">
        <f>Tableau2[[#This Row],['[km_sortie_corrige']]]*Tableau2[[#This Row],['[coef_red']]]*IF(Tableau2[[#This Row],['[type_trajet']]]="Boucle",0.4,1)</f>
        <v>0</v>
      </c>
      <c r="AU12" s="35" t="s">
        <v>1276</v>
      </c>
      <c r="AW12" s="35" t="s">
        <v>1277</v>
      </c>
      <c r="AX12" s="35">
        <v>1</v>
      </c>
      <c r="AY12" s="35">
        <v>0</v>
      </c>
      <c r="AZ12" s="35">
        <v>0</v>
      </c>
      <c r="BA12" s="35">
        <v>0</v>
      </c>
      <c r="BB12" s="35">
        <v>0</v>
      </c>
      <c r="BC12" s="35">
        <v>0</v>
      </c>
      <c r="BD12" s="35">
        <v>0</v>
      </c>
      <c r="BE12" s="35">
        <v>0</v>
      </c>
      <c r="BH12" s="37">
        <v>0</v>
      </c>
      <c r="BI12" s="48" t="str">
        <f>IF(OR(Tableau2[[#This Row],['[type_groupe']]]="En famille",Tableau2[[#This Row],['[type_groupe']]]="Avec des amis",Tableau2[[#This Row],['[type_groupe']]]="En club",Tableau2[[#This Row],['[type_groupe']]]="En groupe avec une agence ou TO"),"En groupe",Tableau2[[#This Row],['[type_groupe']]])</f>
        <v>En couple</v>
      </c>
      <c r="BJ12"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couple</v>
      </c>
      <c r="BK12" s="35" t="s">
        <v>1311</v>
      </c>
      <c r="BL12" s="35">
        <v>0</v>
      </c>
      <c r="BM12" s="35">
        <v>1</v>
      </c>
      <c r="BN12" s="35">
        <v>0</v>
      </c>
      <c r="BO12" s="35">
        <v>0</v>
      </c>
      <c r="BP12" s="35">
        <v>0</v>
      </c>
      <c r="BQ12" s="35">
        <v>0</v>
      </c>
      <c r="BR12" s="35">
        <v>0</v>
      </c>
      <c r="BU12" s="72">
        <f>Tableau2[[#This Row],['[nb_enfants']]]+Tableau2[[#This Row],['[nb_adultes']]]</f>
        <v>2</v>
      </c>
      <c r="BV12" s="72">
        <f>Tableau2[[#This Row],['[taille_totale_groupe']]]</f>
        <v>2</v>
      </c>
      <c r="BW12" s="37">
        <v>0</v>
      </c>
      <c r="BX12" s="37">
        <v>2</v>
      </c>
      <c r="BY12" s="35" t="s">
        <v>1308</v>
      </c>
      <c r="BZ12" s="35">
        <v>0</v>
      </c>
      <c r="CA12" s="35">
        <v>0</v>
      </c>
      <c r="CB12" s="35">
        <v>0</v>
      </c>
      <c r="CC12" s="35">
        <v>0</v>
      </c>
      <c r="CD12" s="35">
        <v>0</v>
      </c>
      <c r="CE12" s="35">
        <v>0</v>
      </c>
      <c r="CF12" s="35">
        <v>0</v>
      </c>
      <c r="CG12" s="35">
        <v>0</v>
      </c>
      <c r="CH12" s="35">
        <v>0</v>
      </c>
      <c r="CI12" s="35">
        <v>0</v>
      </c>
      <c r="CJ12" s="35">
        <v>0</v>
      </c>
      <c r="CK12" s="35">
        <v>1</v>
      </c>
      <c r="CL12" s="35">
        <v>0</v>
      </c>
      <c r="CO12" s="35" t="s">
        <v>1291</v>
      </c>
      <c r="CP12" s="35">
        <v>0</v>
      </c>
      <c r="CQ12" s="35" t="s">
        <v>1334</v>
      </c>
      <c r="CR12" s="35">
        <v>0</v>
      </c>
      <c r="CS12" s="35">
        <v>0</v>
      </c>
      <c r="CT12" s="35">
        <v>0</v>
      </c>
      <c r="CU12" s="35">
        <v>0</v>
      </c>
      <c r="CV12" s="35">
        <v>0</v>
      </c>
      <c r="CW12" s="35">
        <v>0</v>
      </c>
      <c r="CX12" s="35">
        <v>0</v>
      </c>
      <c r="CY12" s="35">
        <v>0</v>
      </c>
      <c r="CZ12" s="35">
        <v>0</v>
      </c>
      <c r="DA12" s="35">
        <v>0</v>
      </c>
      <c r="DB12" s="35">
        <v>1</v>
      </c>
      <c r="DC12" s="35">
        <v>0</v>
      </c>
      <c r="DD12" s="35">
        <v>0</v>
      </c>
      <c r="DO12" s="35" t="s">
        <v>1316</v>
      </c>
      <c r="DP12" s="35">
        <v>0</v>
      </c>
      <c r="DQ12" s="35">
        <v>0</v>
      </c>
      <c r="DR12" s="35">
        <v>0</v>
      </c>
      <c r="DS12" s="35">
        <v>0</v>
      </c>
      <c r="DT12" s="35">
        <v>0</v>
      </c>
      <c r="DU12" s="35">
        <v>0</v>
      </c>
      <c r="DV12" s="35">
        <v>0</v>
      </c>
      <c r="DW12" s="35">
        <v>0</v>
      </c>
      <c r="DX12" s="35">
        <v>0</v>
      </c>
      <c r="DY12" s="35">
        <v>0</v>
      </c>
      <c r="DZ12" s="35">
        <v>0</v>
      </c>
      <c r="EA12" s="35">
        <v>0</v>
      </c>
      <c r="EB12" s="35">
        <v>0</v>
      </c>
      <c r="EC12" s="35">
        <v>1</v>
      </c>
      <c r="ED12" s="35">
        <v>0</v>
      </c>
      <c r="EE12" s="35">
        <v>0</v>
      </c>
      <c r="EL12" s="35">
        <v>4</v>
      </c>
      <c r="EM12" s="35">
        <v>4</v>
      </c>
      <c r="EN12" s="35">
        <v>4</v>
      </c>
      <c r="EO12" s="35">
        <v>4</v>
      </c>
      <c r="EP12" s="35" t="s">
        <v>1599</v>
      </c>
      <c r="EQ12" s="35">
        <v>4</v>
      </c>
      <c r="ER12" s="35">
        <v>4</v>
      </c>
      <c r="ES12" s="35">
        <v>4</v>
      </c>
      <c r="ET12" s="35">
        <v>4</v>
      </c>
      <c r="EU12" s="35">
        <v>3</v>
      </c>
      <c r="EV12" s="35">
        <v>4</v>
      </c>
      <c r="EW12" s="35" t="s">
        <v>1599</v>
      </c>
      <c r="EX12" s="35" t="s">
        <v>1599</v>
      </c>
      <c r="EY12" s="35" t="s">
        <v>1599</v>
      </c>
      <c r="EZ12" s="35" t="s">
        <v>1599</v>
      </c>
      <c r="FA12" s="35">
        <v>4</v>
      </c>
      <c r="FB12" s="35">
        <v>4</v>
      </c>
      <c r="FC12" s="35" t="s">
        <v>1599</v>
      </c>
      <c r="FD12" s="35" t="s">
        <v>1599</v>
      </c>
      <c r="FE12" s="35" t="s">
        <v>1599</v>
      </c>
      <c r="FF12" s="35" t="s">
        <v>1599</v>
      </c>
      <c r="FG12" s="35" t="s">
        <v>1599</v>
      </c>
      <c r="FH12" s="35" t="s">
        <v>1881</v>
      </c>
      <c r="FI12" s="35" t="s">
        <v>54</v>
      </c>
      <c r="FJ12"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touriste</v>
      </c>
      <c r="FK12" s="48" t="str">
        <f>IF(Tableau2[[#This Row],['[tour_exc']]]="excursionniste","exc",IF(Tableau2[[#This Row],['[categorie_corrige']]]="Itinérant","iti","tour"))</f>
        <v>tour</v>
      </c>
      <c r="FL12" s="48" t="str">
        <f>CONCATENATE(Tableau2[[#This Row],['[id_troncon']]],"-",Tableau2[[#This Row],['[profil']]])</f>
        <v>4-tour</v>
      </c>
      <c r="FM12" s="37">
        <v>3</v>
      </c>
      <c r="FN12" s="72">
        <v>3</v>
      </c>
      <c r="FO12" s="35" t="s">
        <v>1354</v>
      </c>
      <c r="FR12" s="48" t="s">
        <v>1427</v>
      </c>
      <c r="FS12" s="48" t="str">
        <f>IF(AND(ISTEXT(Tableau2[[#This Row],['[mode_heb_regroupe']]]),Tableau2[[#This Row],['[mode_heb_regroupe']]]="Non marchand"),"Non marchand",IF(AND(ISTEXT(Tableau2[[#This Row],['[mode_heb_regroupe']]]),Tableau2[[#This Row],['[mode_heb_regroupe']]]&lt;&gt;"Non marchand"),"Marchand",""))</f>
        <v>Non marchand</v>
      </c>
      <c r="FT12" s="35" t="s">
        <v>1342</v>
      </c>
      <c r="FU12" s="37">
        <v>0</v>
      </c>
      <c r="FV12" s="35" t="s">
        <v>795</v>
      </c>
      <c r="FY12" s="60" t="str">
        <f>IF(ISNUMBER(Tableau2[[#This Row],['[distance_heb_enq']]]),Tableau2[[#This Row],['[distance_heb_enq']]]*(1.1+0.3*EXP(-Tableau2[[#This Row],['[distance_heb_enq']]]/20)),"")</f>
        <v/>
      </c>
      <c r="FZ12" s="35" t="s">
        <v>1306</v>
      </c>
      <c r="GB12" s="35" t="s">
        <v>1284</v>
      </c>
      <c r="GM12" s="35"/>
      <c r="GN12" s="35" t="s">
        <v>1354</v>
      </c>
      <c r="GO12" s="35">
        <v>0</v>
      </c>
      <c r="GP12" s="35">
        <v>0</v>
      </c>
      <c r="GQ12" s="35">
        <v>0</v>
      </c>
      <c r="GR12" s="35">
        <v>0</v>
      </c>
      <c r="GS12" s="35">
        <v>0</v>
      </c>
      <c r="GT12" s="35">
        <v>0</v>
      </c>
      <c r="GU12" s="35">
        <v>1</v>
      </c>
      <c r="GV12" s="35">
        <v>0</v>
      </c>
      <c r="GW12" s="35">
        <v>0</v>
      </c>
      <c r="GY12" s="48"/>
      <c r="HB12" s="48" t="str">
        <f>IF(ISNUMBER(Tableau2[[#This Row],['[tour_dep_to']]]),Tableau2[[#This Row],['[tour_dep_to']]]/Tableau2[[#This Row],['[tour_to_nb_jour']]],"")</f>
        <v/>
      </c>
      <c r="HE12" s="20"/>
      <c r="HF12" s="48" t="str">
        <f>IF(AND(ISTEXT(Tableau2[[#This Row],['[intention_dep']]]),Tableau2[[#This Row],['[tour_exc']]]="excursionniste"),Tableau2[[#This Row],['[intention_dep']]],"")</f>
        <v/>
      </c>
      <c r="HG12" s="48" t="str">
        <f>IF(AND(ISTEXT(Tableau2[[#This Row],['[intention_dep']]]),Tableau2[[#This Row],['[tour_exc']]]="touriste"),Tableau2[[#This Row],['[intention_dep']]],"")</f>
        <v/>
      </c>
      <c r="HJ12" s="20">
        <v>0</v>
      </c>
      <c r="HN12" s="20">
        <v>10</v>
      </c>
      <c r="HO12" s="20"/>
      <c r="HP12" s="20" t="s">
        <v>1599</v>
      </c>
      <c r="HQ12" s="20"/>
      <c r="HR12" s="20" t="s">
        <v>1599</v>
      </c>
      <c r="HS12" s="20"/>
      <c r="HT12" s="20" t="s">
        <v>1599</v>
      </c>
      <c r="HU12" s="20"/>
      <c r="HX12" s="20" t="s">
        <v>1599</v>
      </c>
      <c r="JW12"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pas exploitable</v>
      </c>
      <c r="JX12"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12" s="35" t="s">
        <v>1923</v>
      </c>
      <c r="KA12" s="35">
        <v>0</v>
      </c>
      <c r="KB12" s="35">
        <v>1</v>
      </c>
      <c r="KC12" s="35">
        <v>0</v>
      </c>
      <c r="KD12" s="35"/>
      <c r="KE12" s="48"/>
      <c r="KF12" s="35" t="s">
        <v>1364</v>
      </c>
      <c r="KG12" s="48"/>
      <c r="KH12" s="44">
        <v>72700</v>
      </c>
      <c r="KI12" s="35" t="s">
        <v>1281</v>
      </c>
      <c r="KL12" s="48" t="str">
        <f>IF(ISNUMBER(Tableau2[[#This Row],['[distance_domicile_enq']]]),Tableau2[[#This Row],['[distance_domicile_enq']]]*(1.1+0.3*EXP(-Tableau2[[#This Row],['[distance_domicile_enq']]]/20)),"")</f>
        <v/>
      </c>
      <c r="KN12" s="48"/>
      <c r="KO12" s="48"/>
      <c r="KP12" s="35">
        <v>67</v>
      </c>
      <c r="KQ12" s="35" t="s">
        <v>1282</v>
      </c>
      <c r="KR12" s="35" t="s">
        <v>1283</v>
      </c>
      <c r="KS12" s="35"/>
      <c r="KU12" s="35">
        <v>3000</v>
      </c>
      <c r="KW12" s="35" t="s">
        <v>1310</v>
      </c>
      <c r="KY12" s="35" t="s">
        <v>1386</v>
      </c>
    </row>
    <row r="13" spans="1:311" x14ac:dyDescent="0.2">
      <c r="A13" s="35" t="s">
        <v>1612</v>
      </c>
      <c r="B13" s="35" t="s">
        <v>568</v>
      </c>
      <c r="C13" s="35" t="s">
        <v>75</v>
      </c>
      <c r="D13" s="60">
        <v>1</v>
      </c>
      <c r="E13" s="48">
        <f>Tableau2[[#This Row],['[taille_totale_groupe_corrige']]]/Tableau2[[#This Row],['[nb_repondant_groupe']]]</f>
        <v>2</v>
      </c>
      <c r="F13" s="48"/>
      <c r="G13" s="48" t="str">
        <f>CONCATENATE(Tableau2[[#This Row],['[id_site_enq']]],"-",Tableau2[[#This Row],['[date_enq_num']]],"-",Tableau2[[#This Row],['[categorie_corrige']]])</f>
        <v>50-43217-</v>
      </c>
      <c r="H13" s="61">
        <v>1</v>
      </c>
      <c r="I13" s="35">
        <v>50</v>
      </c>
      <c r="J13" s="35" t="s">
        <v>795</v>
      </c>
      <c r="K13" s="36">
        <v>43217</v>
      </c>
      <c r="L13" s="37">
        <f t="shared" si="0"/>
        <v>43217</v>
      </c>
      <c r="M13" s="35">
        <v>10</v>
      </c>
      <c r="N13" s="35">
        <v>17</v>
      </c>
      <c r="P13" s="35">
        <v>43</v>
      </c>
      <c r="Q13" s="35">
        <v>4</v>
      </c>
      <c r="R13" s="60" t="str">
        <f>IF(OR(ISNUMBER(Tableau2[[#This Row],['[monvelo_musc']]]),ISNUMBER(Tableau2[[#This Row],['[monvelo_vae']]]),ISNUMBER(Tableau2[[#This Row],['[pret_musc']]]),ISNUMBER(Tableau2[[#This Row],['[pret_vae']]]),ISNUMBER(Tableau2[[#This Row],['[loc_vae']]]),ISNUMBER(Tableau2[[#This Row],['[loc_musc']]])),SUM(Tableau2[[#This Row],['[monvelo_musc']]:['[loc_vae']]]),"")</f>
        <v/>
      </c>
      <c r="S13" s="60" t="str">
        <f>IF(OR(ISNUMBER(Tableau2[[#This Row],['[monvelo_vae']]]),ISNUMBER(Tableau2[[#This Row],['[pret_vae']]]),ISNUMBER(Tableau2[[#This Row],['[loc_vae']]])),Tableau2[[#This Row],['[monvelo_vae']]]+Tableau2[[#This Row],['[pret_vae']]]+Tableau2[[#This Row],['[loc_vae']]],"")</f>
        <v/>
      </c>
      <c r="T13" s="60" t="str">
        <f>IF(OR(ISNUMBER(Tableau2[[#This Row],['[monvelo_musc']]]),ISNUMBER(Tableau2[[#This Row],['[pret_musc']]]),ISNUMBER(Tableau2[[#This Row],['[loc_musc']]])),Tableau2[[#This Row],['[monvelo_musc']]]+Tableau2[[#This Row],['[pret_musc']]]+Tableau2[[#This Row],['[loc_musc']]],"")</f>
        <v/>
      </c>
      <c r="U13" s="60" t="str">
        <f>IF(OR(ISNUMBER(Tableau2[[#This Row],['[loc_musc']]]),ISNUMBER(Tableau2[[#This Row],['[loc_vae']]])),Tableau2[[#This Row],['[loc_musc']]]+Tableau2[[#This Row],['[loc_vae']]],"")</f>
        <v/>
      </c>
      <c r="AL13" s="35" t="s">
        <v>1358</v>
      </c>
      <c r="AM13" s="48" t="s">
        <v>1358</v>
      </c>
      <c r="AN13" s="35" t="s">
        <v>1275</v>
      </c>
      <c r="AP13" s="37">
        <v>50</v>
      </c>
      <c r="AQ13" s="72">
        <v>50</v>
      </c>
      <c r="AR13" s="72">
        <v>50</v>
      </c>
      <c r="AS13" s="72">
        <f>Tableau2[[#This Row],['[km_sortie_corrige']]]*Tableau2[[#This Row],['[coef_red']]]</f>
        <v>0</v>
      </c>
      <c r="AT13" s="72">
        <f>Tableau2[[#This Row],['[km_sortie_corrige']]]*Tableau2[[#This Row],['[coef_red']]]*IF(Tableau2[[#This Row],['[type_trajet']]]="Boucle",0.4,1)</f>
        <v>0</v>
      </c>
      <c r="AU13" s="35" t="s">
        <v>1276</v>
      </c>
      <c r="AW13" s="35" t="s">
        <v>1277</v>
      </c>
      <c r="AX13" s="35">
        <v>1</v>
      </c>
      <c r="AY13" s="35">
        <v>0</v>
      </c>
      <c r="AZ13" s="35">
        <v>0</v>
      </c>
      <c r="BA13" s="35">
        <v>0</v>
      </c>
      <c r="BB13" s="35">
        <v>0</v>
      </c>
      <c r="BC13" s="35">
        <v>0</v>
      </c>
      <c r="BD13" s="35">
        <v>0</v>
      </c>
      <c r="BE13" s="35">
        <v>0</v>
      </c>
      <c r="BH13" s="37">
        <v>0</v>
      </c>
      <c r="BI13" s="48" t="str">
        <f>IF(OR(Tableau2[[#This Row],['[type_groupe']]]="En famille",Tableau2[[#This Row],['[type_groupe']]]="Avec des amis",Tableau2[[#This Row],['[type_groupe']]]="En club",Tableau2[[#This Row],['[type_groupe']]]="En groupe avec une agence ou TO"),"En groupe",Tableau2[[#This Row],['[type_groupe']]])</f>
        <v>En couple</v>
      </c>
      <c r="BJ13"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couple</v>
      </c>
      <c r="BK13" s="35" t="s">
        <v>1311</v>
      </c>
      <c r="BL13" s="35">
        <v>0</v>
      </c>
      <c r="BM13" s="35">
        <v>1</v>
      </c>
      <c r="BN13" s="35">
        <v>0</v>
      </c>
      <c r="BO13" s="35">
        <v>0</v>
      </c>
      <c r="BP13" s="35">
        <v>0</v>
      </c>
      <c r="BQ13" s="35">
        <v>0</v>
      </c>
      <c r="BR13" s="35">
        <v>0</v>
      </c>
      <c r="BU13" s="72">
        <f>Tableau2[[#This Row],['[nb_enfants']]]+Tableau2[[#This Row],['[nb_adultes']]]</f>
        <v>2</v>
      </c>
      <c r="BV13" s="72">
        <f>Tableau2[[#This Row],['[taille_totale_groupe']]]</f>
        <v>2</v>
      </c>
      <c r="BW13" s="37">
        <v>0</v>
      </c>
      <c r="BX13" s="37">
        <v>2</v>
      </c>
      <c r="BY13" s="35" t="s">
        <v>1686</v>
      </c>
      <c r="BZ13" s="35">
        <v>1</v>
      </c>
      <c r="CA13" s="35">
        <v>1</v>
      </c>
      <c r="CB13" s="35">
        <v>0</v>
      </c>
      <c r="CC13" s="35">
        <v>0</v>
      </c>
      <c r="CD13" s="35">
        <v>0</v>
      </c>
      <c r="CE13" s="35">
        <v>0</v>
      </c>
      <c r="CF13" s="35">
        <v>0</v>
      </c>
      <c r="CG13" s="35">
        <v>1</v>
      </c>
      <c r="CH13" s="35">
        <v>1</v>
      </c>
      <c r="CI13" s="35">
        <v>0</v>
      </c>
      <c r="CJ13" s="35">
        <v>0</v>
      </c>
      <c r="CK13" s="35">
        <v>0</v>
      </c>
      <c r="CL13" s="35">
        <v>0</v>
      </c>
      <c r="CO13" s="35" t="s">
        <v>1291</v>
      </c>
      <c r="CP13" s="35">
        <v>3</v>
      </c>
      <c r="CQ13" s="35" t="s">
        <v>1772</v>
      </c>
      <c r="CR13" s="35">
        <v>0</v>
      </c>
      <c r="CS13" s="35">
        <v>0</v>
      </c>
      <c r="CT13" s="35">
        <v>0</v>
      </c>
      <c r="CU13" s="35">
        <v>0</v>
      </c>
      <c r="CV13" s="35">
        <v>0</v>
      </c>
      <c r="CW13" s="35">
        <v>0</v>
      </c>
      <c r="CX13" s="35">
        <v>0</v>
      </c>
      <c r="CY13" s="35">
        <v>0</v>
      </c>
      <c r="CZ13" s="35">
        <v>0</v>
      </c>
      <c r="DA13" s="35">
        <v>0</v>
      </c>
      <c r="DB13" s="35">
        <v>0</v>
      </c>
      <c r="DC13" s="35">
        <v>1</v>
      </c>
      <c r="DD13" s="35">
        <v>0</v>
      </c>
      <c r="DO13" s="35" t="s">
        <v>1293</v>
      </c>
      <c r="DP13" s="35">
        <v>1</v>
      </c>
      <c r="DQ13" s="35">
        <v>0</v>
      </c>
      <c r="DR13" s="35">
        <v>0</v>
      </c>
      <c r="DS13" s="35">
        <v>0</v>
      </c>
      <c r="DT13" s="35">
        <v>0</v>
      </c>
      <c r="DU13" s="35">
        <v>0</v>
      </c>
      <c r="DV13" s="35">
        <v>0</v>
      </c>
      <c r="DW13" s="35">
        <v>0</v>
      </c>
      <c r="DX13" s="35">
        <v>0</v>
      </c>
      <c r="DY13" s="35">
        <v>0</v>
      </c>
      <c r="DZ13" s="35">
        <v>0</v>
      </c>
      <c r="EA13" s="35">
        <v>0</v>
      </c>
      <c r="EB13" s="35">
        <v>0</v>
      </c>
      <c r="EC13" s="35">
        <v>0</v>
      </c>
      <c r="ED13" s="35">
        <v>0</v>
      </c>
      <c r="EE13" s="35">
        <v>0</v>
      </c>
      <c r="EL13" s="35">
        <v>4</v>
      </c>
      <c r="EM13" s="35">
        <v>3</v>
      </c>
      <c r="EN13" s="35">
        <v>2</v>
      </c>
      <c r="EO13" s="35">
        <v>2</v>
      </c>
      <c r="EP13" s="35">
        <v>3</v>
      </c>
      <c r="EQ13" s="35">
        <v>3</v>
      </c>
      <c r="ER13" s="35" t="s">
        <v>1599</v>
      </c>
      <c r="ES13" s="35">
        <v>4</v>
      </c>
      <c r="ET13" s="35">
        <v>4</v>
      </c>
      <c r="EU13" s="35">
        <v>4</v>
      </c>
      <c r="EV13" s="35">
        <v>3</v>
      </c>
      <c r="EW13" s="35">
        <v>3</v>
      </c>
      <c r="EX13" s="35">
        <v>3</v>
      </c>
      <c r="EY13" s="35">
        <v>3</v>
      </c>
      <c r="EZ13" s="35">
        <v>3</v>
      </c>
      <c r="FA13" s="35">
        <v>3</v>
      </c>
      <c r="FB13" s="35">
        <v>2</v>
      </c>
      <c r="FC13" s="35">
        <v>3</v>
      </c>
      <c r="FD13" s="35" t="s">
        <v>1599</v>
      </c>
      <c r="FE13" s="35" t="s">
        <v>1599</v>
      </c>
      <c r="FF13" s="35" t="s">
        <v>1599</v>
      </c>
      <c r="FG13" s="35" t="s">
        <v>1599</v>
      </c>
      <c r="FH13" s="35" t="s">
        <v>1881</v>
      </c>
      <c r="FI13" s="35" t="s">
        <v>54</v>
      </c>
      <c r="FJ13"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touriste</v>
      </c>
      <c r="FK13" s="48" t="str">
        <f>IF(Tableau2[[#This Row],['[tour_exc']]]="excursionniste","exc",IF(Tableau2[[#This Row],['[categorie_corrige']]]="Itinérant","iti","tour"))</f>
        <v>tour</v>
      </c>
      <c r="FL13" s="48" t="str">
        <f>CONCATENATE(Tableau2[[#This Row],['[id_troncon']]],"-",Tableau2[[#This Row],['[profil']]])</f>
        <v>4-tour</v>
      </c>
      <c r="FM13" s="37">
        <v>3</v>
      </c>
      <c r="FN13" s="72">
        <v>3</v>
      </c>
      <c r="FO13" s="35" t="s">
        <v>1319</v>
      </c>
      <c r="FR13" s="48" t="s">
        <v>2022</v>
      </c>
      <c r="FS13" s="48" t="str">
        <f>IF(AND(ISTEXT(Tableau2[[#This Row],['[mode_heb_regroupe']]]),Tableau2[[#This Row],['[mode_heb_regroupe']]]="Non marchand"),"Non marchand",IF(AND(ISTEXT(Tableau2[[#This Row],['[mode_heb_regroupe']]]),Tableau2[[#This Row],['[mode_heb_regroupe']]]&lt;&gt;"Non marchand"),"Marchand",""))</f>
        <v>Marchand</v>
      </c>
      <c r="FT13" s="35" t="s">
        <v>54</v>
      </c>
      <c r="FU13" s="37">
        <v>15</v>
      </c>
      <c r="FV13" s="35" t="s">
        <v>1387</v>
      </c>
      <c r="FY13" s="60" t="str">
        <f>IF(ISNUMBER(Tableau2[[#This Row],['[distance_heb_enq']]]),Tableau2[[#This Row],['[distance_heb_enq']]]*(1.1+0.3*EXP(-Tableau2[[#This Row],['[distance_heb_enq']]]/20)),"")</f>
        <v/>
      </c>
      <c r="FZ13" s="35" t="s">
        <v>1306</v>
      </c>
      <c r="GB13" s="35" t="s">
        <v>1284</v>
      </c>
      <c r="GM13" s="35"/>
      <c r="GN13" s="35" t="s">
        <v>1326</v>
      </c>
      <c r="GO13" s="35">
        <v>0</v>
      </c>
      <c r="GP13" s="35">
        <v>0</v>
      </c>
      <c r="GQ13" s="35">
        <v>1</v>
      </c>
      <c r="GR13" s="35">
        <v>0</v>
      </c>
      <c r="GS13" s="35">
        <v>0</v>
      </c>
      <c r="GT13" s="35">
        <v>0</v>
      </c>
      <c r="GU13" s="35">
        <v>0</v>
      </c>
      <c r="GV13" s="35">
        <v>0</v>
      </c>
      <c r="GW13" s="35">
        <v>0</v>
      </c>
      <c r="GY13" s="48"/>
      <c r="HB13" s="48" t="str">
        <f>IF(ISNUMBER(Tableau2[[#This Row],['[tour_dep_to']]]),Tableau2[[#This Row],['[tour_dep_to']]]/Tableau2[[#This Row],['[tour_to_nb_jour']]],"")</f>
        <v/>
      </c>
      <c r="HE13" s="20"/>
      <c r="HF13" s="48" t="str">
        <f>IF(AND(ISTEXT(Tableau2[[#This Row],['[intention_dep']]]),Tableau2[[#This Row],['[tour_exc']]]="excursionniste"),Tableau2[[#This Row],['[intention_dep']]],"")</f>
        <v/>
      </c>
      <c r="HG13" s="48" t="str">
        <f>IF(AND(ISTEXT(Tableau2[[#This Row],['[intention_dep']]]),Tableau2[[#This Row],['[tour_exc']]]="touriste"),Tableau2[[#This Row],['[intention_dep']]],"")</f>
        <v/>
      </c>
      <c r="HJ13" s="20">
        <v>160</v>
      </c>
      <c r="HN13" s="20">
        <v>50</v>
      </c>
      <c r="HO13" s="20"/>
      <c r="HP13" s="20" t="s">
        <v>1599</v>
      </c>
      <c r="HQ13" s="20"/>
      <c r="HR13" s="20" t="s">
        <v>1599</v>
      </c>
      <c r="HS13" s="20"/>
      <c r="HT13" s="20" t="s">
        <v>1599</v>
      </c>
      <c r="HU13" s="20"/>
      <c r="HX13" s="20" t="s">
        <v>1599</v>
      </c>
      <c r="JW13"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pas exploitable</v>
      </c>
      <c r="JX13"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13" s="35" t="s">
        <v>1923</v>
      </c>
      <c r="KA13" s="35">
        <v>0</v>
      </c>
      <c r="KB13" s="35">
        <v>1</v>
      </c>
      <c r="KC13" s="35">
        <v>0</v>
      </c>
      <c r="KD13" s="35"/>
      <c r="KE13" s="48"/>
      <c r="KF13" s="35" t="s">
        <v>1388</v>
      </c>
      <c r="KG13" s="48"/>
      <c r="KH13" s="44">
        <v>33110</v>
      </c>
      <c r="KI13" s="35" t="s">
        <v>1281</v>
      </c>
      <c r="KL13" s="48" t="str">
        <f>IF(ISNUMBER(Tableau2[[#This Row],['[distance_domicile_enq']]]),Tableau2[[#This Row],['[distance_domicile_enq']]]*(1.1+0.3*EXP(-Tableau2[[#This Row],['[distance_domicile_enq']]]/20)),"")</f>
        <v/>
      </c>
      <c r="KN13" s="48"/>
      <c r="KO13" s="48"/>
      <c r="KP13" s="35">
        <v>72</v>
      </c>
      <c r="KQ13" s="35" t="s">
        <v>1282</v>
      </c>
      <c r="KR13" s="35" t="s">
        <v>1283</v>
      </c>
      <c r="KS13" s="35"/>
    </row>
    <row r="14" spans="1:311" x14ac:dyDescent="0.2">
      <c r="A14" s="35" t="s">
        <v>1612</v>
      </c>
      <c r="B14" s="35" t="s">
        <v>568</v>
      </c>
      <c r="C14" s="35" t="s">
        <v>76</v>
      </c>
      <c r="D14" s="60">
        <v>1</v>
      </c>
      <c r="E14" s="48">
        <f>Tableau2[[#This Row],['[taille_totale_groupe_corrige']]]/Tableau2[[#This Row],['[nb_repondant_groupe']]]</f>
        <v>1</v>
      </c>
      <c r="F14" s="48"/>
      <c r="G14" s="48" t="str">
        <f>CONCATENATE(Tableau2[[#This Row],['[id_site_enq']]],"-",Tableau2[[#This Row],['[date_enq_num']]],"-",Tableau2[[#This Row],['[categorie_corrige']]])</f>
        <v>50-43217-</v>
      </c>
      <c r="H14" s="61">
        <v>1</v>
      </c>
      <c r="I14" s="35">
        <v>50</v>
      </c>
      <c r="J14" s="35" t="s">
        <v>795</v>
      </c>
      <c r="K14" s="36">
        <v>43217</v>
      </c>
      <c r="L14" s="37">
        <f t="shared" ref="L14:L37" si="1">K14</f>
        <v>43217</v>
      </c>
      <c r="M14" s="35">
        <v>10</v>
      </c>
      <c r="N14" s="35">
        <v>17</v>
      </c>
      <c r="P14" s="35">
        <v>43</v>
      </c>
      <c r="Q14" s="35">
        <v>4</v>
      </c>
      <c r="R14" s="60" t="str">
        <f>IF(OR(ISNUMBER(Tableau2[[#This Row],['[monvelo_musc']]]),ISNUMBER(Tableau2[[#This Row],['[monvelo_vae']]]),ISNUMBER(Tableau2[[#This Row],['[pret_musc']]]),ISNUMBER(Tableau2[[#This Row],['[pret_vae']]]),ISNUMBER(Tableau2[[#This Row],['[loc_vae']]]),ISNUMBER(Tableau2[[#This Row],['[loc_musc']]])),SUM(Tableau2[[#This Row],['[monvelo_musc']]:['[loc_vae']]]),"")</f>
        <v/>
      </c>
      <c r="S14" s="60" t="str">
        <f>IF(OR(ISNUMBER(Tableau2[[#This Row],['[monvelo_vae']]]),ISNUMBER(Tableau2[[#This Row],['[pret_vae']]]),ISNUMBER(Tableau2[[#This Row],['[loc_vae']]])),Tableau2[[#This Row],['[monvelo_vae']]]+Tableau2[[#This Row],['[pret_vae']]]+Tableau2[[#This Row],['[loc_vae']]],"")</f>
        <v/>
      </c>
      <c r="T14" s="60" t="str">
        <f>IF(OR(ISNUMBER(Tableau2[[#This Row],['[monvelo_musc']]]),ISNUMBER(Tableau2[[#This Row],['[pret_musc']]]),ISNUMBER(Tableau2[[#This Row],['[loc_musc']]])),Tableau2[[#This Row],['[monvelo_musc']]]+Tableau2[[#This Row],['[pret_musc']]]+Tableau2[[#This Row],['[loc_musc']]],"")</f>
        <v/>
      </c>
      <c r="U14" s="60" t="str">
        <f>IF(OR(ISNUMBER(Tableau2[[#This Row],['[loc_musc']]]),ISNUMBER(Tableau2[[#This Row],['[loc_vae']]])),Tableau2[[#This Row],['[loc_musc']]]+Tableau2[[#This Row],['[loc_vae']]],"")</f>
        <v/>
      </c>
      <c r="AL14" s="35" t="s">
        <v>1274</v>
      </c>
      <c r="AM14" s="48" t="s">
        <v>1274</v>
      </c>
      <c r="AN14" s="35" t="s">
        <v>55</v>
      </c>
      <c r="AP14" s="37">
        <v>34</v>
      </c>
      <c r="AQ14" s="72">
        <v>34</v>
      </c>
      <c r="AR14" s="72">
        <v>34</v>
      </c>
      <c r="AS14" s="72">
        <f>Tableau2[[#This Row],['[km_sortie_corrige']]]*Tableau2[[#This Row],['[coef_red']]]</f>
        <v>0</v>
      </c>
      <c r="AT14" s="72">
        <f>Tableau2[[#This Row],['[km_sortie_corrige']]]*Tableau2[[#This Row],['[coef_red']]]*IF(Tableau2[[#This Row],['[type_trajet']]]="Boucle",0.4,1)</f>
        <v>0</v>
      </c>
      <c r="AU14" s="35" t="s">
        <v>1276</v>
      </c>
      <c r="AW14" s="35" t="s">
        <v>1277</v>
      </c>
      <c r="AX14" s="35">
        <v>1</v>
      </c>
      <c r="AY14" s="35">
        <v>0</v>
      </c>
      <c r="AZ14" s="35">
        <v>0</v>
      </c>
      <c r="BA14" s="35">
        <v>0</v>
      </c>
      <c r="BB14" s="35">
        <v>0</v>
      </c>
      <c r="BC14" s="35">
        <v>0</v>
      </c>
      <c r="BD14" s="35">
        <v>0</v>
      </c>
      <c r="BE14" s="35">
        <v>0</v>
      </c>
      <c r="BH14" s="37">
        <v>1</v>
      </c>
      <c r="BI14" s="48" t="str">
        <f>IF(OR(Tableau2[[#This Row],['[type_groupe']]]="En famille",Tableau2[[#This Row],['[type_groupe']]]="Avec des amis",Tableau2[[#This Row],['[type_groupe']]]="En club",Tableau2[[#This Row],['[type_groupe']]]="En groupe avec une agence ou TO"),"En groupe",Tableau2[[#This Row],['[type_groupe']]])</f>
        <v>Seul</v>
      </c>
      <c r="BJ14"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Seul</v>
      </c>
      <c r="BK14" s="35" t="s">
        <v>1278</v>
      </c>
      <c r="BL14" s="35">
        <v>1</v>
      </c>
      <c r="BM14" s="35">
        <v>0</v>
      </c>
      <c r="BN14" s="35">
        <v>0</v>
      </c>
      <c r="BO14" s="35">
        <v>0</v>
      </c>
      <c r="BP14" s="35">
        <v>0</v>
      </c>
      <c r="BQ14" s="35">
        <v>0</v>
      </c>
      <c r="BR14" s="35">
        <v>0</v>
      </c>
      <c r="BU14" s="72">
        <f>Tableau2[[#This Row],['[nb_enfants']]]+Tableau2[[#This Row],['[nb_adultes']]]</f>
        <v>1</v>
      </c>
      <c r="BV14" s="72">
        <f>Tableau2[[#This Row],['[taille_totale_groupe']]]</f>
        <v>1</v>
      </c>
      <c r="BW14" s="37">
        <v>0</v>
      </c>
      <c r="BX14" s="37">
        <v>1</v>
      </c>
      <c r="BY14" s="35" t="s">
        <v>1308</v>
      </c>
      <c r="BZ14" s="35">
        <v>0</v>
      </c>
      <c r="CA14" s="35">
        <v>0</v>
      </c>
      <c r="CB14" s="35">
        <v>0</v>
      </c>
      <c r="CC14" s="35">
        <v>0</v>
      </c>
      <c r="CD14" s="35">
        <v>0</v>
      </c>
      <c r="CE14" s="35">
        <v>0</v>
      </c>
      <c r="CF14" s="35">
        <v>0</v>
      </c>
      <c r="CG14" s="35">
        <v>0</v>
      </c>
      <c r="CH14" s="35">
        <v>0</v>
      </c>
      <c r="CI14" s="35">
        <v>0</v>
      </c>
      <c r="CJ14" s="35">
        <v>0</v>
      </c>
      <c r="CK14" s="35">
        <v>1</v>
      </c>
      <c r="CL14" s="35">
        <v>0</v>
      </c>
      <c r="CM14" s="35" t="s">
        <v>1389</v>
      </c>
      <c r="CO14" s="35" t="s">
        <v>1291</v>
      </c>
      <c r="CP14" s="35">
        <v>1</v>
      </c>
      <c r="CQ14" s="35" t="s">
        <v>1772</v>
      </c>
      <c r="CR14" s="35">
        <v>0</v>
      </c>
      <c r="CS14" s="35">
        <v>0</v>
      </c>
      <c r="CT14" s="35">
        <v>0</v>
      </c>
      <c r="CU14" s="35">
        <v>0</v>
      </c>
      <c r="CV14" s="35">
        <v>0</v>
      </c>
      <c r="CW14" s="35">
        <v>0</v>
      </c>
      <c r="CX14" s="35">
        <v>0</v>
      </c>
      <c r="CY14" s="35">
        <v>0</v>
      </c>
      <c r="CZ14" s="35">
        <v>0</v>
      </c>
      <c r="DA14" s="35">
        <v>0</v>
      </c>
      <c r="DB14" s="35">
        <v>0</v>
      </c>
      <c r="DC14" s="35">
        <v>1</v>
      </c>
      <c r="DD14" s="35">
        <v>0</v>
      </c>
      <c r="DO14" s="35" t="s">
        <v>1280</v>
      </c>
      <c r="DP14" s="35">
        <v>0</v>
      </c>
      <c r="DQ14" s="35">
        <v>0</v>
      </c>
      <c r="DR14" s="35">
        <v>0</v>
      </c>
      <c r="DS14" s="35">
        <v>0</v>
      </c>
      <c r="DT14" s="35">
        <v>0</v>
      </c>
      <c r="DU14" s="35">
        <v>0</v>
      </c>
      <c r="DV14" s="35">
        <v>0</v>
      </c>
      <c r="DW14" s="35">
        <v>0</v>
      </c>
      <c r="DX14" s="35">
        <v>0</v>
      </c>
      <c r="DY14" s="35">
        <v>0</v>
      </c>
      <c r="DZ14" s="35">
        <v>0</v>
      </c>
      <c r="EA14" s="35">
        <v>0</v>
      </c>
      <c r="EB14" s="35">
        <v>0</v>
      </c>
      <c r="EC14" s="35">
        <v>0</v>
      </c>
      <c r="ED14" s="35">
        <v>1</v>
      </c>
      <c r="EE14" s="35">
        <v>0</v>
      </c>
      <c r="EL14" s="35">
        <v>4</v>
      </c>
      <c r="EM14" s="35">
        <v>4</v>
      </c>
      <c r="EN14" s="35">
        <v>4</v>
      </c>
      <c r="EO14" s="35">
        <v>4</v>
      </c>
      <c r="EP14" s="35">
        <v>4</v>
      </c>
      <c r="EQ14" s="35">
        <v>4</v>
      </c>
      <c r="ER14" s="35">
        <v>4</v>
      </c>
      <c r="ES14" s="35">
        <v>4</v>
      </c>
      <c r="ET14" s="35" t="s">
        <v>1599</v>
      </c>
      <c r="EU14" s="35" t="s">
        <v>1599</v>
      </c>
      <c r="EV14" s="35" t="s">
        <v>1599</v>
      </c>
      <c r="EW14" s="35" t="s">
        <v>1599</v>
      </c>
      <c r="EX14" s="35" t="s">
        <v>1599</v>
      </c>
      <c r="EY14" s="35" t="s">
        <v>1599</v>
      </c>
      <c r="EZ14" s="35" t="s">
        <v>1599</v>
      </c>
      <c r="FA14" s="35" t="s">
        <v>1599</v>
      </c>
      <c r="FB14" s="35" t="s">
        <v>1599</v>
      </c>
      <c r="FC14" s="35" t="s">
        <v>1599</v>
      </c>
      <c r="FD14" s="35" t="s">
        <v>1599</v>
      </c>
      <c r="FE14" s="35" t="s">
        <v>1599</v>
      </c>
      <c r="FF14" s="35" t="s">
        <v>1599</v>
      </c>
      <c r="FG14" s="35" t="s">
        <v>1599</v>
      </c>
      <c r="FH14" s="35" t="s">
        <v>1321</v>
      </c>
      <c r="FI14" s="35" t="s">
        <v>54</v>
      </c>
      <c r="FJ14"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touriste</v>
      </c>
      <c r="FK14" s="48" t="str">
        <f>IF(Tableau2[[#This Row],['[tour_exc']]]="excursionniste","exc",IF(Tableau2[[#This Row],['[categorie_corrige']]]="Itinérant","iti","tour"))</f>
        <v>tour</v>
      </c>
      <c r="FL14" s="48" t="str">
        <f>CONCATENATE(Tableau2[[#This Row],['[id_troncon']]],"-",Tableau2[[#This Row],['[profil']]])</f>
        <v>4-tour</v>
      </c>
      <c r="FM14" s="37"/>
      <c r="FN14" s="72" t="s">
        <v>1599</v>
      </c>
      <c r="FS14" s="48" t="str">
        <f>IF(AND(ISTEXT(Tableau2[[#This Row],['[mode_heb_regroupe']]]),Tableau2[[#This Row],['[mode_heb_regroupe']]]="Non marchand"),"Non marchand",IF(AND(ISTEXT(Tableau2[[#This Row],['[mode_heb_regroupe']]]),Tableau2[[#This Row],['[mode_heb_regroupe']]]&lt;&gt;"Non marchand"),"Marchand",""))</f>
        <v/>
      </c>
      <c r="FY14" s="60" t="str">
        <f>IF(ISNUMBER(Tableau2[[#This Row],['[distance_heb_enq']]]),Tableau2[[#This Row],['[distance_heb_enq']]]*(1.1+0.3*EXP(-Tableau2[[#This Row],['[distance_heb_enq']]]/20)),"")</f>
        <v/>
      </c>
      <c r="GM14" s="35"/>
      <c r="GN14" s="35" t="s">
        <v>1599</v>
      </c>
      <c r="GO14" s="35"/>
      <c r="GP14" s="35"/>
      <c r="GQ14" s="35"/>
      <c r="GY14" s="48"/>
      <c r="HB14" s="48" t="str">
        <f>IF(ISNUMBER(Tableau2[[#This Row],['[tour_dep_to']]]),Tableau2[[#This Row],['[tour_dep_to']]]/Tableau2[[#This Row],['[tour_to_nb_jour']]],"")</f>
        <v/>
      </c>
      <c r="HE14" s="20"/>
      <c r="HF14" s="48" t="str">
        <f>IF(AND(ISTEXT(Tableau2[[#This Row],['[intention_dep']]]),Tableau2[[#This Row],['[tour_exc']]]="excursionniste"),Tableau2[[#This Row],['[intention_dep']]],"")</f>
        <v/>
      </c>
      <c r="HG14" s="48" t="str">
        <f>IF(AND(ISTEXT(Tableau2[[#This Row],['[intention_dep']]]),Tableau2[[#This Row],['[tour_exc']]]="touriste"),Tableau2[[#This Row],['[intention_dep']]],"")</f>
        <v/>
      </c>
      <c r="HJ14" s="20"/>
      <c r="HN14" s="20" t="s">
        <v>1599</v>
      </c>
      <c r="HO14" s="20"/>
      <c r="HP14" s="20" t="s">
        <v>1599</v>
      </c>
      <c r="HQ14" s="20"/>
      <c r="HR14" s="20" t="s">
        <v>1599</v>
      </c>
      <c r="HS14" s="20"/>
      <c r="HT14" s="20" t="s">
        <v>1599</v>
      </c>
      <c r="HU14" s="20"/>
      <c r="HX14" s="20" t="s">
        <v>1599</v>
      </c>
      <c r="JW14"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pas exploitable</v>
      </c>
      <c r="JX14"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14" s="35" t="s">
        <v>1325</v>
      </c>
      <c r="KA14" s="35">
        <v>1</v>
      </c>
      <c r="KB14" s="35">
        <v>0</v>
      </c>
      <c r="KC14" s="35">
        <v>0</v>
      </c>
      <c r="KD14" s="35"/>
      <c r="KE14" s="48"/>
      <c r="KF14" s="35" t="s">
        <v>1390</v>
      </c>
      <c r="KG14" s="48"/>
      <c r="KH14" s="44">
        <v>78570</v>
      </c>
      <c r="KI14" s="35" t="s">
        <v>1281</v>
      </c>
      <c r="KL14" s="48" t="str">
        <f>IF(ISNUMBER(Tableau2[[#This Row],['[distance_domicile_enq']]]),Tableau2[[#This Row],['[distance_domicile_enq']]]*(1.1+0.3*EXP(-Tableau2[[#This Row],['[distance_domicile_enq']]]/20)),"")</f>
        <v/>
      </c>
      <c r="KN14" s="48"/>
      <c r="KO14" s="48"/>
      <c r="KP14" s="35">
        <v>57</v>
      </c>
      <c r="KQ14" s="35" t="s">
        <v>1282</v>
      </c>
      <c r="KR14" s="35" t="s">
        <v>1302</v>
      </c>
      <c r="KS14" s="35"/>
      <c r="KU14" s="35">
        <v>7500</v>
      </c>
      <c r="KW14" s="35" t="s">
        <v>1303</v>
      </c>
      <c r="KY14" s="35" t="s">
        <v>1391</v>
      </c>
    </row>
    <row r="15" spans="1:311" x14ac:dyDescent="0.2">
      <c r="A15" s="35" t="s">
        <v>1612</v>
      </c>
      <c r="B15" s="35" t="s">
        <v>568</v>
      </c>
      <c r="C15" s="35" t="s">
        <v>77</v>
      </c>
      <c r="D15" s="60">
        <v>1</v>
      </c>
      <c r="E15" s="48">
        <f>Tableau2[[#This Row],['[taille_totale_groupe_corrige']]]/Tableau2[[#This Row],['[nb_repondant_groupe']]]</f>
        <v>1</v>
      </c>
      <c r="F15" s="48"/>
      <c r="G15" s="48" t="str">
        <f>CONCATENATE(Tableau2[[#This Row],['[id_site_enq']]],"-",Tableau2[[#This Row],['[date_enq_num']]],"-",Tableau2[[#This Row],['[categorie_corrige']]])</f>
        <v>50-43217-</v>
      </c>
      <c r="H15" s="61">
        <v>1</v>
      </c>
      <c r="I15" s="35">
        <v>50</v>
      </c>
      <c r="J15" s="35" t="s">
        <v>795</v>
      </c>
      <c r="K15" s="36">
        <v>43217</v>
      </c>
      <c r="L15" s="37">
        <f t="shared" si="1"/>
        <v>43217</v>
      </c>
      <c r="M15" s="35">
        <v>11</v>
      </c>
      <c r="N15" s="35">
        <v>17</v>
      </c>
      <c r="P15" s="35">
        <v>43</v>
      </c>
      <c r="Q15" s="35">
        <v>4</v>
      </c>
      <c r="R15" s="60" t="str">
        <f>IF(OR(ISNUMBER(Tableau2[[#This Row],['[monvelo_musc']]]),ISNUMBER(Tableau2[[#This Row],['[monvelo_vae']]]),ISNUMBER(Tableau2[[#This Row],['[pret_musc']]]),ISNUMBER(Tableau2[[#This Row],['[pret_vae']]]),ISNUMBER(Tableau2[[#This Row],['[loc_vae']]]),ISNUMBER(Tableau2[[#This Row],['[loc_musc']]])),SUM(Tableau2[[#This Row],['[monvelo_musc']]:['[loc_vae']]]),"")</f>
        <v/>
      </c>
      <c r="S15" s="60" t="str">
        <f>IF(OR(ISNUMBER(Tableau2[[#This Row],['[monvelo_vae']]]),ISNUMBER(Tableau2[[#This Row],['[pret_vae']]]),ISNUMBER(Tableau2[[#This Row],['[loc_vae']]])),Tableau2[[#This Row],['[monvelo_vae']]]+Tableau2[[#This Row],['[pret_vae']]]+Tableau2[[#This Row],['[loc_vae']]],"")</f>
        <v/>
      </c>
      <c r="T15" s="60" t="str">
        <f>IF(OR(ISNUMBER(Tableau2[[#This Row],['[monvelo_musc']]]),ISNUMBER(Tableau2[[#This Row],['[pret_musc']]]),ISNUMBER(Tableau2[[#This Row],['[loc_musc']]])),Tableau2[[#This Row],['[monvelo_musc']]]+Tableau2[[#This Row],['[pret_musc']]]+Tableau2[[#This Row],['[loc_musc']]],"")</f>
        <v/>
      </c>
      <c r="U15" s="60" t="str">
        <f>IF(OR(ISNUMBER(Tableau2[[#This Row],['[loc_musc']]]),ISNUMBER(Tableau2[[#This Row],['[loc_vae']]])),Tableau2[[#This Row],['[loc_musc']]]+Tableau2[[#This Row],['[loc_vae']]],"")</f>
        <v/>
      </c>
      <c r="AL15" s="35" t="s">
        <v>1274</v>
      </c>
      <c r="AM15" s="48" t="s">
        <v>1274</v>
      </c>
      <c r="AN15" s="35" t="s">
        <v>55</v>
      </c>
      <c r="AP15" s="37">
        <v>30</v>
      </c>
      <c r="AQ15" s="72">
        <v>30</v>
      </c>
      <c r="AR15" s="72">
        <v>30</v>
      </c>
      <c r="AS15" s="72">
        <f>Tableau2[[#This Row],['[km_sortie_corrige']]]*Tableau2[[#This Row],['[coef_red']]]</f>
        <v>0</v>
      </c>
      <c r="AT15" s="72">
        <f>Tableau2[[#This Row],['[km_sortie_corrige']]]*Tableau2[[#This Row],['[coef_red']]]*IF(Tableau2[[#This Row],['[type_trajet']]]="Boucle",0.4,1)</f>
        <v>0</v>
      </c>
      <c r="AU15" s="35" t="s">
        <v>1276</v>
      </c>
      <c r="AW15" s="35" t="s">
        <v>1308</v>
      </c>
      <c r="AX15" s="35">
        <v>0</v>
      </c>
      <c r="AY15" s="35">
        <v>0</v>
      </c>
      <c r="AZ15" s="35">
        <v>0</v>
      </c>
      <c r="BA15" s="35">
        <v>0</v>
      </c>
      <c r="BB15" s="35">
        <v>0</v>
      </c>
      <c r="BC15" s="35">
        <v>0</v>
      </c>
      <c r="BD15" s="35">
        <v>0</v>
      </c>
      <c r="BE15" s="35">
        <v>1</v>
      </c>
      <c r="BH15" s="37">
        <v>0</v>
      </c>
      <c r="BI15" s="48" t="str">
        <f>IF(OR(Tableau2[[#This Row],['[type_groupe']]]="En famille",Tableau2[[#This Row],['[type_groupe']]]="Avec des amis",Tableau2[[#This Row],['[type_groupe']]]="En club",Tableau2[[#This Row],['[type_groupe']]]="En groupe avec une agence ou TO"),"En groupe",Tableau2[[#This Row],['[type_groupe']]])</f>
        <v>Seul</v>
      </c>
      <c r="BJ15"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Seul</v>
      </c>
      <c r="BK15" s="35" t="s">
        <v>1278</v>
      </c>
      <c r="BL15" s="35">
        <v>1</v>
      </c>
      <c r="BM15" s="35">
        <v>0</v>
      </c>
      <c r="BN15" s="35">
        <v>0</v>
      </c>
      <c r="BO15" s="35">
        <v>0</v>
      </c>
      <c r="BP15" s="35">
        <v>0</v>
      </c>
      <c r="BQ15" s="35">
        <v>0</v>
      </c>
      <c r="BR15" s="35">
        <v>0</v>
      </c>
      <c r="BU15" s="72">
        <f>Tableau2[[#This Row],['[nb_enfants']]]+Tableau2[[#This Row],['[nb_adultes']]]</f>
        <v>1</v>
      </c>
      <c r="BV15" s="72">
        <f>Tableau2[[#This Row],['[taille_totale_groupe']]]</f>
        <v>1</v>
      </c>
      <c r="BW15" s="37">
        <v>0</v>
      </c>
      <c r="BX15" s="37">
        <v>1</v>
      </c>
      <c r="BY15" s="35" t="s">
        <v>1279</v>
      </c>
      <c r="BZ15" s="35">
        <v>0</v>
      </c>
      <c r="CA15" s="35">
        <v>0</v>
      </c>
      <c r="CB15" s="35">
        <v>0</v>
      </c>
      <c r="CC15" s="35">
        <v>0</v>
      </c>
      <c r="CD15" s="35">
        <v>0</v>
      </c>
      <c r="CE15" s="35">
        <v>0</v>
      </c>
      <c r="CF15" s="35">
        <v>0</v>
      </c>
      <c r="CG15" s="35">
        <v>0</v>
      </c>
      <c r="CH15" s="35">
        <v>0</v>
      </c>
      <c r="CI15" s="35">
        <v>0</v>
      </c>
      <c r="CJ15" s="35">
        <v>0</v>
      </c>
      <c r="CK15" s="35">
        <v>0</v>
      </c>
      <c r="CL15" s="35">
        <v>1</v>
      </c>
      <c r="CQ15" s="35" t="s">
        <v>1334</v>
      </c>
      <c r="CR15" s="35">
        <v>0</v>
      </c>
      <c r="CS15" s="35">
        <v>0</v>
      </c>
      <c r="CT15" s="35">
        <v>0</v>
      </c>
      <c r="CU15" s="35">
        <v>0</v>
      </c>
      <c r="CV15" s="35">
        <v>0</v>
      </c>
      <c r="CW15" s="35">
        <v>0</v>
      </c>
      <c r="CX15" s="35">
        <v>0</v>
      </c>
      <c r="CY15" s="35">
        <v>0</v>
      </c>
      <c r="CZ15" s="35">
        <v>0</v>
      </c>
      <c r="DA15" s="35">
        <v>0</v>
      </c>
      <c r="DB15" s="35">
        <v>1</v>
      </c>
      <c r="DC15" s="35">
        <v>0</v>
      </c>
      <c r="DD15" s="35">
        <v>0</v>
      </c>
      <c r="DO15" s="35" t="s">
        <v>1280</v>
      </c>
      <c r="DP15" s="35">
        <v>0</v>
      </c>
      <c r="DQ15" s="35">
        <v>0</v>
      </c>
      <c r="DR15" s="35">
        <v>0</v>
      </c>
      <c r="DS15" s="35">
        <v>0</v>
      </c>
      <c r="DT15" s="35">
        <v>0</v>
      </c>
      <c r="DU15" s="35">
        <v>0</v>
      </c>
      <c r="DV15" s="35">
        <v>0</v>
      </c>
      <c r="DW15" s="35">
        <v>0</v>
      </c>
      <c r="DX15" s="35">
        <v>0</v>
      </c>
      <c r="DY15" s="35">
        <v>0</v>
      </c>
      <c r="DZ15" s="35">
        <v>0</v>
      </c>
      <c r="EA15" s="35">
        <v>0</v>
      </c>
      <c r="EB15" s="35">
        <v>0</v>
      </c>
      <c r="EC15" s="35">
        <v>0</v>
      </c>
      <c r="ED15" s="35">
        <v>1</v>
      </c>
      <c r="EE15" s="35">
        <v>0</v>
      </c>
      <c r="EL15" s="35">
        <v>4</v>
      </c>
      <c r="EM15" s="35">
        <v>3</v>
      </c>
      <c r="EN15" s="35">
        <v>3</v>
      </c>
      <c r="EO15" s="35">
        <v>3</v>
      </c>
      <c r="EP15" s="35">
        <v>4</v>
      </c>
      <c r="EQ15" s="35">
        <v>4</v>
      </c>
      <c r="ER15" s="35" t="s">
        <v>1599</v>
      </c>
      <c r="ES15" s="35">
        <v>3</v>
      </c>
      <c r="ET15" s="35" t="s">
        <v>1599</v>
      </c>
      <c r="EU15" s="35" t="s">
        <v>1599</v>
      </c>
      <c r="EV15" s="35" t="s">
        <v>1599</v>
      </c>
      <c r="EW15" s="35" t="s">
        <v>1599</v>
      </c>
      <c r="EX15" s="35" t="s">
        <v>1599</v>
      </c>
      <c r="EY15" s="35" t="s">
        <v>1599</v>
      </c>
      <c r="EZ15" s="35" t="s">
        <v>1599</v>
      </c>
      <c r="FA15" s="35" t="s">
        <v>1599</v>
      </c>
      <c r="FB15" s="35" t="s">
        <v>1599</v>
      </c>
      <c r="FC15" s="35" t="s">
        <v>1599</v>
      </c>
      <c r="FD15" s="35" t="s">
        <v>1599</v>
      </c>
      <c r="FE15" s="35" t="s">
        <v>1599</v>
      </c>
      <c r="FF15" s="35" t="s">
        <v>1599</v>
      </c>
      <c r="FG15" s="35" t="s">
        <v>1599</v>
      </c>
      <c r="FH15" s="35" t="s">
        <v>1881</v>
      </c>
      <c r="FI15" s="35" t="s">
        <v>51</v>
      </c>
      <c r="FJ15"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excursionniste</v>
      </c>
      <c r="FK15" s="48" t="str">
        <f>IF(Tableau2[[#This Row],['[tour_exc']]]="excursionniste","exc",IF(Tableau2[[#This Row],['[categorie_corrige']]]="Itinérant","iti","tour"))</f>
        <v>exc</v>
      </c>
      <c r="FL15" s="48" t="str">
        <f>CONCATENATE(Tableau2[[#This Row],['[id_troncon']]],"-",Tableau2[[#This Row],['[profil']]])</f>
        <v>4-exc</v>
      </c>
      <c r="FM15" s="37"/>
      <c r="FN15" s="72" t="s">
        <v>1599</v>
      </c>
      <c r="FS15" s="48" t="str">
        <f>IF(AND(ISTEXT(Tableau2[[#This Row],['[mode_heb_regroupe']]]),Tableau2[[#This Row],['[mode_heb_regroupe']]]="Non marchand"),"Non marchand",IF(AND(ISTEXT(Tableau2[[#This Row],['[mode_heb_regroupe']]]),Tableau2[[#This Row],['[mode_heb_regroupe']]]&lt;&gt;"Non marchand"),"Marchand",""))</f>
        <v/>
      </c>
      <c r="FY15" s="60" t="str">
        <f>IF(ISNUMBER(Tableau2[[#This Row],['[distance_heb_enq']]]),Tableau2[[#This Row],['[distance_heb_enq']]]*(1.1+0.3*EXP(-Tableau2[[#This Row],['[distance_heb_enq']]]/20)),"")</f>
        <v/>
      </c>
      <c r="GM15" s="35"/>
      <c r="GN15" s="35" t="s">
        <v>1599</v>
      </c>
      <c r="GO15" s="35"/>
      <c r="GP15" s="35"/>
      <c r="GQ15" s="35"/>
      <c r="GY15" s="48"/>
      <c r="HB15" s="48" t="str">
        <f>IF(ISNUMBER(Tableau2[[#This Row],['[tour_dep_to']]]),Tableau2[[#This Row],['[tour_dep_to']]]/Tableau2[[#This Row],['[tour_to_nb_jour']]],"")</f>
        <v/>
      </c>
      <c r="HE15" s="20" t="s">
        <v>51</v>
      </c>
      <c r="HF15" s="48" t="str">
        <f>IF(AND(ISTEXT(Tableau2[[#This Row],['[intention_dep']]]),Tableau2[[#This Row],['[tour_exc']]]="excursionniste"),Tableau2[[#This Row],['[intention_dep']]],"")</f>
        <v>Non</v>
      </c>
      <c r="HG15" s="48" t="str">
        <f>IF(AND(ISTEXT(Tableau2[[#This Row],['[intention_dep']]]),Tableau2[[#This Row],['[tour_exc']]]="touriste"),Tableau2[[#This Row],['[intention_dep']]],"")</f>
        <v/>
      </c>
      <c r="HJ15" s="20"/>
      <c r="HN15" s="20" t="s">
        <v>1599</v>
      </c>
      <c r="HO15" s="20"/>
      <c r="HP15" s="20" t="s">
        <v>1599</v>
      </c>
      <c r="HQ15" s="20"/>
      <c r="HR15" s="20" t="s">
        <v>1599</v>
      </c>
      <c r="HS15" s="20"/>
      <c r="HT15" s="20" t="s">
        <v>1599</v>
      </c>
      <c r="HU15" s="20"/>
      <c r="HX15" s="20" t="s">
        <v>1599</v>
      </c>
      <c r="JW15"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
      </c>
      <c r="JX15"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15" s="35" t="s">
        <v>1325</v>
      </c>
      <c r="KA15" s="35">
        <v>1</v>
      </c>
      <c r="KB15" s="35">
        <v>0</v>
      </c>
      <c r="KC15" s="35">
        <v>0</v>
      </c>
      <c r="KD15" s="35"/>
      <c r="KE15" s="48"/>
      <c r="KF15" s="35" t="s">
        <v>782</v>
      </c>
      <c r="KG15" s="48"/>
      <c r="KH15" s="44">
        <v>17440</v>
      </c>
      <c r="KI15" s="35" t="s">
        <v>1281</v>
      </c>
      <c r="KL15" s="48" t="str">
        <f>IF(ISNUMBER(Tableau2[[#This Row],['[distance_domicile_enq']]]),Tableau2[[#This Row],['[distance_domicile_enq']]]*(1.1+0.3*EXP(-Tableau2[[#This Row],['[distance_domicile_enq']]]/20)),"")</f>
        <v/>
      </c>
      <c r="KN15" s="48"/>
      <c r="KO15" s="48"/>
      <c r="KP15" s="35">
        <v>66</v>
      </c>
      <c r="KQ15" s="35" t="s">
        <v>1282</v>
      </c>
      <c r="KR15" s="35" t="s">
        <v>1283</v>
      </c>
      <c r="KS15" s="35"/>
      <c r="KW15" s="35" t="s">
        <v>1284</v>
      </c>
    </row>
    <row r="16" spans="1:311" x14ac:dyDescent="0.2">
      <c r="A16" s="35" t="s">
        <v>1612</v>
      </c>
      <c r="B16" s="35" t="s">
        <v>568</v>
      </c>
      <c r="C16" s="35" t="s">
        <v>80</v>
      </c>
      <c r="D16" s="60">
        <v>1</v>
      </c>
      <c r="E16" s="48">
        <f>Tableau2[[#This Row],['[taille_totale_groupe_corrige']]]/Tableau2[[#This Row],['[nb_repondant_groupe']]]</f>
        <v>1</v>
      </c>
      <c r="F16" s="48"/>
      <c r="G16" s="48" t="str">
        <f>CONCATENATE(Tableau2[[#This Row],['[id_site_enq']]],"-",Tableau2[[#This Row],['[date_enq_num']]],"-",Tableau2[[#This Row],['[categorie_corrige']]])</f>
        <v>50-43217-</v>
      </c>
      <c r="H16" s="61">
        <v>1</v>
      </c>
      <c r="I16" s="35">
        <v>50</v>
      </c>
      <c r="J16" s="35" t="s">
        <v>795</v>
      </c>
      <c r="K16" s="36">
        <v>43217</v>
      </c>
      <c r="L16" s="37">
        <f t="shared" si="1"/>
        <v>43217</v>
      </c>
      <c r="M16" s="35">
        <v>11</v>
      </c>
      <c r="N16" s="35">
        <v>17</v>
      </c>
      <c r="P16" s="35">
        <v>43</v>
      </c>
      <c r="Q16" s="35">
        <v>4</v>
      </c>
      <c r="R16" s="60" t="str">
        <f>IF(OR(ISNUMBER(Tableau2[[#This Row],['[monvelo_musc']]]),ISNUMBER(Tableau2[[#This Row],['[monvelo_vae']]]),ISNUMBER(Tableau2[[#This Row],['[pret_musc']]]),ISNUMBER(Tableau2[[#This Row],['[pret_vae']]]),ISNUMBER(Tableau2[[#This Row],['[loc_vae']]]),ISNUMBER(Tableau2[[#This Row],['[loc_musc']]])),SUM(Tableau2[[#This Row],['[monvelo_musc']]:['[loc_vae']]]),"")</f>
        <v/>
      </c>
      <c r="S16" s="60" t="str">
        <f>IF(OR(ISNUMBER(Tableau2[[#This Row],['[monvelo_vae']]]),ISNUMBER(Tableau2[[#This Row],['[pret_vae']]]),ISNUMBER(Tableau2[[#This Row],['[loc_vae']]])),Tableau2[[#This Row],['[monvelo_vae']]]+Tableau2[[#This Row],['[pret_vae']]]+Tableau2[[#This Row],['[loc_vae']]],"")</f>
        <v/>
      </c>
      <c r="T16" s="60" t="str">
        <f>IF(OR(ISNUMBER(Tableau2[[#This Row],['[monvelo_musc']]]),ISNUMBER(Tableau2[[#This Row],['[pret_musc']]]),ISNUMBER(Tableau2[[#This Row],['[loc_musc']]])),Tableau2[[#This Row],['[monvelo_musc']]]+Tableau2[[#This Row],['[pret_musc']]]+Tableau2[[#This Row],['[loc_musc']]],"")</f>
        <v/>
      </c>
      <c r="U16" s="60" t="str">
        <f>IF(OR(ISNUMBER(Tableau2[[#This Row],['[loc_musc']]]),ISNUMBER(Tableau2[[#This Row],['[loc_vae']]])),Tableau2[[#This Row],['[loc_musc']]]+Tableau2[[#This Row],['[loc_vae']]],"")</f>
        <v/>
      </c>
      <c r="AL16" s="35" t="s">
        <v>1274</v>
      </c>
      <c r="AM16" s="48" t="s">
        <v>1274</v>
      </c>
      <c r="AN16" s="35" t="s">
        <v>1275</v>
      </c>
      <c r="AP16" s="37">
        <v>20</v>
      </c>
      <c r="AQ16" s="72">
        <v>20</v>
      </c>
      <c r="AR16" s="72">
        <v>20</v>
      </c>
      <c r="AS16" s="72">
        <f>Tableau2[[#This Row],['[km_sortie_corrige']]]*Tableau2[[#This Row],['[coef_red']]]</f>
        <v>0</v>
      </c>
      <c r="AT16" s="72">
        <f>Tableau2[[#This Row],['[km_sortie_corrige']]]*Tableau2[[#This Row],['[coef_red']]]*IF(Tableau2[[#This Row],['[type_trajet']]]="Boucle",0.4,1)</f>
        <v>0</v>
      </c>
      <c r="AU16" s="35" t="s">
        <v>1340</v>
      </c>
      <c r="AW16" s="35" t="s">
        <v>201</v>
      </c>
      <c r="AX16" s="35">
        <v>0</v>
      </c>
      <c r="AY16" s="35">
        <v>1</v>
      </c>
      <c r="AZ16" s="35">
        <v>0</v>
      </c>
      <c r="BA16" s="35">
        <v>0</v>
      </c>
      <c r="BB16" s="35">
        <v>0</v>
      </c>
      <c r="BC16" s="35">
        <v>0</v>
      </c>
      <c r="BD16" s="35">
        <v>0</v>
      </c>
      <c r="BE16" s="35">
        <v>0</v>
      </c>
      <c r="BH16" s="37">
        <v>4</v>
      </c>
      <c r="BI16" s="48" t="str">
        <f>IF(OR(Tableau2[[#This Row],['[type_groupe']]]="En famille",Tableau2[[#This Row],['[type_groupe']]]="Avec des amis",Tableau2[[#This Row],['[type_groupe']]]="En club",Tableau2[[#This Row],['[type_groupe']]]="En groupe avec une agence ou TO"),"En groupe",Tableau2[[#This Row],['[type_groupe']]])</f>
        <v>Seul</v>
      </c>
      <c r="BJ16"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Seul</v>
      </c>
      <c r="BK16" s="35" t="s">
        <v>1278</v>
      </c>
      <c r="BL16" s="35">
        <v>1</v>
      </c>
      <c r="BM16" s="35">
        <v>0</v>
      </c>
      <c r="BN16" s="35">
        <v>0</v>
      </c>
      <c r="BO16" s="35">
        <v>0</v>
      </c>
      <c r="BP16" s="35">
        <v>0</v>
      </c>
      <c r="BQ16" s="35">
        <v>0</v>
      </c>
      <c r="BR16" s="35">
        <v>0</v>
      </c>
      <c r="BU16" s="72">
        <f>Tableau2[[#This Row],['[nb_enfants']]]+Tableau2[[#This Row],['[nb_adultes']]]</f>
        <v>1</v>
      </c>
      <c r="BV16" s="72">
        <f>Tableau2[[#This Row],['[taille_totale_groupe']]]</f>
        <v>1</v>
      </c>
      <c r="BW16" s="37">
        <v>0</v>
      </c>
      <c r="BX16" s="37">
        <v>1</v>
      </c>
      <c r="BY16" s="35" t="s">
        <v>1279</v>
      </c>
      <c r="BZ16" s="35">
        <v>0</v>
      </c>
      <c r="CA16" s="35">
        <v>0</v>
      </c>
      <c r="CB16" s="35">
        <v>0</v>
      </c>
      <c r="CC16" s="35">
        <v>0</v>
      </c>
      <c r="CD16" s="35">
        <v>0</v>
      </c>
      <c r="CE16" s="35">
        <v>0</v>
      </c>
      <c r="CF16" s="35">
        <v>0</v>
      </c>
      <c r="CG16" s="35">
        <v>0</v>
      </c>
      <c r="CH16" s="35">
        <v>0</v>
      </c>
      <c r="CI16" s="35">
        <v>0</v>
      </c>
      <c r="CJ16" s="35">
        <v>0</v>
      </c>
      <c r="CK16" s="35">
        <v>0</v>
      </c>
      <c r="CL16" s="35">
        <v>1</v>
      </c>
      <c r="CQ16" s="35" t="s">
        <v>1772</v>
      </c>
      <c r="CR16" s="35">
        <v>0</v>
      </c>
      <c r="CS16" s="35">
        <v>0</v>
      </c>
      <c r="CT16" s="35">
        <v>0</v>
      </c>
      <c r="CU16" s="35">
        <v>0</v>
      </c>
      <c r="CV16" s="35">
        <v>0</v>
      </c>
      <c r="CW16" s="35">
        <v>0</v>
      </c>
      <c r="CX16" s="35">
        <v>0</v>
      </c>
      <c r="CY16" s="35">
        <v>0</v>
      </c>
      <c r="CZ16" s="35">
        <v>0</v>
      </c>
      <c r="DA16" s="35">
        <v>0</v>
      </c>
      <c r="DB16" s="35">
        <v>0</v>
      </c>
      <c r="DC16" s="35">
        <v>1</v>
      </c>
      <c r="DD16" s="35">
        <v>0</v>
      </c>
      <c r="DO16" s="35" t="s">
        <v>1316</v>
      </c>
      <c r="DP16" s="35">
        <v>0</v>
      </c>
      <c r="DQ16" s="35">
        <v>0</v>
      </c>
      <c r="DR16" s="35">
        <v>0</v>
      </c>
      <c r="DS16" s="35">
        <v>0</v>
      </c>
      <c r="DT16" s="35">
        <v>0</v>
      </c>
      <c r="DU16" s="35">
        <v>0</v>
      </c>
      <c r="DV16" s="35">
        <v>0</v>
      </c>
      <c r="DW16" s="35">
        <v>0</v>
      </c>
      <c r="DX16" s="35">
        <v>0</v>
      </c>
      <c r="DY16" s="35">
        <v>0</v>
      </c>
      <c r="DZ16" s="35">
        <v>0</v>
      </c>
      <c r="EA16" s="35">
        <v>0</v>
      </c>
      <c r="EB16" s="35">
        <v>0</v>
      </c>
      <c r="EC16" s="35">
        <v>1</v>
      </c>
      <c r="ED16" s="35">
        <v>0</v>
      </c>
      <c r="EE16" s="35">
        <v>0</v>
      </c>
      <c r="EL16" s="35">
        <v>4</v>
      </c>
      <c r="EM16" s="35">
        <v>4</v>
      </c>
      <c r="EN16" s="35" t="s">
        <v>1599</v>
      </c>
      <c r="EO16" s="35" t="s">
        <v>1599</v>
      </c>
      <c r="EP16" s="35" t="s">
        <v>1599</v>
      </c>
      <c r="EQ16" s="35" t="s">
        <v>1599</v>
      </c>
      <c r="ER16" s="35" t="s">
        <v>1599</v>
      </c>
      <c r="ES16" s="35">
        <v>4</v>
      </c>
      <c r="ET16" s="35" t="s">
        <v>1599</v>
      </c>
      <c r="EU16" s="35" t="s">
        <v>1599</v>
      </c>
      <c r="EV16" s="35" t="s">
        <v>1599</v>
      </c>
      <c r="EW16" s="35" t="s">
        <v>1599</v>
      </c>
      <c r="EX16" s="35" t="s">
        <v>1599</v>
      </c>
      <c r="EY16" s="35" t="s">
        <v>1599</v>
      </c>
      <c r="EZ16" s="35" t="s">
        <v>1599</v>
      </c>
      <c r="FA16" s="35" t="s">
        <v>1599</v>
      </c>
      <c r="FB16" s="35">
        <v>2</v>
      </c>
      <c r="FC16" s="35" t="s">
        <v>1599</v>
      </c>
      <c r="FD16" s="35" t="s">
        <v>1599</v>
      </c>
      <c r="FE16" s="35" t="s">
        <v>1599</v>
      </c>
      <c r="FF16" s="35" t="s">
        <v>1599</v>
      </c>
      <c r="FG16" s="35" t="s">
        <v>1599</v>
      </c>
      <c r="FI16" s="35" t="s">
        <v>51</v>
      </c>
      <c r="FJ16"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excursionniste</v>
      </c>
      <c r="FK16" s="48" t="str">
        <f>IF(Tableau2[[#This Row],['[tour_exc']]]="excursionniste","exc",IF(Tableau2[[#This Row],['[categorie_corrige']]]="Itinérant","iti","tour"))</f>
        <v>exc</v>
      </c>
      <c r="FL16" s="48" t="str">
        <f>CONCATENATE(Tableau2[[#This Row],['[id_troncon']]],"-",Tableau2[[#This Row],['[profil']]])</f>
        <v>4-exc</v>
      </c>
      <c r="FM16" s="37"/>
      <c r="FN16" s="72" t="s">
        <v>1599</v>
      </c>
      <c r="FS16" s="48" t="str">
        <f>IF(AND(ISTEXT(Tableau2[[#This Row],['[mode_heb_regroupe']]]),Tableau2[[#This Row],['[mode_heb_regroupe']]]="Non marchand"),"Non marchand",IF(AND(ISTEXT(Tableau2[[#This Row],['[mode_heb_regroupe']]]),Tableau2[[#This Row],['[mode_heb_regroupe']]]&lt;&gt;"Non marchand"),"Marchand",""))</f>
        <v/>
      </c>
      <c r="FY16" s="60" t="str">
        <f>IF(ISNUMBER(Tableau2[[#This Row],['[distance_heb_enq']]]),Tableau2[[#This Row],['[distance_heb_enq']]]*(1.1+0.3*EXP(-Tableau2[[#This Row],['[distance_heb_enq']]]/20)),"")</f>
        <v/>
      </c>
      <c r="GM16" s="35"/>
      <c r="GN16" s="35" t="s">
        <v>1599</v>
      </c>
      <c r="GO16" s="35"/>
      <c r="GP16" s="35"/>
      <c r="GQ16" s="35"/>
      <c r="GY16" s="48"/>
      <c r="HB16" s="48" t="str">
        <f>IF(ISNUMBER(Tableau2[[#This Row],['[tour_dep_to']]]),Tableau2[[#This Row],['[tour_dep_to']]]/Tableau2[[#This Row],['[tour_to_nb_jour']]],"")</f>
        <v/>
      </c>
      <c r="HE16" s="20" t="s">
        <v>51</v>
      </c>
      <c r="HF16" s="48" t="str">
        <f>IF(AND(ISTEXT(Tableau2[[#This Row],['[intention_dep']]]),Tableau2[[#This Row],['[tour_exc']]]="excursionniste"),Tableau2[[#This Row],['[intention_dep']]],"")</f>
        <v>Non</v>
      </c>
      <c r="HG16" s="48" t="str">
        <f>IF(AND(ISTEXT(Tableau2[[#This Row],['[intention_dep']]]),Tableau2[[#This Row],['[tour_exc']]]="touriste"),Tableau2[[#This Row],['[intention_dep']]],"")</f>
        <v/>
      </c>
      <c r="HJ16" s="20"/>
      <c r="HN16" s="20" t="s">
        <v>1599</v>
      </c>
      <c r="HO16" s="20"/>
      <c r="HP16" s="20" t="s">
        <v>1599</v>
      </c>
      <c r="HQ16" s="20"/>
      <c r="HR16" s="20" t="s">
        <v>1599</v>
      </c>
      <c r="HS16" s="20"/>
      <c r="HT16" s="20" t="s">
        <v>1599</v>
      </c>
      <c r="HU16" s="20"/>
      <c r="HX16" s="20" t="s">
        <v>1599</v>
      </c>
      <c r="JW16"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
      </c>
      <c r="JX16"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16" s="35" t="s">
        <v>1299</v>
      </c>
      <c r="KA16" s="35">
        <v>0</v>
      </c>
      <c r="KB16" s="35">
        <v>0</v>
      </c>
      <c r="KC16" s="35">
        <v>1</v>
      </c>
      <c r="KD16" s="35" t="s">
        <v>1300</v>
      </c>
      <c r="KE16" s="48"/>
      <c r="KF16" s="35" t="s">
        <v>795</v>
      </c>
      <c r="KG16" s="48"/>
      <c r="KH16" s="44">
        <v>17000</v>
      </c>
      <c r="KI16" s="35" t="s">
        <v>1281</v>
      </c>
      <c r="KL16" s="48" t="str">
        <f>IF(ISNUMBER(Tableau2[[#This Row],['[distance_domicile_enq']]]),Tableau2[[#This Row],['[distance_domicile_enq']]]*(1.1+0.3*EXP(-Tableau2[[#This Row],['[distance_domicile_enq']]]/20)),"")</f>
        <v/>
      </c>
      <c r="KN16" s="48"/>
      <c r="KO16" s="48"/>
      <c r="KP16" s="35">
        <v>69</v>
      </c>
      <c r="KQ16" s="35" t="s">
        <v>1282</v>
      </c>
      <c r="KR16" s="35" t="s">
        <v>1283</v>
      </c>
      <c r="KS16" s="35"/>
      <c r="KU16" s="35">
        <v>1900</v>
      </c>
      <c r="KW16" s="35" t="s">
        <v>1303</v>
      </c>
    </row>
    <row r="17" spans="1:311" x14ac:dyDescent="0.2">
      <c r="A17" s="35" t="s">
        <v>1612</v>
      </c>
      <c r="B17" s="35" t="s">
        <v>568</v>
      </c>
      <c r="C17" s="35" t="s">
        <v>2181</v>
      </c>
      <c r="D17" s="60">
        <v>3</v>
      </c>
      <c r="E17" s="48">
        <f>Tableau2[[#This Row],['[taille_totale_groupe_corrige']]]/Tableau2[[#This Row],['[nb_repondant_groupe']]]</f>
        <v>1</v>
      </c>
      <c r="F17" s="48"/>
      <c r="G17" s="48" t="str">
        <f>CONCATENATE(Tableau2[[#This Row],['[id_site_enq']]],"-",Tableau2[[#This Row],['[date_enq_num']]],"-",Tableau2[[#This Row],['[categorie_corrige']]])</f>
        <v>50-43217-</v>
      </c>
      <c r="H17" s="61">
        <v>3</v>
      </c>
      <c r="I17" s="35">
        <v>50</v>
      </c>
      <c r="J17" s="35" t="s">
        <v>795</v>
      </c>
      <c r="K17" s="36">
        <v>43217</v>
      </c>
      <c r="L17" s="37">
        <f t="shared" si="1"/>
        <v>43217</v>
      </c>
      <c r="M17" s="35">
        <v>11</v>
      </c>
      <c r="N17" s="35">
        <v>17</v>
      </c>
      <c r="P17" s="35">
        <v>43</v>
      </c>
      <c r="Q17" s="35">
        <v>4</v>
      </c>
      <c r="R17" s="60" t="str">
        <f>IF(OR(ISNUMBER(Tableau2[[#This Row],['[monvelo_musc']]]),ISNUMBER(Tableau2[[#This Row],['[monvelo_vae']]]),ISNUMBER(Tableau2[[#This Row],['[pret_musc']]]),ISNUMBER(Tableau2[[#This Row],['[pret_vae']]]),ISNUMBER(Tableau2[[#This Row],['[loc_vae']]]),ISNUMBER(Tableau2[[#This Row],['[loc_musc']]])),SUM(Tableau2[[#This Row],['[monvelo_musc']]:['[loc_vae']]]),"")</f>
        <v/>
      </c>
      <c r="S17" s="60" t="str">
        <f>IF(OR(ISNUMBER(Tableau2[[#This Row],['[monvelo_vae']]]),ISNUMBER(Tableau2[[#This Row],['[pret_vae']]]),ISNUMBER(Tableau2[[#This Row],['[loc_vae']]])),Tableau2[[#This Row],['[monvelo_vae']]]+Tableau2[[#This Row],['[pret_vae']]]+Tableau2[[#This Row],['[loc_vae']]],"")</f>
        <v/>
      </c>
      <c r="T17" s="60" t="str">
        <f>IF(OR(ISNUMBER(Tableau2[[#This Row],['[monvelo_musc']]]),ISNUMBER(Tableau2[[#This Row],['[pret_musc']]]),ISNUMBER(Tableau2[[#This Row],['[loc_musc']]])),Tableau2[[#This Row],['[monvelo_musc']]]+Tableau2[[#This Row],['[pret_musc']]]+Tableau2[[#This Row],['[loc_musc']]],"")</f>
        <v/>
      </c>
      <c r="U17" s="60" t="str">
        <f>IF(OR(ISNUMBER(Tableau2[[#This Row],['[loc_musc']]]),ISNUMBER(Tableau2[[#This Row],['[loc_vae']]])),Tableau2[[#This Row],['[loc_musc']]]+Tableau2[[#This Row],['[loc_vae']]],"")</f>
        <v/>
      </c>
      <c r="AL17" s="35" t="s">
        <v>1339</v>
      </c>
      <c r="AM17" s="48" t="s">
        <v>1339</v>
      </c>
      <c r="AN17" s="35" t="s">
        <v>50</v>
      </c>
      <c r="AP17" s="37">
        <v>20</v>
      </c>
      <c r="AQ17" s="72">
        <v>20</v>
      </c>
      <c r="AR17" s="72">
        <v>20</v>
      </c>
      <c r="AS17" s="72">
        <f>Tableau2[[#This Row],['[km_sortie_corrige']]]*Tableau2[[#This Row],['[coef_red']]]</f>
        <v>0</v>
      </c>
      <c r="AT17" s="72">
        <f>Tableau2[[#This Row],['[km_sortie_corrige']]]*Tableau2[[#This Row],['[coef_red']]]*IF(Tableau2[[#This Row],['[type_trajet']]]="Boucle",0.4,1)</f>
        <v>0</v>
      </c>
      <c r="AU17" s="35" t="s">
        <v>1276</v>
      </c>
      <c r="AW17" s="35" t="s">
        <v>1277</v>
      </c>
      <c r="AX17" s="35">
        <v>1</v>
      </c>
      <c r="AY17" s="35">
        <v>0</v>
      </c>
      <c r="AZ17" s="35">
        <v>0</v>
      </c>
      <c r="BA17" s="35">
        <v>0</v>
      </c>
      <c r="BB17" s="35">
        <v>0</v>
      </c>
      <c r="BC17" s="35">
        <v>0</v>
      </c>
      <c r="BD17" s="35">
        <v>0</v>
      </c>
      <c r="BE17" s="35">
        <v>0</v>
      </c>
      <c r="BI17" s="48" t="str">
        <f>IF(OR(Tableau2[[#This Row],['[type_groupe']]]="En famille",Tableau2[[#This Row],['[type_groupe']]]="Avec des amis",Tableau2[[#This Row],['[type_groupe']]]="En club",Tableau2[[#This Row],['[type_groupe']]]="En groupe avec une agence ou TO"),"En groupe",Tableau2[[#This Row],['[type_groupe']]])</f>
        <v>En groupe</v>
      </c>
      <c r="BJ17"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groupe</v>
      </c>
      <c r="BK17" s="35" t="s">
        <v>1287</v>
      </c>
      <c r="BL17" s="35">
        <v>0</v>
      </c>
      <c r="BM17" s="35">
        <v>0</v>
      </c>
      <c r="BN17" s="35">
        <v>1</v>
      </c>
      <c r="BO17" s="35">
        <v>0</v>
      </c>
      <c r="BP17" s="35">
        <v>0</v>
      </c>
      <c r="BQ17" s="35">
        <v>0</v>
      </c>
      <c r="BR17" s="35">
        <v>0</v>
      </c>
      <c r="BU17" s="72">
        <f>Tableau2[[#This Row],['[nb_enfants']]]+Tableau2[[#This Row],['[nb_adultes']]]</f>
        <v>3</v>
      </c>
      <c r="BV17" s="72">
        <f>Tableau2[[#This Row],['[taille_totale_groupe']]]</f>
        <v>3</v>
      </c>
      <c r="BW17" s="37">
        <v>0</v>
      </c>
      <c r="BX17" s="37">
        <v>3</v>
      </c>
      <c r="BY17" s="35" t="s">
        <v>1670</v>
      </c>
      <c r="BZ17" s="35">
        <v>0</v>
      </c>
      <c r="CA17" s="35">
        <v>1</v>
      </c>
      <c r="CB17" s="35">
        <v>0</v>
      </c>
      <c r="CC17" s="35">
        <v>0</v>
      </c>
      <c r="CD17" s="35">
        <v>0</v>
      </c>
      <c r="CE17" s="35">
        <v>0</v>
      </c>
      <c r="CF17" s="35">
        <v>0</v>
      </c>
      <c r="CG17" s="35">
        <v>1</v>
      </c>
      <c r="CH17" s="35">
        <v>0</v>
      </c>
      <c r="CI17" s="35">
        <v>0</v>
      </c>
      <c r="CJ17" s="35">
        <v>0</v>
      </c>
      <c r="CK17" s="35">
        <v>0</v>
      </c>
      <c r="CL17" s="35">
        <v>0</v>
      </c>
      <c r="CO17" s="35" t="s">
        <v>1291</v>
      </c>
      <c r="CP17" s="35">
        <v>30</v>
      </c>
      <c r="CQ17" s="35" t="s">
        <v>1772</v>
      </c>
      <c r="CR17" s="35">
        <v>0</v>
      </c>
      <c r="CS17" s="35">
        <v>0</v>
      </c>
      <c r="CT17" s="35">
        <v>0</v>
      </c>
      <c r="CU17" s="35">
        <v>0</v>
      </c>
      <c r="CV17" s="35">
        <v>0</v>
      </c>
      <c r="CW17" s="35">
        <v>0</v>
      </c>
      <c r="CX17" s="35">
        <v>0</v>
      </c>
      <c r="CY17" s="35">
        <v>0</v>
      </c>
      <c r="CZ17" s="35">
        <v>0</v>
      </c>
      <c r="DA17" s="35">
        <v>0</v>
      </c>
      <c r="DB17" s="35">
        <v>0</v>
      </c>
      <c r="DC17" s="35">
        <v>1</v>
      </c>
      <c r="DD17" s="35">
        <v>0</v>
      </c>
      <c r="DO17" s="35" t="s">
        <v>1280</v>
      </c>
      <c r="DP17" s="35">
        <v>0</v>
      </c>
      <c r="DQ17" s="35">
        <v>0</v>
      </c>
      <c r="DR17" s="35">
        <v>0</v>
      </c>
      <c r="DS17" s="35">
        <v>0</v>
      </c>
      <c r="DT17" s="35">
        <v>0</v>
      </c>
      <c r="DU17" s="35">
        <v>0</v>
      </c>
      <c r="DV17" s="35">
        <v>0</v>
      </c>
      <c r="DW17" s="35">
        <v>0</v>
      </c>
      <c r="DX17" s="35">
        <v>0</v>
      </c>
      <c r="DY17" s="35">
        <v>0</v>
      </c>
      <c r="DZ17" s="35">
        <v>0</v>
      </c>
      <c r="EA17" s="35">
        <v>0</v>
      </c>
      <c r="EB17" s="35">
        <v>0</v>
      </c>
      <c r="EC17" s="35">
        <v>0</v>
      </c>
      <c r="ED17" s="35">
        <v>1</v>
      </c>
      <c r="EE17" s="35">
        <v>0</v>
      </c>
      <c r="EL17" s="35">
        <v>2</v>
      </c>
      <c r="EM17" s="35">
        <v>3</v>
      </c>
      <c r="EN17" s="35">
        <v>3</v>
      </c>
      <c r="EO17" s="35">
        <v>3</v>
      </c>
      <c r="EP17" s="35">
        <v>3</v>
      </c>
      <c r="EQ17" s="35">
        <v>3</v>
      </c>
      <c r="ER17" s="35" t="s">
        <v>1599</v>
      </c>
      <c r="ES17" s="35">
        <v>3</v>
      </c>
      <c r="ET17" s="35">
        <v>2</v>
      </c>
      <c r="EU17" s="35" t="s">
        <v>1599</v>
      </c>
      <c r="EV17" s="35" t="s">
        <v>1599</v>
      </c>
      <c r="EW17" s="35" t="s">
        <v>1599</v>
      </c>
      <c r="EX17" s="35" t="s">
        <v>1599</v>
      </c>
      <c r="EY17" s="35" t="s">
        <v>1599</v>
      </c>
      <c r="EZ17" s="35">
        <v>3</v>
      </c>
      <c r="FA17" s="35">
        <v>2</v>
      </c>
      <c r="FB17" s="35">
        <v>3</v>
      </c>
      <c r="FC17" s="35">
        <v>3</v>
      </c>
      <c r="FD17" s="35">
        <v>3</v>
      </c>
      <c r="FE17" s="35">
        <v>3</v>
      </c>
      <c r="FF17" s="35">
        <v>3</v>
      </c>
      <c r="FG17" s="35">
        <v>3</v>
      </c>
      <c r="FH17" s="35" t="s">
        <v>1317</v>
      </c>
      <c r="FI17" s="35" t="s">
        <v>54</v>
      </c>
      <c r="FJ17"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touriste</v>
      </c>
      <c r="FK17" s="48" t="str">
        <f>IF(Tableau2[[#This Row],['[tour_exc']]]="excursionniste","exc",IF(Tableau2[[#This Row],['[categorie_corrige']]]="Itinérant","iti","tour"))</f>
        <v>tour</v>
      </c>
      <c r="FL17" s="48" t="str">
        <f>CONCATENATE(Tableau2[[#This Row],['[id_troncon']]],"-",Tableau2[[#This Row],['[profil']]])</f>
        <v>4-tour</v>
      </c>
      <c r="FM17" s="37">
        <v>4</v>
      </c>
      <c r="FN17" s="72">
        <v>4</v>
      </c>
      <c r="FO17" s="35" t="s">
        <v>1341</v>
      </c>
      <c r="FR17" s="48" t="s">
        <v>1427</v>
      </c>
      <c r="FS17" s="48" t="str">
        <f>IF(AND(ISTEXT(Tableau2[[#This Row],['[mode_heb_regroupe']]]),Tableau2[[#This Row],['[mode_heb_regroupe']]]="Non marchand"),"Non marchand",IF(AND(ISTEXT(Tableau2[[#This Row],['[mode_heb_regroupe']]]),Tableau2[[#This Row],['[mode_heb_regroupe']]]&lt;&gt;"Non marchand"),"Marchand",""))</f>
        <v>Non marchand</v>
      </c>
      <c r="FT17" s="35" t="s">
        <v>1342</v>
      </c>
      <c r="FV17" s="35" t="s">
        <v>781</v>
      </c>
      <c r="FY17" s="60" t="str">
        <f>IF(ISNUMBER(Tableau2[[#This Row],['[distance_heb_enq']]]),Tableau2[[#This Row],['[distance_heb_enq']]]*(1.1+0.3*EXP(-Tableau2[[#This Row],['[distance_heb_enq']]]/20)),"")</f>
        <v/>
      </c>
      <c r="FZ17" s="35" t="s">
        <v>1343</v>
      </c>
      <c r="GB17" s="35" t="s">
        <v>1352</v>
      </c>
      <c r="GM17" s="35"/>
      <c r="GN17" s="35" t="s">
        <v>201</v>
      </c>
      <c r="GO17" s="35">
        <v>0</v>
      </c>
      <c r="GP17" s="35">
        <v>1</v>
      </c>
      <c r="GQ17" s="35">
        <v>0</v>
      </c>
      <c r="GR17" s="35">
        <v>0</v>
      </c>
      <c r="GS17" s="35">
        <v>0</v>
      </c>
      <c r="GT17" s="35">
        <v>0</v>
      </c>
      <c r="GU17" s="35">
        <v>0</v>
      </c>
      <c r="GV17" s="35">
        <v>0</v>
      </c>
      <c r="GW17" s="35">
        <v>0</v>
      </c>
      <c r="GY17" s="48"/>
      <c r="HB17" s="48" t="str">
        <f>IF(ISNUMBER(Tableau2[[#This Row],['[tour_dep_to']]]),Tableau2[[#This Row],['[tour_dep_to']]]/Tableau2[[#This Row],['[tour_to_nb_jour']]],"")</f>
        <v/>
      </c>
      <c r="HE17" s="20"/>
      <c r="HF17" s="48" t="str">
        <f>IF(AND(ISTEXT(Tableau2[[#This Row],['[intention_dep']]]),Tableau2[[#This Row],['[tour_exc']]]="excursionniste"),Tableau2[[#This Row],['[intention_dep']]],"")</f>
        <v/>
      </c>
      <c r="HG17" s="48" t="str">
        <f>IF(AND(ISTEXT(Tableau2[[#This Row],['[intention_dep']]]),Tableau2[[#This Row],['[tour_exc']]]="touriste"),Tableau2[[#This Row],['[intention_dep']]],"")</f>
        <v/>
      </c>
      <c r="HJ17" s="20"/>
      <c r="HN17" s="20" t="s">
        <v>1599</v>
      </c>
      <c r="HO17" s="20"/>
      <c r="HP17" s="20" t="s">
        <v>1599</v>
      </c>
      <c r="HQ17" s="20"/>
      <c r="HR17" s="20" t="s">
        <v>1599</v>
      </c>
      <c r="HS17" s="20"/>
      <c r="HT17" s="20" t="s">
        <v>1599</v>
      </c>
      <c r="HU17" s="20"/>
      <c r="HX17" s="20">
        <v>20</v>
      </c>
      <c r="JW17"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pas exploitable</v>
      </c>
      <c r="JX17"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17" s="35" t="s">
        <v>1923</v>
      </c>
      <c r="KA17" s="35">
        <v>0</v>
      </c>
      <c r="KB17" s="35">
        <v>1</v>
      </c>
      <c r="KC17" s="35">
        <v>0</v>
      </c>
      <c r="KD17" s="35"/>
      <c r="KE17" s="48"/>
      <c r="KF17" s="35" t="s">
        <v>1392</v>
      </c>
      <c r="KG17" s="48"/>
      <c r="KH17" s="44">
        <v>66000</v>
      </c>
      <c r="KI17" s="35" t="s">
        <v>1281</v>
      </c>
      <c r="KL17" s="48" t="str">
        <f>IF(ISNUMBER(Tableau2[[#This Row],['[distance_domicile_enq']]]),Tableau2[[#This Row],['[distance_domicile_enq']]]*(1.1+0.3*EXP(-Tableau2[[#This Row],['[distance_domicile_enq']]]/20)),"")</f>
        <v/>
      </c>
      <c r="KN17" s="48"/>
      <c r="KO17" s="48"/>
      <c r="KP17" s="35">
        <v>44</v>
      </c>
      <c r="KQ17" s="35" t="s">
        <v>1301</v>
      </c>
      <c r="KR17" s="35" t="s">
        <v>1336</v>
      </c>
      <c r="KS17" s="35"/>
      <c r="KU17" s="35">
        <v>6000</v>
      </c>
      <c r="KW17" s="35" t="s">
        <v>1303</v>
      </c>
    </row>
    <row r="18" spans="1:311" x14ac:dyDescent="0.2">
      <c r="A18" s="35" t="s">
        <v>1612</v>
      </c>
      <c r="B18" s="35" t="s">
        <v>568</v>
      </c>
      <c r="C18" s="35" t="s">
        <v>2182</v>
      </c>
      <c r="D18" s="60">
        <v>3</v>
      </c>
      <c r="E18" s="48">
        <f>Tableau2[[#This Row],['[taille_totale_groupe_corrige']]]/Tableau2[[#This Row],['[nb_repondant_groupe']]]</f>
        <v>1</v>
      </c>
      <c r="F18" s="48"/>
      <c r="G18" s="48" t="str">
        <f>CONCATENATE(Tableau2[[#This Row],['[id_site_enq']]],"-",Tableau2[[#This Row],['[date_enq_num']]],"-",Tableau2[[#This Row],['[categorie_corrige']]])</f>
        <v>50-43217-</v>
      </c>
      <c r="H18" s="61">
        <v>3</v>
      </c>
      <c r="I18" s="35">
        <v>50</v>
      </c>
      <c r="J18" s="35" t="s">
        <v>795</v>
      </c>
      <c r="K18" s="36">
        <v>43217</v>
      </c>
      <c r="L18" s="37">
        <f t="shared" si="1"/>
        <v>43217</v>
      </c>
      <c r="M18" s="35">
        <v>11</v>
      </c>
      <c r="N18" s="35">
        <v>17</v>
      </c>
      <c r="P18" s="35">
        <v>43</v>
      </c>
      <c r="Q18" s="35">
        <v>4</v>
      </c>
      <c r="R18" s="60" t="str">
        <f>IF(OR(ISNUMBER(Tableau2[[#This Row],['[monvelo_musc']]]),ISNUMBER(Tableau2[[#This Row],['[monvelo_vae']]]),ISNUMBER(Tableau2[[#This Row],['[pret_musc']]]),ISNUMBER(Tableau2[[#This Row],['[pret_vae']]]),ISNUMBER(Tableau2[[#This Row],['[loc_vae']]]),ISNUMBER(Tableau2[[#This Row],['[loc_musc']]])),SUM(Tableau2[[#This Row],['[monvelo_musc']]:['[loc_vae']]]),"")</f>
        <v/>
      </c>
      <c r="S18" s="60" t="str">
        <f>IF(OR(ISNUMBER(Tableau2[[#This Row],['[monvelo_vae']]]),ISNUMBER(Tableau2[[#This Row],['[pret_vae']]]),ISNUMBER(Tableau2[[#This Row],['[loc_vae']]])),Tableau2[[#This Row],['[monvelo_vae']]]+Tableau2[[#This Row],['[pret_vae']]]+Tableau2[[#This Row],['[loc_vae']]],"")</f>
        <v/>
      </c>
      <c r="T18" s="60" t="str">
        <f>IF(OR(ISNUMBER(Tableau2[[#This Row],['[monvelo_musc']]]),ISNUMBER(Tableau2[[#This Row],['[pret_musc']]]),ISNUMBER(Tableau2[[#This Row],['[loc_musc']]])),Tableau2[[#This Row],['[monvelo_musc']]]+Tableau2[[#This Row],['[pret_musc']]]+Tableau2[[#This Row],['[loc_musc']]],"")</f>
        <v/>
      </c>
      <c r="U18" s="60" t="str">
        <f>IF(OR(ISNUMBER(Tableau2[[#This Row],['[loc_musc']]]),ISNUMBER(Tableau2[[#This Row],['[loc_vae']]])),Tableau2[[#This Row],['[loc_musc']]]+Tableau2[[#This Row],['[loc_vae']]],"")</f>
        <v/>
      </c>
      <c r="AL18" s="35" t="s">
        <v>1339</v>
      </c>
      <c r="AM18" s="48" t="s">
        <v>1339</v>
      </c>
      <c r="AN18" s="35" t="s">
        <v>50</v>
      </c>
      <c r="AP18" s="37">
        <v>20</v>
      </c>
      <c r="AQ18" s="72">
        <v>20</v>
      </c>
      <c r="AR18" s="72">
        <v>20</v>
      </c>
      <c r="AS18" s="72">
        <f>Tableau2[[#This Row],['[km_sortie_corrige']]]*Tableau2[[#This Row],['[coef_red']]]</f>
        <v>0</v>
      </c>
      <c r="AT18" s="72">
        <f>Tableau2[[#This Row],['[km_sortie_corrige']]]*Tableau2[[#This Row],['[coef_red']]]*IF(Tableau2[[#This Row],['[type_trajet']]]="Boucle",0.4,1)</f>
        <v>0</v>
      </c>
      <c r="AU18" s="35" t="s">
        <v>1276</v>
      </c>
      <c r="AW18" s="35" t="s">
        <v>1277</v>
      </c>
      <c r="AX18" s="35">
        <v>1</v>
      </c>
      <c r="AY18" s="35">
        <v>0</v>
      </c>
      <c r="AZ18" s="35">
        <v>0</v>
      </c>
      <c r="BA18" s="35">
        <v>0</v>
      </c>
      <c r="BB18" s="35">
        <v>0</v>
      </c>
      <c r="BC18" s="35">
        <v>0</v>
      </c>
      <c r="BD18" s="35">
        <v>0</v>
      </c>
      <c r="BE18" s="35">
        <v>0</v>
      </c>
      <c r="BH18" s="37">
        <v>0</v>
      </c>
      <c r="BI18" s="48" t="str">
        <f>IF(OR(Tableau2[[#This Row],['[type_groupe']]]="En famille",Tableau2[[#This Row],['[type_groupe']]]="Avec des amis",Tableau2[[#This Row],['[type_groupe']]]="En club",Tableau2[[#This Row],['[type_groupe']]]="En groupe avec une agence ou TO"),"En groupe",Tableau2[[#This Row],['[type_groupe']]])</f>
        <v>En groupe</v>
      </c>
      <c r="BJ18"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groupe</v>
      </c>
      <c r="BK18" s="35" t="s">
        <v>1287</v>
      </c>
      <c r="BL18" s="35">
        <v>0</v>
      </c>
      <c r="BM18" s="35">
        <v>0</v>
      </c>
      <c r="BN18" s="35">
        <v>1</v>
      </c>
      <c r="BO18" s="35">
        <v>0</v>
      </c>
      <c r="BP18" s="35">
        <v>0</v>
      </c>
      <c r="BQ18" s="35">
        <v>0</v>
      </c>
      <c r="BR18" s="35">
        <v>0</v>
      </c>
      <c r="BU18" s="72">
        <f>Tableau2[[#This Row],['[nb_enfants']]]+Tableau2[[#This Row],['[nb_adultes']]]</f>
        <v>3</v>
      </c>
      <c r="BV18" s="72">
        <f>Tableau2[[#This Row],['[taille_totale_groupe']]]</f>
        <v>3</v>
      </c>
      <c r="BW18" s="37">
        <v>0</v>
      </c>
      <c r="BX18" s="37">
        <v>3</v>
      </c>
      <c r="BY18" s="35" t="s">
        <v>1304</v>
      </c>
      <c r="BZ18" s="35">
        <v>0</v>
      </c>
      <c r="CA18" s="35">
        <v>1</v>
      </c>
      <c r="CB18" s="35">
        <v>0</v>
      </c>
      <c r="CC18" s="35">
        <v>0</v>
      </c>
      <c r="CD18" s="35">
        <v>0</v>
      </c>
      <c r="CE18" s="35">
        <v>0</v>
      </c>
      <c r="CF18" s="35">
        <v>0</v>
      </c>
      <c r="CG18" s="35">
        <v>0</v>
      </c>
      <c r="CH18" s="35">
        <v>0</v>
      </c>
      <c r="CI18" s="35">
        <v>0</v>
      </c>
      <c r="CJ18" s="35">
        <v>0</v>
      </c>
      <c r="CK18" s="35">
        <v>0</v>
      </c>
      <c r="CL18" s="35">
        <v>0</v>
      </c>
      <c r="CO18" s="35" t="s">
        <v>1291</v>
      </c>
      <c r="CP18" s="35">
        <v>2</v>
      </c>
      <c r="CQ18" s="35" t="s">
        <v>1772</v>
      </c>
      <c r="CR18" s="35">
        <v>0</v>
      </c>
      <c r="CS18" s="35">
        <v>0</v>
      </c>
      <c r="CT18" s="35">
        <v>0</v>
      </c>
      <c r="CU18" s="35">
        <v>0</v>
      </c>
      <c r="CV18" s="35">
        <v>0</v>
      </c>
      <c r="CW18" s="35">
        <v>0</v>
      </c>
      <c r="CX18" s="35">
        <v>0</v>
      </c>
      <c r="CY18" s="35">
        <v>0</v>
      </c>
      <c r="CZ18" s="35">
        <v>0</v>
      </c>
      <c r="DA18" s="35">
        <v>0</v>
      </c>
      <c r="DB18" s="35">
        <v>0</v>
      </c>
      <c r="DC18" s="35">
        <v>1</v>
      </c>
      <c r="DD18" s="35">
        <v>0</v>
      </c>
      <c r="DO18" s="35" t="s">
        <v>1280</v>
      </c>
      <c r="DP18" s="35">
        <v>0</v>
      </c>
      <c r="DQ18" s="35">
        <v>0</v>
      </c>
      <c r="DR18" s="35">
        <v>0</v>
      </c>
      <c r="DS18" s="35">
        <v>0</v>
      </c>
      <c r="DT18" s="35">
        <v>0</v>
      </c>
      <c r="DU18" s="35">
        <v>0</v>
      </c>
      <c r="DV18" s="35">
        <v>0</v>
      </c>
      <c r="DW18" s="35">
        <v>0</v>
      </c>
      <c r="DX18" s="35">
        <v>0</v>
      </c>
      <c r="DY18" s="35">
        <v>0</v>
      </c>
      <c r="DZ18" s="35">
        <v>0</v>
      </c>
      <c r="EA18" s="35">
        <v>0</v>
      </c>
      <c r="EB18" s="35">
        <v>0</v>
      </c>
      <c r="EC18" s="35">
        <v>0</v>
      </c>
      <c r="ED18" s="35">
        <v>1</v>
      </c>
      <c r="EE18" s="35">
        <v>0</v>
      </c>
      <c r="EL18" s="35" t="s">
        <v>1599</v>
      </c>
      <c r="EM18" s="35">
        <v>4</v>
      </c>
      <c r="EN18" s="35">
        <v>4</v>
      </c>
      <c r="EO18" s="35">
        <v>4</v>
      </c>
      <c r="EP18" s="35">
        <v>2</v>
      </c>
      <c r="EQ18" s="35">
        <v>3</v>
      </c>
      <c r="ER18" s="35" t="s">
        <v>1599</v>
      </c>
      <c r="ES18" s="35">
        <v>4</v>
      </c>
      <c r="ET18" s="35">
        <v>4</v>
      </c>
      <c r="EU18" s="35" t="s">
        <v>1599</v>
      </c>
      <c r="EV18" s="35" t="s">
        <v>1599</v>
      </c>
      <c r="EW18" s="35" t="s">
        <v>1599</v>
      </c>
      <c r="EX18" s="35" t="s">
        <v>1599</v>
      </c>
      <c r="EY18" s="35" t="s">
        <v>1599</v>
      </c>
      <c r="EZ18" s="35">
        <v>2</v>
      </c>
      <c r="FA18" s="35">
        <v>3</v>
      </c>
      <c r="FB18" s="35">
        <v>2</v>
      </c>
      <c r="FC18" s="35">
        <v>2</v>
      </c>
      <c r="FD18" s="35">
        <v>2</v>
      </c>
      <c r="FE18" s="35">
        <v>1</v>
      </c>
      <c r="FF18" s="35" t="s">
        <v>1599</v>
      </c>
      <c r="FG18" s="35" t="s">
        <v>1599</v>
      </c>
      <c r="FH18" s="35" t="s">
        <v>1881</v>
      </c>
      <c r="FI18" s="35" t="s">
        <v>54</v>
      </c>
      <c r="FJ18"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touriste</v>
      </c>
      <c r="FK18" s="48" t="str">
        <f>IF(Tableau2[[#This Row],['[tour_exc']]]="excursionniste","exc",IF(Tableau2[[#This Row],['[categorie_corrige']]]="Itinérant","iti","tour"))</f>
        <v>tour</v>
      </c>
      <c r="FL18" s="48" t="str">
        <f>CONCATENATE(Tableau2[[#This Row],['[id_troncon']]],"-",Tableau2[[#This Row],['[profil']]])</f>
        <v>4-tour</v>
      </c>
      <c r="FM18" s="37">
        <v>5</v>
      </c>
      <c r="FN18" s="72">
        <v>5</v>
      </c>
      <c r="FO18" s="35" t="s">
        <v>1341</v>
      </c>
      <c r="FR18" s="48" t="s">
        <v>1427</v>
      </c>
      <c r="FS18" s="48" t="str">
        <f>IF(AND(ISTEXT(Tableau2[[#This Row],['[mode_heb_regroupe']]]),Tableau2[[#This Row],['[mode_heb_regroupe']]]="Non marchand"),"Non marchand",IF(AND(ISTEXT(Tableau2[[#This Row],['[mode_heb_regroupe']]]),Tableau2[[#This Row],['[mode_heb_regroupe']]]&lt;&gt;"Non marchand"),"Marchand",""))</f>
        <v>Non marchand</v>
      </c>
      <c r="FT18" s="35" t="s">
        <v>1342</v>
      </c>
      <c r="FV18" s="35" t="s">
        <v>781</v>
      </c>
      <c r="FY18" s="60" t="str">
        <f>IF(ISNUMBER(Tableau2[[#This Row],['[distance_heb_enq']]]),Tableau2[[#This Row],['[distance_heb_enq']]]*(1.1+0.3*EXP(-Tableau2[[#This Row],['[distance_heb_enq']]]/20)),"")</f>
        <v/>
      </c>
      <c r="FZ18" s="35" t="s">
        <v>1343</v>
      </c>
      <c r="GB18" s="35" t="s">
        <v>1352</v>
      </c>
      <c r="GM18" s="35"/>
      <c r="GN18" s="35" t="s">
        <v>201</v>
      </c>
      <c r="GO18" s="35">
        <v>0</v>
      </c>
      <c r="GP18" s="35">
        <v>1</v>
      </c>
      <c r="GQ18" s="35">
        <v>0</v>
      </c>
      <c r="GR18" s="35">
        <v>0</v>
      </c>
      <c r="GS18" s="35">
        <v>0</v>
      </c>
      <c r="GT18" s="35">
        <v>0</v>
      </c>
      <c r="GU18" s="35">
        <v>0</v>
      </c>
      <c r="GV18" s="35">
        <v>0</v>
      </c>
      <c r="GW18" s="35">
        <v>0</v>
      </c>
      <c r="GY18" s="48"/>
      <c r="HB18" s="48" t="str">
        <f>IF(ISNUMBER(Tableau2[[#This Row],['[tour_dep_to']]]),Tableau2[[#This Row],['[tour_dep_to']]]/Tableau2[[#This Row],['[tour_to_nb_jour']]],"")</f>
        <v/>
      </c>
      <c r="HE18" s="20"/>
      <c r="HF18" s="48" t="str">
        <f>IF(AND(ISTEXT(Tableau2[[#This Row],['[intention_dep']]]),Tableau2[[#This Row],['[tour_exc']]]="excursionniste"),Tableau2[[#This Row],['[intention_dep']]],"")</f>
        <v/>
      </c>
      <c r="HG18" s="48" t="str">
        <f>IF(AND(ISTEXT(Tableau2[[#This Row],['[intention_dep']]]),Tableau2[[#This Row],['[tour_exc']]]="touriste"),Tableau2[[#This Row],['[intention_dep']]],"")</f>
        <v/>
      </c>
      <c r="HJ18" s="20"/>
      <c r="HN18" s="20">
        <v>10</v>
      </c>
      <c r="HO18" s="20"/>
      <c r="HP18" s="20" t="s">
        <v>1599</v>
      </c>
      <c r="HQ18" s="20"/>
      <c r="HR18" s="20" t="s">
        <v>1599</v>
      </c>
      <c r="HS18" s="20"/>
      <c r="HT18" s="20" t="s">
        <v>1599</v>
      </c>
      <c r="HU18" s="20"/>
      <c r="HX18" s="20" t="s">
        <v>1599</v>
      </c>
      <c r="JW18"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pas exploitable</v>
      </c>
      <c r="JX18"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18" s="35" t="s">
        <v>1299</v>
      </c>
      <c r="KA18" s="35">
        <v>0</v>
      </c>
      <c r="KB18" s="35">
        <v>0</v>
      </c>
      <c r="KC18" s="35">
        <v>1</v>
      </c>
      <c r="KD18" s="35" t="s">
        <v>1365</v>
      </c>
      <c r="KE18" s="48"/>
      <c r="KF18" s="35" t="s">
        <v>1393</v>
      </c>
      <c r="KG18" s="48"/>
      <c r="KH18" s="44">
        <v>35740</v>
      </c>
      <c r="KI18" s="35" t="s">
        <v>1281</v>
      </c>
      <c r="KL18" s="48" t="str">
        <f>IF(ISNUMBER(Tableau2[[#This Row],['[distance_domicile_enq']]]),Tableau2[[#This Row],['[distance_domicile_enq']]]*(1.1+0.3*EXP(-Tableau2[[#This Row],['[distance_domicile_enq']]]/20)),"")</f>
        <v/>
      </c>
      <c r="KN18" s="48"/>
      <c r="KO18" s="48"/>
      <c r="KP18" s="35">
        <v>46</v>
      </c>
      <c r="KQ18" s="35" t="s">
        <v>1301</v>
      </c>
      <c r="KR18" s="35" t="s">
        <v>1302</v>
      </c>
      <c r="KS18" s="35"/>
      <c r="KU18" s="35">
        <v>4500</v>
      </c>
      <c r="KW18" s="35" t="s">
        <v>1310</v>
      </c>
    </row>
    <row r="19" spans="1:311" x14ac:dyDescent="0.2">
      <c r="A19" s="35" t="s">
        <v>1612</v>
      </c>
      <c r="B19" s="35" t="s">
        <v>568</v>
      </c>
      <c r="C19" s="35" t="s">
        <v>2183</v>
      </c>
      <c r="D19" s="60">
        <v>3</v>
      </c>
      <c r="E19" s="48">
        <f>Tableau2[[#This Row],['[taille_totale_groupe_corrige']]]/Tableau2[[#This Row],['[nb_repondant_groupe']]]</f>
        <v>1</v>
      </c>
      <c r="F19" s="48"/>
      <c r="G19" s="48" t="str">
        <f>CONCATENATE(Tableau2[[#This Row],['[id_site_enq']]],"-",Tableau2[[#This Row],['[date_enq_num']]],"-",Tableau2[[#This Row],['[categorie_corrige']]])</f>
        <v>50-43217-</v>
      </c>
      <c r="H19" s="61">
        <v>3</v>
      </c>
      <c r="I19" s="35">
        <v>50</v>
      </c>
      <c r="J19" s="35" t="s">
        <v>795</v>
      </c>
      <c r="K19" s="36">
        <v>43217</v>
      </c>
      <c r="L19" s="37">
        <f t="shared" si="1"/>
        <v>43217</v>
      </c>
      <c r="M19" s="35">
        <v>11</v>
      </c>
      <c r="N19" s="35">
        <v>17</v>
      </c>
      <c r="P19" s="35">
        <v>43</v>
      </c>
      <c r="Q19" s="35">
        <v>4</v>
      </c>
      <c r="R19" s="60" t="str">
        <f>IF(OR(ISNUMBER(Tableau2[[#This Row],['[monvelo_musc']]]),ISNUMBER(Tableau2[[#This Row],['[monvelo_vae']]]),ISNUMBER(Tableau2[[#This Row],['[pret_musc']]]),ISNUMBER(Tableau2[[#This Row],['[pret_vae']]]),ISNUMBER(Tableau2[[#This Row],['[loc_vae']]]),ISNUMBER(Tableau2[[#This Row],['[loc_musc']]])),SUM(Tableau2[[#This Row],['[monvelo_musc']]:['[loc_vae']]]),"")</f>
        <v/>
      </c>
      <c r="S19" s="60" t="str">
        <f>IF(OR(ISNUMBER(Tableau2[[#This Row],['[monvelo_vae']]]),ISNUMBER(Tableau2[[#This Row],['[pret_vae']]]),ISNUMBER(Tableau2[[#This Row],['[loc_vae']]])),Tableau2[[#This Row],['[monvelo_vae']]]+Tableau2[[#This Row],['[pret_vae']]]+Tableau2[[#This Row],['[loc_vae']]],"")</f>
        <v/>
      </c>
      <c r="T19" s="60" t="str">
        <f>IF(OR(ISNUMBER(Tableau2[[#This Row],['[monvelo_musc']]]),ISNUMBER(Tableau2[[#This Row],['[pret_musc']]]),ISNUMBER(Tableau2[[#This Row],['[loc_musc']]])),Tableau2[[#This Row],['[monvelo_musc']]]+Tableau2[[#This Row],['[pret_musc']]]+Tableau2[[#This Row],['[loc_musc']]],"")</f>
        <v/>
      </c>
      <c r="U19" s="60" t="str">
        <f>IF(OR(ISNUMBER(Tableau2[[#This Row],['[loc_musc']]]),ISNUMBER(Tableau2[[#This Row],['[loc_vae']]])),Tableau2[[#This Row],['[loc_musc']]]+Tableau2[[#This Row],['[loc_vae']]],"")</f>
        <v/>
      </c>
      <c r="AL19" s="35" t="s">
        <v>1339</v>
      </c>
      <c r="AM19" s="48" t="s">
        <v>1339</v>
      </c>
      <c r="AN19" s="35" t="s">
        <v>50</v>
      </c>
      <c r="AP19" s="37">
        <v>20</v>
      </c>
      <c r="AQ19" s="72">
        <v>20</v>
      </c>
      <c r="AR19" s="72">
        <v>20</v>
      </c>
      <c r="AS19" s="72">
        <f>Tableau2[[#This Row],['[km_sortie_corrige']]]*Tableau2[[#This Row],['[coef_red']]]</f>
        <v>0</v>
      </c>
      <c r="AT19" s="72">
        <f>Tableau2[[#This Row],['[km_sortie_corrige']]]*Tableau2[[#This Row],['[coef_red']]]*IF(Tableau2[[#This Row],['[type_trajet']]]="Boucle",0.4,1)</f>
        <v>0</v>
      </c>
      <c r="AU19" s="35" t="s">
        <v>1276</v>
      </c>
      <c r="AW19" s="35" t="s">
        <v>1277</v>
      </c>
      <c r="AX19" s="35">
        <v>1</v>
      </c>
      <c r="AY19" s="35">
        <v>0</v>
      </c>
      <c r="AZ19" s="35">
        <v>0</v>
      </c>
      <c r="BA19" s="35">
        <v>0</v>
      </c>
      <c r="BB19" s="35">
        <v>0</v>
      </c>
      <c r="BC19" s="35">
        <v>0</v>
      </c>
      <c r="BD19" s="35">
        <v>0</v>
      </c>
      <c r="BE19" s="35">
        <v>0</v>
      </c>
      <c r="BH19" s="37">
        <v>0</v>
      </c>
      <c r="BI19" s="48" t="str">
        <f>IF(OR(Tableau2[[#This Row],['[type_groupe']]]="En famille",Tableau2[[#This Row],['[type_groupe']]]="Avec des amis",Tableau2[[#This Row],['[type_groupe']]]="En club",Tableau2[[#This Row],['[type_groupe']]]="En groupe avec une agence ou TO"),"En groupe",Tableau2[[#This Row],['[type_groupe']]])</f>
        <v>En groupe</v>
      </c>
      <c r="BJ19"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groupe</v>
      </c>
      <c r="BK19" s="35" t="s">
        <v>1287</v>
      </c>
      <c r="BL19" s="35">
        <v>0</v>
      </c>
      <c r="BM19" s="35">
        <v>0</v>
      </c>
      <c r="BN19" s="35">
        <v>1</v>
      </c>
      <c r="BO19" s="35">
        <v>0</v>
      </c>
      <c r="BP19" s="35">
        <v>0</v>
      </c>
      <c r="BQ19" s="35">
        <v>0</v>
      </c>
      <c r="BR19" s="35">
        <v>0</v>
      </c>
      <c r="BU19" s="72">
        <f>Tableau2[[#This Row],['[nb_enfants']]]+Tableau2[[#This Row],['[nb_adultes']]]</f>
        <v>3</v>
      </c>
      <c r="BV19" s="72">
        <f>Tableau2[[#This Row],['[taille_totale_groupe']]]</f>
        <v>3</v>
      </c>
      <c r="BW19" s="37">
        <v>0</v>
      </c>
      <c r="BX19" s="37">
        <v>3</v>
      </c>
      <c r="BY19" s="35" t="s">
        <v>1304</v>
      </c>
      <c r="BZ19" s="35">
        <v>0</v>
      </c>
      <c r="CA19" s="35">
        <v>1</v>
      </c>
      <c r="CB19" s="35">
        <v>0</v>
      </c>
      <c r="CC19" s="35">
        <v>0</v>
      </c>
      <c r="CD19" s="35">
        <v>0</v>
      </c>
      <c r="CE19" s="35">
        <v>0</v>
      </c>
      <c r="CF19" s="35">
        <v>0</v>
      </c>
      <c r="CG19" s="35">
        <v>0</v>
      </c>
      <c r="CH19" s="35">
        <v>0</v>
      </c>
      <c r="CI19" s="35">
        <v>0</v>
      </c>
      <c r="CJ19" s="35">
        <v>0</v>
      </c>
      <c r="CK19" s="35">
        <v>0</v>
      </c>
      <c r="CL19" s="35">
        <v>0</v>
      </c>
      <c r="CO19" s="35" t="s">
        <v>1291</v>
      </c>
      <c r="CP19" s="35">
        <v>2</v>
      </c>
      <c r="CQ19" s="35" t="s">
        <v>1772</v>
      </c>
      <c r="CR19" s="35">
        <v>0</v>
      </c>
      <c r="CS19" s="35">
        <v>0</v>
      </c>
      <c r="CT19" s="35">
        <v>0</v>
      </c>
      <c r="CU19" s="35">
        <v>0</v>
      </c>
      <c r="CV19" s="35">
        <v>0</v>
      </c>
      <c r="CW19" s="35">
        <v>0</v>
      </c>
      <c r="CX19" s="35">
        <v>0</v>
      </c>
      <c r="CY19" s="35">
        <v>0</v>
      </c>
      <c r="CZ19" s="35">
        <v>0</v>
      </c>
      <c r="DA19" s="35">
        <v>0</v>
      </c>
      <c r="DB19" s="35">
        <v>0</v>
      </c>
      <c r="DC19" s="35">
        <v>1</v>
      </c>
      <c r="DD19" s="35">
        <v>0</v>
      </c>
      <c r="DO19" s="35" t="s">
        <v>1280</v>
      </c>
      <c r="DP19" s="35">
        <v>0</v>
      </c>
      <c r="DQ19" s="35">
        <v>0</v>
      </c>
      <c r="DR19" s="35">
        <v>0</v>
      </c>
      <c r="DS19" s="35">
        <v>0</v>
      </c>
      <c r="DT19" s="35">
        <v>0</v>
      </c>
      <c r="DU19" s="35">
        <v>0</v>
      </c>
      <c r="DV19" s="35">
        <v>0</v>
      </c>
      <c r="DW19" s="35">
        <v>0</v>
      </c>
      <c r="DX19" s="35">
        <v>0</v>
      </c>
      <c r="DY19" s="35">
        <v>0</v>
      </c>
      <c r="DZ19" s="35">
        <v>0</v>
      </c>
      <c r="EA19" s="35">
        <v>0</v>
      </c>
      <c r="EB19" s="35">
        <v>0</v>
      </c>
      <c r="EC19" s="35">
        <v>0</v>
      </c>
      <c r="ED19" s="35">
        <v>1</v>
      </c>
      <c r="EE19" s="35">
        <v>0</v>
      </c>
      <c r="EL19" s="35">
        <v>4</v>
      </c>
      <c r="EM19" s="35">
        <v>4</v>
      </c>
      <c r="EN19" s="35">
        <v>3</v>
      </c>
      <c r="EO19" s="35">
        <v>4</v>
      </c>
      <c r="EP19" s="35">
        <v>2</v>
      </c>
      <c r="EQ19" s="35">
        <v>2</v>
      </c>
      <c r="ER19" s="35" t="s">
        <v>1599</v>
      </c>
      <c r="ES19" s="35">
        <v>3</v>
      </c>
      <c r="ET19" s="35">
        <v>3</v>
      </c>
      <c r="EU19" s="35">
        <v>3</v>
      </c>
      <c r="EV19" s="35">
        <v>3</v>
      </c>
      <c r="EW19" s="35" t="s">
        <v>1599</v>
      </c>
      <c r="EX19" s="35" t="s">
        <v>1599</v>
      </c>
      <c r="EY19" s="35" t="s">
        <v>1599</v>
      </c>
      <c r="EZ19" s="35" t="s">
        <v>1599</v>
      </c>
      <c r="FA19" s="35" t="s">
        <v>1599</v>
      </c>
      <c r="FB19" s="35">
        <v>3</v>
      </c>
      <c r="FC19" s="35">
        <v>2</v>
      </c>
      <c r="FD19" s="35" t="s">
        <v>1599</v>
      </c>
      <c r="FE19" s="35" t="s">
        <v>1599</v>
      </c>
      <c r="FF19" s="35" t="s">
        <v>1599</v>
      </c>
      <c r="FG19" s="35" t="s">
        <v>1599</v>
      </c>
      <c r="FH19" s="35" t="s">
        <v>1881</v>
      </c>
      <c r="FI19" s="35" t="s">
        <v>54</v>
      </c>
      <c r="FJ19"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touriste</v>
      </c>
      <c r="FK19" s="48" t="str">
        <f>IF(Tableau2[[#This Row],['[tour_exc']]]="excursionniste","exc",IF(Tableau2[[#This Row],['[categorie_corrige']]]="Itinérant","iti","tour"))</f>
        <v>tour</v>
      </c>
      <c r="FL19" s="48" t="str">
        <f>CONCATENATE(Tableau2[[#This Row],['[id_troncon']]],"-",Tableau2[[#This Row],['[profil']]])</f>
        <v>4-tour</v>
      </c>
      <c r="FM19" s="37">
        <v>6</v>
      </c>
      <c r="FN19" s="72">
        <v>6</v>
      </c>
      <c r="FO19" s="35" t="s">
        <v>1341</v>
      </c>
      <c r="FR19" s="48" t="s">
        <v>1427</v>
      </c>
      <c r="FS19" s="48" t="str">
        <f>IF(AND(ISTEXT(Tableau2[[#This Row],['[mode_heb_regroupe']]]),Tableau2[[#This Row],['[mode_heb_regroupe']]]="Non marchand"),"Non marchand",IF(AND(ISTEXT(Tableau2[[#This Row],['[mode_heb_regroupe']]]),Tableau2[[#This Row],['[mode_heb_regroupe']]]&lt;&gt;"Non marchand"),"Marchand",""))</f>
        <v>Non marchand</v>
      </c>
      <c r="FT19" s="35" t="s">
        <v>1342</v>
      </c>
      <c r="FV19" s="35" t="s">
        <v>781</v>
      </c>
      <c r="FY19" s="60" t="str">
        <f>IF(ISNUMBER(Tableau2[[#This Row],['[distance_heb_enq']]]),Tableau2[[#This Row],['[distance_heb_enq']]]*(1.1+0.3*EXP(-Tableau2[[#This Row],['[distance_heb_enq']]]/20)),"")</f>
        <v/>
      </c>
      <c r="FZ19" s="35" t="s">
        <v>1343</v>
      </c>
      <c r="GB19" s="35" t="s">
        <v>1284</v>
      </c>
      <c r="GM19" s="35"/>
      <c r="GN19" s="35" t="s">
        <v>201</v>
      </c>
      <c r="GO19" s="35">
        <v>0</v>
      </c>
      <c r="GP19" s="35">
        <v>1</v>
      </c>
      <c r="GQ19" s="35">
        <v>0</v>
      </c>
      <c r="GR19" s="35">
        <v>0</v>
      </c>
      <c r="GS19" s="35">
        <v>0</v>
      </c>
      <c r="GT19" s="35">
        <v>0</v>
      </c>
      <c r="GU19" s="35">
        <v>0</v>
      </c>
      <c r="GV19" s="35">
        <v>0</v>
      </c>
      <c r="GW19" s="35">
        <v>0</v>
      </c>
      <c r="GY19" s="48"/>
      <c r="HB19" s="48" t="str">
        <f>IF(ISNUMBER(Tableau2[[#This Row],['[tour_dep_to']]]),Tableau2[[#This Row],['[tour_dep_to']]]/Tableau2[[#This Row],['[tour_to_nb_jour']]],"")</f>
        <v/>
      </c>
      <c r="HE19" s="20"/>
      <c r="HF19" s="48" t="str">
        <f>IF(AND(ISTEXT(Tableau2[[#This Row],['[intention_dep']]]),Tableau2[[#This Row],['[tour_exc']]]="excursionniste"),Tableau2[[#This Row],['[intention_dep']]],"")</f>
        <v/>
      </c>
      <c r="HG19" s="48" t="str">
        <f>IF(AND(ISTEXT(Tableau2[[#This Row],['[intention_dep']]]),Tableau2[[#This Row],['[tour_exc']]]="touriste"),Tableau2[[#This Row],['[intention_dep']]],"")</f>
        <v/>
      </c>
      <c r="HJ19" s="20">
        <v>0</v>
      </c>
      <c r="HN19" s="20">
        <v>10</v>
      </c>
      <c r="HO19" s="20"/>
      <c r="HP19" s="20" t="s">
        <v>1599</v>
      </c>
      <c r="HQ19" s="20"/>
      <c r="HR19" s="20" t="s">
        <v>1599</v>
      </c>
      <c r="HS19" s="20"/>
      <c r="HT19" s="20" t="s">
        <v>1599</v>
      </c>
      <c r="HU19" s="20"/>
      <c r="HX19" s="20" t="s">
        <v>1599</v>
      </c>
      <c r="JW19"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pas exploitable</v>
      </c>
      <c r="JX19"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19" s="35" t="s">
        <v>1299</v>
      </c>
      <c r="KA19" s="35">
        <v>0</v>
      </c>
      <c r="KB19" s="35">
        <v>0</v>
      </c>
      <c r="KC19" s="35">
        <v>1</v>
      </c>
      <c r="KD19" s="35" t="s">
        <v>1365</v>
      </c>
      <c r="KE19" s="48"/>
      <c r="KF19" s="35" t="s">
        <v>1393</v>
      </c>
      <c r="KG19" s="48"/>
      <c r="KH19" s="44">
        <v>35740</v>
      </c>
      <c r="KI19" s="35" t="s">
        <v>1281</v>
      </c>
      <c r="KL19" s="48" t="str">
        <f>IF(ISNUMBER(Tableau2[[#This Row],['[distance_domicile_enq']]]),Tableau2[[#This Row],['[distance_domicile_enq']]]*(1.1+0.3*EXP(-Tableau2[[#This Row],['[distance_domicile_enq']]]/20)),"")</f>
        <v/>
      </c>
      <c r="KN19" s="48"/>
      <c r="KO19" s="48"/>
      <c r="KP19" s="35">
        <v>17</v>
      </c>
      <c r="KQ19" s="35" t="s">
        <v>1301</v>
      </c>
      <c r="KR19" s="35" t="s">
        <v>1309</v>
      </c>
      <c r="KS19" s="35"/>
      <c r="KW19" s="35" t="s">
        <v>1303</v>
      </c>
    </row>
    <row r="20" spans="1:311" x14ac:dyDescent="0.2">
      <c r="A20" s="35" t="s">
        <v>1612</v>
      </c>
      <c r="B20" s="35" t="s">
        <v>568</v>
      </c>
      <c r="C20" s="35" t="s">
        <v>2184</v>
      </c>
      <c r="D20" s="60">
        <v>2</v>
      </c>
      <c r="E20" s="48">
        <f>Tableau2[[#This Row],['[taille_totale_groupe_corrige']]]/Tableau2[[#This Row],['[nb_repondant_groupe']]]</f>
        <v>1</v>
      </c>
      <c r="F20" s="48"/>
      <c r="G20" s="48" t="str">
        <f>CONCATENATE(Tableau2[[#This Row],['[id_site_enq']]],"-",Tableau2[[#This Row],['[date_enq_num']]],"-",Tableau2[[#This Row],['[categorie_corrige']]])</f>
        <v>50-43217-</v>
      </c>
      <c r="H20" s="61">
        <v>2</v>
      </c>
      <c r="I20" s="35">
        <v>50</v>
      </c>
      <c r="J20" s="35" t="s">
        <v>795</v>
      </c>
      <c r="K20" s="36">
        <v>43217</v>
      </c>
      <c r="L20" s="37">
        <f t="shared" si="1"/>
        <v>43217</v>
      </c>
      <c r="M20" s="35">
        <v>11</v>
      </c>
      <c r="N20" s="35">
        <v>17</v>
      </c>
      <c r="P20" s="35">
        <v>43</v>
      </c>
      <c r="Q20" s="35">
        <v>4</v>
      </c>
      <c r="R20" s="60" t="str">
        <f>IF(OR(ISNUMBER(Tableau2[[#This Row],['[monvelo_musc']]]),ISNUMBER(Tableau2[[#This Row],['[monvelo_vae']]]),ISNUMBER(Tableau2[[#This Row],['[pret_musc']]]),ISNUMBER(Tableau2[[#This Row],['[pret_vae']]]),ISNUMBER(Tableau2[[#This Row],['[loc_vae']]]),ISNUMBER(Tableau2[[#This Row],['[loc_musc']]])),SUM(Tableau2[[#This Row],['[monvelo_musc']]:['[loc_vae']]]),"")</f>
        <v/>
      </c>
      <c r="S20" s="60" t="str">
        <f>IF(OR(ISNUMBER(Tableau2[[#This Row],['[monvelo_vae']]]),ISNUMBER(Tableau2[[#This Row],['[pret_vae']]]),ISNUMBER(Tableau2[[#This Row],['[loc_vae']]])),Tableau2[[#This Row],['[monvelo_vae']]]+Tableau2[[#This Row],['[pret_vae']]]+Tableau2[[#This Row],['[loc_vae']]],"")</f>
        <v/>
      </c>
      <c r="T20" s="60" t="str">
        <f>IF(OR(ISNUMBER(Tableau2[[#This Row],['[monvelo_musc']]]),ISNUMBER(Tableau2[[#This Row],['[pret_musc']]]),ISNUMBER(Tableau2[[#This Row],['[loc_musc']]])),Tableau2[[#This Row],['[monvelo_musc']]]+Tableau2[[#This Row],['[pret_musc']]]+Tableau2[[#This Row],['[loc_musc']]],"")</f>
        <v/>
      </c>
      <c r="U20" s="60" t="str">
        <f>IF(OR(ISNUMBER(Tableau2[[#This Row],['[loc_musc']]]),ISNUMBER(Tableau2[[#This Row],['[loc_vae']]])),Tableau2[[#This Row],['[loc_musc']]]+Tableau2[[#This Row],['[loc_vae']]],"")</f>
        <v/>
      </c>
      <c r="AL20" s="35" t="s">
        <v>1358</v>
      </c>
      <c r="AM20" s="48" t="s">
        <v>1358</v>
      </c>
      <c r="AN20" s="35" t="s">
        <v>1275</v>
      </c>
      <c r="AP20" s="37">
        <v>15</v>
      </c>
      <c r="AQ20" s="72">
        <v>15</v>
      </c>
      <c r="AR20" s="72">
        <v>15</v>
      </c>
      <c r="AS20" s="72">
        <f>Tableau2[[#This Row],['[km_sortie_corrige']]]*Tableau2[[#This Row],['[coef_red']]]</f>
        <v>0</v>
      </c>
      <c r="AT20" s="72">
        <f>Tableau2[[#This Row],['[km_sortie_corrige']]]*Tableau2[[#This Row],['[coef_red']]]*IF(Tableau2[[#This Row],['[type_trajet']]]="Boucle",0.4,1)</f>
        <v>0</v>
      </c>
      <c r="AU20" s="35" t="s">
        <v>1340</v>
      </c>
      <c r="AW20" s="35" t="s">
        <v>1277</v>
      </c>
      <c r="AX20" s="35">
        <v>1</v>
      </c>
      <c r="AY20" s="35">
        <v>0</v>
      </c>
      <c r="AZ20" s="35">
        <v>0</v>
      </c>
      <c r="BA20" s="35">
        <v>0</v>
      </c>
      <c r="BB20" s="35">
        <v>0</v>
      </c>
      <c r="BC20" s="35">
        <v>0</v>
      </c>
      <c r="BD20" s="35">
        <v>0</v>
      </c>
      <c r="BE20" s="35">
        <v>0</v>
      </c>
      <c r="BH20" s="37">
        <v>2</v>
      </c>
      <c r="BI20" s="48" t="str">
        <f>IF(OR(Tableau2[[#This Row],['[type_groupe']]]="En famille",Tableau2[[#This Row],['[type_groupe']]]="Avec des amis",Tableau2[[#This Row],['[type_groupe']]]="En club",Tableau2[[#This Row],['[type_groupe']]]="En groupe avec une agence ou TO"),"En groupe",Tableau2[[#This Row],['[type_groupe']]])</f>
        <v>En couple</v>
      </c>
      <c r="BJ20"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couple</v>
      </c>
      <c r="BK20" s="35" t="s">
        <v>1311</v>
      </c>
      <c r="BL20" s="35">
        <v>0</v>
      </c>
      <c r="BM20" s="35">
        <v>1</v>
      </c>
      <c r="BN20" s="35">
        <v>0</v>
      </c>
      <c r="BO20" s="35">
        <v>0</v>
      </c>
      <c r="BP20" s="35">
        <v>0</v>
      </c>
      <c r="BQ20" s="35">
        <v>0</v>
      </c>
      <c r="BR20" s="35">
        <v>0</v>
      </c>
      <c r="BU20" s="72">
        <f>Tableau2[[#This Row],['[nb_enfants']]]+Tableau2[[#This Row],['[nb_adultes']]]</f>
        <v>2</v>
      </c>
      <c r="BV20" s="72">
        <f>Tableau2[[#This Row],['[taille_totale_groupe']]]</f>
        <v>2</v>
      </c>
      <c r="BW20" s="37">
        <v>0</v>
      </c>
      <c r="BX20" s="37">
        <v>2</v>
      </c>
      <c r="BY20" s="35" t="s">
        <v>1687</v>
      </c>
      <c r="BZ20" s="35">
        <v>0</v>
      </c>
      <c r="CA20" s="35">
        <v>1</v>
      </c>
      <c r="CB20" s="35">
        <v>1</v>
      </c>
      <c r="CC20" s="35">
        <v>1</v>
      </c>
      <c r="CD20" s="35">
        <v>0</v>
      </c>
      <c r="CE20" s="35">
        <v>0</v>
      </c>
      <c r="CF20" s="35">
        <v>0</v>
      </c>
      <c r="CG20" s="35">
        <v>1</v>
      </c>
      <c r="CH20" s="35">
        <v>1</v>
      </c>
      <c r="CI20" s="35">
        <v>0</v>
      </c>
      <c r="CJ20" s="35">
        <v>1</v>
      </c>
      <c r="CK20" s="35">
        <v>1</v>
      </c>
      <c r="CL20" s="35">
        <v>0</v>
      </c>
      <c r="CO20" s="35" t="s">
        <v>1291</v>
      </c>
      <c r="CQ20" s="35" t="s">
        <v>1756</v>
      </c>
      <c r="CR20" s="35">
        <v>1</v>
      </c>
      <c r="CS20" s="35">
        <v>0</v>
      </c>
      <c r="CT20" s="35">
        <v>1</v>
      </c>
      <c r="CU20" s="35">
        <v>1</v>
      </c>
      <c r="CV20" s="35">
        <v>0</v>
      </c>
      <c r="CW20" s="35">
        <v>1</v>
      </c>
      <c r="CX20" s="35">
        <v>0</v>
      </c>
      <c r="CY20" s="35">
        <v>1</v>
      </c>
      <c r="CZ20" s="35">
        <v>0</v>
      </c>
      <c r="DA20" s="35">
        <v>0</v>
      </c>
      <c r="DB20" s="35">
        <v>1</v>
      </c>
      <c r="DC20" s="35">
        <v>0</v>
      </c>
      <c r="DD20" s="35">
        <v>0</v>
      </c>
      <c r="DH20" s="35" t="s">
        <v>1394</v>
      </c>
      <c r="DO20" s="35" t="s">
        <v>1794</v>
      </c>
      <c r="DP20" s="35">
        <v>1</v>
      </c>
      <c r="DQ20" s="35">
        <v>1</v>
      </c>
      <c r="DR20" s="35">
        <v>0</v>
      </c>
      <c r="DS20" s="35">
        <v>0</v>
      </c>
      <c r="DT20" s="35">
        <v>0</v>
      </c>
      <c r="DU20" s="35">
        <v>0</v>
      </c>
      <c r="DV20" s="35">
        <v>0</v>
      </c>
      <c r="DW20" s="35">
        <v>0</v>
      </c>
      <c r="DX20" s="35">
        <v>1</v>
      </c>
      <c r="DY20" s="35">
        <v>0</v>
      </c>
      <c r="DZ20" s="35">
        <v>0</v>
      </c>
      <c r="EA20" s="35">
        <v>0</v>
      </c>
      <c r="EB20" s="35">
        <v>0</v>
      </c>
      <c r="EC20" s="35">
        <v>0</v>
      </c>
      <c r="ED20" s="35">
        <v>0</v>
      </c>
      <c r="EE20" s="35">
        <v>0</v>
      </c>
      <c r="EL20" s="35">
        <v>4</v>
      </c>
      <c r="EM20" s="35">
        <v>4</v>
      </c>
      <c r="EN20" s="35">
        <v>4</v>
      </c>
      <c r="EO20" s="35">
        <v>4</v>
      </c>
      <c r="EP20" s="35">
        <v>4</v>
      </c>
      <c r="EQ20" s="35">
        <v>4</v>
      </c>
      <c r="ER20" s="35">
        <v>4</v>
      </c>
      <c r="ES20" s="35">
        <v>4</v>
      </c>
      <c r="ET20" s="35">
        <v>4</v>
      </c>
      <c r="EU20" s="35">
        <v>4</v>
      </c>
      <c r="EV20" s="35">
        <v>4</v>
      </c>
      <c r="EW20" s="35">
        <v>4</v>
      </c>
      <c r="EX20" s="35">
        <v>4</v>
      </c>
      <c r="EY20" s="35">
        <v>4</v>
      </c>
      <c r="EZ20" s="35">
        <v>4</v>
      </c>
      <c r="FA20" s="35">
        <v>4</v>
      </c>
      <c r="FB20" s="35" t="s">
        <v>1599</v>
      </c>
      <c r="FC20" s="35" t="s">
        <v>1599</v>
      </c>
      <c r="FD20" s="35" t="s">
        <v>1599</v>
      </c>
      <c r="FE20" s="35" t="s">
        <v>1599</v>
      </c>
      <c r="FF20" s="35" t="s">
        <v>1599</v>
      </c>
      <c r="FG20" s="35" t="s">
        <v>1599</v>
      </c>
      <c r="FH20" s="35" t="s">
        <v>1881</v>
      </c>
      <c r="FI20" s="35" t="s">
        <v>54</v>
      </c>
      <c r="FJ20"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touriste</v>
      </c>
      <c r="FK20" s="48" t="str">
        <f>IF(Tableau2[[#This Row],['[tour_exc']]]="excursionniste","exc",IF(Tableau2[[#This Row],['[categorie_corrige']]]="Itinérant","iti","tour"))</f>
        <v>tour</v>
      </c>
      <c r="FL20" s="48" t="str">
        <f>CONCATENATE(Tableau2[[#This Row],['[id_troncon']]],"-",Tableau2[[#This Row],['[profil']]])</f>
        <v>4-tour</v>
      </c>
      <c r="FM20" s="37">
        <v>7</v>
      </c>
      <c r="FN20" s="72">
        <v>7</v>
      </c>
      <c r="FO20" s="35" t="s">
        <v>1297</v>
      </c>
      <c r="FR20" s="48" t="s">
        <v>2021</v>
      </c>
      <c r="FS20" s="48" t="str">
        <f>IF(AND(ISTEXT(Tableau2[[#This Row],['[mode_heb_regroupe']]]),Tableau2[[#This Row],['[mode_heb_regroupe']]]="Non marchand"),"Non marchand",IF(AND(ISTEXT(Tableau2[[#This Row],['[mode_heb_regroupe']]]),Tableau2[[#This Row],['[mode_heb_regroupe']]]&lt;&gt;"Non marchand"),"Marchand",""))</f>
        <v>Marchand</v>
      </c>
      <c r="FT20" s="35" t="s">
        <v>54</v>
      </c>
      <c r="FV20" s="35" t="s">
        <v>782</v>
      </c>
      <c r="FY20" s="60" t="str">
        <f>IF(ISNUMBER(Tableau2[[#This Row],['[distance_heb_enq']]]),Tableau2[[#This Row],['[distance_heb_enq']]]*(1.1+0.3*EXP(-Tableau2[[#This Row],['[distance_heb_enq']]]/20)),"")</f>
        <v/>
      </c>
      <c r="FZ20" s="35" t="s">
        <v>1296</v>
      </c>
      <c r="GB20" s="35" t="s">
        <v>1284</v>
      </c>
      <c r="GM20" s="35"/>
      <c r="GN20" s="35" t="s">
        <v>201</v>
      </c>
      <c r="GO20" s="35">
        <v>0</v>
      </c>
      <c r="GP20" s="35">
        <v>1</v>
      </c>
      <c r="GQ20" s="35">
        <v>0</v>
      </c>
      <c r="GR20" s="35">
        <v>0</v>
      </c>
      <c r="GS20" s="35">
        <v>0</v>
      </c>
      <c r="GT20" s="35">
        <v>0</v>
      </c>
      <c r="GU20" s="35">
        <v>0</v>
      </c>
      <c r="GV20" s="35">
        <v>0</v>
      </c>
      <c r="GW20" s="35">
        <v>0</v>
      </c>
      <c r="GY20" s="48"/>
      <c r="HB20" s="48" t="str">
        <f>IF(ISNUMBER(Tableau2[[#This Row],['[tour_dep_to']]]),Tableau2[[#This Row],['[tour_dep_to']]]/Tableau2[[#This Row],['[tour_to_nb_jour']]],"")</f>
        <v/>
      </c>
      <c r="HE20" s="20"/>
      <c r="HF20" s="48" t="str">
        <f>IF(AND(ISTEXT(Tableau2[[#This Row],['[intention_dep']]]),Tableau2[[#This Row],['[tour_exc']]]="excursionniste"),Tableau2[[#This Row],['[intention_dep']]],"")</f>
        <v/>
      </c>
      <c r="HG20" s="48" t="str">
        <f>IF(AND(ISTEXT(Tableau2[[#This Row],['[intention_dep']]]),Tableau2[[#This Row],['[tour_exc']]]="touriste"),Tableau2[[#This Row],['[intention_dep']]],"")</f>
        <v/>
      </c>
      <c r="HJ20" s="20"/>
      <c r="HN20" s="20">
        <v>100</v>
      </c>
      <c r="HO20" s="20"/>
      <c r="HP20" s="20">
        <v>100</v>
      </c>
      <c r="HQ20" s="20"/>
      <c r="HR20" s="20" t="s">
        <v>1599</v>
      </c>
      <c r="HS20" s="20"/>
      <c r="HT20" s="20">
        <v>200</v>
      </c>
      <c r="HU20" s="20"/>
      <c r="HX20" s="20" t="s">
        <v>1599</v>
      </c>
      <c r="JW20"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pas exploitable</v>
      </c>
      <c r="JX20"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20" s="35" t="s">
        <v>1299</v>
      </c>
      <c r="KA20" s="35">
        <v>0</v>
      </c>
      <c r="KB20" s="35">
        <v>0</v>
      </c>
      <c r="KC20" s="35">
        <v>1</v>
      </c>
      <c r="KD20" s="35"/>
      <c r="KE20" s="48"/>
      <c r="KF20" s="35" t="s">
        <v>1395</v>
      </c>
      <c r="KG20" s="48"/>
      <c r="KH20" s="44">
        <v>34150</v>
      </c>
      <c r="KI20" s="35" t="s">
        <v>1281</v>
      </c>
      <c r="KL20" s="48" t="str">
        <f>IF(ISNUMBER(Tableau2[[#This Row],['[distance_domicile_enq']]]),Tableau2[[#This Row],['[distance_domicile_enq']]]*(1.1+0.3*EXP(-Tableau2[[#This Row],['[distance_domicile_enq']]]/20)),"")</f>
        <v/>
      </c>
      <c r="KN20" s="48"/>
      <c r="KO20" s="48"/>
      <c r="KP20" s="35">
        <v>56</v>
      </c>
      <c r="KQ20" s="35" t="s">
        <v>1282</v>
      </c>
      <c r="KR20" s="35" t="s">
        <v>1336</v>
      </c>
      <c r="KS20" s="35"/>
      <c r="KU20" s="35">
        <v>4000</v>
      </c>
      <c r="KW20" s="35" t="s">
        <v>1303</v>
      </c>
    </row>
    <row r="21" spans="1:311" x14ac:dyDescent="0.2">
      <c r="A21" s="35" t="s">
        <v>1612</v>
      </c>
      <c r="B21" s="35" t="s">
        <v>568</v>
      </c>
      <c r="C21" s="35" t="s">
        <v>2185</v>
      </c>
      <c r="D21" s="60">
        <v>2</v>
      </c>
      <c r="E21" s="48">
        <f>Tableau2[[#This Row],['[taille_totale_groupe_corrige']]]/Tableau2[[#This Row],['[nb_repondant_groupe']]]</f>
        <v>1</v>
      </c>
      <c r="F21" s="48"/>
      <c r="G21" s="48" t="str">
        <f>CONCATENATE(Tableau2[[#This Row],['[id_site_enq']]],"-",Tableau2[[#This Row],['[date_enq_num']]],"-",Tableau2[[#This Row],['[categorie_corrige']]])</f>
        <v>50-43217-</v>
      </c>
      <c r="H21" s="61">
        <v>2</v>
      </c>
      <c r="I21" s="35">
        <v>50</v>
      </c>
      <c r="J21" s="35" t="s">
        <v>795</v>
      </c>
      <c r="K21" s="36">
        <v>43217</v>
      </c>
      <c r="L21" s="37">
        <f t="shared" si="1"/>
        <v>43217</v>
      </c>
      <c r="M21" s="35">
        <v>11</v>
      </c>
      <c r="N21" s="35">
        <v>17</v>
      </c>
      <c r="P21" s="35">
        <v>43</v>
      </c>
      <c r="Q21" s="35">
        <v>4</v>
      </c>
      <c r="R21" s="60" t="str">
        <f>IF(OR(ISNUMBER(Tableau2[[#This Row],['[monvelo_musc']]]),ISNUMBER(Tableau2[[#This Row],['[monvelo_vae']]]),ISNUMBER(Tableau2[[#This Row],['[pret_musc']]]),ISNUMBER(Tableau2[[#This Row],['[pret_vae']]]),ISNUMBER(Tableau2[[#This Row],['[loc_vae']]]),ISNUMBER(Tableau2[[#This Row],['[loc_musc']]])),SUM(Tableau2[[#This Row],['[monvelo_musc']]:['[loc_vae']]]),"")</f>
        <v/>
      </c>
      <c r="S21" s="60" t="str">
        <f>IF(OR(ISNUMBER(Tableau2[[#This Row],['[monvelo_vae']]]),ISNUMBER(Tableau2[[#This Row],['[pret_vae']]]),ISNUMBER(Tableau2[[#This Row],['[loc_vae']]])),Tableau2[[#This Row],['[monvelo_vae']]]+Tableau2[[#This Row],['[pret_vae']]]+Tableau2[[#This Row],['[loc_vae']]],"")</f>
        <v/>
      </c>
      <c r="T21" s="60" t="str">
        <f>IF(OR(ISNUMBER(Tableau2[[#This Row],['[monvelo_musc']]]),ISNUMBER(Tableau2[[#This Row],['[pret_musc']]]),ISNUMBER(Tableau2[[#This Row],['[loc_musc']]])),Tableau2[[#This Row],['[monvelo_musc']]]+Tableau2[[#This Row],['[pret_musc']]]+Tableau2[[#This Row],['[loc_musc']]],"")</f>
        <v/>
      </c>
      <c r="U21" s="60" t="str">
        <f>IF(OR(ISNUMBER(Tableau2[[#This Row],['[loc_musc']]]),ISNUMBER(Tableau2[[#This Row],['[loc_vae']]])),Tableau2[[#This Row],['[loc_musc']]]+Tableau2[[#This Row],['[loc_vae']]],"")</f>
        <v/>
      </c>
      <c r="AL21" s="35" t="s">
        <v>1339</v>
      </c>
      <c r="AM21" s="48" t="s">
        <v>1339</v>
      </c>
      <c r="AN21" s="35" t="s">
        <v>1275</v>
      </c>
      <c r="AP21" s="37">
        <v>15</v>
      </c>
      <c r="AQ21" s="72">
        <v>15</v>
      </c>
      <c r="AR21" s="72">
        <v>15</v>
      </c>
      <c r="AS21" s="72">
        <f>Tableau2[[#This Row],['[km_sortie_corrige']]]*Tableau2[[#This Row],['[coef_red']]]</f>
        <v>0</v>
      </c>
      <c r="AT21" s="72">
        <f>Tableau2[[#This Row],['[km_sortie_corrige']]]*Tableau2[[#This Row],['[coef_red']]]*IF(Tableau2[[#This Row],['[type_trajet']]]="Boucle",0.4,1)</f>
        <v>0</v>
      </c>
      <c r="AU21" s="35" t="s">
        <v>1340</v>
      </c>
      <c r="AW21" s="35" t="s">
        <v>1277</v>
      </c>
      <c r="AX21" s="35">
        <v>1</v>
      </c>
      <c r="AY21" s="35">
        <v>0</v>
      </c>
      <c r="AZ21" s="35">
        <v>0</v>
      </c>
      <c r="BA21" s="35">
        <v>0</v>
      </c>
      <c r="BB21" s="35">
        <v>0</v>
      </c>
      <c r="BC21" s="35">
        <v>0</v>
      </c>
      <c r="BD21" s="35">
        <v>0</v>
      </c>
      <c r="BE21" s="35">
        <v>0</v>
      </c>
      <c r="BH21" s="37">
        <v>3</v>
      </c>
      <c r="BI21" s="48" t="str">
        <f>IF(OR(Tableau2[[#This Row],['[type_groupe']]]="En famille",Tableau2[[#This Row],['[type_groupe']]]="Avec des amis",Tableau2[[#This Row],['[type_groupe']]]="En club",Tableau2[[#This Row],['[type_groupe']]]="En groupe avec une agence ou TO"),"En groupe",Tableau2[[#This Row],['[type_groupe']]])</f>
        <v>En couple</v>
      </c>
      <c r="BJ21"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couple</v>
      </c>
      <c r="BK21" s="35" t="s">
        <v>1311</v>
      </c>
      <c r="BL21" s="35">
        <v>0</v>
      </c>
      <c r="BM21" s="35">
        <v>1</v>
      </c>
      <c r="BN21" s="35">
        <v>0</v>
      </c>
      <c r="BO21" s="35">
        <v>0</v>
      </c>
      <c r="BP21" s="35">
        <v>0</v>
      </c>
      <c r="BQ21" s="35">
        <v>0</v>
      </c>
      <c r="BR21" s="35">
        <v>0</v>
      </c>
      <c r="BU21" s="72">
        <f>Tableau2[[#This Row],['[nb_enfants']]]+Tableau2[[#This Row],['[nb_adultes']]]</f>
        <v>2</v>
      </c>
      <c r="BV21" s="72">
        <f>Tableau2[[#This Row],['[taille_totale_groupe']]]</f>
        <v>2</v>
      </c>
      <c r="BW21" s="37">
        <v>0</v>
      </c>
      <c r="BX21" s="37">
        <v>2</v>
      </c>
      <c r="BY21" s="35" t="s">
        <v>1687</v>
      </c>
      <c r="BZ21" s="35">
        <v>0</v>
      </c>
      <c r="CA21" s="35">
        <v>1</v>
      </c>
      <c r="CB21" s="35">
        <v>1</v>
      </c>
      <c r="CC21" s="35">
        <v>1</v>
      </c>
      <c r="CD21" s="35">
        <v>0</v>
      </c>
      <c r="CE21" s="35">
        <v>0</v>
      </c>
      <c r="CF21" s="35">
        <v>0</v>
      </c>
      <c r="CG21" s="35">
        <v>1</v>
      </c>
      <c r="CH21" s="35">
        <v>1</v>
      </c>
      <c r="CI21" s="35">
        <v>0</v>
      </c>
      <c r="CJ21" s="35">
        <v>1</v>
      </c>
      <c r="CK21" s="35">
        <v>1</v>
      </c>
      <c r="CL21" s="35">
        <v>0</v>
      </c>
      <c r="CO21" s="35" t="s">
        <v>1291</v>
      </c>
      <c r="CQ21" s="35" t="s">
        <v>1757</v>
      </c>
      <c r="CR21" s="35">
        <v>1</v>
      </c>
      <c r="CS21" s="35">
        <v>0</v>
      </c>
      <c r="CT21" s="35">
        <v>1</v>
      </c>
      <c r="CU21" s="35">
        <v>0</v>
      </c>
      <c r="CV21" s="35">
        <v>0</v>
      </c>
      <c r="CW21" s="35">
        <v>1</v>
      </c>
      <c r="CX21" s="35">
        <v>0</v>
      </c>
      <c r="CY21" s="35">
        <v>1</v>
      </c>
      <c r="CZ21" s="35">
        <v>0</v>
      </c>
      <c r="DA21" s="35">
        <v>0</v>
      </c>
      <c r="DB21" s="35">
        <v>1</v>
      </c>
      <c r="DC21" s="35">
        <v>0</v>
      </c>
      <c r="DD21" s="35">
        <v>0</v>
      </c>
      <c r="DO21" s="35" t="s">
        <v>1794</v>
      </c>
      <c r="DP21" s="35">
        <v>1</v>
      </c>
      <c r="DQ21" s="35">
        <v>1</v>
      </c>
      <c r="DR21" s="35">
        <v>0</v>
      </c>
      <c r="DS21" s="35">
        <v>0</v>
      </c>
      <c r="DT21" s="35">
        <v>0</v>
      </c>
      <c r="DU21" s="35">
        <v>0</v>
      </c>
      <c r="DV21" s="35">
        <v>0</v>
      </c>
      <c r="DW21" s="35">
        <v>0</v>
      </c>
      <c r="DX21" s="35">
        <v>1</v>
      </c>
      <c r="DY21" s="35">
        <v>0</v>
      </c>
      <c r="DZ21" s="35">
        <v>0</v>
      </c>
      <c r="EA21" s="35">
        <v>0</v>
      </c>
      <c r="EB21" s="35">
        <v>0</v>
      </c>
      <c r="EC21" s="35">
        <v>0</v>
      </c>
      <c r="ED21" s="35">
        <v>0</v>
      </c>
      <c r="EE21" s="35">
        <v>0</v>
      </c>
      <c r="EL21" s="35">
        <v>4</v>
      </c>
      <c r="EM21" s="35">
        <v>4</v>
      </c>
      <c r="EN21" s="35">
        <v>4</v>
      </c>
      <c r="EO21" s="35">
        <v>4</v>
      </c>
      <c r="EP21" s="35">
        <v>4</v>
      </c>
      <c r="EQ21" s="35">
        <v>4</v>
      </c>
      <c r="ER21" s="35">
        <v>4</v>
      </c>
      <c r="ES21" s="35">
        <v>4</v>
      </c>
      <c r="ET21" s="35">
        <v>4</v>
      </c>
      <c r="EU21" s="35">
        <v>4</v>
      </c>
      <c r="EV21" s="35">
        <v>4</v>
      </c>
      <c r="EW21" s="35">
        <v>4</v>
      </c>
      <c r="EX21" s="35">
        <v>4</v>
      </c>
      <c r="EY21" s="35">
        <v>4</v>
      </c>
      <c r="EZ21" s="35">
        <v>4</v>
      </c>
      <c r="FA21" s="35">
        <v>4</v>
      </c>
      <c r="FB21" s="35">
        <v>4</v>
      </c>
      <c r="FC21" s="35">
        <v>4</v>
      </c>
      <c r="FD21" s="35">
        <v>4</v>
      </c>
      <c r="FE21" s="35" t="s">
        <v>1599</v>
      </c>
      <c r="FF21" s="35" t="s">
        <v>1599</v>
      </c>
      <c r="FG21" s="35" t="s">
        <v>1599</v>
      </c>
      <c r="FH21" s="35" t="s">
        <v>1881</v>
      </c>
      <c r="FI21" s="35" t="s">
        <v>54</v>
      </c>
      <c r="FJ21"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touriste</v>
      </c>
      <c r="FK21" s="48" t="str">
        <f>IF(Tableau2[[#This Row],['[tour_exc']]]="excursionniste","exc",IF(Tableau2[[#This Row],['[categorie_corrige']]]="Itinérant","iti","tour"))</f>
        <v>tour</v>
      </c>
      <c r="FL21" s="48" t="str">
        <f>CONCATENATE(Tableau2[[#This Row],['[id_troncon']]],"-",Tableau2[[#This Row],['[profil']]])</f>
        <v>4-tour</v>
      </c>
      <c r="FM21" s="37">
        <v>7</v>
      </c>
      <c r="FN21" s="72">
        <v>7</v>
      </c>
      <c r="FO21" s="35" t="s">
        <v>1297</v>
      </c>
      <c r="FR21" s="48" t="s">
        <v>2021</v>
      </c>
      <c r="FS21" s="48" t="str">
        <f>IF(AND(ISTEXT(Tableau2[[#This Row],['[mode_heb_regroupe']]]),Tableau2[[#This Row],['[mode_heb_regroupe']]]="Non marchand"),"Non marchand",IF(AND(ISTEXT(Tableau2[[#This Row],['[mode_heb_regroupe']]]),Tableau2[[#This Row],['[mode_heb_regroupe']]]&lt;&gt;"Non marchand"),"Marchand",""))</f>
        <v>Marchand</v>
      </c>
      <c r="FT21" s="35" t="s">
        <v>54</v>
      </c>
      <c r="FV21" s="35" t="s">
        <v>782</v>
      </c>
      <c r="FY21" s="60" t="str">
        <f>IF(ISNUMBER(Tableau2[[#This Row],['[distance_heb_enq']]]),Tableau2[[#This Row],['[distance_heb_enq']]]*(1.1+0.3*EXP(-Tableau2[[#This Row],['[distance_heb_enq']]]/20)),"")</f>
        <v/>
      </c>
      <c r="FZ21" s="35" t="s">
        <v>1296</v>
      </c>
      <c r="GB21" s="35" t="s">
        <v>1284</v>
      </c>
      <c r="GM21" s="35"/>
      <c r="GN21" s="35" t="s">
        <v>201</v>
      </c>
      <c r="GO21" s="35">
        <v>0</v>
      </c>
      <c r="GP21" s="35">
        <v>1</v>
      </c>
      <c r="GQ21" s="35">
        <v>0</v>
      </c>
      <c r="GR21" s="35">
        <v>0</v>
      </c>
      <c r="GS21" s="35">
        <v>0</v>
      </c>
      <c r="GT21" s="35">
        <v>0</v>
      </c>
      <c r="GU21" s="35">
        <v>0</v>
      </c>
      <c r="GV21" s="35">
        <v>0</v>
      </c>
      <c r="GW21" s="35">
        <v>0</v>
      </c>
      <c r="GY21" s="48"/>
      <c r="HB21" s="48" t="str">
        <f>IF(ISNUMBER(Tableau2[[#This Row],['[tour_dep_to']]]),Tableau2[[#This Row],['[tour_dep_to']]]/Tableau2[[#This Row],['[tour_to_nb_jour']]],"")</f>
        <v/>
      </c>
      <c r="HE21" s="20"/>
      <c r="HF21" s="48" t="str">
        <f>IF(AND(ISTEXT(Tableau2[[#This Row],['[intention_dep']]]),Tableau2[[#This Row],['[tour_exc']]]="excursionniste"),Tableau2[[#This Row],['[intention_dep']]],"")</f>
        <v/>
      </c>
      <c r="HG21" s="48" t="str">
        <f>IF(AND(ISTEXT(Tableau2[[#This Row],['[intention_dep']]]),Tableau2[[#This Row],['[tour_exc']]]="touriste"),Tableau2[[#This Row],['[intention_dep']]],"")</f>
        <v/>
      </c>
      <c r="HJ21" s="20"/>
      <c r="HN21" s="20">
        <v>100</v>
      </c>
      <c r="HO21" s="20"/>
      <c r="HP21" s="20">
        <v>100</v>
      </c>
      <c r="HQ21" s="20"/>
      <c r="HR21" s="20" t="s">
        <v>1599</v>
      </c>
      <c r="HS21" s="20"/>
      <c r="HT21" s="20">
        <v>200</v>
      </c>
      <c r="HU21" s="20"/>
      <c r="HX21" s="20" t="s">
        <v>1599</v>
      </c>
      <c r="JW21"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pas exploitable</v>
      </c>
      <c r="JX21"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21" s="35" t="s">
        <v>1299</v>
      </c>
      <c r="KA21" s="35">
        <v>0</v>
      </c>
      <c r="KB21" s="35">
        <v>0</v>
      </c>
      <c r="KC21" s="35">
        <v>1</v>
      </c>
      <c r="KD21" s="35"/>
      <c r="KE21" s="48"/>
      <c r="KF21" s="35" t="s">
        <v>1395</v>
      </c>
      <c r="KG21" s="48"/>
      <c r="KH21" s="44">
        <v>34151</v>
      </c>
      <c r="KI21" s="35" t="s">
        <v>1281</v>
      </c>
      <c r="KL21" s="48" t="str">
        <f>IF(ISNUMBER(Tableau2[[#This Row],['[distance_domicile_enq']]]),Tableau2[[#This Row],['[distance_domicile_enq']]]*(1.1+0.3*EXP(-Tableau2[[#This Row],['[distance_domicile_enq']]]/20)),"")</f>
        <v/>
      </c>
      <c r="KN21" s="48"/>
      <c r="KO21" s="48"/>
      <c r="KP21" s="35">
        <v>53</v>
      </c>
      <c r="KQ21" s="35" t="s">
        <v>1301</v>
      </c>
      <c r="KR21" s="35" t="s">
        <v>1302</v>
      </c>
      <c r="KS21" s="35"/>
      <c r="KU21" s="35">
        <v>4000</v>
      </c>
      <c r="KW21" s="35" t="s">
        <v>1303</v>
      </c>
    </row>
    <row r="22" spans="1:311" x14ac:dyDescent="0.2">
      <c r="A22" s="35" t="s">
        <v>1612</v>
      </c>
      <c r="B22" s="35" t="s">
        <v>568</v>
      </c>
      <c r="C22" s="35" t="s">
        <v>83</v>
      </c>
      <c r="D22" s="60">
        <v>1</v>
      </c>
      <c r="E22" s="48">
        <f>Tableau2[[#This Row],['[taille_totale_groupe_corrige']]]/Tableau2[[#This Row],['[nb_repondant_groupe']]]</f>
        <v>4</v>
      </c>
      <c r="F22" s="48"/>
      <c r="G22" s="48" t="str">
        <f>CONCATENATE(Tableau2[[#This Row],['[id_site_enq']]],"-",Tableau2[[#This Row],['[date_enq_num']]],"-",Tableau2[[#This Row],['[categorie_corrige']]])</f>
        <v>50-43217-</v>
      </c>
      <c r="H22" s="61">
        <v>1</v>
      </c>
      <c r="I22" s="35">
        <v>50</v>
      </c>
      <c r="J22" s="35" t="s">
        <v>795</v>
      </c>
      <c r="K22" s="36">
        <v>43217</v>
      </c>
      <c r="L22" s="37">
        <f t="shared" si="1"/>
        <v>43217</v>
      </c>
      <c r="M22" s="35">
        <v>11</v>
      </c>
      <c r="N22" s="35">
        <v>17</v>
      </c>
      <c r="P22" s="35">
        <v>43</v>
      </c>
      <c r="Q22" s="35">
        <v>4</v>
      </c>
      <c r="R22" s="60" t="str">
        <f>IF(OR(ISNUMBER(Tableau2[[#This Row],['[monvelo_musc']]]),ISNUMBER(Tableau2[[#This Row],['[monvelo_vae']]]),ISNUMBER(Tableau2[[#This Row],['[pret_musc']]]),ISNUMBER(Tableau2[[#This Row],['[pret_vae']]]),ISNUMBER(Tableau2[[#This Row],['[loc_vae']]]),ISNUMBER(Tableau2[[#This Row],['[loc_musc']]])),SUM(Tableau2[[#This Row],['[monvelo_musc']]:['[loc_vae']]]),"")</f>
        <v/>
      </c>
      <c r="S22" s="60" t="str">
        <f>IF(OR(ISNUMBER(Tableau2[[#This Row],['[monvelo_vae']]]),ISNUMBER(Tableau2[[#This Row],['[pret_vae']]]),ISNUMBER(Tableau2[[#This Row],['[loc_vae']]])),Tableau2[[#This Row],['[monvelo_vae']]]+Tableau2[[#This Row],['[pret_vae']]]+Tableau2[[#This Row],['[loc_vae']]],"")</f>
        <v/>
      </c>
      <c r="T22" s="60" t="str">
        <f>IF(OR(ISNUMBER(Tableau2[[#This Row],['[monvelo_musc']]]),ISNUMBER(Tableau2[[#This Row],['[pret_musc']]]),ISNUMBER(Tableau2[[#This Row],['[loc_musc']]])),Tableau2[[#This Row],['[monvelo_musc']]]+Tableau2[[#This Row],['[pret_musc']]]+Tableau2[[#This Row],['[loc_musc']]],"")</f>
        <v/>
      </c>
      <c r="U22" s="60" t="str">
        <f>IF(OR(ISNUMBER(Tableau2[[#This Row],['[loc_musc']]]),ISNUMBER(Tableau2[[#This Row],['[loc_vae']]])),Tableau2[[#This Row],['[loc_musc']]]+Tableau2[[#This Row],['[loc_vae']]],"")</f>
        <v/>
      </c>
      <c r="AL22" s="35" t="s">
        <v>1339</v>
      </c>
      <c r="AM22" s="48" t="s">
        <v>1339</v>
      </c>
      <c r="AN22" s="35" t="s">
        <v>1275</v>
      </c>
      <c r="AP22" s="37">
        <v>16</v>
      </c>
      <c r="AQ22" s="72">
        <v>16</v>
      </c>
      <c r="AR22" s="72">
        <v>16</v>
      </c>
      <c r="AS22" s="72">
        <f>Tableau2[[#This Row],['[km_sortie_corrige']]]*Tableau2[[#This Row],['[coef_red']]]</f>
        <v>0</v>
      </c>
      <c r="AT22" s="72">
        <f>Tableau2[[#This Row],['[km_sortie_corrige']]]*Tableau2[[#This Row],['[coef_red']]]*IF(Tableau2[[#This Row],['[type_trajet']]]="Boucle",0.4,1)</f>
        <v>0</v>
      </c>
      <c r="AU22" s="35" t="s">
        <v>1276</v>
      </c>
      <c r="AW22" s="35" t="s">
        <v>1277</v>
      </c>
      <c r="AX22" s="35">
        <v>1</v>
      </c>
      <c r="AY22" s="35">
        <v>0</v>
      </c>
      <c r="AZ22" s="35">
        <v>0</v>
      </c>
      <c r="BA22" s="35">
        <v>0</v>
      </c>
      <c r="BB22" s="35">
        <v>0</v>
      </c>
      <c r="BC22" s="35">
        <v>0</v>
      </c>
      <c r="BD22" s="35">
        <v>0</v>
      </c>
      <c r="BE22" s="35">
        <v>0</v>
      </c>
      <c r="BH22" s="37">
        <v>0</v>
      </c>
      <c r="BI22" s="48" t="str">
        <f>IF(OR(Tableau2[[#This Row],['[type_groupe']]]="En famille",Tableau2[[#This Row],['[type_groupe']]]="Avec des amis",Tableau2[[#This Row],['[type_groupe']]]="En club",Tableau2[[#This Row],['[type_groupe']]]="En groupe avec une agence ou TO"),"En groupe",Tableau2[[#This Row],['[type_groupe']]])</f>
        <v>En groupe</v>
      </c>
      <c r="BJ22"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groupe</v>
      </c>
      <c r="BK22" s="35" t="s">
        <v>1287</v>
      </c>
      <c r="BL22" s="35">
        <v>0</v>
      </c>
      <c r="BM22" s="35">
        <v>0</v>
      </c>
      <c r="BN22" s="35">
        <v>1</v>
      </c>
      <c r="BO22" s="35">
        <v>0</v>
      </c>
      <c r="BP22" s="35">
        <v>0</v>
      </c>
      <c r="BQ22" s="35">
        <v>0</v>
      </c>
      <c r="BR22" s="35">
        <v>0</v>
      </c>
      <c r="BU22" s="72">
        <f>Tableau2[[#This Row],['[nb_enfants']]]+Tableau2[[#This Row],['[nb_adultes']]]</f>
        <v>4</v>
      </c>
      <c r="BV22" s="72">
        <f>Tableau2[[#This Row],['[taille_totale_groupe']]]</f>
        <v>4</v>
      </c>
      <c r="BW22" s="37">
        <v>1</v>
      </c>
      <c r="BX22" s="37">
        <v>3</v>
      </c>
      <c r="BY22" s="35" t="s">
        <v>1688</v>
      </c>
      <c r="BZ22" s="35">
        <v>0</v>
      </c>
      <c r="CA22" s="35">
        <v>1</v>
      </c>
      <c r="CB22" s="35">
        <v>0</v>
      </c>
      <c r="CC22" s="35">
        <v>1</v>
      </c>
      <c r="CD22" s="35">
        <v>0</v>
      </c>
      <c r="CE22" s="35">
        <v>0</v>
      </c>
      <c r="CF22" s="35">
        <v>0</v>
      </c>
      <c r="CG22" s="35">
        <v>1</v>
      </c>
      <c r="CH22" s="35">
        <v>0</v>
      </c>
      <c r="CI22" s="35">
        <v>0</v>
      </c>
      <c r="CJ22" s="35">
        <v>1</v>
      </c>
      <c r="CK22" s="35">
        <v>0</v>
      </c>
      <c r="CL22" s="35">
        <v>0</v>
      </c>
      <c r="CO22" s="35" t="s">
        <v>1291</v>
      </c>
      <c r="CP22" s="35">
        <v>10</v>
      </c>
      <c r="CQ22" s="35" t="s">
        <v>1772</v>
      </c>
      <c r="CR22" s="35">
        <v>0</v>
      </c>
      <c r="CS22" s="35">
        <v>0</v>
      </c>
      <c r="CT22" s="35">
        <v>0</v>
      </c>
      <c r="CU22" s="35">
        <v>0</v>
      </c>
      <c r="CV22" s="35">
        <v>0</v>
      </c>
      <c r="CW22" s="35">
        <v>0</v>
      </c>
      <c r="CX22" s="35">
        <v>0</v>
      </c>
      <c r="CY22" s="35">
        <v>0</v>
      </c>
      <c r="CZ22" s="35">
        <v>0</v>
      </c>
      <c r="DA22" s="35">
        <v>0</v>
      </c>
      <c r="DB22" s="35">
        <v>0</v>
      </c>
      <c r="DC22" s="35">
        <v>1</v>
      </c>
      <c r="DD22" s="35">
        <v>0</v>
      </c>
      <c r="DO22" s="35" t="s">
        <v>1280</v>
      </c>
      <c r="DP22" s="35">
        <v>0</v>
      </c>
      <c r="DQ22" s="35">
        <v>0</v>
      </c>
      <c r="DR22" s="35">
        <v>0</v>
      </c>
      <c r="DS22" s="35">
        <v>0</v>
      </c>
      <c r="DT22" s="35">
        <v>0</v>
      </c>
      <c r="DU22" s="35">
        <v>0</v>
      </c>
      <c r="DV22" s="35">
        <v>0</v>
      </c>
      <c r="DW22" s="35">
        <v>0</v>
      </c>
      <c r="DX22" s="35">
        <v>0</v>
      </c>
      <c r="DY22" s="35">
        <v>0</v>
      </c>
      <c r="DZ22" s="35">
        <v>0</v>
      </c>
      <c r="EA22" s="35">
        <v>0</v>
      </c>
      <c r="EB22" s="35">
        <v>0</v>
      </c>
      <c r="EC22" s="35">
        <v>0</v>
      </c>
      <c r="ED22" s="35">
        <v>1</v>
      </c>
      <c r="EE22" s="35">
        <v>0</v>
      </c>
      <c r="EL22" s="35">
        <v>4</v>
      </c>
      <c r="EM22" s="35">
        <v>3</v>
      </c>
      <c r="EN22" s="35">
        <v>2</v>
      </c>
      <c r="EO22" s="35">
        <v>3</v>
      </c>
      <c r="EP22" s="35">
        <v>2</v>
      </c>
      <c r="EQ22" s="35">
        <v>3</v>
      </c>
      <c r="ER22" s="35" t="s">
        <v>1599</v>
      </c>
      <c r="ES22" s="35">
        <v>3</v>
      </c>
      <c r="ET22" s="35">
        <v>3</v>
      </c>
      <c r="EU22" s="35" t="s">
        <v>1599</v>
      </c>
      <c r="EV22" s="35" t="s">
        <v>1599</v>
      </c>
      <c r="EW22" s="35" t="s">
        <v>1599</v>
      </c>
      <c r="EX22" s="35" t="s">
        <v>1599</v>
      </c>
      <c r="EY22" s="35" t="s">
        <v>1599</v>
      </c>
      <c r="EZ22" s="35">
        <v>4</v>
      </c>
      <c r="FA22" s="35">
        <v>3</v>
      </c>
      <c r="FB22" s="35">
        <v>4</v>
      </c>
      <c r="FC22" s="35" t="s">
        <v>1599</v>
      </c>
      <c r="FD22" s="35" t="s">
        <v>1599</v>
      </c>
      <c r="FE22" s="35" t="s">
        <v>1599</v>
      </c>
      <c r="FF22" s="35" t="s">
        <v>1599</v>
      </c>
      <c r="FG22" s="35" t="s">
        <v>1599</v>
      </c>
      <c r="FH22" s="35" t="s">
        <v>1881</v>
      </c>
      <c r="FI22" s="35" t="s">
        <v>54</v>
      </c>
      <c r="FJ22"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touriste</v>
      </c>
      <c r="FK22" s="48" t="str">
        <f>IF(Tableau2[[#This Row],['[tour_exc']]]="excursionniste","exc",IF(Tableau2[[#This Row],['[categorie_corrige']]]="Itinérant","iti","tour"))</f>
        <v>tour</v>
      </c>
      <c r="FL22" s="48" t="str">
        <f>CONCATENATE(Tableau2[[#This Row],['[id_troncon']]],"-",Tableau2[[#This Row],['[profil']]])</f>
        <v>4-tour</v>
      </c>
      <c r="FM22" s="37"/>
      <c r="FN22" s="72" t="s">
        <v>1599</v>
      </c>
      <c r="FS22" s="48" t="str">
        <f>IF(AND(ISTEXT(Tableau2[[#This Row],['[mode_heb_regroupe']]]),Tableau2[[#This Row],['[mode_heb_regroupe']]]="Non marchand"),"Non marchand",IF(AND(ISTEXT(Tableau2[[#This Row],['[mode_heb_regroupe']]]),Tableau2[[#This Row],['[mode_heb_regroupe']]]&lt;&gt;"Non marchand"),"Marchand",""))</f>
        <v/>
      </c>
      <c r="FY22" s="60" t="str">
        <f>IF(ISNUMBER(Tableau2[[#This Row],['[distance_heb_enq']]]),Tableau2[[#This Row],['[distance_heb_enq']]]*(1.1+0.3*EXP(-Tableau2[[#This Row],['[distance_heb_enq']]]/20)),"")</f>
        <v/>
      </c>
      <c r="GM22" s="35"/>
      <c r="GN22" s="35" t="s">
        <v>1599</v>
      </c>
      <c r="GO22" s="35"/>
      <c r="GP22" s="35"/>
      <c r="GQ22" s="35"/>
      <c r="GY22" s="48"/>
      <c r="HB22" s="48" t="str">
        <f>IF(ISNUMBER(Tableau2[[#This Row],['[tour_dep_to']]]),Tableau2[[#This Row],['[tour_dep_to']]]/Tableau2[[#This Row],['[tour_to_nb_jour']]],"")</f>
        <v/>
      </c>
      <c r="HE22" s="20"/>
      <c r="HF22" s="48" t="str">
        <f>IF(AND(ISTEXT(Tableau2[[#This Row],['[intention_dep']]]),Tableau2[[#This Row],['[tour_exc']]]="excursionniste"),Tableau2[[#This Row],['[intention_dep']]],"")</f>
        <v/>
      </c>
      <c r="HG22" s="48" t="str">
        <f>IF(AND(ISTEXT(Tableau2[[#This Row],['[intention_dep']]]),Tableau2[[#This Row],['[tour_exc']]]="touriste"),Tableau2[[#This Row],['[intention_dep']]],"")</f>
        <v/>
      </c>
      <c r="HJ22" s="20"/>
      <c r="HN22" s="20" t="s">
        <v>1599</v>
      </c>
      <c r="HO22" s="20"/>
      <c r="HP22" s="20" t="s">
        <v>1599</v>
      </c>
      <c r="HQ22" s="20"/>
      <c r="HR22" s="20" t="s">
        <v>1599</v>
      </c>
      <c r="HS22" s="20"/>
      <c r="HT22" s="20" t="s">
        <v>1599</v>
      </c>
      <c r="HU22" s="20"/>
      <c r="HX22" s="20" t="s">
        <v>1599</v>
      </c>
      <c r="JW22"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pas exploitable</v>
      </c>
      <c r="JX22"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22" s="35" t="s">
        <v>1299</v>
      </c>
      <c r="KA22" s="35">
        <v>0</v>
      </c>
      <c r="KB22" s="35">
        <v>0</v>
      </c>
      <c r="KC22" s="35">
        <v>1</v>
      </c>
      <c r="KD22" s="35" t="s">
        <v>1396</v>
      </c>
      <c r="KE22" s="48"/>
      <c r="KF22" s="35" t="s">
        <v>1397</v>
      </c>
      <c r="KG22" s="48"/>
      <c r="KH22" s="44">
        <v>84000</v>
      </c>
      <c r="KI22" s="35" t="s">
        <v>1281</v>
      </c>
      <c r="KL22" s="48" t="str">
        <f>IF(ISNUMBER(Tableau2[[#This Row],['[distance_domicile_enq']]]),Tableau2[[#This Row],['[distance_domicile_enq']]]*(1.1+0.3*EXP(-Tableau2[[#This Row],['[distance_domicile_enq']]]/20)),"")</f>
        <v/>
      </c>
      <c r="KN22" s="48"/>
      <c r="KO22" s="48"/>
      <c r="KP22" s="35">
        <v>35</v>
      </c>
      <c r="KQ22" s="35" t="s">
        <v>1282</v>
      </c>
      <c r="KR22" s="35" t="s">
        <v>1345</v>
      </c>
      <c r="KS22" s="35"/>
      <c r="KU22" s="35">
        <v>2000</v>
      </c>
      <c r="KW22" s="35" t="s">
        <v>1284</v>
      </c>
    </row>
    <row r="23" spans="1:311" x14ac:dyDescent="0.2">
      <c r="A23" s="35" t="s">
        <v>1612</v>
      </c>
      <c r="B23" s="35" t="s">
        <v>568</v>
      </c>
      <c r="C23" s="35" t="s">
        <v>84</v>
      </c>
      <c r="D23" s="60">
        <v>1</v>
      </c>
      <c r="E23" s="48">
        <f>Tableau2[[#This Row],['[taille_totale_groupe_corrige']]]/Tableau2[[#This Row],['[nb_repondant_groupe']]]</f>
        <v>4</v>
      </c>
      <c r="F23" s="48"/>
      <c r="G23" s="48" t="str">
        <f>CONCATENATE(Tableau2[[#This Row],['[id_site_enq']]],"-",Tableau2[[#This Row],['[date_enq_num']]],"-",Tableau2[[#This Row],['[categorie_corrige']]])</f>
        <v>50-43217-</v>
      </c>
      <c r="H23" s="61">
        <v>1</v>
      </c>
      <c r="I23" s="35">
        <v>50</v>
      </c>
      <c r="J23" s="35" t="s">
        <v>795</v>
      </c>
      <c r="K23" s="36">
        <v>43217</v>
      </c>
      <c r="L23" s="37">
        <f t="shared" si="1"/>
        <v>43217</v>
      </c>
      <c r="M23" s="35">
        <v>11</v>
      </c>
      <c r="N23" s="35">
        <v>17</v>
      </c>
      <c r="P23" s="35">
        <v>43</v>
      </c>
      <c r="Q23" s="35">
        <v>4</v>
      </c>
      <c r="R23" s="60" t="str">
        <f>IF(OR(ISNUMBER(Tableau2[[#This Row],['[monvelo_musc']]]),ISNUMBER(Tableau2[[#This Row],['[monvelo_vae']]]),ISNUMBER(Tableau2[[#This Row],['[pret_musc']]]),ISNUMBER(Tableau2[[#This Row],['[pret_vae']]]),ISNUMBER(Tableau2[[#This Row],['[loc_vae']]]),ISNUMBER(Tableau2[[#This Row],['[loc_musc']]])),SUM(Tableau2[[#This Row],['[monvelo_musc']]:['[loc_vae']]]),"")</f>
        <v/>
      </c>
      <c r="S23" s="60" t="str">
        <f>IF(OR(ISNUMBER(Tableau2[[#This Row],['[monvelo_vae']]]),ISNUMBER(Tableau2[[#This Row],['[pret_vae']]]),ISNUMBER(Tableau2[[#This Row],['[loc_vae']]])),Tableau2[[#This Row],['[monvelo_vae']]]+Tableau2[[#This Row],['[pret_vae']]]+Tableau2[[#This Row],['[loc_vae']]],"")</f>
        <v/>
      </c>
      <c r="T23" s="60" t="str">
        <f>IF(OR(ISNUMBER(Tableau2[[#This Row],['[monvelo_musc']]]),ISNUMBER(Tableau2[[#This Row],['[pret_musc']]]),ISNUMBER(Tableau2[[#This Row],['[loc_musc']]])),Tableau2[[#This Row],['[monvelo_musc']]]+Tableau2[[#This Row],['[pret_musc']]]+Tableau2[[#This Row],['[loc_musc']]],"")</f>
        <v/>
      </c>
      <c r="U23" s="60" t="str">
        <f>IF(OR(ISNUMBER(Tableau2[[#This Row],['[loc_musc']]]),ISNUMBER(Tableau2[[#This Row],['[loc_vae']]])),Tableau2[[#This Row],['[loc_musc']]]+Tableau2[[#This Row],['[loc_vae']]],"")</f>
        <v/>
      </c>
      <c r="AL23" s="35" t="s">
        <v>1358</v>
      </c>
      <c r="AM23" s="48" t="s">
        <v>1358</v>
      </c>
      <c r="AN23" s="35" t="s">
        <v>55</v>
      </c>
      <c r="AP23" s="37">
        <v>17</v>
      </c>
      <c r="AQ23" s="72">
        <v>17</v>
      </c>
      <c r="AR23" s="72">
        <v>17</v>
      </c>
      <c r="AS23" s="72">
        <f>Tableau2[[#This Row],['[km_sortie_corrige']]]*Tableau2[[#This Row],['[coef_red']]]</f>
        <v>0</v>
      </c>
      <c r="AT23" s="72">
        <f>Tableau2[[#This Row],['[km_sortie_corrige']]]*Tableau2[[#This Row],['[coef_red']]]*IF(Tableau2[[#This Row],['[type_trajet']]]="Boucle",0.4,1)</f>
        <v>0</v>
      </c>
      <c r="AU23" s="35" t="s">
        <v>1276</v>
      </c>
      <c r="AW23" s="35" t="s">
        <v>1277</v>
      </c>
      <c r="AX23" s="35">
        <v>1</v>
      </c>
      <c r="AY23" s="35">
        <v>0</v>
      </c>
      <c r="AZ23" s="35">
        <v>0</v>
      </c>
      <c r="BA23" s="35">
        <v>0</v>
      </c>
      <c r="BB23" s="35">
        <v>0</v>
      </c>
      <c r="BC23" s="35">
        <v>0</v>
      </c>
      <c r="BD23" s="35">
        <v>0</v>
      </c>
      <c r="BE23" s="35">
        <v>0</v>
      </c>
      <c r="BI23" s="48" t="str">
        <f>IF(OR(Tableau2[[#This Row],['[type_groupe']]]="En famille",Tableau2[[#This Row],['[type_groupe']]]="Avec des amis",Tableau2[[#This Row],['[type_groupe']]]="En club",Tableau2[[#This Row],['[type_groupe']]]="En groupe avec une agence ou TO"),"En groupe",Tableau2[[#This Row],['[type_groupe']]])</f>
        <v>En groupe</v>
      </c>
      <c r="BJ23"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groupe</v>
      </c>
      <c r="BK23" s="35" t="s">
        <v>1287</v>
      </c>
      <c r="BL23" s="35">
        <v>0</v>
      </c>
      <c r="BM23" s="35">
        <v>0</v>
      </c>
      <c r="BN23" s="35">
        <v>1</v>
      </c>
      <c r="BO23" s="35">
        <v>0</v>
      </c>
      <c r="BP23" s="35">
        <v>0</v>
      </c>
      <c r="BQ23" s="35">
        <v>0</v>
      </c>
      <c r="BR23" s="35">
        <v>0</v>
      </c>
      <c r="BU23" s="72">
        <f>Tableau2[[#This Row],['[nb_enfants']]]+Tableau2[[#This Row],['[nb_adultes']]]</f>
        <v>4</v>
      </c>
      <c r="BV23" s="72">
        <f>Tableau2[[#This Row],['[taille_totale_groupe']]]</f>
        <v>4</v>
      </c>
      <c r="BW23" s="37">
        <v>1</v>
      </c>
      <c r="BX23" s="37">
        <v>3</v>
      </c>
      <c r="BY23" s="35" t="s">
        <v>1663</v>
      </c>
      <c r="BZ23" s="35">
        <v>0</v>
      </c>
      <c r="CA23" s="35">
        <v>1</v>
      </c>
      <c r="CB23" s="35">
        <v>0</v>
      </c>
      <c r="CC23" s="35">
        <v>1</v>
      </c>
      <c r="CD23" s="35">
        <v>0</v>
      </c>
      <c r="CE23" s="35">
        <v>0</v>
      </c>
      <c r="CF23" s="35">
        <v>0</v>
      </c>
      <c r="CG23" s="35">
        <v>0</v>
      </c>
      <c r="CH23" s="35">
        <v>0</v>
      </c>
      <c r="CI23" s="35">
        <v>0</v>
      </c>
      <c r="CJ23" s="35">
        <v>0</v>
      </c>
      <c r="CK23" s="35">
        <v>0</v>
      </c>
      <c r="CL23" s="35">
        <v>0</v>
      </c>
      <c r="CP23" s="35">
        <v>20</v>
      </c>
      <c r="CQ23" s="35" t="s">
        <v>1772</v>
      </c>
      <c r="CR23" s="35">
        <v>0</v>
      </c>
      <c r="CS23" s="35">
        <v>0</v>
      </c>
      <c r="CT23" s="35">
        <v>0</v>
      </c>
      <c r="CU23" s="35">
        <v>0</v>
      </c>
      <c r="CV23" s="35">
        <v>0</v>
      </c>
      <c r="CW23" s="35">
        <v>0</v>
      </c>
      <c r="CX23" s="35">
        <v>0</v>
      </c>
      <c r="CY23" s="35">
        <v>0</v>
      </c>
      <c r="CZ23" s="35">
        <v>0</v>
      </c>
      <c r="DA23" s="35">
        <v>0</v>
      </c>
      <c r="DB23" s="35">
        <v>0</v>
      </c>
      <c r="DC23" s="35">
        <v>1</v>
      </c>
      <c r="DD23" s="35">
        <v>0</v>
      </c>
      <c r="DO23" s="35" t="s">
        <v>1280</v>
      </c>
      <c r="DP23" s="35">
        <v>0</v>
      </c>
      <c r="DQ23" s="35">
        <v>0</v>
      </c>
      <c r="DR23" s="35">
        <v>0</v>
      </c>
      <c r="DS23" s="35">
        <v>0</v>
      </c>
      <c r="DT23" s="35">
        <v>0</v>
      </c>
      <c r="DU23" s="35">
        <v>0</v>
      </c>
      <c r="DV23" s="35">
        <v>0</v>
      </c>
      <c r="DW23" s="35">
        <v>0</v>
      </c>
      <c r="DX23" s="35">
        <v>0</v>
      </c>
      <c r="DY23" s="35">
        <v>0</v>
      </c>
      <c r="DZ23" s="35">
        <v>0</v>
      </c>
      <c r="EA23" s="35">
        <v>0</v>
      </c>
      <c r="EB23" s="35">
        <v>0</v>
      </c>
      <c r="EC23" s="35">
        <v>0</v>
      </c>
      <c r="ED23" s="35">
        <v>1</v>
      </c>
      <c r="EE23" s="35">
        <v>0</v>
      </c>
      <c r="EL23" s="35">
        <v>3</v>
      </c>
      <c r="EM23" s="35">
        <v>4</v>
      </c>
      <c r="EN23" s="35">
        <v>3</v>
      </c>
      <c r="EO23" s="35">
        <v>3</v>
      </c>
      <c r="EP23" s="35">
        <v>4</v>
      </c>
      <c r="EQ23" s="35">
        <v>4</v>
      </c>
      <c r="ER23" s="35">
        <v>4</v>
      </c>
      <c r="ES23" s="35" t="s">
        <v>1599</v>
      </c>
      <c r="ET23" s="35" t="s">
        <v>1599</v>
      </c>
      <c r="EU23" s="35" t="s">
        <v>1599</v>
      </c>
      <c r="EV23" s="35" t="s">
        <v>1599</v>
      </c>
      <c r="EW23" s="35" t="s">
        <v>1599</v>
      </c>
      <c r="EX23" s="35" t="s">
        <v>1599</v>
      </c>
      <c r="EY23" s="35" t="s">
        <v>1599</v>
      </c>
      <c r="EZ23" s="35">
        <v>3</v>
      </c>
      <c r="FA23" s="35" t="s">
        <v>1599</v>
      </c>
      <c r="FB23" s="35">
        <v>4</v>
      </c>
      <c r="FC23" s="35" t="s">
        <v>1599</v>
      </c>
      <c r="FD23" s="35" t="s">
        <v>1599</v>
      </c>
      <c r="FE23" s="35" t="s">
        <v>1599</v>
      </c>
      <c r="FF23" s="35" t="s">
        <v>1599</v>
      </c>
      <c r="FG23" s="35" t="s">
        <v>1599</v>
      </c>
      <c r="FH23" s="35" t="s">
        <v>1881</v>
      </c>
      <c r="FI23" s="35" t="s">
        <v>51</v>
      </c>
      <c r="FJ23"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excursionniste</v>
      </c>
      <c r="FK23" s="48" t="str">
        <f>IF(Tableau2[[#This Row],['[tour_exc']]]="excursionniste","exc",IF(Tableau2[[#This Row],['[categorie_corrige']]]="Itinérant","iti","tour"))</f>
        <v>exc</v>
      </c>
      <c r="FL23" s="48" t="str">
        <f>CONCATENATE(Tableau2[[#This Row],['[id_troncon']]],"-",Tableau2[[#This Row],['[profil']]])</f>
        <v>4-exc</v>
      </c>
      <c r="FM23" s="37"/>
      <c r="FN23" s="72" t="s">
        <v>1599</v>
      </c>
      <c r="FS23" s="48" t="str">
        <f>IF(AND(ISTEXT(Tableau2[[#This Row],['[mode_heb_regroupe']]]),Tableau2[[#This Row],['[mode_heb_regroupe']]]="Non marchand"),"Non marchand",IF(AND(ISTEXT(Tableau2[[#This Row],['[mode_heb_regroupe']]]),Tableau2[[#This Row],['[mode_heb_regroupe']]]&lt;&gt;"Non marchand"),"Marchand",""))</f>
        <v/>
      </c>
      <c r="FY23" s="60" t="str">
        <f>IF(ISNUMBER(Tableau2[[#This Row],['[distance_heb_enq']]]),Tableau2[[#This Row],['[distance_heb_enq']]]*(1.1+0.3*EXP(-Tableau2[[#This Row],['[distance_heb_enq']]]/20)),"")</f>
        <v/>
      </c>
      <c r="GM23" s="35"/>
      <c r="GN23" s="35" t="s">
        <v>1599</v>
      </c>
      <c r="GO23" s="35"/>
      <c r="GP23" s="35"/>
      <c r="GQ23" s="35"/>
      <c r="GY23" s="48"/>
      <c r="HB23" s="48" t="str">
        <f>IF(ISNUMBER(Tableau2[[#This Row],['[tour_dep_to']]]),Tableau2[[#This Row],['[tour_dep_to']]]/Tableau2[[#This Row],['[tour_to_nb_jour']]],"")</f>
        <v/>
      </c>
      <c r="HE23" s="20" t="s">
        <v>51</v>
      </c>
      <c r="HF23" s="48" t="str">
        <f>IF(AND(ISTEXT(Tableau2[[#This Row],['[intention_dep']]]),Tableau2[[#This Row],['[tour_exc']]]="excursionniste"),Tableau2[[#This Row],['[intention_dep']]],"")</f>
        <v>Non</v>
      </c>
      <c r="HG23" s="48" t="str">
        <f>IF(AND(ISTEXT(Tableau2[[#This Row],['[intention_dep']]]),Tableau2[[#This Row],['[tour_exc']]]="touriste"),Tableau2[[#This Row],['[intention_dep']]],"")</f>
        <v/>
      </c>
      <c r="HJ23" s="20"/>
      <c r="HN23" s="20" t="s">
        <v>1599</v>
      </c>
      <c r="HO23" s="20"/>
      <c r="HP23" s="20" t="s">
        <v>1599</v>
      </c>
      <c r="HQ23" s="20"/>
      <c r="HR23" s="20" t="s">
        <v>1599</v>
      </c>
      <c r="HS23" s="20"/>
      <c r="HT23" s="20" t="s">
        <v>1599</v>
      </c>
      <c r="HU23" s="20"/>
      <c r="HX23" s="20" t="s">
        <v>1599</v>
      </c>
      <c r="JW23"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
      </c>
      <c r="JX23"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23" s="35" t="s">
        <v>1325</v>
      </c>
      <c r="KA23" s="35">
        <v>1</v>
      </c>
      <c r="KB23" s="35">
        <v>0</v>
      </c>
      <c r="KC23" s="35">
        <v>0</v>
      </c>
      <c r="KD23" s="35"/>
      <c r="KE23" s="48"/>
      <c r="KF23" s="35" t="s">
        <v>1376</v>
      </c>
      <c r="KG23" s="48"/>
      <c r="KH23" s="44">
        <v>17690</v>
      </c>
      <c r="KI23" s="35" t="s">
        <v>1281</v>
      </c>
      <c r="KL23" s="48" t="str">
        <f>IF(ISNUMBER(Tableau2[[#This Row],['[distance_domicile_enq']]]),Tableau2[[#This Row],['[distance_domicile_enq']]]*(1.1+0.3*EXP(-Tableau2[[#This Row],['[distance_domicile_enq']]]/20)),"")</f>
        <v/>
      </c>
      <c r="KN23" s="48"/>
      <c r="KO23" s="48"/>
      <c r="KP23" s="35">
        <v>60</v>
      </c>
      <c r="KQ23" s="35" t="s">
        <v>1301</v>
      </c>
      <c r="KR23" s="35" t="s">
        <v>1283</v>
      </c>
      <c r="KS23" s="35"/>
      <c r="KW23" s="35" t="s">
        <v>1284</v>
      </c>
    </row>
    <row r="24" spans="1:311" x14ac:dyDescent="0.2">
      <c r="A24" s="35" t="s">
        <v>1612</v>
      </c>
      <c r="B24" s="35" t="s">
        <v>568</v>
      </c>
      <c r="C24" s="35" t="s">
        <v>85</v>
      </c>
      <c r="D24" s="60">
        <v>1</v>
      </c>
      <c r="E24" s="48">
        <f>Tableau2[[#This Row],['[taille_totale_groupe_corrige']]]/Tableau2[[#This Row],['[nb_repondant_groupe']]]</f>
        <v>2</v>
      </c>
      <c r="F24" s="48"/>
      <c r="G24" s="48" t="str">
        <f>CONCATENATE(Tableau2[[#This Row],['[id_site_enq']]],"-",Tableau2[[#This Row],['[date_enq_num']]],"-",Tableau2[[#This Row],['[categorie_corrige']]])</f>
        <v>50-43217-</v>
      </c>
      <c r="H24" s="61">
        <v>1</v>
      </c>
      <c r="I24" s="35">
        <v>50</v>
      </c>
      <c r="J24" s="35" t="s">
        <v>795</v>
      </c>
      <c r="K24" s="36">
        <v>43217</v>
      </c>
      <c r="L24" s="37">
        <f t="shared" si="1"/>
        <v>43217</v>
      </c>
      <c r="M24" s="35">
        <v>11</v>
      </c>
      <c r="N24" s="35">
        <v>17</v>
      </c>
      <c r="P24" s="35">
        <v>43</v>
      </c>
      <c r="Q24" s="35">
        <v>4</v>
      </c>
      <c r="R24" s="60" t="str">
        <f>IF(OR(ISNUMBER(Tableau2[[#This Row],['[monvelo_musc']]]),ISNUMBER(Tableau2[[#This Row],['[monvelo_vae']]]),ISNUMBER(Tableau2[[#This Row],['[pret_musc']]]),ISNUMBER(Tableau2[[#This Row],['[pret_vae']]]),ISNUMBER(Tableau2[[#This Row],['[loc_vae']]]),ISNUMBER(Tableau2[[#This Row],['[loc_musc']]])),SUM(Tableau2[[#This Row],['[monvelo_musc']]:['[loc_vae']]]),"")</f>
        <v/>
      </c>
      <c r="S24" s="60" t="str">
        <f>IF(OR(ISNUMBER(Tableau2[[#This Row],['[monvelo_vae']]]),ISNUMBER(Tableau2[[#This Row],['[pret_vae']]]),ISNUMBER(Tableau2[[#This Row],['[loc_vae']]])),Tableau2[[#This Row],['[monvelo_vae']]]+Tableau2[[#This Row],['[pret_vae']]]+Tableau2[[#This Row],['[loc_vae']]],"")</f>
        <v/>
      </c>
      <c r="T24" s="60" t="str">
        <f>IF(OR(ISNUMBER(Tableau2[[#This Row],['[monvelo_musc']]]),ISNUMBER(Tableau2[[#This Row],['[pret_musc']]]),ISNUMBER(Tableau2[[#This Row],['[loc_musc']]])),Tableau2[[#This Row],['[monvelo_musc']]]+Tableau2[[#This Row],['[pret_musc']]]+Tableau2[[#This Row],['[loc_musc']]],"")</f>
        <v/>
      </c>
      <c r="U24" s="60" t="str">
        <f>IF(OR(ISNUMBER(Tableau2[[#This Row],['[loc_musc']]]),ISNUMBER(Tableau2[[#This Row],['[loc_vae']]])),Tableau2[[#This Row],['[loc_musc']]]+Tableau2[[#This Row],['[loc_vae']]],"")</f>
        <v/>
      </c>
      <c r="AL24" s="35" t="s">
        <v>1274</v>
      </c>
      <c r="AM24" s="48" t="s">
        <v>1274</v>
      </c>
      <c r="AN24" s="35" t="s">
        <v>1275</v>
      </c>
      <c r="AP24" s="37">
        <v>20</v>
      </c>
      <c r="AQ24" s="72">
        <v>20</v>
      </c>
      <c r="AR24" s="72">
        <v>20</v>
      </c>
      <c r="AS24" s="72">
        <f>Tableau2[[#This Row],['[km_sortie_corrige']]]*Tableau2[[#This Row],['[coef_red']]]</f>
        <v>0</v>
      </c>
      <c r="AT24" s="72">
        <f>Tableau2[[#This Row],['[km_sortie_corrige']]]*Tableau2[[#This Row],['[coef_red']]]*IF(Tableau2[[#This Row],['[type_trajet']]]="Boucle",0.4,1)</f>
        <v>0</v>
      </c>
      <c r="AU24" s="35" t="s">
        <v>1276</v>
      </c>
      <c r="AW24" s="35" t="s">
        <v>1277</v>
      </c>
      <c r="AX24" s="35">
        <v>1</v>
      </c>
      <c r="AY24" s="35">
        <v>0</v>
      </c>
      <c r="AZ24" s="35">
        <v>0</v>
      </c>
      <c r="BA24" s="35">
        <v>0</v>
      </c>
      <c r="BB24" s="35">
        <v>0</v>
      </c>
      <c r="BC24" s="35">
        <v>0</v>
      </c>
      <c r="BD24" s="35">
        <v>0</v>
      </c>
      <c r="BE24" s="35">
        <v>0</v>
      </c>
      <c r="BI24" s="48" t="str">
        <f>IF(OR(Tableau2[[#This Row],['[type_groupe']]]="En famille",Tableau2[[#This Row],['[type_groupe']]]="Avec des amis",Tableau2[[#This Row],['[type_groupe']]]="En club",Tableau2[[#This Row],['[type_groupe']]]="En groupe avec une agence ou TO"),"En groupe",Tableau2[[#This Row],['[type_groupe']]])</f>
        <v>En groupe</v>
      </c>
      <c r="BJ24"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groupe</v>
      </c>
      <c r="BK24" s="35" t="s">
        <v>1329</v>
      </c>
      <c r="BL24" s="35">
        <v>0</v>
      </c>
      <c r="BM24" s="35">
        <v>0</v>
      </c>
      <c r="BN24" s="35">
        <v>0</v>
      </c>
      <c r="BO24" s="35">
        <v>1</v>
      </c>
      <c r="BP24" s="35">
        <v>0</v>
      </c>
      <c r="BQ24" s="35">
        <v>0</v>
      </c>
      <c r="BR24" s="35">
        <v>0</v>
      </c>
      <c r="BU24" s="72">
        <f>Tableau2[[#This Row],['[nb_enfants']]]+Tableau2[[#This Row],['[nb_adultes']]]</f>
        <v>2</v>
      </c>
      <c r="BV24" s="72">
        <f>Tableau2[[#This Row],['[taille_totale_groupe']]]</f>
        <v>2</v>
      </c>
      <c r="BW24" s="37">
        <v>0</v>
      </c>
      <c r="BX24" s="37">
        <v>2</v>
      </c>
      <c r="BY24" s="35" t="s">
        <v>1346</v>
      </c>
      <c r="BZ24" s="35">
        <v>0</v>
      </c>
      <c r="CA24" s="35">
        <v>0</v>
      </c>
      <c r="CB24" s="35">
        <v>0</v>
      </c>
      <c r="CC24" s="35">
        <v>0</v>
      </c>
      <c r="CD24" s="35">
        <v>0</v>
      </c>
      <c r="CE24" s="35">
        <v>1</v>
      </c>
      <c r="CF24" s="35">
        <v>0</v>
      </c>
      <c r="CG24" s="35">
        <v>0</v>
      </c>
      <c r="CH24" s="35">
        <v>0</v>
      </c>
      <c r="CI24" s="35">
        <v>0</v>
      </c>
      <c r="CJ24" s="35">
        <v>0</v>
      </c>
      <c r="CK24" s="35">
        <v>0</v>
      </c>
      <c r="CL24" s="35">
        <v>0</v>
      </c>
      <c r="CO24" s="35" t="s">
        <v>1322</v>
      </c>
      <c r="CP24" s="35">
        <v>20</v>
      </c>
      <c r="CQ24" s="35" t="s">
        <v>1755</v>
      </c>
      <c r="CR24" s="35">
        <v>0</v>
      </c>
      <c r="CS24" s="35">
        <v>0</v>
      </c>
      <c r="CT24" s="35">
        <v>0</v>
      </c>
      <c r="CU24" s="35">
        <v>0</v>
      </c>
      <c r="CV24" s="35">
        <v>0</v>
      </c>
      <c r="CW24" s="35">
        <v>1</v>
      </c>
      <c r="CX24" s="35">
        <v>0</v>
      </c>
      <c r="CY24" s="35">
        <v>0</v>
      </c>
      <c r="CZ24" s="35">
        <v>0</v>
      </c>
      <c r="DA24" s="35">
        <v>0</v>
      </c>
      <c r="DB24" s="35">
        <v>0</v>
      </c>
      <c r="DC24" s="35">
        <v>0</v>
      </c>
      <c r="DD24" s="35">
        <v>0</v>
      </c>
      <c r="DO24" s="35" t="s">
        <v>1787</v>
      </c>
      <c r="DP24" s="35">
        <v>1</v>
      </c>
      <c r="DQ24" s="35">
        <v>0</v>
      </c>
      <c r="DR24" s="35">
        <v>0</v>
      </c>
      <c r="DS24" s="35">
        <v>0</v>
      </c>
      <c r="DT24" s="35">
        <v>0</v>
      </c>
      <c r="DU24" s="35">
        <v>0</v>
      </c>
      <c r="DV24" s="35">
        <v>0</v>
      </c>
      <c r="DW24" s="35">
        <v>0</v>
      </c>
      <c r="DX24" s="35">
        <v>1</v>
      </c>
      <c r="DY24" s="35">
        <v>0</v>
      </c>
      <c r="DZ24" s="35">
        <v>0</v>
      </c>
      <c r="EA24" s="35">
        <v>0</v>
      </c>
      <c r="EB24" s="35">
        <v>0</v>
      </c>
      <c r="EC24" s="35">
        <v>0</v>
      </c>
      <c r="ED24" s="35">
        <v>0</v>
      </c>
      <c r="EE24" s="35">
        <v>0</v>
      </c>
      <c r="EL24" s="35">
        <v>4</v>
      </c>
      <c r="EM24" s="35">
        <v>4</v>
      </c>
      <c r="EN24" s="35">
        <v>4</v>
      </c>
      <c r="EO24" s="35">
        <v>4</v>
      </c>
      <c r="EP24" s="35">
        <v>3</v>
      </c>
      <c r="EQ24" s="35">
        <v>3</v>
      </c>
      <c r="ER24" s="35">
        <v>4</v>
      </c>
      <c r="ES24" s="35">
        <v>4</v>
      </c>
      <c r="ET24" s="35">
        <v>4</v>
      </c>
      <c r="EU24" s="35">
        <v>4</v>
      </c>
      <c r="EV24" s="35">
        <v>3</v>
      </c>
      <c r="EW24" s="35">
        <v>3</v>
      </c>
      <c r="EX24" s="35">
        <v>3</v>
      </c>
      <c r="EY24" s="35">
        <v>3</v>
      </c>
      <c r="EZ24" s="35">
        <v>4</v>
      </c>
      <c r="FA24" s="35">
        <v>4</v>
      </c>
      <c r="FB24" s="35">
        <v>4</v>
      </c>
      <c r="FC24" s="35">
        <v>4</v>
      </c>
      <c r="FD24" s="35">
        <v>4</v>
      </c>
      <c r="FE24" s="35">
        <v>4</v>
      </c>
      <c r="FF24" s="35">
        <v>4</v>
      </c>
      <c r="FG24" s="35">
        <v>4</v>
      </c>
      <c r="FI24" s="35" t="s">
        <v>54</v>
      </c>
      <c r="FJ24"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touriste</v>
      </c>
      <c r="FK24" s="48" t="str">
        <f>IF(Tableau2[[#This Row],['[tour_exc']]]="excursionniste","exc",IF(Tableau2[[#This Row],['[categorie_corrige']]]="Itinérant","iti","tour"))</f>
        <v>tour</v>
      </c>
      <c r="FL24" s="48" t="str">
        <f>CONCATENATE(Tableau2[[#This Row],['[id_troncon']]],"-",Tableau2[[#This Row],['[profil']]])</f>
        <v>4-tour</v>
      </c>
      <c r="FM24" s="37">
        <v>3</v>
      </c>
      <c r="FN24" s="72">
        <v>3</v>
      </c>
      <c r="FO24" s="35" t="s">
        <v>1341</v>
      </c>
      <c r="FR24" s="48" t="s">
        <v>1427</v>
      </c>
      <c r="FS24" s="48" t="str">
        <f>IF(AND(ISTEXT(Tableau2[[#This Row],['[mode_heb_regroupe']]]),Tableau2[[#This Row],['[mode_heb_regroupe']]]="Non marchand"),"Non marchand",IF(AND(ISTEXT(Tableau2[[#This Row],['[mode_heb_regroupe']]]),Tableau2[[#This Row],['[mode_heb_regroupe']]]&lt;&gt;"Non marchand"),"Marchand",""))</f>
        <v>Non marchand</v>
      </c>
      <c r="FT24" s="35" t="s">
        <v>1342</v>
      </c>
      <c r="FU24" s="37">
        <v>40</v>
      </c>
      <c r="FV24" s="35" t="s">
        <v>795</v>
      </c>
      <c r="FY24" s="60" t="str">
        <f>IF(ISNUMBER(Tableau2[[#This Row],['[distance_heb_enq']]]),Tableau2[[#This Row],['[distance_heb_enq']]]*(1.1+0.3*EXP(-Tableau2[[#This Row],['[distance_heb_enq']]]/20)),"")</f>
        <v/>
      </c>
      <c r="FZ24" s="35" t="s">
        <v>1296</v>
      </c>
      <c r="GB24" s="35" t="s">
        <v>1284</v>
      </c>
      <c r="GM24" s="35"/>
      <c r="GN24" s="35" t="s">
        <v>1277</v>
      </c>
      <c r="GO24" s="35">
        <v>1</v>
      </c>
      <c r="GP24" s="35">
        <v>0</v>
      </c>
      <c r="GQ24" s="35">
        <v>0</v>
      </c>
      <c r="GR24" s="35">
        <v>0</v>
      </c>
      <c r="GS24" s="35">
        <v>0</v>
      </c>
      <c r="GT24" s="35">
        <v>0</v>
      </c>
      <c r="GU24" s="35">
        <v>0</v>
      </c>
      <c r="GV24" s="35">
        <v>0</v>
      </c>
      <c r="GW24" s="35">
        <v>0</v>
      </c>
      <c r="GY24" s="48"/>
      <c r="HB24" s="48" t="str">
        <f>IF(ISNUMBER(Tableau2[[#This Row],['[tour_dep_to']]]),Tableau2[[#This Row],['[tour_dep_to']]]/Tableau2[[#This Row],['[tour_to_nb_jour']]],"")</f>
        <v/>
      </c>
      <c r="HE24" s="20"/>
      <c r="HF24" s="48" t="str">
        <f>IF(AND(ISTEXT(Tableau2[[#This Row],['[intention_dep']]]),Tableau2[[#This Row],['[tour_exc']]]="excursionniste"),Tableau2[[#This Row],['[intention_dep']]],"")</f>
        <v/>
      </c>
      <c r="HG24" s="48" t="str">
        <f>IF(AND(ISTEXT(Tableau2[[#This Row],['[intention_dep']]]),Tableau2[[#This Row],['[tour_exc']]]="touriste"),Tableau2[[#This Row],['[intention_dep']]],"")</f>
        <v/>
      </c>
      <c r="HJ24" s="20"/>
      <c r="HN24" s="20" t="s">
        <v>1599</v>
      </c>
      <c r="HO24" s="20"/>
      <c r="HP24" s="20" t="s">
        <v>1599</v>
      </c>
      <c r="HQ24" s="20"/>
      <c r="HR24" s="20" t="s">
        <v>1599</v>
      </c>
      <c r="HS24" s="20"/>
      <c r="HT24" s="20" t="s">
        <v>1599</v>
      </c>
      <c r="HU24" s="20"/>
      <c r="HX24" s="20" t="s">
        <v>1599</v>
      </c>
      <c r="JW24"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pas exploitable</v>
      </c>
      <c r="JX24"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24" s="35" t="s">
        <v>1923</v>
      </c>
      <c r="KA24" s="35">
        <v>0</v>
      </c>
      <c r="KB24" s="35">
        <v>1</v>
      </c>
      <c r="KC24" s="35">
        <v>0</v>
      </c>
      <c r="KD24" s="35"/>
      <c r="KE24" s="48"/>
      <c r="KF24" s="35" t="s">
        <v>1398</v>
      </c>
      <c r="KG24" s="48"/>
      <c r="KH24" s="44">
        <v>14000</v>
      </c>
      <c r="KI24" s="35" t="s">
        <v>1281</v>
      </c>
      <c r="KL24" s="48" t="str">
        <f>IF(ISNUMBER(Tableau2[[#This Row],['[distance_domicile_enq']]]),Tableau2[[#This Row],['[distance_domicile_enq']]]*(1.1+0.3*EXP(-Tableau2[[#This Row],['[distance_domicile_enq']]]/20)),"")</f>
        <v/>
      </c>
      <c r="KN24" s="48"/>
      <c r="KO24" s="48"/>
      <c r="KP24" s="35">
        <v>31</v>
      </c>
      <c r="KQ24" s="35" t="s">
        <v>1301</v>
      </c>
      <c r="KR24" s="35" t="s">
        <v>1309</v>
      </c>
      <c r="KS24" s="35"/>
      <c r="KW24" s="35" t="s">
        <v>1303</v>
      </c>
    </row>
    <row r="25" spans="1:311" x14ac:dyDescent="0.2">
      <c r="A25" s="35" t="s">
        <v>1612</v>
      </c>
      <c r="B25" s="35" t="s">
        <v>568</v>
      </c>
      <c r="C25" s="35" t="s">
        <v>86</v>
      </c>
      <c r="D25" s="60">
        <v>1</v>
      </c>
      <c r="E25" s="48">
        <f>Tableau2[[#This Row],['[taille_totale_groupe_corrige']]]/Tableau2[[#This Row],['[nb_repondant_groupe']]]</f>
        <v>1</v>
      </c>
      <c r="F25" s="48"/>
      <c r="G25" s="48" t="str">
        <f>CONCATENATE(Tableau2[[#This Row],['[id_site_enq']]],"-",Tableau2[[#This Row],['[date_enq_num']]],"-",Tableau2[[#This Row],['[categorie_corrige']]])</f>
        <v>50-43217-</v>
      </c>
      <c r="H25" s="61">
        <v>1</v>
      </c>
      <c r="I25" s="35">
        <v>50</v>
      </c>
      <c r="J25" s="35" t="s">
        <v>795</v>
      </c>
      <c r="K25" s="36">
        <v>43217</v>
      </c>
      <c r="L25" s="37">
        <f t="shared" si="1"/>
        <v>43217</v>
      </c>
      <c r="M25" s="35">
        <v>11</v>
      </c>
      <c r="N25" s="35">
        <v>17</v>
      </c>
      <c r="P25" s="35">
        <v>43</v>
      </c>
      <c r="Q25" s="35">
        <v>4</v>
      </c>
      <c r="R25" s="60" t="str">
        <f>IF(OR(ISNUMBER(Tableau2[[#This Row],['[monvelo_musc']]]),ISNUMBER(Tableau2[[#This Row],['[monvelo_vae']]]),ISNUMBER(Tableau2[[#This Row],['[pret_musc']]]),ISNUMBER(Tableau2[[#This Row],['[pret_vae']]]),ISNUMBER(Tableau2[[#This Row],['[loc_vae']]]),ISNUMBER(Tableau2[[#This Row],['[loc_musc']]])),SUM(Tableau2[[#This Row],['[monvelo_musc']]:['[loc_vae']]]),"")</f>
        <v/>
      </c>
      <c r="S25" s="60" t="str">
        <f>IF(OR(ISNUMBER(Tableau2[[#This Row],['[monvelo_vae']]]),ISNUMBER(Tableau2[[#This Row],['[pret_vae']]]),ISNUMBER(Tableau2[[#This Row],['[loc_vae']]])),Tableau2[[#This Row],['[monvelo_vae']]]+Tableau2[[#This Row],['[pret_vae']]]+Tableau2[[#This Row],['[loc_vae']]],"")</f>
        <v/>
      </c>
      <c r="T25" s="60" t="str">
        <f>IF(OR(ISNUMBER(Tableau2[[#This Row],['[monvelo_musc']]]),ISNUMBER(Tableau2[[#This Row],['[pret_musc']]]),ISNUMBER(Tableau2[[#This Row],['[loc_musc']]])),Tableau2[[#This Row],['[monvelo_musc']]]+Tableau2[[#This Row],['[pret_musc']]]+Tableau2[[#This Row],['[loc_musc']]],"")</f>
        <v/>
      </c>
      <c r="U25" s="60" t="str">
        <f>IF(OR(ISNUMBER(Tableau2[[#This Row],['[loc_musc']]]),ISNUMBER(Tableau2[[#This Row],['[loc_vae']]])),Tableau2[[#This Row],['[loc_musc']]]+Tableau2[[#This Row],['[loc_vae']]],"")</f>
        <v/>
      </c>
      <c r="AL25" s="35" t="s">
        <v>1358</v>
      </c>
      <c r="AM25" s="48" t="s">
        <v>1358</v>
      </c>
      <c r="AN25" s="35" t="s">
        <v>1275</v>
      </c>
      <c r="AP25" s="37">
        <v>100</v>
      </c>
      <c r="AQ25" s="72">
        <v>100</v>
      </c>
      <c r="AR25" s="72">
        <v>100</v>
      </c>
      <c r="AS25" s="72">
        <f>Tableau2[[#This Row],['[km_sortie_corrige']]]*Tableau2[[#This Row],['[coef_red']]]</f>
        <v>0</v>
      </c>
      <c r="AT25" s="72">
        <f>Tableau2[[#This Row],['[km_sortie_corrige']]]*Tableau2[[#This Row],['[coef_red']]]*IF(Tableau2[[#This Row],['[type_trajet']]]="Boucle",0.4,1)</f>
        <v>0</v>
      </c>
      <c r="AU25" s="35" t="s">
        <v>1276</v>
      </c>
      <c r="AW25" s="35" t="s">
        <v>1277</v>
      </c>
      <c r="AX25" s="35">
        <v>1</v>
      </c>
      <c r="AY25" s="35">
        <v>0</v>
      </c>
      <c r="AZ25" s="35">
        <v>0</v>
      </c>
      <c r="BA25" s="35">
        <v>0</v>
      </c>
      <c r="BB25" s="35">
        <v>0</v>
      </c>
      <c r="BC25" s="35">
        <v>0</v>
      </c>
      <c r="BD25" s="35">
        <v>0</v>
      </c>
      <c r="BE25" s="35">
        <v>0</v>
      </c>
      <c r="BI25" s="48" t="str">
        <f>IF(OR(Tableau2[[#This Row],['[type_groupe']]]="En famille",Tableau2[[#This Row],['[type_groupe']]]="Avec des amis",Tableau2[[#This Row],['[type_groupe']]]="En club",Tableau2[[#This Row],['[type_groupe']]]="En groupe avec une agence ou TO"),"En groupe",Tableau2[[#This Row],['[type_groupe']]])</f>
        <v>Seul</v>
      </c>
      <c r="BJ25"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Seul</v>
      </c>
      <c r="BK25" s="35" t="s">
        <v>1278</v>
      </c>
      <c r="BL25" s="35">
        <v>1</v>
      </c>
      <c r="BM25" s="35">
        <v>0</v>
      </c>
      <c r="BN25" s="35">
        <v>0</v>
      </c>
      <c r="BO25" s="35">
        <v>0</v>
      </c>
      <c r="BP25" s="35">
        <v>0</v>
      </c>
      <c r="BQ25" s="35">
        <v>0</v>
      </c>
      <c r="BR25" s="35">
        <v>0</v>
      </c>
      <c r="BU25" s="72">
        <f>Tableau2[[#This Row],['[nb_enfants']]]+Tableau2[[#This Row],['[nb_adultes']]]</f>
        <v>1</v>
      </c>
      <c r="BV25" s="72">
        <f>Tableau2[[#This Row],['[taille_totale_groupe']]]</f>
        <v>1</v>
      </c>
      <c r="BW25" s="37">
        <v>0</v>
      </c>
      <c r="BX25" s="37">
        <v>1</v>
      </c>
      <c r="BY25" s="35" t="s">
        <v>1279</v>
      </c>
      <c r="BZ25" s="35">
        <v>0</v>
      </c>
      <c r="CA25" s="35">
        <v>0</v>
      </c>
      <c r="CB25" s="35">
        <v>0</v>
      </c>
      <c r="CC25" s="35">
        <v>0</v>
      </c>
      <c r="CD25" s="35">
        <v>0</v>
      </c>
      <c r="CE25" s="35">
        <v>0</v>
      </c>
      <c r="CF25" s="35">
        <v>0</v>
      </c>
      <c r="CG25" s="35">
        <v>0</v>
      </c>
      <c r="CH25" s="35">
        <v>0</v>
      </c>
      <c r="CI25" s="35">
        <v>0</v>
      </c>
      <c r="CJ25" s="35">
        <v>0</v>
      </c>
      <c r="CK25" s="35">
        <v>0</v>
      </c>
      <c r="CL25" s="35">
        <v>1</v>
      </c>
      <c r="CQ25" s="35" t="s">
        <v>1742</v>
      </c>
      <c r="CR25" s="35">
        <v>0</v>
      </c>
      <c r="CS25" s="35">
        <v>0</v>
      </c>
      <c r="CT25" s="35">
        <v>0</v>
      </c>
      <c r="CU25" s="35">
        <v>1</v>
      </c>
      <c r="CV25" s="35">
        <v>0</v>
      </c>
      <c r="CW25" s="35">
        <v>0</v>
      </c>
      <c r="CX25" s="35">
        <v>0</v>
      </c>
      <c r="CY25" s="35">
        <v>0</v>
      </c>
      <c r="CZ25" s="35">
        <v>0</v>
      </c>
      <c r="DA25" s="35">
        <v>0</v>
      </c>
      <c r="DB25" s="35">
        <v>0</v>
      </c>
      <c r="DC25" s="35">
        <v>0</v>
      </c>
      <c r="DD25" s="35">
        <v>0</v>
      </c>
      <c r="DO25" s="35" t="s">
        <v>1846</v>
      </c>
      <c r="DP25" s="35">
        <v>1</v>
      </c>
      <c r="DQ25" s="35">
        <v>0</v>
      </c>
      <c r="DR25" s="35">
        <v>0</v>
      </c>
      <c r="DS25" s="35">
        <v>0</v>
      </c>
      <c r="DT25" s="35">
        <v>0</v>
      </c>
      <c r="DU25" s="35">
        <v>0</v>
      </c>
      <c r="DV25" s="35">
        <v>0</v>
      </c>
      <c r="DW25" s="35">
        <v>0</v>
      </c>
      <c r="DX25" s="35">
        <v>1</v>
      </c>
      <c r="DY25" s="35">
        <v>0</v>
      </c>
      <c r="DZ25" s="35">
        <v>1</v>
      </c>
      <c r="EA25" s="35">
        <v>0</v>
      </c>
      <c r="EB25" s="35">
        <v>0</v>
      </c>
      <c r="EC25" s="35">
        <v>0</v>
      </c>
      <c r="ED25" s="35">
        <v>0</v>
      </c>
      <c r="EE25" s="35">
        <v>0</v>
      </c>
      <c r="EL25" s="35">
        <v>4</v>
      </c>
      <c r="EM25" s="35">
        <v>4</v>
      </c>
      <c r="EN25" s="35">
        <v>3</v>
      </c>
      <c r="EO25" s="35">
        <v>4</v>
      </c>
      <c r="EP25" s="35">
        <v>3</v>
      </c>
      <c r="EQ25" s="35">
        <v>4</v>
      </c>
      <c r="ER25" s="35">
        <v>4</v>
      </c>
      <c r="ES25" s="35">
        <v>4</v>
      </c>
      <c r="ET25" s="35" t="s">
        <v>1599</v>
      </c>
      <c r="EU25" s="35" t="s">
        <v>1599</v>
      </c>
      <c r="EV25" s="35" t="s">
        <v>1599</v>
      </c>
      <c r="EW25" s="35" t="s">
        <v>1599</v>
      </c>
      <c r="EX25" s="35" t="s">
        <v>1599</v>
      </c>
      <c r="EY25" s="35" t="s">
        <v>1599</v>
      </c>
      <c r="EZ25" s="35">
        <v>3</v>
      </c>
      <c r="FA25" s="35">
        <v>3</v>
      </c>
      <c r="FB25" s="35" t="s">
        <v>1599</v>
      </c>
      <c r="FC25" s="35" t="s">
        <v>1599</v>
      </c>
      <c r="FD25" s="35" t="s">
        <v>1599</v>
      </c>
      <c r="FE25" s="35" t="s">
        <v>1599</v>
      </c>
      <c r="FF25" s="35" t="s">
        <v>1599</v>
      </c>
      <c r="FG25" s="35" t="s">
        <v>1599</v>
      </c>
      <c r="FH25" s="35" t="s">
        <v>1881</v>
      </c>
      <c r="FI25" s="35" t="s">
        <v>54</v>
      </c>
      <c r="FJ25"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touriste</v>
      </c>
      <c r="FK25" s="48" t="str">
        <f>IF(Tableau2[[#This Row],['[tour_exc']]]="excursionniste","exc",IF(Tableau2[[#This Row],['[categorie_corrige']]]="Itinérant","iti","tour"))</f>
        <v>tour</v>
      </c>
      <c r="FL25" s="48" t="str">
        <f>CONCATENATE(Tableau2[[#This Row],['[id_troncon']]],"-",Tableau2[[#This Row],['[profil']]])</f>
        <v>4-tour</v>
      </c>
      <c r="FM25" s="37">
        <v>1</v>
      </c>
      <c r="FN25" s="72">
        <v>1</v>
      </c>
      <c r="FO25" s="35" t="s">
        <v>1341</v>
      </c>
      <c r="FR25" s="48" t="s">
        <v>1427</v>
      </c>
      <c r="FS25" s="48" t="str">
        <f>IF(AND(ISTEXT(Tableau2[[#This Row],['[mode_heb_regroupe']]]),Tableau2[[#This Row],['[mode_heb_regroupe']]]="Non marchand"),"Non marchand",IF(AND(ISTEXT(Tableau2[[#This Row],['[mode_heb_regroupe']]]),Tableau2[[#This Row],['[mode_heb_regroupe']]]&lt;&gt;"Non marchand"),"Marchand",""))</f>
        <v>Non marchand</v>
      </c>
      <c r="FT25" s="35" t="s">
        <v>1342</v>
      </c>
      <c r="FU25" s="37">
        <v>1</v>
      </c>
      <c r="FV25" s="35" t="s">
        <v>1399</v>
      </c>
      <c r="FY25" s="60" t="str">
        <f>IF(ISNUMBER(Tableau2[[#This Row],['[distance_heb_enq']]]),Tableau2[[#This Row],['[distance_heb_enq']]]*(1.1+0.3*EXP(-Tableau2[[#This Row],['[distance_heb_enq']]]/20)),"")</f>
        <v/>
      </c>
      <c r="FZ25" s="35" t="s">
        <v>1296</v>
      </c>
      <c r="GB25" s="35" t="s">
        <v>1352</v>
      </c>
      <c r="GM25" s="35"/>
      <c r="GN25" s="35" t="s">
        <v>1624</v>
      </c>
      <c r="GO25" s="35">
        <v>0</v>
      </c>
      <c r="GP25" s="35">
        <v>1</v>
      </c>
      <c r="GQ25" s="35">
        <v>1</v>
      </c>
      <c r="GR25" s="35">
        <v>0</v>
      </c>
      <c r="GS25" s="35">
        <v>0</v>
      </c>
      <c r="GT25" s="35">
        <v>0</v>
      </c>
      <c r="GU25" s="35">
        <v>0</v>
      </c>
      <c r="GV25" s="35">
        <v>0</v>
      </c>
      <c r="GW25" s="35">
        <v>0</v>
      </c>
      <c r="GY25" s="48"/>
      <c r="HB25" s="48" t="str">
        <f>IF(ISNUMBER(Tableau2[[#This Row],['[tour_dep_to']]]),Tableau2[[#This Row],['[tour_dep_to']]]/Tableau2[[#This Row],['[tour_to_nb_jour']]],"")</f>
        <v/>
      </c>
      <c r="HE25" s="20"/>
      <c r="HF25" s="48" t="str">
        <f>IF(AND(ISTEXT(Tableau2[[#This Row],['[intention_dep']]]),Tableau2[[#This Row],['[tour_exc']]]="excursionniste"),Tableau2[[#This Row],['[intention_dep']]],"")</f>
        <v/>
      </c>
      <c r="HG25" s="48" t="str">
        <f>IF(AND(ISTEXT(Tableau2[[#This Row],['[intention_dep']]]),Tableau2[[#This Row],['[tour_exc']]]="touriste"),Tableau2[[#This Row],['[intention_dep']]],"")</f>
        <v/>
      </c>
      <c r="HJ25" s="20">
        <v>0</v>
      </c>
      <c r="HN25" s="20">
        <v>15</v>
      </c>
      <c r="HO25" s="20"/>
      <c r="HP25" s="20" t="s">
        <v>1599</v>
      </c>
      <c r="HQ25" s="20"/>
      <c r="HR25" s="20" t="s">
        <v>1599</v>
      </c>
      <c r="HS25" s="20"/>
      <c r="HT25" s="20" t="s">
        <v>1599</v>
      </c>
      <c r="HU25" s="20"/>
      <c r="HX25" s="20" t="s">
        <v>1599</v>
      </c>
      <c r="JW25"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pas exploitable</v>
      </c>
      <c r="JX25"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25" s="35" t="s">
        <v>1325</v>
      </c>
      <c r="KA25" s="35">
        <v>1</v>
      </c>
      <c r="KB25" s="35">
        <v>0</v>
      </c>
      <c r="KC25" s="35">
        <v>0</v>
      </c>
      <c r="KD25" s="35"/>
      <c r="KE25" s="48"/>
      <c r="KF25" s="35" t="s">
        <v>1400</v>
      </c>
      <c r="KG25" s="48"/>
      <c r="KH25" s="44">
        <v>34000</v>
      </c>
      <c r="KI25" s="35" t="s">
        <v>1281</v>
      </c>
      <c r="KL25" s="48" t="str">
        <f>IF(ISNUMBER(Tableau2[[#This Row],['[distance_domicile_enq']]]),Tableau2[[#This Row],['[distance_domicile_enq']]]*(1.1+0.3*EXP(-Tableau2[[#This Row],['[distance_domicile_enq']]]/20)),"")</f>
        <v/>
      </c>
      <c r="KN25" s="48"/>
      <c r="KO25" s="48"/>
      <c r="KP25" s="35">
        <v>24</v>
      </c>
      <c r="KQ25" s="35" t="s">
        <v>1282</v>
      </c>
      <c r="KR25" s="35" t="s">
        <v>1309</v>
      </c>
      <c r="KS25" s="35"/>
      <c r="KW25" s="35" t="s">
        <v>1303</v>
      </c>
      <c r="KY25" s="35" t="s">
        <v>1401</v>
      </c>
    </row>
    <row r="26" spans="1:311" x14ac:dyDescent="0.2">
      <c r="A26" s="35" t="s">
        <v>1612</v>
      </c>
      <c r="B26" s="35" t="s">
        <v>568</v>
      </c>
      <c r="C26" s="35" t="s">
        <v>88</v>
      </c>
      <c r="D26" s="60">
        <v>1</v>
      </c>
      <c r="E26" s="48">
        <f>Tableau2[[#This Row],['[taille_totale_groupe_corrige']]]/Tableau2[[#This Row],['[nb_repondant_groupe']]]</f>
        <v>1</v>
      </c>
      <c r="F26" s="48"/>
      <c r="G26" s="48" t="str">
        <f>CONCATENATE(Tableau2[[#This Row],['[id_site_enq']]],"-",Tableau2[[#This Row],['[date_enq_num']]],"-",Tableau2[[#This Row],['[categorie_corrige']]])</f>
        <v>50-43217-</v>
      </c>
      <c r="H26" s="61">
        <v>1</v>
      </c>
      <c r="I26" s="35">
        <v>50</v>
      </c>
      <c r="J26" s="35" t="s">
        <v>795</v>
      </c>
      <c r="K26" s="36">
        <v>43217</v>
      </c>
      <c r="L26" s="37">
        <f t="shared" si="1"/>
        <v>43217</v>
      </c>
      <c r="M26" s="35">
        <v>12</v>
      </c>
      <c r="N26" s="35">
        <v>17</v>
      </c>
      <c r="P26" s="35">
        <v>43</v>
      </c>
      <c r="Q26" s="35">
        <v>4</v>
      </c>
      <c r="R26" s="60" t="str">
        <f>IF(OR(ISNUMBER(Tableau2[[#This Row],['[monvelo_musc']]]),ISNUMBER(Tableau2[[#This Row],['[monvelo_vae']]]),ISNUMBER(Tableau2[[#This Row],['[pret_musc']]]),ISNUMBER(Tableau2[[#This Row],['[pret_vae']]]),ISNUMBER(Tableau2[[#This Row],['[loc_vae']]]),ISNUMBER(Tableau2[[#This Row],['[loc_musc']]])),SUM(Tableau2[[#This Row],['[monvelo_musc']]:['[loc_vae']]]),"")</f>
        <v/>
      </c>
      <c r="S26" s="60" t="str">
        <f>IF(OR(ISNUMBER(Tableau2[[#This Row],['[monvelo_vae']]]),ISNUMBER(Tableau2[[#This Row],['[pret_vae']]]),ISNUMBER(Tableau2[[#This Row],['[loc_vae']]])),Tableau2[[#This Row],['[monvelo_vae']]]+Tableau2[[#This Row],['[pret_vae']]]+Tableau2[[#This Row],['[loc_vae']]],"")</f>
        <v/>
      </c>
      <c r="T26" s="60" t="str">
        <f>IF(OR(ISNUMBER(Tableau2[[#This Row],['[monvelo_musc']]]),ISNUMBER(Tableau2[[#This Row],['[pret_musc']]]),ISNUMBER(Tableau2[[#This Row],['[loc_musc']]])),Tableau2[[#This Row],['[monvelo_musc']]]+Tableau2[[#This Row],['[pret_musc']]]+Tableau2[[#This Row],['[loc_musc']]],"")</f>
        <v/>
      </c>
      <c r="U26" s="60" t="str">
        <f>IF(OR(ISNUMBER(Tableau2[[#This Row],['[loc_musc']]]),ISNUMBER(Tableau2[[#This Row],['[loc_vae']]])),Tableau2[[#This Row],['[loc_musc']]]+Tableau2[[#This Row],['[loc_vae']]],"")</f>
        <v/>
      </c>
      <c r="AL26" s="35" t="s">
        <v>1274</v>
      </c>
      <c r="AM26" s="48" t="s">
        <v>1274</v>
      </c>
      <c r="AN26" s="35" t="s">
        <v>55</v>
      </c>
      <c r="AP26" s="37">
        <v>40</v>
      </c>
      <c r="AQ26" s="72">
        <v>40</v>
      </c>
      <c r="AR26" s="72">
        <v>40</v>
      </c>
      <c r="AS26" s="72">
        <f>Tableau2[[#This Row],['[km_sortie_corrige']]]*Tableau2[[#This Row],['[coef_red']]]</f>
        <v>0</v>
      </c>
      <c r="AT26" s="72">
        <f>Tableau2[[#This Row],['[km_sortie_corrige']]]*Tableau2[[#This Row],['[coef_red']]]*IF(Tableau2[[#This Row],['[type_trajet']]]="Boucle",0.4,1)</f>
        <v>0</v>
      </c>
      <c r="AU26" s="35" t="s">
        <v>1276</v>
      </c>
      <c r="AW26" s="35" t="s">
        <v>1277</v>
      </c>
      <c r="AX26" s="35">
        <v>1</v>
      </c>
      <c r="AY26" s="35">
        <v>0</v>
      </c>
      <c r="AZ26" s="35">
        <v>0</v>
      </c>
      <c r="BA26" s="35">
        <v>0</v>
      </c>
      <c r="BB26" s="35">
        <v>0</v>
      </c>
      <c r="BC26" s="35">
        <v>0</v>
      </c>
      <c r="BD26" s="35">
        <v>0</v>
      </c>
      <c r="BE26" s="35">
        <v>0</v>
      </c>
      <c r="BH26" s="37">
        <v>0</v>
      </c>
      <c r="BI26" s="48" t="str">
        <f>IF(OR(Tableau2[[#This Row],['[type_groupe']]]="En famille",Tableau2[[#This Row],['[type_groupe']]]="Avec des amis",Tableau2[[#This Row],['[type_groupe']]]="En club",Tableau2[[#This Row],['[type_groupe']]]="En groupe avec une agence ou TO"),"En groupe",Tableau2[[#This Row],['[type_groupe']]])</f>
        <v>Seul</v>
      </c>
      <c r="BJ26"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Seul</v>
      </c>
      <c r="BK26" s="35" t="s">
        <v>1278</v>
      </c>
      <c r="BL26" s="35">
        <v>1</v>
      </c>
      <c r="BM26" s="35">
        <v>0</v>
      </c>
      <c r="BN26" s="35">
        <v>0</v>
      </c>
      <c r="BO26" s="35">
        <v>0</v>
      </c>
      <c r="BP26" s="35">
        <v>0</v>
      </c>
      <c r="BQ26" s="35">
        <v>0</v>
      </c>
      <c r="BR26" s="35">
        <v>0</v>
      </c>
      <c r="BU26" s="72">
        <f>Tableau2[[#This Row],['[nb_enfants']]]+Tableau2[[#This Row],['[nb_adultes']]]</f>
        <v>1</v>
      </c>
      <c r="BV26" s="72">
        <f>Tableau2[[#This Row],['[taille_totale_groupe']]]</f>
        <v>1</v>
      </c>
      <c r="BW26" s="37">
        <v>0</v>
      </c>
      <c r="BX26" s="37">
        <v>1</v>
      </c>
      <c r="BY26" s="35" t="s">
        <v>1279</v>
      </c>
      <c r="BZ26" s="35">
        <v>0</v>
      </c>
      <c r="CA26" s="35">
        <v>0</v>
      </c>
      <c r="CB26" s="35">
        <v>0</v>
      </c>
      <c r="CC26" s="35">
        <v>0</v>
      </c>
      <c r="CD26" s="35">
        <v>0</v>
      </c>
      <c r="CE26" s="35">
        <v>0</v>
      </c>
      <c r="CF26" s="35">
        <v>0</v>
      </c>
      <c r="CG26" s="35">
        <v>0</v>
      </c>
      <c r="CH26" s="35">
        <v>0</v>
      </c>
      <c r="CI26" s="35">
        <v>0</v>
      </c>
      <c r="CJ26" s="35">
        <v>0</v>
      </c>
      <c r="CK26" s="35">
        <v>0</v>
      </c>
      <c r="CL26" s="35">
        <v>1</v>
      </c>
      <c r="CQ26" s="35" t="s">
        <v>1772</v>
      </c>
      <c r="CR26" s="35">
        <v>0</v>
      </c>
      <c r="CS26" s="35">
        <v>0</v>
      </c>
      <c r="CT26" s="35">
        <v>0</v>
      </c>
      <c r="CU26" s="35">
        <v>0</v>
      </c>
      <c r="CV26" s="35">
        <v>0</v>
      </c>
      <c r="CW26" s="35">
        <v>0</v>
      </c>
      <c r="CX26" s="35">
        <v>0</v>
      </c>
      <c r="CY26" s="35">
        <v>0</v>
      </c>
      <c r="CZ26" s="35">
        <v>0</v>
      </c>
      <c r="DA26" s="35">
        <v>0</v>
      </c>
      <c r="DB26" s="35">
        <v>0</v>
      </c>
      <c r="DC26" s="35">
        <v>1</v>
      </c>
      <c r="DD26" s="35">
        <v>0</v>
      </c>
      <c r="DO26" s="35" t="s">
        <v>1280</v>
      </c>
      <c r="DP26" s="35">
        <v>0</v>
      </c>
      <c r="DQ26" s="35">
        <v>0</v>
      </c>
      <c r="DR26" s="35">
        <v>0</v>
      </c>
      <c r="DS26" s="35">
        <v>0</v>
      </c>
      <c r="DT26" s="35">
        <v>0</v>
      </c>
      <c r="DU26" s="35">
        <v>0</v>
      </c>
      <c r="DV26" s="35">
        <v>0</v>
      </c>
      <c r="DW26" s="35">
        <v>0</v>
      </c>
      <c r="DX26" s="35">
        <v>0</v>
      </c>
      <c r="DY26" s="35">
        <v>0</v>
      </c>
      <c r="DZ26" s="35">
        <v>0</v>
      </c>
      <c r="EA26" s="35">
        <v>0</v>
      </c>
      <c r="EB26" s="35">
        <v>0</v>
      </c>
      <c r="EC26" s="35">
        <v>0</v>
      </c>
      <c r="ED26" s="35">
        <v>1</v>
      </c>
      <c r="EE26" s="35">
        <v>0</v>
      </c>
      <c r="EL26" s="35">
        <v>4</v>
      </c>
      <c r="EM26" s="35">
        <v>3</v>
      </c>
      <c r="EN26" s="35">
        <v>2</v>
      </c>
      <c r="EO26" s="35">
        <v>3</v>
      </c>
      <c r="EP26" s="35">
        <v>2</v>
      </c>
      <c r="EQ26" s="35">
        <v>2</v>
      </c>
      <c r="ER26" s="35" t="s">
        <v>1599</v>
      </c>
      <c r="ES26" s="35" t="s">
        <v>1599</v>
      </c>
      <c r="ET26" s="35" t="s">
        <v>1599</v>
      </c>
      <c r="EU26" s="35">
        <v>3</v>
      </c>
      <c r="EV26" s="35">
        <v>4</v>
      </c>
      <c r="EW26" s="35">
        <v>4</v>
      </c>
      <c r="EX26" s="35">
        <v>4</v>
      </c>
      <c r="EY26" s="35">
        <v>4</v>
      </c>
      <c r="EZ26" s="35">
        <v>4</v>
      </c>
      <c r="FA26" s="35">
        <v>4</v>
      </c>
      <c r="FB26" s="35">
        <v>4</v>
      </c>
      <c r="FC26" s="35">
        <v>4</v>
      </c>
      <c r="FD26" s="35">
        <v>4</v>
      </c>
      <c r="FE26" s="35">
        <v>4</v>
      </c>
      <c r="FF26" s="35">
        <v>4</v>
      </c>
      <c r="FG26" s="35">
        <v>4</v>
      </c>
      <c r="FH26" s="35" t="s">
        <v>1881</v>
      </c>
      <c r="FI26" s="35" t="s">
        <v>51</v>
      </c>
      <c r="FJ26"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excursionniste</v>
      </c>
      <c r="FK26" s="48" t="str">
        <f>IF(Tableau2[[#This Row],['[tour_exc']]]="excursionniste","exc",IF(Tableau2[[#This Row],['[categorie_corrige']]]="Itinérant","iti","tour"))</f>
        <v>exc</v>
      </c>
      <c r="FL26" s="48" t="str">
        <f>CONCATENATE(Tableau2[[#This Row],['[id_troncon']]],"-",Tableau2[[#This Row],['[profil']]])</f>
        <v>4-exc</v>
      </c>
      <c r="FM26" s="37"/>
      <c r="FN26" s="72" t="s">
        <v>1599</v>
      </c>
      <c r="FS26" s="48" t="str">
        <f>IF(AND(ISTEXT(Tableau2[[#This Row],['[mode_heb_regroupe']]]),Tableau2[[#This Row],['[mode_heb_regroupe']]]="Non marchand"),"Non marchand",IF(AND(ISTEXT(Tableau2[[#This Row],['[mode_heb_regroupe']]]),Tableau2[[#This Row],['[mode_heb_regroupe']]]&lt;&gt;"Non marchand"),"Marchand",""))</f>
        <v/>
      </c>
      <c r="FY26" s="60" t="str">
        <f>IF(ISNUMBER(Tableau2[[#This Row],['[distance_heb_enq']]]),Tableau2[[#This Row],['[distance_heb_enq']]]*(1.1+0.3*EXP(-Tableau2[[#This Row],['[distance_heb_enq']]]/20)),"")</f>
        <v/>
      </c>
      <c r="GM26" s="35"/>
      <c r="GN26" s="35" t="s">
        <v>1599</v>
      </c>
      <c r="GO26" s="35"/>
      <c r="GP26" s="35"/>
      <c r="GQ26" s="35"/>
      <c r="GY26" s="48"/>
      <c r="HB26" s="48" t="str">
        <f>IF(ISNUMBER(Tableau2[[#This Row],['[tour_dep_to']]]),Tableau2[[#This Row],['[tour_dep_to']]]/Tableau2[[#This Row],['[tour_to_nb_jour']]],"")</f>
        <v/>
      </c>
      <c r="HE26" s="20" t="s">
        <v>51</v>
      </c>
      <c r="HF26" s="48" t="str">
        <f>IF(AND(ISTEXT(Tableau2[[#This Row],['[intention_dep']]]),Tableau2[[#This Row],['[tour_exc']]]="excursionniste"),Tableau2[[#This Row],['[intention_dep']]],"")</f>
        <v>Non</v>
      </c>
      <c r="HG26" s="48" t="str">
        <f>IF(AND(ISTEXT(Tableau2[[#This Row],['[intention_dep']]]),Tableau2[[#This Row],['[tour_exc']]]="touriste"),Tableau2[[#This Row],['[intention_dep']]],"")</f>
        <v/>
      </c>
      <c r="HJ26" s="20"/>
      <c r="HN26" s="20" t="s">
        <v>1599</v>
      </c>
      <c r="HO26" s="20"/>
      <c r="HP26" s="20" t="s">
        <v>1599</v>
      </c>
      <c r="HQ26" s="20"/>
      <c r="HR26" s="20" t="s">
        <v>1599</v>
      </c>
      <c r="HS26" s="20"/>
      <c r="HT26" s="20" t="s">
        <v>1599</v>
      </c>
      <c r="HU26" s="20"/>
      <c r="HX26" s="20" t="s">
        <v>1599</v>
      </c>
      <c r="JW26"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
      </c>
      <c r="JX26"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26" s="35" t="s">
        <v>1325</v>
      </c>
      <c r="KA26" s="35">
        <v>1</v>
      </c>
      <c r="KB26" s="35">
        <v>0</v>
      </c>
      <c r="KC26" s="35">
        <v>0</v>
      </c>
      <c r="KD26" s="35"/>
      <c r="KE26" s="48"/>
      <c r="KF26" s="35" t="s">
        <v>795</v>
      </c>
      <c r="KG26" s="48"/>
      <c r="KH26" s="44">
        <v>17000</v>
      </c>
      <c r="KI26" s="35" t="s">
        <v>1281</v>
      </c>
      <c r="KL26" s="48" t="str">
        <f>IF(ISNUMBER(Tableau2[[#This Row],['[distance_domicile_enq']]]),Tableau2[[#This Row],['[distance_domicile_enq']]]*(1.1+0.3*EXP(-Tableau2[[#This Row],['[distance_domicile_enq']]]/20)),"")</f>
        <v/>
      </c>
      <c r="KN26" s="48"/>
      <c r="KO26" s="48"/>
      <c r="KP26" s="35">
        <v>62</v>
      </c>
      <c r="KQ26" s="35" t="s">
        <v>1282</v>
      </c>
      <c r="KR26" s="35" t="s">
        <v>1283</v>
      </c>
      <c r="KS26" s="35"/>
      <c r="KU26" s="35">
        <v>3000</v>
      </c>
      <c r="KW26" s="35" t="s">
        <v>1303</v>
      </c>
    </row>
    <row r="27" spans="1:311" x14ac:dyDescent="0.2">
      <c r="A27" s="35" t="s">
        <v>1612</v>
      </c>
      <c r="B27" s="35" t="s">
        <v>568</v>
      </c>
      <c r="C27" s="35" t="s">
        <v>89</v>
      </c>
      <c r="D27" s="60">
        <v>1</v>
      </c>
      <c r="E27" s="48">
        <f>Tableau2[[#This Row],['[taille_totale_groupe_corrige']]]/Tableau2[[#This Row],['[nb_repondant_groupe']]]</f>
        <v>2</v>
      </c>
      <c r="F27" s="48"/>
      <c r="G27" s="48" t="str">
        <f>CONCATENATE(Tableau2[[#This Row],['[id_site_enq']]],"-",Tableau2[[#This Row],['[date_enq_num']]],"-",Tableau2[[#This Row],['[categorie_corrige']]])</f>
        <v>50-43217-</v>
      </c>
      <c r="H27" s="61">
        <v>1</v>
      </c>
      <c r="I27" s="35">
        <v>50</v>
      </c>
      <c r="J27" s="35" t="s">
        <v>795</v>
      </c>
      <c r="K27" s="36">
        <v>43217</v>
      </c>
      <c r="L27" s="37">
        <f t="shared" si="1"/>
        <v>43217</v>
      </c>
      <c r="M27" s="35">
        <v>12</v>
      </c>
      <c r="N27" s="35">
        <v>17</v>
      </c>
      <c r="P27" s="35">
        <v>43</v>
      </c>
      <c r="Q27" s="35">
        <v>4</v>
      </c>
      <c r="R27" s="60" t="str">
        <f>IF(OR(ISNUMBER(Tableau2[[#This Row],['[monvelo_musc']]]),ISNUMBER(Tableau2[[#This Row],['[monvelo_vae']]]),ISNUMBER(Tableau2[[#This Row],['[pret_musc']]]),ISNUMBER(Tableau2[[#This Row],['[pret_vae']]]),ISNUMBER(Tableau2[[#This Row],['[loc_vae']]]),ISNUMBER(Tableau2[[#This Row],['[loc_musc']]])),SUM(Tableau2[[#This Row],['[monvelo_musc']]:['[loc_vae']]]),"")</f>
        <v/>
      </c>
      <c r="S27" s="60" t="str">
        <f>IF(OR(ISNUMBER(Tableau2[[#This Row],['[monvelo_vae']]]),ISNUMBER(Tableau2[[#This Row],['[pret_vae']]]),ISNUMBER(Tableau2[[#This Row],['[loc_vae']]])),Tableau2[[#This Row],['[monvelo_vae']]]+Tableau2[[#This Row],['[pret_vae']]]+Tableau2[[#This Row],['[loc_vae']]],"")</f>
        <v/>
      </c>
      <c r="T27" s="60" t="str">
        <f>IF(OR(ISNUMBER(Tableau2[[#This Row],['[monvelo_musc']]]),ISNUMBER(Tableau2[[#This Row],['[pret_musc']]]),ISNUMBER(Tableau2[[#This Row],['[loc_musc']]])),Tableau2[[#This Row],['[monvelo_musc']]]+Tableau2[[#This Row],['[pret_musc']]]+Tableau2[[#This Row],['[loc_musc']]],"")</f>
        <v/>
      </c>
      <c r="U27" s="60" t="str">
        <f>IF(OR(ISNUMBER(Tableau2[[#This Row],['[loc_musc']]]),ISNUMBER(Tableau2[[#This Row],['[loc_vae']]])),Tableau2[[#This Row],['[loc_musc']]]+Tableau2[[#This Row],['[loc_vae']]],"")</f>
        <v/>
      </c>
      <c r="AL27" s="35" t="s">
        <v>1339</v>
      </c>
      <c r="AM27" s="48" t="s">
        <v>1339</v>
      </c>
      <c r="AN27" s="35" t="s">
        <v>1275</v>
      </c>
      <c r="AP27" s="37">
        <v>8</v>
      </c>
      <c r="AQ27" s="72">
        <v>8</v>
      </c>
      <c r="AR27" s="72">
        <v>8</v>
      </c>
      <c r="AS27" s="72">
        <f>Tableau2[[#This Row],['[km_sortie_corrige']]]*Tableau2[[#This Row],['[coef_red']]]</f>
        <v>0</v>
      </c>
      <c r="AT27" s="72">
        <f>Tableau2[[#This Row],['[km_sortie_corrige']]]*Tableau2[[#This Row],['[coef_red']]]*IF(Tableau2[[#This Row],['[type_trajet']]]="Boucle",0.4,1)</f>
        <v>0</v>
      </c>
      <c r="AU27" s="35" t="s">
        <v>1276</v>
      </c>
      <c r="AW27" s="35" t="s">
        <v>1277</v>
      </c>
      <c r="AX27" s="35">
        <v>1</v>
      </c>
      <c r="AY27" s="35">
        <v>0</v>
      </c>
      <c r="AZ27" s="35">
        <v>0</v>
      </c>
      <c r="BA27" s="35">
        <v>0</v>
      </c>
      <c r="BB27" s="35">
        <v>0</v>
      </c>
      <c r="BC27" s="35">
        <v>0</v>
      </c>
      <c r="BD27" s="35">
        <v>0</v>
      </c>
      <c r="BE27" s="35">
        <v>0</v>
      </c>
      <c r="BI27" s="48" t="str">
        <f>IF(OR(Tableau2[[#This Row],['[type_groupe']]]="En famille",Tableau2[[#This Row],['[type_groupe']]]="Avec des amis",Tableau2[[#This Row],['[type_groupe']]]="En club",Tableau2[[#This Row],['[type_groupe']]]="En groupe avec une agence ou TO"),"En groupe",Tableau2[[#This Row],['[type_groupe']]])</f>
        <v>En groupe</v>
      </c>
      <c r="BJ27"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groupe</v>
      </c>
      <c r="BK27" s="35" t="s">
        <v>1287</v>
      </c>
      <c r="BL27" s="35">
        <v>0</v>
      </c>
      <c r="BM27" s="35">
        <v>0</v>
      </c>
      <c r="BN27" s="35">
        <v>1</v>
      </c>
      <c r="BO27" s="35">
        <v>0</v>
      </c>
      <c r="BP27" s="35">
        <v>0</v>
      </c>
      <c r="BQ27" s="35">
        <v>0</v>
      </c>
      <c r="BR27" s="35">
        <v>0</v>
      </c>
      <c r="BU27" s="72">
        <f>Tableau2[[#This Row],['[nb_enfants']]]+Tableau2[[#This Row],['[nb_adultes']]]</f>
        <v>2</v>
      </c>
      <c r="BV27" s="72">
        <f>Tableau2[[#This Row],['[taille_totale_groupe']]]</f>
        <v>2</v>
      </c>
      <c r="BW27" s="37">
        <v>0</v>
      </c>
      <c r="BX27" s="37">
        <v>2</v>
      </c>
      <c r="BY27" s="35" t="s">
        <v>1289</v>
      </c>
      <c r="BZ27" s="35">
        <v>0</v>
      </c>
      <c r="CA27" s="35">
        <v>0</v>
      </c>
      <c r="CB27" s="35">
        <v>0</v>
      </c>
      <c r="CC27" s="35">
        <v>1</v>
      </c>
      <c r="CD27" s="35">
        <v>0</v>
      </c>
      <c r="CE27" s="35">
        <v>0</v>
      </c>
      <c r="CF27" s="35">
        <v>0</v>
      </c>
      <c r="CG27" s="35">
        <v>0</v>
      </c>
      <c r="CH27" s="35">
        <v>0</v>
      </c>
      <c r="CI27" s="35">
        <v>0</v>
      </c>
      <c r="CJ27" s="35">
        <v>0</v>
      </c>
      <c r="CK27" s="35">
        <v>0</v>
      </c>
      <c r="CL27" s="35">
        <v>0</v>
      </c>
      <c r="CO27" s="35" t="s">
        <v>1322</v>
      </c>
      <c r="CP27" s="35">
        <v>10</v>
      </c>
      <c r="CQ27" s="35" t="s">
        <v>1292</v>
      </c>
      <c r="CR27" s="35">
        <v>1</v>
      </c>
      <c r="CS27" s="35">
        <v>0</v>
      </c>
      <c r="CT27" s="35">
        <v>0</v>
      </c>
      <c r="CU27" s="35">
        <v>0</v>
      </c>
      <c r="CV27" s="35">
        <v>0</v>
      </c>
      <c r="CW27" s="35">
        <v>0</v>
      </c>
      <c r="CX27" s="35">
        <v>0</v>
      </c>
      <c r="CY27" s="35">
        <v>0</v>
      </c>
      <c r="CZ27" s="35">
        <v>0</v>
      </c>
      <c r="DA27" s="35">
        <v>0</v>
      </c>
      <c r="DB27" s="35">
        <v>0</v>
      </c>
      <c r="DC27" s="35">
        <v>0</v>
      </c>
      <c r="DD27" s="35">
        <v>0</v>
      </c>
      <c r="DO27" s="35" t="s">
        <v>1800</v>
      </c>
      <c r="DP27" s="35">
        <v>0</v>
      </c>
      <c r="DQ27" s="35">
        <v>0</v>
      </c>
      <c r="DR27" s="35">
        <v>0</v>
      </c>
      <c r="DS27" s="35">
        <v>1</v>
      </c>
      <c r="DT27" s="35">
        <v>0</v>
      </c>
      <c r="DU27" s="35">
        <v>0</v>
      </c>
      <c r="DV27" s="35">
        <v>0</v>
      </c>
      <c r="DW27" s="35">
        <v>1</v>
      </c>
      <c r="DX27" s="35">
        <v>0</v>
      </c>
      <c r="DY27" s="35">
        <v>0</v>
      </c>
      <c r="DZ27" s="35">
        <v>0</v>
      </c>
      <c r="EA27" s="35">
        <v>0</v>
      </c>
      <c r="EB27" s="35">
        <v>0</v>
      </c>
      <c r="EC27" s="35">
        <v>1</v>
      </c>
      <c r="ED27" s="35">
        <v>0</v>
      </c>
      <c r="EE27" s="35">
        <v>0</v>
      </c>
      <c r="EL27" s="35">
        <v>4</v>
      </c>
      <c r="EM27" s="35">
        <v>4</v>
      </c>
      <c r="EN27" s="35">
        <v>3</v>
      </c>
      <c r="EO27" s="35">
        <v>4</v>
      </c>
      <c r="EP27" s="35">
        <v>1</v>
      </c>
      <c r="EQ27" s="35" t="s">
        <v>1599</v>
      </c>
      <c r="ER27" s="35" t="s">
        <v>1599</v>
      </c>
      <c r="ES27" s="35" t="s">
        <v>1599</v>
      </c>
      <c r="ET27" s="35" t="s">
        <v>1599</v>
      </c>
      <c r="EU27" s="35" t="s">
        <v>1599</v>
      </c>
      <c r="EV27" s="35" t="s">
        <v>1599</v>
      </c>
      <c r="EW27" s="35" t="s">
        <v>1599</v>
      </c>
      <c r="EX27" s="35" t="s">
        <v>1599</v>
      </c>
      <c r="EY27" s="35" t="s">
        <v>1599</v>
      </c>
      <c r="EZ27" s="35" t="s">
        <v>1599</v>
      </c>
      <c r="FA27" s="35" t="s">
        <v>1599</v>
      </c>
      <c r="FB27" s="35" t="s">
        <v>1599</v>
      </c>
      <c r="FC27" s="35" t="s">
        <v>1599</v>
      </c>
      <c r="FD27" s="35" t="s">
        <v>1599</v>
      </c>
      <c r="FE27" s="35" t="s">
        <v>1599</v>
      </c>
      <c r="FF27" s="35" t="s">
        <v>1599</v>
      </c>
      <c r="FG27" s="35" t="s">
        <v>1599</v>
      </c>
      <c r="FI27" s="35" t="s">
        <v>54</v>
      </c>
      <c r="FJ27"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touriste</v>
      </c>
      <c r="FK27" s="48" t="str">
        <f>IF(Tableau2[[#This Row],['[tour_exc']]]="excursionniste","exc",IF(Tableau2[[#This Row],['[categorie_corrige']]]="Itinérant","iti","tour"))</f>
        <v>tour</v>
      </c>
      <c r="FL27" s="48" t="str">
        <f>CONCATENATE(Tableau2[[#This Row],['[id_troncon']]],"-",Tableau2[[#This Row],['[profil']]])</f>
        <v>4-tour</v>
      </c>
      <c r="FM27" s="37">
        <v>3</v>
      </c>
      <c r="FN27" s="72">
        <v>3</v>
      </c>
      <c r="FO27" s="35" t="s">
        <v>1341</v>
      </c>
      <c r="FR27" s="48" t="s">
        <v>1427</v>
      </c>
      <c r="FS27" s="48" t="str">
        <f>IF(AND(ISTEXT(Tableau2[[#This Row],['[mode_heb_regroupe']]]),Tableau2[[#This Row],['[mode_heb_regroupe']]]="Non marchand"),"Non marchand",IF(AND(ISTEXT(Tableau2[[#This Row],['[mode_heb_regroupe']]]),Tableau2[[#This Row],['[mode_heb_regroupe']]]&lt;&gt;"Non marchand"),"Marchand",""))</f>
        <v>Non marchand</v>
      </c>
      <c r="FT27" s="35" t="s">
        <v>1342</v>
      </c>
      <c r="FU27" s="37">
        <v>10</v>
      </c>
      <c r="FV27" s="35" t="s">
        <v>795</v>
      </c>
      <c r="FY27" s="60" t="str">
        <f>IF(ISNUMBER(Tableau2[[#This Row],['[distance_heb_enq']]]),Tableau2[[#This Row],['[distance_heb_enq']]]*(1.1+0.3*EXP(-Tableau2[[#This Row],['[distance_heb_enq']]]/20)),"")</f>
        <v/>
      </c>
      <c r="FZ27" s="35" t="s">
        <v>1317</v>
      </c>
      <c r="GB27" s="35" t="s">
        <v>1344</v>
      </c>
      <c r="GM27" s="35"/>
      <c r="GN27" s="35" t="s">
        <v>1277</v>
      </c>
      <c r="GO27" s="35">
        <v>1</v>
      </c>
      <c r="GP27" s="35">
        <v>0</v>
      </c>
      <c r="GQ27" s="35">
        <v>0</v>
      </c>
      <c r="GR27" s="35">
        <v>0</v>
      </c>
      <c r="GS27" s="35">
        <v>0</v>
      </c>
      <c r="GT27" s="35">
        <v>0</v>
      </c>
      <c r="GU27" s="35">
        <v>0</v>
      </c>
      <c r="GV27" s="35">
        <v>0</v>
      </c>
      <c r="GW27" s="35">
        <v>0</v>
      </c>
      <c r="GY27" s="48"/>
      <c r="HB27" s="48" t="str">
        <f>IF(ISNUMBER(Tableau2[[#This Row],['[tour_dep_to']]]),Tableau2[[#This Row],['[tour_dep_to']]]/Tableau2[[#This Row],['[tour_to_nb_jour']]],"")</f>
        <v/>
      </c>
      <c r="HE27" s="20"/>
      <c r="HF27" s="48" t="str">
        <f>IF(AND(ISTEXT(Tableau2[[#This Row],['[intention_dep']]]),Tableau2[[#This Row],['[tour_exc']]]="excursionniste"),Tableau2[[#This Row],['[intention_dep']]],"")</f>
        <v/>
      </c>
      <c r="HG27" s="48" t="str">
        <f>IF(AND(ISTEXT(Tableau2[[#This Row],['[intention_dep']]]),Tableau2[[#This Row],['[tour_exc']]]="touriste"),Tableau2[[#This Row],['[intention_dep']]],"")</f>
        <v/>
      </c>
      <c r="HJ27" s="20"/>
      <c r="HN27" s="20" t="s">
        <v>1599</v>
      </c>
      <c r="HO27" s="20"/>
      <c r="HP27" s="20" t="s">
        <v>1599</v>
      </c>
      <c r="HQ27" s="20"/>
      <c r="HR27" s="20" t="s">
        <v>1599</v>
      </c>
      <c r="HS27" s="20"/>
      <c r="HT27" s="20" t="s">
        <v>1599</v>
      </c>
      <c r="HU27" s="20"/>
      <c r="HX27" s="20" t="s">
        <v>1599</v>
      </c>
      <c r="JW27"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pas exploitable</v>
      </c>
      <c r="JX27"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27" s="35" t="s">
        <v>1325</v>
      </c>
      <c r="KA27" s="35">
        <v>1</v>
      </c>
      <c r="KB27" s="35">
        <v>0</v>
      </c>
      <c r="KC27" s="35">
        <v>0</v>
      </c>
      <c r="KD27" s="35"/>
      <c r="KE27" s="48"/>
      <c r="KF27" s="35" t="s">
        <v>1402</v>
      </c>
      <c r="KG27" s="48"/>
      <c r="KH27" s="44">
        <v>28000</v>
      </c>
      <c r="KI27" s="35" t="s">
        <v>1281</v>
      </c>
      <c r="KL27" s="48" t="str">
        <f>IF(ISNUMBER(Tableau2[[#This Row],['[distance_domicile_enq']]]),Tableau2[[#This Row],['[distance_domicile_enq']]]*(1.1+0.3*EXP(-Tableau2[[#This Row],['[distance_domicile_enq']]]/20)),"")</f>
        <v/>
      </c>
      <c r="KN27" s="48"/>
      <c r="KO27" s="48"/>
      <c r="KP27" s="35">
        <v>56</v>
      </c>
      <c r="KQ27" s="35" t="s">
        <v>1301</v>
      </c>
      <c r="KR27" s="35" t="s">
        <v>1302</v>
      </c>
      <c r="KS27" s="35"/>
      <c r="KU27" s="35">
        <v>2000</v>
      </c>
      <c r="KW27" s="35" t="s">
        <v>1284</v>
      </c>
    </row>
    <row r="28" spans="1:311" x14ac:dyDescent="0.2">
      <c r="A28" s="35" t="s">
        <v>1612</v>
      </c>
      <c r="B28" s="35" t="s">
        <v>568</v>
      </c>
      <c r="C28" s="35" t="s">
        <v>90</v>
      </c>
      <c r="D28" s="60">
        <v>1</v>
      </c>
      <c r="E28" s="48">
        <f>Tableau2[[#This Row],['[taille_totale_groupe_corrige']]]/Tableau2[[#This Row],['[nb_repondant_groupe']]]</f>
        <v>1</v>
      </c>
      <c r="F28" s="48"/>
      <c r="G28" s="48" t="str">
        <f>CONCATENATE(Tableau2[[#This Row],['[id_site_enq']]],"-",Tableau2[[#This Row],['[date_enq_num']]],"-",Tableau2[[#This Row],['[categorie_corrige']]])</f>
        <v>50-43217-</v>
      </c>
      <c r="H28" s="61">
        <v>1</v>
      </c>
      <c r="I28" s="35">
        <v>50</v>
      </c>
      <c r="J28" s="35" t="s">
        <v>795</v>
      </c>
      <c r="K28" s="36">
        <v>43217</v>
      </c>
      <c r="L28" s="37">
        <f t="shared" si="1"/>
        <v>43217</v>
      </c>
      <c r="M28" s="35">
        <v>12</v>
      </c>
      <c r="N28" s="35">
        <v>17</v>
      </c>
      <c r="P28" s="35">
        <v>43</v>
      </c>
      <c r="Q28" s="35">
        <v>4</v>
      </c>
      <c r="R28" s="60" t="str">
        <f>IF(OR(ISNUMBER(Tableau2[[#This Row],['[monvelo_musc']]]),ISNUMBER(Tableau2[[#This Row],['[monvelo_vae']]]),ISNUMBER(Tableau2[[#This Row],['[pret_musc']]]),ISNUMBER(Tableau2[[#This Row],['[pret_vae']]]),ISNUMBER(Tableau2[[#This Row],['[loc_vae']]]),ISNUMBER(Tableau2[[#This Row],['[loc_musc']]])),SUM(Tableau2[[#This Row],['[monvelo_musc']]:['[loc_vae']]]),"")</f>
        <v/>
      </c>
      <c r="S28" s="60" t="str">
        <f>IF(OR(ISNUMBER(Tableau2[[#This Row],['[monvelo_vae']]]),ISNUMBER(Tableau2[[#This Row],['[pret_vae']]]),ISNUMBER(Tableau2[[#This Row],['[loc_vae']]])),Tableau2[[#This Row],['[monvelo_vae']]]+Tableau2[[#This Row],['[pret_vae']]]+Tableau2[[#This Row],['[loc_vae']]],"")</f>
        <v/>
      </c>
      <c r="T28" s="60" t="str">
        <f>IF(OR(ISNUMBER(Tableau2[[#This Row],['[monvelo_musc']]]),ISNUMBER(Tableau2[[#This Row],['[pret_musc']]]),ISNUMBER(Tableau2[[#This Row],['[loc_musc']]])),Tableau2[[#This Row],['[monvelo_musc']]]+Tableau2[[#This Row],['[pret_musc']]]+Tableau2[[#This Row],['[loc_musc']]],"")</f>
        <v/>
      </c>
      <c r="U28" s="60" t="str">
        <f>IF(OR(ISNUMBER(Tableau2[[#This Row],['[loc_musc']]]),ISNUMBER(Tableau2[[#This Row],['[loc_vae']]])),Tableau2[[#This Row],['[loc_musc']]]+Tableau2[[#This Row],['[loc_vae']]],"")</f>
        <v/>
      </c>
      <c r="AL28" s="35" t="s">
        <v>1274</v>
      </c>
      <c r="AM28" s="48" t="s">
        <v>1274</v>
      </c>
      <c r="AN28" s="35" t="s">
        <v>1275</v>
      </c>
      <c r="AP28" s="37">
        <v>20</v>
      </c>
      <c r="AQ28" s="72">
        <v>20</v>
      </c>
      <c r="AR28" s="72">
        <v>20</v>
      </c>
      <c r="AS28" s="72">
        <f>Tableau2[[#This Row],['[km_sortie_corrige']]]*Tableau2[[#This Row],['[coef_red']]]</f>
        <v>0</v>
      </c>
      <c r="AT28" s="72">
        <f>Tableau2[[#This Row],['[km_sortie_corrige']]]*Tableau2[[#This Row],['[coef_red']]]*IF(Tableau2[[#This Row],['[type_trajet']]]="Boucle",0.4,1)</f>
        <v>0</v>
      </c>
      <c r="AU28" s="35" t="s">
        <v>1276</v>
      </c>
      <c r="AW28" s="35" t="s">
        <v>1277</v>
      </c>
      <c r="AX28" s="35">
        <v>1</v>
      </c>
      <c r="AY28" s="35">
        <v>0</v>
      </c>
      <c r="AZ28" s="35">
        <v>0</v>
      </c>
      <c r="BA28" s="35">
        <v>0</v>
      </c>
      <c r="BB28" s="35">
        <v>0</v>
      </c>
      <c r="BC28" s="35">
        <v>0</v>
      </c>
      <c r="BD28" s="35">
        <v>0</v>
      </c>
      <c r="BE28" s="35">
        <v>0</v>
      </c>
      <c r="BH28" s="37">
        <v>0</v>
      </c>
      <c r="BI28" s="48" t="str">
        <f>IF(OR(Tableau2[[#This Row],['[type_groupe']]]="En famille",Tableau2[[#This Row],['[type_groupe']]]="Avec des amis",Tableau2[[#This Row],['[type_groupe']]]="En club",Tableau2[[#This Row],['[type_groupe']]]="En groupe avec une agence ou TO"),"En groupe",Tableau2[[#This Row],['[type_groupe']]])</f>
        <v>Seul</v>
      </c>
      <c r="BJ28"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Seul</v>
      </c>
      <c r="BK28" s="35" t="s">
        <v>1278</v>
      </c>
      <c r="BL28" s="35">
        <v>1</v>
      </c>
      <c r="BM28" s="35">
        <v>0</v>
      </c>
      <c r="BN28" s="35">
        <v>0</v>
      </c>
      <c r="BO28" s="35">
        <v>0</v>
      </c>
      <c r="BP28" s="35">
        <v>0</v>
      </c>
      <c r="BQ28" s="35">
        <v>0</v>
      </c>
      <c r="BR28" s="35">
        <v>0</v>
      </c>
      <c r="BU28" s="72">
        <f>Tableau2[[#This Row],['[nb_enfants']]]+Tableau2[[#This Row],['[nb_adultes']]]</f>
        <v>1</v>
      </c>
      <c r="BV28" s="72">
        <f>Tableau2[[#This Row],['[taille_totale_groupe']]]</f>
        <v>1</v>
      </c>
      <c r="BW28" s="37">
        <v>0</v>
      </c>
      <c r="BX28" s="37">
        <v>1</v>
      </c>
      <c r="BY28" s="35" t="s">
        <v>1279</v>
      </c>
      <c r="BZ28" s="35">
        <v>0</v>
      </c>
      <c r="CA28" s="35">
        <v>0</v>
      </c>
      <c r="CB28" s="35">
        <v>0</v>
      </c>
      <c r="CC28" s="35">
        <v>0</v>
      </c>
      <c r="CD28" s="35">
        <v>0</v>
      </c>
      <c r="CE28" s="35">
        <v>0</v>
      </c>
      <c r="CF28" s="35">
        <v>0</v>
      </c>
      <c r="CG28" s="35">
        <v>0</v>
      </c>
      <c r="CH28" s="35">
        <v>0</v>
      </c>
      <c r="CI28" s="35">
        <v>0</v>
      </c>
      <c r="CJ28" s="35">
        <v>0</v>
      </c>
      <c r="CK28" s="35">
        <v>0</v>
      </c>
      <c r="CL28" s="35">
        <v>1</v>
      </c>
      <c r="CQ28" s="35" t="s">
        <v>1772</v>
      </c>
      <c r="CR28" s="35">
        <v>0</v>
      </c>
      <c r="CS28" s="35">
        <v>0</v>
      </c>
      <c r="CT28" s="35">
        <v>0</v>
      </c>
      <c r="CU28" s="35">
        <v>0</v>
      </c>
      <c r="CV28" s="35">
        <v>0</v>
      </c>
      <c r="CW28" s="35">
        <v>0</v>
      </c>
      <c r="CX28" s="35">
        <v>0</v>
      </c>
      <c r="CY28" s="35">
        <v>0</v>
      </c>
      <c r="CZ28" s="35">
        <v>0</v>
      </c>
      <c r="DA28" s="35">
        <v>0</v>
      </c>
      <c r="DB28" s="35">
        <v>0</v>
      </c>
      <c r="DC28" s="35">
        <v>1</v>
      </c>
      <c r="DD28" s="35">
        <v>0</v>
      </c>
      <c r="DO28" s="35" t="s">
        <v>1280</v>
      </c>
      <c r="DP28" s="35">
        <v>0</v>
      </c>
      <c r="DQ28" s="35">
        <v>0</v>
      </c>
      <c r="DR28" s="35">
        <v>0</v>
      </c>
      <c r="DS28" s="35">
        <v>0</v>
      </c>
      <c r="DT28" s="35">
        <v>0</v>
      </c>
      <c r="DU28" s="35">
        <v>0</v>
      </c>
      <c r="DV28" s="35">
        <v>0</v>
      </c>
      <c r="DW28" s="35">
        <v>0</v>
      </c>
      <c r="DX28" s="35">
        <v>0</v>
      </c>
      <c r="DY28" s="35">
        <v>0</v>
      </c>
      <c r="DZ28" s="35">
        <v>0</v>
      </c>
      <c r="EA28" s="35">
        <v>0</v>
      </c>
      <c r="EB28" s="35">
        <v>0</v>
      </c>
      <c r="EC28" s="35">
        <v>0</v>
      </c>
      <c r="ED28" s="35">
        <v>1</v>
      </c>
      <c r="EE28" s="35">
        <v>0</v>
      </c>
      <c r="EL28" s="35">
        <v>3</v>
      </c>
      <c r="EM28" s="35">
        <v>2</v>
      </c>
      <c r="EN28" s="35">
        <v>2</v>
      </c>
      <c r="EO28" s="35">
        <v>3</v>
      </c>
      <c r="EP28" s="35">
        <v>3</v>
      </c>
      <c r="EQ28" s="35">
        <v>2</v>
      </c>
      <c r="ER28" s="35" t="s">
        <v>1599</v>
      </c>
      <c r="ES28" s="35">
        <v>3</v>
      </c>
      <c r="ET28" s="35">
        <v>3</v>
      </c>
      <c r="EU28" s="35" t="s">
        <v>1599</v>
      </c>
      <c r="EV28" s="35" t="s">
        <v>1599</v>
      </c>
      <c r="EW28" s="35" t="s">
        <v>1599</v>
      </c>
      <c r="EX28" s="35" t="s">
        <v>1599</v>
      </c>
      <c r="EY28" s="35" t="s">
        <v>1599</v>
      </c>
      <c r="EZ28" s="35" t="s">
        <v>1599</v>
      </c>
      <c r="FA28" s="35" t="s">
        <v>1599</v>
      </c>
      <c r="FB28" s="35" t="s">
        <v>1599</v>
      </c>
      <c r="FC28" s="35" t="s">
        <v>1599</v>
      </c>
      <c r="FD28" s="35" t="s">
        <v>1599</v>
      </c>
      <c r="FE28" s="35" t="s">
        <v>1599</v>
      </c>
      <c r="FF28" s="35" t="s">
        <v>1599</v>
      </c>
      <c r="FG28" s="35" t="s">
        <v>1599</v>
      </c>
      <c r="FH28" s="35" t="s">
        <v>1881</v>
      </c>
      <c r="FI28" s="35" t="s">
        <v>51</v>
      </c>
      <c r="FJ28"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excursionniste</v>
      </c>
      <c r="FK28" s="48" t="str">
        <f>IF(Tableau2[[#This Row],['[tour_exc']]]="excursionniste","exc",IF(Tableau2[[#This Row],['[categorie_corrige']]]="Itinérant","iti","tour"))</f>
        <v>exc</v>
      </c>
      <c r="FL28" s="48" t="str">
        <f>CONCATENATE(Tableau2[[#This Row],['[id_troncon']]],"-",Tableau2[[#This Row],['[profil']]])</f>
        <v>4-exc</v>
      </c>
      <c r="FM28" s="37"/>
      <c r="FN28" s="72" t="s">
        <v>1599</v>
      </c>
      <c r="FS28" s="48" t="str">
        <f>IF(AND(ISTEXT(Tableau2[[#This Row],['[mode_heb_regroupe']]]),Tableau2[[#This Row],['[mode_heb_regroupe']]]="Non marchand"),"Non marchand",IF(AND(ISTEXT(Tableau2[[#This Row],['[mode_heb_regroupe']]]),Tableau2[[#This Row],['[mode_heb_regroupe']]]&lt;&gt;"Non marchand"),"Marchand",""))</f>
        <v/>
      </c>
      <c r="FY28" s="60" t="str">
        <f>IF(ISNUMBER(Tableau2[[#This Row],['[distance_heb_enq']]]),Tableau2[[#This Row],['[distance_heb_enq']]]*(1.1+0.3*EXP(-Tableau2[[#This Row],['[distance_heb_enq']]]/20)),"")</f>
        <v/>
      </c>
      <c r="GM28" s="35"/>
      <c r="GN28" s="35" t="s">
        <v>1599</v>
      </c>
      <c r="GO28" s="35"/>
      <c r="GP28" s="35"/>
      <c r="GQ28" s="35"/>
      <c r="GY28" s="48"/>
      <c r="HB28" s="48" t="str">
        <f>IF(ISNUMBER(Tableau2[[#This Row],['[tour_dep_to']]]),Tableau2[[#This Row],['[tour_dep_to']]]/Tableau2[[#This Row],['[tour_to_nb_jour']]],"")</f>
        <v/>
      </c>
      <c r="HE28" s="20" t="s">
        <v>51</v>
      </c>
      <c r="HF28" s="48" t="str">
        <f>IF(AND(ISTEXT(Tableau2[[#This Row],['[intention_dep']]]),Tableau2[[#This Row],['[tour_exc']]]="excursionniste"),Tableau2[[#This Row],['[intention_dep']]],"")</f>
        <v>Non</v>
      </c>
      <c r="HG28" s="48" t="str">
        <f>IF(AND(ISTEXT(Tableau2[[#This Row],['[intention_dep']]]),Tableau2[[#This Row],['[tour_exc']]]="touriste"),Tableau2[[#This Row],['[intention_dep']]],"")</f>
        <v/>
      </c>
      <c r="HJ28" s="20"/>
      <c r="HN28" s="20" t="s">
        <v>1599</v>
      </c>
      <c r="HO28" s="20"/>
      <c r="HP28" s="20" t="s">
        <v>1599</v>
      </c>
      <c r="HQ28" s="20"/>
      <c r="HR28" s="20" t="s">
        <v>1599</v>
      </c>
      <c r="HS28" s="20"/>
      <c r="HT28" s="20" t="s">
        <v>1599</v>
      </c>
      <c r="HU28" s="20"/>
      <c r="HX28" s="20" t="s">
        <v>1599</v>
      </c>
      <c r="JW28"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
      </c>
      <c r="JX28"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28" s="35" t="s">
        <v>1325</v>
      </c>
      <c r="KA28" s="35">
        <v>1</v>
      </c>
      <c r="KB28" s="35">
        <v>0</v>
      </c>
      <c r="KC28" s="35">
        <v>0</v>
      </c>
      <c r="KD28" s="35"/>
      <c r="KE28" s="48"/>
      <c r="KF28" s="35" t="s">
        <v>795</v>
      </c>
      <c r="KG28" s="48"/>
      <c r="KH28" s="44">
        <v>17000</v>
      </c>
      <c r="KI28" s="35" t="s">
        <v>1281</v>
      </c>
      <c r="KL28" s="48" t="str">
        <f>IF(ISNUMBER(Tableau2[[#This Row],['[distance_domicile_enq']]]),Tableau2[[#This Row],['[distance_domicile_enq']]]*(1.1+0.3*EXP(-Tableau2[[#This Row],['[distance_domicile_enq']]]/20)),"")</f>
        <v/>
      </c>
      <c r="KN28" s="48"/>
      <c r="KO28" s="48"/>
      <c r="KP28" s="35">
        <v>37</v>
      </c>
      <c r="KQ28" s="35" t="s">
        <v>1301</v>
      </c>
      <c r="KR28" s="35" t="s">
        <v>1302</v>
      </c>
      <c r="KS28" s="35"/>
      <c r="KU28" s="35">
        <v>3500</v>
      </c>
      <c r="KW28" s="35" t="s">
        <v>1310</v>
      </c>
    </row>
    <row r="29" spans="1:311" x14ac:dyDescent="0.2">
      <c r="A29" s="35" t="s">
        <v>1612</v>
      </c>
      <c r="B29" s="35" t="s">
        <v>568</v>
      </c>
      <c r="C29" s="35" t="s">
        <v>91</v>
      </c>
      <c r="D29" s="60">
        <v>1</v>
      </c>
      <c r="E29" s="48">
        <f>Tableau2[[#This Row],['[taille_totale_groupe_corrige']]]/Tableau2[[#This Row],['[nb_repondant_groupe']]]</f>
        <v>1</v>
      </c>
      <c r="F29" s="48"/>
      <c r="G29" s="48" t="str">
        <f>CONCATENATE(Tableau2[[#This Row],['[id_site_enq']]],"-",Tableau2[[#This Row],['[date_enq_num']]],"-",Tableau2[[#This Row],['[categorie_corrige']]])</f>
        <v>50-43217-</v>
      </c>
      <c r="H29" s="61">
        <v>1</v>
      </c>
      <c r="I29" s="35">
        <v>50</v>
      </c>
      <c r="J29" s="35" t="s">
        <v>795</v>
      </c>
      <c r="K29" s="36">
        <v>43217</v>
      </c>
      <c r="L29" s="37">
        <f t="shared" si="1"/>
        <v>43217</v>
      </c>
      <c r="M29" s="35">
        <v>12</v>
      </c>
      <c r="N29" s="35">
        <v>17</v>
      </c>
      <c r="P29" s="35">
        <v>43</v>
      </c>
      <c r="Q29" s="35">
        <v>4</v>
      </c>
      <c r="R29" s="60" t="str">
        <f>IF(OR(ISNUMBER(Tableau2[[#This Row],['[monvelo_musc']]]),ISNUMBER(Tableau2[[#This Row],['[monvelo_vae']]]),ISNUMBER(Tableau2[[#This Row],['[pret_musc']]]),ISNUMBER(Tableau2[[#This Row],['[pret_vae']]]),ISNUMBER(Tableau2[[#This Row],['[loc_vae']]]),ISNUMBER(Tableau2[[#This Row],['[loc_musc']]])),SUM(Tableau2[[#This Row],['[monvelo_musc']]:['[loc_vae']]]),"")</f>
        <v/>
      </c>
      <c r="S29" s="60" t="str">
        <f>IF(OR(ISNUMBER(Tableau2[[#This Row],['[monvelo_vae']]]),ISNUMBER(Tableau2[[#This Row],['[pret_vae']]]),ISNUMBER(Tableau2[[#This Row],['[loc_vae']]])),Tableau2[[#This Row],['[monvelo_vae']]]+Tableau2[[#This Row],['[pret_vae']]]+Tableau2[[#This Row],['[loc_vae']]],"")</f>
        <v/>
      </c>
      <c r="T29" s="60" t="str">
        <f>IF(OR(ISNUMBER(Tableau2[[#This Row],['[monvelo_musc']]]),ISNUMBER(Tableau2[[#This Row],['[pret_musc']]]),ISNUMBER(Tableau2[[#This Row],['[loc_musc']]])),Tableau2[[#This Row],['[monvelo_musc']]]+Tableau2[[#This Row],['[pret_musc']]]+Tableau2[[#This Row],['[loc_musc']]],"")</f>
        <v/>
      </c>
      <c r="U29" s="60" t="str">
        <f>IF(OR(ISNUMBER(Tableau2[[#This Row],['[loc_musc']]]),ISNUMBER(Tableau2[[#This Row],['[loc_vae']]])),Tableau2[[#This Row],['[loc_musc']]]+Tableau2[[#This Row],['[loc_vae']]],"")</f>
        <v/>
      </c>
      <c r="AL29" s="35" t="s">
        <v>1274</v>
      </c>
      <c r="AM29" s="48" t="s">
        <v>1274</v>
      </c>
      <c r="AN29" s="35" t="s">
        <v>50</v>
      </c>
      <c r="AP29" s="37">
        <v>40</v>
      </c>
      <c r="AQ29" s="72">
        <v>40</v>
      </c>
      <c r="AR29" s="72">
        <v>40</v>
      </c>
      <c r="AS29" s="72">
        <f>Tableau2[[#This Row],['[km_sortie_corrige']]]*Tableau2[[#This Row],['[coef_red']]]</f>
        <v>0</v>
      </c>
      <c r="AT29" s="72">
        <f>Tableau2[[#This Row],['[km_sortie_corrige']]]*Tableau2[[#This Row],['[coef_red']]]*IF(Tableau2[[#This Row],['[type_trajet']]]="Boucle",0.4,1)</f>
        <v>0</v>
      </c>
      <c r="AU29" s="35" t="s">
        <v>1276</v>
      </c>
      <c r="AW29" s="35" t="s">
        <v>1308</v>
      </c>
      <c r="AX29" s="35">
        <v>0</v>
      </c>
      <c r="AY29" s="35">
        <v>0</v>
      </c>
      <c r="AZ29" s="35">
        <v>0</v>
      </c>
      <c r="BA29" s="35">
        <v>0</v>
      </c>
      <c r="BB29" s="35">
        <v>0</v>
      </c>
      <c r="BC29" s="35">
        <v>0</v>
      </c>
      <c r="BD29" s="35">
        <v>0</v>
      </c>
      <c r="BE29" s="35">
        <v>1</v>
      </c>
      <c r="BF29" s="35" t="s">
        <v>1403</v>
      </c>
      <c r="BH29" s="37">
        <v>18</v>
      </c>
      <c r="BI29" s="48" t="str">
        <f>IF(OR(Tableau2[[#This Row],['[type_groupe']]]="En famille",Tableau2[[#This Row],['[type_groupe']]]="Avec des amis",Tableau2[[#This Row],['[type_groupe']]]="En club",Tableau2[[#This Row],['[type_groupe']]]="En groupe avec une agence ou TO"),"En groupe",Tableau2[[#This Row],['[type_groupe']]])</f>
        <v>Seul</v>
      </c>
      <c r="BJ29"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Seul</v>
      </c>
      <c r="BK29" s="35" t="s">
        <v>1278</v>
      </c>
      <c r="BL29" s="35">
        <v>1</v>
      </c>
      <c r="BM29" s="35">
        <v>0</v>
      </c>
      <c r="BN29" s="35">
        <v>0</v>
      </c>
      <c r="BO29" s="35">
        <v>0</v>
      </c>
      <c r="BP29" s="35">
        <v>0</v>
      </c>
      <c r="BQ29" s="35">
        <v>0</v>
      </c>
      <c r="BR29" s="35">
        <v>0</v>
      </c>
      <c r="BU29" s="72">
        <f>Tableau2[[#This Row],['[nb_enfants']]]+Tableau2[[#This Row],['[nb_adultes']]]</f>
        <v>1</v>
      </c>
      <c r="BV29" s="72">
        <f>Tableau2[[#This Row],['[taille_totale_groupe']]]</f>
        <v>1</v>
      </c>
      <c r="BW29" s="37">
        <v>0</v>
      </c>
      <c r="BX29" s="37">
        <v>1</v>
      </c>
      <c r="BY29" s="35" t="s">
        <v>1279</v>
      </c>
      <c r="BZ29" s="35">
        <v>0</v>
      </c>
      <c r="CA29" s="35">
        <v>0</v>
      </c>
      <c r="CB29" s="35">
        <v>0</v>
      </c>
      <c r="CC29" s="35">
        <v>0</v>
      </c>
      <c r="CD29" s="35">
        <v>0</v>
      </c>
      <c r="CE29" s="35">
        <v>0</v>
      </c>
      <c r="CF29" s="35">
        <v>0</v>
      </c>
      <c r="CG29" s="35">
        <v>0</v>
      </c>
      <c r="CH29" s="35">
        <v>0</v>
      </c>
      <c r="CI29" s="35">
        <v>0</v>
      </c>
      <c r="CJ29" s="35">
        <v>0</v>
      </c>
      <c r="CK29" s="35">
        <v>0</v>
      </c>
      <c r="CL29" s="35">
        <v>1</v>
      </c>
      <c r="CQ29" s="35" t="s">
        <v>1772</v>
      </c>
      <c r="CR29" s="35">
        <v>0</v>
      </c>
      <c r="CS29" s="35">
        <v>0</v>
      </c>
      <c r="CT29" s="35">
        <v>0</v>
      </c>
      <c r="CU29" s="35">
        <v>0</v>
      </c>
      <c r="CV29" s="35">
        <v>0</v>
      </c>
      <c r="CW29" s="35">
        <v>0</v>
      </c>
      <c r="CX29" s="35">
        <v>0</v>
      </c>
      <c r="CY29" s="35">
        <v>0</v>
      </c>
      <c r="CZ29" s="35">
        <v>0</v>
      </c>
      <c r="DA29" s="35">
        <v>0</v>
      </c>
      <c r="DB29" s="35">
        <v>0</v>
      </c>
      <c r="DC29" s="35">
        <v>1</v>
      </c>
      <c r="DD29" s="35">
        <v>0</v>
      </c>
      <c r="DO29" s="35" t="s">
        <v>1280</v>
      </c>
      <c r="DP29" s="35">
        <v>0</v>
      </c>
      <c r="DQ29" s="35">
        <v>0</v>
      </c>
      <c r="DR29" s="35">
        <v>0</v>
      </c>
      <c r="DS29" s="35">
        <v>0</v>
      </c>
      <c r="DT29" s="35">
        <v>0</v>
      </c>
      <c r="DU29" s="35">
        <v>0</v>
      </c>
      <c r="DV29" s="35">
        <v>0</v>
      </c>
      <c r="DW29" s="35">
        <v>0</v>
      </c>
      <c r="DX29" s="35">
        <v>0</v>
      </c>
      <c r="DY29" s="35">
        <v>0</v>
      </c>
      <c r="DZ29" s="35">
        <v>0</v>
      </c>
      <c r="EA29" s="35">
        <v>0</v>
      </c>
      <c r="EB29" s="35">
        <v>0</v>
      </c>
      <c r="EC29" s="35">
        <v>0</v>
      </c>
      <c r="ED29" s="35">
        <v>1</v>
      </c>
      <c r="EE29" s="35">
        <v>0</v>
      </c>
      <c r="EL29" s="35">
        <v>4</v>
      </c>
      <c r="EM29" s="35">
        <v>4</v>
      </c>
      <c r="EN29" s="35">
        <v>4</v>
      </c>
      <c r="EO29" s="35">
        <v>4</v>
      </c>
      <c r="EP29" s="35">
        <v>4</v>
      </c>
      <c r="EQ29" s="35">
        <v>4</v>
      </c>
      <c r="ER29" s="35">
        <v>4</v>
      </c>
      <c r="ES29" s="35">
        <v>4</v>
      </c>
      <c r="ET29" s="35">
        <v>4</v>
      </c>
      <c r="EU29" s="35">
        <v>4</v>
      </c>
      <c r="EV29" s="35" t="s">
        <v>1599</v>
      </c>
      <c r="EW29" s="35" t="s">
        <v>1599</v>
      </c>
      <c r="EX29" s="35" t="s">
        <v>1599</v>
      </c>
      <c r="EY29" s="35" t="s">
        <v>1599</v>
      </c>
      <c r="EZ29" s="35" t="s">
        <v>1599</v>
      </c>
      <c r="FA29" s="35" t="s">
        <v>1599</v>
      </c>
      <c r="FB29" s="35" t="s">
        <v>1599</v>
      </c>
      <c r="FC29" s="35" t="s">
        <v>1599</v>
      </c>
      <c r="FD29" s="35" t="s">
        <v>1599</v>
      </c>
      <c r="FE29" s="35" t="s">
        <v>1599</v>
      </c>
      <c r="FF29" s="35" t="s">
        <v>1599</v>
      </c>
      <c r="FG29" s="35" t="s">
        <v>1599</v>
      </c>
      <c r="FH29" s="35" t="s">
        <v>1881</v>
      </c>
      <c r="FI29" s="35" t="s">
        <v>51</v>
      </c>
      <c r="FJ29"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excursionniste</v>
      </c>
      <c r="FK29" s="48" t="str">
        <f>IF(Tableau2[[#This Row],['[tour_exc']]]="excursionniste","exc",IF(Tableau2[[#This Row],['[categorie_corrige']]]="Itinérant","iti","tour"))</f>
        <v>exc</v>
      </c>
      <c r="FL29" s="48" t="str">
        <f>CONCATENATE(Tableau2[[#This Row],['[id_troncon']]],"-",Tableau2[[#This Row],['[profil']]])</f>
        <v>4-exc</v>
      </c>
      <c r="FM29" s="37"/>
      <c r="FN29" s="72" t="s">
        <v>1599</v>
      </c>
      <c r="FS29" s="48" t="str">
        <f>IF(AND(ISTEXT(Tableau2[[#This Row],['[mode_heb_regroupe']]]),Tableau2[[#This Row],['[mode_heb_regroupe']]]="Non marchand"),"Non marchand",IF(AND(ISTEXT(Tableau2[[#This Row],['[mode_heb_regroupe']]]),Tableau2[[#This Row],['[mode_heb_regroupe']]]&lt;&gt;"Non marchand"),"Marchand",""))</f>
        <v/>
      </c>
      <c r="FY29" s="60" t="str">
        <f>IF(ISNUMBER(Tableau2[[#This Row],['[distance_heb_enq']]]),Tableau2[[#This Row],['[distance_heb_enq']]]*(1.1+0.3*EXP(-Tableau2[[#This Row],['[distance_heb_enq']]]/20)),"")</f>
        <v/>
      </c>
      <c r="GM29" s="35"/>
      <c r="GN29" s="35" t="s">
        <v>1599</v>
      </c>
      <c r="GO29" s="35"/>
      <c r="GP29" s="35"/>
      <c r="GQ29" s="35"/>
      <c r="GY29" s="48"/>
      <c r="HB29" s="48" t="str">
        <f>IF(ISNUMBER(Tableau2[[#This Row],['[tour_dep_to']]]),Tableau2[[#This Row],['[tour_dep_to']]]/Tableau2[[#This Row],['[tour_to_nb_jour']]],"")</f>
        <v/>
      </c>
      <c r="HE29" s="20" t="s">
        <v>51</v>
      </c>
      <c r="HF29" s="48" t="str">
        <f>IF(AND(ISTEXT(Tableau2[[#This Row],['[intention_dep']]]),Tableau2[[#This Row],['[tour_exc']]]="excursionniste"),Tableau2[[#This Row],['[intention_dep']]],"")</f>
        <v>Non</v>
      </c>
      <c r="HG29" s="48" t="str">
        <f>IF(AND(ISTEXT(Tableau2[[#This Row],['[intention_dep']]]),Tableau2[[#This Row],['[tour_exc']]]="touriste"),Tableau2[[#This Row],['[intention_dep']]],"")</f>
        <v/>
      </c>
      <c r="HJ29" s="20"/>
      <c r="HN29" s="20" t="s">
        <v>1599</v>
      </c>
      <c r="HO29" s="20"/>
      <c r="HP29" s="20" t="s">
        <v>1599</v>
      </c>
      <c r="HQ29" s="20"/>
      <c r="HR29" s="20" t="s">
        <v>1599</v>
      </c>
      <c r="HS29" s="20"/>
      <c r="HT29" s="20" t="s">
        <v>1599</v>
      </c>
      <c r="HU29" s="20"/>
      <c r="HX29" s="20" t="s">
        <v>1599</v>
      </c>
      <c r="JW29"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
      </c>
      <c r="JX29"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29" s="35" t="s">
        <v>1923</v>
      </c>
      <c r="KA29" s="35">
        <v>0</v>
      </c>
      <c r="KB29" s="35">
        <v>1</v>
      </c>
      <c r="KC29" s="35">
        <v>0</v>
      </c>
      <c r="KD29" s="35"/>
      <c r="KE29" s="48"/>
      <c r="KF29" s="35" t="s">
        <v>795</v>
      </c>
      <c r="KG29" s="48"/>
      <c r="KH29" s="44">
        <v>17000</v>
      </c>
      <c r="KI29" s="35" t="s">
        <v>1281</v>
      </c>
      <c r="KL29" s="48" t="str">
        <f>IF(ISNUMBER(Tableau2[[#This Row],['[distance_domicile_enq']]]),Tableau2[[#This Row],['[distance_domicile_enq']]]*(1.1+0.3*EXP(-Tableau2[[#This Row],['[distance_domicile_enq']]]/20)),"")</f>
        <v/>
      </c>
      <c r="KN29" s="48"/>
      <c r="KO29" s="48"/>
      <c r="KP29" s="35">
        <v>22</v>
      </c>
      <c r="KQ29" s="35" t="s">
        <v>1282</v>
      </c>
      <c r="KR29" s="35" t="s">
        <v>1309</v>
      </c>
      <c r="KS29" s="35"/>
      <c r="KW29" s="35" t="s">
        <v>1284</v>
      </c>
    </row>
    <row r="30" spans="1:311" x14ac:dyDescent="0.2">
      <c r="A30" s="35" t="s">
        <v>1612</v>
      </c>
      <c r="B30" s="35" t="s">
        <v>568</v>
      </c>
      <c r="C30" s="35" t="s">
        <v>92</v>
      </c>
      <c r="D30" s="60">
        <v>1</v>
      </c>
      <c r="E30" s="48">
        <f>Tableau2[[#This Row],['[taille_totale_groupe_corrige']]]/Tableau2[[#This Row],['[nb_repondant_groupe']]]</f>
        <v>2</v>
      </c>
      <c r="F30" s="48"/>
      <c r="G30" s="48" t="str">
        <f>CONCATENATE(Tableau2[[#This Row],['[id_site_enq']]],"-",Tableau2[[#This Row],['[date_enq_num']]],"-",Tableau2[[#This Row],['[categorie_corrige']]])</f>
        <v>50-43217-</v>
      </c>
      <c r="H30" s="61">
        <v>1</v>
      </c>
      <c r="I30" s="35">
        <v>50</v>
      </c>
      <c r="J30" s="35" t="s">
        <v>795</v>
      </c>
      <c r="K30" s="36">
        <v>43217</v>
      </c>
      <c r="L30" s="37">
        <f t="shared" si="1"/>
        <v>43217</v>
      </c>
      <c r="M30" s="35">
        <v>12</v>
      </c>
      <c r="N30" s="35">
        <v>17</v>
      </c>
      <c r="P30" s="35">
        <v>43</v>
      </c>
      <c r="Q30" s="35">
        <v>4</v>
      </c>
      <c r="R30" s="60" t="str">
        <f>IF(OR(ISNUMBER(Tableau2[[#This Row],['[monvelo_musc']]]),ISNUMBER(Tableau2[[#This Row],['[monvelo_vae']]]),ISNUMBER(Tableau2[[#This Row],['[pret_musc']]]),ISNUMBER(Tableau2[[#This Row],['[pret_vae']]]),ISNUMBER(Tableau2[[#This Row],['[loc_vae']]]),ISNUMBER(Tableau2[[#This Row],['[loc_musc']]])),SUM(Tableau2[[#This Row],['[monvelo_musc']]:['[loc_vae']]]),"")</f>
        <v/>
      </c>
      <c r="S30" s="60" t="str">
        <f>IF(OR(ISNUMBER(Tableau2[[#This Row],['[monvelo_vae']]]),ISNUMBER(Tableau2[[#This Row],['[pret_vae']]]),ISNUMBER(Tableau2[[#This Row],['[loc_vae']]])),Tableau2[[#This Row],['[monvelo_vae']]]+Tableau2[[#This Row],['[pret_vae']]]+Tableau2[[#This Row],['[loc_vae']]],"")</f>
        <v/>
      </c>
      <c r="T30" s="60" t="str">
        <f>IF(OR(ISNUMBER(Tableau2[[#This Row],['[monvelo_musc']]]),ISNUMBER(Tableau2[[#This Row],['[pret_musc']]]),ISNUMBER(Tableau2[[#This Row],['[loc_musc']]])),Tableau2[[#This Row],['[monvelo_musc']]]+Tableau2[[#This Row],['[pret_musc']]]+Tableau2[[#This Row],['[loc_musc']]],"")</f>
        <v/>
      </c>
      <c r="U30" s="60" t="str">
        <f>IF(OR(ISNUMBER(Tableau2[[#This Row],['[loc_musc']]]),ISNUMBER(Tableau2[[#This Row],['[loc_vae']]])),Tableau2[[#This Row],['[loc_musc']]]+Tableau2[[#This Row],['[loc_vae']]],"")</f>
        <v/>
      </c>
      <c r="AL30" s="35" t="s">
        <v>1339</v>
      </c>
      <c r="AM30" s="48" t="s">
        <v>1339</v>
      </c>
      <c r="AN30" s="35" t="s">
        <v>1275</v>
      </c>
      <c r="AP30" s="37">
        <v>8</v>
      </c>
      <c r="AQ30" s="72">
        <v>8</v>
      </c>
      <c r="AR30" s="72">
        <v>8</v>
      </c>
      <c r="AS30" s="72">
        <f>Tableau2[[#This Row],['[km_sortie_corrige']]]*Tableau2[[#This Row],['[coef_red']]]</f>
        <v>0</v>
      </c>
      <c r="AT30" s="72">
        <f>Tableau2[[#This Row],['[km_sortie_corrige']]]*Tableau2[[#This Row],['[coef_red']]]*IF(Tableau2[[#This Row],['[type_trajet']]]="Boucle",0.4,1)</f>
        <v>0</v>
      </c>
      <c r="AU30" s="35" t="s">
        <v>1276</v>
      </c>
      <c r="AW30" s="35" t="s">
        <v>1277</v>
      </c>
      <c r="AX30" s="35">
        <v>1</v>
      </c>
      <c r="AY30" s="35">
        <v>0</v>
      </c>
      <c r="AZ30" s="35">
        <v>0</v>
      </c>
      <c r="BA30" s="35">
        <v>0</v>
      </c>
      <c r="BB30" s="35">
        <v>0</v>
      </c>
      <c r="BC30" s="35">
        <v>0</v>
      </c>
      <c r="BD30" s="35">
        <v>0</v>
      </c>
      <c r="BE30" s="35">
        <v>0</v>
      </c>
      <c r="BH30" s="37">
        <v>3</v>
      </c>
      <c r="BI30" s="48" t="str">
        <f>IF(OR(Tableau2[[#This Row],['[type_groupe']]]="En famille",Tableau2[[#This Row],['[type_groupe']]]="Avec des amis",Tableau2[[#This Row],['[type_groupe']]]="En club",Tableau2[[#This Row],['[type_groupe']]]="En groupe avec une agence ou TO"),"En groupe",Tableau2[[#This Row],['[type_groupe']]])</f>
        <v>En groupe</v>
      </c>
      <c r="BJ30"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groupe</v>
      </c>
      <c r="BK30" s="35" t="s">
        <v>1287</v>
      </c>
      <c r="BL30" s="35">
        <v>0</v>
      </c>
      <c r="BM30" s="35">
        <v>0</v>
      </c>
      <c r="BN30" s="35">
        <v>1</v>
      </c>
      <c r="BO30" s="35">
        <v>0</v>
      </c>
      <c r="BP30" s="35">
        <v>0</v>
      </c>
      <c r="BQ30" s="35">
        <v>0</v>
      </c>
      <c r="BR30" s="35">
        <v>0</v>
      </c>
      <c r="BU30" s="72">
        <f>Tableau2[[#This Row],['[nb_enfants']]]+Tableau2[[#This Row],['[nb_adultes']]]</f>
        <v>2</v>
      </c>
      <c r="BV30" s="72">
        <f>Tableau2[[#This Row],['[taille_totale_groupe']]]</f>
        <v>2</v>
      </c>
      <c r="BW30" s="37">
        <v>0</v>
      </c>
      <c r="BX30" s="37">
        <v>2</v>
      </c>
      <c r="BY30" s="35" t="s">
        <v>1279</v>
      </c>
      <c r="BZ30" s="35">
        <v>0</v>
      </c>
      <c r="CA30" s="35">
        <v>0</v>
      </c>
      <c r="CB30" s="35">
        <v>0</v>
      </c>
      <c r="CC30" s="35">
        <v>0</v>
      </c>
      <c r="CD30" s="35">
        <v>0</v>
      </c>
      <c r="CE30" s="35">
        <v>0</v>
      </c>
      <c r="CF30" s="35">
        <v>0</v>
      </c>
      <c r="CG30" s="35">
        <v>0</v>
      </c>
      <c r="CH30" s="35">
        <v>0</v>
      </c>
      <c r="CI30" s="35">
        <v>0</v>
      </c>
      <c r="CJ30" s="35">
        <v>0</v>
      </c>
      <c r="CK30" s="35">
        <v>0</v>
      </c>
      <c r="CL30" s="35">
        <v>1</v>
      </c>
      <c r="CQ30" s="35" t="s">
        <v>1752</v>
      </c>
      <c r="CR30" s="35">
        <v>1</v>
      </c>
      <c r="CS30" s="35">
        <v>0</v>
      </c>
      <c r="CT30" s="35">
        <v>0</v>
      </c>
      <c r="CU30" s="35">
        <v>0</v>
      </c>
      <c r="CV30" s="35">
        <v>0</v>
      </c>
      <c r="CW30" s="35">
        <v>1</v>
      </c>
      <c r="CX30" s="35">
        <v>0</v>
      </c>
      <c r="CY30" s="35">
        <v>1</v>
      </c>
      <c r="CZ30" s="35">
        <v>0</v>
      </c>
      <c r="DA30" s="35">
        <v>0</v>
      </c>
      <c r="DB30" s="35">
        <v>0</v>
      </c>
      <c r="DC30" s="35">
        <v>0</v>
      </c>
      <c r="DD30" s="35">
        <v>0</v>
      </c>
      <c r="DO30" s="35" t="s">
        <v>1295</v>
      </c>
      <c r="DP30" s="35">
        <v>0</v>
      </c>
      <c r="DQ30" s="35">
        <v>0</v>
      </c>
      <c r="DR30" s="35">
        <v>0</v>
      </c>
      <c r="DS30" s="35">
        <v>0</v>
      </c>
      <c r="DT30" s="35">
        <v>0</v>
      </c>
      <c r="DU30" s="35">
        <v>0</v>
      </c>
      <c r="DV30" s="35">
        <v>0</v>
      </c>
      <c r="DW30" s="35">
        <v>0</v>
      </c>
      <c r="DX30" s="35">
        <v>1</v>
      </c>
      <c r="DY30" s="35">
        <v>0</v>
      </c>
      <c r="DZ30" s="35">
        <v>0</v>
      </c>
      <c r="EA30" s="35">
        <v>0</v>
      </c>
      <c r="EB30" s="35">
        <v>0</v>
      </c>
      <c r="EC30" s="35">
        <v>0</v>
      </c>
      <c r="ED30" s="35">
        <v>0</v>
      </c>
      <c r="EE30" s="35">
        <v>0</v>
      </c>
      <c r="EL30" s="35">
        <v>4</v>
      </c>
      <c r="EM30" s="35">
        <v>4</v>
      </c>
      <c r="EN30" s="35">
        <v>4</v>
      </c>
      <c r="EO30" s="35">
        <v>4</v>
      </c>
      <c r="EP30" s="35">
        <v>2</v>
      </c>
      <c r="EQ30" s="35">
        <v>4</v>
      </c>
      <c r="ER30" s="35">
        <v>4</v>
      </c>
      <c r="ES30" s="35">
        <v>2</v>
      </c>
      <c r="ET30" s="35" t="s">
        <v>1599</v>
      </c>
      <c r="EU30" s="35">
        <v>2</v>
      </c>
      <c r="EV30" s="35" t="s">
        <v>1599</v>
      </c>
      <c r="EW30" s="35" t="s">
        <v>1599</v>
      </c>
      <c r="EX30" s="35" t="s">
        <v>1599</v>
      </c>
      <c r="EY30" s="35" t="s">
        <v>1599</v>
      </c>
      <c r="EZ30" s="35" t="s">
        <v>1599</v>
      </c>
      <c r="FA30" s="35" t="s">
        <v>1599</v>
      </c>
      <c r="FB30" s="35" t="s">
        <v>1599</v>
      </c>
      <c r="FC30" s="35" t="s">
        <v>1599</v>
      </c>
      <c r="FD30" s="35" t="s">
        <v>1599</v>
      </c>
      <c r="FE30" s="35" t="s">
        <v>1599</v>
      </c>
      <c r="FF30" s="35" t="s">
        <v>1599</v>
      </c>
      <c r="FG30" s="35" t="s">
        <v>1599</v>
      </c>
      <c r="FH30" s="35" t="s">
        <v>1317</v>
      </c>
      <c r="FI30" s="35" t="s">
        <v>54</v>
      </c>
      <c r="FJ30"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touriste</v>
      </c>
      <c r="FK30" s="48" t="str">
        <f>IF(Tableau2[[#This Row],['[tour_exc']]]="excursionniste","exc",IF(Tableau2[[#This Row],['[categorie_corrige']]]="Itinérant","iti","tour"))</f>
        <v>tour</v>
      </c>
      <c r="FL30" s="48" t="str">
        <f>CONCATENATE(Tableau2[[#This Row],['[id_troncon']]],"-",Tableau2[[#This Row],['[profil']]])</f>
        <v>4-tour</v>
      </c>
      <c r="FM30" s="37">
        <v>1</v>
      </c>
      <c r="FN30" s="72">
        <v>1</v>
      </c>
      <c r="FO30" s="35" t="s">
        <v>1341</v>
      </c>
      <c r="FR30" s="48" t="s">
        <v>1427</v>
      </c>
      <c r="FS30" s="48" t="str">
        <f>IF(AND(ISTEXT(Tableau2[[#This Row],['[mode_heb_regroupe']]]),Tableau2[[#This Row],['[mode_heb_regroupe']]]="Non marchand"),"Non marchand",IF(AND(ISTEXT(Tableau2[[#This Row],['[mode_heb_regroupe']]]),Tableau2[[#This Row],['[mode_heb_regroupe']]]&lt;&gt;"Non marchand"),"Marchand",""))</f>
        <v>Non marchand</v>
      </c>
      <c r="FT30" s="35" t="s">
        <v>1342</v>
      </c>
      <c r="FU30" s="37">
        <v>10</v>
      </c>
      <c r="FV30" s="35" t="s">
        <v>795</v>
      </c>
      <c r="FY30" s="60" t="str">
        <f>IF(ISNUMBER(Tableau2[[#This Row],['[distance_heb_enq']]]),Tableau2[[#This Row],['[distance_heb_enq']]]*(1.1+0.3*EXP(-Tableau2[[#This Row],['[distance_heb_enq']]]/20)),"")</f>
        <v/>
      </c>
      <c r="FZ30" s="35" t="s">
        <v>1317</v>
      </c>
      <c r="GB30" s="35" t="s">
        <v>1352</v>
      </c>
      <c r="GM30" s="35"/>
      <c r="GN30" s="35" t="s">
        <v>201</v>
      </c>
      <c r="GO30" s="35">
        <v>0</v>
      </c>
      <c r="GP30" s="35">
        <v>1</v>
      </c>
      <c r="GQ30" s="35">
        <v>0</v>
      </c>
      <c r="GR30" s="35">
        <v>0</v>
      </c>
      <c r="GS30" s="35">
        <v>0</v>
      </c>
      <c r="GT30" s="35">
        <v>0</v>
      </c>
      <c r="GU30" s="35">
        <v>0</v>
      </c>
      <c r="GV30" s="35">
        <v>0</v>
      </c>
      <c r="GW30" s="35">
        <v>0</v>
      </c>
      <c r="GY30" s="48"/>
      <c r="HB30" s="48" t="str">
        <f>IF(ISNUMBER(Tableau2[[#This Row],['[tour_dep_to']]]),Tableau2[[#This Row],['[tour_dep_to']]]/Tableau2[[#This Row],['[tour_to_nb_jour']]],"")</f>
        <v/>
      </c>
      <c r="HE30" s="20"/>
      <c r="HF30" s="48" t="str">
        <f>IF(AND(ISTEXT(Tableau2[[#This Row],['[intention_dep']]]),Tableau2[[#This Row],['[tour_exc']]]="excursionniste"),Tableau2[[#This Row],['[intention_dep']]],"")</f>
        <v/>
      </c>
      <c r="HG30" s="48" t="str">
        <f>IF(AND(ISTEXT(Tableau2[[#This Row],['[intention_dep']]]),Tableau2[[#This Row],['[tour_exc']]]="touriste"),Tableau2[[#This Row],['[intention_dep']]],"")</f>
        <v/>
      </c>
      <c r="HJ30" s="20">
        <v>0</v>
      </c>
      <c r="HN30" s="20" t="s">
        <v>1599</v>
      </c>
      <c r="HO30" s="20"/>
      <c r="HP30" s="20" t="s">
        <v>1599</v>
      </c>
      <c r="HQ30" s="20"/>
      <c r="HR30" s="20" t="s">
        <v>1599</v>
      </c>
      <c r="HS30" s="20"/>
      <c r="HT30" s="20" t="s">
        <v>1599</v>
      </c>
      <c r="HU30" s="20"/>
      <c r="HX30" s="20" t="s">
        <v>1599</v>
      </c>
      <c r="JW30"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pas exploitable</v>
      </c>
      <c r="JX30"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30" s="35" t="s">
        <v>1325</v>
      </c>
      <c r="KA30" s="35">
        <v>1</v>
      </c>
      <c r="KB30" s="35">
        <v>0</v>
      </c>
      <c r="KC30" s="35">
        <v>0</v>
      </c>
      <c r="KD30" s="35"/>
      <c r="KE30" s="48"/>
      <c r="KF30" s="35" t="s">
        <v>1402</v>
      </c>
      <c r="KG30" s="48"/>
      <c r="KH30" s="44">
        <v>28000</v>
      </c>
      <c r="KI30" s="35" t="s">
        <v>1281</v>
      </c>
      <c r="KL30" s="48" t="str">
        <f>IF(ISNUMBER(Tableau2[[#This Row],['[distance_domicile_enq']]]),Tableau2[[#This Row],['[distance_domicile_enq']]]*(1.1+0.3*EXP(-Tableau2[[#This Row],['[distance_domicile_enq']]]/20)),"")</f>
        <v/>
      </c>
      <c r="KN30" s="48"/>
      <c r="KO30" s="48"/>
      <c r="KP30" s="35">
        <v>25</v>
      </c>
      <c r="KQ30" s="35" t="s">
        <v>1301</v>
      </c>
      <c r="KR30" s="35" t="s">
        <v>1309</v>
      </c>
      <c r="KS30" s="35"/>
      <c r="KU30" s="35">
        <v>0</v>
      </c>
      <c r="KW30" s="35" t="s">
        <v>1310</v>
      </c>
    </row>
    <row r="31" spans="1:311" x14ac:dyDescent="0.2">
      <c r="A31" s="35" t="s">
        <v>1612</v>
      </c>
      <c r="B31" s="35" t="s">
        <v>568</v>
      </c>
      <c r="C31" s="35" t="s">
        <v>93</v>
      </c>
      <c r="D31" s="60">
        <v>1</v>
      </c>
      <c r="E31" s="48">
        <f>Tableau2[[#This Row],['[taille_totale_groupe_corrige']]]/Tableau2[[#This Row],['[nb_repondant_groupe']]]</f>
        <v>1</v>
      </c>
      <c r="F31" s="48"/>
      <c r="G31" s="48" t="str">
        <f>CONCATENATE(Tableau2[[#This Row],['[id_site_enq']]],"-",Tableau2[[#This Row],['[date_enq_num']]],"-",Tableau2[[#This Row],['[categorie_corrige']]])</f>
        <v>50-43217-</v>
      </c>
      <c r="H31" s="61">
        <v>1</v>
      </c>
      <c r="I31" s="35">
        <v>50</v>
      </c>
      <c r="J31" s="35" t="s">
        <v>795</v>
      </c>
      <c r="K31" s="36">
        <v>43217</v>
      </c>
      <c r="L31" s="37">
        <f t="shared" si="1"/>
        <v>43217</v>
      </c>
      <c r="M31" s="35">
        <v>12</v>
      </c>
      <c r="N31" s="35">
        <v>17</v>
      </c>
      <c r="P31" s="35">
        <v>43</v>
      </c>
      <c r="Q31" s="35">
        <v>4</v>
      </c>
      <c r="R31" s="60" t="str">
        <f>IF(OR(ISNUMBER(Tableau2[[#This Row],['[monvelo_musc']]]),ISNUMBER(Tableau2[[#This Row],['[monvelo_vae']]]),ISNUMBER(Tableau2[[#This Row],['[pret_musc']]]),ISNUMBER(Tableau2[[#This Row],['[pret_vae']]]),ISNUMBER(Tableau2[[#This Row],['[loc_vae']]]),ISNUMBER(Tableau2[[#This Row],['[loc_musc']]])),SUM(Tableau2[[#This Row],['[monvelo_musc']]:['[loc_vae']]]),"")</f>
        <v/>
      </c>
      <c r="S31" s="60" t="str">
        <f>IF(OR(ISNUMBER(Tableau2[[#This Row],['[monvelo_vae']]]),ISNUMBER(Tableau2[[#This Row],['[pret_vae']]]),ISNUMBER(Tableau2[[#This Row],['[loc_vae']]])),Tableau2[[#This Row],['[monvelo_vae']]]+Tableau2[[#This Row],['[pret_vae']]]+Tableau2[[#This Row],['[loc_vae']]],"")</f>
        <v/>
      </c>
      <c r="T31" s="60" t="str">
        <f>IF(OR(ISNUMBER(Tableau2[[#This Row],['[monvelo_musc']]]),ISNUMBER(Tableau2[[#This Row],['[pret_musc']]]),ISNUMBER(Tableau2[[#This Row],['[loc_musc']]])),Tableau2[[#This Row],['[monvelo_musc']]]+Tableau2[[#This Row],['[pret_musc']]]+Tableau2[[#This Row],['[loc_musc']]],"")</f>
        <v/>
      </c>
      <c r="U31" s="60" t="str">
        <f>IF(OR(ISNUMBER(Tableau2[[#This Row],['[loc_musc']]]),ISNUMBER(Tableau2[[#This Row],['[loc_vae']]])),Tableau2[[#This Row],['[loc_musc']]]+Tableau2[[#This Row],['[loc_vae']]],"")</f>
        <v/>
      </c>
      <c r="AL31" s="35" t="s">
        <v>1274</v>
      </c>
      <c r="AM31" s="48" t="s">
        <v>1274</v>
      </c>
      <c r="AN31" s="35" t="s">
        <v>55</v>
      </c>
      <c r="AP31" s="37">
        <v>35</v>
      </c>
      <c r="AQ31" s="72">
        <v>35</v>
      </c>
      <c r="AR31" s="72">
        <v>35</v>
      </c>
      <c r="AS31" s="72">
        <f>Tableau2[[#This Row],['[km_sortie_corrige']]]*Tableau2[[#This Row],['[coef_red']]]</f>
        <v>0</v>
      </c>
      <c r="AT31" s="72">
        <f>Tableau2[[#This Row],['[km_sortie_corrige']]]*Tableau2[[#This Row],['[coef_red']]]*IF(Tableau2[[#This Row],['[type_trajet']]]="Boucle",0.4,1)</f>
        <v>0</v>
      </c>
      <c r="AW31" s="35" t="s">
        <v>1277</v>
      </c>
      <c r="AX31" s="35">
        <v>1</v>
      </c>
      <c r="AY31" s="35">
        <v>0</v>
      </c>
      <c r="AZ31" s="35">
        <v>0</v>
      </c>
      <c r="BA31" s="35">
        <v>0</v>
      </c>
      <c r="BB31" s="35">
        <v>0</v>
      </c>
      <c r="BC31" s="35">
        <v>0</v>
      </c>
      <c r="BD31" s="35">
        <v>0</v>
      </c>
      <c r="BE31" s="35">
        <v>0</v>
      </c>
      <c r="BH31" s="37">
        <v>0.5</v>
      </c>
      <c r="BI31" s="48" t="str">
        <f>IF(OR(Tableau2[[#This Row],['[type_groupe']]]="En famille",Tableau2[[#This Row],['[type_groupe']]]="Avec des amis",Tableau2[[#This Row],['[type_groupe']]]="En club",Tableau2[[#This Row],['[type_groupe']]]="En groupe avec une agence ou TO"),"En groupe",Tableau2[[#This Row],['[type_groupe']]])</f>
        <v>Seul</v>
      </c>
      <c r="BJ31"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Seul</v>
      </c>
      <c r="BK31" s="35" t="s">
        <v>1278</v>
      </c>
      <c r="BL31" s="35">
        <v>1</v>
      </c>
      <c r="BM31" s="35">
        <v>0</v>
      </c>
      <c r="BN31" s="35">
        <v>0</v>
      </c>
      <c r="BO31" s="35">
        <v>0</v>
      </c>
      <c r="BP31" s="35">
        <v>0</v>
      </c>
      <c r="BQ31" s="35">
        <v>0</v>
      </c>
      <c r="BR31" s="35">
        <v>0</v>
      </c>
      <c r="BU31" s="72">
        <f>Tableau2[[#This Row],['[nb_enfants']]]+Tableau2[[#This Row],['[nb_adultes']]]</f>
        <v>1</v>
      </c>
      <c r="BV31" s="72">
        <f>Tableau2[[#This Row],['[taille_totale_groupe']]]</f>
        <v>1</v>
      </c>
      <c r="BW31" s="37">
        <v>0</v>
      </c>
      <c r="BX31" s="37">
        <v>1</v>
      </c>
      <c r="BY31" s="35" t="s">
        <v>1279</v>
      </c>
      <c r="BZ31" s="35">
        <v>0</v>
      </c>
      <c r="CA31" s="35">
        <v>0</v>
      </c>
      <c r="CB31" s="35">
        <v>0</v>
      </c>
      <c r="CC31" s="35">
        <v>0</v>
      </c>
      <c r="CD31" s="35">
        <v>0</v>
      </c>
      <c r="CE31" s="35">
        <v>0</v>
      </c>
      <c r="CF31" s="35">
        <v>0</v>
      </c>
      <c r="CG31" s="35">
        <v>0</v>
      </c>
      <c r="CH31" s="35">
        <v>0</v>
      </c>
      <c r="CI31" s="35">
        <v>0</v>
      </c>
      <c r="CJ31" s="35">
        <v>0</v>
      </c>
      <c r="CK31" s="35">
        <v>0</v>
      </c>
      <c r="CL31" s="35">
        <v>1</v>
      </c>
      <c r="CQ31" s="35" t="s">
        <v>1772</v>
      </c>
      <c r="CR31" s="35">
        <v>0</v>
      </c>
      <c r="CS31" s="35">
        <v>0</v>
      </c>
      <c r="CT31" s="35">
        <v>0</v>
      </c>
      <c r="CU31" s="35">
        <v>0</v>
      </c>
      <c r="CV31" s="35">
        <v>0</v>
      </c>
      <c r="CW31" s="35">
        <v>0</v>
      </c>
      <c r="CX31" s="35">
        <v>0</v>
      </c>
      <c r="CY31" s="35">
        <v>0</v>
      </c>
      <c r="CZ31" s="35">
        <v>0</v>
      </c>
      <c r="DA31" s="35">
        <v>0</v>
      </c>
      <c r="DB31" s="35">
        <v>0</v>
      </c>
      <c r="DC31" s="35">
        <v>1</v>
      </c>
      <c r="DD31" s="35">
        <v>0</v>
      </c>
      <c r="DO31" s="35" t="s">
        <v>1280</v>
      </c>
      <c r="DP31" s="35">
        <v>0</v>
      </c>
      <c r="DQ31" s="35">
        <v>0</v>
      </c>
      <c r="DR31" s="35">
        <v>0</v>
      </c>
      <c r="DS31" s="35">
        <v>0</v>
      </c>
      <c r="DT31" s="35">
        <v>0</v>
      </c>
      <c r="DU31" s="35">
        <v>0</v>
      </c>
      <c r="DV31" s="35">
        <v>0</v>
      </c>
      <c r="DW31" s="35">
        <v>0</v>
      </c>
      <c r="DX31" s="35">
        <v>0</v>
      </c>
      <c r="DY31" s="35">
        <v>0</v>
      </c>
      <c r="DZ31" s="35">
        <v>0</v>
      </c>
      <c r="EA31" s="35">
        <v>0</v>
      </c>
      <c r="EB31" s="35">
        <v>0</v>
      </c>
      <c r="EC31" s="35">
        <v>0</v>
      </c>
      <c r="ED31" s="35">
        <v>1</v>
      </c>
      <c r="EE31" s="35">
        <v>0</v>
      </c>
      <c r="EL31" s="35">
        <v>4</v>
      </c>
      <c r="EM31" s="35">
        <v>4</v>
      </c>
      <c r="EN31" s="35">
        <v>4</v>
      </c>
      <c r="EO31" s="35">
        <v>4</v>
      </c>
      <c r="EP31" s="35">
        <v>3</v>
      </c>
      <c r="EQ31" s="35">
        <v>3</v>
      </c>
      <c r="ER31" s="35" t="s">
        <v>1599</v>
      </c>
      <c r="ES31" s="35" t="s">
        <v>1599</v>
      </c>
      <c r="ET31" s="35" t="s">
        <v>1599</v>
      </c>
      <c r="EU31" s="35" t="s">
        <v>1599</v>
      </c>
      <c r="EV31" s="35" t="s">
        <v>1599</v>
      </c>
      <c r="EW31" s="35" t="s">
        <v>1599</v>
      </c>
      <c r="EX31" s="35" t="s">
        <v>1599</v>
      </c>
      <c r="EY31" s="35" t="s">
        <v>1599</v>
      </c>
      <c r="EZ31" s="35" t="s">
        <v>1599</v>
      </c>
      <c r="FA31" s="35" t="s">
        <v>1599</v>
      </c>
      <c r="FB31" s="35" t="s">
        <v>1599</v>
      </c>
      <c r="FC31" s="35" t="s">
        <v>1599</v>
      </c>
      <c r="FD31" s="35" t="s">
        <v>1599</v>
      </c>
      <c r="FE31" s="35" t="s">
        <v>1599</v>
      </c>
      <c r="FF31" s="35" t="s">
        <v>1599</v>
      </c>
      <c r="FG31" s="35" t="s">
        <v>1599</v>
      </c>
      <c r="FI31" s="35" t="s">
        <v>51</v>
      </c>
      <c r="FJ31"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excursionniste</v>
      </c>
      <c r="FK31" s="48" t="str">
        <f>IF(Tableau2[[#This Row],['[tour_exc']]]="excursionniste","exc",IF(Tableau2[[#This Row],['[categorie_corrige']]]="Itinérant","iti","tour"))</f>
        <v>exc</v>
      </c>
      <c r="FL31" s="48" t="str">
        <f>CONCATENATE(Tableau2[[#This Row],['[id_troncon']]],"-",Tableau2[[#This Row],['[profil']]])</f>
        <v>4-exc</v>
      </c>
      <c r="FM31" s="37"/>
      <c r="FN31" s="72" t="s">
        <v>1599</v>
      </c>
      <c r="FS31" s="48" t="str">
        <f>IF(AND(ISTEXT(Tableau2[[#This Row],['[mode_heb_regroupe']]]),Tableau2[[#This Row],['[mode_heb_regroupe']]]="Non marchand"),"Non marchand",IF(AND(ISTEXT(Tableau2[[#This Row],['[mode_heb_regroupe']]]),Tableau2[[#This Row],['[mode_heb_regroupe']]]&lt;&gt;"Non marchand"),"Marchand",""))</f>
        <v/>
      </c>
      <c r="FY31" s="60" t="str">
        <f>IF(ISNUMBER(Tableau2[[#This Row],['[distance_heb_enq']]]),Tableau2[[#This Row],['[distance_heb_enq']]]*(1.1+0.3*EXP(-Tableau2[[#This Row],['[distance_heb_enq']]]/20)),"")</f>
        <v/>
      </c>
      <c r="GM31" s="35"/>
      <c r="GN31" s="35" t="s">
        <v>1599</v>
      </c>
      <c r="GO31" s="35"/>
      <c r="GP31" s="35"/>
      <c r="GQ31" s="35"/>
      <c r="GY31" s="48"/>
      <c r="HB31" s="48" t="str">
        <f>IF(ISNUMBER(Tableau2[[#This Row],['[tour_dep_to']]]),Tableau2[[#This Row],['[tour_dep_to']]]/Tableau2[[#This Row],['[tour_to_nb_jour']]],"")</f>
        <v/>
      </c>
      <c r="HE31" s="20" t="s">
        <v>51</v>
      </c>
      <c r="HF31" s="48" t="str">
        <f>IF(AND(ISTEXT(Tableau2[[#This Row],['[intention_dep']]]),Tableau2[[#This Row],['[tour_exc']]]="excursionniste"),Tableau2[[#This Row],['[intention_dep']]],"")</f>
        <v>Non</v>
      </c>
      <c r="HG31" s="48" t="str">
        <f>IF(AND(ISTEXT(Tableau2[[#This Row],['[intention_dep']]]),Tableau2[[#This Row],['[tour_exc']]]="touriste"),Tableau2[[#This Row],['[intention_dep']]],"")</f>
        <v/>
      </c>
      <c r="HJ31" s="20"/>
      <c r="HN31" s="20" t="s">
        <v>1599</v>
      </c>
      <c r="HO31" s="20"/>
      <c r="HP31" s="20" t="s">
        <v>1599</v>
      </c>
      <c r="HQ31" s="20"/>
      <c r="HR31" s="20" t="s">
        <v>1599</v>
      </c>
      <c r="HS31" s="20"/>
      <c r="HT31" s="20" t="s">
        <v>1599</v>
      </c>
      <c r="HU31" s="20"/>
      <c r="HX31" s="20" t="s">
        <v>1599</v>
      </c>
      <c r="JW31"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
      </c>
      <c r="JX31"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31" s="35" t="s">
        <v>1923</v>
      </c>
      <c r="KA31" s="35">
        <v>0</v>
      </c>
      <c r="KB31" s="35">
        <v>1</v>
      </c>
      <c r="KC31" s="35">
        <v>0</v>
      </c>
      <c r="KD31" s="35"/>
      <c r="KE31" s="48"/>
      <c r="KF31" s="35" t="s">
        <v>1387</v>
      </c>
      <c r="KG31" s="48"/>
      <c r="KH31" s="44">
        <v>17340</v>
      </c>
      <c r="KI31" s="35" t="s">
        <v>1281</v>
      </c>
      <c r="KL31" s="48" t="str">
        <f>IF(ISNUMBER(Tableau2[[#This Row],['[distance_domicile_enq']]]),Tableau2[[#This Row],['[distance_domicile_enq']]]*(1.1+0.3*EXP(-Tableau2[[#This Row],['[distance_domicile_enq']]]/20)),"")</f>
        <v/>
      </c>
      <c r="KN31" s="48"/>
      <c r="KO31" s="48"/>
      <c r="KP31" s="35">
        <v>49</v>
      </c>
      <c r="KQ31" s="35" t="s">
        <v>1301</v>
      </c>
      <c r="KR31" s="35" t="s">
        <v>1336</v>
      </c>
      <c r="KS31" s="35"/>
      <c r="KW31" s="35" t="s">
        <v>1310</v>
      </c>
    </row>
    <row r="32" spans="1:311" x14ac:dyDescent="0.2">
      <c r="A32" s="35" t="s">
        <v>1612</v>
      </c>
      <c r="B32" s="35" t="s">
        <v>568</v>
      </c>
      <c r="C32" s="35" t="s">
        <v>95</v>
      </c>
      <c r="D32" s="60">
        <v>1</v>
      </c>
      <c r="E32" s="48">
        <f>Tableau2[[#This Row],['[taille_totale_groupe_corrige']]]/Tableau2[[#This Row],['[nb_repondant_groupe']]]</f>
        <v>1</v>
      </c>
      <c r="F32" s="48"/>
      <c r="G32" s="48" t="str">
        <f>CONCATENATE(Tableau2[[#This Row],['[id_site_enq']]],"-",Tableau2[[#This Row],['[date_enq_num']]],"-",Tableau2[[#This Row],['[categorie_corrige']]])</f>
        <v>50-43217-</v>
      </c>
      <c r="H32" s="61">
        <v>1</v>
      </c>
      <c r="I32" s="35">
        <v>50</v>
      </c>
      <c r="J32" s="35" t="s">
        <v>795</v>
      </c>
      <c r="K32" s="36">
        <v>43217</v>
      </c>
      <c r="L32" s="37">
        <f t="shared" si="1"/>
        <v>43217</v>
      </c>
      <c r="M32" s="35">
        <v>13</v>
      </c>
      <c r="N32" s="35">
        <v>17</v>
      </c>
      <c r="P32" s="35">
        <v>43</v>
      </c>
      <c r="Q32" s="35">
        <v>4</v>
      </c>
      <c r="R32" s="60" t="str">
        <f>IF(OR(ISNUMBER(Tableau2[[#This Row],['[monvelo_musc']]]),ISNUMBER(Tableau2[[#This Row],['[monvelo_vae']]]),ISNUMBER(Tableau2[[#This Row],['[pret_musc']]]),ISNUMBER(Tableau2[[#This Row],['[pret_vae']]]),ISNUMBER(Tableau2[[#This Row],['[loc_vae']]]),ISNUMBER(Tableau2[[#This Row],['[loc_musc']]])),SUM(Tableau2[[#This Row],['[monvelo_musc']]:['[loc_vae']]]),"")</f>
        <v/>
      </c>
      <c r="S32" s="60" t="str">
        <f>IF(OR(ISNUMBER(Tableau2[[#This Row],['[monvelo_vae']]]),ISNUMBER(Tableau2[[#This Row],['[pret_vae']]]),ISNUMBER(Tableau2[[#This Row],['[loc_vae']]])),Tableau2[[#This Row],['[monvelo_vae']]]+Tableau2[[#This Row],['[pret_vae']]]+Tableau2[[#This Row],['[loc_vae']]],"")</f>
        <v/>
      </c>
      <c r="T32" s="60" t="str">
        <f>IF(OR(ISNUMBER(Tableau2[[#This Row],['[monvelo_musc']]]),ISNUMBER(Tableau2[[#This Row],['[pret_musc']]]),ISNUMBER(Tableau2[[#This Row],['[loc_musc']]])),Tableau2[[#This Row],['[monvelo_musc']]]+Tableau2[[#This Row],['[pret_musc']]]+Tableau2[[#This Row],['[loc_musc']]],"")</f>
        <v/>
      </c>
      <c r="U32" s="60" t="str">
        <f>IF(OR(ISNUMBER(Tableau2[[#This Row],['[loc_musc']]]),ISNUMBER(Tableau2[[#This Row],['[loc_vae']]])),Tableau2[[#This Row],['[loc_musc']]]+Tableau2[[#This Row],['[loc_vae']]],"")</f>
        <v/>
      </c>
      <c r="AL32" s="35" t="s">
        <v>1358</v>
      </c>
      <c r="AM32" s="48" t="s">
        <v>1358</v>
      </c>
      <c r="AN32" s="35" t="s">
        <v>1275</v>
      </c>
      <c r="AP32" s="37">
        <v>25</v>
      </c>
      <c r="AQ32" s="72">
        <v>25</v>
      </c>
      <c r="AR32" s="72">
        <v>25</v>
      </c>
      <c r="AS32" s="72">
        <f>Tableau2[[#This Row],['[km_sortie_corrige']]]*Tableau2[[#This Row],['[coef_red']]]</f>
        <v>0</v>
      </c>
      <c r="AT32" s="72">
        <f>Tableau2[[#This Row],['[km_sortie_corrige']]]*Tableau2[[#This Row],['[coef_red']]]*IF(Tableau2[[#This Row],['[type_trajet']]]="Boucle",0.4,1)</f>
        <v>0</v>
      </c>
      <c r="AU32" s="35" t="s">
        <v>1276</v>
      </c>
      <c r="AW32" s="35" t="s">
        <v>1277</v>
      </c>
      <c r="AX32" s="35">
        <v>1</v>
      </c>
      <c r="AY32" s="35">
        <v>0</v>
      </c>
      <c r="AZ32" s="35">
        <v>0</v>
      </c>
      <c r="BA32" s="35">
        <v>0</v>
      </c>
      <c r="BB32" s="35">
        <v>0</v>
      </c>
      <c r="BC32" s="35">
        <v>0</v>
      </c>
      <c r="BD32" s="35">
        <v>0</v>
      </c>
      <c r="BE32" s="35">
        <v>0</v>
      </c>
      <c r="BI32" s="48" t="str">
        <f>IF(OR(Tableau2[[#This Row],['[type_groupe']]]="En famille",Tableau2[[#This Row],['[type_groupe']]]="Avec des amis",Tableau2[[#This Row],['[type_groupe']]]="En club",Tableau2[[#This Row],['[type_groupe']]]="En groupe avec une agence ou TO"),"En groupe",Tableau2[[#This Row],['[type_groupe']]])</f>
        <v>Seul</v>
      </c>
      <c r="BJ32"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Seul</v>
      </c>
      <c r="BK32" s="35" t="s">
        <v>1278</v>
      </c>
      <c r="BL32" s="35">
        <v>1</v>
      </c>
      <c r="BM32" s="35">
        <v>0</v>
      </c>
      <c r="BN32" s="35">
        <v>0</v>
      </c>
      <c r="BO32" s="35">
        <v>0</v>
      </c>
      <c r="BP32" s="35">
        <v>0</v>
      </c>
      <c r="BQ32" s="35">
        <v>0</v>
      </c>
      <c r="BR32" s="35">
        <v>0</v>
      </c>
      <c r="BU32" s="72">
        <f>Tableau2[[#This Row],['[nb_enfants']]]+Tableau2[[#This Row],['[nb_adultes']]]</f>
        <v>1</v>
      </c>
      <c r="BV32" s="72">
        <f>Tableau2[[#This Row],['[taille_totale_groupe']]]</f>
        <v>1</v>
      </c>
      <c r="BW32" s="37">
        <v>0</v>
      </c>
      <c r="BX32" s="37">
        <v>1</v>
      </c>
      <c r="BY32" s="35" t="s">
        <v>1689</v>
      </c>
      <c r="BZ32" s="35">
        <v>0</v>
      </c>
      <c r="CA32" s="35">
        <v>0</v>
      </c>
      <c r="CB32" s="35">
        <v>0</v>
      </c>
      <c r="CC32" s="35">
        <v>0</v>
      </c>
      <c r="CD32" s="35">
        <v>0</v>
      </c>
      <c r="CE32" s="35">
        <v>0</v>
      </c>
      <c r="CF32" s="35">
        <v>1</v>
      </c>
      <c r="CG32" s="35">
        <v>0</v>
      </c>
      <c r="CH32" s="35">
        <v>0</v>
      </c>
      <c r="CI32" s="35">
        <v>0</v>
      </c>
      <c r="CJ32" s="35">
        <v>1</v>
      </c>
      <c r="CK32" s="35">
        <v>0</v>
      </c>
      <c r="CL32" s="35">
        <v>0</v>
      </c>
      <c r="CO32" s="35" t="s">
        <v>1322</v>
      </c>
      <c r="CQ32" s="35" t="s">
        <v>1772</v>
      </c>
      <c r="CR32" s="35">
        <v>0</v>
      </c>
      <c r="CS32" s="35">
        <v>0</v>
      </c>
      <c r="CT32" s="35">
        <v>0</v>
      </c>
      <c r="CU32" s="35">
        <v>0</v>
      </c>
      <c r="CV32" s="35">
        <v>0</v>
      </c>
      <c r="CW32" s="35">
        <v>0</v>
      </c>
      <c r="CX32" s="35">
        <v>0</v>
      </c>
      <c r="CY32" s="35">
        <v>0</v>
      </c>
      <c r="CZ32" s="35">
        <v>0</v>
      </c>
      <c r="DA32" s="35">
        <v>0</v>
      </c>
      <c r="DB32" s="35">
        <v>0</v>
      </c>
      <c r="DC32" s="35">
        <v>1</v>
      </c>
      <c r="DD32" s="35">
        <v>0</v>
      </c>
      <c r="DO32" s="35" t="s">
        <v>1280</v>
      </c>
      <c r="DP32" s="35">
        <v>0</v>
      </c>
      <c r="DQ32" s="35">
        <v>0</v>
      </c>
      <c r="DR32" s="35">
        <v>0</v>
      </c>
      <c r="DS32" s="35">
        <v>0</v>
      </c>
      <c r="DT32" s="35">
        <v>0</v>
      </c>
      <c r="DU32" s="35">
        <v>0</v>
      </c>
      <c r="DV32" s="35">
        <v>0</v>
      </c>
      <c r="DW32" s="35">
        <v>0</v>
      </c>
      <c r="DX32" s="35">
        <v>0</v>
      </c>
      <c r="DY32" s="35">
        <v>0</v>
      </c>
      <c r="DZ32" s="35">
        <v>0</v>
      </c>
      <c r="EA32" s="35">
        <v>0</v>
      </c>
      <c r="EB32" s="35">
        <v>0</v>
      </c>
      <c r="EC32" s="35">
        <v>0</v>
      </c>
      <c r="ED32" s="35">
        <v>1</v>
      </c>
      <c r="EE32" s="35">
        <v>0</v>
      </c>
      <c r="EL32" s="35">
        <v>4</v>
      </c>
      <c r="EM32" s="35">
        <v>2</v>
      </c>
      <c r="EN32" s="35">
        <v>2</v>
      </c>
      <c r="EO32" s="35">
        <v>3</v>
      </c>
      <c r="EP32" s="35">
        <v>2</v>
      </c>
      <c r="EQ32" s="35">
        <v>4</v>
      </c>
      <c r="ER32" s="35">
        <v>4</v>
      </c>
      <c r="ES32" s="35">
        <v>3</v>
      </c>
      <c r="ET32" s="35">
        <v>4</v>
      </c>
      <c r="EU32" s="35">
        <v>3</v>
      </c>
      <c r="EV32" s="35" t="s">
        <v>1599</v>
      </c>
      <c r="EW32" s="35" t="s">
        <v>1599</v>
      </c>
      <c r="EX32" s="35" t="s">
        <v>1599</v>
      </c>
      <c r="EY32" s="35" t="s">
        <v>1599</v>
      </c>
      <c r="EZ32" s="35" t="s">
        <v>1599</v>
      </c>
      <c r="FA32" s="35" t="s">
        <v>1599</v>
      </c>
      <c r="FB32" s="35" t="s">
        <v>1599</v>
      </c>
      <c r="FC32" s="35" t="s">
        <v>1599</v>
      </c>
      <c r="FD32" s="35" t="s">
        <v>1599</v>
      </c>
      <c r="FE32" s="35" t="s">
        <v>1599</v>
      </c>
      <c r="FF32" s="35" t="s">
        <v>1599</v>
      </c>
      <c r="FG32" s="35" t="s">
        <v>1599</v>
      </c>
      <c r="FH32" s="35" t="s">
        <v>1881</v>
      </c>
      <c r="FI32" s="35" t="s">
        <v>51</v>
      </c>
      <c r="FJ32"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excursionniste</v>
      </c>
      <c r="FK32" s="48" t="str">
        <f>IF(Tableau2[[#This Row],['[tour_exc']]]="excursionniste","exc",IF(Tableau2[[#This Row],['[categorie_corrige']]]="Itinérant","iti","tour"))</f>
        <v>exc</v>
      </c>
      <c r="FL32" s="48" t="str">
        <f>CONCATENATE(Tableau2[[#This Row],['[id_troncon']]],"-",Tableau2[[#This Row],['[profil']]])</f>
        <v>4-exc</v>
      </c>
      <c r="FM32" s="37"/>
      <c r="FN32" s="72" t="s">
        <v>1599</v>
      </c>
      <c r="FS32" s="48" t="str">
        <f>IF(AND(ISTEXT(Tableau2[[#This Row],['[mode_heb_regroupe']]]),Tableau2[[#This Row],['[mode_heb_regroupe']]]="Non marchand"),"Non marchand",IF(AND(ISTEXT(Tableau2[[#This Row],['[mode_heb_regroupe']]]),Tableau2[[#This Row],['[mode_heb_regroupe']]]&lt;&gt;"Non marchand"),"Marchand",""))</f>
        <v/>
      </c>
      <c r="FY32" s="60" t="str">
        <f>IF(ISNUMBER(Tableau2[[#This Row],['[distance_heb_enq']]]),Tableau2[[#This Row],['[distance_heb_enq']]]*(1.1+0.3*EXP(-Tableau2[[#This Row],['[distance_heb_enq']]]/20)),"")</f>
        <v/>
      </c>
      <c r="GM32" s="35"/>
      <c r="GN32" s="35" t="s">
        <v>1599</v>
      </c>
      <c r="GO32" s="35"/>
      <c r="GP32" s="35"/>
      <c r="GQ32" s="35"/>
      <c r="GY32" s="48"/>
      <c r="HB32" s="48" t="str">
        <f>IF(ISNUMBER(Tableau2[[#This Row],['[tour_dep_to']]]),Tableau2[[#This Row],['[tour_dep_to']]]/Tableau2[[#This Row],['[tour_to_nb_jour']]],"")</f>
        <v/>
      </c>
      <c r="HE32" s="20" t="s">
        <v>51</v>
      </c>
      <c r="HF32" s="48" t="str">
        <f>IF(AND(ISTEXT(Tableau2[[#This Row],['[intention_dep']]]),Tableau2[[#This Row],['[tour_exc']]]="excursionniste"),Tableau2[[#This Row],['[intention_dep']]],"")</f>
        <v>Non</v>
      </c>
      <c r="HG32" s="48" t="str">
        <f>IF(AND(ISTEXT(Tableau2[[#This Row],['[intention_dep']]]),Tableau2[[#This Row],['[tour_exc']]]="touriste"),Tableau2[[#This Row],['[intention_dep']]],"")</f>
        <v/>
      </c>
      <c r="HJ32" s="20"/>
      <c r="HN32" s="20" t="s">
        <v>1599</v>
      </c>
      <c r="HO32" s="20"/>
      <c r="HP32" s="20" t="s">
        <v>1599</v>
      </c>
      <c r="HQ32" s="20"/>
      <c r="HR32" s="20" t="s">
        <v>1599</v>
      </c>
      <c r="HS32" s="20"/>
      <c r="HT32" s="20" t="s">
        <v>1599</v>
      </c>
      <c r="HU32" s="20"/>
      <c r="HX32" s="20" t="s">
        <v>1599</v>
      </c>
      <c r="JW32"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
      </c>
      <c r="JX32"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32" s="35" t="s">
        <v>1325</v>
      </c>
      <c r="KA32" s="35">
        <v>1</v>
      </c>
      <c r="KB32" s="35">
        <v>0</v>
      </c>
      <c r="KC32" s="35">
        <v>0</v>
      </c>
      <c r="KD32" s="35"/>
      <c r="KE32" s="48"/>
      <c r="KF32" s="35" t="s">
        <v>1405</v>
      </c>
      <c r="KG32" s="48"/>
      <c r="KH32" s="44">
        <v>17220</v>
      </c>
      <c r="KI32" s="35" t="s">
        <v>1281</v>
      </c>
      <c r="KL32" s="48" t="str">
        <f>IF(ISNUMBER(Tableau2[[#This Row],['[distance_domicile_enq']]]),Tableau2[[#This Row],['[distance_domicile_enq']]]*(1.1+0.3*EXP(-Tableau2[[#This Row],['[distance_domicile_enq']]]/20)),"")</f>
        <v/>
      </c>
      <c r="KN32" s="48"/>
      <c r="KO32" s="48"/>
      <c r="KP32" s="35">
        <v>19</v>
      </c>
      <c r="KQ32" s="35" t="s">
        <v>1282</v>
      </c>
      <c r="KR32" s="35" t="s">
        <v>1309</v>
      </c>
      <c r="KS32" s="35"/>
      <c r="KW32" s="35" t="s">
        <v>1284</v>
      </c>
    </row>
    <row r="33" spans="1:311" x14ac:dyDescent="0.2">
      <c r="A33" s="35" t="s">
        <v>1612</v>
      </c>
      <c r="B33" s="35" t="s">
        <v>568</v>
      </c>
      <c r="C33" s="35" t="s">
        <v>97</v>
      </c>
      <c r="D33" s="60">
        <v>1</v>
      </c>
      <c r="E33" s="48">
        <f>Tableau2[[#This Row],['[taille_totale_groupe_corrige']]]/Tableau2[[#This Row],['[nb_repondant_groupe']]]</f>
        <v>2</v>
      </c>
      <c r="F33" s="48"/>
      <c r="G33" s="48" t="str">
        <f>CONCATENATE(Tableau2[[#This Row],['[id_site_enq']]],"-",Tableau2[[#This Row],['[date_enq_num']]],"-",Tableau2[[#This Row],['[categorie_corrige']]])</f>
        <v>50-43217-</v>
      </c>
      <c r="H33" s="61">
        <v>1</v>
      </c>
      <c r="I33" s="35">
        <v>50</v>
      </c>
      <c r="J33" s="35" t="s">
        <v>795</v>
      </c>
      <c r="K33" s="36">
        <v>43217</v>
      </c>
      <c r="L33" s="37">
        <f t="shared" si="1"/>
        <v>43217</v>
      </c>
      <c r="M33" s="35">
        <v>14</v>
      </c>
      <c r="N33" s="35">
        <v>17</v>
      </c>
      <c r="P33" s="35">
        <v>43</v>
      </c>
      <c r="Q33" s="35">
        <v>4</v>
      </c>
      <c r="R33" s="60" t="str">
        <f>IF(OR(ISNUMBER(Tableau2[[#This Row],['[monvelo_musc']]]),ISNUMBER(Tableau2[[#This Row],['[monvelo_vae']]]),ISNUMBER(Tableau2[[#This Row],['[pret_musc']]]),ISNUMBER(Tableau2[[#This Row],['[pret_vae']]]),ISNUMBER(Tableau2[[#This Row],['[loc_vae']]]),ISNUMBER(Tableau2[[#This Row],['[loc_musc']]])),SUM(Tableau2[[#This Row],['[monvelo_musc']]:['[loc_vae']]]),"")</f>
        <v/>
      </c>
      <c r="S33" s="60" t="str">
        <f>IF(OR(ISNUMBER(Tableau2[[#This Row],['[monvelo_vae']]]),ISNUMBER(Tableau2[[#This Row],['[pret_vae']]]),ISNUMBER(Tableau2[[#This Row],['[loc_vae']]])),Tableau2[[#This Row],['[monvelo_vae']]]+Tableau2[[#This Row],['[pret_vae']]]+Tableau2[[#This Row],['[loc_vae']]],"")</f>
        <v/>
      </c>
      <c r="T33" s="60" t="str">
        <f>IF(OR(ISNUMBER(Tableau2[[#This Row],['[monvelo_musc']]]),ISNUMBER(Tableau2[[#This Row],['[pret_musc']]]),ISNUMBER(Tableau2[[#This Row],['[loc_musc']]])),Tableau2[[#This Row],['[monvelo_musc']]]+Tableau2[[#This Row],['[pret_musc']]]+Tableau2[[#This Row],['[loc_musc']]],"")</f>
        <v/>
      </c>
      <c r="U33" s="60" t="str">
        <f>IF(OR(ISNUMBER(Tableau2[[#This Row],['[loc_musc']]]),ISNUMBER(Tableau2[[#This Row],['[loc_vae']]])),Tableau2[[#This Row],['[loc_musc']]]+Tableau2[[#This Row],['[loc_vae']]],"")</f>
        <v/>
      </c>
      <c r="AL33" s="35" t="s">
        <v>1274</v>
      </c>
      <c r="AM33" s="48" t="s">
        <v>1274</v>
      </c>
      <c r="AN33" s="35" t="s">
        <v>1275</v>
      </c>
      <c r="AP33" s="37">
        <v>15</v>
      </c>
      <c r="AQ33" s="72">
        <v>15</v>
      </c>
      <c r="AR33" s="72">
        <v>15</v>
      </c>
      <c r="AS33" s="72">
        <f>Tableau2[[#This Row],['[km_sortie_corrige']]]*Tableau2[[#This Row],['[coef_red']]]</f>
        <v>0</v>
      </c>
      <c r="AT33" s="72">
        <f>Tableau2[[#This Row],['[km_sortie_corrige']]]*Tableau2[[#This Row],['[coef_red']]]*IF(Tableau2[[#This Row],['[type_trajet']]]="Boucle",0.4,1)</f>
        <v>0</v>
      </c>
      <c r="AU33" s="35" t="s">
        <v>1276</v>
      </c>
      <c r="AW33" s="35" t="s">
        <v>1277</v>
      </c>
      <c r="AX33" s="35">
        <v>1</v>
      </c>
      <c r="AY33" s="35">
        <v>0</v>
      </c>
      <c r="AZ33" s="35">
        <v>0</v>
      </c>
      <c r="BA33" s="35">
        <v>0</v>
      </c>
      <c r="BB33" s="35">
        <v>0</v>
      </c>
      <c r="BC33" s="35">
        <v>0</v>
      </c>
      <c r="BD33" s="35">
        <v>0</v>
      </c>
      <c r="BE33" s="35">
        <v>0</v>
      </c>
      <c r="BI33" s="48" t="str">
        <f>IF(OR(Tableau2[[#This Row],['[type_groupe']]]="En famille",Tableau2[[#This Row],['[type_groupe']]]="Avec des amis",Tableau2[[#This Row],['[type_groupe']]]="En club",Tableau2[[#This Row],['[type_groupe']]]="En groupe avec une agence ou TO"),"En groupe",Tableau2[[#This Row],['[type_groupe']]])</f>
        <v>En couple</v>
      </c>
      <c r="BJ33"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couple</v>
      </c>
      <c r="BK33" s="35" t="s">
        <v>1311</v>
      </c>
      <c r="BL33" s="35">
        <v>0</v>
      </c>
      <c r="BM33" s="35">
        <v>1</v>
      </c>
      <c r="BN33" s="35">
        <v>0</v>
      </c>
      <c r="BO33" s="35">
        <v>0</v>
      </c>
      <c r="BP33" s="35">
        <v>0</v>
      </c>
      <c r="BQ33" s="35">
        <v>0</v>
      </c>
      <c r="BR33" s="35">
        <v>0</v>
      </c>
      <c r="BU33" s="72">
        <f>Tableau2[[#This Row],['[nb_enfants']]]+Tableau2[[#This Row],['[nb_adultes']]]</f>
        <v>2</v>
      </c>
      <c r="BV33" s="72">
        <f>Tableau2[[#This Row],['[taille_totale_groupe']]]</f>
        <v>2</v>
      </c>
      <c r="BW33" s="37">
        <v>0</v>
      </c>
      <c r="BX33" s="37">
        <v>2</v>
      </c>
      <c r="BY33" s="35" t="s">
        <v>1279</v>
      </c>
      <c r="BZ33" s="35">
        <v>0</v>
      </c>
      <c r="CA33" s="35">
        <v>0</v>
      </c>
      <c r="CB33" s="35">
        <v>0</v>
      </c>
      <c r="CC33" s="35">
        <v>0</v>
      </c>
      <c r="CD33" s="35">
        <v>0</v>
      </c>
      <c r="CE33" s="35">
        <v>0</v>
      </c>
      <c r="CF33" s="35">
        <v>0</v>
      </c>
      <c r="CG33" s="35">
        <v>0</v>
      </c>
      <c r="CH33" s="35">
        <v>0</v>
      </c>
      <c r="CI33" s="35">
        <v>0</v>
      </c>
      <c r="CJ33" s="35">
        <v>0</v>
      </c>
      <c r="CK33" s="35">
        <v>0</v>
      </c>
      <c r="CL33" s="35">
        <v>1</v>
      </c>
      <c r="CQ33" s="35" t="s">
        <v>1772</v>
      </c>
      <c r="CR33" s="35">
        <v>0</v>
      </c>
      <c r="CS33" s="35">
        <v>0</v>
      </c>
      <c r="CT33" s="35">
        <v>0</v>
      </c>
      <c r="CU33" s="35">
        <v>0</v>
      </c>
      <c r="CV33" s="35">
        <v>0</v>
      </c>
      <c r="CW33" s="35">
        <v>0</v>
      </c>
      <c r="CX33" s="35">
        <v>0</v>
      </c>
      <c r="CY33" s="35">
        <v>0</v>
      </c>
      <c r="CZ33" s="35">
        <v>0</v>
      </c>
      <c r="DA33" s="35">
        <v>0</v>
      </c>
      <c r="DB33" s="35">
        <v>0</v>
      </c>
      <c r="DC33" s="35">
        <v>1</v>
      </c>
      <c r="DD33" s="35">
        <v>0</v>
      </c>
      <c r="DO33" s="35" t="s">
        <v>1280</v>
      </c>
      <c r="DP33" s="35">
        <v>0</v>
      </c>
      <c r="DQ33" s="35">
        <v>0</v>
      </c>
      <c r="DR33" s="35">
        <v>0</v>
      </c>
      <c r="DS33" s="35">
        <v>0</v>
      </c>
      <c r="DT33" s="35">
        <v>0</v>
      </c>
      <c r="DU33" s="35">
        <v>0</v>
      </c>
      <c r="DV33" s="35">
        <v>0</v>
      </c>
      <c r="DW33" s="35">
        <v>0</v>
      </c>
      <c r="DX33" s="35">
        <v>0</v>
      </c>
      <c r="DY33" s="35">
        <v>0</v>
      </c>
      <c r="DZ33" s="35">
        <v>0</v>
      </c>
      <c r="EA33" s="35">
        <v>0</v>
      </c>
      <c r="EB33" s="35">
        <v>0</v>
      </c>
      <c r="EC33" s="35">
        <v>0</v>
      </c>
      <c r="ED33" s="35">
        <v>1</v>
      </c>
      <c r="EE33" s="35">
        <v>0</v>
      </c>
      <c r="EL33" s="35">
        <v>2</v>
      </c>
      <c r="EM33" s="35">
        <v>4</v>
      </c>
      <c r="EN33" s="35">
        <v>4</v>
      </c>
      <c r="EO33" s="35">
        <v>3</v>
      </c>
      <c r="EP33" s="35">
        <v>4</v>
      </c>
      <c r="EQ33" s="35">
        <v>4</v>
      </c>
      <c r="ER33" s="35" t="s">
        <v>1599</v>
      </c>
      <c r="ES33" s="35" t="s">
        <v>1599</v>
      </c>
      <c r="ET33" s="35" t="s">
        <v>1599</v>
      </c>
      <c r="EU33" s="35" t="s">
        <v>1599</v>
      </c>
      <c r="EV33" s="35" t="s">
        <v>1599</v>
      </c>
      <c r="EW33" s="35" t="s">
        <v>1599</v>
      </c>
      <c r="EX33" s="35" t="s">
        <v>1599</v>
      </c>
      <c r="EY33" s="35" t="s">
        <v>1599</v>
      </c>
      <c r="EZ33" s="35" t="s">
        <v>1599</v>
      </c>
      <c r="FA33" s="35" t="s">
        <v>1599</v>
      </c>
      <c r="FB33" s="35" t="s">
        <v>1599</v>
      </c>
      <c r="FC33" s="35" t="s">
        <v>1599</v>
      </c>
      <c r="FD33" s="35" t="s">
        <v>1599</v>
      </c>
      <c r="FE33" s="35" t="s">
        <v>1599</v>
      </c>
      <c r="FF33" s="35" t="s">
        <v>1599</v>
      </c>
      <c r="FG33" s="35" t="s">
        <v>1599</v>
      </c>
      <c r="FI33" s="35" t="s">
        <v>51</v>
      </c>
      <c r="FJ33"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excursionniste</v>
      </c>
      <c r="FK33" s="48" t="str">
        <f>IF(Tableau2[[#This Row],['[tour_exc']]]="excursionniste","exc",IF(Tableau2[[#This Row],['[categorie_corrige']]]="Itinérant","iti","tour"))</f>
        <v>exc</v>
      </c>
      <c r="FL33" s="48" t="str">
        <f>CONCATENATE(Tableau2[[#This Row],['[id_troncon']]],"-",Tableau2[[#This Row],['[profil']]])</f>
        <v>4-exc</v>
      </c>
      <c r="FM33" s="37"/>
      <c r="FN33" s="72" t="s">
        <v>1599</v>
      </c>
      <c r="FS33" s="48" t="str">
        <f>IF(AND(ISTEXT(Tableau2[[#This Row],['[mode_heb_regroupe']]]),Tableau2[[#This Row],['[mode_heb_regroupe']]]="Non marchand"),"Non marchand",IF(AND(ISTEXT(Tableau2[[#This Row],['[mode_heb_regroupe']]]),Tableau2[[#This Row],['[mode_heb_regroupe']]]&lt;&gt;"Non marchand"),"Marchand",""))</f>
        <v/>
      </c>
      <c r="FY33" s="60" t="str">
        <f>IF(ISNUMBER(Tableau2[[#This Row],['[distance_heb_enq']]]),Tableau2[[#This Row],['[distance_heb_enq']]]*(1.1+0.3*EXP(-Tableau2[[#This Row],['[distance_heb_enq']]]/20)),"")</f>
        <v/>
      </c>
      <c r="GM33" s="35"/>
      <c r="GN33" s="35" t="s">
        <v>1599</v>
      </c>
      <c r="GO33" s="35"/>
      <c r="GP33" s="35"/>
      <c r="GQ33" s="35"/>
      <c r="GY33" s="48"/>
      <c r="HB33" s="48" t="str">
        <f>IF(ISNUMBER(Tableau2[[#This Row],['[tour_dep_to']]]),Tableau2[[#This Row],['[tour_dep_to']]]/Tableau2[[#This Row],['[tour_to_nb_jour']]],"")</f>
        <v/>
      </c>
      <c r="HE33" s="20" t="s">
        <v>51</v>
      </c>
      <c r="HF33" s="48" t="str">
        <f>IF(AND(ISTEXT(Tableau2[[#This Row],['[intention_dep']]]),Tableau2[[#This Row],['[tour_exc']]]="excursionniste"),Tableau2[[#This Row],['[intention_dep']]],"")</f>
        <v>Non</v>
      </c>
      <c r="HG33" s="48" t="str">
        <f>IF(AND(ISTEXT(Tableau2[[#This Row],['[intention_dep']]]),Tableau2[[#This Row],['[tour_exc']]]="touriste"),Tableau2[[#This Row],['[intention_dep']]],"")</f>
        <v/>
      </c>
      <c r="HJ33" s="20"/>
      <c r="HN33" s="20" t="s">
        <v>1599</v>
      </c>
      <c r="HO33" s="20"/>
      <c r="HP33" s="20" t="s">
        <v>1599</v>
      </c>
      <c r="HQ33" s="20"/>
      <c r="HR33" s="20" t="s">
        <v>1599</v>
      </c>
      <c r="HS33" s="20"/>
      <c r="HT33" s="20" t="s">
        <v>1599</v>
      </c>
      <c r="HU33" s="20"/>
      <c r="HX33" s="20" t="s">
        <v>1599</v>
      </c>
      <c r="JW33"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
      </c>
      <c r="JX33"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33" s="35" t="s">
        <v>1325</v>
      </c>
      <c r="KA33" s="35">
        <v>1</v>
      </c>
      <c r="KB33" s="35">
        <v>0</v>
      </c>
      <c r="KC33" s="35">
        <v>0</v>
      </c>
      <c r="KD33" s="35"/>
      <c r="KE33" s="48"/>
      <c r="KF33" s="35" t="s">
        <v>795</v>
      </c>
      <c r="KG33" s="48"/>
      <c r="KH33" s="44">
        <v>17000</v>
      </c>
      <c r="KI33" s="35" t="s">
        <v>1281</v>
      </c>
      <c r="KL33" s="48" t="str">
        <f>IF(ISNUMBER(Tableau2[[#This Row],['[distance_domicile_enq']]]),Tableau2[[#This Row],['[distance_domicile_enq']]]*(1.1+0.3*EXP(-Tableau2[[#This Row],['[distance_domicile_enq']]]/20)),"")</f>
        <v/>
      </c>
      <c r="KN33" s="48"/>
      <c r="KO33" s="48"/>
      <c r="KP33" s="35">
        <v>68</v>
      </c>
      <c r="KQ33" s="35" t="s">
        <v>1301</v>
      </c>
      <c r="KR33" s="35" t="s">
        <v>1283</v>
      </c>
      <c r="KS33" s="35"/>
      <c r="KU33" s="35">
        <v>1350</v>
      </c>
      <c r="KW33" s="35" t="s">
        <v>1284</v>
      </c>
    </row>
    <row r="34" spans="1:311" x14ac:dyDescent="0.2">
      <c r="A34" s="35" t="s">
        <v>1612</v>
      </c>
      <c r="B34" s="35" t="s">
        <v>568</v>
      </c>
      <c r="C34" s="35" t="s">
        <v>98</v>
      </c>
      <c r="D34" s="60">
        <v>1</v>
      </c>
      <c r="E34" s="48">
        <f>Tableau2[[#This Row],['[taille_totale_groupe_corrige']]]/Tableau2[[#This Row],['[nb_repondant_groupe']]]</f>
        <v>2</v>
      </c>
      <c r="F34" s="48"/>
      <c r="G34" s="48" t="str">
        <f>CONCATENATE(Tableau2[[#This Row],['[id_site_enq']]],"-",Tableau2[[#This Row],['[date_enq_num']]],"-",Tableau2[[#This Row],['[categorie_corrige']]])</f>
        <v>50-43217-</v>
      </c>
      <c r="H34" s="61">
        <v>1</v>
      </c>
      <c r="I34" s="35">
        <v>50</v>
      </c>
      <c r="J34" s="35" t="s">
        <v>795</v>
      </c>
      <c r="K34" s="36">
        <v>43217</v>
      </c>
      <c r="L34" s="37">
        <f t="shared" si="1"/>
        <v>43217</v>
      </c>
      <c r="M34" s="35">
        <v>14</v>
      </c>
      <c r="N34" s="35">
        <v>17</v>
      </c>
      <c r="P34" s="35">
        <v>43</v>
      </c>
      <c r="Q34" s="35">
        <v>4</v>
      </c>
      <c r="R34" s="60" t="str">
        <f>IF(OR(ISNUMBER(Tableau2[[#This Row],['[monvelo_musc']]]),ISNUMBER(Tableau2[[#This Row],['[monvelo_vae']]]),ISNUMBER(Tableau2[[#This Row],['[pret_musc']]]),ISNUMBER(Tableau2[[#This Row],['[pret_vae']]]),ISNUMBER(Tableau2[[#This Row],['[loc_vae']]]),ISNUMBER(Tableau2[[#This Row],['[loc_musc']]])),SUM(Tableau2[[#This Row],['[monvelo_musc']]:['[loc_vae']]]),"")</f>
        <v/>
      </c>
      <c r="S34" s="60" t="str">
        <f>IF(OR(ISNUMBER(Tableau2[[#This Row],['[monvelo_vae']]]),ISNUMBER(Tableau2[[#This Row],['[pret_vae']]]),ISNUMBER(Tableau2[[#This Row],['[loc_vae']]])),Tableau2[[#This Row],['[monvelo_vae']]]+Tableau2[[#This Row],['[pret_vae']]]+Tableau2[[#This Row],['[loc_vae']]],"")</f>
        <v/>
      </c>
      <c r="T34" s="60" t="str">
        <f>IF(OR(ISNUMBER(Tableau2[[#This Row],['[monvelo_musc']]]),ISNUMBER(Tableau2[[#This Row],['[pret_musc']]]),ISNUMBER(Tableau2[[#This Row],['[loc_musc']]])),Tableau2[[#This Row],['[monvelo_musc']]]+Tableau2[[#This Row],['[pret_musc']]]+Tableau2[[#This Row],['[loc_musc']]],"")</f>
        <v/>
      </c>
      <c r="U34" s="60" t="str">
        <f>IF(OR(ISNUMBER(Tableau2[[#This Row],['[loc_musc']]]),ISNUMBER(Tableau2[[#This Row],['[loc_vae']]])),Tableau2[[#This Row],['[loc_musc']]]+Tableau2[[#This Row],['[loc_vae']]],"")</f>
        <v/>
      </c>
      <c r="AL34" s="35" t="s">
        <v>1274</v>
      </c>
      <c r="AM34" s="48" t="s">
        <v>1274</v>
      </c>
      <c r="AN34" s="35" t="s">
        <v>1275</v>
      </c>
      <c r="AP34" s="37">
        <v>3</v>
      </c>
      <c r="AQ34" s="72">
        <v>3</v>
      </c>
      <c r="AR34" s="72">
        <v>3</v>
      </c>
      <c r="AS34" s="72">
        <f>Tableau2[[#This Row],['[km_sortie_corrige']]]*Tableau2[[#This Row],['[coef_red']]]</f>
        <v>0</v>
      </c>
      <c r="AT34" s="72">
        <f>Tableau2[[#This Row],['[km_sortie_corrige']]]*Tableau2[[#This Row],['[coef_red']]]*IF(Tableau2[[#This Row],['[type_trajet']]]="Boucle",0.4,1)</f>
        <v>0</v>
      </c>
      <c r="AU34" s="35" t="s">
        <v>1276</v>
      </c>
      <c r="AW34" s="35" t="s">
        <v>1277</v>
      </c>
      <c r="AX34" s="35">
        <v>1</v>
      </c>
      <c r="AY34" s="35">
        <v>0</v>
      </c>
      <c r="AZ34" s="35">
        <v>0</v>
      </c>
      <c r="BA34" s="35">
        <v>0</v>
      </c>
      <c r="BB34" s="35">
        <v>0</v>
      </c>
      <c r="BC34" s="35">
        <v>0</v>
      </c>
      <c r="BD34" s="35">
        <v>0</v>
      </c>
      <c r="BE34" s="35">
        <v>0</v>
      </c>
      <c r="BH34" s="37">
        <v>1</v>
      </c>
      <c r="BI34" s="48" t="str">
        <f>IF(OR(Tableau2[[#This Row],['[type_groupe']]]="En famille",Tableau2[[#This Row],['[type_groupe']]]="Avec des amis",Tableau2[[#This Row],['[type_groupe']]]="En club",Tableau2[[#This Row],['[type_groupe']]]="En groupe avec une agence ou TO"),"En groupe",Tableau2[[#This Row],['[type_groupe']]])</f>
        <v>En couple</v>
      </c>
      <c r="BJ34"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couple</v>
      </c>
      <c r="BK34" s="35" t="s">
        <v>1311</v>
      </c>
      <c r="BL34" s="35">
        <v>0</v>
      </c>
      <c r="BM34" s="35">
        <v>1</v>
      </c>
      <c r="BN34" s="35">
        <v>0</v>
      </c>
      <c r="BO34" s="35">
        <v>0</v>
      </c>
      <c r="BP34" s="35">
        <v>0</v>
      </c>
      <c r="BQ34" s="35">
        <v>0</v>
      </c>
      <c r="BR34" s="35">
        <v>0</v>
      </c>
      <c r="BU34" s="72">
        <f>Tableau2[[#This Row],['[nb_enfants']]]+Tableau2[[#This Row],['[nb_adultes']]]</f>
        <v>2</v>
      </c>
      <c r="BV34" s="72">
        <f>Tableau2[[#This Row],['[taille_totale_groupe']]]</f>
        <v>2</v>
      </c>
      <c r="BW34" s="37">
        <v>0</v>
      </c>
      <c r="BX34" s="37">
        <v>2</v>
      </c>
      <c r="BY34" s="35" t="s">
        <v>1279</v>
      </c>
      <c r="BZ34" s="35">
        <v>0</v>
      </c>
      <c r="CA34" s="35">
        <v>0</v>
      </c>
      <c r="CB34" s="35">
        <v>0</v>
      </c>
      <c r="CC34" s="35">
        <v>0</v>
      </c>
      <c r="CD34" s="35">
        <v>0</v>
      </c>
      <c r="CE34" s="35">
        <v>0</v>
      </c>
      <c r="CF34" s="35">
        <v>0</v>
      </c>
      <c r="CG34" s="35">
        <v>0</v>
      </c>
      <c r="CH34" s="35">
        <v>0</v>
      </c>
      <c r="CI34" s="35">
        <v>0</v>
      </c>
      <c r="CJ34" s="35">
        <v>0</v>
      </c>
      <c r="CK34" s="35">
        <v>0</v>
      </c>
      <c r="CL34" s="35">
        <v>1</v>
      </c>
      <c r="CQ34" s="35" t="s">
        <v>1292</v>
      </c>
      <c r="CR34" s="35">
        <v>1</v>
      </c>
      <c r="CS34" s="35">
        <v>0</v>
      </c>
      <c r="CT34" s="35">
        <v>0</v>
      </c>
      <c r="CU34" s="35">
        <v>0</v>
      </c>
      <c r="CV34" s="35">
        <v>0</v>
      </c>
      <c r="CW34" s="35">
        <v>0</v>
      </c>
      <c r="CX34" s="35">
        <v>0</v>
      </c>
      <c r="CY34" s="35">
        <v>0</v>
      </c>
      <c r="CZ34" s="35">
        <v>0</v>
      </c>
      <c r="DA34" s="35">
        <v>0</v>
      </c>
      <c r="DB34" s="35">
        <v>0</v>
      </c>
      <c r="DC34" s="35">
        <v>0</v>
      </c>
      <c r="DD34" s="35">
        <v>0</v>
      </c>
      <c r="DO34" s="35" t="s">
        <v>1280</v>
      </c>
      <c r="DP34" s="35">
        <v>0</v>
      </c>
      <c r="DQ34" s="35">
        <v>0</v>
      </c>
      <c r="DR34" s="35">
        <v>0</v>
      </c>
      <c r="DS34" s="35">
        <v>0</v>
      </c>
      <c r="DT34" s="35">
        <v>0</v>
      </c>
      <c r="DU34" s="35">
        <v>0</v>
      </c>
      <c r="DV34" s="35">
        <v>0</v>
      </c>
      <c r="DW34" s="35">
        <v>0</v>
      </c>
      <c r="DX34" s="35">
        <v>0</v>
      </c>
      <c r="DY34" s="35">
        <v>0</v>
      </c>
      <c r="DZ34" s="35">
        <v>0</v>
      </c>
      <c r="EA34" s="35">
        <v>0</v>
      </c>
      <c r="EB34" s="35">
        <v>0</v>
      </c>
      <c r="EC34" s="35">
        <v>0</v>
      </c>
      <c r="ED34" s="35">
        <v>1</v>
      </c>
      <c r="EE34" s="35">
        <v>0</v>
      </c>
      <c r="EL34" s="35">
        <v>4</v>
      </c>
      <c r="EM34" s="35">
        <v>3</v>
      </c>
      <c r="EN34" s="35">
        <v>4</v>
      </c>
      <c r="EO34" s="35">
        <v>4</v>
      </c>
      <c r="EP34" s="35">
        <v>4</v>
      </c>
      <c r="EQ34" s="35">
        <v>4</v>
      </c>
      <c r="ER34" s="35" t="s">
        <v>1599</v>
      </c>
      <c r="ES34" s="35">
        <v>4</v>
      </c>
      <c r="ET34" s="35">
        <v>4</v>
      </c>
      <c r="EU34" s="35">
        <v>4</v>
      </c>
      <c r="EV34" s="35">
        <v>4</v>
      </c>
      <c r="EW34" s="35" t="s">
        <v>1599</v>
      </c>
      <c r="EX34" s="35" t="s">
        <v>1599</v>
      </c>
      <c r="EY34" s="35" t="s">
        <v>1599</v>
      </c>
      <c r="EZ34" s="35" t="s">
        <v>1599</v>
      </c>
      <c r="FA34" s="35" t="s">
        <v>1599</v>
      </c>
      <c r="FB34" s="35" t="s">
        <v>1599</v>
      </c>
      <c r="FC34" s="35" t="s">
        <v>1599</v>
      </c>
      <c r="FD34" s="35" t="s">
        <v>1599</v>
      </c>
      <c r="FE34" s="35" t="s">
        <v>1599</v>
      </c>
      <c r="FF34" s="35" t="s">
        <v>1599</v>
      </c>
      <c r="FG34" s="35" t="s">
        <v>1599</v>
      </c>
      <c r="FH34" s="35" t="s">
        <v>1881</v>
      </c>
      <c r="FI34" s="35" t="s">
        <v>54</v>
      </c>
      <c r="FJ34"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touriste</v>
      </c>
      <c r="FK34" s="48" t="str">
        <f>IF(Tableau2[[#This Row],['[tour_exc']]]="excursionniste","exc",IF(Tableau2[[#This Row],['[categorie_corrige']]]="Itinérant","iti","tour"))</f>
        <v>tour</v>
      </c>
      <c r="FL34" s="48" t="str">
        <f>CONCATENATE(Tableau2[[#This Row],['[id_troncon']]],"-",Tableau2[[#This Row],['[profil']]])</f>
        <v>4-tour</v>
      </c>
      <c r="FM34" s="37"/>
      <c r="FN34" s="72" t="s">
        <v>1599</v>
      </c>
      <c r="FS34" s="48" t="str">
        <f>IF(AND(ISTEXT(Tableau2[[#This Row],['[mode_heb_regroupe']]]),Tableau2[[#This Row],['[mode_heb_regroupe']]]="Non marchand"),"Non marchand",IF(AND(ISTEXT(Tableau2[[#This Row],['[mode_heb_regroupe']]]),Tableau2[[#This Row],['[mode_heb_regroupe']]]&lt;&gt;"Non marchand"),"Marchand",""))</f>
        <v/>
      </c>
      <c r="FY34" s="60" t="str">
        <f>IF(ISNUMBER(Tableau2[[#This Row],['[distance_heb_enq']]]),Tableau2[[#This Row],['[distance_heb_enq']]]*(1.1+0.3*EXP(-Tableau2[[#This Row],['[distance_heb_enq']]]/20)),"")</f>
        <v/>
      </c>
      <c r="GM34" s="35"/>
      <c r="GN34" s="35" t="s">
        <v>1599</v>
      </c>
      <c r="GO34" s="35"/>
      <c r="GP34" s="35"/>
      <c r="GQ34" s="35"/>
      <c r="GY34" s="48"/>
      <c r="HB34" s="48" t="str">
        <f>IF(ISNUMBER(Tableau2[[#This Row],['[tour_dep_to']]]),Tableau2[[#This Row],['[tour_dep_to']]]/Tableau2[[#This Row],['[tour_to_nb_jour']]],"")</f>
        <v/>
      </c>
      <c r="HE34" s="20"/>
      <c r="HF34" s="48" t="str">
        <f>IF(AND(ISTEXT(Tableau2[[#This Row],['[intention_dep']]]),Tableau2[[#This Row],['[tour_exc']]]="excursionniste"),Tableau2[[#This Row],['[intention_dep']]],"")</f>
        <v/>
      </c>
      <c r="HG34" s="48" t="str">
        <f>IF(AND(ISTEXT(Tableau2[[#This Row],['[intention_dep']]]),Tableau2[[#This Row],['[tour_exc']]]="touriste"),Tableau2[[#This Row],['[intention_dep']]],"")</f>
        <v/>
      </c>
      <c r="HJ34" s="20"/>
      <c r="HN34" s="20" t="s">
        <v>1599</v>
      </c>
      <c r="HO34" s="20"/>
      <c r="HP34" s="20" t="s">
        <v>1599</v>
      </c>
      <c r="HQ34" s="20"/>
      <c r="HR34" s="20" t="s">
        <v>1599</v>
      </c>
      <c r="HS34" s="20"/>
      <c r="HT34" s="20" t="s">
        <v>1599</v>
      </c>
      <c r="HU34" s="20"/>
      <c r="HX34" s="20" t="s">
        <v>1599</v>
      </c>
      <c r="JW34"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pas exploitable</v>
      </c>
      <c r="JX34"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34" s="35" t="s">
        <v>1924</v>
      </c>
      <c r="KA34" s="35">
        <v>0</v>
      </c>
      <c r="KB34" s="35">
        <v>1</v>
      </c>
      <c r="KC34" s="35">
        <v>1</v>
      </c>
      <c r="KD34" s="35"/>
      <c r="KE34" s="48"/>
      <c r="KF34" s="35" t="s">
        <v>1406</v>
      </c>
      <c r="KG34" s="48"/>
      <c r="KH34" s="44">
        <v>41500</v>
      </c>
      <c r="KI34" s="35" t="s">
        <v>1281</v>
      </c>
      <c r="KL34" s="48" t="str">
        <f>IF(ISNUMBER(Tableau2[[#This Row],['[distance_domicile_enq']]]),Tableau2[[#This Row],['[distance_domicile_enq']]]*(1.1+0.3*EXP(-Tableau2[[#This Row],['[distance_domicile_enq']]]/20)),"")</f>
        <v/>
      </c>
      <c r="KN34" s="48"/>
      <c r="KO34" s="48"/>
      <c r="KP34" s="35">
        <v>57</v>
      </c>
      <c r="KQ34" s="35" t="s">
        <v>1282</v>
      </c>
      <c r="KR34" s="35" t="s">
        <v>1357</v>
      </c>
      <c r="KS34" s="35"/>
      <c r="KU34" s="35">
        <v>1000</v>
      </c>
      <c r="KW34" s="35" t="s">
        <v>1303</v>
      </c>
    </row>
    <row r="35" spans="1:311" x14ac:dyDescent="0.2">
      <c r="A35" s="35" t="s">
        <v>1612</v>
      </c>
      <c r="B35" s="35" t="s">
        <v>568</v>
      </c>
      <c r="C35" s="35" t="s">
        <v>99</v>
      </c>
      <c r="D35" s="60">
        <v>2</v>
      </c>
      <c r="E35" s="48">
        <f>Tableau2[[#This Row],['[taille_totale_groupe_corrige']]]/Tableau2[[#This Row],['[nb_repondant_groupe']]]</f>
        <v>1</v>
      </c>
      <c r="F35" s="48"/>
      <c r="G35" s="48" t="str">
        <f>CONCATENATE(Tableau2[[#This Row],['[id_site_enq']]],"-",Tableau2[[#This Row],['[date_enq_num']]],"-",Tableau2[[#This Row],['[categorie_corrige']]])</f>
        <v>50-43217-</v>
      </c>
      <c r="H35" s="61">
        <v>2</v>
      </c>
      <c r="I35" s="35">
        <v>50</v>
      </c>
      <c r="J35" s="35" t="s">
        <v>795</v>
      </c>
      <c r="K35" s="36">
        <v>43217</v>
      </c>
      <c r="L35" s="37">
        <f t="shared" si="1"/>
        <v>43217</v>
      </c>
      <c r="M35" s="35">
        <v>14</v>
      </c>
      <c r="N35" s="35">
        <v>17</v>
      </c>
      <c r="P35" s="35">
        <v>43</v>
      </c>
      <c r="Q35" s="35">
        <v>4</v>
      </c>
      <c r="R35" s="60" t="str">
        <f>IF(OR(ISNUMBER(Tableau2[[#This Row],['[monvelo_musc']]]),ISNUMBER(Tableau2[[#This Row],['[monvelo_vae']]]),ISNUMBER(Tableau2[[#This Row],['[pret_musc']]]),ISNUMBER(Tableau2[[#This Row],['[pret_vae']]]),ISNUMBER(Tableau2[[#This Row],['[loc_vae']]]),ISNUMBER(Tableau2[[#This Row],['[loc_musc']]])),SUM(Tableau2[[#This Row],['[monvelo_musc']]:['[loc_vae']]]),"")</f>
        <v/>
      </c>
      <c r="S35" s="60" t="str">
        <f>IF(OR(ISNUMBER(Tableau2[[#This Row],['[monvelo_vae']]]),ISNUMBER(Tableau2[[#This Row],['[pret_vae']]]),ISNUMBER(Tableau2[[#This Row],['[loc_vae']]])),Tableau2[[#This Row],['[monvelo_vae']]]+Tableau2[[#This Row],['[pret_vae']]]+Tableau2[[#This Row],['[loc_vae']]],"")</f>
        <v/>
      </c>
      <c r="T35" s="60" t="str">
        <f>IF(OR(ISNUMBER(Tableau2[[#This Row],['[monvelo_musc']]]),ISNUMBER(Tableau2[[#This Row],['[pret_musc']]]),ISNUMBER(Tableau2[[#This Row],['[loc_musc']]])),Tableau2[[#This Row],['[monvelo_musc']]]+Tableau2[[#This Row],['[pret_musc']]]+Tableau2[[#This Row],['[loc_musc']]],"")</f>
        <v/>
      </c>
      <c r="U35" s="60" t="str">
        <f>IF(OR(ISNUMBER(Tableau2[[#This Row],['[loc_musc']]]),ISNUMBER(Tableau2[[#This Row],['[loc_vae']]])),Tableau2[[#This Row],['[loc_musc']]]+Tableau2[[#This Row],['[loc_vae']]],"")</f>
        <v/>
      </c>
      <c r="AL35" s="35" t="s">
        <v>1285</v>
      </c>
      <c r="AM35" s="48" t="s">
        <v>1285</v>
      </c>
      <c r="AN35" s="35" t="s">
        <v>52</v>
      </c>
      <c r="AP35" s="37">
        <v>35</v>
      </c>
      <c r="AQ35" s="72">
        <v>35</v>
      </c>
      <c r="AR35" s="72">
        <v>35</v>
      </c>
      <c r="AS35" s="72">
        <f>Tableau2[[#This Row],['[km_sortie_corrige']]]*Tableau2[[#This Row],['[coef_red']]]</f>
        <v>0</v>
      </c>
      <c r="AT35" s="72">
        <f>Tableau2[[#This Row],['[km_sortie_corrige']]]*Tableau2[[#This Row],['[coef_red']]]*IF(Tableau2[[#This Row],['[type_trajet']]]="Boucle",0.4,1)</f>
        <v>0</v>
      </c>
      <c r="AU35" s="35" t="s">
        <v>1286</v>
      </c>
      <c r="AW35" s="35" t="s">
        <v>1326</v>
      </c>
      <c r="AX35" s="35">
        <v>0</v>
      </c>
      <c r="AY35" s="35">
        <v>0</v>
      </c>
      <c r="AZ35" s="35">
        <v>1</v>
      </c>
      <c r="BA35" s="35">
        <v>0</v>
      </c>
      <c r="BB35" s="35">
        <v>0</v>
      </c>
      <c r="BC35" s="35">
        <v>0</v>
      </c>
      <c r="BD35" s="35">
        <v>0</v>
      </c>
      <c r="BE35" s="35">
        <v>0</v>
      </c>
      <c r="BH35" s="37">
        <v>10</v>
      </c>
      <c r="BI35" s="48" t="str">
        <f>IF(OR(Tableau2[[#This Row],['[type_groupe']]]="En famille",Tableau2[[#This Row],['[type_groupe']]]="Avec des amis",Tableau2[[#This Row],['[type_groupe']]]="En club",Tableau2[[#This Row],['[type_groupe']]]="En groupe avec une agence ou TO"),"En groupe",Tableau2[[#This Row],['[type_groupe']]])</f>
        <v>En couple</v>
      </c>
      <c r="BJ35"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couple</v>
      </c>
      <c r="BK35" s="35" t="s">
        <v>1311</v>
      </c>
      <c r="BL35" s="35">
        <v>0</v>
      </c>
      <c r="BM35" s="35">
        <v>1</v>
      </c>
      <c r="BN35" s="35">
        <v>0</v>
      </c>
      <c r="BO35" s="35">
        <v>0</v>
      </c>
      <c r="BP35" s="35">
        <v>0</v>
      </c>
      <c r="BQ35" s="35">
        <v>0</v>
      </c>
      <c r="BR35" s="35">
        <v>0</v>
      </c>
      <c r="BU35" s="72">
        <f>Tableau2[[#This Row],['[nb_enfants']]]+Tableau2[[#This Row],['[nb_adultes']]]</f>
        <v>2</v>
      </c>
      <c r="BV35" s="72">
        <f>Tableau2[[#This Row],['[taille_totale_groupe']]]</f>
        <v>2</v>
      </c>
      <c r="BW35" s="37">
        <v>0</v>
      </c>
      <c r="BX35" s="37">
        <v>2</v>
      </c>
      <c r="BY35" s="35" t="s">
        <v>1665</v>
      </c>
      <c r="BZ35" s="35">
        <v>0</v>
      </c>
      <c r="CA35" s="35">
        <v>1</v>
      </c>
      <c r="CB35" s="35">
        <v>0</v>
      </c>
      <c r="CC35" s="35">
        <v>0</v>
      </c>
      <c r="CD35" s="35">
        <v>0</v>
      </c>
      <c r="CE35" s="35">
        <v>0</v>
      </c>
      <c r="CF35" s="35">
        <v>0</v>
      </c>
      <c r="CG35" s="35">
        <v>0</v>
      </c>
      <c r="CH35" s="35">
        <v>1</v>
      </c>
      <c r="CI35" s="35">
        <v>0</v>
      </c>
      <c r="CJ35" s="35">
        <v>0</v>
      </c>
      <c r="CK35" s="35">
        <v>0</v>
      </c>
      <c r="CL35" s="35">
        <v>0</v>
      </c>
      <c r="CO35" s="35" t="s">
        <v>1291</v>
      </c>
      <c r="CP35" s="35">
        <v>4</v>
      </c>
      <c r="CQ35" s="35" t="s">
        <v>1746</v>
      </c>
      <c r="CR35" s="35">
        <v>1</v>
      </c>
      <c r="CS35" s="35">
        <v>1</v>
      </c>
      <c r="CT35" s="35">
        <v>0</v>
      </c>
      <c r="CU35" s="35">
        <v>1</v>
      </c>
      <c r="CV35" s="35">
        <v>1</v>
      </c>
      <c r="CW35" s="35">
        <v>0</v>
      </c>
      <c r="CX35" s="35">
        <v>0</v>
      </c>
      <c r="CY35" s="35">
        <v>1</v>
      </c>
      <c r="CZ35" s="35">
        <v>0</v>
      </c>
      <c r="DA35" s="35">
        <v>0</v>
      </c>
      <c r="DB35" s="35">
        <v>0</v>
      </c>
      <c r="DC35" s="35">
        <v>0</v>
      </c>
      <c r="DD35" s="35">
        <v>0</v>
      </c>
      <c r="DO35" s="35" t="s">
        <v>1798</v>
      </c>
      <c r="DP35" s="35">
        <v>1</v>
      </c>
      <c r="DQ35" s="35">
        <v>0</v>
      </c>
      <c r="DR35" s="35">
        <v>0</v>
      </c>
      <c r="DS35" s="35">
        <v>1</v>
      </c>
      <c r="DT35" s="35">
        <v>1</v>
      </c>
      <c r="DU35" s="35">
        <v>0</v>
      </c>
      <c r="DV35" s="35">
        <v>0</v>
      </c>
      <c r="DW35" s="35">
        <v>1</v>
      </c>
      <c r="DX35" s="35">
        <v>1</v>
      </c>
      <c r="DY35" s="35">
        <v>0</v>
      </c>
      <c r="DZ35" s="35">
        <v>0</v>
      </c>
      <c r="EA35" s="35">
        <v>0</v>
      </c>
      <c r="EB35" s="35">
        <v>0</v>
      </c>
      <c r="EC35" s="35">
        <v>0</v>
      </c>
      <c r="ED35" s="35">
        <v>0</v>
      </c>
      <c r="EE35" s="35">
        <v>0</v>
      </c>
      <c r="EL35" s="35">
        <v>3</v>
      </c>
      <c r="EM35" s="35">
        <v>3</v>
      </c>
      <c r="EN35" s="35">
        <v>2</v>
      </c>
      <c r="EO35" s="35">
        <v>2</v>
      </c>
      <c r="EP35" s="35">
        <v>2</v>
      </c>
      <c r="EQ35" s="35">
        <v>3</v>
      </c>
      <c r="ER35" s="35">
        <v>3</v>
      </c>
      <c r="ES35" s="35">
        <v>3</v>
      </c>
      <c r="ET35" s="35">
        <v>3</v>
      </c>
      <c r="EU35" s="35">
        <v>3</v>
      </c>
      <c r="EV35" s="35">
        <v>2</v>
      </c>
      <c r="EW35" s="35">
        <v>2</v>
      </c>
      <c r="EX35" s="35">
        <v>1</v>
      </c>
      <c r="EY35" s="35">
        <v>3</v>
      </c>
      <c r="EZ35" s="35">
        <v>2</v>
      </c>
      <c r="FA35" s="35">
        <v>2</v>
      </c>
      <c r="FB35" s="35">
        <v>2</v>
      </c>
      <c r="FC35" s="35" t="s">
        <v>1599</v>
      </c>
      <c r="FD35" s="35" t="s">
        <v>1599</v>
      </c>
      <c r="FE35" s="35" t="s">
        <v>1599</v>
      </c>
      <c r="FF35" s="35" t="s">
        <v>1599</v>
      </c>
      <c r="FG35" s="35">
        <v>2</v>
      </c>
      <c r="FH35" s="35" t="s">
        <v>1296</v>
      </c>
      <c r="FI35" s="35" t="s">
        <v>54</v>
      </c>
      <c r="FJ35"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touriste</v>
      </c>
      <c r="FK35" s="48" t="str">
        <f>IF(Tableau2[[#This Row],['[tour_exc']]]="excursionniste","exc",IF(Tableau2[[#This Row],['[categorie_corrige']]]="Itinérant","iti","tour"))</f>
        <v>tour</v>
      </c>
      <c r="FL35" s="48" t="str">
        <f>CONCATENATE(Tableau2[[#This Row],['[id_troncon']]],"-",Tableau2[[#This Row],['[profil']]])</f>
        <v>4-tour</v>
      </c>
      <c r="FM35" s="37">
        <v>7</v>
      </c>
      <c r="FN35" s="72">
        <v>7</v>
      </c>
      <c r="FO35" s="35" t="s">
        <v>1341</v>
      </c>
      <c r="FR35" s="48" t="s">
        <v>1427</v>
      </c>
      <c r="FS35" s="48" t="str">
        <f>IF(AND(ISTEXT(Tableau2[[#This Row],['[mode_heb_regroupe']]]),Tableau2[[#This Row],['[mode_heb_regroupe']]]="Non marchand"),"Non marchand",IF(AND(ISTEXT(Tableau2[[#This Row],['[mode_heb_regroupe']]]),Tableau2[[#This Row],['[mode_heb_regroupe']]]&lt;&gt;"Non marchand"),"Marchand",""))</f>
        <v>Non marchand</v>
      </c>
      <c r="FT35" s="35" t="s">
        <v>1342</v>
      </c>
      <c r="FU35" s="37">
        <v>5</v>
      </c>
      <c r="FV35" s="35" t="s">
        <v>1407</v>
      </c>
      <c r="FY35" s="60" t="str">
        <f>IF(ISNUMBER(Tableau2[[#This Row],['[distance_heb_enq']]]),Tableau2[[#This Row],['[distance_heb_enq']]]*(1.1+0.3*EXP(-Tableau2[[#This Row],['[distance_heb_enq']]]/20)),"")</f>
        <v/>
      </c>
      <c r="FZ35" s="35" t="s">
        <v>1296</v>
      </c>
      <c r="GB35" s="35" t="s">
        <v>1284</v>
      </c>
      <c r="GD35" s="35">
        <v>370</v>
      </c>
      <c r="GE35" s="35" t="s">
        <v>1348</v>
      </c>
      <c r="GF35" s="35" t="s">
        <v>897</v>
      </c>
      <c r="GH35" s="48">
        <v>22</v>
      </c>
      <c r="GI35" s="35" t="s">
        <v>1407</v>
      </c>
      <c r="GK35" s="48">
        <v>45</v>
      </c>
      <c r="GL35" s="35" t="s">
        <v>795</v>
      </c>
      <c r="GM35" s="35" t="s">
        <v>1298</v>
      </c>
      <c r="GN35" s="35" t="s">
        <v>1326</v>
      </c>
      <c r="GO35" s="35">
        <v>0</v>
      </c>
      <c r="GP35" s="35">
        <v>0</v>
      </c>
      <c r="GQ35" s="35">
        <v>1</v>
      </c>
      <c r="GR35" s="35">
        <v>0</v>
      </c>
      <c r="GS35" s="35">
        <v>0</v>
      </c>
      <c r="GT35" s="35">
        <v>0</v>
      </c>
      <c r="GU35" s="35">
        <v>0</v>
      </c>
      <c r="GV35" s="35">
        <v>0</v>
      </c>
      <c r="GW35" s="35">
        <v>0</v>
      </c>
      <c r="GY35" s="48"/>
      <c r="HB35" s="48" t="str">
        <f>IF(ISNUMBER(Tableau2[[#This Row],['[tour_dep_to']]]),Tableau2[[#This Row],['[tour_dep_to']]]/Tableau2[[#This Row],['[tour_to_nb_jour']]],"")</f>
        <v/>
      </c>
      <c r="HE35" s="20"/>
      <c r="HF35" s="48" t="str">
        <f>IF(AND(ISTEXT(Tableau2[[#This Row],['[intention_dep']]]),Tableau2[[#This Row],['[tour_exc']]]="excursionniste"),Tableau2[[#This Row],['[intention_dep']]],"")</f>
        <v/>
      </c>
      <c r="HG35" s="48" t="str">
        <f>IF(AND(ISTEXT(Tableau2[[#This Row],['[intention_dep']]]),Tableau2[[#This Row],['[tour_exc']]]="touriste"),Tableau2[[#This Row],['[intention_dep']]],"")</f>
        <v/>
      </c>
      <c r="HJ35" s="20">
        <v>0</v>
      </c>
      <c r="HN35" s="20">
        <v>10</v>
      </c>
      <c r="HO35" s="20"/>
      <c r="HP35" s="20" t="s">
        <v>1599</v>
      </c>
      <c r="HQ35" s="20"/>
      <c r="HR35" s="20" t="s">
        <v>1599</v>
      </c>
      <c r="HS35" s="20"/>
      <c r="HT35" s="20">
        <v>20</v>
      </c>
      <c r="HU35" s="20"/>
      <c r="HX35" s="20" t="s">
        <v>1599</v>
      </c>
      <c r="JW35"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pas exploitable</v>
      </c>
      <c r="JX35"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35" s="35" t="s">
        <v>1299</v>
      </c>
      <c r="KA35" s="35">
        <v>0</v>
      </c>
      <c r="KB35" s="35">
        <v>0</v>
      </c>
      <c r="KC35" s="35">
        <v>1</v>
      </c>
      <c r="KD35" s="35" t="s">
        <v>1408</v>
      </c>
      <c r="KE35" s="48"/>
      <c r="KF35" s="35" t="s">
        <v>1409</v>
      </c>
      <c r="KG35" s="48"/>
      <c r="KH35" s="44" t="s">
        <v>1410</v>
      </c>
      <c r="KI35" s="35" t="s">
        <v>1281</v>
      </c>
      <c r="KL35" s="48" t="str">
        <f>IF(ISNUMBER(Tableau2[[#This Row],['[distance_domicile_enq']]]),Tableau2[[#This Row],['[distance_domicile_enq']]]*(1.1+0.3*EXP(-Tableau2[[#This Row],['[distance_domicile_enq']]]/20)),"")</f>
        <v/>
      </c>
      <c r="KN35" s="48"/>
      <c r="KO35" s="48"/>
      <c r="KP35" s="35">
        <v>29</v>
      </c>
      <c r="KQ35" s="35"/>
      <c r="KR35" s="35"/>
      <c r="KS35" s="35"/>
      <c r="KU35" s="35" t="s">
        <v>1411</v>
      </c>
      <c r="KY35" s="35" t="s">
        <v>1412</v>
      </c>
    </row>
    <row r="36" spans="1:311" x14ac:dyDescent="0.2">
      <c r="A36" s="35" t="s">
        <v>1612</v>
      </c>
      <c r="B36" s="35" t="s">
        <v>568</v>
      </c>
      <c r="C36" s="35" t="s">
        <v>100</v>
      </c>
      <c r="D36" s="60">
        <v>2</v>
      </c>
      <c r="E36" s="48">
        <f>Tableau2[[#This Row],['[taille_totale_groupe_corrige']]]/Tableau2[[#This Row],['[nb_repondant_groupe']]]</f>
        <v>1</v>
      </c>
      <c r="F36" s="48"/>
      <c r="G36" s="48" t="str">
        <f>CONCATENATE(Tableau2[[#This Row],['[id_site_enq']]],"-",Tableau2[[#This Row],['[date_enq_num']]],"-",Tableau2[[#This Row],['[categorie_corrige']]])</f>
        <v>50-43217-</v>
      </c>
      <c r="H36" s="61">
        <v>2</v>
      </c>
      <c r="I36" s="35">
        <v>50</v>
      </c>
      <c r="J36" s="35" t="s">
        <v>795</v>
      </c>
      <c r="K36" s="36">
        <v>43217</v>
      </c>
      <c r="L36" s="37">
        <f t="shared" si="1"/>
        <v>43217</v>
      </c>
      <c r="M36" s="35">
        <v>14</v>
      </c>
      <c r="N36" s="35">
        <v>17</v>
      </c>
      <c r="P36" s="35">
        <v>43</v>
      </c>
      <c r="Q36" s="35">
        <v>4</v>
      </c>
      <c r="R36" s="60" t="str">
        <f>IF(OR(ISNUMBER(Tableau2[[#This Row],['[monvelo_musc']]]),ISNUMBER(Tableau2[[#This Row],['[monvelo_vae']]]),ISNUMBER(Tableau2[[#This Row],['[pret_musc']]]),ISNUMBER(Tableau2[[#This Row],['[pret_vae']]]),ISNUMBER(Tableau2[[#This Row],['[loc_vae']]]),ISNUMBER(Tableau2[[#This Row],['[loc_musc']]])),SUM(Tableau2[[#This Row],['[monvelo_musc']]:['[loc_vae']]]),"")</f>
        <v/>
      </c>
      <c r="S36" s="60" t="str">
        <f>IF(OR(ISNUMBER(Tableau2[[#This Row],['[monvelo_vae']]]),ISNUMBER(Tableau2[[#This Row],['[pret_vae']]]),ISNUMBER(Tableau2[[#This Row],['[loc_vae']]])),Tableau2[[#This Row],['[monvelo_vae']]]+Tableau2[[#This Row],['[pret_vae']]]+Tableau2[[#This Row],['[loc_vae']]],"")</f>
        <v/>
      </c>
      <c r="T36" s="60" t="str">
        <f>IF(OR(ISNUMBER(Tableau2[[#This Row],['[monvelo_musc']]]),ISNUMBER(Tableau2[[#This Row],['[pret_musc']]]),ISNUMBER(Tableau2[[#This Row],['[loc_musc']]])),Tableau2[[#This Row],['[monvelo_musc']]]+Tableau2[[#This Row],['[pret_musc']]]+Tableau2[[#This Row],['[loc_musc']]],"")</f>
        <v/>
      </c>
      <c r="U36" s="60" t="str">
        <f>IF(OR(ISNUMBER(Tableau2[[#This Row],['[loc_musc']]]),ISNUMBER(Tableau2[[#This Row],['[loc_vae']]])),Tableau2[[#This Row],['[loc_musc']]]+Tableau2[[#This Row],['[loc_vae']]],"")</f>
        <v/>
      </c>
      <c r="AL36" s="35" t="s">
        <v>1285</v>
      </c>
      <c r="AM36" s="48" t="s">
        <v>1285</v>
      </c>
      <c r="AN36" s="35" t="s">
        <v>52</v>
      </c>
      <c r="AP36" s="37">
        <v>35</v>
      </c>
      <c r="AQ36" s="72">
        <v>35</v>
      </c>
      <c r="AR36" s="72">
        <v>35</v>
      </c>
      <c r="AS36" s="72">
        <f>Tableau2[[#This Row],['[km_sortie_corrige']]]*Tableau2[[#This Row],['[coef_red']]]</f>
        <v>0</v>
      </c>
      <c r="AT36" s="72">
        <f>Tableau2[[#This Row],['[km_sortie_corrige']]]*Tableau2[[#This Row],['[coef_red']]]*IF(Tableau2[[#This Row],['[type_trajet']]]="Boucle",0.4,1)</f>
        <v>0</v>
      </c>
      <c r="AU36" s="35" t="s">
        <v>1286</v>
      </c>
      <c r="AW36" s="35" t="s">
        <v>1326</v>
      </c>
      <c r="AX36" s="35">
        <v>0</v>
      </c>
      <c r="AY36" s="35">
        <v>0</v>
      </c>
      <c r="AZ36" s="35">
        <v>1</v>
      </c>
      <c r="BA36" s="35">
        <v>0</v>
      </c>
      <c r="BB36" s="35">
        <v>0</v>
      </c>
      <c r="BC36" s="35">
        <v>0</v>
      </c>
      <c r="BD36" s="35">
        <v>0</v>
      </c>
      <c r="BE36" s="35">
        <v>0</v>
      </c>
      <c r="BH36" s="37">
        <v>0</v>
      </c>
      <c r="BI36" s="48" t="str">
        <f>IF(OR(Tableau2[[#This Row],['[type_groupe']]]="En famille",Tableau2[[#This Row],['[type_groupe']]]="Avec des amis",Tableau2[[#This Row],['[type_groupe']]]="En club",Tableau2[[#This Row],['[type_groupe']]]="En groupe avec une agence ou TO"),"En groupe",Tableau2[[#This Row],['[type_groupe']]])</f>
        <v>En couple</v>
      </c>
      <c r="BJ36"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couple</v>
      </c>
      <c r="BK36" s="35" t="s">
        <v>1311</v>
      </c>
      <c r="BL36" s="35">
        <v>0</v>
      </c>
      <c r="BM36" s="35">
        <v>1</v>
      </c>
      <c r="BN36" s="35">
        <v>0</v>
      </c>
      <c r="BO36" s="35">
        <v>0</v>
      </c>
      <c r="BP36" s="35">
        <v>0</v>
      </c>
      <c r="BQ36" s="35">
        <v>0</v>
      </c>
      <c r="BR36" s="35">
        <v>0</v>
      </c>
      <c r="BU36" s="72">
        <f>Tableau2[[#This Row],['[nb_enfants']]]+Tableau2[[#This Row],['[nb_adultes']]]</f>
        <v>2</v>
      </c>
      <c r="BV36" s="72">
        <f>Tableau2[[#This Row],['[taille_totale_groupe']]]</f>
        <v>2</v>
      </c>
      <c r="BW36" s="37">
        <v>0</v>
      </c>
      <c r="BX36" s="37">
        <v>2</v>
      </c>
      <c r="BY36" s="35" t="s">
        <v>1685</v>
      </c>
      <c r="BZ36" s="35">
        <v>0</v>
      </c>
      <c r="CA36" s="35">
        <v>1</v>
      </c>
      <c r="CB36" s="35">
        <v>0</v>
      </c>
      <c r="CC36" s="35">
        <v>1</v>
      </c>
      <c r="CD36" s="35">
        <v>0</v>
      </c>
      <c r="CE36" s="35">
        <v>0</v>
      </c>
      <c r="CF36" s="35">
        <v>0</v>
      </c>
      <c r="CG36" s="35">
        <v>0</v>
      </c>
      <c r="CH36" s="35">
        <v>1</v>
      </c>
      <c r="CI36" s="35">
        <v>0</v>
      </c>
      <c r="CJ36" s="35">
        <v>0</v>
      </c>
      <c r="CK36" s="35">
        <v>0</v>
      </c>
      <c r="CL36" s="35">
        <v>0</v>
      </c>
      <c r="CO36" s="35" t="s">
        <v>1291</v>
      </c>
      <c r="CP36" s="35">
        <v>4</v>
      </c>
      <c r="CQ36" s="35" t="s">
        <v>1758</v>
      </c>
      <c r="CR36" s="35">
        <v>1</v>
      </c>
      <c r="CS36" s="35">
        <v>1</v>
      </c>
      <c r="CT36" s="35">
        <v>0</v>
      </c>
      <c r="CU36" s="35">
        <v>1</v>
      </c>
      <c r="CV36" s="35">
        <v>1</v>
      </c>
      <c r="CW36" s="35">
        <v>1</v>
      </c>
      <c r="CX36" s="35">
        <v>0</v>
      </c>
      <c r="CY36" s="35">
        <v>0</v>
      </c>
      <c r="CZ36" s="35">
        <v>0</v>
      </c>
      <c r="DA36" s="35">
        <v>0</v>
      </c>
      <c r="DB36" s="35">
        <v>0</v>
      </c>
      <c r="DC36" s="35">
        <v>0</v>
      </c>
      <c r="DD36" s="35">
        <v>0</v>
      </c>
      <c r="DG36" s="35" t="s">
        <v>1413</v>
      </c>
      <c r="DH36" s="35" t="s">
        <v>1414</v>
      </c>
      <c r="DO36" s="35" t="s">
        <v>1797</v>
      </c>
      <c r="DP36" s="35">
        <v>1</v>
      </c>
      <c r="DQ36" s="35">
        <v>0</v>
      </c>
      <c r="DR36" s="35">
        <v>0</v>
      </c>
      <c r="DS36" s="35">
        <v>0</v>
      </c>
      <c r="DT36" s="35">
        <v>1</v>
      </c>
      <c r="DU36" s="35">
        <v>0</v>
      </c>
      <c r="DV36" s="35">
        <v>0</v>
      </c>
      <c r="DW36" s="35">
        <v>0</v>
      </c>
      <c r="DX36" s="35">
        <v>1</v>
      </c>
      <c r="DY36" s="35">
        <v>0</v>
      </c>
      <c r="DZ36" s="35">
        <v>0</v>
      </c>
      <c r="EA36" s="35">
        <v>0</v>
      </c>
      <c r="EB36" s="35">
        <v>0</v>
      </c>
      <c r="EC36" s="35">
        <v>0</v>
      </c>
      <c r="ED36" s="35">
        <v>0</v>
      </c>
      <c r="EE36" s="35">
        <v>0</v>
      </c>
      <c r="EL36" s="35">
        <v>3</v>
      </c>
      <c r="EM36" s="35">
        <v>3</v>
      </c>
      <c r="EN36" s="35">
        <v>2</v>
      </c>
      <c r="EO36" s="35">
        <v>4</v>
      </c>
      <c r="EP36" s="35">
        <v>3</v>
      </c>
      <c r="EQ36" s="35">
        <v>3</v>
      </c>
      <c r="ER36" s="35">
        <v>4</v>
      </c>
      <c r="ES36" s="35">
        <v>3</v>
      </c>
      <c r="ET36" s="35" t="s">
        <v>1599</v>
      </c>
      <c r="EU36" s="35">
        <v>3</v>
      </c>
      <c r="EV36" s="35">
        <v>2</v>
      </c>
      <c r="EW36" s="35" t="s">
        <v>1599</v>
      </c>
      <c r="EX36" s="35" t="s">
        <v>1599</v>
      </c>
      <c r="EY36" s="35" t="s">
        <v>1599</v>
      </c>
      <c r="EZ36" s="35" t="s">
        <v>1599</v>
      </c>
      <c r="FA36" s="35" t="s">
        <v>1599</v>
      </c>
      <c r="FB36" s="35">
        <v>2</v>
      </c>
      <c r="FC36" s="35" t="s">
        <v>1599</v>
      </c>
      <c r="FD36" s="35" t="s">
        <v>1599</v>
      </c>
      <c r="FE36" s="35" t="s">
        <v>1599</v>
      </c>
      <c r="FF36" s="35" t="s">
        <v>1599</v>
      </c>
      <c r="FG36" s="35" t="s">
        <v>1599</v>
      </c>
      <c r="FH36" s="35" t="s">
        <v>1317</v>
      </c>
      <c r="FI36" s="35" t="s">
        <v>54</v>
      </c>
      <c r="FJ36"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touriste</v>
      </c>
      <c r="FK36" s="48" t="str">
        <f>IF(Tableau2[[#This Row],['[tour_exc']]]="excursionniste","exc",IF(Tableau2[[#This Row],['[categorie_corrige']]]="Itinérant","iti","tour"))</f>
        <v>tour</v>
      </c>
      <c r="FL36" s="48" t="str">
        <f>CONCATENATE(Tableau2[[#This Row],['[id_troncon']]],"-",Tableau2[[#This Row],['[profil']]])</f>
        <v>4-tour</v>
      </c>
      <c r="FM36" s="37">
        <v>7</v>
      </c>
      <c r="FN36" s="72">
        <v>7</v>
      </c>
      <c r="FO36" s="35" t="s">
        <v>1341</v>
      </c>
      <c r="FR36" s="48" t="s">
        <v>1427</v>
      </c>
      <c r="FS36" s="48" t="str">
        <f>IF(AND(ISTEXT(Tableau2[[#This Row],['[mode_heb_regroupe']]]),Tableau2[[#This Row],['[mode_heb_regroupe']]]="Non marchand"),"Non marchand",IF(AND(ISTEXT(Tableau2[[#This Row],['[mode_heb_regroupe']]]),Tableau2[[#This Row],['[mode_heb_regroupe']]]&lt;&gt;"Non marchand"),"Marchand",""))</f>
        <v>Non marchand</v>
      </c>
      <c r="FT36" s="35" t="s">
        <v>1342</v>
      </c>
      <c r="FU36" s="37">
        <v>5</v>
      </c>
      <c r="FV36" s="35" t="s">
        <v>1407</v>
      </c>
      <c r="FY36" s="60" t="str">
        <f>IF(ISNUMBER(Tableau2[[#This Row],['[distance_heb_enq']]]),Tableau2[[#This Row],['[distance_heb_enq']]]*(1.1+0.3*EXP(-Tableau2[[#This Row],['[distance_heb_enq']]]/20)),"")</f>
        <v/>
      </c>
      <c r="FZ36" s="35" t="s">
        <v>1296</v>
      </c>
      <c r="GB36" s="35" t="s">
        <v>1284</v>
      </c>
      <c r="GD36" s="35">
        <v>370</v>
      </c>
      <c r="GE36" s="35" t="s">
        <v>1348</v>
      </c>
      <c r="GF36" s="35" t="s">
        <v>897</v>
      </c>
      <c r="GH36" s="48">
        <v>22</v>
      </c>
      <c r="GI36" s="35" t="s">
        <v>1407</v>
      </c>
      <c r="GK36" s="48">
        <v>45</v>
      </c>
      <c r="GL36" s="35" t="s">
        <v>795</v>
      </c>
      <c r="GM36" s="35" t="s">
        <v>1298</v>
      </c>
      <c r="GN36" s="35" t="s">
        <v>1326</v>
      </c>
      <c r="GO36" s="35">
        <v>0</v>
      </c>
      <c r="GP36" s="35">
        <v>0</v>
      </c>
      <c r="GQ36" s="35">
        <v>1</v>
      </c>
      <c r="GR36" s="35">
        <v>0</v>
      </c>
      <c r="GS36" s="35">
        <v>0</v>
      </c>
      <c r="GT36" s="35">
        <v>0</v>
      </c>
      <c r="GU36" s="35">
        <v>0</v>
      </c>
      <c r="GV36" s="35">
        <v>0</v>
      </c>
      <c r="GW36" s="35">
        <v>0</v>
      </c>
      <c r="GY36" s="48"/>
      <c r="HB36" s="48" t="str">
        <f>IF(ISNUMBER(Tableau2[[#This Row],['[tour_dep_to']]]),Tableau2[[#This Row],['[tour_dep_to']]]/Tableau2[[#This Row],['[tour_to_nb_jour']]],"")</f>
        <v/>
      </c>
      <c r="HE36" s="20"/>
      <c r="HF36" s="48" t="str">
        <f>IF(AND(ISTEXT(Tableau2[[#This Row],['[intention_dep']]]),Tableau2[[#This Row],['[tour_exc']]]="excursionniste"),Tableau2[[#This Row],['[intention_dep']]],"")</f>
        <v/>
      </c>
      <c r="HG36" s="48" t="str">
        <f>IF(AND(ISTEXT(Tableau2[[#This Row],['[intention_dep']]]),Tableau2[[#This Row],['[tour_exc']]]="touriste"),Tableau2[[#This Row],['[intention_dep']]],"")</f>
        <v/>
      </c>
      <c r="HJ36" s="20">
        <v>0</v>
      </c>
      <c r="HN36" s="20">
        <v>7</v>
      </c>
      <c r="HO36" s="20"/>
      <c r="HP36" s="20">
        <v>0</v>
      </c>
      <c r="HQ36" s="20"/>
      <c r="HR36" s="20">
        <v>0</v>
      </c>
      <c r="HS36" s="20"/>
      <c r="HT36" s="20">
        <v>20</v>
      </c>
      <c r="HU36" s="20"/>
      <c r="HX36" s="20">
        <v>0</v>
      </c>
      <c r="JW36"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pas exploitable</v>
      </c>
      <c r="JX36"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36" s="35" t="s">
        <v>1299</v>
      </c>
      <c r="KA36" s="35">
        <v>0</v>
      </c>
      <c r="KB36" s="35">
        <v>0</v>
      </c>
      <c r="KC36" s="35">
        <v>1</v>
      </c>
      <c r="KD36" s="35" t="s">
        <v>1415</v>
      </c>
      <c r="KE36" s="48"/>
      <c r="KF36" s="35" t="s">
        <v>1409</v>
      </c>
      <c r="KG36" s="48"/>
      <c r="KH36" s="44" t="s">
        <v>1416</v>
      </c>
      <c r="KI36" s="35" t="s">
        <v>1281</v>
      </c>
      <c r="KL36" s="48" t="str">
        <f>IF(ISNUMBER(Tableau2[[#This Row],['[distance_domicile_enq']]]),Tableau2[[#This Row],['[distance_domicile_enq']]]*(1.1+0.3*EXP(-Tableau2[[#This Row],['[distance_domicile_enq']]]/20)),"")</f>
        <v/>
      </c>
      <c r="KN36" s="48"/>
      <c r="KO36" s="48"/>
      <c r="KP36" s="35">
        <v>28</v>
      </c>
      <c r="KQ36" s="35"/>
      <c r="KR36" s="35"/>
      <c r="KS36" s="35"/>
      <c r="KU36" s="35" t="s">
        <v>1411</v>
      </c>
      <c r="KY36" s="35" t="s">
        <v>1417</v>
      </c>
    </row>
    <row r="37" spans="1:311" x14ac:dyDescent="0.2">
      <c r="A37" s="35" t="s">
        <v>1612</v>
      </c>
      <c r="B37" s="35" t="s">
        <v>568</v>
      </c>
      <c r="C37" s="35" t="s">
        <v>101</v>
      </c>
      <c r="D37" s="60">
        <v>1</v>
      </c>
      <c r="E37" s="48">
        <f>Tableau2[[#This Row],['[taille_totale_groupe_corrige']]]/Tableau2[[#This Row],['[nb_repondant_groupe']]]</f>
        <v>2</v>
      </c>
      <c r="F37" s="48"/>
      <c r="G37" s="48" t="str">
        <f>CONCATENATE(Tableau2[[#This Row],['[id_site_enq']]],"-",Tableau2[[#This Row],['[date_enq_num']]],"-",Tableau2[[#This Row],['[categorie_corrige']]])</f>
        <v>50-43217-</v>
      </c>
      <c r="H37" s="61">
        <v>1</v>
      </c>
      <c r="I37" s="35">
        <v>50</v>
      </c>
      <c r="J37" s="35" t="s">
        <v>795</v>
      </c>
      <c r="K37" s="36">
        <v>43217</v>
      </c>
      <c r="L37" s="37">
        <f t="shared" si="1"/>
        <v>43217</v>
      </c>
      <c r="M37" s="35">
        <v>14</v>
      </c>
      <c r="N37" s="35">
        <v>17</v>
      </c>
      <c r="P37" s="35">
        <v>43</v>
      </c>
      <c r="Q37" s="35">
        <v>4</v>
      </c>
      <c r="R37" s="60" t="str">
        <f>IF(OR(ISNUMBER(Tableau2[[#This Row],['[monvelo_musc']]]),ISNUMBER(Tableau2[[#This Row],['[monvelo_vae']]]),ISNUMBER(Tableau2[[#This Row],['[pret_musc']]]),ISNUMBER(Tableau2[[#This Row],['[pret_vae']]]),ISNUMBER(Tableau2[[#This Row],['[loc_vae']]]),ISNUMBER(Tableau2[[#This Row],['[loc_musc']]])),SUM(Tableau2[[#This Row],['[monvelo_musc']]:['[loc_vae']]]),"")</f>
        <v/>
      </c>
      <c r="S37" s="60" t="str">
        <f>IF(OR(ISNUMBER(Tableau2[[#This Row],['[monvelo_vae']]]),ISNUMBER(Tableau2[[#This Row],['[pret_vae']]]),ISNUMBER(Tableau2[[#This Row],['[loc_vae']]])),Tableau2[[#This Row],['[monvelo_vae']]]+Tableau2[[#This Row],['[pret_vae']]]+Tableau2[[#This Row],['[loc_vae']]],"")</f>
        <v/>
      </c>
      <c r="T37" s="60" t="str">
        <f>IF(OR(ISNUMBER(Tableau2[[#This Row],['[monvelo_musc']]]),ISNUMBER(Tableau2[[#This Row],['[pret_musc']]]),ISNUMBER(Tableau2[[#This Row],['[loc_musc']]])),Tableau2[[#This Row],['[monvelo_musc']]]+Tableau2[[#This Row],['[pret_musc']]]+Tableau2[[#This Row],['[loc_musc']]],"")</f>
        <v/>
      </c>
      <c r="U37" s="60" t="str">
        <f>IF(OR(ISNUMBER(Tableau2[[#This Row],['[loc_musc']]]),ISNUMBER(Tableau2[[#This Row],['[loc_vae']]])),Tableau2[[#This Row],['[loc_musc']]]+Tableau2[[#This Row],['[loc_vae']]],"")</f>
        <v/>
      </c>
      <c r="AL37" s="35" t="s">
        <v>1339</v>
      </c>
      <c r="AM37" s="48" t="s">
        <v>1339</v>
      </c>
      <c r="AN37" s="35" t="s">
        <v>1275</v>
      </c>
      <c r="AP37" s="37">
        <v>30</v>
      </c>
      <c r="AQ37" s="72">
        <v>30</v>
      </c>
      <c r="AR37" s="72">
        <v>30</v>
      </c>
      <c r="AS37" s="72">
        <f>Tableau2[[#This Row],['[km_sortie_corrige']]]*Tableau2[[#This Row],['[coef_red']]]</f>
        <v>0</v>
      </c>
      <c r="AT37" s="72">
        <f>Tableau2[[#This Row],['[km_sortie_corrige']]]*Tableau2[[#This Row],['[coef_red']]]*IF(Tableau2[[#This Row],['[type_trajet']]]="Boucle",0.4,1)</f>
        <v>0</v>
      </c>
      <c r="AU37" s="35" t="s">
        <v>1276</v>
      </c>
      <c r="AW37" s="35" t="s">
        <v>1354</v>
      </c>
      <c r="AX37" s="35">
        <v>0</v>
      </c>
      <c r="AY37" s="35">
        <v>0</v>
      </c>
      <c r="AZ37" s="35">
        <v>0</v>
      </c>
      <c r="BA37" s="35">
        <v>0</v>
      </c>
      <c r="BB37" s="35">
        <v>0</v>
      </c>
      <c r="BC37" s="35">
        <v>0</v>
      </c>
      <c r="BD37" s="35">
        <v>1</v>
      </c>
      <c r="BE37" s="35">
        <v>0</v>
      </c>
      <c r="BH37" s="37">
        <v>4</v>
      </c>
      <c r="BI37" s="48" t="str">
        <f>IF(OR(Tableau2[[#This Row],['[type_groupe']]]="En famille",Tableau2[[#This Row],['[type_groupe']]]="Avec des amis",Tableau2[[#This Row],['[type_groupe']]]="En club",Tableau2[[#This Row],['[type_groupe']]]="En groupe avec une agence ou TO"),"En groupe",Tableau2[[#This Row],['[type_groupe']]])</f>
        <v>En couple</v>
      </c>
      <c r="BJ37"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couple</v>
      </c>
      <c r="BK37" s="35" t="s">
        <v>1311</v>
      </c>
      <c r="BL37" s="35">
        <v>0</v>
      </c>
      <c r="BM37" s="35">
        <v>1</v>
      </c>
      <c r="BN37" s="35">
        <v>0</v>
      </c>
      <c r="BO37" s="35">
        <v>0</v>
      </c>
      <c r="BP37" s="35">
        <v>0</v>
      </c>
      <c r="BQ37" s="35">
        <v>0</v>
      </c>
      <c r="BR37" s="35">
        <v>0</v>
      </c>
      <c r="BU37" s="72">
        <f>Tableau2[[#This Row],['[nb_enfants']]]+Tableau2[[#This Row],['[nb_adultes']]]</f>
        <v>2</v>
      </c>
      <c r="BV37" s="72">
        <f>Tableau2[[#This Row],['[taille_totale_groupe']]]</f>
        <v>2</v>
      </c>
      <c r="BW37" s="37">
        <v>0</v>
      </c>
      <c r="BX37" s="37">
        <v>2</v>
      </c>
      <c r="BY37" s="35" t="s">
        <v>1288</v>
      </c>
      <c r="BZ37" s="35">
        <v>1</v>
      </c>
      <c r="CA37" s="35">
        <v>0</v>
      </c>
      <c r="CB37" s="35">
        <v>0</v>
      </c>
      <c r="CC37" s="35">
        <v>0</v>
      </c>
      <c r="CD37" s="35">
        <v>0</v>
      </c>
      <c r="CE37" s="35">
        <v>0</v>
      </c>
      <c r="CF37" s="35">
        <v>0</v>
      </c>
      <c r="CG37" s="35">
        <v>0</v>
      </c>
      <c r="CH37" s="35">
        <v>0</v>
      </c>
      <c r="CI37" s="35">
        <v>0</v>
      </c>
      <c r="CJ37" s="35">
        <v>0</v>
      </c>
      <c r="CK37" s="35">
        <v>0</v>
      </c>
      <c r="CL37" s="35">
        <v>0</v>
      </c>
      <c r="CO37" s="35" t="s">
        <v>1291</v>
      </c>
      <c r="CP37" s="35">
        <v>5</v>
      </c>
      <c r="CQ37" s="35" t="s">
        <v>1308</v>
      </c>
      <c r="CR37" s="35">
        <v>0</v>
      </c>
      <c r="CS37" s="35">
        <v>0</v>
      </c>
      <c r="CT37" s="35">
        <v>0</v>
      </c>
      <c r="CU37" s="35">
        <v>0</v>
      </c>
      <c r="CV37" s="35">
        <v>0</v>
      </c>
      <c r="CW37" s="35">
        <v>0</v>
      </c>
      <c r="CX37" s="35">
        <v>0</v>
      </c>
      <c r="CY37" s="35">
        <v>0</v>
      </c>
      <c r="CZ37" s="35">
        <v>0</v>
      </c>
      <c r="DA37" s="35">
        <v>0</v>
      </c>
      <c r="DB37" s="35">
        <v>0</v>
      </c>
      <c r="DC37" s="35">
        <v>0</v>
      </c>
      <c r="DD37" s="35">
        <v>1</v>
      </c>
      <c r="DI37" s="35" t="s">
        <v>1418</v>
      </c>
      <c r="DO37" s="35" t="s">
        <v>1801</v>
      </c>
      <c r="DP37" s="35">
        <v>0</v>
      </c>
      <c r="DQ37" s="35">
        <v>1</v>
      </c>
      <c r="DR37" s="35">
        <v>0</v>
      </c>
      <c r="DS37" s="35">
        <v>0</v>
      </c>
      <c r="DT37" s="35">
        <v>0</v>
      </c>
      <c r="DU37" s="35">
        <v>0</v>
      </c>
      <c r="DV37" s="35">
        <v>0</v>
      </c>
      <c r="DW37" s="35">
        <v>1</v>
      </c>
      <c r="DX37" s="35">
        <v>0</v>
      </c>
      <c r="DY37" s="35">
        <v>0</v>
      </c>
      <c r="DZ37" s="35">
        <v>0</v>
      </c>
      <c r="EA37" s="35">
        <v>0</v>
      </c>
      <c r="EB37" s="35">
        <v>0</v>
      </c>
      <c r="EC37" s="35">
        <v>0</v>
      </c>
      <c r="ED37" s="35">
        <v>0</v>
      </c>
      <c r="EE37" s="35">
        <v>0</v>
      </c>
      <c r="EL37" s="35">
        <v>4</v>
      </c>
      <c r="EM37" s="35">
        <v>4</v>
      </c>
      <c r="EN37" s="35">
        <v>4</v>
      </c>
      <c r="EO37" s="35">
        <v>4</v>
      </c>
      <c r="EP37" s="35">
        <v>4</v>
      </c>
      <c r="EQ37" s="35">
        <v>4</v>
      </c>
      <c r="ER37" s="35">
        <v>4</v>
      </c>
      <c r="ES37" s="35">
        <v>3</v>
      </c>
      <c r="ET37" s="35">
        <v>4</v>
      </c>
      <c r="EU37" s="35">
        <v>3</v>
      </c>
      <c r="EV37" s="35">
        <v>3</v>
      </c>
      <c r="EW37" s="35">
        <v>3</v>
      </c>
      <c r="EX37" s="35">
        <v>3</v>
      </c>
      <c r="EY37" s="35">
        <v>3</v>
      </c>
      <c r="EZ37" s="35">
        <v>4</v>
      </c>
      <c r="FA37" s="35">
        <v>4</v>
      </c>
      <c r="FB37" s="35">
        <v>3</v>
      </c>
      <c r="FC37" s="35">
        <v>3</v>
      </c>
      <c r="FD37" s="35">
        <v>3</v>
      </c>
      <c r="FE37" s="35">
        <v>3</v>
      </c>
      <c r="FF37" s="35">
        <v>2</v>
      </c>
      <c r="FG37" s="35">
        <v>2</v>
      </c>
      <c r="FH37" s="35" t="s">
        <v>1881</v>
      </c>
      <c r="FI37" s="35" t="s">
        <v>54</v>
      </c>
      <c r="FJ37"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touriste</v>
      </c>
      <c r="FK37" s="48" t="str">
        <f>IF(Tableau2[[#This Row],['[tour_exc']]]="excursionniste","exc",IF(Tableau2[[#This Row],['[categorie_corrige']]]="Itinérant","iti","tour"))</f>
        <v>tour</v>
      </c>
      <c r="FL37" s="48" t="str">
        <f>CONCATENATE(Tableau2[[#This Row],['[id_troncon']]],"-",Tableau2[[#This Row],['[profil']]])</f>
        <v>4-tour</v>
      </c>
      <c r="FM37" s="37">
        <v>7</v>
      </c>
      <c r="FN37" s="72">
        <v>7</v>
      </c>
      <c r="FO37" s="35" t="s">
        <v>1354</v>
      </c>
      <c r="FR37" s="48" t="s">
        <v>1427</v>
      </c>
      <c r="FS37" s="48" t="str">
        <f>IF(AND(ISTEXT(Tableau2[[#This Row],['[mode_heb_regroupe']]]),Tableau2[[#This Row],['[mode_heb_regroupe']]]="Non marchand"),"Non marchand",IF(AND(ISTEXT(Tableau2[[#This Row],['[mode_heb_regroupe']]]),Tableau2[[#This Row],['[mode_heb_regroupe']]]&lt;&gt;"Non marchand"),"Marchand",""))</f>
        <v>Non marchand</v>
      </c>
      <c r="FT37" s="35" t="s">
        <v>1342</v>
      </c>
      <c r="FV37" s="35" t="s">
        <v>1387</v>
      </c>
      <c r="FY37" s="60" t="str">
        <f>IF(ISNUMBER(Tableau2[[#This Row],['[distance_heb_enq']]]),Tableau2[[#This Row],['[distance_heb_enq']]]*(1.1+0.3*EXP(-Tableau2[[#This Row],['[distance_heb_enq']]]/20)),"")</f>
        <v/>
      </c>
      <c r="FZ37" s="35" t="s">
        <v>1296</v>
      </c>
      <c r="GB37" s="35" t="s">
        <v>1284</v>
      </c>
      <c r="GM37" s="35"/>
      <c r="GN37" s="35" t="s">
        <v>1354</v>
      </c>
      <c r="GO37" s="35">
        <v>0</v>
      </c>
      <c r="GP37" s="35">
        <v>0</v>
      </c>
      <c r="GQ37" s="35">
        <v>0</v>
      </c>
      <c r="GR37" s="35">
        <v>0</v>
      </c>
      <c r="GS37" s="35">
        <v>0</v>
      </c>
      <c r="GT37" s="35">
        <v>0</v>
      </c>
      <c r="GU37" s="35">
        <v>1</v>
      </c>
      <c r="GV37" s="35">
        <v>0</v>
      </c>
      <c r="GW37" s="35">
        <v>0</v>
      </c>
      <c r="GY37" s="48"/>
      <c r="HB37" s="48" t="str">
        <f>IF(ISNUMBER(Tableau2[[#This Row],['[tour_dep_to']]]),Tableau2[[#This Row],['[tour_dep_to']]]/Tableau2[[#This Row],['[tour_to_nb_jour']]],"")</f>
        <v/>
      </c>
      <c r="HE37" s="20"/>
      <c r="HF37" s="48" t="str">
        <f>IF(AND(ISTEXT(Tableau2[[#This Row],['[intention_dep']]]),Tableau2[[#This Row],['[tour_exc']]]="excursionniste"),Tableau2[[#This Row],['[intention_dep']]],"")</f>
        <v/>
      </c>
      <c r="HG37" s="48" t="str">
        <f>IF(AND(ISTEXT(Tableau2[[#This Row],['[intention_dep']]]),Tableau2[[#This Row],['[tour_exc']]]="touriste"),Tableau2[[#This Row],['[intention_dep']]],"")</f>
        <v/>
      </c>
      <c r="HJ37" s="20"/>
      <c r="HN37" s="20">
        <v>500</v>
      </c>
      <c r="HO37" s="20"/>
      <c r="HP37" s="20">
        <v>35</v>
      </c>
      <c r="HQ37" s="20"/>
      <c r="HR37" s="20" t="s">
        <v>1599</v>
      </c>
      <c r="HS37" s="20"/>
      <c r="HT37" s="20">
        <v>100</v>
      </c>
      <c r="HU37" s="20"/>
      <c r="HX37" s="20" t="s">
        <v>1599</v>
      </c>
      <c r="JW37"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pas exploitable</v>
      </c>
      <c r="JX37"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37" s="35" t="s">
        <v>1923</v>
      </c>
      <c r="KA37" s="35">
        <v>0</v>
      </c>
      <c r="KB37" s="35">
        <v>1</v>
      </c>
      <c r="KC37" s="35">
        <v>0</v>
      </c>
      <c r="KD37" s="35"/>
      <c r="KE37" s="48"/>
      <c r="KF37" s="35" t="s">
        <v>1364</v>
      </c>
      <c r="KG37" s="48"/>
      <c r="KH37" s="44">
        <v>72000</v>
      </c>
      <c r="KI37" s="35" t="s">
        <v>1281</v>
      </c>
      <c r="KL37" s="48" t="str">
        <f>IF(ISNUMBER(Tableau2[[#This Row],['[distance_domicile_enq']]]),Tableau2[[#This Row],['[distance_domicile_enq']]]*(1.1+0.3*EXP(-Tableau2[[#This Row],['[distance_domicile_enq']]]/20)),"")</f>
        <v/>
      </c>
      <c r="KN37" s="48"/>
      <c r="KO37" s="48"/>
      <c r="KP37" s="35">
        <v>60</v>
      </c>
      <c r="KQ37" s="35" t="s">
        <v>1282</v>
      </c>
      <c r="KR37" s="35" t="s">
        <v>1366</v>
      </c>
      <c r="KS37" s="35"/>
      <c r="KU37" s="35">
        <v>4000</v>
      </c>
      <c r="KW37" s="35" t="s">
        <v>1310</v>
      </c>
      <c r="KY37" s="35" t="s">
        <v>1419</v>
      </c>
    </row>
    <row r="38" spans="1:311" x14ac:dyDescent="0.2">
      <c r="A38" s="35" t="s">
        <v>1612</v>
      </c>
      <c r="B38" s="35" t="s">
        <v>568</v>
      </c>
      <c r="C38" s="35" t="s">
        <v>206</v>
      </c>
      <c r="D38" s="60">
        <v>1</v>
      </c>
      <c r="E38" s="48">
        <f>Tableau2[[#This Row],['[taille_totale_groupe_corrige']]]/Tableau2[[#This Row],['[nb_repondant_groupe']]]</f>
        <v>1</v>
      </c>
      <c r="F38" s="48"/>
      <c r="G38" s="48" t="str">
        <f>CONCATENATE(Tableau2[[#This Row],['[id_site_enq']]],"-",Tableau2[[#This Row],['[date_enq_num']]],"-",Tableau2[[#This Row],['[categorie_corrige']]])</f>
        <v>50-43358-</v>
      </c>
      <c r="H38" s="61">
        <v>1</v>
      </c>
      <c r="I38" s="35">
        <v>50</v>
      </c>
      <c r="J38" s="35" t="s">
        <v>795</v>
      </c>
      <c r="K38" s="36">
        <v>43358</v>
      </c>
      <c r="L38" s="37">
        <f t="shared" ref="L38:L52" si="2">K38</f>
        <v>43358</v>
      </c>
      <c r="M38" s="35">
        <v>9</v>
      </c>
      <c r="N38" s="35">
        <v>17</v>
      </c>
      <c r="P38" s="35">
        <v>43</v>
      </c>
      <c r="Q38" s="35">
        <v>4</v>
      </c>
      <c r="R38" s="60" t="str">
        <f>IF(OR(ISNUMBER(Tableau2[[#This Row],['[monvelo_musc']]]),ISNUMBER(Tableau2[[#This Row],['[monvelo_vae']]]),ISNUMBER(Tableau2[[#This Row],['[pret_musc']]]),ISNUMBER(Tableau2[[#This Row],['[pret_vae']]]),ISNUMBER(Tableau2[[#This Row],['[loc_vae']]]),ISNUMBER(Tableau2[[#This Row],['[loc_musc']]])),SUM(Tableau2[[#This Row],['[monvelo_musc']]:['[loc_vae']]]),"")</f>
        <v/>
      </c>
      <c r="S38" s="60" t="str">
        <f>IF(OR(ISNUMBER(Tableau2[[#This Row],['[monvelo_vae']]]),ISNUMBER(Tableau2[[#This Row],['[pret_vae']]]),ISNUMBER(Tableau2[[#This Row],['[loc_vae']]])),Tableau2[[#This Row],['[monvelo_vae']]]+Tableau2[[#This Row],['[pret_vae']]]+Tableau2[[#This Row],['[loc_vae']]],"")</f>
        <v/>
      </c>
      <c r="T38" s="60" t="str">
        <f>IF(OR(ISNUMBER(Tableau2[[#This Row],['[monvelo_musc']]]),ISNUMBER(Tableau2[[#This Row],['[pret_musc']]]),ISNUMBER(Tableau2[[#This Row],['[loc_musc']]])),Tableau2[[#This Row],['[monvelo_musc']]]+Tableau2[[#This Row],['[pret_musc']]]+Tableau2[[#This Row],['[loc_musc']]],"")</f>
        <v/>
      </c>
      <c r="U38" s="60" t="str">
        <f>IF(OR(ISNUMBER(Tableau2[[#This Row],['[loc_musc']]]),ISNUMBER(Tableau2[[#This Row],['[loc_vae']]])),Tableau2[[#This Row],['[loc_musc']]]+Tableau2[[#This Row],['[loc_vae']]],"")</f>
        <v/>
      </c>
      <c r="AL38" s="35" t="s">
        <v>1285</v>
      </c>
      <c r="AM38" s="48" t="s">
        <v>1285</v>
      </c>
      <c r="AN38" s="35" t="s">
        <v>52</v>
      </c>
      <c r="AP38" s="37">
        <v>75</v>
      </c>
      <c r="AQ38" s="72">
        <v>75</v>
      </c>
      <c r="AR38" s="72">
        <v>75</v>
      </c>
      <c r="AS38" s="72">
        <f>Tableau2[[#This Row],['[km_sortie_corrige']]]*Tableau2[[#This Row],['[coef_red']]]</f>
        <v>0</v>
      </c>
      <c r="AT38" s="72">
        <f>Tableau2[[#This Row],['[km_sortie_corrige']]]*Tableau2[[#This Row],['[coef_red']]]*IF(Tableau2[[#This Row],['[type_trajet']]]="Boucle",0.4,1)</f>
        <v>0</v>
      </c>
      <c r="AU38" s="35" t="s">
        <v>1286</v>
      </c>
      <c r="AW38" s="35" t="s">
        <v>1277</v>
      </c>
      <c r="AX38" s="35">
        <v>1</v>
      </c>
      <c r="AY38" s="35">
        <v>0</v>
      </c>
      <c r="AZ38" s="35">
        <v>0</v>
      </c>
      <c r="BA38" s="35">
        <v>0</v>
      </c>
      <c r="BB38" s="35">
        <v>0</v>
      </c>
      <c r="BC38" s="35">
        <v>0</v>
      </c>
      <c r="BD38" s="35">
        <v>0</v>
      </c>
      <c r="BE38" s="35">
        <v>0</v>
      </c>
      <c r="BH38" s="37">
        <v>3</v>
      </c>
      <c r="BI38" s="48" t="str">
        <f>IF(OR(Tableau2[[#This Row],['[type_groupe']]]="En famille",Tableau2[[#This Row],['[type_groupe']]]="Avec des amis",Tableau2[[#This Row],['[type_groupe']]]="En club",Tableau2[[#This Row],['[type_groupe']]]="En groupe avec une agence ou TO"),"En groupe",Tableau2[[#This Row],['[type_groupe']]])</f>
        <v>Seul</v>
      </c>
      <c r="BJ38"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Seul</v>
      </c>
      <c r="BK38" s="35" t="s">
        <v>1278</v>
      </c>
      <c r="BL38" s="35">
        <v>1</v>
      </c>
      <c r="BM38" s="35">
        <v>0</v>
      </c>
      <c r="BN38" s="35">
        <v>0</v>
      </c>
      <c r="BO38" s="35">
        <v>0</v>
      </c>
      <c r="BP38" s="35">
        <v>0</v>
      </c>
      <c r="BQ38" s="35">
        <v>0</v>
      </c>
      <c r="BR38" s="35">
        <v>0</v>
      </c>
      <c r="BU38" s="72">
        <f>Tableau2[[#This Row],['[nb_enfants']]]+Tableau2[[#This Row],['[nb_adultes']]]</f>
        <v>1</v>
      </c>
      <c r="BV38" s="72">
        <f>Tableau2[[#This Row],['[taille_totale_groupe']]]</f>
        <v>1</v>
      </c>
      <c r="BW38" s="37">
        <v>0</v>
      </c>
      <c r="BX38" s="37">
        <v>1</v>
      </c>
      <c r="BY38" s="35" t="s">
        <v>1279</v>
      </c>
      <c r="BZ38" s="35">
        <v>0</v>
      </c>
      <c r="CA38" s="35">
        <v>0</v>
      </c>
      <c r="CB38" s="35">
        <v>0</v>
      </c>
      <c r="CC38" s="35">
        <v>0</v>
      </c>
      <c r="CD38" s="35">
        <v>0</v>
      </c>
      <c r="CE38" s="35">
        <v>0</v>
      </c>
      <c r="CF38" s="35">
        <v>0</v>
      </c>
      <c r="CG38" s="35">
        <v>0</v>
      </c>
      <c r="CH38" s="35">
        <v>0</v>
      </c>
      <c r="CI38" s="35">
        <v>0</v>
      </c>
      <c r="CJ38" s="35">
        <v>0</v>
      </c>
      <c r="CK38" s="35">
        <v>0</v>
      </c>
      <c r="CL38" s="35">
        <v>1</v>
      </c>
      <c r="CQ38" s="35" t="s">
        <v>1744</v>
      </c>
      <c r="CR38" s="35">
        <v>0</v>
      </c>
      <c r="CS38" s="35">
        <v>1</v>
      </c>
      <c r="CT38" s="35">
        <v>0</v>
      </c>
      <c r="CU38" s="35">
        <v>1</v>
      </c>
      <c r="CV38" s="35">
        <v>0</v>
      </c>
      <c r="CW38" s="35">
        <v>0</v>
      </c>
      <c r="CX38" s="35">
        <v>0</v>
      </c>
      <c r="CY38" s="35">
        <v>0</v>
      </c>
      <c r="CZ38" s="35">
        <v>0</v>
      </c>
      <c r="DA38" s="35">
        <v>0</v>
      </c>
      <c r="DB38" s="35">
        <v>0</v>
      </c>
      <c r="DC38" s="35">
        <v>0</v>
      </c>
      <c r="DD38" s="35">
        <v>0</v>
      </c>
      <c r="DE38" s="35" t="s">
        <v>1331</v>
      </c>
      <c r="DO38" s="35" t="s">
        <v>1797</v>
      </c>
      <c r="DP38" s="35">
        <v>1</v>
      </c>
      <c r="DQ38" s="35">
        <v>0</v>
      </c>
      <c r="DR38" s="35">
        <v>0</v>
      </c>
      <c r="DS38" s="35">
        <v>0</v>
      </c>
      <c r="DT38" s="35">
        <v>1</v>
      </c>
      <c r="DU38" s="35">
        <v>0</v>
      </c>
      <c r="DV38" s="35">
        <v>0</v>
      </c>
      <c r="DW38" s="35">
        <v>0</v>
      </c>
      <c r="DX38" s="35">
        <v>1</v>
      </c>
      <c r="DY38" s="35">
        <v>0</v>
      </c>
      <c r="DZ38" s="35">
        <v>0</v>
      </c>
      <c r="EA38" s="35">
        <v>0</v>
      </c>
      <c r="EB38" s="35">
        <v>0</v>
      </c>
      <c r="EC38" s="35">
        <v>0</v>
      </c>
      <c r="ED38" s="35">
        <v>0</v>
      </c>
      <c r="EE38" s="35">
        <v>0</v>
      </c>
      <c r="EL38" s="35">
        <v>3</v>
      </c>
      <c r="EM38" s="35">
        <v>2</v>
      </c>
      <c r="EN38" s="35">
        <v>2</v>
      </c>
      <c r="EO38" s="35" t="s">
        <v>1599</v>
      </c>
      <c r="EP38" s="35">
        <v>2</v>
      </c>
      <c r="EQ38" s="35">
        <v>3</v>
      </c>
      <c r="ER38" s="35" t="s">
        <v>1599</v>
      </c>
      <c r="ES38" s="35">
        <v>3</v>
      </c>
      <c r="ET38" s="35">
        <v>3</v>
      </c>
      <c r="EU38" s="35">
        <v>4</v>
      </c>
      <c r="EV38" s="35">
        <v>3</v>
      </c>
      <c r="EW38" s="35">
        <v>4</v>
      </c>
      <c r="EX38" s="35">
        <v>3</v>
      </c>
      <c r="EY38" s="35">
        <v>4</v>
      </c>
      <c r="EZ38" s="35" t="s">
        <v>1599</v>
      </c>
      <c r="FA38" s="35">
        <v>2</v>
      </c>
      <c r="FB38" s="35">
        <v>1</v>
      </c>
      <c r="FC38" s="35" t="s">
        <v>1599</v>
      </c>
      <c r="FD38" s="35" t="s">
        <v>1599</v>
      </c>
      <c r="FE38" s="35">
        <v>2</v>
      </c>
      <c r="FF38" s="35" t="s">
        <v>1599</v>
      </c>
      <c r="FG38" s="35" t="s">
        <v>1599</v>
      </c>
      <c r="FH38" s="35" t="s">
        <v>1296</v>
      </c>
      <c r="FI38" s="35" t="s">
        <v>54</v>
      </c>
      <c r="FJ38"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touriste</v>
      </c>
      <c r="FK38" s="48" t="str">
        <f>IF(Tableau2[[#This Row],['[tour_exc']]]="excursionniste","exc",IF(Tableau2[[#This Row],['[categorie_corrige']]]="Itinérant","iti","tour"))</f>
        <v>tour</v>
      </c>
      <c r="FL38" s="48" t="str">
        <f>CONCATENATE(Tableau2[[#This Row],['[id_troncon']]],"-",Tableau2[[#This Row],['[profil']]])</f>
        <v>4-tour</v>
      </c>
      <c r="FM38" s="37">
        <v>18</v>
      </c>
      <c r="FN38" s="72">
        <v>18</v>
      </c>
      <c r="FO38" s="35" t="s">
        <v>1318</v>
      </c>
      <c r="FR38" s="48" t="s">
        <v>2022</v>
      </c>
      <c r="FS38" s="48" t="str">
        <f>IF(AND(ISTEXT(Tableau2[[#This Row],['[mode_heb_regroupe']]]),Tableau2[[#This Row],['[mode_heb_regroupe']]]="Non marchand"),"Non marchand",IF(AND(ISTEXT(Tableau2[[#This Row],['[mode_heb_regroupe']]]),Tableau2[[#This Row],['[mode_heb_regroupe']]]&lt;&gt;"Non marchand"),"Marchand",""))</f>
        <v>Marchand</v>
      </c>
      <c r="FT38" s="35" t="s">
        <v>54</v>
      </c>
      <c r="FU38" s="37">
        <v>5</v>
      </c>
      <c r="FV38" s="35" t="s">
        <v>795</v>
      </c>
      <c r="FY38" s="60" t="str">
        <f>IF(ISNUMBER(Tableau2[[#This Row],['[distance_heb_enq']]]),Tableau2[[#This Row],['[distance_heb_enq']]]*(1.1+0.3*EXP(-Tableau2[[#This Row],['[distance_heb_enq']]]/20)),"")</f>
        <v/>
      </c>
      <c r="FZ38" s="35" t="s">
        <v>1296</v>
      </c>
      <c r="GB38" s="35" t="s">
        <v>1284</v>
      </c>
      <c r="GD38" s="35">
        <v>1300</v>
      </c>
      <c r="GE38" s="35" t="s">
        <v>837</v>
      </c>
      <c r="GH38" s="48">
        <v>1</v>
      </c>
      <c r="GI38" s="35" t="s">
        <v>189</v>
      </c>
      <c r="GK38" s="48">
        <v>75</v>
      </c>
      <c r="GM38" s="35" t="s">
        <v>1298</v>
      </c>
      <c r="GN38" s="35" t="s">
        <v>201</v>
      </c>
      <c r="GO38" s="35">
        <v>0</v>
      </c>
      <c r="GP38" s="35">
        <v>1</v>
      </c>
      <c r="GQ38" s="35">
        <v>0</v>
      </c>
      <c r="GR38" s="35">
        <v>0</v>
      </c>
      <c r="GS38" s="35">
        <v>0</v>
      </c>
      <c r="GT38" s="35">
        <v>0</v>
      </c>
      <c r="GU38" s="35">
        <v>0</v>
      </c>
      <c r="GV38" s="35">
        <v>0</v>
      </c>
      <c r="GW38" s="35">
        <v>0</v>
      </c>
      <c r="GY38" s="48"/>
      <c r="HB38" s="48" t="str">
        <f>IF(ISNUMBER(Tableau2[[#This Row],['[tour_dep_to']]]),Tableau2[[#This Row],['[tour_dep_to']]]/Tableau2[[#This Row],['[tour_to_nb_jour']]],"")</f>
        <v/>
      </c>
      <c r="HE38" s="20"/>
      <c r="HF38" s="48" t="str">
        <f>IF(AND(ISTEXT(Tableau2[[#This Row],['[intention_dep']]]),Tableau2[[#This Row],['[tour_exc']]]="excursionniste"),Tableau2[[#This Row],['[intention_dep']]],"")</f>
        <v/>
      </c>
      <c r="HG38" s="48" t="str">
        <f>IF(AND(ISTEXT(Tableau2[[#This Row],['[intention_dep']]]),Tableau2[[#This Row],['[tour_exc']]]="touriste"),Tableau2[[#This Row],['[intention_dep']]],"")</f>
        <v/>
      </c>
      <c r="HJ38" s="20">
        <v>70</v>
      </c>
      <c r="HN38" s="20">
        <v>32</v>
      </c>
      <c r="HO38" s="20"/>
      <c r="HP38" s="20" t="s">
        <v>1599</v>
      </c>
      <c r="HQ38" s="20"/>
      <c r="HR38" s="20" t="s">
        <v>1599</v>
      </c>
      <c r="HS38" s="20"/>
      <c r="HT38" s="20" t="s">
        <v>1599</v>
      </c>
      <c r="HU38" s="20"/>
      <c r="HX38" s="20" t="s">
        <v>1599</v>
      </c>
      <c r="JW38"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pas exploitable</v>
      </c>
      <c r="JX38"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38" s="35" t="s">
        <v>1299</v>
      </c>
      <c r="KA38" s="35">
        <v>0</v>
      </c>
      <c r="KB38" s="35">
        <v>0</v>
      </c>
      <c r="KC38" s="35">
        <v>1</v>
      </c>
      <c r="KD38" s="35" t="s">
        <v>1929</v>
      </c>
      <c r="KE38" s="48"/>
      <c r="KF38" s="35" t="s">
        <v>1465</v>
      </c>
      <c r="KG38" s="48"/>
      <c r="KH38" s="44">
        <v>84100</v>
      </c>
      <c r="KI38" s="35" t="s">
        <v>1281</v>
      </c>
      <c r="KL38" s="48" t="str">
        <f>IF(ISNUMBER(Tableau2[[#This Row],['[distance_domicile_enq']]]),Tableau2[[#This Row],['[distance_domicile_enq']]]*(1.1+0.3*EXP(-Tableau2[[#This Row],['[distance_domicile_enq']]]/20)),"")</f>
        <v/>
      </c>
      <c r="KN38" s="48"/>
      <c r="KO38" s="48"/>
      <c r="KP38" s="35">
        <v>64</v>
      </c>
      <c r="KQ38" s="35" t="s">
        <v>1282</v>
      </c>
      <c r="KR38" s="35" t="s">
        <v>1283</v>
      </c>
      <c r="KS38" s="35"/>
      <c r="KW38" s="35" t="s">
        <v>1284</v>
      </c>
    </row>
    <row r="39" spans="1:311" x14ac:dyDescent="0.2">
      <c r="A39" s="35" t="s">
        <v>1612</v>
      </c>
      <c r="B39" s="35" t="s">
        <v>568</v>
      </c>
      <c r="C39" s="35" t="s">
        <v>207</v>
      </c>
      <c r="D39" s="60">
        <v>1</v>
      </c>
      <c r="E39" s="48">
        <f>Tableau2[[#This Row],['[taille_totale_groupe_corrige']]]/Tableau2[[#This Row],['[nb_repondant_groupe']]]</f>
        <v>1</v>
      </c>
      <c r="F39" s="48"/>
      <c r="G39" s="48" t="str">
        <f>CONCATENATE(Tableau2[[#This Row],['[id_site_enq']]],"-",Tableau2[[#This Row],['[date_enq_num']]],"-",Tableau2[[#This Row],['[categorie_corrige']]])</f>
        <v>50-43358-</v>
      </c>
      <c r="H39" s="61">
        <v>1</v>
      </c>
      <c r="I39" s="35">
        <v>50</v>
      </c>
      <c r="J39" s="35" t="s">
        <v>795</v>
      </c>
      <c r="K39" s="36">
        <v>43358</v>
      </c>
      <c r="L39" s="37">
        <f t="shared" si="2"/>
        <v>43358</v>
      </c>
      <c r="M39" s="35">
        <v>10</v>
      </c>
      <c r="N39" s="35">
        <v>17</v>
      </c>
      <c r="P39" s="35">
        <v>43</v>
      </c>
      <c r="Q39" s="35">
        <v>4</v>
      </c>
      <c r="R39" s="60" t="str">
        <f>IF(OR(ISNUMBER(Tableau2[[#This Row],['[monvelo_musc']]]),ISNUMBER(Tableau2[[#This Row],['[monvelo_vae']]]),ISNUMBER(Tableau2[[#This Row],['[pret_musc']]]),ISNUMBER(Tableau2[[#This Row],['[pret_vae']]]),ISNUMBER(Tableau2[[#This Row],['[loc_vae']]]),ISNUMBER(Tableau2[[#This Row],['[loc_musc']]])),SUM(Tableau2[[#This Row],['[monvelo_musc']]:['[loc_vae']]]),"")</f>
        <v/>
      </c>
      <c r="S39" s="60" t="str">
        <f>IF(OR(ISNUMBER(Tableau2[[#This Row],['[monvelo_vae']]]),ISNUMBER(Tableau2[[#This Row],['[pret_vae']]]),ISNUMBER(Tableau2[[#This Row],['[loc_vae']]])),Tableau2[[#This Row],['[monvelo_vae']]]+Tableau2[[#This Row],['[pret_vae']]]+Tableau2[[#This Row],['[loc_vae']]],"")</f>
        <v/>
      </c>
      <c r="T39" s="60" t="str">
        <f>IF(OR(ISNUMBER(Tableau2[[#This Row],['[monvelo_musc']]]),ISNUMBER(Tableau2[[#This Row],['[pret_musc']]]),ISNUMBER(Tableau2[[#This Row],['[loc_musc']]])),Tableau2[[#This Row],['[monvelo_musc']]]+Tableau2[[#This Row],['[pret_musc']]]+Tableau2[[#This Row],['[loc_musc']]],"")</f>
        <v/>
      </c>
      <c r="U39" s="60" t="str">
        <f>IF(OR(ISNUMBER(Tableau2[[#This Row],['[loc_musc']]]),ISNUMBER(Tableau2[[#This Row],['[loc_vae']]])),Tableau2[[#This Row],['[loc_musc']]]+Tableau2[[#This Row],['[loc_vae']]],"")</f>
        <v/>
      </c>
      <c r="AL39" s="35" t="s">
        <v>1358</v>
      </c>
      <c r="AM39" s="48" t="s">
        <v>1358</v>
      </c>
      <c r="AN39" s="35" t="s">
        <v>55</v>
      </c>
      <c r="AP39" s="37">
        <v>65</v>
      </c>
      <c r="AQ39" s="72">
        <v>65</v>
      </c>
      <c r="AR39" s="72">
        <v>65</v>
      </c>
      <c r="AS39" s="72">
        <f>Tableau2[[#This Row],['[km_sortie_corrige']]]*Tableau2[[#This Row],['[coef_red']]]</f>
        <v>0</v>
      </c>
      <c r="AT39" s="72">
        <f>Tableau2[[#This Row],['[km_sortie_corrige']]]*Tableau2[[#This Row],['[coef_red']]]*IF(Tableau2[[#This Row],['[type_trajet']]]="Boucle",0.4,1)</f>
        <v>0</v>
      </c>
      <c r="AU39" s="35" t="s">
        <v>1340</v>
      </c>
      <c r="AW39" s="35" t="s">
        <v>1627</v>
      </c>
      <c r="AX39" s="35">
        <v>0</v>
      </c>
      <c r="AY39" s="35">
        <v>1</v>
      </c>
      <c r="AZ39" s="35">
        <v>0</v>
      </c>
      <c r="BA39" s="35">
        <v>0</v>
      </c>
      <c r="BB39" s="35">
        <v>0</v>
      </c>
      <c r="BC39" s="35">
        <v>0</v>
      </c>
      <c r="BD39" s="35">
        <v>0</v>
      </c>
      <c r="BE39" s="35">
        <v>1</v>
      </c>
      <c r="BF39" s="35" t="s">
        <v>1403</v>
      </c>
      <c r="BI39" s="48" t="str">
        <f>IF(OR(Tableau2[[#This Row],['[type_groupe']]]="En famille",Tableau2[[#This Row],['[type_groupe']]]="Avec des amis",Tableau2[[#This Row],['[type_groupe']]]="En club",Tableau2[[#This Row],['[type_groupe']]]="En groupe avec une agence ou TO"),"En groupe",Tableau2[[#This Row],['[type_groupe']]])</f>
        <v>Seul</v>
      </c>
      <c r="BJ39"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Seul</v>
      </c>
      <c r="BK39" s="35" t="s">
        <v>1278</v>
      </c>
      <c r="BL39" s="35">
        <v>1</v>
      </c>
      <c r="BM39" s="35">
        <v>0</v>
      </c>
      <c r="BN39" s="35">
        <v>0</v>
      </c>
      <c r="BO39" s="35">
        <v>0</v>
      </c>
      <c r="BP39" s="35">
        <v>0</v>
      </c>
      <c r="BQ39" s="35">
        <v>0</v>
      </c>
      <c r="BR39" s="35">
        <v>0</v>
      </c>
      <c r="BU39" s="72">
        <f>Tableau2[[#This Row],['[nb_enfants']]]+Tableau2[[#This Row],['[nb_adultes']]]</f>
        <v>1</v>
      </c>
      <c r="BV39" s="72">
        <f>Tableau2[[#This Row],['[taille_totale_groupe']]]</f>
        <v>1</v>
      </c>
      <c r="BW39" s="37">
        <v>0</v>
      </c>
      <c r="BX39" s="37">
        <v>1</v>
      </c>
      <c r="BY39" s="35" t="s">
        <v>1279</v>
      </c>
      <c r="BZ39" s="35">
        <v>0</v>
      </c>
      <c r="CA39" s="35">
        <v>0</v>
      </c>
      <c r="CB39" s="35">
        <v>0</v>
      </c>
      <c r="CC39" s="35">
        <v>0</v>
      </c>
      <c r="CD39" s="35">
        <v>0</v>
      </c>
      <c r="CE39" s="35">
        <v>0</v>
      </c>
      <c r="CF39" s="35">
        <v>0</v>
      </c>
      <c r="CG39" s="35">
        <v>0</v>
      </c>
      <c r="CH39" s="35">
        <v>0</v>
      </c>
      <c r="CI39" s="35">
        <v>0</v>
      </c>
      <c r="CJ39" s="35">
        <v>0</v>
      </c>
      <c r="CK39" s="35">
        <v>0</v>
      </c>
      <c r="CL39" s="35">
        <v>1</v>
      </c>
      <c r="CQ39" s="35" t="s">
        <v>1772</v>
      </c>
      <c r="CR39" s="35">
        <v>0</v>
      </c>
      <c r="CS39" s="35">
        <v>0</v>
      </c>
      <c r="CT39" s="35">
        <v>0</v>
      </c>
      <c r="CU39" s="35">
        <v>0</v>
      </c>
      <c r="CV39" s="35">
        <v>0</v>
      </c>
      <c r="CW39" s="35">
        <v>0</v>
      </c>
      <c r="CX39" s="35">
        <v>0</v>
      </c>
      <c r="CY39" s="35">
        <v>0</v>
      </c>
      <c r="CZ39" s="35">
        <v>0</v>
      </c>
      <c r="DA39" s="35">
        <v>0</v>
      </c>
      <c r="DB39" s="35">
        <v>0</v>
      </c>
      <c r="DC39" s="35">
        <v>1</v>
      </c>
      <c r="DD39" s="35">
        <v>0</v>
      </c>
      <c r="DO39" s="35" t="s">
        <v>1293</v>
      </c>
      <c r="DP39" s="35">
        <v>1</v>
      </c>
      <c r="DQ39" s="35">
        <v>0</v>
      </c>
      <c r="DR39" s="35">
        <v>0</v>
      </c>
      <c r="DS39" s="35">
        <v>0</v>
      </c>
      <c r="DT39" s="35">
        <v>0</v>
      </c>
      <c r="DU39" s="35">
        <v>0</v>
      </c>
      <c r="DV39" s="35">
        <v>0</v>
      </c>
      <c r="DW39" s="35">
        <v>0</v>
      </c>
      <c r="DX39" s="35">
        <v>0</v>
      </c>
      <c r="DY39" s="35">
        <v>0</v>
      </c>
      <c r="DZ39" s="35">
        <v>0</v>
      </c>
      <c r="EA39" s="35">
        <v>0</v>
      </c>
      <c r="EB39" s="35">
        <v>0</v>
      </c>
      <c r="EC39" s="35">
        <v>0</v>
      </c>
      <c r="ED39" s="35">
        <v>0</v>
      </c>
      <c r="EE39" s="35">
        <v>0</v>
      </c>
      <c r="EL39" s="35">
        <v>4</v>
      </c>
      <c r="EM39" s="35">
        <v>4</v>
      </c>
      <c r="EN39" s="35">
        <v>3</v>
      </c>
      <c r="EO39" s="35">
        <v>3</v>
      </c>
      <c r="EP39" s="35">
        <v>2</v>
      </c>
      <c r="EQ39" s="35">
        <v>2</v>
      </c>
      <c r="ER39" s="35">
        <v>2</v>
      </c>
      <c r="ES39" s="35">
        <v>3</v>
      </c>
      <c r="ET39" s="35">
        <v>3</v>
      </c>
      <c r="EU39" s="35">
        <v>3</v>
      </c>
      <c r="EV39" s="35" t="s">
        <v>1599</v>
      </c>
      <c r="EW39" s="35" t="s">
        <v>1599</v>
      </c>
      <c r="EX39" s="35" t="s">
        <v>1599</v>
      </c>
      <c r="EY39" s="35" t="s">
        <v>1599</v>
      </c>
      <c r="EZ39" s="35" t="s">
        <v>1599</v>
      </c>
      <c r="FA39" s="35" t="s">
        <v>1599</v>
      </c>
      <c r="FB39" s="35">
        <v>2</v>
      </c>
      <c r="FC39" s="35" t="s">
        <v>1599</v>
      </c>
      <c r="FD39" s="35" t="s">
        <v>1599</v>
      </c>
      <c r="FE39" s="35" t="s">
        <v>1599</v>
      </c>
      <c r="FF39" s="35" t="s">
        <v>1599</v>
      </c>
      <c r="FG39" s="35" t="s">
        <v>1599</v>
      </c>
      <c r="FH39" s="35" t="s">
        <v>1317</v>
      </c>
      <c r="FI39" s="35" t="s">
        <v>51</v>
      </c>
      <c r="FJ39"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excursionniste</v>
      </c>
      <c r="FK39" s="48" t="str">
        <f>IF(Tableau2[[#This Row],['[tour_exc']]]="excursionniste","exc",IF(Tableau2[[#This Row],['[categorie_corrige']]]="Itinérant","iti","tour"))</f>
        <v>exc</v>
      </c>
      <c r="FL39" s="48" t="str">
        <f>CONCATENATE(Tableau2[[#This Row],['[id_troncon']]],"-",Tableau2[[#This Row],['[profil']]])</f>
        <v>4-exc</v>
      </c>
      <c r="FM39" s="37"/>
      <c r="FN39" s="72" t="s">
        <v>1599</v>
      </c>
      <c r="FS39" s="48" t="str">
        <f>IF(AND(ISTEXT(Tableau2[[#This Row],['[mode_heb_regroupe']]]),Tableau2[[#This Row],['[mode_heb_regroupe']]]="Non marchand"),"Non marchand",IF(AND(ISTEXT(Tableau2[[#This Row],['[mode_heb_regroupe']]]),Tableau2[[#This Row],['[mode_heb_regroupe']]]&lt;&gt;"Non marchand"),"Marchand",""))</f>
        <v/>
      </c>
      <c r="FY39" s="60" t="str">
        <f>IF(ISNUMBER(Tableau2[[#This Row],['[distance_heb_enq']]]),Tableau2[[#This Row],['[distance_heb_enq']]]*(1.1+0.3*EXP(-Tableau2[[#This Row],['[distance_heb_enq']]]/20)),"")</f>
        <v/>
      </c>
      <c r="GM39" s="35"/>
      <c r="GN39" s="35" t="s">
        <v>1599</v>
      </c>
      <c r="GO39" s="35"/>
      <c r="GP39" s="35"/>
      <c r="GQ39" s="35"/>
      <c r="GY39" s="48"/>
      <c r="HB39" s="48" t="str">
        <f>IF(ISNUMBER(Tableau2[[#This Row],['[tour_dep_to']]]),Tableau2[[#This Row],['[tour_dep_to']]]/Tableau2[[#This Row],['[tour_to_nb_jour']]],"")</f>
        <v/>
      </c>
      <c r="HE39" s="20" t="s">
        <v>51</v>
      </c>
      <c r="HF39" s="48" t="str">
        <f>IF(AND(ISTEXT(Tableau2[[#This Row],['[intention_dep']]]),Tableau2[[#This Row],['[tour_exc']]]="excursionniste"),Tableau2[[#This Row],['[intention_dep']]],"")</f>
        <v>Non</v>
      </c>
      <c r="HG39" s="48" t="str">
        <f>IF(AND(ISTEXT(Tableau2[[#This Row],['[intention_dep']]]),Tableau2[[#This Row],['[tour_exc']]]="touriste"),Tableau2[[#This Row],['[intention_dep']]],"")</f>
        <v/>
      </c>
      <c r="HJ39" s="20"/>
      <c r="HN39" s="20" t="s">
        <v>1599</v>
      </c>
      <c r="HO39" s="20"/>
      <c r="HP39" s="20" t="s">
        <v>1599</v>
      </c>
      <c r="HQ39" s="20"/>
      <c r="HR39" s="20" t="s">
        <v>1599</v>
      </c>
      <c r="HS39" s="20"/>
      <c r="HT39" s="20" t="s">
        <v>1599</v>
      </c>
      <c r="HU39" s="20"/>
      <c r="HX39" s="20" t="s">
        <v>1599</v>
      </c>
      <c r="JW39"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
      </c>
      <c r="JX39"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39" s="35" t="s">
        <v>1325</v>
      </c>
      <c r="KA39" s="35">
        <v>1</v>
      </c>
      <c r="KB39" s="35">
        <v>0</v>
      </c>
      <c r="KC39" s="35">
        <v>0</v>
      </c>
      <c r="KD39" s="35"/>
      <c r="KE39" s="48"/>
      <c r="KF39" s="35" t="s">
        <v>795</v>
      </c>
      <c r="KG39" s="48"/>
      <c r="KH39" s="44">
        <v>17000</v>
      </c>
      <c r="KI39" s="35" t="s">
        <v>1281</v>
      </c>
      <c r="KL39" s="48" t="str">
        <f>IF(ISNUMBER(Tableau2[[#This Row],['[distance_domicile_enq']]]),Tableau2[[#This Row],['[distance_domicile_enq']]]*(1.1+0.3*EXP(-Tableau2[[#This Row],['[distance_domicile_enq']]]/20)),"")</f>
        <v/>
      </c>
      <c r="KN39" s="48"/>
      <c r="KO39" s="48"/>
      <c r="KP39" s="35">
        <v>56</v>
      </c>
      <c r="KQ39" s="35" t="s">
        <v>1282</v>
      </c>
      <c r="KR39" s="35" t="s">
        <v>1302</v>
      </c>
      <c r="KS39" s="35"/>
      <c r="KW39" s="35" t="s">
        <v>1310</v>
      </c>
    </row>
    <row r="40" spans="1:311" x14ac:dyDescent="0.2">
      <c r="A40" s="35" t="s">
        <v>1612</v>
      </c>
      <c r="B40" s="35" t="s">
        <v>568</v>
      </c>
      <c r="C40" s="35" t="s">
        <v>208</v>
      </c>
      <c r="D40" s="60">
        <v>1</v>
      </c>
      <c r="E40" s="48">
        <f>Tableau2[[#This Row],['[taille_totale_groupe_corrige']]]/Tableau2[[#This Row],['[nb_repondant_groupe']]]</f>
        <v>6</v>
      </c>
      <c r="F40" s="48"/>
      <c r="G40" s="48" t="str">
        <f>CONCATENATE(Tableau2[[#This Row],['[id_site_enq']]],"-",Tableau2[[#This Row],['[date_enq_num']]],"-",Tableau2[[#This Row],['[categorie_corrige']]])</f>
        <v>50-43358-</v>
      </c>
      <c r="H40" s="61">
        <v>1</v>
      </c>
      <c r="I40" s="35">
        <v>50</v>
      </c>
      <c r="J40" s="35" t="s">
        <v>795</v>
      </c>
      <c r="K40" s="36">
        <v>43358</v>
      </c>
      <c r="L40" s="37">
        <f t="shared" si="2"/>
        <v>43358</v>
      </c>
      <c r="M40" s="35">
        <v>10</v>
      </c>
      <c r="N40" s="35">
        <v>17</v>
      </c>
      <c r="P40" s="35">
        <v>43</v>
      </c>
      <c r="Q40" s="35">
        <v>4</v>
      </c>
      <c r="R40" s="60" t="str">
        <f>IF(OR(ISNUMBER(Tableau2[[#This Row],['[monvelo_musc']]]),ISNUMBER(Tableau2[[#This Row],['[monvelo_vae']]]),ISNUMBER(Tableau2[[#This Row],['[pret_musc']]]),ISNUMBER(Tableau2[[#This Row],['[pret_vae']]]),ISNUMBER(Tableau2[[#This Row],['[loc_vae']]]),ISNUMBER(Tableau2[[#This Row],['[loc_musc']]])),SUM(Tableau2[[#This Row],['[monvelo_musc']]:['[loc_vae']]]),"")</f>
        <v/>
      </c>
      <c r="S40" s="60" t="str">
        <f>IF(OR(ISNUMBER(Tableau2[[#This Row],['[monvelo_vae']]]),ISNUMBER(Tableau2[[#This Row],['[pret_vae']]]),ISNUMBER(Tableau2[[#This Row],['[loc_vae']]])),Tableau2[[#This Row],['[monvelo_vae']]]+Tableau2[[#This Row],['[pret_vae']]]+Tableau2[[#This Row],['[loc_vae']]],"")</f>
        <v/>
      </c>
      <c r="T40" s="60" t="str">
        <f>IF(OR(ISNUMBER(Tableau2[[#This Row],['[monvelo_musc']]]),ISNUMBER(Tableau2[[#This Row],['[pret_musc']]]),ISNUMBER(Tableau2[[#This Row],['[loc_musc']]])),Tableau2[[#This Row],['[monvelo_musc']]]+Tableau2[[#This Row],['[pret_musc']]]+Tableau2[[#This Row],['[loc_musc']]],"")</f>
        <v/>
      </c>
      <c r="U40" s="60" t="str">
        <f>IF(OR(ISNUMBER(Tableau2[[#This Row],['[loc_musc']]]),ISNUMBER(Tableau2[[#This Row],['[loc_vae']]])),Tableau2[[#This Row],['[loc_musc']]]+Tableau2[[#This Row],['[loc_vae']]],"")</f>
        <v/>
      </c>
      <c r="AL40" s="35" t="s">
        <v>1358</v>
      </c>
      <c r="AM40" s="48" t="s">
        <v>1358</v>
      </c>
      <c r="AN40" s="35" t="s">
        <v>55</v>
      </c>
      <c r="AR40" s="72">
        <v>59.085580304806562</v>
      </c>
      <c r="AS40" s="72">
        <f>Tableau2[[#This Row],['[km_sortie_corrige']]]*Tableau2[[#This Row],['[coef_red']]]</f>
        <v>0</v>
      </c>
      <c r="AT40" s="72">
        <f>Tableau2[[#This Row],['[km_sortie_corrige']]]*Tableau2[[#This Row],['[coef_red']]]*IF(Tableau2[[#This Row],['[type_trajet']]]="Boucle",0.4,1)</f>
        <v>0</v>
      </c>
      <c r="AU40" s="35" t="s">
        <v>1340</v>
      </c>
      <c r="AW40" s="35" t="s">
        <v>1277</v>
      </c>
      <c r="AX40" s="35">
        <v>1</v>
      </c>
      <c r="AY40" s="35">
        <v>0</v>
      </c>
      <c r="AZ40" s="35">
        <v>0</v>
      </c>
      <c r="BA40" s="35">
        <v>0</v>
      </c>
      <c r="BB40" s="35">
        <v>0</v>
      </c>
      <c r="BC40" s="35">
        <v>0</v>
      </c>
      <c r="BD40" s="35">
        <v>0</v>
      </c>
      <c r="BE40" s="35">
        <v>0</v>
      </c>
      <c r="BH40" s="37">
        <v>32</v>
      </c>
      <c r="BI40" s="48" t="str">
        <f>IF(OR(Tableau2[[#This Row],['[type_groupe']]]="En famille",Tableau2[[#This Row],['[type_groupe']]]="Avec des amis",Tableau2[[#This Row],['[type_groupe']]]="En club",Tableau2[[#This Row],['[type_groupe']]]="En groupe avec une agence ou TO"),"En groupe",Tableau2[[#This Row],['[type_groupe']]])</f>
        <v>En groupe</v>
      </c>
      <c r="BJ40"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groupe</v>
      </c>
      <c r="BK40" s="35" t="s">
        <v>1329</v>
      </c>
      <c r="BL40" s="35">
        <v>0</v>
      </c>
      <c r="BM40" s="35">
        <v>0</v>
      </c>
      <c r="BN40" s="35">
        <v>0</v>
      </c>
      <c r="BO40" s="35">
        <v>1</v>
      </c>
      <c r="BP40" s="35">
        <v>0</v>
      </c>
      <c r="BQ40" s="35">
        <v>0</v>
      </c>
      <c r="BR40" s="35">
        <v>0</v>
      </c>
      <c r="BU40" s="72">
        <f>Tableau2[[#This Row],['[nb_enfants']]]+Tableau2[[#This Row],['[nb_adultes']]]</f>
        <v>6</v>
      </c>
      <c r="BV40" s="72">
        <f>Tableau2[[#This Row],['[taille_totale_groupe']]]</f>
        <v>6</v>
      </c>
      <c r="BW40" s="37">
        <v>0</v>
      </c>
      <c r="BX40" s="37">
        <v>6</v>
      </c>
      <c r="BY40" s="35" t="s">
        <v>1676</v>
      </c>
      <c r="BZ40" s="35">
        <v>0</v>
      </c>
      <c r="CA40" s="35">
        <v>0</v>
      </c>
      <c r="CB40" s="35">
        <v>0</v>
      </c>
      <c r="CC40" s="35">
        <v>0</v>
      </c>
      <c r="CD40" s="35">
        <v>0</v>
      </c>
      <c r="CE40" s="35">
        <v>0</v>
      </c>
      <c r="CF40" s="35">
        <v>0</v>
      </c>
      <c r="CG40" s="35">
        <v>1</v>
      </c>
      <c r="CH40" s="35">
        <v>1</v>
      </c>
      <c r="CI40" s="35">
        <v>0</v>
      </c>
      <c r="CJ40" s="35">
        <v>0</v>
      </c>
      <c r="CK40" s="35">
        <v>0</v>
      </c>
      <c r="CL40" s="35">
        <v>0</v>
      </c>
      <c r="CO40" s="35" t="s">
        <v>1322</v>
      </c>
      <c r="CQ40" s="35" t="s">
        <v>1742</v>
      </c>
      <c r="CR40" s="35">
        <v>0</v>
      </c>
      <c r="CS40" s="35">
        <v>0</v>
      </c>
      <c r="CT40" s="35">
        <v>0</v>
      </c>
      <c r="CU40" s="35">
        <v>1</v>
      </c>
      <c r="CV40" s="35">
        <v>0</v>
      </c>
      <c r="CW40" s="35">
        <v>0</v>
      </c>
      <c r="CX40" s="35">
        <v>0</v>
      </c>
      <c r="CY40" s="35">
        <v>0</v>
      </c>
      <c r="CZ40" s="35">
        <v>0</v>
      </c>
      <c r="DA40" s="35">
        <v>0</v>
      </c>
      <c r="DB40" s="35">
        <v>0</v>
      </c>
      <c r="DC40" s="35">
        <v>0</v>
      </c>
      <c r="DD40" s="35">
        <v>0</v>
      </c>
      <c r="DO40" s="35" t="s">
        <v>1788</v>
      </c>
      <c r="DP40" s="35">
        <v>1</v>
      </c>
      <c r="DQ40" s="35">
        <v>0</v>
      </c>
      <c r="DR40" s="35">
        <v>1</v>
      </c>
      <c r="DS40" s="35">
        <v>0</v>
      </c>
      <c r="DT40" s="35">
        <v>0</v>
      </c>
      <c r="DU40" s="35">
        <v>0</v>
      </c>
      <c r="DV40" s="35">
        <v>0</v>
      </c>
      <c r="DW40" s="35">
        <v>0</v>
      </c>
      <c r="DX40" s="35">
        <v>0</v>
      </c>
      <c r="DY40" s="35">
        <v>0</v>
      </c>
      <c r="DZ40" s="35">
        <v>0</v>
      </c>
      <c r="EA40" s="35">
        <v>0</v>
      </c>
      <c r="EB40" s="35">
        <v>0</v>
      </c>
      <c r="EC40" s="35">
        <v>0</v>
      </c>
      <c r="ED40" s="35">
        <v>0</v>
      </c>
      <c r="EE40" s="35">
        <v>0</v>
      </c>
      <c r="EL40" s="35">
        <v>4</v>
      </c>
      <c r="EM40" s="35">
        <v>4</v>
      </c>
      <c r="EN40" s="35">
        <v>3</v>
      </c>
      <c r="EO40" s="35">
        <v>4</v>
      </c>
      <c r="EP40" s="35">
        <v>3</v>
      </c>
      <c r="EQ40" s="35">
        <v>4</v>
      </c>
      <c r="ER40" s="35" t="s">
        <v>1599</v>
      </c>
      <c r="ES40" s="35" t="s">
        <v>1599</v>
      </c>
      <c r="ET40" s="35" t="s">
        <v>1599</v>
      </c>
      <c r="EU40" s="35">
        <v>3</v>
      </c>
      <c r="EV40" s="35" t="s">
        <v>1599</v>
      </c>
      <c r="EW40" s="35" t="s">
        <v>1599</v>
      </c>
      <c r="EX40" s="35" t="s">
        <v>1599</v>
      </c>
      <c r="EY40" s="35" t="s">
        <v>1599</v>
      </c>
      <c r="EZ40" s="35" t="s">
        <v>1599</v>
      </c>
      <c r="FA40" s="35" t="s">
        <v>1599</v>
      </c>
      <c r="FB40" s="35" t="s">
        <v>1599</v>
      </c>
      <c r="FC40" s="35" t="s">
        <v>1599</v>
      </c>
      <c r="FD40" s="35" t="s">
        <v>1599</v>
      </c>
      <c r="FE40" s="35" t="s">
        <v>1599</v>
      </c>
      <c r="FF40" s="35" t="s">
        <v>1599</v>
      </c>
      <c r="FG40" s="35" t="s">
        <v>1599</v>
      </c>
      <c r="FH40" s="35" t="s">
        <v>1317</v>
      </c>
      <c r="FI40" s="35" t="s">
        <v>54</v>
      </c>
      <c r="FJ40"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touriste</v>
      </c>
      <c r="FK40" s="48" t="str">
        <f>IF(Tableau2[[#This Row],['[tour_exc']]]="excursionniste","exc",IF(Tableau2[[#This Row],['[categorie_corrige']]]="Itinérant","iti","tour"))</f>
        <v>tour</v>
      </c>
      <c r="FL40" s="48" t="str">
        <f>CONCATENATE(Tableau2[[#This Row],['[id_troncon']]],"-",Tableau2[[#This Row],['[profil']]])</f>
        <v>4-tour</v>
      </c>
      <c r="FM40" s="37"/>
      <c r="FN40" s="72" t="s">
        <v>1599</v>
      </c>
      <c r="FS40" s="48" t="str">
        <f>IF(AND(ISTEXT(Tableau2[[#This Row],['[mode_heb_regroupe']]]),Tableau2[[#This Row],['[mode_heb_regroupe']]]="Non marchand"),"Non marchand",IF(AND(ISTEXT(Tableau2[[#This Row],['[mode_heb_regroupe']]]),Tableau2[[#This Row],['[mode_heb_regroupe']]]&lt;&gt;"Non marchand"),"Marchand",""))</f>
        <v/>
      </c>
      <c r="FY40" s="60" t="str">
        <f>IF(ISNUMBER(Tableau2[[#This Row],['[distance_heb_enq']]]),Tableau2[[#This Row],['[distance_heb_enq']]]*(1.1+0.3*EXP(-Tableau2[[#This Row],['[distance_heb_enq']]]/20)),"")</f>
        <v/>
      </c>
      <c r="GM40" s="35"/>
      <c r="GN40" s="35" t="s">
        <v>1599</v>
      </c>
      <c r="GO40" s="35"/>
      <c r="GP40" s="35"/>
      <c r="GQ40" s="35"/>
      <c r="GY40" s="48"/>
      <c r="HB40" s="48" t="str">
        <f>IF(ISNUMBER(Tableau2[[#This Row],['[tour_dep_to']]]),Tableau2[[#This Row],['[tour_dep_to']]]/Tableau2[[#This Row],['[tour_to_nb_jour']]],"")</f>
        <v/>
      </c>
      <c r="HE40" s="20"/>
      <c r="HF40" s="48" t="str">
        <f>IF(AND(ISTEXT(Tableau2[[#This Row],['[intention_dep']]]),Tableau2[[#This Row],['[tour_exc']]]="excursionniste"),Tableau2[[#This Row],['[intention_dep']]],"")</f>
        <v/>
      </c>
      <c r="HG40" s="48" t="str">
        <f>IF(AND(ISTEXT(Tableau2[[#This Row],['[intention_dep']]]),Tableau2[[#This Row],['[tour_exc']]]="touriste"),Tableau2[[#This Row],['[intention_dep']]],"")</f>
        <v/>
      </c>
      <c r="HJ40" s="20"/>
      <c r="HN40" s="20" t="s">
        <v>1599</v>
      </c>
      <c r="HO40" s="20"/>
      <c r="HP40" s="20" t="s">
        <v>1599</v>
      </c>
      <c r="HQ40" s="20"/>
      <c r="HR40" s="20" t="s">
        <v>1599</v>
      </c>
      <c r="HS40" s="20"/>
      <c r="HT40" s="20" t="s">
        <v>1599</v>
      </c>
      <c r="HU40" s="20"/>
      <c r="HX40" s="20" t="s">
        <v>1599</v>
      </c>
      <c r="JW40"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pas exploitable</v>
      </c>
      <c r="JX40"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40" s="35" t="s">
        <v>1923</v>
      </c>
      <c r="KA40" s="35">
        <v>0</v>
      </c>
      <c r="KB40" s="35">
        <v>1</v>
      </c>
      <c r="KC40" s="35">
        <v>0</v>
      </c>
      <c r="KD40" s="35"/>
      <c r="KE40" s="48"/>
      <c r="KF40" s="35" t="s">
        <v>1445</v>
      </c>
      <c r="KG40" s="48"/>
      <c r="KH40" s="44">
        <v>79410</v>
      </c>
      <c r="KI40" s="35" t="s">
        <v>1281</v>
      </c>
      <c r="KL40" s="48" t="str">
        <f>IF(ISNUMBER(Tableau2[[#This Row],['[distance_domicile_enq']]]),Tableau2[[#This Row],['[distance_domicile_enq']]]*(1.1+0.3*EXP(-Tableau2[[#This Row],['[distance_domicile_enq']]]/20)),"")</f>
        <v/>
      </c>
      <c r="KN40" s="48"/>
      <c r="KO40" s="48"/>
      <c r="KP40" s="35">
        <v>61</v>
      </c>
      <c r="KQ40" s="35" t="s">
        <v>1301</v>
      </c>
      <c r="KR40" s="35" t="s">
        <v>1283</v>
      </c>
      <c r="KS40" s="35"/>
      <c r="KU40" s="35">
        <v>3000</v>
      </c>
      <c r="KW40" s="35" t="s">
        <v>1310</v>
      </c>
    </row>
    <row r="41" spans="1:311" x14ac:dyDescent="0.2">
      <c r="A41" s="35" t="s">
        <v>1612</v>
      </c>
      <c r="B41" s="35" t="s">
        <v>568</v>
      </c>
      <c r="C41" s="35" t="s">
        <v>209</v>
      </c>
      <c r="D41" s="60">
        <v>1</v>
      </c>
      <c r="E41" s="48">
        <f>Tableau2[[#This Row],['[taille_totale_groupe_corrige']]]/Tableau2[[#This Row],['[nb_repondant_groupe']]]</f>
        <v>1</v>
      </c>
      <c r="F41" s="48"/>
      <c r="G41" s="48" t="str">
        <f>CONCATENATE(Tableau2[[#This Row],['[id_site_enq']]],"-",Tableau2[[#This Row],['[date_enq_num']]],"-",Tableau2[[#This Row],['[categorie_corrige']]])</f>
        <v>50-43358-</v>
      </c>
      <c r="H41" s="61">
        <v>1</v>
      </c>
      <c r="I41" s="35">
        <v>50</v>
      </c>
      <c r="J41" s="35" t="s">
        <v>795</v>
      </c>
      <c r="K41" s="36">
        <v>43358</v>
      </c>
      <c r="L41" s="37">
        <f t="shared" si="2"/>
        <v>43358</v>
      </c>
      <c r="M41" s="35">
        <v>10</v>
      </c>
      <c r="N41" s="35">
        <v>17</v>
      </c>
      <c r="P41" s="35">
        <v>43</v>
      </c>
      <c r="Q41" s="35">
        <v>4</v>
      </c>
      <c r="R41" s="60" t="str">
        <f>IF(OR(ISNUMBER(Tableau2[[#This Row],['[monvelo_musc']]]),ISNUMBER(Tableau2[[#This Row],['[monvelo_vae']]]),ISNUMBER(Tableau2[[#This Row],['[pret_musc']]]),ISNUMBER(Tableau2[[#This Row],['[pret_vae']]]),ISNUMBER(Tableau2[[#This Row],['[loc_vae']]]),ISNUMBER(Tableau2[[#This Row],['[loc_musc']]])),SUM(Tableau2[[#This Row],['[monvelo_musc']]:['[loc_vae']]]),"")</f>
        <v/>
      </c>
      <c r="S41" s="60" t="str">
        <f>IF(OR(ISNUMBER(Tableau2[[#This Row],['[monvelo_vae']]]),ISNUMBER(Tableau2[[#This Row],['[pret_vae']]]),ISNUMBER(Tableau2[[#This Row],['[loc_vae']]])),Tableau2[[#This Row],['[monvelo_vae']]]+Tableau2[[#This Row],['[pret_vae']]]+Tableau2[[#This Row],['[loc_vae']]],"")</f>
        <v/>
      </c>
      <c r="T41" s="60" t="str">
        <f>IF(OR(ISNUMBER(Tableau2[[#This Row],['[monvelo_musc']]]),ISNUMBER(Tableau2[[#This Row],['[pret_musc']]]),ISNUMBER(Tableau2[[#This Row],['[loc_musc']]])),Tableau2[[#This Row],['[monvelo_musc']]]+Tableau2[[#This Row],['[pret_musc']]]+Tableau2[[#This Row],['[loc_musc']]],"")</f>
        <v/>
      </c>
      <c r="U41" s="60" t="str">
        <f>IF(OR(ISNUMBER(Tableau2[[#This Row],['[loc_musc']]]),ISNUMBER(Tableau2[[#This Row],['[loc_vae']]])),Tableau2[[#This Row],['[loc_musc']]]+Tableau2[[#This Row],['[loc_vae']]],"")</f>
        <v/>
      </c>
      <c r="AL41" s="35" t="s">
        <v>1339</v>
      </c>
      <c r="AM41" s="48" t="s">
        <v>1339</v>
      </c>
      <c r="AN41" s="35" t="s">
        <v>55</v>
      </c>
      <c r="AP41" s="37">
        <v>40</v>
      </c>
      <c r="AQ41" s="72">
        <v>40</v>
      </c>
      <c r="AR41" s="72">
        <v>40</v>
      </c>
      <c r="AS41" s="72">
        <f>Tableau2[[#This Row],['[km_sortie_corrige']]]*Tableau2[[#This Row],['[coef_red']]]</f>
        <v>0</v>
      </c>
      <c r="AT41" s="72">
        <f>Tableau2[[#This Row],['[km_sortie_corrige']]]*Tableau2[[#This Row],['[coef_red']]]*IF(Tableau2[[#This Row],['[type_trajet']]]="Boucle",0.4,1)</f>
        <v>0</v>
      </c>
      <c r="AU41" s="35" t="s">
        <v>1340</v>
      </c>
      <c r="AW41" s="35" t="s">
        <v>1277</v>
      </c>
      <c r="AX41" s="35">
        <v>1</v>
      </c>
      <c r="AY41" s="35">
        <v>0</v>
      </c>
      <c r="AZ41" s="35">
        <v>0</v>
      </c>
      <c r="BA41" s="35">
        <v>0</v>
      </c>
      <c r="BB41" s="35">
        <v>0</v>
      </c>
      <c r="BC41" s="35">
        <v>0</v>
      </c>
      <c r="BD41" s="35">
        <v>0</v>
      </c>
      <c r="BE41" s="35">
        <v>0</v>
      </c>
      <c r="BI41" s="48" t="str">
        <f>IF(OR(Tableau2[[#This Row],['[type_groupe']]]="En famille",Tableau2[[#This Row],['[type_groupe']]]="Avec des amis",Tableau2[[#This Row],['[type_groupe']]]="En club",Tableau2[[#This Row],['[type_groupe']]]="En groupe avec une agence ou TO"),"En groupe",Tableau2[[#This Row],['[type_groupe']]])</f>
        <v>Seul</v>
      </c>
      <c r="BJ41"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Seul</v>
      </c>
      <c r="BK41" s="35" t="s">
        <v>1278</v>
      </c>
      <c r="BL41" s="35">
        <v>1</v>
      </c>
      <c r="BM41" s="35">
        <v>0</v>
      </c>
      <c r="BN41" s="35">
        <v>0</v>
      </c>
      <c r="BO41" s="35">
        <v>0</v>
      </c>
      <c r="BP41" s="35">
        <v>0</v>
      </c>
      <c r="BQ41" s="35">
        <v>0</v>
      </c>
      <c r="BR41" s="35">
        <v>0</v>
      </c>
      <c r="BU41" s="72">
        <f>Tableau2[[#This Row],['[nb_enfants']]]+Tableau2[[#This Row],['[nb_adultes']]]</f>
        <v>1</v>
      </c>
      <c r="BV41" s="72">
        <f>Tableau2[[#This Row],['[taille_totale_groupe']]]</f>
        <v>1</v>
      </c>
      <c r="BW41" s="37">
        <v>0</v>
      </c>
      <c r="BX41" s="37">
        <v>1</v>
      </c>
      <c r="BY41" s="35" t="s">
        <v>1279</v>
      </c>
      <c r="BZ41" s="35">
        <v>0</v>
      </c>
      <c r="CA41" s="35">
        <v>0</v>
      </c>
      <c r="CB41" s="35">
        <v>0</v>
      </c>
      <c r="CC41" s="35">
        <v>0</v>
      </c>
      <c r="CD41" s="35">
        <v>0</v>
      </c>
      <c r="CE41" s="35">
        <v>0</v>
      </c>
      <c r="CF41" s="35">
        <v>0</v>
      </c>
      <c r="CG41" s="35">
        <v>0</v>
      </c>
      <c r="CH41" s="35">
        <v>0</v>
      </c>
      <c r="CI41" s="35">
        <v>0</v>
      </c>
      <c r="CJ41" s="35">
        <v>0</v>
      </c>
      <c r="CK41" s="35">
        <v>0</v>
      </c>
      <c r="CL41" s="35">
        <v>1</v>
      </c>
      <c r="CQ41" s="35" t="s">
        <v>1772</v>
      </c>
      <c r="CR41" s="35">
        <v>0</v>
      </c>
      <c r="CS41" s="35">
        <v>0</v>
      </c>
      <c r="CT41" s="35">
        <v>0</v>
      </c>
      <c r="CU41" s="35">
        <v>0</v>
      </c>
      <c r="CV41" s="35">
        <v>0</v>
      </c>
      <c r="CW41" s="35">
        <v>0</v>
      </c>
      <c r="CX41" s="35">
        <v>0</v>
      </c>
      <c r="CY41" s="35">
        <v>0</v>
      </c>
      <c r="CZ41" s="35">
        <v>0</v>
      </c>
      <c r="DA41" s="35">
        <v>0</v>
      </c>
      <c r="DB41" s="35">
        <v>0</v>
      </c>
      <c r="DC41" s="35">
        <v>1</v>
      </c>
      <c r="DD41" s="35">
        <v>0</v>
      </c>
      <c r="DO41" s="35" t="s">
        <v>1280</v>
      </c>
      <c r="DP41" s="35">
        <v>0</v>
      </c>
      <c r="DQ41" s="35">
        <v>0</v>
      </c>
      <c r="DR41" s="35">
        <v>0</v>
      </c>
      <c r="DS41" s="35">
        <v>0</v>
      </c>
      <c r="DT41" s="35">
        <v>0</v>
      </c>
      <c r="DU41" s="35">
        <v>0</v>
      </c>
      <c r="DV41" s="35">
        <v>0</v>
      </c>
      <c r="DW41" s="35">
        <v>0</v>
      </c>
      <c r="DX41" s="35">
        <v>0</v>
      </c>
      <c r="DY41" s="35">
        <v>0</v>
      </c>
      <c r="DZ41" s="35">
        <v>0</v>
      </c>
      <c r="EA41" s="35">
        <v>0</v>
      </c>
      <c r="EB41" s="35">
        <v>0</v>
      </c>
      <c r="EC41" s="35">
        <v>0</v>
      </c>
      <c r="ED41" s="35">
        <v>1</v>
      </c>
      <c r="EE41" s="35">
        <v>0</v>
      </c>
      <c r="EL41" s="35">
        <v>1</v>
      </c>
      <c r="EM41" s="35">
        <v>1</v>
      </c>
      <c r="EN41" s="35">
        <v>4</v>
      </c>
      <c r="EO41" s="35">
        <v>2</v>
      </c>
      <c r="EP41" s="35" t="s">
        <v>1599</v>
      </c>
      <c r="EQ41" s="35">
        <v>4</v>
      </c>
      <c r="ER41" s="35" t="s">
        <v>1599</v>
      </c>
      <c r="ES41" s="35">
        <v>1</v>
      </c>
      <c r="ET41" s="35">
        <v>2</v>
      </c>
      <c r="EU41" s="35">
        <v>1</v>
      </c>
      <c r="EV41" s="35">
        <v>1</v>
      </c>
      <c r="EW41" s="35">
        <v>1</v>
      </c>
      <c r="EX41" s="35">
        <v>1</v>
      </c>
      <c r="EY41" s="35">
        <v>1</v>
      </c>
      <c r="EZ41" s="35">
        <v>1</v>
      </c>
      <c r="FA41" s="35">
        <v>1</v>
      </c>
      <c r="FB41" s="35">
        <v>1</v>
      </c>
      <c r="FC41" s="35">
        <v>1</v>
      </c>
      <c r="FD41" s="35">
        <v>1</v>
      </c>
      <c r="FE41" s="35">
        <v>1</v>
      </c>
      <c r="FF41" s="35">
        <v>1</v>
      </c>
      <c r="FG41" s="35">
        <v>1</v>
      </c>
      <c r="FH41" s="35" t="s">
        <v>1881</v>
      </c>
      <c r="FI41" s="35" t="s">
        <v>51</v>
      </c>
      <c r="FJ41"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excursionniste</v>
      </c>
      <c r="FK41" s="48" t="str">
        <f>IF(Tableau2[[#This Row],['[tour_exc']]]="excursionniste","exc",IF(Tableau2[[#This Row],['[categorie_corrige']]]="Itinérant","iti","tour"))</f>
        <v>exc</v>
      </c>
      <c r="FL41" s="48" t="str">
        <f>CONCATENATE(Tableau2[[#This Row],['[id_troncon']]],"-",Tableau2[[#This Row],['[profil']]])</f>
        <v>4-exc</v>
      </c>
      <c r="FM41" s="37"/>
      <c r="FN41" s="72" t="s">
        <v>1599</v>
      </c>
      <c r="FS41" s="48" t="str">
        <f>IF(AND(ISTEXT(Tableau2[[#This Row],['[mode_heb_regroupe']]]),Tableau2[[#This Row],['[mode_heb_regroupe']]]="Non marchand"),"Non marchand",IF(AND(ISTEXT(Tableau2[[#This Row],['[mode_heb_regroupe']]]),Tableau2[[#This Row],['[mode_heb_regroupe']]]&lt;&gt;"Non marchand"),"Marchand",""))</f>
        <v/>
      </c>
      <c r="FY41" s="60" t="str">
        <f>IF(ISNUMBER(Tableau2[[#This Row],['[distance_heb_enq']]]),Tableau2[[#This Row],['[distance_heb_enq']]]*(1.1+0.3*EXP(-Tableau2[[#This Row],['[distance_heb_enq']]]/20)),"")</f>
        <v/>
      </c>
      <c r="GM41" s="35"/>
      <c r="GN41" s="35" t="s">
        <v>1599</v>
      </c>
      <c r="GO41" s="35"/>
      <c r="GP41" s="35"/>
      <c r="GQ41" s="35"/>
      <c r="GY41" s="48"/>
      <c r="HB41" s="48" t="str">
        <f>IF(ISNUMBER(Tableau2[[#This Row],['[tour_dep_to']]]),Tableau2[[#This Row],['[tour_dep_to']]]/Tableau2[[#This Row],['[tour_to_nb_jour']]],"")</f>
        <v/>
      </c>
      <c r="HE41" s="20" t="s">
        <v>51</v>
      </c>
      <c r="HF41" s="48" t="str">
        <f>IF(AND(ISTEXT(Tableau2[[#This Row],['[intention_dep']]]),Tableau2[[#This Row],['[tour_exc']]]="excursionniste"),Tableau2[[#This Row],['[intention_dep']]],"")</f>
        <v>Non</v>
      </c>
      <c r="HG41" s="48" t="str">
        <f>IF(AND(ISTEXT(Tableau2[[#This Row],['[intention_dep']]]),Tableau2[[#This Row],['[tour_exc']]]="touriste"),Tableau2[[#This Row],['[intention_dep']]],"")</f>
        <v/>
      </c>
      <c r="HJ41" s="20"/>
      <c r="HN41" s="20" t="s">
        <v>1599</v>
      </c>
      <c r="HO41" s="20"/>
      <c r="HP41" s="20" t="s">
        <v>1599</v>
      </c>
      <c r="HQ41" s="20"/>
      <c r="HR41" s="20" t="s">
        <v>1599</v>
      </c>
      <c r="HS41" s="20"/>
      <c r="HT41" s="20" t="s">
        <v>1599</v>
      </c>
      <c r="HU41" s="20"/>
      <c r="HX41" s="20" t="s">
        <v>1599</v>
      </c>
      <c r="JW41"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
      </c>
      <c r="JX41"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41" s="35" t="s">
        <v>1299</v>
      </c>
      <c r="KA41" s="35">
        <v>0</v>
      </c>
      <c r="KB41" s="35">
        <v>0</v>
      </c>
      <c r="KC41" s="35">
        <v>1</v>
      </c>
      <c r="KD41" s="35" t="s">
        <v>1466</v>
      </c>
      <c r="KE41" s="48"/>
      <c r="KF41" s="35" t="s">
        <v>788</v>
      </c>
      <c r="KG41" s="48"/>
      <c r="KH41" s="44">
        <v>17139</v>
      </c>
      <c r="KI41" s="35" t="s">
        <v>1281</v>
      </c>
      <c r="KL41" s="48" t="str">
        <f>IF(ISNUMBER(Tableau2[[#This Row],['[distance_domicile_enq']]]),Tableau2[[#This Row],['[distance_domicile_enq']]]*(1.1+0.3*EXP(-Tableau2[[#This Row],['[distance_domicile_enq']]]/20)),"")</f>
        <v/>
      </c>
      <c r="KN41" s="48"/>
      <c r="KO41" s="48"/>
      <c r="KP41" s="35">
        <v>57</v>
      </c>
      <c r="KQ41" s="35" t="s">
        <v>1282</v>
      </c>
      <c r="KR41" s="35" t="s">
        <v>1283</v>
      </c>
      <c r="KS41" s="35"/>
      <c r="KW41" s="35" t="s">
        <v>1284</v>
      </c>
      <c r="KY41" s="35" t="s">
        <v>1467</v>
      </c>
    </row>
    <row r="42" spans="1:311" x14ac:dyDescent="0.2">
      <c r="A42" s="35" t="s">
        <v>1612</v>
      </c>
      <c r="B42" s="35" t="s">
        <v>568</v>
      </c>
      <c r="C42" s="35" t="s">
        <v>210</v>
      </c>
      <c r="D42" s="60">
        <v>1</v>
      </c>
      <c r="E42" s="48">
        <f>Tableau2[[#This Row],['[taille_totale_groupe_corrige']]]/Tableau2[[#This Row],['[nb_repondant_groupe']]]</f>
        <v>4</v>
      </c>
      <c r="F42" s="48"/>
      <c r="G42" s="48" t="str">
        <f>CONCATENATE(Tableau2[[#This Row],['[id_site_enq']]],"-",Tableau2[[#This Row],['[date_enq_num']]],"-",Tableau2[[#This Row],['[categorie_corrige']]])</f>
        <v>50-43358-</v>
      </c>
      <c r="H42" s="61">
        <v>1</v>
      </c>
      <c r="I42" s="35">
        <v>50</v>
      </c>
      <c r="J42" s="35" t="s">
        <v>795</v>
      </c>
      <c r="K42" s="36">
        <v>43358</v>
      </c>
      <c r="L42" s="37">
        <f t="shared" si="2"/>
        <v>43358</v>
      </c>
      <c r="M42" s="35">
        <v>10</v>
      </c>
      <c r="N42" s="35">
        <v>17</v>
      </c>
      <c r="P42" s="35">
        <v>43</v>
      </c>
      <c r="Q42" s="35">
        <v>4</v>
      </c>
      <c r="R42" s="60" t="str">
        <f>IF(OR(ISNUMBER(Tableau2[[#This Row],['[monvelo_musc']]]),ISNUMBER(Tableau2[[#This Row],['[monvelo_vae']]]),ISNUMBER(Tableau2[[#This Row],['[pret_musc']]]),ISNUMBER(Tableau2[[#This Row],['[pret_vae']]]),ISNUMBER(Tableau2[[#This Row],['[loc_vae']]]),ISNUMBER(Tableau2[[#This Row],['[loc_musc']]])),SUM(Tableau2[[#This Row],['[monvelo_musc']]:['[loc_vae']]]),"")</f>
        <v/>
      </c>
      <c r="S42" s="60" t="str">
        <f>IF(OR(ISNUMBER(Tableau2[[#This Row],['[monvelo_vae']]]),ISNUMBER(Tableau2[[#This Row],['[pret_vae']]]),ISNUMBER(Tableau2[[#This Row],['[loc_vae']]])),Tableau2[[#This Row],['[monvelo_vae']]]+Tableau2[[#This Row],['[pret_vae']]]+Tableau2[[#This Row],['[loc_vae']]],"")</f>
        <v/>
      </c>
      <c r="T42" s="60" t="str">
        <f>IF(OR(ISNUMBER(Tableau2[[#This Row],['[monvelo_musc']]]),ISNUMBER(Tableau2[[#This Row],['[pret_musc']]]),ISNUMBER(Tableau2[[#This Row],['[loc_musc']]])),Tableau2[[#This Row],['[monvelo_musc']]]+Tableau2[[#This Row],['[pret_musc']]]+Tableau2[[#This Row],['[loc_musc']]],"")</f>
        <v/>
      </c>
      <c r="U42" s="60" t="str">
        <f>IF(OR(ISNUMBER(Tableau2[[#This Row],['[loc_musc']]]),ISNUMBER(Tableau2[[#This Row],['[loc_vae']]])),Tableau2[[#This Row],['[loc_musc']]]+Tableau2[[#This Row],['[loc_vae']]],"")</f>
        <v/>
      </c>
      <c r="AL42" s="35" t="s">
        <v>1274</v>
      </c>
      <c r="AM42" s="48" t="s">
        <v>1274</v>
      </c>
      <c r="AN42" s="35" t="s">
        <v>1275</v>
      </c>
      <c r="AP42" s="37">
        <v>29</v>
      </c>
      <c r="AQ42" s="72">
        <v>29</v>
      </c>
      <c r="AR42" s="72">
        <v>29</v>
      </c>
      <c r="AS42" s="72">
        <f>Tableau2[[#This Row],['[km_sortie_corrige']]]*Tableau2[[#This Row],['[coef_red']]]</f>
        <v>0</v>
      </c>
      <c r="AT42" s="72">
        <f>Tableau2[[#This Row],['[km_sortie_corrige']]]*Tableau2[[#This Row],['[coef_red']]]*IF(Tableau2[[#This Row],['[type_trajet']]]="Boucle",0.4,1)</f>
        <v>0</v>
      </c>
      <c r="AU42" s="35" t="s">
        <v>1276</v>
      </c>
      <c r="AW42" s="35" t="s">
        <v>1277</v>
      </c>
      <c r="AX42" s="35">
        <v>1</v>
      </c>
      <c r="AY42" s="35">
        <v>0</v>
      </c>
      <c r="AZ42" s="35">
        <v>0</v>
      </c>
      <c r="BA42" s="35">
        <v>0</v>
      </c>
      <c r="BB42" s="35">
        <v>0</v>
      </c>
      <c r="BC42" s="35">
        <v>0</v>
      </c>
      <c r="BD42" s="35">
        <v>0</v>
      </c>
      <c r="BE42" s="35">
        <v>0</v>
      </c>
      <c r="BI42" s="48" t="str">
        <f>IF(OR(Tableau2[[#This Row],['[type_groupe']]]="En famille",Tableau2[[#This Row],['[type_groupe']]]="Avec des amis",Tableau2[[#This Row],['[type_groupe']]]="En club",Tableau2[[#This Row],['[type_groupe']]]="En groupe avec une agence ou TO"),"En groupe",Tableau2[[#This Row],['[type_groupe']]])</f>
        <v>En groupe</v>
      </c>
      <c r="BJ42"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groupe</v>
      </c>
      <c r="BK42" s="35" t="s">
        <v>1329</v>
      </c>
      <c r="BL42" s="35">
        <v>0</v>
      </c>
      <c r="BM42" s="35">
        <v>0</v>
      </c>
      <c r="BN42" s="35">
        <v>0</v>
      </c>
      <c r="BO42" s="35">
        <v>1</v>
      </c>
      <c r="BP42" s="35">
        <v>0</v>
      </c>
      <c r="BQ42" s="35">
        <v>0</v>
      </c>
      <c r="BR42" s="35">
        <v>0</v>
      </c>
      <c r="BU42" s="72">
        <f>Tableau2[[#This Row],['[nb_enfants']]]+Tableau2[[#This Row],['[nb_adultes']]]</f>
        <v>4</v>
      </c>
      <c r="BV42" s="72">
        <f>Tableau2[[#This Row],['[taille_totale_groupe']]]</f>
        <v>4</v>
      </c>
      <c r="BW42" s="37">
        <v>0</v>
      </c>
      <c r="BX42" s="37">
        <v>4</v>
      </c>
      <c r="BY42" s="35" t="s">
        <v>1279</v>
      </c>
      <c r="BZ42" s="35">
        <v>0</v>
      </c>
      <c r="CA42" s="35">
        <v>0</v>
      </c>
      <c r="CB42" s="35">
        <v>0</v>
      </c>
      <c r="CC42" s="35">
        <v>0</v>
      </c>
      <c r="CD42" s="35">
        <v>0</v>
      </c>
      <c r="CE42" s="35">
        <v>0</v>
      </c>
      <c r="CF42" s="35">
        <v>0</v>
      </c>
      <c r="CG42" s="35">
        <v>0</v>
      </c>
      <c r="CH42" s="35">
        <v>0</v>
      </c>
      <c r="CI42" s="35">
        <v>0</v>
      </c>
      <c r="CJ42" s="35">
        <v>0</v>
      </c>
      <c r="CK42" s="35">
        <v>0</v>
      </c>
      <c r="CL42" s="35">
        <v>1</v>
      </c>
      <c r="CQ42" s="35" t="s">
        <v>1313</v>
      </c>
      <c r="CR42" s="35">
        <v>0</v>
      </c>
      <c r="CS42" s="35">
        <v>0</v>
      </c>
      <c r="CT42" s="35">
        <v>0</v>
      </c>
      <c r="CU42" s="35">
        <v>0</v>
      </c>
      <c r="CV42" s="35">
        <v>0</v>
      </c>
      <c r="CW42" s="35">
        <v>0</v>
      </c>
      <c r="CX42" s="35">
        <v>1</v>
      </c>
      <c r="CY42" s="35">
        <v>0</v>
      </c>
      <c r="CZ42" s="35">
        <v>0</v>
      </c>
      <c r="DA42" s="35">
        <v>0</v>
      </c>
      <c r="DB42" s="35">
        <v>0</v>
      </c>
      <c r="DC42" s="35">
        <v>0</v>
      </c>
      <c r="DD42" s="35">
        <v>0</v>
      </c>
      <c r="DO42" s="35" t="s">
        <v>1313</v>
      </c>
      <c r="DP42" s="35">
        <v>0</v>
      </c>
      <c r="DQ42" s="35">
        <v>0</v>
      </c>
      <c r="DR42" s="35">
        <v>0</v>
      </c>
      <c r="DS42" s="35">
        <v>0</v>
      </c>
      <c r="DT42" s="35">
        <v>0</v>
      </c>
      <c r="DU42" s="35">
        <v>0</v>
      </c>
      <c r="DV42" s="35">
        <v>1</v>
      </c>
      <c r="DW42" s="35">
        <v>0</v>
      </c>
      <c r="DX42" s="35">
        <v>0</v>
      </c>
      <c r="DY42" s="35">
        <v>0</v>
      </c>
      <c r="DZ42" s="35">
        <v>0</v>
      </c>
      <c r="EA42" s="35">
        <v>0</v>
      </c>
      <c r="EB42" s="35">
        <v>0</v>
      </c>
      <c r="EC42" s="35">
        <v>0</v>
      </c>
      <c r="ED42" s="35">
        <v>0</v>
      </c>
      <c r="EE42" s="35">
        <v>0</v>
      </c>
      <c r="EL42" s="35">
        <v>4</v>
      </c>
      <c r="EM42" s="35">
        <v>4</v>
      </c>
      <c r="EN42" s="35">
        <v>3</v>
      </c>
      <c r="EO42" s="35">
        <v>3</v>
      </c>
      <c r="EP42" s="35">
        <v>3</v>
      </c>
      <c r="EQ42" s="35">
        <v>4</v>
      </c>
      <c r="ER42" s="35" t="s">
        <v>1599</v>
      </c>
      <c r="ES42" s="35">
        <v>3</v>
      </c>
      <c r="ET42" s="35">
        <v>3</v>
      </c>
      <c r="EU42" s="35">
        <v>3</v>
      </c>
      <c r="EV42" s="35" t="s">
        <v>1599</v>
      </c>
      <c r="EW42" s="35" t="s">
        <v>1599</v>
      </c>
      <c r="EX42" s="35" t="s">
        <v>1599</v>
      </c>
      <c r="EY42" s="35" t="s">
        <v>1599</v>
      </c>
      <c r="EZ42" s="35">
        <v>4</v>
      </c>
      <c r="FA42" s="35" t="s">
        <v>1599</v>
      </c>
      <c r="FB42" s="35">
        <v>4</v>
      </c>
      <c r="FC42" s="35" t="s">
        <v>1599</v>
      </c>
      <c r="FD42" s="35" t="s">
        <v>1599</v>
      </c>
      <c r="FE42" s="35" t="s">
        <v>1599</v>
      </c>
      <c r="FF42" s="35" t="s">
        <v>1599</v>
      </c>
      <c r="FG42" s="35" t="s">
        <v>1599</v>
      </c>
      <c r="FH42" s="35" t="s">
        <v>1321</v>
      </c>
      <c r="FI42" s="35" t="s">
        <v>54</v>
      </c>
      <c r="FJ42"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touriste</v>
      </c>
      <c r="FK42" s="48" t="str">
        <f>IF(Tableau2[[#This Row],['[tour_exc']]]="excursionniste","exc",IF(Tableau2[[#This Row],['[categorie_corrige']]]="Itinérant","iti","tour"))</f>
        <v>tour</v>
      </c>
      <c r="FL42" s="48" t="str">
        <f>CONCATENATE(Tableau2[[#This Row],['[id_troncon']]],"-",Tableau2[[#This Row],['[profil']]])</f>
        <v>4-tour</v>
      </c>
      <c r="FM42" s="37">
        <v>3</v>
      </c>
      <c r="FN42" s="72">
        <v>3</v>
      </c>
      <c r="FS42" s="48" t="str">
        <f>IF(AND(ISTEXT(Tableau2[[#This Row],['[mode_heb_regroupe']]]),Tableau2[[#This Row],['[mode_heb_regroupe']]]="Non marchand"),"Non marchand",IF(AND(ISTEXT(Tableau2[[#This Row],['[mode_heb_regroupe']]]),Tableau2[[#This Row],['[mode_heb_regroupe']]]&lt;&gt;"Non marchand"),"Marchand",""))</f>
        <v/>
      </c>
      <c r="FV42" s="35" t="s">
        <v>1387</v>
      </c>
      <c r="FY42" s="60" t="str">
        <f>IF(ISNUMBER(Tableau2[[#This Row],['[distance_heb_enq']]]),Tableau2[[#This Row],['[distance_heb_enq']]]*(1.1+0.3*EXP(-Tableau2[[#This Row],['[distance_heb_enq']]]/20)),"")</f>
        <v/>
      </c>
      <c r="GM42" s="35"/>
      <c r="GN42" s="35" t="s">
        <v>1277</v>
      </c>
      <c r="GO42" s="35">
        <v>1</v>
      </c>
      <c r="GP42" s="35">
        <v>0</v>
      </c>
      <c r="GQ42" s="35">
        <v>0</v>
      </c>
      <c r="GR42" s="35">
        <v>0</v>
      </c>
      <c r="GS42" s="35">
        <v>0</v>
      </c>
      <c r="GT42" s="35">
        <v>0</v>
      </c>
      <c r="GU42" s="35">
        <v>0</v>
      </c>
      <c r="GV42" s="35">
        <v>0</v>
      </c>
      <c r="GW42" s="35">
        <v>0</v>
      </c>
      <c r="GY42" s="48"/>
      <c r="HB42" s="48" t="str">
        <f>IF(ISNUMBER(Tableau2[[#This Row],['[tour_dep_to']]]),Tableau2[[#This Row],['[tour_dep_to']]]/Tableau2[[#This Row],['[tour_to_nb_jour']]],"")</f>
        <v/>
      </c>
      <c r="HE42" s="20"/>
      <c r="HF42" s="48" t="str">
        <f>IF(AND(ISTEXT(Tableau2[[#This Row],['[intention_dep']]]),Tableau2[[#This Row],['[tour_exc']]]="excursionniste"),Tableau2[[#This Row],['[intention_dep']]],"")</f>
        <v/>
      </c>
      <c r="HG42" s="48" t="str">
        <f>IF(AND(ISTEXT(Tableau2[[#This Row],['[intention_dep']]]),Tableau2[[#This Row],['[tour_exc']]]="touriste"),Tableau2[[#This Row],['[intention_dep']]],"")</f>
        <v/>
      </c>
      <c r="HJ42" s="20"/>
      <c r="HN42" s="20" t="s">
        <v>1599</v>
      </c>
      <c r="HO42" s="20"/>
      <c r="HP42" s="20" t="s">
        <v>1599</v>
      </c>
      <c r="HQ42" s="20"/>
      <c r="HR42" s="20" t="s">
        <v>1599</v>
      </c>
      <c r="HS42" s="20"/>
      <c r="HT42" s="20" t="s">
        <v>1599</v>
      </c>
      <c r="HU42" s="20"/>
      <c r="HX42" s="20" t="s">
        <v>1599</v>
      </c>
      <c r="JW42"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pas exploitable</v>
      </c>
      <c r="JX42"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42" s="35" t="s">
        <v>1325</v>
      </c>
      <c r="KA42" s="35">
        <v>1</v>
      </c>
      <c r="KB42" s="35">
        <v>0</v>
      </c>
      <c r="KC42" s="35">
        <v>0</v>
      </c>
      <c r="KD42" s="35"/>
      <c r="KE42" s="48"/>
      <c r="KF42" s="35" t="s">
        <v>1442</v>
      </c>
      <c r="KG42" s="48"/>
      <c r="KH42" s="44">
        <v>79000</v>
      </c>
      <c r="KI42" s="35" t="s">
        <v>1281</v>
      </c>
      <c r="KL42" s="48" t="str">
        <f>IF(ISNUMBER(Tableau2[[#This Row],['[distance_domicile_enq']]]),Tableau2[[#This Row],['[distance_domicile_enq']]]*(1.1+0.3*EXP(-Tableau2[[#This Row],['[distance_domicile_enq']]]/20)),"")</f>
        <v/>
      </c>
      <c r="KN42" s="48"/>
      <c r="KO42" s="48"/>
      <c r="KP42" s="35">
        <v>61</v>
      </c>
      <c r="KQ42" s="35" t="s">
        <v>1301</v>
      </c>
      <c r="KR42" s="35" t="s">
        <v>1283</v>
      </c>
      <c r="KS42" s="35"/>
      <c r="KW42" s="35" t="s">
        <v>1310</v>
      </c>
    </row>
    <row r="43" spans="1:311" x14ac:dyDescent="0.2">
      <c r="A43" s="35" t="s">
        <v>1612</v>
      </c>
      <c r="B43" s="35" t="s">
        <v>568</v>
      </c>
      <c r="C43" s="35" t="s">
        <v>211</v>
      </c>
      <c r="D43" s="60">
        <v>4</v>
      </c>
      <c r="E43" s="48">
        <f>Tableau2[[#This Row],['[taille_totale_groupe_corrige']]]/Tableau2[[#This Row],['[nb_repondant_groupe']]]</f>
        <v>2.25</v>
      </c>
      <c r="F43" s="48"/>
      <c r="G43" s="48" t="str">
        <f>CONCATENATE(Tableau2[[#This Row],['[id_site_enq']]],"-",Tableau2[[#This Row],['[date_enq_num']]],"-",Tableau2[[#This Row],['[categorie_corrige']]])</f>
        <v>50-43358-</v>
      </c>
      <c r="H43" s="61">
        <v>4</v>
      </c>
      <c r="I43" s="35">
        <v>50</v>
      </c>
      <c r="J43" s="35" t="s">
        <v>795</v>
      </c>
      <c r="K43" s="36">
        <v>43358</v>
      </c>
      <c r="L43" s="37">
        <f t="shared" si="2"/>
        <v>43358</v>
      </c>
      <c r="M43" s="35">
        <v>10</v>
      </c>
      <c r="N43" s="35">
        <v>17</v>
      </c>
      <c r="P43" s="35">
        <v>43</v>
      </c>
      <c r="Q43" s="35">
        <v>4</v>
      </c>
      <c r="R43" s="60" t="str">
        <f>IF(OR(ISNUMBER(Tableau2[[#This Row],['[monvelo_musc']]]),ISNUMBER(Tableau2[[#This Row],['[monvelo_vae']]]),ISNUMBER(Tableau2[[#This Row],['[pret_musc']]]),ISNUMBER(Tableau2[[#This Row],['[pret_vae']]]),ISNUMBER(Tableau2[[#This Row],['[loc_vae']]]),ISNUMBER(Tableau2[[#This Row],['[loc_musc']]])),SUM(Tableau2[[#This Row],['[monvelo_musc']]:['[loc_vae']]]),"")</f>
        <v/>
      </c>
      <c r="S43" s="60" t="str">
        <f>IF(OR(ISNUMBER(Tableau2[[#This Row],['[monvelo_vae']]]),ISNUMBER(Tableau2[[#This Row],['[pret_vae']]]),ISNUMBER(Tableau2[[#This Row],['[loc_vae']]])),Tableau2[[#This Row],['[monvelo_vae']]]+Tableau2[[#This Row],['[pret_vae']]]+Tableau2[[#This Row],['[loc_vae']]],"")</f>
        <v/>
      </c>
      <c r="T43" s="60" t="str">
        <f>IF(OR(ISNUMBER(Tableau2[[#This Row],['[monvelo_musc']]]),ISNUMBER(Tableau2[[#This Row],['[pret_musc']]]),ISNUMBER(Tableau2[[#This Row],['[loc_musc']]])),Tableau2[[#This Row],['[monvelo_musc']]]+Tableau2[[#This Row],['[pret_musc']]]+Tableau2[[#This Row],['[loc_musc']]],"")</f>
        <v/>
      </c>
      <c r="U43" s="60" t="str">
        <f>IF(OR(ISNUMBER(Tableau2[[#This Row],['[loc_musc']]]),ISNUMBER(Tableau2[[#This Row],['[loc_vae']]])),Tableau2[[#This Row],['[loc_musc']]]+Tableau2[[#This Row],['[loc_vae']]],"")</f>
        <v/>
      </c>
      <c r="AL43" s="35" t="s">
        <v>1285</v>
      </c>
      <c r="AM43" s="48" t="s">
        <v>1285</v>
      </c>
      <c r="AN43" s="35" t="s">
        <v>52</v>
      </c>
      <c r="AP43" s="37">
        <v>45</v>
      </c>
      <c r="AQ43" s="72">
        <v>45</v>
      </c>
      <c r="AR43" s="72">
        <v>45</v>
      </c>
      <c r="AS43" s="72">
        <f>Tableau2[[#This Row],['[km_sortie_corrige']]]*Tableau2[[#This Row],['[coef_red']]]</f>
        <v>0</v>
      </c>
      <c r="AT43" s="72">
        <f>Tableau2[[#This Row],['[km_sortie_corrige']]]*Tableau2[[#This Row],['[coef_red']]]*IF(Tableau2[[#This Row],['[type_trajet']]]="Boucle",0.4,1)</f>
        <v>0</v>
      </c>
      <c r="AW43" s="35" t="s">
        <v>1277</v>
      </c>
      <c r="AX43" s="35">
        <v>1</v>
      </c>
      <c r="AY43" s="35">
        <v>0</v>
      </c>
      <c r="AZ43" s="35">
        <v>0</v>
      </c>
      <c r="BA43" s="35">
        <v>0</v>
      </c>
      <c r="BB43" s="35">
        <v>0</v>
      </c>
      <c r="BC43" s="35">
        <v>0</v>
      </c>
      <c r="BD43" s="35">
        <v>0</v>
      </c>
      <c r="BE43" s="35">
        <v>0</v>
      </c>
      <c r="BI43" s="48" t="str">
        <f>IF(OR(Tableau2[[#This Row],['[type_groupe']]]="En famille",Tableau2[[#This Row],['[type_groupe']]]="Avec des amis",Tableau2[[#This Row],['[type_groupe']]]="En club",Tableau2[[#This Row],['[type_groupe']]]="En groupe avec une agence ou TO"),"En groupe",Tableau2[[#This Row],['[type_groupe']]])</f>
        <v>En groupe</v>
      </c>
      <c r="BJ43"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groupe</v>
      </c>
      <c r="BK43" s="35" t="s">
        <v>1329</v>
      </c>
      <c r="BL43" s="35">
        <v>0</v>
      </c>
      <c r="BM43" s="35">
        <v>0</v>
      </c>
      <c r="BN43" s="35">
        <v>0</v>
      </c>
      <c r="BO43" s="35">
        <v>1</v>
      </c>
      <c r="BP43" s="35">
        <v>0</v>
      </c>
      <c r="BQ43" s="35">
        <v>0</v>
      </c>
      <c r="BR43" s="35">
        <v>0</v>
      </c>
      <c r="BU43" s="72">
        <f>Tableau2[[#This Row],['[nb_enfants']]]+Tableau2[[#This Row],['[nb_adultes']]]</f>
        <v>9</v>
      </c>
      <c r="BV43" s="72">
        <f>Tableau2[[#This Row],['[taille_totale_groupe']]]</f>
        <v>9</v>
      </c>
      <c r="BW43" s="37">
        <v>0</v>
      </c>
      <c r="BX43" s="37">
        <v>9</v>
      </c>
      <c r="BY43" s="35" t="s">
        <v>1705</v>
      </c>
      <c r="BZ43" s="35">
        <v>1</v>
      </c>
      <c r="CA43" s="35">
        <v>1</v>
      </c>
      <c r="CB43" s="35">
        <v>0</v>
      </c>
      <c r="CC43" s="35">
        <v>1</v>
      </c>
      <c r="CD43" s="35">
        <v>1</v>
      </c>
      <c r="CE43" s="35">
        <v>0</v>
      </c>
      <c r="CF43" s="35">
        <v>1</v>
      </c>
      <c r="CG43" s="35">
        <v>1</v>
      </c>
      <c r="CH43" s="35">
        <v>0</v>
      </c>
      <c r="CI43" s="35">
        <v>0</v>
      </c>
      <c r="CJ43" s="35">
        <v>1</v>
      </c>
      <c r="CK43" s="35">
        <v>0</v>
      </c>
      <c r="CL43" s="35">
        <v>0</v>
      </c>
      <c r="CO43" s="35" t="s">
        <v>1291</v>
      </c>
      <c r="CP43" s="35">
        <v>10</v>
      </c>
      <c r="CQ43" s="35" t="s">
        <v>1763</v>
      </c>
      <c r="CR43" s="35">
        <v>1</v>
      </c>
      <c r="CS43" s="35">
        <v>0</v>
      </c>
      <c r="CT43" s="35">
        <v>1</v>
      </c>
      <c r="CU43" s="35">
        <v>1</v>
      </c>
      <c r="CV43" s="35">
        <v>1</v>
      </c>
      <c r="CW43" s="35">
        <v>1</v>
      </c>
      <c r="CX43" s="35">
        <v>0</v>
      </c>
      <c r="CY43" s="35">
        <v>1</v>
      </c>
      <c r="CZ43" s="35">
        <v>0</v>
      </c>
      <c r="DA43" s="35">
        <v>0</v>
      </c>
      <c r="DB43" s="35">
        <v>0</v>
      </c>
      <c r="DC43" s="35">
        <v>0</v>
      </c>
      <c r="DD43" s="35">
        <v>0</v>
      </c>
      <c r="DH43" s="35" t="s">
        <v>1323</v>
      </c>
      <c r="DO43" s="35" t="s">
        <v>1848</v>
      </c>
      <c r="DP43" s="35">
        <v>1</v>
      </c>
      <c r="DQ43" s="35">
        <v>0</v>
      </c>
      <c r="DR43" s="35">
        <v>0</v>
      </c>
      <c r="DS43" s="35">
        <v>0</v>
      </c>
      <c r="DT43" s="35">
        <v>0</v>
      </c>
      <c r="DU43" s="35">
        <v>0</v>
      </c>
      <c r="DV43" s="35">
        <v>0</v>
      </c>
      <c r="DW43" s="35">
        <v>0</v>
      </c>
      <c r="DX43" s="35">
        <v>1</v>
      </c>
      <c r="DY43" s="35">
        <v>0</v>
      </c>
      <c r="DZ43" s="35">
        <v>1</v>
      </c>
      <c r="EA43" s="35">
        <v>0</v>
      </c>
      <c r="EB43" s="35">
        <v>0</v>
      </c>
      <c r="EC43" s="35">
        <v>1</v>
      </c>
      <c r="ED43" s="35">
        <v>0</v>
      </c>
      <c r="EE43" s="35">
        <v>0</v>
      </c>
      <c r="EL43" s="35">
        <v>4</v>
      </c>
      <c r="EM43" s="35">
        <v>4</v>
      </c>
      <c r="EN43" s="35">
        <v>4</v>
      </c>
      <c r="EO43" s="35">
        <v>4</v>
      </c>
      <c r="EP43" s="35">
        <v>4</v>
      </c>
      <c r="EQ43" s="35">
        <v>4</v>
      </c>
      <c r="ER43" s="35" t="s">
        <v>1599</v>
      </c>
      <c r="ES43" s="35">
        <v>3</v>
      </c>
      <c r="ET43" s="35">
        <v>3</v>
      </c>
      <c r="EU43" s="35">
        <v>3</v>
      </c>
      <c r="EV43" s="35" t="s">
        <v>1599</v>
      </c>
      <c r="EW43" s="35">
        <v>3</v>
      </c>
      <c r="EX43" s="35">
        <v>3</v>
      </c>
      <c r="EY43" s="35">
        <v>3</v>
      </c>
      <c r="EZ43" s="35">
        <v>3</v>
      </c>
      <c r="FA43" s="35">
        <v>3</v>
      </c>
      <c r="FB43" s="35">
        <v>1</v>
      </c>
      <c r="FC43" s="35">
        <v>3</v>
      </c>
      <c r="FD43" s="35" t="s">
        <v>1599</v>
      </c>
      <c r="FE43" s="35">
        <v>3</v>
      </c>
      <c r="FF43" s="35" t="s">
        <v>1599</v>
      </c>
      <c r="FG43" s="35" t="s">
        <v>1599</v>
      </c>
      <c r="FH43" s="35" t="s">
        <v>1881</v>
      </c>
      <c r="FI43" s="35" t="s">
        <v>54</v>
      </c>
      <c r="FJ43"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touriste</v>
      </c>
      <c r="FK43" s="48" t="str">
        <f>IF(Tableau2[[#This Row],['[tour_exc']]]="excursionniste","exc",IF(Tableau2[[#This Row],['[categorie_corrige']]]="Itinérant","iti","tour"))</f>
        <v>tour</v>
      </c>
      <c r="FL43" s="48" t="str">
        <f>CONCATENATE(Tableau2[[#This Row],['[id_troncon']]],"-",Tableau2[[#This Row],['[profil']]])</f>
        <v>4-tour</v>
      </c>
      <c r="FM43" s="37">
        <v>15</v>
      </c>
      <c r="FN43" s="72">
        <v>15</v>
      </c>
      <c r="FO43" s="35" t="s">
        <v>1324</v>
      </c>
      <c r="FR43" s="48" t="s">
        <v>2024</v>
      </c>
      <c r="FS43" s="48" t="str">
        <f>IF(AND(ISTEXT(Tableau2[[#This Row],['[mode_heb_regroupe']]]),Tableau2[[#This Row],['[mode_heb_regroupe']]]="Non marchand"),"Non marchand",IF(AND(ISTEXT(Tableau2[[#This Row],['[mode_heb_regroupe']]]),Tableau2[[#This Row],['[mode_heb_regroupe']]]&lt;&gt;"Non marchand"),"Marchand",""))</f>
        <v>Marchand</v>
      </c>
      <c r="FT43" s="35" t="s">
        <v>54</v>
      </c>
      <c r="FU43" s="37">
        <v>5</v>
      </c>
      <c r="FV43" s="35" t="s">
        <v>1468</v>
      </c>
      <c r="FY43" s="60" t="str">
        <f>IF(ISNUMBER(Tableau2[[#This Row],['[distance_heb_enq']]]),Tableau2[[#This Row],['[distance_heb_enq']]]*(1.1+0.3*EXP(-Tableau2[[#This Row],['[distance_heb_enq']]]/20)),"")</f>
        <v/>
      </c>
      <c r="FZ43" s="35" t="s">
        <v>1296</v>
      </c>
      <c r="GB43" s="35" t="s">
        <v>1284</v>
      </c>
      <c r="GD43" s="35">
        <v>600</v>
      </c>
      <c r="GE43" s="35" t="s">
        <v>1441</v>
      </c>
      <c r="GH43" s="48">
        <v>32</v>
      </c>
      <c r="GK43" s="48">
        <v>53</v>
      </c>
      <c r="GL43" s="35" t="s">
        <v>850</v>
      </c>
      <c r="GM43" s="35" t="s">
        <v>1298</v>
      </c>
      <c r="GN43" s="35" t="s">
        <v>1907</v>
      </c>
      <c r="GO43" s="35">
        <v>0</v>
      </c>
      <c r="GP43" s="35">
        <v>1</v>
      </c>
      <c r="GQ43" s="35">
        <v>1</v>
      </c>
      <c r="GR43" s="35">
        <v>0</v>
      </c>
      <c r="GS43" s="35">
        <v>0</v>
      </c>
      <c r="GT43" s="35">
        <v>0</v>
      </c>
      <c r="GU43" s="35">
        <v>1</v>
      </c>
      <c r="GV43" s="35">
        <v>0</v>
      </c>
      <c r="GW43" s="35">
        <v>0</v>
      </c>
      <c r="GY43" s="48"/>
      <c r="HB43" s="48" t="str">
        <f>IF(ISNUMBER(Tableau2[[#This Row],['[tour_dep_to']]]),Tableau2[[#This Row],['[tour_dep_to']]]/Tableau2[[#This Row],['[tour_to_nb_jour']]],"")</f>
        <v/>
      </c>
      <c r="HE43" s="20"/>
      <c r="HF43" s="48" t="str">
        <f>IF(AND(ISTEXT(Tableau2[[#This Row],['[intention_dep']]]),Tableau2[[#This Row],['[tour_exc']]]="excursionniste"),Tableau2[[#This Row],['[intention_dep']]],"")</f>
        <v/>
      </c>
      <c r="HG43" s="48" t="str">
        <f>IF(AND(ISTEXT(Tableau2[[#This Row],['[intention_dep']]]),Tableau2[[#This Row],['[tour_exc']]]="touriste"),Tableau2[[#This Row],['[intention_dep']]],"")</f>
        <v/>
      </c>
      <c r="HJ43" s="20">
        <v>15</v>
      </c>
      <c r="HN43" s="20" t="s">
        <v>1599</v>
      </c>
      <c r="HO43" s="20"/>
      <c r="HP43" s="20" t="s">
        <v>1599</v>
      </c>
      <c r="HQ43" s="20"/>
      <c r="HR43" s="20" t="s">
        <v>1599</v>
      </c>
      <c r="HS43" s="20"/>
      <c r="HT43" s="20" t="s">
        <v>1599</v>
      </c>
      <c r="HU43" s="20"/>
      <c r="HX43" s="20" t="s">
        <v>1599</v>
      </c>
      <c r="JW43"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pas exploitable</v>
      </c>
      <c r="JX43"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43" s="35" t="s">
        <v>1299</v>
      </c>
      <c r="KA43" s="35">
        <v>0</v>
      </c>
      <c r="KB43" s="35">
        <v>0</v>
      </c>
      <c r="KC43" s="35">
        <v>1</v>
      </c>
      <c r="KD43" s="35" t="s">
        <v>1926</v>
      </c>
      <c r="KE43" s="48"/>
      <c r="KF43" s="35" t="s">
        <v>1469</v>
      </c>
      <c r="KG43" s="48"/>
      <c r="KH43" s="44">
        <v>26000</v>
      </c>
      <c r="KI43" s="35" t="s">
        <v>1281</v>
      </c>
      <c r="KL43" s="48" t="str">
        <f>IF(ISNUMBER(Tableau2[[#This Row],['[distance_domicile_enq']]]),Tableau2[[#This Row],['[distance_domicile_enq']]]*(1.1+0.3*EXP(-Tableau2[[#This Row],['[distance_domicile_enq']]]/20)),"")</f>
        <v/>
      </c>
      <c r="KN43" s="48"/>
      <c r="KO43" s="48"/>
      <c r="KP43" s="35">
        <v>60</v>
      </c>
      <c r="KQ43" s="35" t="s">
        <v>1301</v>
      </c>
      <c r="KR43" s="35" t="s">
        <v>1336</v>
      </c>
      <c r="KS43" s="35"/>
      <c r="KW43" s="35" t="s">
        <v>1303</v>
      </c>
    </row>
    <row r="44" spans="1:311" x14ac:dyDescent="0.2">
      <c r="A44" s="35" t="s">
        <v>1612</v>
      </c>
      <c r="B44" s="35" t="s">
        <v>568</v>
      </c>
      <c r="C44" s="35" t="s">
        <v>212</v>
      </c>
      <c r="D44" s="60">
        <v>1</v>
      </c>
      <c r="E44" s="48">
        <f>Tableau2[[#This Row],['[taille_totale_groupe_corrige']]]/Tableau2[[#This Row],['[nb_repondant_groupe']]]</f>
        <v>1</v>
      </c>
      <c r="F44" s="48"/>
      <c r="G44" s="48" t="str">
        <f>CONCATENATE(Tableau2[[#This Row],['[id_site_enq']]],"-",Tableau2[[#This Row],['[date_enq_num']]],"-",Tableau2[[#This Row],['[categorie_corrige']]])</f>
        <v>50-43358-</v>
      </c>
      <c r="H44" s="61">
        <v>1</v>
      </c>
      <c r="I44" s="35">
        <v>50</v>
      </c>
      <c r="J44" s="35" t="s">
        <v>795</v>
      </c>
      <c r="K44" s="36">
        <v>43358</v>
      </c>
      <c r="L44" s="37">
        <f t="shared" si="2"/>
        <v>43358</v>
      </c>
      <c r="M44" s="35">
        <v>10</v>
      </c>
      <c r="N44" s="35">
        <v>17</v>
      </c>
      <c r="P44" s="35">
        <v>43</v>
      </c>
      <c r="Q44" s="35">
        <v>4</v>
      </c>
      <c r="R44" s="60" t="str">
        <f>IF(OR(ISNUMBER(Tableau2[[#This Row],['[monvelo_musc']]]),ISNUMBER(Tableau2[[#This Row],['[monvelo_vae']]]),ISNUMBER(Tableau2[[#This Row],['[pret_musc']]]),ISNUMBER(Tableau2[[#This Row],['[pret_vae']]]),ISNUMBER(Tableau2[[#This Row],['[loc_vae']]]),ISNUMBER(Tableau2[[#This Row],['[loc_musc']]])),SUM(Tableau2[[#This Row],['[monvelo_musc']]:['[loc_vae']]]),"")</f>
        <v/>
      </c>
      <c r="S44" s="60" t="str">
        <f>IF(OR(ISNUMBER(Tableau2[[#This Row],['[monvelo_vae']]]),ISNUMBER(Tableau2[[#This Row],['[pret_vae']]]),ISNUMBER(Tableau2[[#This Row],['[loc_vae']]])),Tableau2[[#This Row],['[monvelo_vae']]]+Tableau2[[#This Row],['[pret_vae']]]+Tableau2[[#This Row],['[loc_vae']]],"")</f>
        <v/>
      </c>
      <c r="T44" s="60" t="str">
        <f>IF(OR(ISNUMBER(Tableau2[[#This Row],['[monvelo_musc']]]),ISNUMBER(Tableau2[[#This Row],['[pret_musc']]]),ISNUMBER(Tableau2[[#This Row],['[loc_musc']]])),Tableau2[[#This Row],['[monvelo_musc']]]+Tableau2[[#This Row],['[pret_musc']]]+Tableau2[[#This Row],['[loc_musc']]],"")</f>
        <v/>
      </c>
      <c r="U44" s="60" t="str">
        <f>IF(OR(ISNUMBER(Tableau2[[#This Row],['[loc_musc']]]),ISNUMBER(Tableau2[[#This Row],['[loc_vae']]])),Tableau2[[#This Row],['[loc_musc']]]+Tableau2[[#This Row],['[loc_vae']]],"")</f>
        <v/>
      </c>
      <c r="AL44" s="35" t="s">
        <v>1274</v>
      </c>
      <c r="AM44" s="48" t="s">
        <v>1274</v>
      </c>
      <c r="AN44" s="35" t="s">
        <v>1275</v>
      </c>
      <c r="AP44" s="37">
        <v>16</v>
      </c>
      <c r="AQ44" s="72">
        <v>16</v>
      </c>
      <c r="AR44" s="72">
        <v>16</v>
      </c>
      <c r="AS44" s="72">
        <f>Tableau2[[#This Row],['[km_sortie_corrige']]]*Tableau2[[#This Row],['[coef_red']]]</f>
        <v>0</v>
      </c>
      <c r="AT44" s="72">
        <f>Tableau2[[#This Row],['[km_sortie_corrige']]]*Tableau2[[#This Row],['[coef_red']]]*IF(Tableau2[[#This Row],['[type_trajet']]]="Boucle",0.4,1)</f>
        <v>0</v>
      </c>
      <c r="AU44" s="35" t="s">
        <v>1276</v>
      </c>
      <c r="AW44" s="35" t="s">
        <v>1277</v>
      </c>
      <c r="AX44" s="35">
        <v>1</v>
      </c>
      <c r="AY44" s="35">
        <v>0</v>
      </c>
      <c r="AZ44" s="35">
        <v>0</v>
      </c>
      <c r="BA44" s="35">
        <v>0</v>
      </c>
      <c r="BB44" s="35">
        <v>0</v>
      </c>
      <c r="BC44" s="35">
        <v>0</v>
      </c>
      <c r="BD44" s="35">
        <v>0</v>
      </c>
      <c r="BE44" s="35">
        <v>0</v>
      </c>
      <c r="BI44" s="48" t="str">
        <f>IF(OR(Tableau2[[#This Row],['[type_groupe']]]="En famille",Tableau2[[#This Row],['[type_groupe']]]="Avec des amis",Tableau2[[#This Row],['[type_groupe']]]="En club",Tableau2[[#This Row],['[type_groupe']]]="En groupe avec une agence ou TO"),"En groupe",Tableau2[[#This Row],['[type_groupe']]])</f>
        <v>Seul</v>
      </c>
      <c r="BJ44"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Seul</v>
      </c>
      <c r="BK44" s="35" t="s">
        <v>1278</v>
      </c>
      <c r="BL44" s="35">
        <v>1</v>
      </c>
      <c r="BM44" s="35">
        <v>0</v>
      </c>
      <c r="BN44" s="35">
        <v>0</v>
      </c>
      <c r="BO44" s="35">
        <v>0</v>
      </c>
      <c r="BP44" s="35">
        <v>0</v>
      </c>
      <c r="BQ44" s="35">
        <v>0</v>
      </c>
      <c r="BR44" s="35">
        <v>0</v>
      </c>
      <c r="BU44" s="72">
        <f>Tableau2[[#This Row],['[nb_enfants']]]+Tableau2[[#This Row],['[nb_adultes']]]</f>
        <v>1</v>
      </c>
      <c r="BV44" s="72">
        <f>Tableau2[[#This Row],['[taille_totale_groupe']]]</f>
        <v>1</v>
      </c>
      <c r="BW44" s="37">
        <v>0</v>
      </c>
      <c r="BX44" s="37">
        <v>1</v>
      </c>
      <c r="BY44" s="35" t="s">
        <v>1346</v>
      </c>
      <c r="BZ44" s="35">
        <v>0</v>
      </c>
      <c r="CA44" s="35">
        <v>0</v>
      </c>
      <c r="CB44" s="35">
        <v>0</v>
      </c>
      <c r="CC44" s="35">
        <v>0</v>
      </c>
      <c r="CD44" s="35">
        <v>0</v>
      </c>
      <c r="CE44" s="35">
        <v>1</v>
      </c>
      <c r="CF44" s="35">
        <v>0</v>
      </c>
      <c r="CG44" s="35">
        <v>0</v>
      </c>
      <c r="CH44" s="35">
        <v>0</v>
      </c>
      <c r="CI44" s="35">
        <v>0</v>
      </c>
      <c r="CJ44" s="35">
        <v>0</v>
      </c>
      <c r="CK44" s="35">
        <v>0</v>
      </c>
      <c r="CL44" s="35">
        <v>0</v>
      </c>
      <c r="CO44" s="35" t="s">
        <v>1322</v>
      </c>
      <c r="CP44" s="35">
        <v>120</v>
      </c>
      <c r="CQ44" s="35" t="s">
        <v>1772</v>
      </c>
      <c r="CR44" s="35">
        <v>0</v>
      </c>
      <c r="CS44" s="35">
        <v>0</v>
      </c>
      <c r="CT44" s="35">
        <v>0</v>
      </c>
      <c r="CU44" s="35">
        <v>0</v>
      </c>
      <c r="CV44" s="35">
        <v>0</v>
      </c>
      <c r="CW44" s="35">
        <v>0</v>
      </c>
      <c r="CX44" s="35">
        <v>0</v>
      </c>
      <c r="CY44" s="35">
        <v>0</v>
      </c>
      <c r="CZ44" s="35">
        <v>0</v>
      </c>
      <c r="DA44" s="35">
        <v>0</v>
      </c>
      <c r="DB44" s="35">
        <v>0</v>
      </c>
      <c r="DC44" s="35">
        <v>1</v>
      </c>
      <c r="DD44" s="35">
        <v>0</v>
      </c>
      <c r="DO44" s="35" t="s">
        <v>1280</v>
      </c>
      <c r="DP44" s="35">
        <v>0</v>
      </c>
      <c r="DQ44" s="35">
        <v>0</v>
      </c>
      <c r="DR44" s="35">
        <v>0</v>
      </c>
      <c r="DS44" s="35">
        <v>0</v>
      </c>
      <c r="DT44" s="35">
        <v>0</v>
      </c>
      <c r="DU44" s="35">
        <v>0</v>
      </c>
      <c r="DV44" s="35">
        <v>0</v>
      </c>
      <c r="DW44" s="35">
        <v>0</v>
      </c>
      <c r="DX44" s="35">
        <v>0</v>
      </c>
      <c r="DY44" s="35">
        <v>0</v>
      </c>
      <c r="DZ44" s="35">
        <v>0</v>
      </c>
      <c r="EA44" s="35">
        <v>0</v>
      </c>
      <c r="EB44" s="35">
        <v>0</v>
      </c>
      <c r="EC44" s="35">
        <v>0</v>
      </c>
      <c r="ED44" s="35">
        <v>1</v>
      </c>
      <c r="EE44" s="35">
        <v>0</v>
      </c>
      <c r="EL44" s="35">
        <v>4</v>
      </c>
      <c r="EM44" s="35">
        <v>4</v>
      </c>
      <c r="EN44" s="35">
        <v>2</v>
      </c>
      <c r="EO44" s="35">
        <v>4</v>
      </c>
      <c r="EP44" s="35">
        <v>4</v>
      </c>
      <c r="EQ44" s="35">
        <v>3</v>
      </c>
      <c r="ER44" s="35" t="s">
        <v>1599</v>
      </c>
      <c r="ES44" s="35">
        <v>4</v>
      </c>
      <c r="ET44" s="35">
        <v>4</v>
      </c>
      <c r="EU44" s="35">
        <v>4</v>
      </c>
      <c r="EV44" s="35">
        <v>4</v>
      </c>
      <c r="EW44" s="35" t="s">
        <v>1599</v>
      </c>
      <c r="EX44" s="35" t="s">
        <v>1599</v>
      </c>
      <c r="EY44" s="35" t="s">
        <v>1599</v>
      </c>
      <c r="EZ44" s="35" t="s">
        <v>1599</v>
      </c>
      <c r="FA44" s="35">
        <v>3</v>
      </c>
      <c r="FB44" s="35">
        <v>1</v>
      </c>
      <c r="FC44" s="35" t="s">
        <v>1599</v>
      </c>
      <c r="FD44" s="35" t="s">
        <v>1599</v>
      </c>
      <c r="FE44" s="35">
        <v>1</v>
      </c>
      <c r="FF44" s="35" t="s">
        <v>1599</v>
      </c>
      <c r="FG44" s="35" t="s">
        <v>1599</v>
      </c>
      <c r="FH44" s="35" t="s">
        <v>1881</v>
      </c>
      <c r="FI44" s="35" t="s">
        <v>51</v>
      </c>
      <c r="FJ44"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excursionniste</v>
      </c>
      <c r="FK44" s="48" t="str">
        <f>IF(Tableau2[[#This Row],['[tour_exc']]]="excursionniste","exc",IF(Tableau2[[#This Row],['[categorie_corrige']]]="Itinérant","iti","tour"))</f>
        <v>exc</v>
      </c>
      <c r="FL44" s="48" t="str">
        <f>CONCATENATE(Tableau2[[#This Row],['[id_troncon']]],"-",Tableau2[[#This Row],['[profil']]])</f>
        <v>4-exc</v>
      </c>
      <c r="FM44" s="37"/>
      <c r="FN44" s="72" t="s">
        <v>1599</v>
      </c>
      <c r="FS44" s="48" t="str">
        <f>IF(AND(ISTEXT(Tableau2[[#This Row],['[mode_heb_regroupe']]]),Tableau2[[#This Row],['[mode_heb_regroupe']]]="Non marchand"),"Non marchand",IF(AND(ISTEXT(Tableau2[[#This Row],['[mode_heb_regroupe']]]),Tableau2[[#This Row],['[mode_heb_regroupe']]]&lt;&gt;"Non marchand"),"Marchand",""))</f>
        <v/>
      </c>
      <c r="FY44" s="60" t="str">
        <f>IF(ISNUMBER(Tableau2[[#This Row],['[distance_heb_enq']]]),Tableau2[[#This Row],['[distance_heb_enq']]]*(1.1+0.3*EXP(-Tableau2[[#This Row],['[distance_heb_enq']]]/20)),"")</f>
        <v/>
      </c>
      <c r="GM44" s="35"/>
      <c r="GN44" s="35" t="s">
        <v>1599</v>
      </c>
      <c r="GO44" s="35"/>
      <c r="GP44" s="35"/>
      <c r="GQ44" s="35"/>
      <c r="GY44" s="48"/>
      <c r="HB44" s="48" t="str">
        <f>IF(ISNUMBER(Tableau2[[#This Row],['[tour_dep_to']]]),Tableau2[[#This Row],['[tour_dep_to']]]/Tableau2[[#This Row],['[tour_to_nb_jour']]],"")</f>
        <v/>
      </c>
      <c r="HE44" s="20"/>
      <c r="HF44" s="48" t="str">
        <f>IF(AND(ISTEXT(Tableau2[[#This Row],['[intention_dep']]]),Tableau2[[#This Row],['[tour_exc']]]="excursionniste"),Tableau2[[#This Row],['[intention_dep']]],"")</f>
        <v/>
      </c>
      <c r="HG44" s="48" t="str">
        <f>IF(AND(ISTEXT(Tableau2[[#This Row],['[intention_dep']]]),Tableau2[[#This Row],['[tour_exc']]]="touriste"),Tableau2[[#This Row],['[intention_dep']]],"")</f>
        <v/>
      </c>
      <c r="HJ44" s="20"/>
      <c r="HN44" s="20" t="s">
        <v>1599</v>
      </c>
      <c r="HO44" s="20"/>
      <c r="HP44" s="20" t="s">
        <v>1599</v>
      </c>
      <c r="HQ44" s="20"/>
      <c r="HR44" s="20" t="s">
        <v>1599</v>
      </c>
      <c r="HS44" s="20"/>
      <c r="HT44" s="20" t="s">
        <v>1599</v>
      </c>
      <c r="HU44" s="20"/>
      <c r="HX44" s="20" t="s">
        <v>1599</v>
      </c>
      <c r="JW44"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
      </c>
      <c r="JX44"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44" s="35" t="s">
        <v>1299</v>
      </c>
      <c r="KA44" s="35">
        <v>0</v>
      </c>
      <c r="KB44" s="35">
        <v>0</v>
      </c>
      <c r="KC44" s="35">
        <v>1</v>
      </c>
      <c r="KD44" s="35" t="s">
        <v>1470</v>
      </c>
      <c r="KE44" s="48"/>
      <c r="KF44" s="35" t="s">
        <v>1376</v>
      </c>
      <c r="KG44" s="48"/>
      <c r="KH44" s="44">
        <v>17690</v>
      </c>
      <c r="KI44" s="35" t="s">
        <v>1281</v>
      </c>
      <c r="KL44" s="48" t="str">
        <f>IF(ISNUMBER(Tableau2[[#This Row],['[distance_domicile_enq']]]),Tableau2[[#This Row],['[distance_domicile_enq']]]*(1.1+0.3*EXP(-Tableau2[[#This Row],['[distance_domicile_enq']]]/20)),"")</f>
        <v/>
      </c>
      <c r="KN44" s="48"/>
      <c r="KO44" s="48"/>
      <c r="KP44" s="35">
        <v>65</v>
      </c>
      <c r="KQ44" s="35" t="s">
        <v>1282</v>
      </c>
      <c r="KR44" s="35" t="s">
        <v>1283</v>
      </c>
      <c r="KS44" s="35"/>
      <c r="KW44" s="35" t="s">
        <v>1310</v>
      </c>
      <c r="KY44" s="35" t="s">
        <v>1471</v>
      </c>
    </row>
    <row r="45" spans="1:311" x14ac:dyDescent="0.2">
      <c r="A45" s="35" t="s">
        <v>1612</v>
      </c>
      <c r="B45" s="35" t="s">
        <v>568</v>
      </c>
      <c r="C45" s="35" t="s">
        <v>213</v>
      </c>
      <c r="D45" s="60">
        <v>1</v>
      </c>
      <c r="E45" s="48">
        <f>Tableau2[[#This Row],['[taille_totale_groupe_corrige']]]/Tableau2[[#This Row],['[nb_repondant_groupe']]]</f>
        <v>2</v>
      </c>
      <c r="F45" s="48"/>
      <c r="G45" s="48" t="str">
        <f>CONCATENATE(Tableau2[[#This Row],['[id_site_enq']]],"-",Tableau2[[#This Row],['[date_enq_num']]],"-",Tableau2[[#This Row],['[categorie_corrige']]])</f>
        <v>50-43358-</v>
      </c>
      <c r="H45" s="61">
        <v>1</v>
      </c>
      <c r="I45" s="35">
        <v>50</v>
      </c>
      <c r="J45" s="35" t="s">
        <v>795</v>
      </c>
      <c r="K45" s="36">
        <v>43358</v>
      </c>
      <c r="L45" s="37">
        <f t="shared" si="2"/>
        <v>43358</v>
      </c>
      <c r="M45" s="35">
        <v>10</v>
      </c>
      <c r="N45" s="35">
        <v>17</v>
      </c>
      <c r="P45" s="35">
        <v>43</v>
      </c>
      <c r="Q45" s="35">
        <v>4</v>
      </c>
      <c r="R45" s="60" t="str">
        <f>IF(OR(ISNUMBER(Tableau2[[#This Row],['[monvelo_musc']]]),ISNUMBER(Tableau2[[#This Row],['[monvelo_vae']]]),ISNUMBER(Tableau2[[#This Row],['[pret_musc']]]),ISNUMBER(Tableau2[[#This Row],['[pret_vae']]]),ISNUMBER(Tableau2[[#This Row],['[loc_vae']]]),ISNUMBER(Tableau2[[#This Row],['[loc_musc']]])),SUM(Tableau2[[#This Row],['[monvelo_musc']]:['[loc_vae']]]),"")</f>
        <v/>
      </c>
      <c r="S45" s="60" t="str">
        <f>IF(OR(ISNUMBER(Tableau2[[#This Row],['[monvelo_vae']]]),ISNUMBER(Tableau2[[#This Row],['[pret_vae']]]),ISNUMBER(Tableau2[[#This Row],['[loc_vae']]])),Tableau2[[#This Row],['[monvelo_vae']]]+Tableau2[[#This Row],['[pret_vae']]]+Tableau2[[#This Row],['[loc_vae']]],"")</f>
        <v/>
      </c>
      <c r="T45" s="60" t="str">
        <f>IF(OR(ISNUMBER(Tableau2[[#This Row],['[monvelo_musc']]]),ISNUMBER(Tableau2[[#This Row],['[pret_musc']]]),ISNUMBER(Tableau2[[#This Row],['[loc_musc']]])),Tableau2[[#This Row],['[monvelo_musc']]]+Tableau2[[#This Row],['[pret_musc']]]+Tableau2[[#This Row],['[loc_musc']]],"")</f>
        <v/>
      </c>
      <c r="U45" s="60" t="str">
        <f>IF(OR(ISNUMBER(Tableau2[[#This Row],['[loc_musc']]]),ISNUMBER(Tableau2[[#This Row],['[loc_vae']]])),Tableau2[[#This Row],['[loc_musc']]]+Tableau2[[#This Row],['[loc_vae']]],"")</f>
        <v/>
      </c>
      <c r="AL45" s="35" t="s">
        <v>1358</v>
      </c>
      <c r="AM45" s="48" t="s">
        <v>1358</v>
      </c>
      <c r="AN45" s="35" t="s">
        <v>1275</v>
      </c>
      <c r="AP45" s="37">
        <v>20</v>
      </c>
      <c r="AQ45" s="72">
        <v>20</v>
      </c>
      <c r="AR45" s="72">
        <v>20</v>
      </c>
      <c r="AS45" s="72">
        <f>Tableau2[[#This Row],['[km_sortie_corrige']]]*Tableau2[[#This Row],['[coef_red']]]</f>
        <v>0</v>
      </c>
      <c r="AT45" s="72">
        <f>Tableau2[[#This Row],['[km_sortie_corrige']]]*Tableau2[[#This Row],['[coef_red']]]*IF(Tableau2[[#This Row],['[type_trajet']]]="Boucle",0.4,1)</f>
        <v>0</v>
      </c>
      <c r="AU45" s="35" t="s">
        <v>1276</v>
      </c>
      <c r="AW45" s="35" t="s">
        <v>1277</v>
      </c>
      <c r="AX45" s="35">
        <v>1</v>
      </c>
      <c r="AY45" s="35">
        <v>0</v>
      </c>
      <c r="AZ45" s="35">
        <v>0</v>
      </c>
      <c r="BA45" s="35">
        <v>0</v>
      </c>
      <c r="BB45" s="35">
        <v>0</v>
      </c>
      <c r="BC45" s="35">
        <v>0</v>
      </c>
      <c r="BD45" s="35">
        <v>0</v>
      </c>
      <c r="BE45" s="35">
        <v>0</v>
      </c>
      <c r="BI45" s="48" t="str">
        <f>IF(OR(Tableau2[[#This Row],['[type_groupe']]]="En famille",Tableau2[[#This Row],['[type_groupe']]]="Avec des amis",Tableau2[[#This Row],['[type_groupe']]]="En club",Tableau2[[#This Row],['[type_groupe']]]="En groupe avec une agence ou TO"),"En groupe",Tableau2[[#This Row],['[type_groupe']]])</f>
        <v>En couple</v>
      </c>
      <c r="BJ45"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couple</v>
      </c>
      <c r="BK45" s="35" t="s">
        <v>1311</v>
      </c>
      <c r="BL45" s="35">
        <v>0</v>
      </c>
      <c r="BM45" s="35">
        <v>1</v>
      </c>
      <c r="BN45" s="35">
        <v>0</v>
      </c>
      <c r="BO45" s="35">
        <v>0</v>
      </c>
      <c r="BP45" s="35">
        <v>0</v>
      </c>
      <c r="BQ45" s="35">
        <v>0</v>
      </c>
      <c r="BR45" s="35">
        <v>0</v>
      </c>
      <c r="BU45" s="72">
        <f>Tableau2[[#This Row],['[nb_enfants']]]+Tableau2[[#This Row],['[nb_adultes']]]</f>
        <v>2</v>
      </c>
      <c r="BV45" s="72">
        <f>Tableau2[[#This Row],['[taille_totale_groupe']]]</f>
        <v>2</v>
      </c>
      <c r="BW45" s="37">
        <v>0</v>
      </c>
      <c r="BX45" s="37">
        <v>2</v>
      </c>
      <c r="BY45" s="35" t="s">
        <v>1672</v>
      </c>
      <c r="BZ45" s="35">
        <v>0</v>
      </c>
      <c r="CA45" s="35">
        <v>1</v>
      </c>
      <c r="CB45" s="35">
        <v>0</v>
      </c>
      <c r="CC45" s="35">
        <v>0</v>
      </c>
      <c r="CD45" s="35">
        <v>0</v>
      </c>
      <c r="CE45" s="35">
        <v>0</v>
      </c>
      <c r="CF45" s="35">
        <v>0</v>
      </c>
      <c r="CG45" s="35">
        <v>1</v>
      </c>
      <c r="CH45" s="35">
        <v>1</v>
      </c>
      <c r="CI45" s="35">
        <v>0</v>
      </c>
      <c r="CJ45" s="35">
        <v>0</v>
      </c>
      <c r="CK45" s="35">
        <v>0</v>
      </c>
      <c r="CL45" s="35">
        <v>0</v>
      </c>
      <c r="CO45" s="35" t="s">
        <v>1322</v>
      </c>
      <c r="CQ45" s="35" t="s">
        <v>1768</v>
      </c>
      <c r="CR45" s="35">
        <v>0</v>
      </c>
      <c r="CS45" s="35">
        <v>0</v>
      </c>
      <c r="CT45" s="35">
        <v>0</v>
      </c>
      <c r="CU45" s="35">
        <v>0</v>
      </c>
      <c r="CV45" s="35">
        <v>0</v>
      </c>
      <c r="CW45" s="35">
        <v>1</v>
      </c>
      <c r="CX45" s="35">
        <v>0</v>
      </c>
      <c r="CY45" s="35">
        <v>0</v>
      </c>
      <c r="CZ45" s="35">
        <v>0</v>
      </c>
      <c r="DA45" s="35">
        <v>1</v>
      </c>
      <c r="DB45" s="35">
        <v>0</v>
      </c>
      <c r="DC45" s="35">
        <v>0</v>
      </c>
      <c r="DD45" s="35">
        <v>0</v>
      </c>
      <c r="DH45" s="35" t="s">
        <v>1448</v>
      </c>
      <c r="DO45" s="35" t="s">
        <v>1599</v>
      </c>
      <c r="EL45" s="35">
        <v>4</v>
      </c>
      <c r="EM45" s="35">
        <v>3</v>
      </c>
      <c r="EN45" s="35">
        <v>2</v>
      </c>
      <c r="EO45" s="35">
        <v>3</v>
      </c>
      <c r="EP45" s="35">
        <v>2</v>
      </c>
      <c r="EQ45" s="35">
        <v>3</v>
      </c>
      <c r="ER45" s="35" t="s">
        <v>1599</v>
      </c>
      <c r="ES45" s="35">
        <v>3</v>
      </c>
      <c r="ET45" s="35" t="s">
        <v>1599</v>
      </c>
      <c r="EU45" s="35">
        <v>4</v>
      </c>
      <c r="EV45" s="35" t="s">
        <v>1599</v>
      </c>
      <c r="EW45" s="35" t="s">
        <v>1599</v>
      </c>
      <c r="EX45" s="35" t="s">
        <v>1599</v>
      </c>
      <c r="EY45" s="35" t="s">
        <v>1599</v>
      </c>
      <c r="EZ45" s="35">
        <v>2</v>
      </c>
      <c r="FA45" s="35" t="s">
        <v>1599</v>
      </c>
      <c r="FB45" s="35" t="s">
        <v>1599</v>
      </c>
      <c r="FC45" s="35" t="s">
        <v>1599</v>
      </c>
      <c r="FD45" s="35" t="s">
        <v>1599</v>
      </c>
      <c r="FE45" s="35" t="s">
        <v>1599</v>
      </c>
      <c r="FF45" s="35">
        <v>1</v>
      </c>
      <c r="FG45" s="35" t="s">
        <v>1599</v>
      </c>
      <c r="FI45" s="35" t="s">
        <v>54</v>
      </c>
      <c r="FJ45"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touriste</v>
      </c>
      <c r="FK45" s="48" t="str">
        <f>IF(Tableau2[[#This Row],['[tour_exc']]]="excursionniste","exc",IF(Tableau2[[#This Row],['[categorie_corrige']]]="Itinérant","iti","tour"))</f>
        <v>tour</v>
      </c>
      <c r="FL45" s="48" t="str">
        <f>CONCATENATE(Tableau2[[#This Row],['[id_troncon']]],"-",Tableau2[[#This Row],['[profil']]])</f>
        <v>4-tour</v>
      </c>
      <c r="FM45" s="37"/>
      <c r="FN45" s="72" t="s">
        <v>1599</v>
      </c>
      <c r="FO45" s="35" t="s">
        <v>1324</v>
      </c>
      <c r="FR45" s="48" t="s">
        <v>2024</v>
      </c>
      <c r="FS45" s="48" t="str">
        <f>IF(AND(ISTEXT(Tableau2[[#This Row],['[mode_heb_regroupe']]]),Tableau2[[#This Row],['[mode_heb_regroupe']]]="Non marchand"),"Non marchand",IF(AND(ISTEXT(Tableau2[[#This Row],['[mode_heb_regroupe']]]),Tableau2[[#This Row],['[mode_heb_regroupe']]]&lt;&gt;"Non marchand"),"Marchand",""))</f>
        <v>Marchand</v>
      </c>
      <c r="FT45" s="35" t="s">
        <v>1342</v>
      </c>
      <c r="FV45" s="35" t="s">
        <v>782</v>
      </c>
      <c r="FY45" s="60" t="str">
        <f>IF(ISNUMBER(Tableau2[[#This Row],['[distance_heb_enq']]]),Tableau2[[#This Row],['[distance_heb_enq']]]*(1.1+0.3*EXP(-Tableau2[[#This Row],['[distance_heb_enq']]]/20)),"")</f>
        <v/>
      </c>
      <c r="FZ45" s="35" t="s">
        <v>1317</v>
      </c>
      <c r="GB45" s="35" t="s">
        <v>1284</v>
      </c>
      <c r="GM45" s="35"/>
      <c r="GN45" s="35" t="s">
        <v>201</v>
      </c>
      <c r="GO45" s="35">
        <v>0</v>
      </c>
      <c r="GP45" s="35">
        <v>1</v>
      </c>
      <c r="GQ45" s="35">
        <v>0</v>
      </c>
      <c r="GR45" s="35">
        <v>0</v>
      </c>
      <c r="GS45" s="35">
        <v>0</v>
      </c>
      <c r="GT45" s="35">
        <v>0</v>
      </c>
      <c r="GU45" s="35">
        <v>0</v>
      </c>
      <c r="GV45" s="35">
        <v>0</v>
      </c>
      <c r="GW45" s="35">
        <v>0</v>
      </c>
      <c r="GY45" s="48"/>
      <c r="HB45" s="48" t="str">
        <f>IF(ISNUMBER(Tableau2[[#This Row],['[tour_dep_to']]]),Tableau2[[#This Row],['[tour_dep_to']]]/Tableau2[[#This Row],['[tour_to_nb_jour']]],"")</f>
        <v/>
      </c>
      <c r="HE45" s="20"/>
      <c r="HF45" s="48" t="str">
        <f>IF(AND(ISTEXT(Tableau2[[#This Row],['[intention_dep']]]),Tableau2[[#This Row],['[tour_exc']]]="excursionniste"),Tableau2[[#This Row],['[intention_dep']]],"")</f>
        <v/>
      </c>
      <c r="HG45" s="48" t="str">
        <f>IF(AND(ISTEXT(Tableau2[[#This Row],['[intention_dep']]]),Tableau2[[#This Row],['[tour_exc']]]="touriste"),Tableau2[[#This Row],['[intention_dep']]],"")</f>
        <v/>
      </c>
      <c r="HJ45" s="20"/>
      <c r="HN45" s="20">
        <v>30</v>
      </c>
      <c r="HO45" s="20"/>
      <c r="HP45" s="20">
        <v>10</v>
      </c>
      <c r="HQ45" s="20"/>
      <c r="HR45" s="20">
        <v>10</v>
      </c>
      <c r="HS45" s="20"/>
      <c r="HT45" s="20" t="s">
        <v>1599</v>
      </c>
      <c r="HU45" s="20"/>
      <c r="HX45" s="20" t="s">
        <v>1599</v>
      </c>
      <c r="JW45"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pas exploitable</v>
      </c>
      <c r="JX45"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45" s="35" t="s">
        <v>1599</v>
      </c>
      <c r="KA45" s="35"/>
      <c r="KB45" s="35"/>
      <c r="KC45" s="35"/>
      <c r="KD45" s="35"/>
      <c r="KE45" s="48"/>
      <c r="KF45" s="35" t="s">
        <v>1472</v>
      </c>
      <c r="KG45" s="48"/>
      <c r="KH45" s="44"/>
      <c r="KI45" s="35" t="s">
        <v>177</v>
      </c>
      <c r="KL45" s="48" t="str">
        <f>IF(ISNUMBER(Tableau2[[#This Row],['[distance_domicile_enq']]]),Tableau2[[#This Row],['[distance_domicile_enq']]]*(1.1+0.3*EXP(-Tableau2[[#This Row],['[distance_domicile_enq']]]/20)),"")</f>
        <v/>
      </c>
      <c r="KN45" s="48"/>
      <c r="KO45" s="48"/>
      <c r="KP45" s="35">
        <v>62</v>
      </c>
      <c r="KQ45" s="35" t="s">
        <v>1301</v>
      </c>
      <c r="KR45" s="35" t="s">
        <v>1302</v>
      </c>
      <c r="KS45" s="35"/>
      <c r="KW45" s="35" t="s">
        <v>1310</v>
      </c>
    </row>
    <row r="46" spans="1:311" x14ac:dyDescent="0.2">
      <c r="A46" s="35" t="s">
        <v>1612</v>
      </c>
      <c r="B46" s="35" t="s">
        <v>568</v>
      </c>
      <c r="C46" s="35" t="s">
        <v>214</v>
      </c>
      <c r="D46" s="60">
        <v>1</v>
      </c>
      <c r="E46" s="48">
        <f>Tableau2[[#This Row],['[taille_totale_groupe_corrige']]]/Tableau2[[#This Row],['[nb_repondant_groupe']]]</f>
        <v>2</v>
      </c>
      <c r="F46" s="48"/>
      <c r="G46" s="48" t="str">
        <f>CONCATENATE(Tableau2[[#This Row],['[id_site_enq']]],"-",Tableau2[[#This Row],['[date_enq_num']]],"-",Tableau2[[#This Row],['[categorie_corrige']]])</f>
        <v>50-43358-</v>
      </c>
      <c r="H46" s="61">
        <v>1</v>
      </c>
      <c r="I46" s="35">
        <v>50</v>
      </c>
      <c r="J46" s="35" t="s">
        <v>795</v>
      </c>
      <c r="K46" s="36">
        <v>43358</v>
      </c>
      <c r="L46" s="37">
        <f t="shared" si="2"/>
        <v>43358</v>
      </c>
      <c r="M46" s="35">
        <v>10</v>
      </c>
      <c r="N46" s="35">
        <v>17</v>
      </c>
      <c r="P46" s="35">
        <v>43</v>
      </c>
      <c r="Q46" s="35">
        <v>4</v>
      </c>
      <c r="R46" s="60" t="str">
        <f>IF(OR(ISNUMBER(Tableau2[[#This Row],['[monvelo_musc']]]),ISNUMBER(Tableau2[[#This Row],['[monvelo_vae']]]),ISNUMBER(Tableau2[[#This Row],['[pret_musc']]]),ISNUMBER(Tableau2[[#This Row],['[pret_vae']]]),ISNUMBER(Tableau2[[#This Row],['[loc_vae']]]),ISNUMBER(Tableau2[[#This Row],['[loc_musc']]])),SUM(Tableau2[[#This Row],['[monvelo_musc']]:['[loc_vae']]]),"")</f>
        <v/>
      </c>
      <c r="S46" s="60" t="str">
        <f>IF(OR(ISNUMBER(Tableau2[[#This Row],['[monvelo_vae']]]),ISNUMBER(Tableau2[[#This Row],['[pret_vae']]]),ISNUMBER(Tableau2[[#This Row],['[loc_vae']]])),Tableau2[[#This Row],['[monvelo_vae']]]+Tableau2[[#This Row],['[pret_vae']]]+Tableau2[[#This Row],['[loc_vae']]],"")</f>
        <v/>
      </c>
      <c r="T46" s="60" t="str">
        <f>IF(OR(ISNUMBER(Tableau2[[#This Row],['[monvelo_musc']]]),ISNUMBER(Tableau2[[#This Row],['[pret_musc']]]),ISNUMBER(Tableau2[[#This Row],['[loc_musc']]])),Tableau2[[#This Row],['[monvelo_musc']]]+Tableau2[[#This Row],['[pret_musc']]]+Tableau2[[#This Row],['[loc_musc']]],"")</f>
        <v/>
      </c>
      <c r="U46" s="60" t="str">
        <f>IF(OR(ISNUMBER(Tableau2[[#This Row],['[loc_musc']]]),ISNUMBER(Tableau2[[#This Row],['[loc_vae']]])),Tableau2[[#This Row],['[loc_musc']]]+Tableau2[[#This Row],['[loc_vae']]],"")</f>
        <v/>
      </c>
      <c r="AL46" s="35" t="s">
        <v>1274</v>
      </c>
      <c r="AM46" s="48" t="s">
        <v>1274</v>
      </c>
      <c r="AN46" s="35" t="s">
        <v>1275</v>
      </c>
      <c r="AP46" s="37">
        <v>3</v>
      </c>
      <c r="AQ46" s="72">
        <v>3</v>
      </c>
      <c r="AR46" s="72">
        <v>3</v>
      </c>
      <c r="AS46" s="72">
        <f>Tableau2[[#This Row],['[km_sortie_corrige']]]*Tableau2[[#This Row],['[coef_red']]]</f>
        <v>0</v>
      </c>
      <c r="AT46" s="72">
        <f>Tableau2[[#This Row],['[km_sortie_corrige']]]*Tableau2[[#This Row],['[coef_red']]]*IF(Tableau2[[#This Row],['[type_trajet']]]="Boucle",0.4,1)</f>
        <v>0</v>
      </c>
      <c r="AU46" s="35" t="s">
        <v>1276</v>
      </c>
      <c r="AW46" s="35" t="s">
        <v>1277</v>
      </c>
      <c r="AX46" s="35">
        <v>1</v>
      </c>
      <c r="AY46" s="35">
        <v>0</v>
      </c>
      <c r="AZ46" s="35">
        <v>0</v>
      </c>
      <c r="BA46" s="35">
        <v>0</v>
      </c>
      <c r="BB46" s="35">
        <v>0</v>
      </c>
      <c r="BC46" s="35">
        <v>0</v>
      </c>
      <c r="BD46" s="35">
        <v>0</v>
      </c>
      <c r="BE46" s="35">
        <v>0</v>
      </c>
      <c r="BH46" s="37">
        <v>0.5</v>
      </c>
      <c r="BI46" s="48" t="str">
        <f>IF(OR(Tableau2[[#This Row],['[type_groupe']]]="En famille",Tableau2[[#This Row],['[type_groupe']]]="Avec des amis",Tableau2[[#This Row],['[type_groupe']]]="En club",Tableau2[[#This Row],['[type_groupe']]]="En groupe avec une agence ou TO"),"En groupe",Tableau2[[#This Row],['[type_groupe']]])</f>
        <v>En groupe</v>
      </c>
      <c r="BJ46"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groupe</v>
      </c>
      <c r="BK46" s="35" t="s">
        <v>1329</v>
      </c>
      <c r="BL46" s="35">
        <v>0</v>
      </c>
      <c r="BM46" s="35">
        <v>0</v>
      </c>
      <c r="BN46" s="35">
        <v>0</v>
      </c>
      <c r="BO46" s="35">
        <v>1</v>
      </c>
      <c r="BP46" s="35">
        <v>0</v>
      </c>
      <c r="BQ46" s="35">
        <v>0</v>
      </c>
      <c r="BR46" s="35">
        <v>0</v>
      </c>
      <c r="BU46" s="72">
        <f>Tableau2[[#This Row],['[nb_enfants']]]+Tableau2[[#This Row],['[nb_adultes']]]</f>
        <v>2</v>
      </c>
      <c r="BV46" s="72">
        <f>Tableau2[[#This Row],['[taille_totale_groupe']]]</f>
        <v>2</v>
      </c>
      <c r="BW46" s="37">
        <v>0</v>
      </c>
      <c r="BX46" s="37">
        <v>2</v>
      </c>
      <c r="BY46" s="35" t="s">
        <v>1288</v>
      </c>
      <c r="BZ46" s="35">
        <v>1</v>
      </c>
      <c r="CA46" s="35">
        <v>0</v>
      </c>
      <c r="CB46" s="35">
        <v>0</v>
      </c>
      <c r="CC46" s="35">
        <v>0</v>
      </c>
      <c r="CD46" s="35">
        <v>0</v>
      </c>
      <c r="CE46" s="35">
        <v>0</v>
      </c>
      <c r="CF46" s="35">
        <v>0</v>
      </c>
      <c r="CG46" s="35">
        <v>0</v>
      </c>
      <c r="CH46" s="35">
        <v>0</v>
      </c>
      <c r="CI46" s="35">
        <v>0</v>
      </c>
      <c r="CJ46" s="35">
        <v>0</v>
      </c>
      <c r="CK46" s="35">
        <v>0</v>
      </c>
      <c r="CL46" s="35">
        <v>0</v>
      </c>
      <c r="CO46" s="35" t="s">
        <v>1322</v>
      </c>
      <c r="CP46" s="35">
        <v>3</v>
      </c>
      <c r="CQ46" s="35" t="s">
        <v>1772</v>
      </c>
      <c r="CR46" s="35">
        <v>0</v>
      </c>
      <c r="CS46" s="35">
        <v>0</v>
      </c>
      <c r="CT46" s="35">
        <v>0</v>
      </c>
      <c r="CU46" s="35">
        <v>0</v>
      </c>
      <c r="CV46" s="35">
        <v>0</v>
      </c>
      <c r="CW46" s="35">
        <v>0</v>
      </c>
      <c r="CX46" s="35">
        <v>0</v>
      </c>
      <c r="CY46" s="35">
        <v>0</v>
      </c>
      <c r="CZ46" s="35">
        <v>0</v>
      </c>
      <c r="DA46" s="35">
        <v>0</v>
      </c>
      <c r="DB46" s="35">
        <v>0</v>
      </c>
      <c r="DC46" s="35">
        <v>1</v>
      </c>
      <c r="DD46" s="35">
        <v>0</v>
      </c>
      <c r="DO46" s="35" t="s">
        <v>1293</v>
      </c>
      <c r="DP46" s="35">
        <v>1</v>
      </c>
      <c r="DQ46" s="35">
        <v>0</v>
      </c>
      <c r="DR46" s="35">
        <v>0</v>
      </c>
      <c r="DS46" s="35">
        <v>0</v>
      </c>
      <c r="DT46" s="35">
        <v>0</v>
      </c>
      <c r="DU46" s="35">
        <v>0</v>
      </c>
      <c r="DV46" s="35">
        <v>0</v>
      </c>
      <c r="DW46" s="35">
        <v>0</v>
      </c>
      <c r="DX46" s="35">
        <v>0</v>
      </c>
      <c r="DY46" s="35">
        <v>0</v>
      </c>
      <c r="DZ46" s="35">
        <v>0</v>
      </c>
      <c r="EA46" s="35">
        <v>0</v>
      </c>
      <c r="EB46" s="35">
        <v>0</v>
      </c>
      <c r="EC46" s="35">
        <v>0</v>
      </c>
      <c r="ED46" s="35">
        <v>0</v>
      </c>
      <c r="EE46" s="35">
        <v>0</v>
      </c>
      <c r="EL46" s="35">
        <v>4</v>
      </c>
      <c r="EM46" s="35">
        <v>4</v>
      </c>
      <c r="EN46" s="35">
        <v>3</v>
      </c>
      <c r="EO46" s="35">
        <v>3</v>
      </c>
      <c r="EP46" s="35">
        <v>3</v>
      </c>
      <c r="EQ46" s="35">
        <v>3</v>
      </c>
      <c r="ER46" s="35">
        <v>3</v>
      </c>
      <c r="ES46" s="35">
        <v>3</v>
      </c>
      <c r="ET46" s="35">
        <v>3</v>
      </c>
      <c r="EU46" s="35">
        <v>2</v>
      </c>
      <c r="EV46" s="35" t="s">
        <v>1599</v>
      </c>
      <c r="EW46" s="35" t="s">
        <v>1599</v>
      </c>
      <c r="EX46" s="35" t="s">
        <v>1599</v>
      </c>
      <c r="EY46" s="35" t="s">
        <v>1599</v>
      </c>
      <c r="EZ46" s="35" t="s">
        <v>1599</v>
      </c>
      <c r="FA46" s="35" t="s">
        <v>1599</v>
      </c>
      <c r="FB46" s="35" t="s">
        <v>1599</v>
      </c>
      <c r="FC46" s="35" t="s">
        <v>1599</v>
      </c>
      <c r="FD46" s="35" t="s">
        <v>1599</v>
      </c>
      <c r="FE46" s="35" t="s">
        <v>1599</v>
      </c>
      <c r="FF46" s="35" t="s">
        <v>1599</v>
      </c>
      <c r="FG46" s="35" t="s">
        <v>1599</v>
      </c>
      <c r="FH46" s="35" t="s">
        <v>1306</v>
      </c>
      <c r="FI46" s="35" t="s">
        <v>54</v>
      </c>
      <c r="FJ46"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touriste</v>
      </c>
      <c r="FK46" s="48" t="str">
        <f>IF(Tableau2[[#This Row],['[tour_exc']]]="excursionniste","exc",IF(Tableau2[[#This Row],['[categorie_corrige']]]="Itinérant","iti","tour"))</f>
        <v>tour</v>
      </c>
      <c r="FL46" s="48" t="str">
        <f>CONCATENATE(Tableau2[[#This Row],['[id_troncon']]],"-",Tableau2[[#This Row],['[profil']]])</f>
        <v>4-tour</v>
      </c>
      <c r="FM46" s="37"/>
      <c r="FN46" s="72" t="s">
        <v>1599</v>
      </c>
      <c r="FS46" s="48" t="str">
        <f>IF(AND(ISTEXT(Tableau2[[#This Row],['[mode_heb_regroupe']]]),Tableau2[[#This Row],['[mode_heb_regroupe']]]="Non marchand"),"Non marchand",IF(AND(ISTEXT(Tableau2[[#This Row],['[mode_heb_regroupe']]]),Tableau2[[#This Row],['[mode_heb_regroupe']]]&lt;&gt;"Non marchand"),"Marchand",""))</f>
        <v/>
      </c>
      <c r="FY46" s="60" t="str">
        <f>IF(ISNUMBER(Tableau2[[#This Row],['[distance_heb_enq']]]),Tableau2[[#This Row],['[distance_heb_enq']]]*(1.1+0.3*EXP(-Tableau2[[#This Row],['[distance_heb_enq']]]/20)),"")</f>
        <v/>
      </c>
      <c r="GM46" s="35"/>
      <c r="GN46" s="35" t="s">
        <v>1599</v>
      </c>
      <c r="GO46" s="35"/>
      <c r="GP46" s="35"/>
      <c r="GQ46" s="35"/>
      <c r="GY46" s="48"/>
      <c r="HB46" s="48" t="str">
        <f>IF(ISNUMBER(Tableau2[[#This Row],['[tour_dep_to']]]),Tableau2[[#This Row],['[tour_dep_to']]]/Tableau2[[#This Row],['[tour_to_nb_jour']]],"")</f>
        <v/>
      </c>
      <c r="HE46" s="20"/>
      <c r="HF46" s="48" t="str">
        <f>IF(AND(ISTEXT(Tableau2[[#This Row],['[intention_dep']]]),Tableau2[[#This Row],['[tour_exc']]]="excursionniste"),Tableau2[[#This Row],['[intention_dep']]],"")</f>
        <v/>
      </c>
      <c r="HG46" s="48" t="str">
        <f>IF(AND(ISTEXT(Tableau2[[#This Row],['[intention_dep']]]),Tableau2[[#This Row],['[tour_exc']]]="touriste"),Tableau2[[#This Row],['[intention_dep']]],"")</f>
        <v/>
      </c>
      <c r="HJ46" s="20"/>
      <c r="HN46" s="20" t="s">
        <v>1599</v>
      </c>
      <c r="HO46" s="20"/>
      <c r="HP46" s="20" t="s">
        <v>1599</v>
      </c>
      <c r="HQ46" s="20"/>
      <c r="HR46" s="20" t="s">
        <v>1599</v>
      </c>
      <c r="HS46" s="20"/>
      <c r="HT46" s="20" t="s">
        <v>1599</v>
      </c>
      <c r="HU46" s="20"/>
      <c r="HX46" s="20" t="s">
        <v>1599</v>
      </c>
      <c r="JW46"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pas exploitable</v>
      </c>
      <c r="JX46"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46" s="35" t="s">
        <v>1325</v>
      </c>
      <c r="KA46" s="35">
        <v>1</v>
      </c>
      <c r="KB46" s="35">
        <v>0</v>
      </c>
      <c r="KC46" s="35">
        <v>0</v>
      </c>
      <c r="KD46" s="35"/>
      <c r="KE46" s="48"/>
      <c r="KF46" s="35" t="s">
        <v>1473</v>
      </c>
      <c r="KG46" s="48"/>
      <c r="KH46" s="44">
        <v>60300</v>
      </c>
      <c r="KI46" s="35" t="s">
        <v>1281</v>
      </c>
      <c r="KL46" s="48" t="str">
        <f>IF(ISNUMBER(Tableau2[[#This Row],['[distance_domicile_enq']]]),Tableau2[[#This Row],['[distance_domicile_enq']]]*(1.1+0.3*EXP(-Tableau2[[#This Row],['[distance_domicile_enq']]]/20)),"")</f>
        <v/>
      </c>
      <c r="KN46" s="48"/>
      <c r="KO46" s="48"/>
      <c r="KP46" s="35">
        <v>34</v>
      </c>
      <c r="KQ46" s="35" t="s">
        <v>1301</v>
      </c>
      <c r="KR46" s="35" t="s">
        <v>1336</v>
      </c>
      <c r="KS46" s="35"/>
      <c r="KU46" s="35">
        <v>1600</v>
      </c>
      <c r="KW46" s="35" t="s">
        <v>1338</v>
      </c>
    </row>
    <row r="47" spans="1:311" x14ac:dyDescent="0.2">
      <c r="A47" s="35" t="s">
        <v>1612</v>
      </c>
      <c r="B47" s="35" t="s">
        <v>568</v>
      </c>
      <c r="C47" s="35" t="s">
        <v>215</v>
      </c>
      <c r="D47" s="60">
        <v>1</v>
      </c>
      <c r="E47" s="48">
        <f>Tableau2[[#This Row],['[taille_totale_groupe_corrige']]]/Tableau2[[#This Row],['[nb_repondant_groupe']]]</f>
        <v>2</v>
      </c>
      <c r="F47" s="48"/>
      <c r="G47" s="48" t="str">
        <f>CONCATENATE(Tableau2[[#This Row],['[id_site_enq']]],"-",Tableau2[[#This Row],['[date_enq_num']]],"-",Tableau2[[#This Row],['[categorie_corrige']]])</f>
        <v>50-43358-</v>
      </c>
      <c r="H47" s="61">
        <v>1</v>
      </c>
      <c r="I47" s="35">
        <v>50</v>
      </c>
      <c r="J47" s="35" t="s">
        <v>795</v>
      </c>
      <c r="K47" s="36">
        <v>43358</v>
      </c>
      <c r="L47" s="37">
        <f t="shared" si="2"/>
        <v>43358</v>
      </c>
      <c r="M47" s="35">
        <v>10</v>
      </c>
      <c r="N47" s="35">
        <v>17</v>
      </c>
      <c r="P47" s="35">
        <v>43</v>
      </c>
      <c r="Q47" s="35">
        <v>4</v>
      </c>
      <c r="R47" s="60" t="str">
        <f>IF(OR(ISNUMBER(Tableau2[[#This Row],['[monvelo_musc']]]),ISNUMBER(Tableau2[[#This Row],['[monvelo_vae']]]),ISNUMBER(Tableau2[[#This Row],['[pret_musc']]]),ISNUMBER(Tableau2[[#This Row],['[pret_vae']]]),ISNUMBER(Tableau2[[#This Row],['[loc_vae']]]),ISNUMBER(Tableau2[[#This Row],['[loc_musc']]])),SUM(Tableau2[[#This Row],['[monvelo_musc']]:['[loc_vae']]]),"")</f>
        <v/>
      </c>
      <c r="S47" s="60" t="str">
        <f>IF(OR(ISNUMBER(Tableau2[[#This Row],['[monvelo_vae']]]),ISNUMBER(Tableau2[[#This Row],['[pret_vae']]]),ISNUMBER(Tableau2[[#This Row],['[loc_vae']]])),Tableau2[[#This Row],['[monvelo_vae']]]+Tableau2[[#This Row],['[pret_vae']]]+Tableau2[[#This Row],['[loc_vae']]],"")</f>
        <v/>
      </c>
      <c r="T47" s="60" t="str">
        <f>IF(OR(ISNUMBER(Tableau2[[#This Row],['[monvelo_musc']]]),ISNUMBER(Tableau2[[#This Row],['[pret_musc']]]),ISNUMBER(Tableau2[[#This Row],['[loc_musc']]])),Tableau2[[#This Row],['[monvelo_musc']]]+Tableau2[[#This Row],['[pret_musc']]]+Tableau2[[#This Row],['[loc_musc']]],"")</f>
        <v/>
      </c>
      <c r="U47" s="60" t="str">
        <f>IF(OR(ISNUMBER(Tableau2[[#This Row],['[loc_musc']]]),ISNUMBER(Tableau2[[#This Row],['[loc_vae']]])),Tableau2[[#This Row],['[loc_musc']]]+Tableau2[[#This Row],['[loc_vae']]],"")</f>
        <v/>
      </c>
      <c r="AL47" s="35" t="s">
        <v>1274</v>
      </c>
      <c r="AM47" s="48" t="s">
        <v>1274</v>
      </c>
      <c r="AN47" s="35" t="s">
        <v>50</v>
      </c>
      <c r="AP47" s="37">
        <v>10</v>
      </c>
      <c r="AQ47" s="72">
        <v>10</v>
      </c>
      <c r="AR47" s="72">
        <v>10</v>
      </c>
      <c r="AS47" s="72">
        <f>Tableau2[[#This Row],['[km_sortie_corrige']]]*Tableau2[[#This Row],['[coef_red']]]</f>
        <v>0</v>
      </c>
      <c r="AT47" s="72">
        <f>Tableau2[[#This Row],['[km_sortie_corrige']]]*Tableau2[[#This Row],['[coef_red']]]*IF(Tableau2[[#This Row],['[type_trajet']]]="Boucle",0.4,1)</f>
        <v>0</v>
      </c>
      <c r="AU47" s="35" t="s">
        <v>1276</v>
      </c>
      <c r="AW47" s="35" t="s">
        <v>1277</v>
      </c>
      <c r="AX47" s="35">
        <v>1</v>
      </c>
      <c r="AY47" s="35">
        <v>0</v>
      </c>
      <c r="AZ47" s="35">
        <v>0</v>
      </c>
      <c r="BA47" s="35">
        <v>0</v>
      </c>
      <c r="BB47" s="35">
        <v>0</v>
      </c>
      <c r="BC47" s="35">
        <v>0</v>
      </c>
      <c r="BD47" s="35">
        <v>0</v>
      </c>
      <c r="BE47" s="35">
        <v>0</v>
      </c>
      <c r="BH47" s="37">
        <v>1</v>
      </c>
      <c r="BI47" s="48" t="str">
        <f>IF(OR(Tableau2[[#This Row],['[type_groupe']]]="En famille",Tableau2[[#This Row],['[type_groupe']]]="Avec des amis",Tableau2[[#This Row],['[type_groupe']]]="En club",Tableau2[[#This Row],['[type_groupe']]]="En groupe avec une agence ou TO"),"En groupe",Tableau2[[#This Row],['[type_groupe']]])</f>
        <v>En groupe</v>
      </c>
      <c r="BJ47"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groupe</v>
      </c>
      <c r="BK47" s="35" t="s">
        <v>1329</v>
      </c>
      <c r="BL47" s="35">
        <v>0</v>
      </c>
      <c r="BM47" s="35">
        <v>0</v>
      </c>
      <c r="BN47" s="35">
        <v>0</v>
      </c>
      <c r="BO47" s="35">
        <v>1</v>
      </c>
      <c r="BP47" s="35">
        <v>0</v>
      </c>
      <c r="BQ47" s="35">
        <v>0</v>
      </c>
      <c r="BR47" s="35">
        <v>0</v>
      </c>
      <c r="BU47" s="72">
        <f>Tableau2[[#This Row],['[nb_enfants']]]+Tableau2[[#This Row],['[nb_adultes']]]</f>
        <v>2</v>
      </c>
      <c r="BV47" s="72">
        <f>Tableau2[[#This Row],['[taille_totale_groupe']]]</f>
        <v>2</v>
      </c>
      <c r="BW47" s="37">
        <v>0</v>
      </c>
      <c r="BX47" s="37">
        <v>2</v>
      </c>
      <c r="BY47" s="35" t="s">
        <v>1671</v>
      </c>
      <c r="BZ47" s="35">
        <v>1</v>
      </c>
      <c r="CA47" s="35">
        <v>1</v>
      </c>
      <c r="CB47" s="35">
        <v>0</v>
      </c>
      <c r="CC47" s="35">
        <v>0</v>
      </c>
      <c r="CD47" s="35">
        <v>0</v>
      </c>
      <c r="CE47" s="35">
        <v>0</v>
      </c>
      <c r="CF47" s="35">
        <v>0</v>
      </c>
      <c r="CG47" s="35">
        <v>1</v>
      </c>
      <c r="CH47" s="35">
        <v>0</v>
      </c>
      <c r="CI47" s="35">
        <v>0</v>
      </c>
      <c r="CJ47" s="35">
        <v>0</v>
      </c>
      <c r="CK47" s="35">
        <v>0</v>
      </c>
      <c r="CL47" s="35">
        <v>0</v>
      </c>
      <c r="CO47" s="35" t="s">
        <v>1322</v>
      </c>
      <c r="CP47" s="35">
        <v>2</v>
      </c>
      <c r="CQ47" s="35" t="s">
        <v>1313</v>
      </c>
      <c r="CR47" s="35">
        <v>0</v>
      </c>
      <c r="CS47" s="35">
        <v>0</v>
      </c>
      <c r="CT47" s="35">
        <v>0</v>
      </c>
      <c r="CU47" s="35">
        <v>0</v>
      </c>
      <c r="CV47" s="35">
        <v>0</v>
      </c>
      <c r="CW47" s="35">
        <v>0</v>
      </c>
      <c r="CX47" s="35">
        <v>1</v>
      </c>
      <c r="CY47" s="35">
        <v>0</v>
      </c>
      <c r="CZ47" s="35">
        <v>0</v>
      </c>
      <c r="DA47" s="35">
        <v>0</v>
      </c>
      <c r="DB47" s="35">
        <v>0</v>
      </c>
      <c r="DC47" s="35">
        <v>0</v>
      </c>
      <c r="DD47" s="35">
        <v>0</v>
      </c>
      <c r="DO47" s="35" t="s">
        <v>1305</v>
      </c>
      <c r="DP47" s="35">
        <v>0</v>
      </c>
      <c r="DQ47" s="35">
        <v>0</v>
      </c>
      <c r="DR47" s="35">
        <v>0</v>
      </c>
      <c r="DS47" s="35">
        <v>1</v>
      </c>
      <c r="DT47" s="35">
        <v>0</v>
      </c>
      <c r="DU47" s="35">
        <v>0</v>
      </c>
      <c r="DV47" s="35">
        <v>0</v>
      </c>
      <c r="DW47" s="35">
        <v>0</v>
      </c>
      <c r="DX47" s="35">
        <v>0</v>
      </c>
      <c r="DY47" s="35">
        <v>0</v>
      </c>
      <c r="DZ47" s="35">
        <v>0</v>
      </c>
      <c r="EA47" s="35">
        <v>0</v>
      </c>
      <c r="EB47" s="35">
        <v>0</v>
      </c>
      <c r="EC47" s="35">
        <v>0</v>
      </c>
      <c r="ED47" s="35">
        <v>0</v>
      </c>
      <c r="EE47" s="35">
        <v>0</v>
      </c>
      <c r="EL47" s="35">
        <v>4</v>
      </c>
      <c r="EM47" s="35">
        <v>4</v>
      </c>
      <c r="EN47" s="35">
        <v>3</v>
      </c>
      <c r="EO47" s="35">
        <v>4</v>
      </c>
      <c r="EP47" s="35">
        <v>4</v>
      </c>
      <c r="EQ47" s="35">
        <v>4</v>
      </c>
      <c r="ER47" s="35">
        <v>4</v>
      </c>
      <c r="ES47" s="35">
        <v>3</v>
      </c>
      <c r="ET47" s="35">
        <v>4</v>
      </c>
      <c r="EU47" s="35">
        <v>4</v>
      </c>
      <c r="EV47" s="35" t="s">
        <v>1599</v>
      </c>
      <c r="EW47" s="35" t="s">
        <v>1599</v>
      </c>
      <c r="EX47" s="35" t="s">
        <v>1599</v>
      </c>
      <c r="EY47" s="35" t="s">
        <v>1599</v>
      </c>
      <c r="EZ47" s="35">
        <v>4</v>
      </c>
      <c r="FA47" s="35">
        <v>3</v>
      </c>
      <c r="FB47" s="35">
        <v>1</v>
      </c>
      <c r="FC47" s="35" t="s">
        <v>1599</v>
      </c>
      <c r="FD47" s="35" t="s">
        <v>1599</v>
      </c>
      <c r="FE47" s="35" t="s">
        <v>1599</v>
      </c>
      <c r="FF47" s="35" t="s">
        <v>1599</v>
      </c>
      <c r="FG47" s="35" t="s">
        <v>1599</v>
      </c>
      <c r="FH47" s="35" t="s">
        <v>1881</v>
      </c>
      <c r="FI47" s="35" t="s">
        <v>51</v>
      </c>
      <c r="FJ47"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excursionniste</v>
      </c>
      <c r="FK47" s="48" t="str">
        <f>IF(Tableau2[[#This Row],['[tour_exc']]]="excursionniste","exc",IF(Tableau2[[#This Row],['[categorie_corrige']]]="Itinérant","iti","tour"))</f>
        <v>exc</v>
      </c>
      <c r="FL47" s="48" t="str">
        <f>CONCATENATE(Tableau2[[#This Row],['[id_troncon']]],"-",Tableau2[[#This Row],['[profil']]])</f>
        <v>4-exc</v>
      </c>
      <c r="FM47" s="37"/>
      <c r="FN47" s="72" t="s">
        <v>1599</v>
      </c>
      <c r="FS47" s="48" t="str">
        <f>IF(AND(ISTEXT(Tableau2[[#This Row],['[mode_heb_regroupe']]]),Tableau2[[#This Row],['[mode_heb_regroupe']]]="Non marchand"),"Non marchand",IF(AND(ISTEXT(Tableau2[[#This Row],['[mode_heb_regroupe']]]),Tableau2[[#This Row],['[mode_heb_regroupe']]]&lt;&gt;"Non marchand"),"Marchand",""))</f>
        <v/>
      </c>
      <c r="FY47" s="60" t="str">
        <f>IF(ISNUMBER(Tableau2[[#This Row],['[distance_heb_enq']]]),Tableau2[[#This Row],['[distance_heb_enq']]]*(1.1+0.3*EXP(-Tableau2[[#This Row],['[distance_heb_enq']]]/20)),"")</f>
        <v/>
      </c>
      <c r="GM47" s="35"/>
      <c r="GN47" s="35" t="s">
        <v>1599</v>
      </c>
      <c r="GO47" s="35"/>
      <c r="GP47" s="35"/>
      <c r="GQ47" s="35"/>
      <c r="GY47" s="48"/>
      <c r="HB47" s="48" t="str">
        <f>IF(ISNUMBER(Tableau2[[#This Row],['[tour_dep_to']]]),Tableau2[[#This Row],['[tour_dep_to']]]/Tableau2[[#This Row],['[tour_to_nb_jour']]],"")</f>
        <v/>
      </c>
      <c r="HE47" s="20" t="s">
        <v>54</v>
      </c>
      <c r="HF47" s="48" t="str">
        <f>IF(AND(ISTEXT(Tableau2[[#This Row],['[intention_dep']]]),Tableau2[[#This Row],['[tour_exc']]]="excursionniste"),Tableau2[[#This Row],['[intention_dep']]],"")</f>
        <v>Oui</v>
      </c>
      <c r="HG47" s="48" t="str">
        <f>IF(AND(ISTEXT(Tableau2[[#This Row],['[intention_dep']]]),Tableau2[[#This Row],['[tour_exc']]]="touriste"),Tableau2[[#This Row],['[intention_dep']]],"")</f>
        <v/>
      </c>
      <c r="HJ47" s="20"/>
      <c r="HN47" s="20">
        <v>40</v>
      </c>
      <c r="HO47" s="20"/>
      <c r="HP47" s="20" t="s">
        <v>1599</v>
      </c>
      <c r="HQ47" s="20"/>
      <c r="HR47" s="20" t="s">
        <v>1599</v>
      </c>
      <c r="HS47" s="20"/>
      <c r="HT47" s="20" t="s">
        <v>1599</v>
      </c>
      <c r="HU47" s="20"/>
      <c r="HX47" s="20" t="s">
        <v>1599</v>
      </c>
      <c r="JW47"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
      </c>
      <c r="JX47"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47" s="35" t="s">
        <v>1299</v>
      </c>
      <c r="KA47" s="35">
        <v>0</v>
      </c>
      <c r="KB47" s="35">
        <v>0</v>
      </c>
      <c r="KC47" s="35">
        <v>1</v>
      </c>
      <c r="KD47" s="35" t="s">
        <v>1451</v>
      </c>
      <c r="KE47" s="48"/>
      <c r="KF47" s="35" t="s">
        <v>782</v>
      </c>
      <c r="KG47" s="48"/>
      <c r="KH47" s="44">
        <v>17440</v>
      </c>
      <c r="KI47" s="35" t="s">
        <v>1281</v>
      </c>
      <c r="KL47" s="48" t="str">
        <f>IF(ISNUMBER(Tableau2[[#This Row],['[distance_domicile_enq']]]),Tableau2[[#This Row],['[distance_domicile_enq']]]*(1.1+0.3*EXP(-Tableau2[[#This Row],['[distance_domicile_enq']]]/20)),"")</f>
        <v/>
      </c>
      <c r="KN47" s="48"/>
      <c r="KO47" s="48"/>
      <c r="KP47" s="35">
        <v>31</v>
      </c>
      <c r="KQ47" s="35" t="s">
        <v>1301</v>
      </c>
      <c r="KR47" s="35"/>
      <c r="KS47" s="35"/>
    </row>
    <row r="48" spans="1:311" x14ac:dyDescent="0.2">
      <c r="A48" s="35" t="s">
        <v>1612</v>
      </c>
      <c r="B48" s="35" t="s">
        <v>568</v>
      </c>
      <c r="C48" s="35" t="s">
        <v>216</v>
      </c>
      <c r="D48" s="60">
        <v>1</v>
      </c>
      <c r="E48" s="48">
        <f>Tableau2[[#This Row],['[taille_totale_groupe_corrige']]]/Tableau2[[#This Row],['[nb_repondant_groupe']]]</f>
        <v>2</v>
      </c>
      <c r="F48" s="48"/>
      <c r="G48" s="48" t="str">
        <f>CONCATENATE(Tableau2[[#This Row],['[id_site_enq']]],"-",Tableau2[[#This Row],['[date_enq_num']]],"-",Tableau2[[#This Row],['[categorie_corrige']]])</f>
        <v>50-43358-</v>
      </c>
      <c r="H48" s="61">
        <v>1</v>
      </c>
      <c r="I48" s="35">
        <v>50</v>
      </c>
      <c r="J48" s="35" t="s">
        <v>795</v>
      </c>
      <c r="K48" s="36">
        <v>43358</v>
      </c>
      <c r="L48" s="37">
        <f t="shared" si="2"/>
        <v>43358</v>
      </c>
      <c r="M48" s="35">
        <v>10</v>
      </c>
      <c r="N48" s="35">
        <v>17</v>
      </c>
      <c r="P48" s="35">
        <v>43</v>
      </c>
      <c r="Q48" s="35">
        <v>4</v>
      </c>
      <c r="R48" s="60" t="str">
        <f>IF(OR(ISNUMBER(Tableau2[[#This Row],['[monvelo_musc']]]),ISNUMBER(Tableau2[[#This Row],['[monvelo_vae']]]),ISNUMBER(Tableau2[[#This Row],['[pret_musc']]]),ISNUMBER(Tableau2[[#This Row],['[pret_vae']]]),ISNUMBER(Tableau2[[#This Row],['[loc_vae']]]),ISNUMBER(Tableau2[[#This Row],['[loc_musc']]])),SUM(Tableau2[[#This Row],['[monvelo_musc']]:['[loc_vae']]]),"")</f>
        <v/>
      </c>
      <c r="S48" s="60" t="str">
        <f>IF(OR(ISNUMBER(Tableau2[[#This Row],['[monvelo_vae']]]),ISNUMBER(Tableau2[[#This Row],['[pret_vae']]]),ISNUMBER(Tableau2[[#This Row],['[loc_vae']]])),Tableau2[[#This Row],['[monvelo_vae']]]+Tableau2[[#This Row],['[pret_vae']]]+Tableau2[[#This Row],['[loc_vae']]],"")</f>
        <v/>
      </c>
      <c r="T48" s="60" t="str">
        <f>IF(OR(ISNUMBER(Tableau2[[#This Row],['[monvelo_musc']]]),ISNUMBER(Tableau2[[#This Row],['[pret_musc']]]),ISNUMBER(Tableau2[[#This Row],['[loc_musc']]])),Tableau2[[#This Row],['[monvelo_musc']]]+Tableau2[[#This Row],['[pret_musc']]]+Tableau2[[#This Row],['[loc_musc']]],"")</f>
        <v/>
      </c>
      <c r="U48" s="60" t="str">
        <f>IF(OR(ISNUMBER(Tableau2[[#This Row],['[loc_musc']]]),ISNUMBER(Tableau2[[#This Row],['[loc_vae']]])),Tableau2[[#This Row],['[loc_musc']]]+Tableau2[[#This Row],['[loc_vae']]],"")</f>
        <v/>
      </c>
      <c r="AL48" s="35" t="s">
        <v>1339</v>
      </c>
      <c r="AM48" s="48" t="s">
        <v>1339</v>
      </c>
      <c r="AN48" s="35" t="s">
        <v>55</v>
      </c>
      <c r="AP48" s="37">
        <v>30</v>
      </c>
      <c r="AQ48" s="72">
        <v>30</v>
      </c>
      <c r="AR48" s="72">
        <v>30</v>
      </c>
      <c r="AS48" s="72">
        <f>Tableau2[[#This Row],['[km_sortie_corrige']]]*Tableau2[[#This Row],['[coef_red']]]</f>
        <v>0</v>
      </c>
      <c r="AT48" s="72">
        <f>Tableau2[[#This Row],['[km_sortie_corrige']]]*Tableau2[[#This Row],['[coef_red']]]*IF(Tableau2[[#This Row],['[type_trajet']]]="Boucle",0.4,1)</f>
        <v>0</v>
      </c>
      <c r="AU48" s="35" t="s">
        <v>1276</v>
      </c>
      <c r="AW48" s="35" t="s">
        <v>1627</v>
      </c>
      <c r="AX48" s="35">
        <v>0</v>
      </c>
      <c r="AY48" s="35">
        <v>1</v>
      </c>
      <c r="AZ48" s="35">
        <v>0</v>
      </c>
      <c r="BA48" s="35">
        <v>0</v>
      </c>
      <c r="BB48" s="35">
        <v>0</v>
      </c>
      <c r="BC48" s="35">
        <v>0</v>
      </c>
      <c r="BD48" s="35">
        <v>0</v>
      </c>
      <c r="BE48" s="35">
        <v>1</v>
      </c>
      <c r="BF48" s="35" t="s">
        <v>1403</v>
      </c>
      <c r="BH48" s="37">
        <v>15</v>
      </c>
      <c r="BI48" s="48" t="str">
        <f>IF(OR(Tableau2[[#This Row],['[type_groupe']]]="En famille",Tableau2[[#This Row],['[type_groupe']]]="Avec des amis",Tableau2[[#This Row],['[type_groupe']]]="En club",Tableau2[[#This Row],['[type_groupe']]]="En groupe avec une agence ou TO"),"En groupe",Tableau2[[#This Row],['[type_groupe']]])</f>
        <v>En couple</v>
      </c>
      <c r="BJ48"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couple</v>
      </c>
      <c r="BK48" s="35" t="s">
        <v>1311</v>
      </c>
      <c r="BL48" s="35">
        <v>0</v>
      </c>
      <c r="BM48" s="35">
        <v>1</v>
      </c>
      <c r="BN48" s="35">
        <v>0</v>
      </c>
      <c r="BO48" s="35">
        <v>0</v>
      </c>
      <c r="BP48" s="35">
        <v>0</v>
      </c>
      <c r="BQ48" s="35">
        <v>0</v>
      </c>
      <c r="BR48" s="35">
        <v>0</v>
      </c>
      <c r="BU48" s="72">
        <f>Tableau2[[#This Row],['[nb_enfants']]]+Tableau2[[#This Row],['[nb_adultes']]]</f>
        <v>2</v>
      </c>
      <c r="BV48" s="72">
        <f>Tableau2[[#This Row],['[taille_totale_groupe']]]</f>
        <v>2</v>
      </c>
      <c r="BW48" s="37">
        <v>0</v>
      </c>
      <c r="BX48" s="37">
        <v>2</v>
      </c>
      <c r="BY48" s="35" t="s">
        <v>1704</v>
      </c>
      <c r="BZ48" s="35">
        <v>0</v>
      </c>
      <c r="CA48" s="35">
        <v>1</v>
      </c>
      <c r="CB48" s="35">
        <v>0</v>
      </c>
      <c r="CC48" s="35">
        <v>0</v>
      </c>
      <c r="CD48" s="35">
        <v>0</v>
      </c>
      <c r="CE48" s="35">
        <v>1</v>
      </c>
      <c r="CF48" s="35">
        <v>0</v>
      </c>
      <c r="CG48" s="35">
        <v>0</v>
      </c>
      <c r="CH48" s="35">
        <v>1</v>
      </c>
      <c r="CI48" s="35">
        <v>0</v>
      </c>
      <c r="CJ48" s="35">
        <v>0</v>
      </c>
      <c r="CK48" s="35">
        <v>0</v>
      </c>
      <c r="CL48" s="35">
        <v>0</v>
      </c>
      <c r="CO48" s="35" t="s">
        <v>1291</v>
      </c>
      <c r="CP48" s="35">
        <v>50</v>
      </c>
      <c r="CQ48" s="35" t="s">
        <v>1728</v>
      </c>
      <c r="CR48" s="35">
        <v>1</v>
      </c>
      <c r="CS48" s="35">
        <v>0</v>
      </c>
      <c r="CT48" s="35">
        <v>0</v>
      </c>
      <c r="CU48" s="35">
        <v>0</v>
      </c>
      <c r="CV48" s="35">
        <v>0</v>
      </c>
      <c r="CW48" s="35">
        <v>0</v>
      </c>
      <c r="CX48" s="35">
        <v>1</v>
      </c>
      <c r="CY48" s="35">
        <v>0</v>
      </c>
      <c r="CZ48" s="35">
        <v>0</v>
      </c>
      <c r="DA48" s="35">
        <v>0</v>
      </c>
      <c r="DB48" s="35">
        <v>1</v>
      </c>
      <c r="DC48" s="35">
        <v>0</v>
      </c>
      <c r="DD48" s="35">
        <v>0</v>
      </c>
      <c r="DO48" s="35" t="s">
        <v>1823</v>
      </c>
      <c r="DP48" s="35">
        <v>1</v>
      </c>
      <c r="DQ48" s="35">
        <v>0</v>
      </c>
      <c r="DR48" s="35">
        <v>0</v>
      </c>
      <c r="DS48" s="35">
        <v>0</v>
      </c>
      <c r="DT48" s="35">
        <v>0</v>
      </c>
      <c r="DU48" s="35">
        <v>0</v>
      </c>
      <c r="DV48" s="35">
        <v>1</v>
      </c>
      <c r="DW48" s="35">
        <v>0</v>
      </c>
      <c r="DX48" s="35">
        <v>1</v>
      </c>
      <c r="DY48" s="35">
        <v>0</v>
      </c>
      <c r="DZ48" s="35">
        <v>0</v>
      </c>
      <c r="EA48" s="35">
        <v>0</v>
      </c>
      <c r="EB48" s="35">
        <v>0</v>
      </c>
      <c r="EC48" s="35">
        <v>1</v>
      </c>
      <c r="ED48" s="35">
        <v>0</v>
      </c>
      <c r="EE48" s="35">
        <v>0</v>
      </c>
      <c r="EL48" s="35">
        <v>4</v>
      </c>
      <c r="EM48" s="35">
        <v>3</v>
      </c>
      <c r="EN48" s="35">
        <v>3</v>
      </c>
      <c r="EO48" s="35">
        <v>3</v>
      </c>
      <c r="EP48" s="35">
        <v>2</v>
      </c>
      <c r="EQ48" s="35">
        <v>3</v>
      </c>
      <c r="ER48" s="35" t="s">
        <v>1599</v>
      </c>
      <c r="ES48" s="35">
        <v>2</v>
      </c>
      <c r="ET48" s="35">
        <v>3</v>
      </c>
      <c r="EU48" s="35">
        <v>2</v>
      </c>
      <c r="EV48" s="35">
        <v>2</v>
      </c>
      <c r="EW48" s="35">
        <v>3</v>
      </c>
      <c r="EX48" s="35">
        <v>2</v>
      </c>
      <c r="EY48" s="35">
        <v>2</v>
      </c>
      <c r="EZ48" s="35">
        <v>3</v>
      </c>
      <c r="FA48" s="35">
        <v>2</v>
      </c>
      <c r="FB48" s="35">
        <v>4</v>
      </c>
      <c r="FC48" s="35" t="s">
        <v>1599</v>
      </c>
      <c r="FD48" s="35" t="s">
        <v>1599</v>
      </c>
      <c r="FE48" s="35">
        <v>1</v>
      </c>
      <c r="FF48" s="35" t="s">
        <v>1599</v>
      </c>
      <c r="FG48" s="35" t="s">
        <v>1599</v>
      </c>
      <c r="FH48" s="35" t="s">
        <v>1306</v>
      </c>
      <c r="FI48" s="35" t="s">
        <v>51</v>
      </c>
      <c r="FJ48"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excursionniste</v>
      </c>
      <c r="FK48" s="48" t="str">
        <f>IF(Tableau2[[#This Row],['[tour_exc']]]="excursionniste","exc",IF(Tableau2[[#This Row],['[categorie_corrige']]]="Itinérant","iti","tour"))</f>
        <v>exc</v>
      </c>
      <c r="FL48" s="48" t="str">
        <f>CONCATENATE(Tableau2[[#This Row],['[id_troncon']]],"-",Tableau2[[#This Row],['[profil']]])</f>
        <v>4-exc</v>
      </c>
      <c r="FM48" s="37"/>
      <c r="FN48" s="72" t="s">
        <v>1599</v>
      </c>
      <c r="FS48" s="48" t="str">
        <f>IF(AND(ISTEXT(Tableau2[[#This Row],['[mode_heb_regroupe']]]),Tableau2[[#This Row],['[mode_heb_regroupe']]]="Non marchand"),"Non marchand",IF(AND(ISTEXT(Tableau2[[#This Row],['[mode_heb_regroupe']]]),Tableau2[[#This Row],['[mode_heb_regroupe']]]&lt;&gt;"Non marchand"),"Marchand",""))</f>
        <v/>
      </c>
      <c r="FY48" s="60" t="str">
        <f>IF(ISNUMBER(Tableau2[[#This Row],['[distance_heb_enq']]]),Tableau2[[#This Row],['[distance_heb_enq']]]*(1.1+0.3*EXP(-Tableau2[[#This Row],['[distance_heb_enq']]]/20)),"")</f>
        <v/>
      </c>
      <c r="GM48" s="35"/>
      <c r="GN48" s="35" t="s">
        <v>1599</v>
      </c>
      <c r="GO48" s="35"/>
      <c r="GP48" s="35"/>
      <c r="GQ48" s="35"/>
      <c r="GY48" s="48"/>
      <c r="HB48" s="48" t="str">
        <f>IF(ISNUMBER(Tableau2[[#This Row],['[tour_dep_to']]]),Tableau2[[#This Row],['[tour_dep_to']]]/Tableau2[[#This Row],['[tour_to_nb_jour']]],"")</f>
        <v/>
      </c>
      <c r="HE48" s="20" t="s">
        <v>51</v>
      </c>
      <c r="HF48" s="48" t="str">
        <f>IF(AND(ISTEXT(Tableau2[[#This Row],['[intention_dep']]]),Tableau2[[#This Row],['[tour_exc']]]="excursionniste"),Tableau2[[#This Row],['[intention_dep']]],"")</f>
        <v>Non</v>
      </c>
      <c r="HG48" s="48" t="str">
        <f>IF(AND(ISTEXT(Tableau2[[#This Row],['[intention_dep']]]),Tableau2[[#This Row],['[tour_exc']]]="touriste"),Tableau2[[#This Row],['[intention_dep']]],"")</f>
        <v/>
      </c>
      <c r="HJ48" s="20"/>
      <c r="HN48" s="20" t="s">
        <v>1599</v>
      </c>
      <c r="HO48" s="20"/>
      <c r="HP48" s="20" t="s">
        <v>1599</v>
      </c>
      <c r="HQ48" s="20"/>
      <c r="HR48" s="20" t="s">
        <v>1599</v>
      </c>
      <c r="HS48" s="20"/>
      <c r="HT48" s="20" t="s">
        <v>1599</v>
      </c>
      <c r="HU48" s="20"/>
      <c r="HX48" s="20" t="s">
        <v>1599</v>
      </c>
      <c r="JW48"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
      </c>
      <c r="JX48"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48" s="35" t="s">
        <v>1923</v>
      </c>
      <c r="KA48" s="35">
        <v>0</v>
      </c>
      <c r="KB48" s="35">
        <v>1</v>
      </c>
      <c r="KC48" s="35">
        <v>0</v>
      </c>
      <c r="KD48" s="35"/>
      <c r="KE48" s="48"/>
      <c r="KF48" s="35" t="s">
        <v>1474</v>
      </c>
      <c r="KG48" s="48"/>
      <c r="KH48" s="44">
        <v>17138</v>
      </c>
      <c r="KI48" s="35" t="s">
        <v>1281</v>
      </c>
      <c r="KL48" s="48" t="str">
        <f>IF(ISNUMBER(Tableau2[[#This Row],['[distance_domicile_enq']]]),Tableau2[[#This Row],['[distance_domicile_enq']]]*(1.1+0.3*EXP(-Tableau2[[#This Row],['[distance_domicile_enq']]]/20)),"")</f>
        <v/>
      </c>
      <c r="KN48" s="48"/>
      <c r="KO48" s="48"/>
      <c r="KP48" s="35">
        <v>30</v>
      </c>
      <c r="KQ48" s="35" t="s">
        <v>1282</v>
      </c>
      <c r="KR48" s="35" t="s">
        <v>1336</v>
      </c>
      <c r="KS48" s="35"/>
      <c r="KU48" s="35">
        <v>5000</v>
      </c>
      <c r="KW48" s="35" t="s">
        <v>1284</v>
      </c>
    </row>
    <row r="49" spans="1:311" x14ac:dyDescent="0.2">
      <c r="A49" s="35" t="s">
        <v>1612</v>
      </c>
      <c r="B49" s="35" t="s">
        <v>568</v>
      </c>
      <c r="C49" s="35" t="s">
        <v>217</v>
      </c>
      <c r="D49" s="60">
        <v>1</v>
      </c>
      <c r="E49" s="48">
        <f>Tableau2[[#This Row],['[taille_totale_groupe_corrige']]]/Tableau2[[#This Row],['[nb_repondant_groupe']]]</f>
        <v>2</v>
      </c>
      <c r="F49" s="48"/>
      <c r="G49" s="48" t="str">
        <f>CONCATENATE(Tableau2[[#This Row],['[id_site_enq']]],"-",Tableau2[[#This Row],['[date_enq_num']]],"-",Tableau2[[#This Row],['[categorie_corrige']]])</f>
        <v>50-43358-</v>
      </c>
      <c r="H49" s="61">
        <v>1</v>
      </c>
      <c r="I49" s="35">
        <v>50</v>
      </c>
      <c r="J49" s="35" t="s">
        <v>795</v>
      </c>
      <c r="K49" s="36">
        <v>43358</v>
      </c>
      <c r="L49" s="37">
        <f t="shared" si="2"/>
        <v>43358</v>
      </c>
      <c r="M49" s="35">
        <v>11</v>
      </c>
      <c r="N49" s="35">
        <v>17</v>
      </c>
      <c r="P49" s="35">
        <v>43</v>
      </c>
      <c r="Q49" s="35">
        <v>4</v>
      </c>
      <c r="R49" s="60" t="str">
        <f>IF(OR(ISNUMBER(Tableau2[[#This Row],['[monvelo_musc']]]),ISNUMBER(Tableau2[[#This Row],['[monvelo_vae']]]),ISNUMBER(Tableau2[[#This Row],['[pret_musc']]]),ISNUMBER(Tableau2[[#This Row],['[pret_vae']]]),ISNUMBER(Tableau2[[#This Row],['[loc_vae']]]),ISNUMBER(Tableau2[[#This Row],['[loc_musc']]])),SUM(Tableau2[[#This Row],['[monvelo_musc']]:['[loc_vae']]]),"")</f>
        <v/>
      </c>
      <c r="S49" s="60" t="str">
        <f>IF(OR(ISNUMBER(Tableau2[[#This Row],['[monvelo_vae']]]),ISNUMBER(Tableau2[[#This Row],['[pret_vae']]]),ISNUMBER(Tableau2[[#This Row],['[loc_vae']]])),Tableau2[[#This Row],['[monvelo_vae']]]+Tableau2[[#This Row],['[pret_vae']]]+Tableau2[[#This Row],['[loc_vae']]],"")</f>
        <v/>
      </c>
      <c r="T49" s="60" t="str">
        <f>IF(OR(ISNUMBER(Tableau2[[#This Row],['[monvelo_musc']]]),ISNUMBER(Tableau2[[#This Row],['[pret_musc']]]),ISNUMBER(Tableau2[[#This Row],['[loc_musc']]])),Tableau2[[#This Row],['[monvelo_musc']]]+Tableau2[[#This Row],['[pret_musc']]]+Tableau2[[#This Row],['[loc_musc']]],"")</f>
        <v/>
      </c>
      <c r="U49" s="60" t="str">
        <f>IF(OR(ISNUMBER(Tableau2[[#This Row],['[loc_musc']]]),ISNUMBER(Tableau2[[#This Row],['[loc_vae']]])),Tableau2[[#This Row],['[loc_musc']]]+Tableau2[[#This Row],['[loc_vae']]],"")</f>
        <v/>
      </c>
      <c r="AL49" s="35" t="s">
        <v>1358</v>
      </c>
      <c r="AM49" s="48" t="s">
        <v>1358</v>
      </c>
      <c r="AN49" s="35" t="s">
        <v>1275</v>
      </c>
      <c r="AR49" s="72">
        <v>24.222093634928981</v>
      </c>
      <c r="AS49" s="72">
        <f>Tableau2[[#This Row],['[km_sortie_corrige']]]*Tableau2[[#This Row],['[coef_red']]]</f>
        <v>0</v>
      </c>
      <c r="AT49" s="72">
        <f>Tableau2[[#This Row],['[km_sortie_corrige']]]*Tableau2[[#This Row],['[coef_red']]]*IF(Tableau2[[#This Row],['[type_trajet']]]="Boucle",0.4,1)</f>
        <v>0</v>
      </c>
      <c r="AU49" s="35" t="s">
        <v>1340</v>
      </c>
      <c r="AW49" s="35" t="s">
        <v>1354</v>
      </c>
      <c r="AX49" s="35">
        <v>0</v>
      </c>
      <c r="AY49" s="35">
        <v>0</v>
      </c>
      <c r="AZ49" s="35">
        <v>0</v>
      </c>
      <c r="BA49" s="35">
        <v>0</v>
      </c>
      <c r="BB49" s="35">
        <v>0</v>
      </c>
      <c r="BC49" s="35">
        <v>0</v>
      </c>
      <c r="BD49" s="35">
        <v>1</v>
      </c>
      <c r="BE49" s="35">
        <v>0</v>
      </c>
      <c r="BH49" s="37">
        <v>8</v>
      </c>
      <c r="BI49" s="48" t="str">
        <f>IF(OR(Tableau2[[#This Row],['[type_groupe']]]="En famille",Tableau2[[#This Row],['[type_groupe']]]="Avec des amis",Tableau2[[#This Row],['[type_groupe']]]="En club",Tableau2[[#This Row],['[type_groupe']]]="En groupe avec une agence ou TO"),"En groupe",Tableau2[[#This Row],['[type_groupe']]])</f>
        <v>En couple</v>
      </c>
      <c r="BJ49"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couple</v>
      </c>
      <c r="BK49" s="35" t="s">
        <v>1311</v>
      </c>
      <c r="BL49" s="35">
        <v>0</v>
      </c>
      <c r="BM49" s="35">
        <v>1</v>
      </c>
      <c r="BN49" s="35">
        <v>0</v>
      </c>
      <c r="BO49" s="35">
        <v>0</v>
      </c>
      <c r="BP49" s="35">
        <v>0</v>
      </c>
      <c r="BQ49" s="35">
        <v>0</v>
      </c>
      <c r="BR49" s="35">
        <v>0</v>
      </c>
      <c r="BU49" s="72">
        <f>Tableau2[[#This Row],['[nb_enfants']]]+Tableau2[[#This Row],['[nb_adultes']]]</f>
        <v>2</v>
      </c>
      <c r="BV49" s="72">
        <f>Tableau2[[#This Row],['[taille_totale_groupe']]]</f>
        <v>2</v>
      </c>
      <c r="BW49" s="37">
        <v>0</v>
      </c>
      <c r="BX49" s="37">
        <v>2</v>
      </c>
      <c r="BY49" s="35" t="s">
        <v>1665</v>
      </c>
      <c r="BZ49" s="35">
        <v>0</v>
      </c>
      <c r="CA49" s="35">
        <v>1</v>
      </c>
      <c r="CB49" s="35">
        <v>0</v>
      </c>
      <c r="CC49" s="35">
        <v>0</v>
      </c>
      <c r="CD49" s="35">
        <v>0</v>
      </c>
      <c r="CE49" s="35">
        <v>0</v>
      </c>
      <c r="CF49" s="35">
        <v>0</v>
      </c>
      <c r="CG49" s="35">
        <v>0</v>
      </c>
      <c r="CH49" s="35">
        <v>1</v>
      </c>
      <c r="CI49" s="35">
        <v>0</v>
      </c>
      <c r="CJ49" s="35">
        <v>0</v>
      </c>
      <c r="CK49" s="35">
        <v>0</v>
      </c>
      <c r="CL49" s="35">
        <v>0</v>
      </c>
      <c r="CO49" s="35" t="s">
        <v>1291</v>
      </c>
      <c r="CP49" s="35">
        <v>40</v>
      </c>
      <c r="CQ49" s="35" t="s">
        <v>1599</v>
      </c>
      <c r="CR49" s="35">
        <v>0</v>
      </c>
      <c r="CS49" s="35">
        <v>0</v>
      </c>
      <c r="CT49" s="35">
        <v>0</v>
      </c>
      <c r="CU49" s="35">
        <v>0</v>
      </c>
      <c r="CV49" s="35">
        <v>0</v>
      </c>
      <c r="CW49" s="35">
        <v>0</v>
      </c>
      <c r="CX49" s="35">
        <v>0</v>
      </c>
      <c r="CY49" s="35">
        <v>0</v>
      </c>
      <c r="CZ49" s="35">
        <v>0</v>
      </c>
      <c r="DA49" s="35">
        <v>0</v>
      </c>
      <c r="DB49" s="35">
        <v>0</v>
      </c>
      <c r="DC49" s="35">
        <v>0</v>
      </c>
      <c r="DD49" s="35">
        <v>0</v>
      </c>
      <c r="DO49" s="35" t="s">
        <v>1807</v>
      </c>
      <c r="DP49" s="35">
        <v>1</v>
      </c>
      <c r="DQ49" s="35">
        <v>0</v>
      </c>
      <c r="DR49" s="35">
        <v>0</v>
      </c>
      <c r="DS49" s="35">
        <v>0</v>
      </c>
      <c r="DT49" s="35">
        <v>0</v>
      </c>
      <c r="DU49" s="35">
        <v>1</v>
      </c>
      <c r="DV49" s="35">
        <v>0</v>
      </c>
      <c r="DW49" s="35">
        <v>0</v>
      </c>
      <c r="DX49" s="35">
        <v>0</v>
      </c>
      <c r="DY49" s="35">
        <v>0</v>
      </c>
      <c r="DZ49" s="35">
        <v>0</v>
      </c>
      <c r="EA49" s="35">
        <v>0</v>
      </c>
      <c r="EB49" s="35">
        <v>0</v>
      </c>
      <c r="EC49" s="35">
        <v>0</v>
      </c>
      <c r="ED49" s="35">
        <v>0</v>
      </c>
      <c r="EE49" s="35">
        <v>0</v>
      </c>
      <c r="EL49" s="35" t="s">
        <v>1599</v>
      </c>
      <c r="EM49" s="35" t="s">
        <v>1599</v>
      </c>
      <c r="EN49" s="35">
        <v>2</v>
      </c>
      <c r="EO49" s="35" t="s">
        <v>1599</v>
      </c>
      <c r="EP49" s="35">
        <v>4</v>
      </c>
      <c r="EQ49" s="35">
        <v>4</v>
      </c>
      <c r="ER49" s="35" t="s">
        <v>1599</v>
      </c>
      <c r="ES49" s="35" t="s">
        <v>1599</v>
      </c>
      <c r="ET49" s="35" t="s">
        <v>1599</v>
      </c>
      <c r="EU49" s="35">
        <v>2</v>
      </c>
      <c r="EV49" s="35">
        <v>3</v>
      </c>
      <c r="EW49" s="35" t="s">
        <v>1599</v>
      </c>
      <c r="EX49" s="35" t="s">
        <v>1599</v>
      </c>
      <c r="EY49" s="35" t="s">
        <v>1599</v>
      </c>
      <c r="EZ49" s="35" t="s">
        <v>1599</v>
      </c>
      <c r="FA49" s="35" t="s">
        <v>1599</v>
      </c>
      <c r="FB49" s="35" t="s">
        <v>1599</v>
      </c>
      <c r="FC49" s="35" t="s">
        <v>1599</v>
      </c>
      <c r="FD49" s="35" t="s">
        <v>1599</v>
      </c>
      <c r="FE49" s="35" t="s">
        <v>1599</v>
      </c>
      <c r="FF49" s="35" t="s">
        <v>1599</v>
      </c>
      <c r="FG49" s="35" t="s">
        <v>1599</v>
      </c>
      <c r="FH49" s="35" t="s">
        <v>1881</v>
      </c>
      <c r="FI49" s="35" t="s">
        <v>54</v>
      </c>
      <c r="FJ49"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touriste</v>
      </c>
      <c r="FK49" s="48" t="str">
        <f>IF(Tableau2[[#This Row],['[tour_exc']]]="excursionniste","exc",IF(Tableau2[[#This Row],['[categorie_corrige']]]="Itinérant","iti","tour"))</f>
        <v>tour</v>
      </c>
      <c r="FL49" s="48" t="str">
        <f>CONCATENATE(Tableau2[[#This Row],['[id_troncon']]],"-",Tableau2[[#This Row],['[profil']]])</f>
        <v>4-tour</v>
      </c>
      <c r="FM49" s="37"/>
      <c r="FN49" s="72" t="s">
        <v>1599</v>
      </c>
      <c r="FO49" s="35" t="s">
        <v>1324</v>
      </c>
      <c r="FR49" s="48" t="s">
        <v>2024</v>
      </c>
      <c r="FS49" s="48" t="str">
        <f>IF(AND(ISTEXT(Tableau2[[#This Row],['[mode_heb_regroupe']]]),Tableau2[[#This Row],['[mode_heb_regroupe']]]="Non marchand"),"Non marchand",IF(AND(ISTEXT(Tableau2[[#This Row],['[mode_heb_regroupe']]]),Tableau2[[#This Row],['[mode_heb_regroupe']]]&lt;&gt;"Non marchand"),"Marchand",""))</f>
        <v>Marchand</v>
      </c>
      <c r="FT49" s="35" t="s">
        <v>1320</v>
      </c>
      <c r="FY49" s="60" t="str">
        <f>IF(ISNUMBER(Tableau2[[#This Row],['[distance_heb_enq']]]),Tableau2[[#This Row],['[distance_heb_enq']]]*(1.1+0.3*EXP(-Tableau2[[#This Row],['[distance_heb_enq']]]/20)),"")</f>
        <v/>
      </c>
      <c r="FZ49" s="35" t="s">
        <v>1296</v>
      </c>
      <c r="GB49" s="35" t="s">
        <v>1284</v>
      </c>
      <c r="GM49" s="35"/>
      <c r="GN49" s="35" t="s">
        <v>1354</v>
      </c>
      <c r="GO49" s="35">
        <v>0</v>
      </c>
      <c r="GP49" s="35">
        <v>0</v>
      </c>
      <c r="GQ49" s="35">
        <v>0</v>
      </c>
      <c r="GR49" s="35">
        <v>0</v>
      </c>
      <c r="GS49" s="35">
        <v>0</v>
      </c>
      <c r="GT49" s="35">
        <v>0</v>
      </c>
      <c r="GU49" s="35">
        <v>1</v>
      </c>
      <c r="GV49" s="35">
        <v>0</v>
      </c>
      <c r="GW49" s="35">
        <v>0</v>
      </c>
      <c r="GY49" s="48"/>
      <c r="HB49" s="48" t="str">
        <f>IF(ISNUMBER(Tableau2[[#This Row],['[tour_dep_to']]]),Tableau2[[#This Row],['[tour_dep_to']]]/Tableau2[[#This Row],['[tour_to_nb_jour']]],"")</f>
        <v/>
      </c>
      <c r="HE49" s="20"/>
      <c r="HF49" s="48" t="str">
        <f>IF(AND(ISTEXT(Tableau2[[#This Row],['[intention_dep']]]),Tableau2[[#This Row],['[tour_exc']]]="excursionniste"),Tableau2[[#This Row],['[intention_dep']]],"")</f>
        <v/>
      </c>
      <c r="HG49" s="48" t="str">
        <f>IF(AND(ISTEXT(Tableau2[[#This Row],['[intention_dep']]]),Tableau2[[#This Row],['[tour_exc']]]="touriste"),Tableau2[[#This Row],['[intention_dep']]],"")</f>
        <v/>
      </c>
      <c r="HJ49" s="20">
        <v>20</v>
      </c>
      <c r="HN49" s="20" t="s">
        <v>1599</v>
      </c>
      <c r="HO49" s="20"/>
      <c r="HP49" s="20" t="s">
        <v>1599</v>
      </c>
      <c r="HQ49" s="20"/>
      <c r="HR49" s="20" t="s">
        <v>1599</v>
      </c>
      <c r="HS49" s="20"/>
      <c r="HT49" s="20" t="s">
        <v>1599</v>
      </c>
      <c r="HU49" s="20"/>
      <c r="HX49" s="20" t="s">
        <v>1599</v>
      </c>
      <c r="JW49"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pas exploitable</v>
      </c>
      <c r="JX49"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49" s="35" t="s">
        <v>1299</v>
      </c>
      <c r="KA49" s="35">
        <v>0</v>
      </c>
      <c r="KB49" s="35">
        <v>0</v>
      </c>
      <c r="KC49" s="35">
        <v>1</v>
      </c>
      <c r="KD49" s="35" t="s">
        <v>1475</v>
      </c>
      <c r="KE49" s="48"/>
      <c r="KF49" s="35" t="s">
        <v>1476</v>
      </c>
      <c r="KG49" s="48"/>
      <c r="KH49" s="44">
        <v>13190</v>
      </c>
      <c r="KI49" s="35" t="s">
        <v>1281</v>
      </c>
      <c r="KL49" s="48" t="str">
        <f>IF(ISNUMBER(Tableau2[[#This Row],['[distance_domicile_enq']]]),Tableau2[[#This Row],['[distance_domicile_enq']]]*(1.1+0.3*EXP(-Tableau2[[#This Row],['[distance_domicile_enq']]]/20)),"")</f>
        <v/>
      </c>
      <c r="KN49" s="48"/>
      <c r="KO49" s="48"/>
      <c r="KP49" s="35">
        <v>73</v>
      </c>
      <c r="KQ49" s="35" t="s">
        <v>1301</v>
      </c>
      <c r="KR49" s="35" t="s">
        <v>1283</v>
      </c>
      <c r="KS49" s="35"/>
      <c r="KW49" s="35" t="s">
        <v>1284</v>
      </c>
    </row>
    <row r="50" spans="1:311" x14ac:dyDescent="0.2">
      <c r="A50" s="35" t="s">
        <v>1612</v>
      </c>
      <c r="B50" s="35" t="s">
        <v>568</v>
      </c>
      <c r="C50" s="35" t="s">
        <v>218</v>
      </c>
      <c r="D50" s="60">
        <v>1</v>
      </c>
      <c r="E50" s="48">
        <f>Tableau2[[#This Row],['[taille_totale_groupe_corrige']]]/Tableau2[[#This Row],['[nb_repondant_groupe']]]</f>
        <v>2</v>
      </c>
      <c r="F50" s="48"/>
      <c r="G50" s="48" t="str">
        <f>CONCATENATE(Tableau2[[#This Row],['[id_site_enq']]],"-",Tableau2[[#This Row],['[date_enq_num']]],"-",Tableau2[[#This Row],['[categorie_corrige']]])</f>
        <v>50-43358-</v>
      </c>
      <c r="H50" s="61">
        <v>1</v>
      </c>
      <c r="I50" s="35">
        <v>50</v>
      </c>
      <c r="J50" s="35" t="s">
        <v>795</v>
      </c>
      <c r="K50" s="36">
        <v>43358</v>
      </c>
      <c r="L50" s="37">
        <f t="shared" si="2"/>
        <v>43358</v>
      </c>
      <c r="M50" s="35">
        <v>11</v>
      </c>
      <c r="N50" s="35">
        <v>17</v>
      </c>
      <c r="P50" s="35">
        <v>43</v>
      </c>
      <c r="Q50" s="35">
        <v>4</v>
      </c>
      <c r="R50" s="60" t="str">
        <f>IF(OR(ISNUMBER(Tableau2[[#This Row],['[monvelo_musc']]]),ISNUMBER(Tableau2[[#This Row],['[monvelo_vae']]]),ISNUMBER(Tableau2[[#This Row],['[pret_musc']]]),ISNUMBER(Tableau2[[#This Row],['[pret_vae']]]),ISNUMBER(Tableau2[[#This Row],['[loc_vae']]]),ISNUMBER(Tableau2[[#This Row],['[loc_musc']]])),SUM(Tableau2[[#This Row],['[monvelo_musc']]:['[loc_vae']]]),"")</f>
        <v/>
      </c>
      <c r="S50" s="60" t="str">
        <f>IF(OR(ISNUMBER(Tableau2[[#This Row],['[monvelo_vae']]]),ISNUMBER(Tableau2[[#This Row],['[pret_vae']]]),ISNUMBER(Tableau2[[#This Row],['[loc_vae']]])),Tableau2[[#This Row],['[monvelo_vae']]]+Tableau2[[#This Row],['[pret_vae']]]+Tableau2[[#This Row],['[loc_vae']]],"")</f>
        <v/>
      </c>
      <c r="T50" s="60" t="str">
        <f>IF(OR(ISNUMBER(Tableau2[[#This Row],['[monvelo_musc']]]),ISNUMBER(Tableau2[[#This Row],['[pret_musc']]]),ISNUMBER(Tableau2[[#This Row],['[loc_musc']]])),Tableau2[[#This Row],['[monvelo_musc']]]+Tableau2[[#This Row],['[pret_musc']]]+Tableau2[[#This Row],['[loc_musc']]],"")</f>
        <v/>
      </c>
      <c r="U50" s="60" t="str">
        <f>IF(OR(ISNUMBER(Tableau2[[#This Row],['[loc_musc']]]),ISNUMBER(Tableau2[[#This Row],['[loc_vae']]])),Tableau2[[#This Row],['[loc_musc']]]+Tableau2[[#This Row],['[loc_vae']]],"")</f>
        <v/>
      </c>
      <c r="AL50" s="35" t="s">
        <v>1358</v>
      </c>
      <c r="AM50" s="48" t="s">
        <v>1358</v>
      </c>
      <c r="AN50" s="35" t="s">
        <v>1275</v>
      </c>
      <c r="AP50" s="37">
        <v>60</v>
      </c>
      <c r="AQ50" s="72">
        <v>60</v>
      </c>
      <c r="AR50" s="72">
        <v>60</v>
      </c>
      <c r="AS50" s="72">
        <f>Tableau2[[#This Row],['[km_sortie_corrige']]]*Tableau2[[#This Row],['[coef_red']]]</f>
        <v>0</v>
      </c>
      <c r="AT50" s="72">
        <f>Tableau2[[#This Row],['[km_sortie_corrige']]]*Tableau2[[#This Row],['[coef_red']]]*IF(Tableau2[[#This Row],['[type_trajet']]]="Boucle",0.4,1)</f>
        <v>0</v>
      </c>
      <c r="AU50" s="35" t="s">
        <v>1276</v>
      </c>
      <c r="AW50" s="35" t="s">
        <v>1277</v>
      </c>
      <c r="AX50" s="35">
        <v>1</v>
      </c>
      <c r="AY50" s="35">
        <v>0</v>
      </c>
      <c r="AZ50" s="35">
        <v>0</v>
      </c>
      <c r="BA50" s="35">
        <v>0</v>
      </c>
      <c r="BB50" s="35">
        <v>0</v>
      </c>
      <c r="BC50" s="35">
        <v>0</v>
      </c>
      <c r="BD50" s="35">
        <v>0</v>
      </c>
      <c r="BE50" s="35">
        <v>0</v>
      </c>
      <c r="BH50" s="37">
        <v>0.2</v>
      </c>
      <c r="BI50" s="48" t="str">
        <f>IF(OR(Tableau2[[#This Row],['[type_groupe']]]="En famille",Tableau2[[#This Row],['[type_groupe']]]="Avec des amis",Tableau2[[#This Row],['[type_groupe']]]="En club",Tableau2[[#This Row],['[type_groupe']]]="En groupe avec une agence ou TO"),"En groupe",Tableau2[[#This Row],['[type_groupe']]])</f>
        <v>En couple</v>
      </c>
      <c r="BJ50"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couple</v>
      </c>
      <c r="BK50" s="35" t="s">
        <v>1311</v>
      </c>
      <c r="BL50" s="35">
        <v>0</v>
      </c>
      <c r="BM50" s="35">
        <v>1</v>
      </c>
      <c r="BN50" s="35">
        <v>0</v>
      </c>
      <c r="BO50" s="35">
        <v>0</v>
      </c>
      <c r="BP50" s="35">
        <v>0</v>
      </c>
      <c r="BQ50" s="35">
        <v>0</v>
      </c>
      <c r="BR50" s="35">
        <v>0</v>
      </c>
      <c r="BU50" s="72">
        <f>Tableau2[[#This Row],['[nb_enfants']]]+Tableau2[[#This Row],['[nb_adultes']]]</f>
        <v>2</v>
      </c>
      <c r="BV50" s="72">
        <f>Tableau2[[#This Row],['[taille_totale_groupe']]]</f>
        <v>2</v>
      </c>
      <c r="BW50" s="37">
        <v>0</v>
      </c>
      <c r="BX50" s="37">
        <v>2</v>
      </c>
      <c r="BY50" s="35" t="s">
        <v>1667</v>
      </c>
      <c r="BZ50" s="35">
        <v>1</v>
      </c>
      <c r="CA50" s="35">
        <v>0</v>
      </c>
      <c r="CB50" s="35">
        <v>0</v>
      </c>
      <c r="CC50" s="35">
        <v>1</v>
      </c>
      <c r="CD50" s="35">
        <v>0</v>
      </c>
      <c r="CE50" s="35">
        <v>0</v>
      </c>
      <c r="CF50" s="35">
        <v>0</v>
      </c>
      <c r="CG50" s="35">
        <v>0</v>
      </c>
      <c r="CH50" s="35">
        <v>0</v>
      </c>
      <c r="CI50" s="35">
        <v>0</v>
      </c>
      <c r="CJ50" s="35">
        <v>0</v>
      </c>
      <c r="CK50" s="35">
        <v>0</v>
      </c>
      <c r="CL50" s="35">
        <v>0</v>
      </c>
      <c r="CO50" s="35" t="s">
        <v>1291</v>
      </c>
      <c r="CP50" s="35">
        <v>1</v>
      </c>
      <c r="CQ50" s="35" t="s">
        <v>1772</v>
      </c>
      <c r="CR50" s="35">
        <v>0</v>
      </c>
      <c r="CS50" s="35">
        <v>0</v>
      </c>
      <c r="CT50" s="35">
        <v>0</v>
      </c>
      <c r="CU50" s="35">
        <v>0</v>
      </c>
      <c r="CV50" s="35">
        <v>0</v>
      </c>
      <c r="CW50" s="35">
        <v>0</v>
      </c>
      <c r="CX50" s="35">
        <v>0</v>
      </c>
      <c r="CY50" s="35">
        <v>0</v>
      </c>
      <c r="CZ50" s="35">
        <v>0</v>
      </c>
      <c r="DA50" s="35">
        <v>0</v>
      </c>
      <c r="DB50" s="35">
        <v>0</v>
      </c>
      <c r="DC50" s="35">
        <v>1</v>
      </c>
      <c r="DD50" s="35">
        <v>0</v>
      </c>
      <c r="DO50" s="35" t="s">
        <v>1293</v>
      </c>
      <c r="DP50" s="35">
        <v>1</v>
      </c>
      <c r="DQ50" s="35">
        <v>0</v>
      </c>
      <c r="DR50" s="35">
        <v>0</v>
      </c>
      <c r="DS50" s="35">
        <v>0</v>
      </c>
      <c r="DT50" s="35">
        <v>0</v>
      </c>
      <c r="DU50" s="35">
        <v>0</v>
      </c>
      <c r="DV50" s="35">
        <v>0</v>
      </c>
      <c r="DW50" s="35">
        <v>0</v>
      </c>
      <c r="DX50" s="35">
        <v>0</v>
      </c>
      <c r="DY50" s="35">
        <v>0</v>
      </c>
      <c r="DZ50" s="35">
        <v>0</v>
      </c>
      <c r="EA50" s="35">
        <v>0</v>
      </c>
      <c r="EB50" s="35">
        <v>0</v>
      </c>
      <c r="EC50" s="35">
        <v>0</v>
      </c>
      <c r="ED50" s="35">
        <v>0</v>
      </c>
      <c r="EE50" s="35">
        <v>0</v>
      </c>
      <c r="EL50" s="35" t="s">
        <v>1599</v>
      </c>
      <c r="EM50" s="35" t="s">
        <v>1599</v>
      </c>
      <c r="EN50" s="35" t="s">
        <v>1599</v>
      </c>
      <c r="EO50" s="35" t="s">
        <v>1599</v>
      </c>
      <c r="EP50" s="35" t="s">
        <v>1599</v>
      </c>
      <c r="EQ50" s="35" t="s">
        <v>1599</v>
      </c>
      <c r="ER50" s="35" t="s">
        <v>1599</v>
      </c>
      <c r="ES50" s="35" t="s">
        <v>1599</v>
      </c>
      <c r="ET50" s="35" t="s">
        <v>1599</v>
      </c>
      <c r="EU50" s="35" t="s">
        <v>1599</v>
      </c>
      <c r="EV50" s="35" t="s">
        <v>1599</v>
      </c>
      <c r="EW50" s="35" t="s">
        <v>1599</v>
      </c>
      <c r="EX50" s="35" t="s">
        <v>1599</v>
      </c>
      <c r="EY50" s="35" t="s">
        <v>1599</v>
      </c>
      <c r="EZ50" s="35" t="s">
        <v>1599</v>
      </c>
      <c r="FA50" s="35" t="s">
        <v>1599</v>
      </c>
      <c r="FB50" s="35" t="s">
        <v>1599</v>
      </c>
      <c r="FC50" s="35" t="s">
        <v>1599</v>
      </c>
      <c r="FD50" s="35" t="s">
        <v>1599</v>
      </c>
      <c r="FE50" s="35" t="s">
        <v>1599</v>
      </c>
      <c r="FF50" s="35" t="s">
        <v>1599</v>
      </c>
      <c r="FG50" s="35" t="s">
        <v>1599</v>
      </c>
      <c r="FH50" s="35" t="s">
        <v>1881</v>
      </c>
      <c r="FI50" s="35" t="s">
        <v>54</v>
      </c>
      <c r="FJ50"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touriste</v>
      </c>
      <c r="FK50" s="48" t="str">
        <f>IF(Tableau2[[#This Row],['[tour_exc']]]="excursionniste","exc",IF(Tableau2[[#This Row],['[categorie_corrige']]]="Itinérant","iti","tour"))</f>
        <v>tour</v>
      </c>
      <c r="FL50" s="48" t="str">
        <f>CONCATENATE(Tableau2[[#This Row],['[id_troncon']]],"-",Tableau2[[#This Row],['[profil']]])</f>
        <v>4-tour</v>
      </c>
      <c r="FM50" s="37">
        <v>3</v>
      </c>
      <c r="FN50" s="72">
        <v>3</v>
      </c>
      <c r="FO50" s="35" t="s">
        <v>1324</v>
      </c>
      <c r="FR50" s="48" t="s">
        <v>2024</v>
      </c>
      <c r="FS50" s="48" t="str">
        <f>IF(AND(ISTEXT(Tableau2[[#This Row],['[mode_heb_regroupe']]]),Tableau2[[#This Row],['[mode_heb_regroupe']]]="Non marchand"),"Non marchand",IF(AND(ISTEXT(Tableau2[[#This Row],['[mode_heb_regroupe']]]),Tableau2[[#This Row],['[mode_heb_regroupe']]]&lt;&gt;"Non marchand"),"Marchand",""))</f>
        <v>Marchand</v>
      </c>
      <c r="FT50" s="35" t="s">
        <v>1320</v>
      </c>
      <c r="FU50" s="37">
        <v>3</v>
      </c>
      <c r="FV50" s="35" t="s">
        <v>1387</v>
      </c>
      <c r="FY50" s="60" t="str">
        <f>IF(ISNUMBER(Tableau2[[#This Row],['[distance_heb_enq']]]),Tableau2[[#This Row],['[distance_heb_enq']]]*(1.1+0.3*EXP(-Tableau2[[#This Row],['[distance_heb_enq']]]/20)),"")</f>
        <v/>
      </c>
      <c r="FZ50" s="35" t="s">
        <v>1296</v>
      </c>
      <c r="GB50" s="35" t="s">
        <v>1284</v>
      </c>
      <c r="GM50" s="35"/>
      <c r="GN50" s="35" t="s">
        <v>201</v>
      </c>
      <c r="GO50" s="35">
        <v>0</v>
      </c>
      <c r="GP50" s="35">
        <v>1</v>
      </c>
      <c r="GQ50" s="35">
        <v>0</v>
      </c>
      <c r="GR50" s="35">
        <v>0</v>
      </c>
      <c r="GS50" s="35">
        <v>0</v>
      </c>
      <c r="GT50" s="35">
        <v>0</v>
      </c>
      <c r="GU50" s="35">
        <v>0</v>
      </c>
      <c r="GV50" s="35">
        <v>0</v>
      </c>
      <c r="GW50" s="35">
        <v>0</v>
      </c>
      <c r="GY50" s="48"/>
      <c r="HB50" s="48" t="str">
        <f>IF(ISNUMBER(Tableau2[[#This Row],['[tour_dep_to']]]),Tableau2[[#This Row],['[tour_dep_to']]]/Tableau2[[#This Row],['[tour_to_nb_jour']]],"")</f>
        <v/>
      </c>
      <c r="HE50" s="20"/>
      <c r="HF50" s="48" t="str">
        <f>IF(AND(ISTEXT(Tableau2[[#This Row],['[intention_dep']]]),Tableau2[[#This Row],['[tour_exc']]]="excursionniste"),Tableau2[[#This Row],['[intention_dep']]],"")</f>
        <v/>
      </c>
      <c r="HG50" s="48" t="str">
        <f>IF(AND(ISTEXT(Tableau2[[#This Row],['[intention_dep']]]),Tableau2[[#This Row],['[tour_exc']]]="touriste"),Tableau2[[#This Row],['[intention_dep']]],"")</f>
        <v/>
      </c>
      <c r="HJ50" s="20">
        <v>22</v>
      </c>
      <c r="HN50" s="20">
        <v>60</v>
      </c>
      <c r="HO50" s="20"/>
      <c r="HP50" s="20" t="s">
        <v>1599</v>
      </c>
      <c r="HQ50" s="20"/>
      <c r="HR50" s="20" t="s">
        <v>1599</v>
      </c>
      <c r="HS50" s="20"/>
      <c r="HT50" s="20" t="s">
        <v>1599</v>
      </c>
      <c r="HU50" s="20"/>
      <c r="HX50" s="20" t="s">
        <v>1599</v>
      </c>
      <c r="JW50"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pas exploitable</v>
      </c>
      <c r="JX50"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50" s="35" t="s">
        <v>1923</v>
      </c>
      <c r="KA50" s="35">
        <v>0</v>
      </c>
      <c r="KB50" s="35">
        <v>1</v>
      </c>
      <c r="KC50" s="35">
        <v>0</v>
      </c>
      <c r="KD50" s="35" t="s">
        <v>1927</v>
      </c>
      <c r="KE50" s="48"/>
      <c r="KF50" s="35" t="s">
        <v>1477</v>
      </c>
      <c r="KG50" s="48"/>
      <c r="KH50" s="44">
        <v>58200</v>
      </c>
      <c r="KI50" s="35" t="s">
        <v>1281</v>
      </c>
      <c r="KL50" s="48" t="str">
        <f>IF(ISNUMBER(Tableau2[[#This Row],['[distance_domicile_enq']]]),Tableau2[[#This Row],['[distance_domicile_enq']]]*(1.1+0.3*EXP(-Tableau2[[#This Row],['[distance_domicile_enq']]]/20)),"")</f>
        <v/>
      </c>
      <c r="KN50" s="48"/>
      <c r="KO50" s="48"/>
      <c r="KP50" s="35">
        <v>60</v>
      </c>
      <c r="KQ50" s="35" t="s">
        <v>1282</v>
      </c>
      <c r="KR50" s="35" t="s">
        <v>1357</v>
      </c>
      <c r="KS50" s="35"/>
      <c r="KU50" s="35">
        <v>3000</v>
      </c>
      <c r="KW50" s="35" t="s">
        <v>1310</v>
      </c>
    </row>
    <row r="51" spans="1:311" x14ac:dyDescent="0.2">
      <c r="A51" s="35" t="s">
        <v>1612</v>
      </c>
      <c r="B51" s="35" t="s">
        <v>568</v>
      </c>
      <c r="C51" s="35" t="s">
        <v>219</v>
      </c>
      <c r="D51" s="60">
        <v>1</v>
      </c>
      <c r="E51" s="48">
        <f>Tableau2[[#This Row],['[taille_totale_groupe_corrige']]]/Tableau2[[#This Row],['[nb_repondant_groupe']]]</f>
        <v>1</v>
      </c>
      <c r="F51" s="48"/>
      <c r="G51" s="48" t="str">
        <f>CONCATENATE(Tableau2[[#This Row],['[id_site_enq']]],"-",Tableau2[[#This Row],['[date_enq_num']]],"-",Tableau2[[#This Row],['[categorie_corrige']]])</f>
        <v>50-43358-</v>
      </c>
      <c r="H51" s="61">
        <v>1</v>
      </c>
      <c r="I51" s="35">
        <v>50</v>
      </c>
      <c r="J51" s="35" t="s">
        <v>795</v>
      </c>
      <c r="K51" s="36">
        <v>43358</v>
      </c>
      <c r="L51" s="37">
        <f t="shared" si="2"/>
        <v>43358</v>
      </c>
      <c r="M51" s="35">
        <v>11</v>
      </c>
      <c r="N51" s="35">
        <v>17</v>
      </c>
      <c r="P51" s="35">
        <v>43</v>
      </c>
      <c r="Q51" s="35">
        <v>4</v>
      </c>
      <c r="R51" s="60" t="str">
        <f>IF(OR(ISNUMBER(Tableau2[[#This Row],['[monvelo_musc']]]),ISNUMBER(Tableau2[[#This Row],['[monvelo_vae']]]),ISNUMBER(Tableau2[[#This Row],['[pret_musc']]]),ISNUMBER(Tableau2[[#This Row],['[pret_vae']]]),ISNUMBER(Tableau2[[#This Row],['[loc_vae']]]),ISNUMBER(Tableau2[[#This Row],['[loc_musc']]])),SUM(Tableau2[[#This Row],['[monvelo_musc']]:['[loc_vae']]]),"")</f>
        <v/>
      </c>
      <c r="S51" s="60" t="str">
        <f>IF(OR(ISNUMBER(Tableau2[[#This Row],['[monvelo_vae']]]),ISNUMBER(Tableau2[[#This Row],['[pret_vae']]]),ISNUMBER(Tableau2[[#This Row],['[loc_vae']]])),Tableau2[[#This Row],['[monvelo_vae']]]+Tableau2[[#This Row],['[pret_vae']]]+Tableau2[[#This Row],['[loc_vae']]],"")</f>
        <v/>
      </c>
      <c r="T51" s="60" t="str">
        <f>IF(OR(ISNUMBER(Tableau2[[#This Row],['[monvelo_musc']]]),ISNUMBER(Tableau2[[#This Row],['[pret_musc']]]),ISNUMBER(Tableau2[[#This Row],['[loc_musc']]])),Tableau2[[#This Row],['[monvelo_musc']]]+Tableau2[[#This Row],['[pret_musc']]]+Tableau2[[#This Row],['[loc_musc']]],"")</f>
        <v/>
      </c>
      <c r="U51" s="60" t="str">
        <f>IF(OR(ISNUMBER(Tableau2[[#This Row],['[loc_musc']]]),ISNUMBER(Tableau2[[#This Row],['[loc_vae']]])),Tableau2[[#This Row],['[loc_musc']]]+Tableau2[[#This Row],['[loc_vae']]],"")</f>
        <v/>
      </c>
      <c r="AL51" s="35" t="s">
        <v>1274</v>
      </c>
      <c r="AM51" s="48" t="s">
        <v>1274</v>
      </c>
      <c r="AN51" s="35" t="s">
        <v>1275</v>
      </c>
      <c r="AP51" s="37">
        <v>35</v>
      </c>
      <c r="AQ51" s="72">
        <v>35</v>
      </c>
      <c r="AR51" s="72">
        <v>35</v>
      </c>
      <c r="AS51" s="72">
        <f>Tableau2[[#This Row],['[km_sortie_corrige']]]*Tableau2[[#This Row],['[coef_red']]]</f>
        <v>0</v>
      </c>
      <c r="AT51" s="72">
        <f>Tableau2[[#This Row],['[km_sortie_corrige']]]*Tableau2[[#This Row],['[coef_red']]]*IF(Tableau2[[#This Row],['[type_trajet']]]="Boucle",0.4,1)</f>
        <v>0</v>
      </c>
      <c r="AU51" s="35" t="s">
        <v>1276</v>
      </c>
      <c r="AW51" s="35" t="s">
        <v>1277</v>
      </c>
      <c r="AX51" s="35">
        <v>1</v>
      </c>
      <c r="AY51" s="35">
        <v>0</v>
      </c>
      <c r="AZ51" s="35">
        <v>0</v>
      </c>
      <c r="BA51" s="35">
        <v>0</v>
      </c>
      <c r="BB51" s="35">
        <v>0</v>
      </c>
      <c r="BC51" s="35">
        <v>0</v>
      </c>
      <c r="BD51" s="35">
        <v>0</v>
      </c>
      <c r="BE51" s="35">
        <v>0</v>
      </c>
      <c r="BH51" s="37">
        <v>3</v>
      </c>
      <c r="BI51" s="48" t="str">
        <f>IF(OR(Tableau2[[#This Row],['[type_groupe']]]="En famille",Tableau2[[#This Row],['[type_groupe']]]="Avec des amis",Tableau2[[#This Row],['[type_groupe']]]="En club",Tableau2[[#This Row],['[type_groupe']]]="En groupe avec une agence ou TO"),"En groupe",Tableau2[[#This Row],['[type_groupe']]])</f>
        <v>Seul</v>
      </c>
      <c r="BJ51"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Seul</v>
      </c>
      <c r="BK51" s="35" t="s">
        <v>1278</v>
      </c>
      <c r="BL51" s="35">
        <v>1</v>
      </c>
      <c r="BM51" s="35">
        <v>0</v>
      </c>
      <c r="BN51" s="35">
        <v>0</v>
      </c>
      <c r="BO51" s="35">
        <v>0</v>
      </c>
      <c r="BP51" s="35">
        <v>0</v>
      </c>
      <c r="BQ51" s="35">
        <v>0</v>
      </c>
      <c r="BR51" s="35">
        <v>0</v>
      </c>
      <c r="BU51" s="72">
        <f>Tableau2[[#This Row],['[nb_enfants']]]+Tableau2[[#This Row],['[nb_adultes']]]</f>
        <v>1</v>
      </c>
      <c r="BV51" s="72">
        <f>Tableau2[[#This Row],['[taille_totale_groupe']]]</f>
        <v>1</v>
      </c>
      <c r="BW51" s="37">
        <v>0</v>
      </c>
      <c r="BX51" s="37">
        <v>1</v>
      </c>
      <c r="BY51" s="35" t="s">
        <v>1279</v>
      </c>
      <c r="BZ51" s="35">
        <v>0</v>
      </c>
      <c r="CA51" s="35">
        <v>0</v>
      </c>
      <c r="CB51" s="35">
        <v>0</v>
      </c>
      <c r="CC51" s="35">
        <v>0</v>
      </c>
      <c r="CD51" s="35">
        <v>0</v>
      </c>
      <c r="CE51" s="35">
        <v>0</v>
      </c>
      <c r="CF51" s="35">
        <v>0</v>
      </c>
      <c r="CG51" s="35">
        <v>0</v>
      </c>
      <c r="CH51" s="35">
        <v>0</v>
      </c>
      <c r="CI51" s="35">
        <v>0</v>
      </c>
      <c r="CJ51" s="35">
        <v>0</v>
      </c>
      <c r="CK51" s="35">
        <v>0</v>
      </c>
      <c r="CL51" s="35">
        <v>1</v>
      </c>
      <c r="CQ51" s="35" t="s">
        <v>1772</v>
      </c>
      <c r="CR51" s="35">
        <v>0</v>
      </c>
      <c r="CS51" s="35">
        <v>0</v>
      </c>
      <c r="CT51" s="35">
        <v>0</v>
      </c>
      <c r="CU51" s="35">
        <v>0</v>
      </c>
      <c r="CV51" s="35">
        <v>0</v>
      </c>
      <c r="CW51" s="35">
        <v>0</v>
      </c>
      <c r="CX51" s="35">
        <v>0</v>
      </c>
      <c r="CY51" s="35">
        <v>0</v>
      </c>
      <c r="CZ51" s="35">
        <v>0</v>
      </c>
      <c r="DA51" s="35">
        <v>0</v>
      </c>
      <c r="DB51" s="35">
        <v>0</v>
      </c>
      <c r="DC51" s="35">
        <v>1</v>
      </c>
      <c r="DD51" s="35">
        <v>0</v>
      </c>
      <c r="DO51" s="35" t="s">
        <v>1280</v>
      </c>
      <c r="DP51" s="35">
        <v>0</v>
      </c>
      <c r="DQ51" s="35">
        <v>0</v>
      </c>
      <c r="DR51" s="35">
        <v>0</v>
      </c>
      <c r="DS51" s="35">
        <v>0</v>
      </c>
      <c r="DT51" s="35">
        <v>0</v>
      </c>
      <c r="DU51" s="35">
        <v>0</v>
      </c>
      <c r="DV51" s="35">
        <v>0</v>
      </c>
      <c r="DW51" s="35">
        <v>0</v>
      </c>
      <c r="DX51" s="35">
        <v>0</v>
      </c>
      <c r="DY51" s="35">
        <v>0</v>
      </c>
      <c r="DZ51" s="35">
        <v>0</v>
      </c>
      <c r="EA51" s="35">
        <v>0</v>
      </c>
      <c r="EB51" s="35">
        <v>0</v>
      </c>
      <c r="EC51" s="35">
        <v>0</v>
      </c>
      <c r="ED51" s="35">
        <v>1</v>
      </c>
      <c r="EE51" s="35">
        <v>0</v>
      </c>
      <c r="EL51" s="35">
        <v>4</v>
      </c>
      <c r="EM51" s="35">
        <v>3</v>
      </c>
      <c r="EN51" s="35">
        <v>3</v>
      </c>
      <c r="EO51" s="35">
        <v>3</v>
      </c>
      <c r="EP51" s="35">
        <v>3</v>
      </c>
      <c r="EQ51" s="35">
        <v>3</v>
      </c>
      <c r="ER51" s="35" t="s">
        <v>1599</v>
      </c>
      <c r="ES51" s="35">
        <v>4</v>
      </c>
      <c r="ET51" s="35" t="s">
        <v>1599</v>
      </c>
      <c r="EU51" s="35" t="s">
        <v>1599</v>
      </c>
      <c r="EV51" s="35" t="s">
        <v>1599</v>
      </c>
      <c r="EW51" s="35" t="s">
        <v>1599</v>
      </c>
      <c r="EX51" s="35" t="s">
        <v>1599</v>
      </c>
      <c r="EY51" s="35" t="s">
        <v>1599</v>
      </c>
      <c r="EZ51" s="35" t="s">
        <v>1599</v>
      </c>
      <c r="FA51" s="35" t="s">
        <v>1599</v>
      </c>
      <c r="FB51" s="35">
        <v>4</v>
      </c>
      <c r="FC51" s="35" t="s">
        <v>1599</v>
      </c>
      <c r="FD51" s="35" t="s">
        <v>1599</v>
      </c>
      <c r="FE51" s="35" t="s">
        <v>1599</v>
      </c>
      <c r="FF51" s="35" t="s">
        <v>1599</v>
      </c>
      <c r="FG51" s="35" t="s">
        <v>1599</v>
      </c>
      <c r="FI51" s="35" t="s">
        <v>51</v>
      </c>
      <c r="FJ51"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excursionniste</v>
      </c>
      <c r="FK51" s="48" t="str">
        <f>IF(Tableau2[[#This Row],['[tour_exc']]]="excursionniste","exc",IF(Tableau2[[#This Row],['[categorie_corrige']]]="Itinérant","iti","tour"))</f>
        <v>exc</v>
      </c>
      <c r="FL51" s="48" t="str">
        <f>CONCATENATE(Tableau2[[#This Row],['[id_troncon']]],"-",Tableau2[[#This Row],['[profil']]])</f>
        <v>4-exc</v>
      </c>
      <c r="FM51" s="37"/>
      <c r="FN51" s="72" t="s">
        <v>1599</v>
      </c>
      <c r="FS51" s="48" t="str">
        <f>IF(AND(ISTEXT(Tableau2[[#This Row],['[mode_heb_regroupe']]]),Tableau2[[#This Row],['[mode_heb_regroupe']]]="Non marchand"),"Non marchand",IF(AND(ISTEXT(Tableau2[[#This Row],['[mode_heb_regroupe']]]),Tableau2[[#This Row],['[mode_heb_regroupe']]]&lt;&gt;"Non marchand"),"Marchand",""))</f>
        <v/>
      </c>
      <c r="FY51" s="60" t="str">
        <f>IF(ISNUMBER(Tableau2[[#This Row],['[distance_heb_enq']]]),Tableau2[[#This Row],['[distance_heb_enq']]]*(1.1+0.3*EXP(-Tableau2[[#This Row],['[distance_heb_enq']]]/20)),"")</f>
        <v/>
      </c>
      <c r="GM51" s="35"/>
      <c r="GN51" s="35" t="s">
        <v>1599</v>
      </c>
      <c r="GO51" s="35"/>
      <c r="GP51" s="35"/>
      <c r="GQ51" s="35"/>
      <c r="GY51" s="48"/>
      <c r="HB51" s="48" t="str">
        <f>IF(ISNUMBER(Tableau2[[#This Row],['[tour_dep_to']]]),Tableau2[[#This Row],['[tour_dep_to']]]/Tableau2[[#This Row],['[tour_to_nb_jour']]],"")</f>
        <v/>
      </c>
      <c r="HE51" s="20" t="s">
        <v>51</v>
      </c>
      <c r="HF51" s="48" t="str">
        <f>IF(AND(ISTEXT(Tableau2[[#This Row],['[intention_dep']]]),Tableau2[[#This Row],['[tour_exc']]]="excursionniste"),Tableau2[[#This Row],['[intention_dep']]],"")</f>
        <v>Non</v>
      </c>
      <c r="HG51" s="48" t="str">
        <f>IF(AND(ISTEXT(Tableau2[[#This Row],['[intention_dep']]]),Tableau2[[#This Row],['[tour_exc']]]="touriste"),Tableau2[[#This Row],['[intention_dep']]],"")</f>
        <v/>
      </c>
      <c r="HJ51" s="20"/>
      <c r="HN51" s="20" t="s">
        <v>1599</v>
      </c>
      <c r="HO51" s="20"/>
      <c r="HP51" s="20" t="s">
        <v>1599</v>
      </c>
      <c r="HQ51" s="20"/>
      <c r="HR51" s="20" t="s">
        <v>1599</v>
      </c>
      <c r="HS51" s="20"/>
      <c r="HT51" s="20" t="s">
        <v>1599</v>
      </c>
      <c r="HU51" s="20"/>
      <c r="HX51" s="20" t="s">
        <v>1599</v>
      </c>
      <c r="JW51"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
      </c>
      <c r="JX51"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51" s="35" t="s">
        <v>1325</v>
      </c>
      <c r="KA51" s="35">
        <v>1</v>
      </c>
      <c r="KB51" s="35">
        <v>0</v>
      </c>
      <c r="KC51" s="35">
        <v>0</v>
      </c>
      <c r="KD51" s="35"/>
      <c r="KE51" s="48"/>
      <c r="KF51" s="35" t="s">
        <v>1436</v>
      </c>
      <c r="KG51" s="48"/>
      <c r="KH51" s="44">
        <v>17110</v>
      </c>
      <c r="KI51" s="35" t="s">
        <v>1281</v>
      </c>
      <c r="KL51" s="48" t="str">
        <f>IF(ISNUMBER(Tableau2[[#This Row],['[distance_domicile_enq']]]),Tableau2[[#This Row],['[distance_domicile_enq']]]*(1.1+0.3*EXP(-Tableau2[[#This Row],['[distance_domicile_enq']]]/20)),"")</f>
        <v/>
      </c>
      <c r="KN51" s="48"/>
      <c r="KO51" s="48"/>
      <c r="KP51" s="35">
        <v>62</v>
      </c>
      <c r="KQ51" s="35" t="s">
        <v>1282</v>
      </c>
      <c r="KR51" s="35" t="s">
        <v>1283</v>
      </c>
      <c r="KS51" s="35"/>
      <c r="KU51" s="35">
        <v>2300</v>
      </c>
      <c r="KW51" s="35" t="s">
        <v>1284</v>
      </c>
    </row>
    <row r="52" spans="1:311" x14ac:dyDescent="0.2">
      <c r="A52" s="35" t="s">
        <v>1612</v>
      </c>
      <c r="B52" s="35" t="s">
        <v>568</v>
      </c>
      <c r="C52" s="35" t="s">
        <v>220</v>
      </c>
      <c r="D52" s="60">
        <v>1</v>
      </c>
      <c r="E52" s="48">
        <f>Tableau2[[#This Row],['[taille_totale_groupe_corrige']]]/Tableau2[[#This Row],['[nb_repondant_groupe']]]</f>
        <v>3</v>
      </c>
      <c r="F52" s="48"/>
      <c r="G52" s="48" t="str">
        <f>CONCATENATE(Tableau2[[#This Row],['[id_site_enq']]],"-",Tableau2[[#This Row],['[date_enq_num']]],"-",Tableau2[[#This Row],['[categorie_corrige']]])</f>
        <v>50-43358-</v>
      </c>
      <c r="H52" s="61">
        <v>1</v>
      </c>
      <c r="I52" s="35">
        <v>50</v>
      </c>
      <c r="J52" s="35" t="s">
        <v>795</v>
      </c>
      <c r="K52" s="36">
        <v>43358</v>
      </c>
      <c r="L52" s="37">
        <f t="shared" si="2"/>
        <v>43358</v>
      </c>
      <c r="M52" s="35">
        <v>11</v>
      </c>
      <c r="N52" s="35">
        <v>17</v>
      </c>
      <c r="P52" s="35">
        <v>43</v>
      </c>
      <c r="Q52" s="35">
        <v>4</v>
      </c>
      <c r="R52" s="60" t="str">
        <f>IF(OR(ISNUMBER(Tableau2[[#This Row],['[monvelo_musc']]]),ISNUMBER(Tableau2[[#This Row],['[monvelo_vae']]]),ISNUMBER(Tableau2[[#This Row],['[pret_musc']]]),ISNUMBER(Tableau2[[#This Row],['[pret_vae']]]),ISNUMBER(Tableau2[[#This Row],['[loc_vae']]]),ISNUMBER(Tableau2[[#This Row],['[loc_musc']]])),SUM(Tableau2[[#This Row],['[monvelo_musc']]:['[loc_vae']]]),"")</f>
        <v/>
      </c>
      <c r="S52" s="60" t="str">
        <f>IF(OR(ISNUMBER(Tableau2[[#This Row],['[monvelo_vae']]]),ISNUMBER(Tableau2[[#This Row],['[pret_vae']]]),ISNUMBER(Tableau2[[#This Row],['[loc_vae']]])),Tableau2[[#This Row],['[monvelo_vae']]]+Tableau2[[#This Row],['[pret_vae']]]+Tableau2[[#This Row],['[loc_vae']]],"")</f>
        <v/>
      </c>
      <c r="T52" s="60" t="str">
        <f>IF(OR(ISNUMBER(Tableau2[[#This Row],['[monvelo_musc']]]),ISNUMBER(Tableau2[[#This Row],['[pret_musc']]]),ISNUMBER(Tableau2[[#This Row],['[loc_musc']]])),Tableau2[[#This Row],['[monvelo_musc']]]+Tableau2[[#This Row],['[pret_musc']]]+Tableau2[[#This Row],['[loc_musc']]],"")</f>
        <v/>
      </c>
      <c r="U52" s="60" t="str">
        <f>IF(OR(ISNUMBER(Tableau2[[#This Row],['[loc_musc']]]),ISNUMBER(Tableau2[[#This Row],['[loc_vae']]])),Tableau2[[#This Row],['[loc_musc']]]+Tableau2[[#This Row],['[loc_vae']]],"")</f>
        <v/>
      </c>
      <c r="AL52" s="35" t="s">
        <v>1358</v>
      </c>
      <c r="AM52" s="48" t="s">
        <v>1358</v>
      </c>
      <c r="AN52" s="35" t="s">
        <v>1275</v>
      </c>
      <c r="AP52" s="37">
        <v>15</v>
      </c>
      <c r="AQ52" s="72">
        <v>15</v>
      </c>
      <c r="AR52" s="72">
        <v>15</v>
      </c>
      <c r="AS52" s="72">
        <f>Tableau2[[#This Row],['[km_sortie_corrige']]]*Tableau2[[#This Row],['[coef_red']]]</f>
        <v>0</v>
      </c>
      <c r="AT52" s="72">
        <f>Tableau2[[#This Row],['[km_sortie_corrige']]]*Tableau2[[#This Row],['[coef_red']]]*IF(Tableau2[[#This Row],['[type_trajet']]]="Boucle",0.4,1)</f>
        <v>0</v>
      </c>
      <c r="AU52" s="35" t="s">
        <v>1276</v>
      </c>
      <c r="AW52" s="35" t="s">
        <v>1277</v>
      </c>
      <c r="AX52" s="35">
        <v>1</v>
      </c>
      <c r="AY52" s="35">
        <v>0</v>
      </c>
      <c r="AZ52" s="35">
        <v>0</v>
      </c>
      <c r="BA52" s="35">
        <v>0</v>
      </c>
      <c r="BB52" s="35">
        <v>0</v>
      </c>
      <c r="BC52" s="35">
        <v>0</v>
      </c>
      <c r="BD52" s="35">
        <v>0</v>
      </c>
      <c r="BE52" s="35">
        <v>0</v>
      </c>
      <c r="BH52" s="37">
        <v>4</v>
      </c>
      <c r="BI52" s="48" t="str">
        <f>IF(OR(Tableau2[[#This Row],['[type_groupe']]]="En famille",Tableau2[[#This Row],['[type_groupe']]]="Avec des amis",Tableau2[[#This Row],['[type_groupe']]]="En club",Tableau2[[#This Row],['[type_groupe']]]="En groupe avec une agence ou TO"),"En groupe",Tableau2[[#This Row],['[type_groupe']]])</f>
        <v>En groupe</v>
      </c>
      <c r="BJ52"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groupe</v>
      </c>
      <c r="BK52" s="35" t="s">
        <v>1329</v>
      </c>
      <c r="BL52" s="35">
        <v>0</v>
      </c>
      <c r="BM52" s="35">
        <v>0</v>
      </c>
      <c r="BN52" s="35">
        <v>0</v>
      </c>
      <c r="BO52" s="35">
        <v>1</v>
      </c>
      <c r="BP52" s="35">
        <v>0</v>
      </c>
      <c r="BQ52" s="35">
        <v>0</v>
      </c>
      <c r="BR52" s="35">
        <v>0</v>
      </c>
      <c r="BU52" s="72">
        <f>Tableau2[[#This Row],['[nb_enfants']]]+Tableau2[[#This Row],['[nb_adultes']]]</f>
        <v>3</v>
      </c>
      <c r="BV52" s="72">
        <f>Tableau2[[#This Row],['[taille_totale_groupe']]]</f>
        <v>3</v>
      </c>
      <c r="BW52" s="37">
        <v>0</v>
      </c>
      <c r="BX52" s="37">
        <v>3</v>
      </c>
      <c r="BY52" s="35" t="s">
        <v>1288</v>
      </c>
      <c r="BZ52" s="35">
        <v>1</v>
      </c>
      <c r="CA52" s="35">
        <v>0</v>
      </c>
      <c r="CB52" s="35">
        <v>0</v>
      </c>
      <c r="CC52" s="35">
        <v>0</v>
      </c>
      <c r="CD52" s="35">
        <v>0</v>
      </c>
      <c r="CE52" s="35">
        <v>0</v>
      </c>
      <c r="CF52" s="35">
        <v>0</v>
      </c>
      <c r="CG52" s="35">
        <v>0</v>
      </c>
      <c r="CH52" s="35">
        <v>0</v>
      </c>
      <c r="CI52" s="35">
        <v>0</v>
      </c>
      <c r="CJ52" s="35">
        <v>0</v>
      </c>
      <c r="CK52" s="35">
        <v>0</v>
      </c>
      <c r="CL52" s="35">
        <v>0</v>
      </c>
      <c r="CO52" s="35" t="s">
        <v>1322</v>
      </c>
      <c r="CP52" s="35">
        <v>20</v>
      </c>
      <c r="CQ52" s="35" t="s">
        <v>1334</v>
      </c>
      <c r="CR52" s="35">
        <v>0</v>
      </c>
      <c r="CS52" s="35">
        <v>0</v>
      </c>
      <c r="CT52" s="35">
        <v>0</v>
      </c>
      <c r="CU52" s="35">
        <v>0</v>
      </c>
      <c r="CV52" s="35">
        <v>0</v>
      </c>
      <c r="CW52" s="35">
        <v>0</v>
      </c>
      <c r="CX52" s="35">
        <v>0</v>
      </c>
      <c r="CY52" s="35">
        <v>0</v>
      </c>
      <c r="CZ52" s="35">
        <v>0</v>
      </c>
      <c r="DA52" s="35">
        <v>0</v>
      </c>
      <c r="DB52" s="35">
        <v>1</v>
      </c>
      <c r="DC52" s="35">
        <v>0</v>
      </c>
      <c r="DD52" s="35">
        <v>0</v>
      </c>
      <c r="DO52" s="35" t="s">
        <v>1293</v>
      </c>
      <c r="DP52" s="35">
        <v>1</v>
      </c>
      <c r="DQ52" s="35">
        <v>0</v>
      </c>
      <c r="DR52" s="35">
        <v>0</v>
      </c>
      <c r="DS52" s="35">
        <v>0</v>
      </c>
      <c r="DT52" s="35">
        <v>0</v>
      </c>
      <c r="DU52" s="35">
        <v>0</v>
      </c>
      <c r="DV52" s="35">
        <v>0</v>
      </c>
      <c r="DW52" s="35">
        <v>0</v>
      </c>
      <c r="DX52" s="35">
        <v>0</v>
      </c>
      <c r="DY52" s="35">
        <v>0</v>
      </c>
      <c r="DZ52" s="35">
        <v>0</v>
      </c>
      <c r="EA52" s="35">
        <v>0</v>
      </c>
      <c r="EB52" s="35">
        <v>0</v>
      </c>
      <c r="EC52" s="35">
        <v>0</v>
      </c>
      <c r="ED52" s="35">
        <v>0</v>
      </c>
      <c r="EE52" s="35">
        <v>0</v>
      </c>
      <c r="EL52" s="35">
        <v>4</v>
      </c>
      <c r="EM52" s="35">
        <v>4</v>
      </c>
      <c r="EN52" s="35">
        <v>4</v>
      </c>
      <c r="EO52" s="35">
        <v>4</v>
      </c>
      <c r="EP52" s="35">
        <v>4</v>
      </c>
      <c r="EQ52" s="35">
        <v>4</v>
      </c>
      <c r="ER52" s="35">
        <v>4</v>
      </c>
      <c r="ES52" s="35">
        <v>4</v>
      </c>
      <c r="ET52" s="35">
        <v>4</v>
      </c>
      <c r="EU52" s="35">
        <v>4</v>
      </c>
      <c r="EV52" s="35">
        <v>4</v>
      </c>
      <c r="EW52" s="35">
        <v>4</v>
      </c>
      <c r="EX52" s="35">
        <v>4</v>
      </c>
      <c r="EY52" s="35">
        <v>4</v>
      </c>
      <c r="EZ52" s="35">
        <v>4</v>
      </c>
      <c r="FA52" s="35">
        <v>4</v>
      </c>
      <c r="FB52" s="35">
        <v>4</v>
      </c>
      <c r="FC52" s="35">
        <v>4</v>
      </c>
      <c r="FD52" s="35">
        <v>4</v>
      </c>
      <c r="FE52" s="35">
        <v>4</v>
      </c>
      <c r="FF52" s="35">
        <v>4</v>
      </c>
      <c r="FG52" s="35">
        <v>4</v>
      </c>
      <c r="FI52" s="35" t="s">
        <v>51</v>
      </c>
      <c r="FJ52"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excursionniste</v>
      </c>
      <c r="FK52" s="48" t="str">
        <f>IF(Tableau2[[#This Row],['[tour_exc']]]="excursionniste","exc",IF(Tableau2[[#This Row],['[categorie_corrige']]]="Itinérant","iti","tour"))</f>
        <v>exc</v>
      </c>
      <c r="FL52" s="48" t="str">
        <f>CONCATENATE(Tableau2[[#This Row],['[id_troncon']]],"-",Tableau2[[#This Row],['[profil']]])</f>
        <v>4-exc</v>
      </c>
      <c r="FM52" s="37"/>
      <c r="FN52" s="72" t="s">
        <v>1599</v>
      </c>
      <c r="FS52" s="48" t="str">
        <f>IF(AND(ISTEXT(Tableau2[[#This Row],['[mode_heb_regroupe']]]),Tableau2[[#This Row],['[mode_heb_regroupe']]]="Non marchand"),"Non marchand",IF(AND(ISTEXT(Tableau2[[#This Row],['[mode_heb_regroupe']]]),Tableau2[[#This Row],['[mode_heb_regroupe']]]&lt;&gt;"Non marchand"),"Marchand",""))</f>
        <v/>
      </c>
      <c r="FY52" s="60" t="str">
        <f>IF(ISNUMBER(Tableau2[[#This Row],['[distance_heb_enq']]]),Tableau2[[#This Row],['[distance_heb_enq']]]*(1.1+0.3*EXP(-Tableau2[[#This Row],['[distance_heb_enq']]]/20)),"")</f>
        <v/>
      </c>
      <c r="GM52" s="35"/>
      <c r="GN52" s="35" t="s">
        <v>1599</v>
      </c>
      <c r="GO52" s="35"/>
      <c r="GP52" s="35"/>
      <c r="GQ52" s="35"/>
      <c r="GY52" s="48"/>
      <c r="HB52" s="48" t="str">
        <f>IF(ISNUMBER(Tableau2[[#This Row],['[tour_dep_to']]]),Tableau2[[#This Row],['[tour_dep_to']]]/Tableau2[[#This Row],['[tour_to_nb_jour']]],"")</f>
        <v/>
      </c>
      <c r="HE52" s="20"/>
      <c r="HF52" s="48" t="str">
        <f>IF(AND(ISTEXT(Tableau2[[#This Row],['[intention_dep']]]),Tableau2[[#This Row],['[tour_exc']]]="excursionniste"),Tableau2[[#This Row],['[intention_dep']]],"")</f>
        <v/>
      </c>
      <c r="HG52" s="48" t="str">
        <f>IF(AND(ISTEXT(Tableau2[[#This Row],['[intention_dep']]]),Tableau2[[#This Row],['[tour_exc']]]="touriste"),Tableau2[[#This Row],['[intention_dep']]],"")</f>
        <v/>
      </c>
      <c r="HJ52" s="20"/>
      <c r="HN52" s="20" t="s">
        <v>1599</v>
      </c>
      <c r="HO52" s="20"/>
      <c r="HP52" s="20" t="s">
        <v>1599</v>
      </c>
      <c r="HQ52" s="20"/>
      <c r="HR52" s="20" t="s">
        <v>1599</v>
      </c>
      <c r="HS52" s="20"/>
      <c r="HT52" s="20" t="s">
        <v>1599</v>
      </c>
      <c r="HU52" s="20"/>
      <c r="HX52" s="20" t="s">
        <v>1599</v>
      </c>
      <c r="JW52"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
      </c>
      <c r="JX52"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52" s="35" t="s">
        <v>1599</v>
      </c>
      <c r="KA52" s="35"/>
      <c r="KB52" s="35"/>
      <c r="KC52" s="35"/>
      <c r="KD52" s="35"/>
      <c r="KE52" s="48"/>
      <c r="KG52" s="48"/>
      <c r="KH52" s="44"/>
      <c r="KL52" s="48" t="str">
        <f>IF(ISNUMBER(Tableau2[[#This Row],['[distance_domicile_enq']]]),Tableau2[[#This Row],['[distance_domicile_enq']]]*(1.1+0.3*EXP(-Tableau2[[#This Row],['[distance_domicile_enq']]]/20)),"")</f>
        <v/>
      </c>
      <c r="KN52" s="48"/>
      <c r="KO52" s="48"/>
      <c r="KP52" s="35"/>
      <c r="KQ52" s="35"/>
      <c r="KR52" s="35"/>
      <c r="KS52" s="35"/>
    </row>
    <row r="53" spans="1:311" x14ac:dyDescent="0.2">
      <c r="A53" s="35" t="s">
        <v>1612</v>
      </c>
      <c r="B53" s="35" t="s">
        <v>568</v>
      </c>
      <c r="C53" s="35" t="s">
        <v>221</v>
      </c>
      <c r="D53" s="60">
        <v>1</v>
      </c>
      <c r="E53" s="48">
        <f>Tableau2[[#This Row],['[taille_totale_groupe_corrige']]]/Tableau2[[#This Row],['[nb_repondant_groupe']]]</f>
        <v>3</v>
      </c>
      <c r="F53" s="48"/>
      <c r="G53" s="48" t="str">
        <f>CONCATENATE(Tableau2[[#This Row],['[id_site_enq']]],"-",Tableau2[[#This Row],['[date_enq_num']]],"-",Tableau2[[#This Row],['[categorie_corrige']]])</f>
        <v>50-43358-</v>
      </c>
      <c r="H53" s="61">
        <v>1</v>
      </c>
      <c r="I53" s="35">
        <v>50</v>
      </c>
      <c r="J53" s="35" t="s">
        <v>795</v>
      </c>
      <c r="K53" s="36">
        <v>43358</v>
      </c>
      <c r="L53" s="37">
        <f t="shared" ref="L53:L116" si="3">K53</f>
        <v>43358</v>
      </c>
      <c r="M53" s="35">
        <v>11</v>
      </c>
      <c r="N53" s="35">
        <v>17</v>
      </c>
      <c r="P53" s="35">
        <v>43</v>
      </c>
      <c r="Q53" s="35">
        <v>4</v>
      </c>
      <c r="R53" s="60" t="str">
        <f>IF(OR(ISNUMBER(Tableau2[[#This Row],['[monvelo_musc']]]),ISNUMBER(Tableau2[[#This Row],['[monvelo_vae']]]),ISNUMBER(Tableau2[[#This Row],['[pret_musc']]]),ISNUMBER(Tableau2[[#This Row],['[pret_vae']]]),ISNUMBER(Tableau2[[#This Row],['[loc_vae']]]),ISNUMBER(Tableau2[[#This Row],['[loc_musc']]])),SUM(Tableau2[[#This Row],['[monvelo_musc']]:['[loc_vae']]]),"")</f>
        <v/>
      </c>
      <c r="S53" s="60" t="str">
        <f>IF(OR(ISNUMBER(Tableau2[[#This Row],['[monvelo_vae']]]),ISNUMBER(Tableau2[[#This Row],['[pret_vae']]]),ISNUMBER(Tableau2[[#This Row],['[loc_vae']]])),Tableau2[[#This Row],['[monvelo_vae']]]+Tableau2[[#This Row],['[pret_vae']]]+Tableau2[[#This Row],['[loc_vae']]],"")</f>
        <v/>
      </c>
      <c r="T53" s="60" t="str">
        <f>IF(OR(ISNUMBER(Tableau2[[#This Row],['[monvelo_musc']]]),ISNUMBER(Tableau2[[#This Row],['[pret_musc']]]),ISNUMBER(Tableau2[[#This Row],['[loc_musc']]])),Tableau2[[#This Row],['[monvelo_musc']]]+Tableau2[[#This Row],['[pret_musc']]]+Tableau2[[#This Row],['[loc_musc']]],"")</f>
        <v/>
      </c>
      <c r="U53" s="60" t="str">
        <f>IF(OR(ISNUMBER(Tableau2[[#This Row],['[loc_musc']]]),ISNUMBER(Tableau2[[#This Row],['[loc_vae']]])),Tableau2[[#This Row],['[loc_musc']]]+Tableau2[[#This Row],['[loc_vae']]],"")</f>
        <v/>
      </c>
      <c r="AL53" s="35" t="s">
        <v>1339</v>
      </c>
      <c r="AM53" s="48" t="s">
        <v>1339</v>
      </c>
      <c r="AN53" s="35" t="s">
        <v>1275</v>
      </c>
      <c r="AP53" s="37">
        <v>15</v>
      </c>
      <c r="AQ53" s="72">
        <v>15</v>
      </c>
      <c r="AR53" s="72">
        <v>15</v>
      </c>
      <c r="AS53" s="72">
        <f>Tableau2[[#This Row],['[km_sortie_corrige']]]*Tableau2[[#This Row],['[coef_red']]]</f>
        <v>0</v>
      </c>
      <c r="AT53" s="72">
        <f>Tableau2[[#This Row],['[km_sortie_corrige']]]*Tableau2[[#This Row],['[coef_red']]]*IF(Tableau2[[#This Row],['[type_trajet']]]="Boucle",0.4,1)</f>
        <v>0</v>
      </c>
      <c r="AU53" s="35" t="s">
        <v>1276</v>
      </c>
      <c r="AW53" s="35" t="s">
        <v>1277</v>
      </c>
      <c r="AX53" s="35">
        <v>1</v>
      </c>
      <c r="AY53" s="35">
        <v>0</v>
      </c>
      <c r="AZ53" s="35">
        <v>0</v>
      </c>
      <c r="BA53" s="35">
        <v>0</v>
      </c>
      <c r="BB53" s="35">
        <v>0</v>
      </c>
      <c r="BC53" s="35">
        <v>0</v>
      </c>
      <c r="BD53" s="35">
        <v>0</v>
      </c>
      <c r="BE53" s="35">
        <v>0</v>
      </c>
      <c r="BH53" s="37">
        <v>2</v>
      </c>
      <c r="BI53" s="48" t="str">
        <f>IF(OR(Tableau2[[#This Row],['[type_groupe']]]="En famille",Tableau2[[#This Row],['[type_groupe']]]="Avec des amis",Tableau2[[#This Row],['[type_groupe']]]="En club",Tableau2[[#This Row],['[type_groupe']]]="En groupe avec une agence ou TO"),"En groupe",Tableau2[[#This Row],['[type_groupe']]])</f>
        <v>En groupe</v>
      </c>
      <c r="BJ53"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groupe</v>
      </c>
      <c r="BK53" s="35" t="s">
        <v>1329</v>
      </c>
      <c r="BL53" s="35">
        <v>0</v>
      </c>
      <c r="BM53" s="35">
        <v>0</v>
      </c>
      <c r="BN53" s="35">
        <v>0</v>
      </c>
      <c r="BO53" s="35">
        <v>1</v>
      </c>
      <c r="BP53" s="35">
        <v>0</v>
      </c>
      <c r="BQ53" s="35">
        <v>0</v>
      </c>
      <c r="BR53" s="35">
        <v>0</v>
      </c>
      <c r="BU53" s="72">
        <f>Tableau2[[#This Row],['[nb_enfants']]]+Tableau2[[#This Row],['[nb_adultes']]]</f>
        <v>3</v>
      </c>
      <c r="BV53" s="72">
        <f>Tableau2[[#This Row],['[taille_totale_groupe']]]</f>
        <v>3</v>
      </c>
      <c r="BW53" s="37">
        <v>0</v>
      </c>
      <c r="BX53" s="37">
        <v>3</v>
      </c>
      <c r="BY53" s="35" t="s">
        <v>1664</v>
      </c>
      <c r="BZ53" s="35">
        <v>1</v>
      </c>
      <c r="CA53" s="35">
        <v>1</v>
      </c>
      <c r="CB53" s="35">
        <v>0</v>
      </c>
      <c r="CC53" s="35">
        <v>0</v>
      </c>
      <c r="CD53" s="35">
        <v>0</v>
      </c>
      <c r="CE53" s="35">
        <v>0</v>
      </c>
      <c r="CF53" s="35">
        <v>0</v>
      </c>
      <c r="CG53" s="35">
        <v>0</v>
      </c>
      <c r="CH53" s="35">
        <v>0</v>
      </c>
      <c r="CI53" s="35">
        <v>0</v>
      </c>
      <c r="CJ53" s="35">
        <v>0</v>
      </c>
      <c r="CK53" s="35">
        <v>0</v>
      </c>
      <c r="CL53" s="35">
        <v>0</v>
      </c>
      <c r="CO53" s="35" t="s">
        <v>1291</v>
      </c>
      <c r="CP53" s="35">
        <v>15</v>
      </c>
      <c r="CQ53" s="35" t="s">
        <v>1334</v>
      </c>
      <c r="CR53" s="35">
        <v>0</v>
      </c>
      <c r="CS53" s="35">
        <v>0</v>
      </c>
      <c r="CT53" s="35">
        <v>0</v>
      </c>
      <c r="CU53" s="35">
        <v>0</v>
      </c>
      <c r="CV53" s="35">
        <v>0</v>
      </c>
      <c r="CW53" s="35">
        <v>0</v>
      </c>
      <c r="CX53" s="35">
        <v>0</v>
      </c>
      <c r="CY53" s="35">
        <v>0</v>
      </c>
      <c r="CZ53" s="35">
        <v>0</v>
      </c>
      <c r="DA53" s="35">
        <v>0</v>
      </c>
      <c r="DB53" s="35">
        <v>1</v>
      </c>
      <c r="DC53" s="35">
        <v>0</v>
      </c>
      <c r="DD53" s="35">
        <v>0</v>
      </c>
      <c r="DO53" s="35" t="s">
        <v>1793</v>
      </c>
      <c r="DP53" s="35">
        <v>1</v>
      </c>
      <c r="DQ53" s="35">
        <v>0</v>
      </c>
      <c r="DR53" s="35">
        <v>0</v>
      </c>
      <c r="DS53" s="35">
        <v>0</v>
      </c>
      <c r="DT53" s="35">
        <v>0</v>
      </c>
      <c r="DU53" s="35">
        <v>0</v>
      </c>
      <c r="DV53" s="35">
        <v>0</v>
      </c>
      <c r="DW53" s="35">
        <v>0</v>
      </c>
      <c r="DX53" s="35">
        <v>1</v>
      </c>
      <c r="DY53" s="35">
        <v>1</v>
      </c>
      <c r="DZ53" s="35">
        <v>0</v>
      </c>
      <c r="EA53" s="35">
        <v>0</v>
      </c>
      <c r="EB53" s="35">
        <v>0</v>
      </c>
      <c r="EC53" s="35">
        <v>0</v>
      </c>
      <c r="ED53" s="35">
        <v>0</v>
      </c>
      <c r="EE53" s="35">
        <v>0</v>
      </c>
      <c r="EF53" s="35" t="s">
        <v>1428</v>
      </c>
      <c r="EL53" s="35">
        <v>4</v>
      </c>
      <c r="EM53" s="35">
        <v>4</v>
      </c>
      <c r="EN53" s="35">
        <v>4</v>
      </c>
      <c r="EO53" s="35">
        <v>4</v>
      </c>
      <c r="EP53" s="35">
        <v>4</v>
      </c>
      <c r="EQ53" s="35">
        <v>4</v>
      </c>
      <c r="ER53" s="35">
        <v>4</v>
      </c>
      <c r="ES53" s="35">
        <v>4</v>
      </c>
      <c r="ET53" s="35">
        <v>4</v>
      </c>
      <c r="EU53" s="35">
        <v>4</v>
      </c>
      <c r="EV53" s="35">
        <v>4</v>
      </c>
      <c r="EW53" s="35">
        <v>4</v>
      </c>
      <c r="EX53" s="35">
        <v>4</v>
      </c>
      <c r="EY53" s="35">
        <v>4</v>
      </c>
      <c r="EZ53" s="35">
        <v>4</v>
      </c>
      <c r="FA53" s="35">
        <v>4</v>
      </c>
      <c r="FB53" s="35">
        <v>4</v>
      </c>
      <c r="FC53" s="35">
        <v>4</v>
      </c>
      <c r="FD53" s="35">
        <v>4</v>
      </c>
      <c r="FE53" s="35">
        <v>4</v>
      </c>
      <c r="FF53" s="35">
        <v>4</v>
      </c>
      <c r="FG53" s="35">
        <v>4</v>
      </c>
      <c r="FH53" s="35" t="s">
        <v>1881</v>
      </c>
      <c r="FI53" s="35" t="s">
        <v>51</v>
      </c>
      <c r="FJ53"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excursionniste</v>
      </c>
      <c r="FK53" s="48" t="str">
        <f>IF(Tableau2[[#This Row],['[tour_exc']]]="excursionniste","exc",IF(Tableau2[[#This Row],['[categorie_corrige']]]="Itinérant","iti","tour"))</f>
        <v>exc</v>
      </c>
      <c r="FL53" s="48" t="str">
        <f>CONCATENATE(Tableau2[[#This Row],['[id_troncon']]],"-",Tableau2[[#This Row],['[profil']]])</f>
        <v>4-exc</v>
      </c>
      <c r="FM53" s="37"/>
      <c r="FN53" s="72" t="s">
        <v>1599</v>
      </c>
      <c r="FS53" s="48" t="str">
        <f>IF(AND(ISTEXT(Tableau2[[#This Row],['[mode_heb_regroupe']]]),Tableau2[[#This Row],['[mode_heb_regroupe']]]="Non marchand"),"Non marchand",IF(AND(ISTEXT(Tableau2[[#This Row],['[mode_heb_regroupe']]]),Tableau2[[#This Row],['[mode_heb_regroupe']]]&lt;&gt;"Non marchand"),"Marchand",""))</f>
        <v/>
      </c>
      <c r="FY53" s="60" t="str">
        <f>IF(ISNUMBER(Tableau2[[#This Row],['[distance_heb_enq']]]),Tableau2[[#This Row],['[distance_heb_enq']]]*(1.1+0.3*EXP(-Tableau2[[#This Row],['[distance_heb_enq']]]/20)),"")</f>
        <v/>
      </c>
      <c r="GM53" s="35"/>
      <c r="GN53" s="35" t="s">
        <v>1599</v>
      </c>
      <c r="GO53" s="35"/>
      <c r="GP53" s="35"/>
      <c r="GQ53" s="35"/>
      <c r="GY53" s="48"/>
      <c r="HB53" s="48" t="str">
        <f>IF(ISNUMBER(Tableau2[[#This Row],['[tour_dep_to']]]),Tableau2[[#This Row],['[tour_dep_to']]]/Tableau2[[#This Row],['[tour_to_nb_jour']]],"")</f>
        <v/>
      </c>
      <c r="HE53" s="20" t="s">
        <v>51</v>
      </c>
      <c r="HF53" s="48" t="str">
        <f>IF(AND(ISTEXT(Tableau2[[#This Row],['[intention_dep']]]),Tableau2[[#This Row],['[tour_exc']]]="excursionniste"),Tableau2[[#This Row],['[intention_dep']]],"")</f>
        <v>Non</v>
      </c>
      <c r="HG53" s="48" t="str">
        <f>IF(AND(ISTEXT(Tableau2[[#This Row],['[intention_dep']]]),Tableau2[[#This Row],['[tour_exc']]]="touriste"),Tableau2[[#This Row],['[intention_dep']]],"")</f>
        <v/>
      </c>
      <c r="HJ53" s="20"/>
      <c r="HN53" s="20" t="s">
        <v>1599</v>
      </c>
      <c r="HO53" s="20"/>
      <c r="HP53" s="20" t="s">
        <v>1599</v>
      </c>
      <c r="HQ53" s="20"/>
      <c r="HR53" s="20" t="s">
        <v>1599</v>
      </c>
      <c r="HS53" s="20"/>
      <c r="HT53" s="20" t="s">
        <v>1599</v>
      </c>
      <c r="HU53" s="20"/>
      <c r="HX53" s="20" t="s">
        <v>1599</v>
      </c>
      <c r="JW53"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
      </c>
      <c r="JX53"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53" s="35" t="s">
        <v>1325</v>
      </c>
      <c r="KA53" s="35">
        <v>1</v>
      </c>
      <c r="KB53" s="35">
        <v>0</v>
      </c>
      <c r="KC53" s="35">
        <v>0</v>
      </c>
      <c r="KD53" s="35"/>
      <c r="KE53" s="48"/>
      <c r="KF53" s="35" t="s">
        <v>795</v>
      </c>
      <c r="KG53" s="48"/>
      <c r="KH53" s="44">
        <v>17000</v>
      </c>
      <c r="KI53" s="35" t="s">
        <v>1281</v>
      </c>
      <c r="KL53" s="48" t="str">
        <f>IF(ISNUMBER(Tableau2[[#This Row],['[distance_domicile_enq']]]),Tableau2[[#This Row],['[distance_domicile_enq']]]*(1.1+0.3*EXP(-Tableau2[[#This Row],['[distance_domicile_enq']]]/20)),"")</f>
        <v/>
      </c>
      <c r="KN53" s="48"/>
      <c r="KO53" s="48"/>
      <c r="KP53" s="35">
        <v>51</v>
      </c>
      <c r="KQ53" s="35" t="s">
        <v>1301</v>
      </c>
      <c r="KR53" s="35" t="s">
        <v>1302</v>
      </c>
      <c r="KS53" s="35"/>
      <c r="KW53" s="35" t="s">
        <v>1310</v>
      </c>
    </row>
    <row r="54" spans="1:311" x14ac:dyDescent="0.2">
      <c r="A54" s="35" t="s">
        <v>1612</v>
      </c>
      <c r="B54" s="35" t="s">
        <v>568</v>
      </c>
      <c r="C54" s="35" t="s">
        <v>222</v>
      </c>
      <c r="D54" s="60">
        <v>1</v>
      </c>
      <c r="E54" s="48">
        <f>Tableau2[[#This Row],['[taille_totale_groupe_corrige']]]/Tableau2[[#This Row],['[nb_repondant_groupe']]]</f>
        <v>3</v>
      </c>
      <c r="F54" s="48"/>
      <c r="G54" s="48" t="str">
        <f>CONCATENATE(Tableau2[[#This Row],['[id_site_enq']]],"-",Tableau2[[#This Row],['[date_enq_num']]],"-",Tableau2[[#This Row],['[categorie_corrige']]])</f>
        <v>50-43358-</v>
      </c>
      <c r="H54" s="61">
        <v>1</v>
      </c>
      <c r="I54" s="35">
        <v>50</v>
      </c>
      <c r="J54" s="35" t="s">
        <v>795</v>
      </c>
      <c r="K54" s="36">
        <v>43358</v>
      </c>
      <c r="L54" s="37">
        <f t="shared" si="3"/>
        <v>43358</v>
      </c>
      <c r="M54" s="35">
        <v>11</v>
      </c>
      <c r="N54" s="35">
        <v>17</v>
      </c>
      <c r="P54" s="35">
        <v>43</v>
      </c>
      <c r="Q54" s="35">
        <v>4</v>
      </c>
      <c r="R54" s="60" t="str">
        <f>IF(OR(ISNUMBER(Tableau2[[#This Row],['[monvelo_musc']]]),ISNUMBER(Tableau2[[#This Row],['[monvelo_vae']]]),ISNUMBER(Tableau2[[#This Row],['[pret_musc']]]),ISNUMBER(Tableau2[[#This Row],['[pret_vae']]]),ISNUMBER(Tableau2[[#This Row],['[loc_vae']]]),ISNUMBER(Tableau2[[#This Row],['[loc_musc']]])),SUM(Tableau2[[#This Row],['[monvelo_musc']]:['[loc_vae']]]),"")</f>
        <v/>
      </c>
      <c r="S54" s="60" t="str">
        <f>IF(OR(ISNUMBER(Tableau2[[#This Row],['[monvelo_vae']]]),ISNUMBER(Tableau2[[#This Row],['[pret_vae']]]),ISNUMBER(Tableau2[[#This Row],['[loc_vae']]])),Tableau2[[#This Row],['[monvelo_vae']]]+Tableau2[[#This Row],['[pret_vae']]]+Tableau2[[#This Row],['[loc_vae']]],"")</f>
        <v/>
      </c>
      <c r="T54" s="60" t="str">
        <f>IF(OR(ISNUMBER(Tableau2[[#This Row],['[monvelo_musc']]]),ISNUMBER(Tableau2[[#This Row],['[pret_musc']]]),ISNUMBER(Tableau2[[#This Row],['[loc_musc']]])),Tableau2[[#This Row],['[monvelo_musc']]]+Tableau2[[#This Row],['[pret_musc']]]+Tableau2[[#This Row],['[loc_musc']]],"")</f>
        <v/>
      </c>
      <c r="U54" s="60" t="str">
        <f>IF(OR(ISNUMBER(Tableau2[[#This Row],['[loc_musc']]]),ISNUMBER(Tableau2[[#This Row],['[loc_vae']]])),Tableau2[[#This Row],['[loc_musc']]]+Tableau2[[#This Row],['[loc_vae']]],"")</f>
        <v/>
      </c>
      <c r="AL54" s="35" t="s">
        <v>1358</v>
      </c>
      <c r="AM54" s="48" t="s">
        <v>1358</v>
      </c>
      <c r="AN54" s="35" t="s">
        <v>1275</v>
      </c>
      <c r="AP54" s="37">
        <v>15</v>
      </c>
      <c r="AQ54" s="72">
        <v>15</v>
      </c>
      <c r="AR54" s="72">
        <v>15</v>
      </c>
      <c r="AS54" s="72">
        <f>Tableau2[[#This Row],['[km_sortie_corrige']]]*Tableau2[[#This Row],['[coef_red']]]</f>
        <v>0</v>
      </c>
      <c r="AT54" s="72">
        <f>Tableau2[[#This Row],['[km_sortie_corrige']]]*Tableau2[[#This Row],['[coef_red']]]*IF(Tableau2[[#This Row],['[type_trajet']]]="Boucle",0.4,1)</f>
        <v>0</v>
      </c>
      <c r="AU54" s="35" t="s">
        <v>1276</v>
      </c>
      <c r="AW54" s="35" t="s">
        <v>1277</v>
      </c>
      <c r="AX54" s="35">
        <v>1</v>
      </c>
      <c r="AY54" s="35">
        <v>0</v>
      </c>
      <c r="AZ54" s="35">
        <v>0</v>
      </c>
      <c r="BA54" s="35">
        <v>0</v>
      </c>
      <c r="BB54" s="35">
        <v>0</v>
      </c>
      <c r="BC54" s="35">
        <v>0</v>
      </c>
      <c r="BD54" s="35">
        <v>0</v>
      </c>
      <c r="BE54" s="35">
        <v>0</v>
      </c>
      <c r="BH54" s="37">
        <v>4</v>
      </c>
      <c r="BI54" s="48" t="str">
        <f>IF(OR(Tableau2[[#This Row],['[type_groupe']]]="En famille",Tableau2[[#This Row],['[type_groupe']]]="Avec des amis",Tableau2[[#This Row],['[type_groupe']]]="En club",Tableau2[[#This Row],['[type_groupe']]]="En groupe avec une agence ou TO"),"En groupe",Tableau2[[#This Row],['[type_groupe']]])</f>
        <v>En groupe</v>
      </c>
      <c r="BJ54"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groupe</v>
      </c>
      <c r="BK54" s="35" t="s">
        <v>1329</v>
      </c>
      <c r="BL54" s="35">
        <v>0</v>
      </c>
      <c r="BM54" s="35">
        <v>0</v>
      </c>
      <c r="BN54" s="35">
        <v>0</v>
      </c>
      <c r="BO54" s="35">
        <v>1</v>
      </c>
      <c r="BP54" s="35">
        <v>0</v>
      </c>
      <c r="BQ54" s="35">
        <v>0</v>
      </c>
      <c r="BR54" s="35">
        <v>0</v>
      </c>
      <c r="BU54" s="72">
        <f>Tableau2[[#This Row],['[nb_enfants']]]+Tableau2[[#This Row],['[nb_adultes']]]</f>
        <v>3</v>
      </c>
      <c r="BV54" s="72">
        <f>Tableau2[[#This Row],['[taille_totale_groupe']]]</f>
        <v>3</v>
      </c>
      <c r="BW54" s="37">
        <v>0</v>
      </c>
      <c r="BX54" s="37">
        <v>3</v>
      </c>
      <c r="BY54" s="35" t="s">
        <v>1288</v>
      </c>
      <c r="BZ54" s="35">
        <v>1</v>
      </c>
      <c r="CA54" s="35">
        <v>0</v>
      </c>
      <c r="CB54" s="35">
        <v>0</v>
      </c>
      <c r="CC54" s="35">
        <v>0</v>
      </c>
      <c r="CD54" s="35">
        <v>0</v>
      </c>
      <c r="CE54" s="35">
        <v>0</v>
      </c>
      <c r="CF54" s="35">
        <v>0</v>
      </c>
      <c r="CG54" s="35">
        <v>0</v>
      </c>
      <c r="CH54" s="35">
        <v>0</v>
      </c>
      <c r="CI54" s="35">
        <v>0</v>
      </c>
      <c r="CJ54" s="35">
        <v>0</v>
      </c>
      <c r="CK54" s="35">
        <v>0</v>
      </c>
      <c r="CL54" s="35">
        <v>0</v>
      </c>
      <c r="CO54" s="35" t="s">
        <v>1291</v>
      </c>
      <c r="CQ54" s="35" t="s">
        <v>1767</v>
      </c>
      <c r="CR54" s="35">
        <v>0</v>
      </c>
      <c r="CS54" s="35">
        <v>0</v>
      </c>
      <c r="CT54" s="35">
        <v>0</v>
      </c>
      <c r="CU54" s="35">
        <v>0</v>
      </c>
      <c r="CV54" s="35">
        <v>0</v>
      </c>
      <c r="CW54" s="35">
        <v>0</v>
      </c>
      <c r="CX54" s="35">
        <v>0</v>
      </c>
      <c r="CY54" s="35">
        <v>0</v>
      </c>
      <c r="CZ54" s="35">
        <v>0</v>
      </c>
      <c r="DA54" s="35">
        <v>1</v>
      </c>
      <c r="DB54" s="35">
        <v>0</v>
      </c>
      <c r="DC54" s="35">
        <v>0</v>
      </c>
      <c r="DD54" s="35">
        <v>0</v>
      </c>
      <c r="DO54" s="35" t="s">
        <v>1280</v>
      </c>
      <c r="DP54" s="35">
        <v>0</v>
      </c>
      <c r="DQ54" s="35">
        <v>0</v>
      </c>
      <c r="DR54" s="35">
        <v>0</v>
      </c>
      <c r="DS54" s="35">
        <v>0</v>
      </c>
      <c r="DT54" s="35">
        <v>0</v>
      </c>
      <c r="DU54" s="35">
        <v>0</v>
      </c>
      <c r="DV54" s="35">
        <v>0</v>
      </c>
      <c r="DW54" s="35">
        <v>0</v>
      </c>
      <c r="DX54" s="35">
        <v>0</v>
      </c>
      <c r="DY54" s="35">
        <v>0</v>
      </c>
      <c r="DZ54" s="35">
        <v>0</v>
      </c>
      <c r="EA54" s="35">
        <v>0</v>
      </c>
      <c r="EB54" s="35">
        <v>0</v>
      </c>
      <c r="EC54" s="35">
        <v>0</v>
      </c>
      <c r="ED54" s="35">
        <v>1</v>
      </c>
      <c r="EE54" s="35">
        <v>0</v>
      </c>
      <c r="EL54" s="35">
        <v>4</v>
      </c>
      <c r="EM54" s="35">
        <v>3</v>
      </c>
      <c r="EN54" s="35">
        <v>2</v>
      </c>
      <c r="EO54" s="35">
        <v>3</v>
      </c>
      <c r="EP54" s="35" t="s">
        <v>1599</v>
      </c>
      <c r="EQ54" s="35">
        <v>2</v>
      </c>
      <c r="ER54" s="35" t="s">
        <v>1599</v>
      </c>
      <c r="ES54" s="35" t="s">
        <v>1599</v>
      </c>
      <c r="ET54" s="35">
        <v>4</v>
      </c>
      <c r="EU54" s="35" t="s">
        <v>1599</v>
      </c>
      <c r="EV54" s="35" t="s">
        <v>1599</v>
      </c>
      <c r="EW54" s="35" t="s">
        <v>1599</v>
      </c>
      <c r="EX54" s="35" t="s">
        <v>1599</v>
      </c>
      <c r="EY54" s="35" t="s">
        <v>1599</v>
      </c>
      <c r="EZ54" s="35" t="s">
        <v>1599</v>
      </c>
      <c r="FA54" s="35" t="s">
        <v>1599</v>
      </c>
      <c r="FB54" s="35" t="s">
        <v>1599</v>
      </c>
      <c r="FC54" s="35" t="s">
        <v>1599</v>
      </c>
      <c r="FD54" s="35" t="s">
        <v>1599</v>
      </c>
      <c r="FE54" s="35" t="s">
        <v>1599</v>
      </c>
      <c r="FF54" s="35" t="s">
        <v>1599</v>
      </c>
      <c r="FG54" s="35" t="s">
        <v>1599</v>
      </c>
      <c r="FH54" s="35" t="s">
        <v>1881</v>
      </c>
      <c r="FI54" s="35" t="s">
        <v>54</v>
      </c>
      <c r="FJ54"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touriste</v>
      </c>
      <c r="FK54" s="48" t="str">
        <f>IF(Tableau2[[#This Row],['[tour_exc']]]="excursionniste","exc",IF(Tableau2[[#This Row],['[categorie_corrige']]]="Itinérant","iti","tour"))</f>
        <v>tour</v>
      </c>
      <c r="FL54" s="48" t="str">
        <f>CONCATENATE(Tableau2[[#This Row],['[id_troncon']]],"-",Tableau2[[#This Row],['[profil']]])</f>
        <v>4-tour</v>
      </c>
      <c r="FM54" s="37"/>
      <c r="FN54" s="72" t="s">
        <v>1599</v>
      </c>
      <c r="FS54" s="48" t="str">
        <f>IF(AND(ISTEXT(Tableau2[[#This Row],['[mode_heb_regroupe']]]),Tableau2[[#This Row],['[mode_heb_regroupe']]]="Non marchand"),"Non marchand",IF(AND(ISTEXT(Tableau2[[#This Row],['[mode_heb_regroupe']]]),Tableau2[[#This Row],['[mode_heb_regroupe']]]&lt;&gt;"Non marchand"),"Marchand",""))</f>
        <v/>
      </c>
      <c r="FY54" s="60" t="str">
        <f>IF(ISNUMBER(Tableau2[[#This Row],['[distance_heb_enq']]]),Tableau2[[#This Row],['[distance_heb_enq']]]*(1.1+0.3*EXP(-Tableau2[[#This Row],['[distance_heb_enq']]]/20)),"")</f>
        <v/>
      </c>
      <c r="GM54" s="35"/>
      <c r="GN54" s="35" t="s">
        <v>1599</v>
      </c>
      <c r="GO54" s="35"/>
      <c r="GP54" s="35"/>
      <c r="GQ54" s="35"/>
      <c r="GY54" s="48"/>
      <c r="HB54" s="48" t="str">
        <f>IF(ISNUMBER(Tableau2[[#This Row],['[tour_dep_to']]]),Tableau2[[#This Row],['[tour_dep_to']]]/Tableau2[[#This Row],['[tour_to_nb_jour']]],"")</f>
        <v/>
      </c>
      <c r="HE54" s="20"/>
      <c r="HF54" s="48" t="str">
        <f>IF(AND(ISTEXT(Tableau2[[#This Row],['[intention_dep']]]),Tableau2[[#This Row],['[tour_exc']]]="excursionniste"),Tableau2[[#This Row],['[intention_dep']]],"")</f>
        <v/>
      </c>
      <c r="HG54" s="48" t="str">
        <f>IF(AND(ISTEXT(Tableau2[[#This Row],['[intention_dep']]]),Tableau2[[#This Row],['[tour_exc']]]="touriste"),Tableau2[[#This Row],['[intention_dep']]],"")</f>
        <v/>
      </c>
      <c r="HJ54" s="20"/>
      <c r="HN54" s="20" t="s">
        <v>1599</v>
      </c>
      <c r="HO54" s="20"/>
      <c r="HP54" s="20" t="s">
        <v>1599</v>
      </c>
      <c r="HQ54" s="20"/>
      <c r="HR54" s="20" t="s">
        <v>1599</v>
      </c>
      <c r="HS54" s="20"/>
      <c r="HT54" s="20" t="s">
        <v>1599</v>
      </c>
      <c r="HU54" s="20"/>
      <c r="HX54" s="20" t="s">
        <v>1599</v>
      </c>
      <c r="JW54"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pas exploitable</v>
      </c>
      <c r="JX54"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54" s="35" t="s">
        <v>1325</v>
      </c>
      <c r="KA54" s="35">
        <v>1</v>
      </c>
      <c r="KB54" s="35">
        <v>0</v>
      </c>
      <c r="KC54" s="35">
        <v>0</v>
      </c>
      <c r="KD54" s="35"/>
      <c r="KE54" s="48"/>
      <c r="KF54" s="35" t="s">
        <v>1430</v>
      </c>
      <c r="KG54" s="48"/>
      <c r="KH54" s="44">
        <v>37100</v>
      </c>
      <c r="KI54" s="35" t="s">
        <v>1281</v>
      </c>
      <c r="KL54" s="48" t="str">
        <f>IF(ISNUMBER(Tableau2[[#This Row],['[distance_domicile_enq']]]),Tableau2[[#This Row],['[distance_domicile_enq']]]*(1.1+0.3*EXP(-Tableau2[[#This Row],['[distance_domicile_enq']]]/20)),"")</f>
        <v/>
      </c>
      <c r="KN54" s="48"/>
      <c r="KO54" s="48"/>
      <c r="KP54" s="35">
        <v>65</v>
      </c>
      <c r="KQ54" s="35" t="s">
        <v>1301</v>
      </c>
      <c r="KR54" s="35" t="s">
        <v>1366</v>
      </c>
      <c r="KS54" s="35"/>
      <c r="KU54" s="35">
        <v>5000</v>
      </c>
      <c r="KW54" s="35" t="s">
        <v>1284</v>
      </c>
    </row>
    <row r="55" spans="1:311" x14ac:dyDescent="0.2">
      <c r="A55" s="35" t="s">
        <v>1612</v>
      </c>
      <c r="B55" s="35" t="s">
        <v>568</v>
      </c>
      <c r="C55" s="35" t="s">
        <v>223</v>
      </c>
      <c r="D55" s="60">
        <v>1</v>
      </c>
      <c r="E55" s="48">
        <f>Tableau2[[#This Row],['[taille_totale_groupe_corrige']]]/Tableau2[[#This Row],['[nb_repondant_groupe']]]</f>
        <v>1</v>
      </c>
      <c r="F55" s="48"/>
      <c r="G55" s="48" t="str">
        <f>CONCATENATE(Tableau2[[#This Row],['[id_site_enq']]],"-",Tableau2[[#This Row],['[date_enq_num']]],"-",Tableau2[[#This Row],['[categorie_corrige']]])</f>
        <v>50-43358-</v>
      </c>
      <c r="H55" s="61">
        <v>1</v>
      </c>
      <c r="I55" s="35">
        <v>50</v>
      </c>
      <c r="J55" s="35" t="s">
        <v>795</v>
      </c>
      <c r="K55" s="36">
        <v>43358</v>
      </c>
      <c r="L55" s="37">
        <f t="shared" si="3"/>
        <v>43358</v>
      </c>
      <c r="M55" s="35">
        <v>11</v>
      </c>
      <c r="N55" s="35">
        <v>17</v>
      </c>
      <c r="P55" s="35">
        <v>43</v>
      </c>
      <c r="Q55" s="35">
        <v>4</v>
      </c>
      <c r="R55" s="60" t="str">
        <f>IF(OR(ISNUMBER(Tableau2[[#This Row],['[monvelo_musc']]]),ISNUMBER(Tableau2[[#This Row],['[monvelo_vae']]]),ISNUMBER(Tableau2[[#This Row],['[pret_musc']]]),ISNUMBER(Tableau2[[#This Row],['[pret_vae']]]),ISNUMBER(Tableau2[[#This Row],['[loc_vae']]]),ISNUMBER(Tableau2[[#This Row],['[loc_musc']]])),SUM(Tableau2[[#This Row],['[monvelo_musc']]:['[loc_vae']]]),"")</f>
        <v/>
      </c>
      <c r="S55" s="60" t="str">
        <f>IF(OR(ISNUMBER(Tableau2[[#This Row],['[monvelo_vae']]]),ISNUMBER(Tableau2[[#This Row],['[pret_vae']]]),ISNUMBER(Tableau2[[#This Row],['[loc_vae']]])),Tableau2[[#This Row],['[monvelo_vae']]]+Tableau2[[#This Row],['[pret_vae']]]+Tableau2[[#This Row],['[loc_vae']]],"")</f>
        <v/>
      </c>
      <c r="T55" s="60" t="str">
        <f>IF(OR(ISNUMBER(Tableau2[[#This Row],['[monvelo_musc']]]),ISNUMBER(Tableau2[[#This Row],['[pret_musc']]]),ISNUMBER(Tableau2[[#This Row],['[loc_musc']]])),Tableau2[[#This Row],['[monvelo_musc']]]+Tableau2[[#This Row],['[pret_musc']]]+Tableau2[[#This Row],['[loc_musc']]],"")</f>
        <v/>
      </c>
      <c r="U55" s="60" t="str">
        <f>IF(OR(ISNUMBER(Tableau2[[#This Row],['[loc_musc']]]),ISNUMBER(Tableau2[[#This Row],['[loc_vae']]])),Tableau2[[#This Row],['[loc_musc']]]+Tableau2[[#This Row],['[loc_vae']]],"")</f>
        <v/>
      </c>
      <c r="AL55" s="35" t="s">
        <v>1339</v>
      </c>
      <c r="AM55" s="48" t="s">
        <v>1339</v>
      </c>
      <c r="AN55" s="35" t="s">
        <v>55</v>
      </c>
      <c r="AP55" s="37">
        <v>60</v>
      </c>
      <c r="AQ55" s="72">
        <v>60</v>
      </c>
      <c r="AR55" s="72">
        <v>60</v>
      </c>
      <c r="AS55" s="72">
        <f>Tableau2[[#This Row],['[km_sortie_corrige']]]*Tableau2[[#This Row],['[coef_red']]]</f>
        <v>0</v>
      </c>
      <c r="AT55" s="72">
        <f>Tableau2[[#This Row],['[km_sortie_corrige']]]*Tableau2[[#This Row],['[coef_red']]]*IF(Tableau2[[#This Row],['[type_trajet']]]="Boucle",0.4,1)</f>
        <v>0</v>
      </c>
      <c r="AU55" s="35" t="s">
        <v>1276</v>
      </c>
      <c r="AW55" s="35" t="s">
        <v>201</v>
      </c>
      <c r="AX55" s="35">
        <v>0</v>
      </c>
      <c r="AY55" s="35">
        <v>1</v>
      </c>
      <c r="AZ55" s="35">
        <v>0</v>
      </c>
      <c r="BA55" s="35">
        <v>0</v>
      </c>
      <c r="BB55" s="35">
        <v>0</v>
      </c>
      <c r="BC55" s="35">
        <v>0</v>
      </c>
      <c r="BD55" s="35">
        <v>0</v>
      </c>
      <c r="BE55" s="35">
        <v>0</v>
      </c>
      <c r="BH55" s="37">
        <v>1</v>
      </c>
      <c r="BI55" s="48" t="str">
        <f>IF(OR(Tableau2[[#This Row],['[type_groupe']]]="En famille",Tableau2[[#This Row],['[type_groupe']]]="Avec des amis",Tableau2[[#This Row],['[type_groupe']]]="En club",Tableau2[[#This Row],['[type_groupe']]]="En groupe avec une agence ou TO"),"En groupe",Tableau2[[#This Row],['[type_groupe']]])</f>
        <v>Seul</v>
      </c>
      <c r="BJ55"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Seul</v>
      </c>
      <c r="BK55" s="35" t="s">
        <v>1278</v>
      </c>
      <c r="BL55" s="35">
        <v>1</v>
      </c>
      <c r="BM55" s="35">
        <v>0</v>
      </c>
      <c r="BN55" s="35">
        <v>0</v>
      </c>
      <c r="BO55" s="35">
        <v>0</v>
      </c>
      <c r="BP55" s="35">
        <v>0</v>
      </c>
      <c r="BQ55" s="35">
        <v>0</v>
      </c>
      <c r="BR55" s="35">
        <v>0</v>
      </c>
      <c r="BU55" s="72">
        <f>Tableau2[[#This Row],['[nb_enfants']]]+Tableau2[[#This Row],['[nb_adultes']]]</f>
        <v>1</v>
      </c>
      <c r="BV55" s="72">
        <f>Tableau2[[#This Row],['[taille_totale_groupe']]]</f>
        <v>1</v>
      </c>
      <c r="BW55" s="37">
        <v>0</v>
      </c>
      <c r="BX55" s="37">
        <v>1</v>
      </c>
      <c r="BY55" s="35" t="s">
        <v>1304</v>
      </c>
      <c r="BZ55" s="35">
        <v>0</v>
      </c>
      <c r="CA55" s="35">
        <v>1</v>
      </c>
      <c r="CB55" s="35">
        <v>0</v>
      </c>
      <c r="CC55" s="35">
        <v>0</v>
      </c>
      <c r="CD55" s="35">
        <v>0</v>
      </c>
      <c r="CE55" s="35">
        <v>0</v>
      </c>
      <c r="CF55" s="35">
        <v>0</v>
      </c>
      <c r="CG55" s="35">
        <v>0</v>
      </c>
      <c r="CH55" s="35">
        <v>0</v>
      </c>
      <c r="CI55" s="35">
        <v>0</v>
      </c>
      <c r="CJ55" s="35">
        <v>0</v>
      </c>
      <c r="CK55" s="35">
        <v>0</v>
      </c>
      <c r="CL55" s="35">
        <v>0</v>
      </c>
      <c r="CO55" s="35" t="s">
        <v>1291</v>
      </c>
      <c r="CP55" s="35">
        <v>20</v>
      </c>
      <c r="CQ55" s="35" t="s">
        <v>1292</v>
      </c>
      <c r="CR55" s="35">
        <v>1</v>
      </c>
      <c r="CS55" s="35">
        <v>0</v>
      </c>
      <c r="CT55" s="35">
        <v>0</v>
      </c>
      <c r="CU55" s="35">
        <v>0</v>
      </c>
      <c r="CV55" s="35">
        <v>0</v>
      </c>
      <c r="CW55" s="35">
        <v>0</v>
      </c>
      <c r="CX55" s="35">
        <v>0</v>
      </c>
      <c r="CY55" s="35">
        <v>0</v>
      </c>
      <c r="CZ55" s="35">
        <v>0</v>
      </c>
      <c r="DA55" s="35">
        <v>0</v>
      </c>
      <c r="DB55" s="35">
        <v>0</v>
      </c>
      <c r="DC55" s="35">
        <v>0</v>
      </c>
      <c r="DD55" s="35">
        <v>0</v>
      </c>
      <c r="DO55" s="35" t="s">
        <v>1783</v>
      </c>
      <c r="DP55" s="35">
        <v>1</v>
      </c>
      <c r="DQ55" s="35">
        <v>0</v>
      </c>
      <c r="DR55" s="35">
        <v>0</v>
      </c>
      <c r="DS55" s="35">
        <v>1</v>
      </c>
      <c r="DT55" s="35">
        <v>0</v>
      </c>
      <c r="DU55" s="35">
        <v>0</v>
      </c>
      <c r="DV55" s="35">
        <v>0</v>
      </c>
      <c r="DW55" s="35">
        <v>0</v>
      </c>
      <c r="DX55" s="35">
        <v>0</v>
      </c>
      <c r="DY55" s="35">
        <v>0</v>
      </c>
      <c r="DZ55" s="35">
        <v>0</v>
      </c>
      <c r="EA55" s="35">
        <v>0</v>
      </c>
      <c r="EB55" s="35">
        <v>0</v>
      </c>
      <c r="EC55" s="35">
        <v>0</v>
      </c>
      <c r="ED55" s="35">
        <v>0</v>
      </c>
      <c r="EE55" s="35">
        <v>0</v>
      </c>
      <c r="EL55" s="35">
        <v>3</v>
      </c>
      <c r="EM55" s="35">
        <v>3</v>
      </c>
      <c r="EN55" s="35">
        <v>4</v>
      </c>
      <c r="EO55" s="35">
        <v>4</v>
      </c>
      <c r="EP55" s="35">
        <v>4</v>
      </c>
      <c r="EQ55" s="35">
        <v>3</v>
      </c>
      <c r="ER55" s="35" t="s">
        <v>1599</v>
      </c>
      <c r="ES55" s="35">
        <v>3</v>
      </c>
      <c r="ET55" s="35">
        <v>3</v>
      </c>
      <c r="EU55" s="35" t="s">
        <v>1599</v>
      </c>
      <c r="EV55" s="35" t="s">
        <v>1599</v>
      </c>
      <c r="EW55" s="35" t="s">
        <v>1599</v>
      </c>
      <c r="EX55" s="35" t="s">
        <v>1599</v>
      </c>
      <c r="EY55" s="35" t="s">
        <v>1599</v>
      </c>
      <c r="EZ55" s="35">
        <v>3</v>
      </c>
      <c r="FA55" s="35">
        <v>2</v>
      </c>
      <c r="FB55" s="35">
        <v>3</v>
      </c>
      <c r="FC55" s="35" t="s">
        <v>1599</v>
      </c>
      <c r="FD55" s="35" t="s">
        <v>1599</v>
      </c>
      <c r="FE55" s="35">
        <v>3</v>
      </c>
      <c r="FF55" s="35" t="s">
        <v>1599</v>
      </c>
      <c r="FG55" s="35" t="s">
        <v>1599</v>
      </c>
      <c r="FH55" s="35" t="s">
        <v>1317</v>
      </c>
      <c r="FI55" s="35" t="s">
        <v>54</v>
      </c>
      <c r="FJ55"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touriste</v>
      </c>
      <c r="FK55" s="48" t="str">
        <f>IF(Tableau2[[#This Row],['[tour_exc']]]="excursionniste","exc",IF(Tableau2[[#This Row],['[categorie_corrige']]]="Itinérant","iti","tour"))</f>
        <v>tour</v>
      </c>
      <c r="FL55" s="48" t="str">
        <f>CONCATENATE(Tableau2[[#This Row],['[id_troncon']]],"-",Tableau2[[#This Row],['[profil']]])</f>
        <v>4-tour</v>
      </c>
      <c r="FM55" s="37">
        <v>15</v>
      </c>
      <c r="FN55" s="72">
        <v>15</v>
      </c>
      <c r="FO55" s="35" t="s">
        <v>1324</v>
      </c>
      <c r="FR55" s="48" t="s">
        <v>2024</v>
      </c>
      <c r="FS55" s="48" t="str">
        <f>IF(AND(ISTEXT(Tableau2[[#This Row],['[mode_heb_regroupe']]]),Tableau2[[#This Row],['[mode_heb_regroupe']]]="Non marchand"),"Non marchand",IF(AND(ISTEXT(Tableau2[[#This Row],['[mode_heb_regroupe']]]),Tableau2[[#This Row],['[mode_heb_regroupe']]]&lt;&gt;"Non marchand"),"Marchand",""))</f>
        <v>Marchand</v>
      </c>
      <c r="FT55" s="35" t="s">
        <v>54</v>
      </c>
      <c r="FU55" s="37">
        <v>20</v>
      </c>
      <c r="FV55" s="35" t="s">
        <v>1387</v>
      </c>
      <c r="FY55" s="60" t="str">
        <f>IF(ISNUMBER(Tableau2[[#This Row],['[distance_heb_enq']]]),Tableau2[[#This Row],['[distance_heb_enq']]]*(1.1+0.3*EXP(-Tableau2[[#This Row],['[distance_heb_enq']]]/20)),"")</f>
        <v/>
      </c>
      <c r="FZ55" s="35" t="s">
        <v>1317</v>
      </c>
      <c r="GM55" s="35"/>
      <c r="GN55" s="35" t="s">
        <v>201</v>
      </c>
      <c r="GO55" s="35">
        <v>0</v>
      </c>
      <c r="GP55" s="35">
        <v>1</v>
      </c>
      <c r="GQ55" s="35">
        <v>0</v>
      </c>
      <c r="GR55" s="35">
        <v>0</v>
      </c>
      <c r="GS55" s="35">
        <v>0</v>
      </c>
      <c r="GT55" s="35">
        <v>0</v>
      </c>
      <c r="GU55" s="35">
        <v>0</v>
      </c>
      <c r="GV55" s="35">
        <v>0</v>
      </c>
      <c r="GW55" s="35">
        <v>0</v>
      </c>
      <c r="GY55" s="48"/>
      <c r="HB55" s="48" t="str">
        <f>IF(ISNUMBER(Tableau2[[#This Row],['[tour_dep_to']]]),Tableau2[[#This Row],['[tour_dep_to']]]/Tableau2[[#This Row],['[tour_to_nb_jour']]],"")</f>
        <v/>
      </c>
      <c r="HE55" s="20"/>
      <c r="HF55" s="48" t="str">
        <f>IF(AND(ISTEXT(Tableau2[[#This Row],['[intention_dep']]]),Tableau2[[#This Row],['[tour_exc']]]="excursionniste"),Tableau2[[#This Row],['[intention_dep']]],"")</f>
        <v/>
      </c>
      <c r="HG55" s="48" t="str">
        <f>IF(AND(ISTEXT(Tableau2[[#This Row],['[intention_dep']]]),Tableau2[[#This Row],['[tour_exc']]]="touriste"),Tableau2[[#This Row],['[intention_dep']]],"")</f>
        <v/>
      </c>
      <c r="HJ55" s="20">
        <v>30</v>
      </c>
      <c r="HN55" s="20">
        <v>20</v>
      </c>
      <c r="HO55" s="20"/>
      <c r="HP55" s="20" t="s">
        <v>1599</v>
      </c>
      <c r="HQ55" s="20"/>
      <c r="HR55" s="20" t="s">
        <v>1599</v>
      </c>
      <c r="HS55" s="20"/>
      <c r="HT55" s="20" t="s">
        <v>1599</v>
      </c>
      <c r="HU55" s="20"/>
      <c r="HX55" s="20" t="s">
        <v>1599</v>
      </c>
      <c r="JW55"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pas exploitable</v>
      </c>
      <c r="JX55"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55" s="35" t="s">
        <v>1325</v>
      </c>
      <c r="KA55" s="35">
        <v>1</v>
      </c>
      <c r="KB55" s="35">
        <v>0</v>
      </c>
      <c r="KC55" s="35">
        <v>0</v>
      </c>
      <c r="KD55" s="35"/>
      <c r="KE55" s="48"/>
      <c r="KF55" s="35" t="s">
        <v>1478</v>
      </c>
      <c r="KG55" s="48"/>
      <c r="KH55" s="44">
        <v>80140</v>
      </c>
      <c r="KI55" s="35" t="s">
        <v>1281</v>
      </c>
      <c r="KL55" s="48" t="str">
        <f>IF(ISNUMBER(Tableau2[[#This Row],['[distance_domicile_enq']]]),Tableau2[[#This Row],['[distance_domicile_enq']]]*(1.1+0.3*EXP(-Tableau2[[#This Row],['[distance_domicile_enq']]]/20)),"")</f>
        <v/>
      </c>
      <c r="KN55" s="48"/>
      <c r="KO55" s="48"/>
      <c r="KP55" s="35">
        <v>65</v>
      </c>
      <c r="KQ55" s="35" t="s">
        <v>1282</v>
      </c>
      <c r="KR55" s="35" t="s">
        <v>1283</v>
      </c>
      <c r="KS55" s="35"/>
      <c r="KW55" s="35" t="s">
        <v>1310</v>
      </c>
    </row>
    <row r="56" spans="1:311" x14ac:dyDescent="0.2">
      <c r="A56" s="35" t="s">
        <v>1612</v>
      </c>
      <c r="B56" s="35" t="s">
        <v>568</v>
      </c>
      <c r="C56" s="35" t="s">
        <v>224</v>
      </c>
      <c r="D56" s="60">
        <v>1</v>
      </c>
      <c r="E56" s="48">
        <f>Tableau2[[#This Row],['[taille_totale_groupe_corrige']]]/Tableau2[[#This Row],['[nb_repondant_groupe']]]</f>
        <v>2</v>
      </c>
      <c r="F56" s="48"/>
      <c r="G56" s="48" t="str">
        <f>CONCATENATE(Tableau2[[#This Row],['[id_site_enq']]],"-",Tableau2[[#This Row],['[date_enq_num']]],"-",Tableau2[[#This Row],['[categorie_corrige']]])</f>
        <v>50-43358-</v>
      </c>
      <c r="H56" s="61">
        <v>1</v>
      </c>
      <c r="I56" s="35">
        <v>50</v>
      </c>
      <c r="J56" s="35" t="s">
        <v>795</v>
      </c>
      <c r="K56" s="36">
        <v>43358</v>
      </c>
      <c r="L56" s="37">
        <f t="shared" si="3"/>
        <v>43358</v>
      </c>
      <c r="M56" s="35">
        <v>11</v>
      </c>
      <c r="N56" s="35">
        <v>17</v>
      </c>
      <c r="P56" s="35">
        <v>43</v>
      </c>
      <c r="Q56" s="35">
        <v>4</v>
      </c>
      <c r="R56" s="60" t="str">
        <f>IF(OR(ISNUMBER(Tableau2[[#This Row],['[monvelo_musc']]]),ISNUMBER(Tableau2[[#This Row],['[monvelo_vae']]]),ISNUMBER(Tableau2[[#This Row],['[pret_musc']]]),ISNUMBER(Tableau2[[#This Row],['[pret_vae']]]),ISNUMBER(Tableau2[[#This Row],['[loc_vae']]]),ISNUMBER(Tableau2[[#This Row],['[loc_musc']]])),SUM(Tableau2[[#This Row],['[monvelo_musc']]:['[loc_vae']]]),"")</f>
        <v/>
      </c>
      <c r="S56" s="60" t="str">
        <f>IF(OR(ISNUMBER(Tableau2[[#This Row],['[monvelo_vae']]]),ISNUMBER(Tableau2[[#This Row],['[pret_vae']]]),ISNUMBER(Tableau2[[#This Row],['[loc_vae']]])),Tableau2[[#This Row],['[monvelo_vae']]]+Tableau2[[#This Row],['[pret_vae']]]+Tableau2[[#This Row],['[loc_vae']]],"")</f>
        <v/>
      </c>
      <c r="T56" s="60" t="str">
        <f>IF(OR(ISNUMBER(Tableau2[[#This Row],['[monvelo_musc']]]),ISNUMBER(Tableau2[[#This Row],['[pret_musc']]]),ISNUMBER(Tableau2[[#This Row],['[loc_musc']]])),Tableau2[[#This Row],['[monvelo_musc']]]+Tableau2[[#This Row],['[pret_musc']]]+Tableau2[[#This Row],['[loc_musc']]],"")</f>
        <v/>
      </c>
      <c r="U56" s="60" t="str">
        <f>IF(OR(ISNUMBER(Tableau2[[#This Row],['[loc_musc']]]),ISNUMBER(Tableau2[[#This Row],['[loc_vae']]])),Tableau2[[#This Row],['[loc_musc']]]+Tableau2[[#This Row],['[loc_vae']]],"")</f>
        <v/>
      </c>
      <c r="AL56" s="35" t="s">
        <v>1285</v>
      </c>
      <c r="AM56" s="48" t="s">
        <v>1285</v>
      </c>
      <c r="AN56" s="35" t="s">
        <v>52</v>
      </c>
      <c r="AP56" s="37">
        <v>40</v>
      </c>
      <c r="AQ56" s="72">
        <v>40</v>
      </c>
      <c r="AR56" s="72">
        <v>40</v>
      </c>
      <c r="AS56" s="72">
        <f>Tableau2[[#This Row],['[km_sortie_corrige']]]*Tableau2[[#This Row],['[coef_red']]]</f>
        <v>0</v>
      </c>
      <c r="AT56" s="72">
        <f>Tableau2[[#This Row],['[km_sortie_corrige']]]*Tableau2[[#This Row],['[coef_red']]]*IF(Tableau2[[#This Row],['[type_trajet']]]="Boucle",0.4,1)</f>
        <v>0</v>
      </c>
      <c r="AU56" s="35" t="s">
        <v>1340</v>
      </c>
      <c r="AW56" s="35" t="s">
        <v>1277</v>
      </c>
      <c r="AX56" s="35">
        <v>1</v>
      </c>
      <c r="AY56" s="35">
        <v>0</v>
      </c>
      <c r="AZ56" s="35">
        <v>0</v>
      </c>
      <c r="BA56" s="35">
        <v>0</v>
      </c>
      <c r="BB56" s="35">
        <v>0</v>
      </c>
      <c r="BC56" s="35">
        <v>0</v>
      </c>
      <c r="BD56" s="35">
        <v>0</v>
      </c>
      <c r="BE56" s="35">
        <v>0</v>
      </c>
      <c r="BI56" s="48" t="str">
        <f>IF(OR(Tableau2[[#This Row],['[type_groupe']]]="En famille",Tableau2[[#This Row],['[type_groupe']]]="Avec des amis",Tableau2[[#This Row],['[type_groupe']]]="En club",Tableau2[[#This Row],['[type_groupe']]]="En groupe avec une agence ou TO"),"En groupe",Tableau2[[#This Row],['[type_groupe']]])</f>
        <v>En couple</v>
      </c>
      <c r="BJ56"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couple</v>
      </c>
      <c r="BK56" s="35" t="s">
        <v>1311</v>
      </c>
      <c r="BL56" s="35">
        <v>0</v>
      </c>
      <c r="BM56" s="35">
        <v>1</v>
      </c>
      <c r="BN56" s="35">
        <v>0</v>
      </c>
      <c r="BO56" s="35">
        <v>0</v>
      </c>
      <c r="BP56" s="35">
        <v>0</v>
      </c>
      <c r="BQ56" s="35">
        <v>0</v>
      </c>
      <c r="BR56" s="35">
        <v>0</v>
      </c>
      <c r="BU56" s="72">
        <f>Tableau2[[#This Row],['[nb_enfants']]]+Tableau2[[#This Row],['[nb_adultes']]]</f>
        <v>2</v>
      </c>
      <c r="BV56" s="72">
        <f>Tableau2[[#This Row],['[taille_totale_groupe']]]</f>
        <v>2</v>
      </c>
      <c r="BW56" s="37">
        <v>0</v>
      </c>
      <c r="BX56" s="37">
        <v>2</v>
      </c>
      <c r="BY56" s="35" t="s">
        <v>1692</v>
      </c>
      <c r="BZ56" s="35">
        <v>1</v>
      </c>
      <c r="CA56" s="35">
        <v>1</v>
      </c>
      <c r="CB56" s="35">
        <v>0</v>
      </c>
      <c r="CC56" s="35">
        <v>1</v>
      </c>
      <c r="CD56" s="35">
        <v>0</v>
      </c>
      <c r="CE56" s="35">
        <v>0</v>
      </c>
      <c r="CF56" s="35">
        <v>0</v>
      </c>
      <c r="CG56" s="35">
        <v>1</v>
      </c>
      <c r="CH56" s="35">
        <v>1</v>
      </c>
      <c r="CI56" s="35">
        <v>0</v>
      </c>
      <c r="CJ56" s="35">
        <v>0</v>
      </c>
      <c r="CK56" s="35">
        <v>0</v>
      </c>
      <c r="CL56" s="35">
        <v>0</v>
      </c>
      <c r="CO56" s="35" t="s">
        <v>1291</v>
      </c>
      <c r="CQ56" s="35" t="s">
        <v>1727</v>
      </c>
      <c r="CR56" s="35">
        <v>1</v>
      </c>
      <c r="CS56" s="35">
        <v>0</v>
      </c>
      <c r="CT56" s="35">
        <v>0</v>
      </c>
      <c r="CU56" s="35">
        <v>0</v>
      </c>
      <c r="CV56" s="35">
        <v>0</v>
      </c>
      <c r="CW56" s="35">
        <v>0</v>
      </c>
      <c r="CX56" s="35">
        <v>0</v>
      </c>
      <c r="CY56" s="35">
        <v>1</v>
      </c>
      <c r="CZ56" s="35">
        <v>0</v>
      </c>
      <c r="DA56" s="35">
        <v>0</v>
      </c>
      <c r="DB56" s="35">
        <v>0</v>
      </c>
      <c r="DC56" s="35">
        <v>0</v>
      </c>
      <c r="DD56" s="35">
        <v>0</v>
      </c>
      <c r="DO56" s="35" t="s">
        <v>1822</v>
      </c>
      <c r="DP56" s="35">
        <v>1</v>
      </c>
      <c r="DQ56" s="35">
        <v>0</v>
      </c>
      <c r="DR56" s="35">
        <v>0</v>
      </c>
      <c r="DS56" s="35">
        <v>0</v>
      </c>
      <c r="DT56" s="35">
        <v>0</v>
      </c>
      <c r="DU56" s="35">
        <v>1</v>
      </c>
      <c r="DV56" s="35">
        <v>0</v>
      </c>
      <c r="DW56" s="35">
        <v>1</v>
      </c>
      <c r="DX56" s="35">
        <v>0</v>
      </c>
      <c r="DY56" s="35">
        <v>0</v>
      </c>
      <c r="DZ56" s="35">
        <v>0</v>
      </c>
      <c r="EA56" s="35">
        <v>0</v>
      </c>
      <c r="EB56" s="35">
        <v>0</v>
      </c>
      <c r="EC56" s="35">
        <v>0</v>
      </c>
      <c r="ED56" s="35">
        <v>0</v>
      </c>
      <c r="EE56" s="35">
        <v>0</v>
      </c>
      <c r="EL56" s="35">
        <v>4</v>
      </c>
      <c r="EM56" s="35">
        <v>3</v>
      </c>
      <c r="EN56" s="35">
        <v>3</v>
      </c>
      <c r="EO56" s="35">
        <v>3</v>
      </c>
      <c r="EP56" s="35">
        <v>3</v>
      </c>
      <c r="EQ56" s="35">
        <v>3</v>
      </c>
      <c r="ER56" s="35" t="s">
        <v>1599</v>
      </c>
      <c r="ES56" s="35" t="s">
        <v>1599</v>
      </c>
      <c r="ET56" s="35">
        <v>4</v>
      </c>
      <c r="EU56" s="35">
        <v>3</v>
      </c>
      <c r="EV56" s="35">
        <v>3</v>
      </c>
      <c r="EW56" s="35" t="s">
        <v>1599</v>
      </c>
      <c r="EX56" s="35">
        <v>2</v>
      </c>
      <c r="EY56" s="35">
        <v>2</v>
      </c>
      <c r="EZ56" s="35">
        <v>3</v>
      </c>
      <c r="FA56" s="35">
        <v>3</v>
      </c>
      <c r="FB56" s="35" t="s">
        <v>1599</v>
      </c>
      <c r="FC56" s="35" t="s">
        <v>1599</v>
      </c>
      <c r="FD56" s="35" t="s">
        <v>1599</v>
      </c>
      <c r="FE56" s="35" t="s">
        <v>1599</v>
      </c>
      <c r="FF56" s="35" t="s">
        <v>1599</v>
      </c>
      <c r="FG56" s="35" t="s">
        <v>1599</v>
      </c>
      <c r="FH56" s="35" t="s">
        <v>1306</v>
      </c>
      <c r="FI56" s="35" t="s">
        <v>54</v>
      </c>
      <c r="FJ56"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touriste</v>
      </c>
      <c r="FK56" s="48" t="str">
        <f>IF(Tableau2[[#This Row],['[tour_exc']]]="excursionniste","exc",IF(Tableau2[[#This Row],['[categorie_corrige']]]="Itinérant","iti","tour"))</f>
        <v>tour</v>
      </c>
      <c r="FL56" s="48" t="str">
        <f>CONCATENATE(Tableau2[[#This Row],['[id_troncon']]],"-",Tableau2[[#This Row],['[profil']]])</f>
        <v>4-tour</v>
      </c>
      <c r="FM56" s="37">
        <v>4</v>
      </c>
      <c r="FN56" s="72">
        <v>4</v>
      </c>
      <c r="FO56" s="35" t="s">
        <v>1359</v>
      </c>
      <c r="FR56" s="48" t="s">
        <v>2024</v>
      </c>
      <c r="FS56" s="48" t="str">
        <f>IF(AND(ISTEXT(Tableau2[[#This Row],['[mode_heb_regroupe']]]),Tableau2[[#This Row],['[mode_heb_regroupe']]]="Non marchand"),"Non marchand",IF(AND(ISTEXT(Tableau2[[#This Row],['[mode_heb_regroupe']]]),Tableau2[[#This Row],['[mode_heb_regroupe']]]&lt;&gt;"Non marchand"),"Marchand",""))</f>
        <v>Marchand</v>
      </c>
      <c r="FT56" s="35" t="s">
        <v>1320</v>
      </c>
      <c r="FU56" s="37">
        <v>20</v>
      </c>
      <c r="FY56" s="60" t="str">
        <f>IF(ISNUMBER(Tableau2[[#This Row],['[distance_heb_enq']]]),Tableau2[[#This Row],['[distance_heb_enq']]]*(1.1+0.3*EXP(-Tableau2[[#This Row],['[distance_heb_enq']]]/20)),"")</f>
        <v/>
      </c>
      <c r="FZ56" s="35" t="s">
        <v>1296</v>
      </c>
      <c r="GB56" s="35" t="s">
        <v>1284</v>
      </c>
      <c r="GM56" s="35"/>
      <c r="GN56" s="35" t="s">
        <v>1354</v>
      </c>
      <c r="GO56" s="35">
        <v>0</v>
      </c>
      <c r="GP56" s="35">
        <v>0</v>
      </c>
      <c r="GQ56" s="35">
        <v>0</v>
      </c>
      <c r="GR56" s="35">
        <v>0</v>
      </c>
      <c r="GS56" s="35">
        <v>0</v>
      </c>
      <c r="GT56" s="35">
        <v>0</v>
      </c>
      <c r="GU56" s="35">
        <v>1</v>
      </c>
      <c r="GV56" s="35">
        <v>0</v>
      </c>
      <c r="GW56" s="35">
        <v>0</v>
      </c>
      <c r="GY56" s="48"/>
      <c r="HB56" s="48" t="str">
        <f>IF(ISNUMBER(Tableau2[[#This Row],['[tour_dep_to']]]),Tableau2[[#This Row],['[tour_dep_to']]]/Tableau2[[#This Row],['[tour_to_nb_jour']]],"")</f>
        <v/>
      </c>
      <c r="HE56" s="20"/>
      <c r="HF56" s="48" t="str">
        <f>IF(AND(ISTEXT(Tableau2[[#This Row],['[intention_dep']]]),Tableau2[[#This Row],['[tour_exc']]]="excursionniste"),Tableau2[[#This Row],['[intention_dep']]],"")</f>
        <v/>
      </c>
      <c r="HG56" s="48" t="str">
        <f>IF(AND(ISTEXT(Tableau2[[#This Row],['[intention_dep']]]),Tableau2[[#This Row],['[tour_exc']]]="touriste"),Tableau2[[#This Row],['[intention_dep']]],"")</f>
        <v/>
      </c>
      <c r="HJ56" s="20"/>
      <c r="HN56" s="20">
        <v>20</v>
      </c>
      <c r="HO56" s="20"/>
      <c r="HP56" s="20" t="s">
        <v>1599</v>
      </c>
      <c r="HQ56" s="20"/>
      <c r="HR56" s="20">
        <v>10</v>
      </c>
      <c r="HS56" s="20"/>
      <c r="HT56" s="20" t="s">
        <v>1599</v>
      </c>
      <c r="HU56" s="20"/>
      <c r="HX56" s="20" t="s">
        <v>1599</v>
      </c>
      <c r="JW56"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pas exploitable</v>
      </c>
      <c r="JX56"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56" s="35" t="s">
        <v>1299</v>
      </c>
      <c r="KA56" s="35">
        <v>0</v>
      </c>
      <c r="KB56" s="35">
        <v>0</v>
      </c>
      <c r="KC56" s="35">
        <v>1</v>
      </c>
      <c r="KD56" s="35" t="s">
        <v>1385</v>
      </c>
      <c r="KE56" s="48"/>
      <c r="KF56" s="35" t="s">
        <v>1479</v>
      </c>
      <c r="KG56" s="48"/>
      <c r="KH56" s="44"/>
      <c r="KI56" s="35" t="s">
        <v>177</v>
      </c>
      <c r="KL56" s="48" t="str">
        <f>IF(ISNUMBER(Tableau2[[#This Row],['[distance_domicile_enq']]]),Tableau2[[#This Row],['[distance_domicile_enq']]]*(1.1+0.3*EXP(-Tableau2[[#This Row],['[distance_domicile_enq']]]/20)),"")</f>
        <v/>
      </c>
      <c r="KN56" s="48"/>
      <c r="KO56" s="48"/>
      <c r="KP56" s="35">
        <v>70</v>
      </c>
      <c r="KQ56" s="35" t="s">
        <v>1282</v>
      </c>
      <c r="KR56" s="35" t="s">
        <v>1283</v>
      </c>
      <c r="KS56" s="35"/>
      <c r="KW56" s="35" t="s">
        <v>1310</v>
      </c>
    </row>
    <row r="57" spans="1:311" x14ac:dyDescent="0.2">
      <c r="A57" s="35" t="s">
        <v>1612</v>
      </c>
      <c r="B57" s="35" t="s">
        <v>568</v>
      </c>
      <c r="C57" s="35" t="s">
        <v>225</v>
      </c>
      <c r="D57" s="60">
        <v>1</v>
      </c>
      <c r="E57" s="48">
        <f>Tableau2[[#This Row],['[taille_totale_groupe_corrige']]]/Tableau2[[#This Row],['[nb_repondant_groupe']]]</f>
        <v>6</v>
      </c>
      <c r="F57" s="48"/>
      <c r="G57" s="48" t="str">
        <f>CONCATENATE(Tableau2[[#This Row],['[id_site_enq']]],"-",Tableau2[[#This Row],['[date_enq_num']]],"-",Tableau2[[#This Row],['[categorie_corrige']]])</f>
        <v>50-43358-</v>
      </c>
      <c r="H57" s="61">
        <v>1</v>
      </c>
      <c r="I57" s="35">
        <v>50</v>
      </c>
      <c r="J57" s="35" t="s">
        <v>795</v>
      </c>
      <c r="K57" s="36">
        <v>43358</v>
      </c>
      <c r="L57" s="37">
        <f t="shared" si="3"/>
        <v>43358</v>
      </c>
      <c r="M57" s="35">
        <v>11</v>
      </c>
      <c r="N57" s="35">
        <v>17</v>
      </c>
      <c r="P57" s="35">
        <v>43</v>
      </c>
      <c r="Q57" s="35">
        <v>4</v>
      </c>
      <c r="R57" s="60" t="str">
        <f>IF(OR(ISNUMBER(Tableau2[[#This Row],['[monvelo_musc']]]),ISNUMBER(Tableau2[[#This Row],['[monvelo_vae']]]),ISNUMBER(Tableau2[[#This Row],['[pret_musc']]]),ISNUMBER(Tableau2[[#This Row],['[pret_vae']]]),ISNUMBER(Tableau2[[#This Row],['[loc_vae']]]),ISNUMBER(Tableau2[[#This Row],['[loc_musc']]])),SUM(Tableau2[[#This Row],['[monvelo_musc']]:['[loc_vae']]]),"")</f>
        <v/>
      </c>
      <c r="S57" s="60" t="str">
        <f>IF(OR(ISNUMBER(Tableau2[[#This Row],['[monvelo_vae']]]),ISNUMBER(Tableau2[[#This Row],['[pret_vae']]]),ISNUMBER(Tableau2[[#This Row],['[loc_vae']]])),Tableau2[[#This Row],['[monvelo_vae']]]+Tableau2[[#This Row],['[pret_vae']]]+Tableau2[[#This Row],['[loc_vae']]],"")</f>
        <v/>
      </c>
      <c r="T57" s="60" t="str">
        <f>IF(OR(ISNUMBER(Tableau2[[#This Row],['[monvelo_musc']]]),ISNUMBER(Tableau2[[#This Row],['[pret_musc']]]),ISNUMBER(Tableau2[[#This Row],['[loc_musc']]])),Tableau2[[#This Row],['[monvelo_musc']]]+Tableau2[[#This Row],['[pret_musc']]]+Tableau2[[#This Row],['[loc_musc']]],"")</f>
        <v/>
      </c>
      <c r="U57" s="60" t="str">
        <f>IF(OR(ISNUMBER(Tableau2[[#This Row],['[loc_musc']]]),ISNUMBER(Tableau2[[#This Row],['[loc_vae']]])),Tableau2[[#This Row],['[loc_musc']]]+Tableau2[[#This Row],['[loc_vae']]],"")</f>
        <v/>
      </c>
      <c r="AL57" s="35" t="s">
        <v>1358</v>
      </c>
      <c r="AM57" s="48" t="s">
        <v>1358</v>
      </c>
      <c r="AN57" s="35" t="s">
        <v>1275</v>
      </c>
      <c r="AP57" s="37">
        <v>70</v>
      </c>
      <c r="AQ57" s="72">
        <v>70</v>
      </c>
      <c r="AR57" s="72">
        <v>70</v>
      </c>
      <c r="AS57" s="72">
        <f>Tableau2[[#This Row],['[km_sortie_corrige']]]*Tableau2[[#This Row],['[coef_red']]]</f>
        <v>0</v>
      </c>
      <c r="AT57" s="72">
        <f>Tableau2[[#This Row],['[km_sortie_corrige']]]*Tableau2[[#This Row],['[coef_red']]]*IF(Tableau2[[#This Row],['[type_trajet']]]="Boucle",0.4,1)</f>
        <v>0</v>
      </c>
      <c r="AU57" s="35" t="s">
        <v>1276</v>
      </c>
      <c r="AW57" s="35" t="s">
        <v>1277</v>
      </c>
      <c r="AX57" s="35">
        <v>1</v>
      </c>
      <c r="AY57" s="35">
        <v>0</v>
      </c>
      <c r="AZ57" s="35">
        <v>0</v>
      </c>
      <c r="BA57" s="35">
        <v>0</v>
      </c>
      <c r="BB57" s="35">
        <v>0</v>
      </c>
      <c r="BC57" s="35">
        <v>0</v>
      </c>
      <c r="BD57" s="35">
        <v>0</v>
      </c>
      <c r="BE57" s="35">
        <v>0</v>
      </c>
      <c r="BH57" s="37">
        <v>10</v>
      </c>
      <c r="BI57" s="48" t="str">
        <f>IF(OR(Tableau2[[#This Row],['[type_groupe']]]="En famille",Tableau2[[#This Row],['[type_groupe']]]="Avec des amis",Tableau2[[#This Row],['[type_groupe']]]="En club",Tableau2[[#This Row],['[type_groupe']]]="En groupe avec une agence ou TO"),"En groupe",Tableau2[[#This Row],['[type_groupe']]])</f>
        <v>En groupe</v>
      </c>
      <c r="BJ57"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groupe</v>
      </c>
      <c r="BK57" s="35" t="s">
        <v>1287</v>
      </c>
      <c r="BL57" s="35">
        <v>0</v>
      </c>
      <c r="BM57" s="35">
        <v>0</v>
      </c>
      <c r="BN57" s="35">
        <v>1</v>
      </c>
      <c r="BO57" s="35">
        <v>0</v>
      </c>
      <c r="BP57" s="35">
        <v>0</v>
      </c>
      <c r="BQ57" s="35">
        <v>0</v>
      </c>
      <c r="BR57" s="35">
        <v>0</v>
      </c>
      <c r="BU57" s="72">
        <f>Tableau2[[#This Row],['[nb_enfants']]]+Tableau2[[#This Row],['[nb_adultes']]]</f>
        <v>6</v>
      </c>
      <c r="BV57" s="72">
        <f>Tableau2[[#This Row],['[taille_totale_groupe']]]</f>
        <v>6</v>
      </c>
      <c r="BW57" s="37">
        <v>1</v>
      </c>
      <c r="BX57" s="37">
        <v>5</v>
      </c>
      <c r="BY57" s="35" t="s">
        <v>1683</v>
      </c>
      <c r="BZ57" s="35">
        <v>1</v>
      </c>
      <c r="CA57" s="35">
        <v>1</v>
      </c>
      <c r="CB57" s="35">
        <v>1</v>
      </c>
      <c r="CC57" s="35">
        <v>0</v>
      </c>
      <c r="CD57" s="35">
        <v>0</v>
      </c>
      <c r="CE57" s="35">
        <v>0</v>
      </c>
      <c r="CF57" s="35">
        <v>0</v>
      </c>
      <c r="CG57" s="35">
        <v>0</v>
      </c>
      <c r="CH57" s="35">
        <v>0</v>
      </c>
      <c r="CI57" s="35">
        <v>0</v>
      </c>
      <c r="CJ57" s="35">
        <v>0</v>
      </c>
      <c r="CK57" s="35">
        <v>1</v>
      </c>
      <c r="CL57" s="35">
        <v>0</v>
      </c>
      <c r="CO57" s="35" t="s">
        <v>1322</v>
      </c>
      <c r="CP57" s="35">
        <v>5</v>
      </c>
      <c r="CQ57" s="35" t="s">
        <v>1772</v>
      </c>
      <c r="CR57" s="35">
        <v>0</v>
      </c>
      <c r="CS57" s="35">
        <v>0</v>
      </c>
      <c r="CT57" s="35">
        <v>0</v>
      </c>
      <c r="CU57" s="35">
        <v>0</v>
      </c>
      <c r="CV57" s="35">
        <v>0</v>
      </c>
      <c r="CW57" s="35">
        <v>0</v>
      </c>
      <c r="CX57" s="35">
        <v>0</v>
      </c>
      <c r="CY57" s="35">
        <v>0</v>
      </c>
      <c r="CZ57" s="35">
        <v>0</v>
      </c>
      <c r="DA57" s="35">
        <v>0</v>
      </c>
      <c r="DB57" s="35">
        <v>0</v>
      </c>
      <c r="DC57" s="35">
        <v>1</v>
      </c>
      <c r="DD57" s="35">
        <v>0</v>
      </c>
      <c r="DO57" s="35" t="s">
        <v>1789</v>
      </c>
      <c r="DP57" s="35">
        <v>1</v>
      </c>
      <c r="DQ57" s="35">
        <v>0</v>
      </c>
      <c r="DR57" s="35">
        <v>0</v>
      </c>
      <c r="DS57" s="35">
        <v>0</v>
      </c>
      <c r="DT57" s="35">
        <v>0</v>
      </c>
      <c r="DU57" s="35">
        <v>0</v>
      </c>
      <c r="DV57" s="35">
        <v>0</v>
      </c>
      <c r="DW57" s="35">
        <v>0</v>
      </c>
      <c r="DX57" s="35">
        <v>0</v>
      </c>
      <c r="DY57" s="35">
        <v>0</v>
      </c>
      <c r="DZ57" s="35">
        <v>0</v>
      </c>
      <c r="EA57" s="35">
        <v>0</v>
      </c>
      <c r="EB57" s="35">
        <v>0</v>
      </c>
      <c r="EC57" s="35">
        <v>1</v>
      </c>
      <c r="ED57" s="35">
        <v>0</v>
      </c>
      <c r="EE57" s="35">
        <v>0</v>
      </c>
      <c r="EL57" s="35">
        <v>4</v>
      </c>
      <c r="EM57" s="35">
        <v>4</v>
      </c>
      <c r="EN57" s="35">
        <v>3</v>
      </c>
      <c r="EO57" s="35">
        <v>3</v>
      </c>
      <c r="EP57" s="35">
        <v>4</v>
      </c>
      <c r="EQ57" s="35">
        <v>4</v>
      </c>
      <c r="ER57" s="35">
        <v>4</v>
      </c>
      <c r="ES57" s="35" t="s">
        <v>1599</v>
      </c>
      <c r="ET57" s="35">
        <v>4</v>
      </c>
      <c r="EU57" s="35" t="s">
        <v>1599</v>
      </c>
      <c r="EV57" s="35" t="s">
        <v>1599</v>
      </c>
      <c r="EW57" s="35" t="s">
        <v>1599</v>
      </c>
      <c r="EX57" s="35" t="s">
        <v>1599</v>
      </c>
      <c r="EY57" s="35" t="s">
        <v>1599</v>
      </c>
      <c r="EZ57" s="35" t="s">
        <v>1599</v>
      </c>
      <c r="FA57" s="35" t="s">
        <v>1599</v>
      </c>
      <c r="FB57" s="35">
        <v>4</v>
      </c>
      <c r="FC57" s="35" t="s">
        <v>1599</v>
      </c>
      <c r="FD57" s="35" t="s">
        <v>1599</v>
      </c>
      <c r="FE57" s="35" t="s">
        <v>1599</v>
      </c>
      <c r="FF57" s="35" t="s">
        <v>1599</v>
      </c>
      <c r="FG57" s="35" t="s">
        <v>1599</v>
      </c>
      <c r="FH57" s="35" t="s">
        <v>1317</v>
      </c>
      <c r="FI57" s="35" t="s">
        <v>51</v>
      </c>
      <c r="FJ57"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excursionniste</v>
      </c>
      <c r="FK57" s="48" t="str">
        <f>IF(Tableau2[[#This Row],['[tour_exc']]]="excursionniste","exc",IF(Tableau2[[#This Row],['[categorie_corrige']]]="Itinérant","iti","tour"))</f>
        <v>exc</v>
      </c>
      <c r="FL57" s="48" t="str">
        <f>CONCATENATE(Tableau2[[#This Row],['[id_troncon']]],"-",Tableau2[[#This Row],['[profil']]])</f>
        <v>4-exc</v>
      </c>
      <c r="FM57" s="37"/>
      <c r="FN57" s="72" t="s">
        <v>1599</v>
      </c>
      <c r="FS57" s="48" t="str">
        <f>IF(AND(ISTEXT(Tableau2[[#This Row],['[mode_heb_regroupe']]]),Tableau2[[#This Row],['[mode_heb_regroupe']]]="Non marchand"),"Non marchand",IF(AND(ISTEXT(Tableau2[[#This Row],['[mode_heb_regroupe']]]),Tableau2[[#This Row],['[mode_heb_regroupe']]]&lt;&gt;"Non marchand"),"Marchand",""))</f>
        <v/>
      </c>
      <c r="FY57" s="60" t="str">
        <f>IF(ISNUMBER(Tableau2[[#This Row],['[distance_heb_enq']]]),Tableau2[[#This Row],['[distance_heb_enq']]]*(1.1+0.3*EXP(-Tableau2[[#This Row],['[distance_heb_enq']]]/20)),"")</f>
        <v/>
      </c>
      <c r="GM57" s="35"/>
      <c r="GN57" s="35" t="s">
        <v>1599</v>
      </c>
      <c r="GO57" s="35"/>
      <c r="GP57" s="35"/>
      <c r="GQ57" s="35"/>
      <c r="GY57" s="48"/>
      <c r="HB57" s="48" t="str">
        <f>IF(ISNUMBER(Tableau2[[#This Row],['[tour_dep_to']]]),Tableau2[[#This Row],['[tour_dep_to']]]/Tableau2[[#This Row],['[tour_to_nb_jour']]],"")</f>
        <v/>
      </c>
      <c r="HE57" s="20" t="s">
        <v>54</v>
      </c>
      <c r="HF57" s="48" t="str">
        <f>IF(AND(ISTEXT(Tableau2[[#This Row],['[intention_dep']]]),Tableau2[[#This Row],['[tour_exc']]]="excursionniste"),Tableau2[[#This Row],['[intention_dep']]],"")</f>
        <v>Oui</v>
      </c>
      <c r="HG57" s="48" t="str">
        <f>IF(AND(ISTEXT(Tableau2[[#This Row],['[intention_dep']]]),Tableau2[[#This Row],['[tour_exc']]]="touriste"),Tableau2[[#This Row],['[intention_dep']]],"")</f>
        <v/>
      </c>
      <c r="HJ57" s="20"/>
      <c r="HN57" s="20" t="s">
        <v>1599</v>
      </c>
      <c r="HO57" s="20"/>
      <c r="HP57" s="20" t="s">
        <v>1599</v>
      </c>
      <c r="HQ57" s="20"/>
      <c r="HR57" s="20" t="s">
        <v>1599</v>
      </c>
      <c r="HS57" s="20"/>
      <c r="HT57" s="20" t="s">
        <v>1599</v>
      </c>
      <c r="HU57" s="20"/>
      <c r="HX57" s="20" t="s">
        <v>1599</v>
      </c>
      <c r="JW57"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
      </c>
      <c r="JX57"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57" s="35" t="s">
        <v>1325</v>
      </c>
      <c r="KA57" s="35">
        <v>1</v>
      </c>
      <c r="KB57" s="35">
        <v>0</v>
      </c>
      <c r="KC57" s="35">
        <v>0</v>
      </c>
      <c r="KD57" s="35"/>
      <c r="KE57" s="48"/>
      <c r="KF57" s="35" t="s">
        <v>1387</v>
      </c>
      <c r="KG57" s="48"/>
      <c r="KH57" s="44">
        <v>17340</v>
      </c>
      <c r="KI57" s="35" t="s">
        <v>1281</v>
      </c>
      <c r="KL57" s="48" t="str">
        <f>IF(ISNUMBER(Tableau2[[#This Row],['[distance_domicile_enq']]]),Tableau2[[#This Row],['[distance_domicile_enq']]]*(1.1+0.3*EXP(-Tableau2[[#This Row],['[distance_domicile_enq']]]/20)),"")</f>
        <v/>
      </c>
      <c r="KN57" s="48"/>
      <c r="KO57" s="48"/>
      <c r="KP57" s="35">
        <v>19</v>
      </c>
      <c r="KQ57" s="35" t="s">
        <v>1301</v>
      </c>
      <c r="KR57" s="35" t="s">
        <v>1309</v>
      </c>
      <c r="KS57" s="35"/>
      <c r="KW57" s="35" t="s">
        <v>1337</v>
      </c>
    </row>
    <row r="58" spans="1:311" x14ac:dyDescent="0.2">
      <c r="A58" s="35" t="s">
        <v>1612</v>
      </c>
      <c r="B58" s="35" t="s">
        <v>568</v>
      </c>
      <c r="C58" s="35" t="s">
        <v>226</v>
      </c>
      <c r="D58" s="60">
        <v>4</v>
      </c>
      <c r="E58" s="48">
        <f>Tableau2[[#This Row],['[taille_totale_groupe_corrige']]]/Tableau2[[#This Row],['[nb_repondant_groupe']]]</f>
        <v>2.25</v>
      </c>
      <c r="F58" s="48"/>
      <c r="G58" s="48" t="str">
        <f>CONCATENATE(Tableau2[[#This Row],['[id_site_enq']]],"-",Tableau2[[#This Row],['[date_enq_num']]],"-",Tableau2[[#This Row],['[categorie_corrige']]])</f>
        <v>50-43358-</v>
      </c>
      <c r="H58" s="61">
        <v>4</v>
      </c>
      <c r="I58" s="35">
        <v>50</v>
      </c>
      <c r="J58" s="35" t="s">
        <v>795</v>
      </c>
      <c r="K58" s="36">
        <v>43358</v>
      </c>
      <c r="L58" s="37">
        <f t="shared" si="3"/>
        <v>43358</v>
      </c>
      <c r="M58" s="35">
        <v>11</v>
      </c>
      <c r="N58" s="35">
        <v>17</v>
      </c>
      <c r="P58" s="35">
        <v>43</v>
      </c>
      <c r="Q58" s="35">
        <v>4</v>
      </c>
      <c r="R58" s="60" t="str">
        <f>IF(OR(ISNUMBER(Tableau2[[#This Row],['[monvelo_musc']]]),ISNUMBER(Tableau2[[#This Row],['[monvelo_vae']]]),ISNUMBER(Tableau2[[#This Row],['[pret_musc']]]),ISNUMBER(Tableau2[[#This Row],['[pret_vae']]]),ISNUMBER(Tableau2[[#This Row],['[loc_vae']]]),ISNUMBER(Tableau2[[#This Row],['[loc_musc']]])),SUM(Tableau2[[#This Row],['[monvelo_musc']]:['[loc_vae']]]),"")</f>
        <v/>
      </c>
      <c r="S58" s="60" t="str">
        <f>IF(OR(ISNUMBER(Tableau2[[#This Row],['[monvelo_vae']]]),ISNUMBER(Tableau2[[#This Row],['[pret_vae']]]),ISNUMBER(Tableau2[[#This Row],['[loc_vae']]])),Tableau2[[#This Row],['[monvelo_vae']]]+Tableau2[[#This Row],['[pret_vae']]]+Tableau2[[#This Row],['[loc_vae']]],"")</f>
        <v/>
      </c>
      <c r="T58" s="60" t="str">
        <f>IF(OR(ISNUMBER(Tableau2[[#This Row],['[monvelo_musc']]]),ISNUMBER(Tableau2[[#This Row],['[pret_musc']]]),ISNUMBER(Tableau2[[#This Row],['[loc_musc']]])),Tableau2[[#This Row],['[monvelo_musc']]]+Tableau2[[#This Row],['[pret_musc']]]+Tableau2[[#This Row],['[loc_musc']]],"")</f>
        <v/>
      </c>
      <c r="U58" s="60" t="str">
        <f>IF(OR(ISNUMBER(Tableau2[[#This Row],['[loc_musc']]]),ISNUMBER(Tableau2[[#This Row],['[loc_vae']]])),Tableau2[[#This Row],['[loc_musc']]]+Tableau2[[#This Row],['[loc_vae']]],"")</f>
        <v/>
      </c>
      <c r="AL58" s="35" t="s">
        <v>1339</v>
      </c>
      <c r="AM58" s="48" t="s">
        <v>1339</v>
      </c>
      <c r="AN58" s="35" t="s">
        <v>1275</v>
      </c>
      <c r="AP58" s="37">
        <v>70</v>
      </c>
      <c r="AQ58" s="72">
        <v>70</v>
      </c>
      <c r="AR58" s="72">
        <v>70</v>
      </c>
      <c r="AS58" s="72">
        <f>Tableau2[[#This Row],['[km_sortie_corrige']]]*Tableau2[[#This Row],['[coef_red']]]</f>
        <v>0</v>
      </c>
      <c r="AT58" s="72">
        <f>Tableau2[[#This Row],['[km_sortie_corrige']]]*Tableau2[[#This Row],['[coef_red']]]*IF(Tableau2[[#This Row],['[type_trajet']]]="Boucle",0.4,1)</f>
        <v>0</v>
      </c>
      <c r="AU58" s="35" t="s">
        <v>1340</v>
      </c>
      <c r="AW58" s="35" t="s">
        <v>1277</v>
      </c>
      <c r="AX58" s="35">
        <v>1</v>
      </c>
      <c r="AY58" s="35">
        <v>0</v>
      </c>
      <c r="AZ58" s="35">
        <v>0</v>
      </c>
      <c r="BA58" s="35">
        <v>0</v>
      </c>
      <c r="BB58" s="35">
        <v>0</v>
      </c>
      <c r="BC58" s="35">
        <v>0</v>
      </c>
      <c r="BD58" s="35">
        <v>0</v>
      </c>
      <c r="BE58" s="35">
        <v>0</v>
      </c>
      <c r="BH58" s="37">
        <v>10</v>
      </c>
      <c r="BI58" s="48" t="str">
        <f>IF(OR(Tableau2[[#This Row],['[type_groupe']]]="En famille",Tableau2[[#This Row],['[type_groupe']]]="Avec des amis",Tableau2[[#This Row],['[type_groupe']]]="En club",Tableau2[[#This Row],['[type_groupe']]]="En groupe avec une agence ou TO"),"En groupe",Tableau2[[#This Row],['[type_groupe']]])</f>
        <v>En groupe</v>
      </c>
      <c r="BJ58"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groupe</v>
      </c>
      <c r="BK58" s="35" t="s">
        <v>1287</v>
      </c>
      <c r="BL58" s="35">
        <v>0</v>
      </c>
      <c r="BM58" s="35">
        <v>0</v>
      </c>
      <c r="BN58" s="35">
        <v>1</v>
      </c>
      <c r="BO58" s="35">
        <v>0</v>
      </c>
      <c r="BP58" s="35">
        <v>0</v>
      </c>
      <c r="BQ58" s="35">
        <v>0</v>
      </c>
      <c r="BR58" s="35">
        <v>0</v>
      </c>
      <c r="BU58" s="72">
        <f>Tableau2[[#This Row],['[nb_enfants']]]+Tableau2[[#This Row],['[nb_adultes']]]</f>
        <v>9</v>
      </c>
      <c r="BV58" s="72">
        <f>Tableau2[[#This Row],['[taille_totale_groupe']]]</f>
        <v>9</v>
      </c>
      <c r="BW58" s="37">
        <v>1</v>
      </c>
      <c r="BX58" s="37">
        <v>8</v>
      </c>
      <c r="BY58" s="35" t="s">
        <v>1699</v>
      </c>
      <c r="BZ58" s="35">
        <v>1</v>
      </c>
      <c r="CA58" s="35">
        <v>1</v>
      </c>
      <c r="CB58" s="35">
        <v>1</v>
      </c>
      <c r="CC58" s="35">
        <v>1</v>
      </c>
      <c r="CD58" s="35">
        <v>0</v>
      </c>
      <c r="CE58" s="35">
        <v>1</v>
      </c>
      <c r="CF58" s="35">
        <v>0</v>
      </c>
      <c r="CG58" s="35">
        <v>0</v>
      </c>
      <c r="CH58" s="35">
        <v>0</v>
      </c>
      <c r="CI58" s="35">
        <v>0</v>
      </c>
      <c r="CJ58" s="35">
        <v>0</v>
      </c>
      <c r="CK58" s="35">
        <v>1</v>
      </c>
      <c r="CL58" s="35">
        <v>0</v>
      </c>
      <c r="CO58" s="35" t="s">
        <v>1322</v>
      </c>
      <c r="CP58" s="35">
        <v>10</v>
      </c>
      <c r="CQ58" s="35" t="s">
        <v>1761</v>
      </c>
      <c r="CR58" s="35">
        <v>1</v>
      </c>
      <c r="CS58" s="35">
        <v>0</v>
      </c>
      <c r="CT58" s="35">
        <v>0</v>
      </c>
      <c r="CU58" s="35">
        <v>0</v>
      </c>
      <c r="CV58" s="35">
        <v>0</v>
      </c>
      <c r="CW58" s="35">
        <v>1</v>
      </c>
      <c r="CX58" s="35">
        <v>0</v>
      </c>
      <c r="CY58" s="35">
        <v>0</v>
      </c>
      <c r="CZ58" s="35">
        <v>0</v>
      </c>
      <c r="DA58" s="35">
        <v>0</v>
      </c>
      <c r="DB58" s="35">
        <v>1</v>
      </c>
      <c r="DC58" s="35">
        <v>0</v>
      </c>
      <c r="DD58" s="35">
        <v>0</v>
      </c>
      <c r="DH58" s="35" t="s">
        <v>1323</v>
      </c>
      <c r="DO58" s="35" t="s">
        <v>1794</v>
      </c>
      <c r="DP58" s="35">
        <v>1</v>
      </c>
      <c r="DQ58" s="35">
        <v>1</v>
      </c>
      <c r="DR58" s="35">
        <v>0</v>
      </c>
      <c r="DS58" s="35">
        <v>0</v>
      </c>
      <c r="DT58" s="35">
        <v>0</v>
      </c>
      <c r="DU58" s="35">
        <v>0</v>
      </c>
      <c r="DV58" s="35">
        <v>0</v>
      </c>
      <c r="DW58" s="35">
        <v>0</v>
      </c>
      <c r="DX58" s="35">
        <v>1</v>
      </c>
      <c r="DY58" s="35">
        <v>0</v>
      </c>
      <c r="DZ58" s="35">
        <v>0</v>
      </c>
      <c r="EA58" s="35">
        <v>0</v>
      </c>
      <c r="EB58" s="35">
        <v>0</v>
      </c>
      <c r="EC58" s="35">
        <v>0</v>
      </c>
      <c r="ED58" s="35">
        <v>0</v>
      </c>
      <c r="EE58" s="35">
        <v>0</v>
      </c>
      <c r="EL58" s="35">
        <v>4</v>
      </c>
      <c r="EM58" s="35">
        <v>4</v>
      </c>
      <c r="EN58" s="35" t="s">
        <v>1599</v>
      </c>
      <c r="EO58" s="35">
        <v>4</v>
      </c>
      <c r="EP58" s="35">
        <v>4</v>
      </c>
      <c r="EQ58" s="35">
        <v>4</v>
      </c>
      <c r="ER58" s="35" t="s">
        <v>1599</v>
      </c>
      <c r="ES58" s="35">
        <v>3</v>
      </c>
      <c r="ET58" s="35">
        <v>3</v>
      </c>
      <c r="EU58" s="35">
        <v>3</v>
      </c>
      <c r="EV58" s="35" t="s">
        <v>1599</v>
      </c>
      <c r="EW58" s="35" t="s">
        <v>1599</v>
      </c>
      <c r="EX58" s="35" t="s">
        <v>1599</v>
      </c>
      <c r="EY58" s="35" t="s">
        <v>1599</v>
      </c>
      <c r="EZ58" s="35">
        <v>3</v>
      </c>
      <c r="FA58" s="35">
        <v>3</v>
      </c>
      <c r="FB58" s="35">
        <v>4</v>
      </c>
      <c r="FC58" s="35">
        <v>4</v>
      </c>
      <c r="FD58" s="35" t="s">
        <v>1599</v>
      </c>
      <c r="FE58" s="35" t="s">
        <v>1599</v>
      </c>
      <c r="FF58" s="35" t="s">
        <v>1599</v>
      </c>
      <c r="FG58" s="35">
        <v>3</v>
      </c>
      <c r="FH58" s="35" t="s">
        <v>1306</v>
      </c>
      <c r="FI58" s="35" t="s">
        <v>54</v>
      </c>
      <c r="FJ58"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touriste</v>
      </c>
      <c r="FK58" s="48" t="str">
        <f>IF(Tableau2[[#This Row],['[tour_exc']]]="excursionniste","exc",IF(Tableau2[[#This Row],['[categorie_corrige']]]="Itinérant","iti","tour"))</f>
        <v>tour</v>
      </c>
      <c r="FL58" s="48" t="str">
        <f>CONCATENATE(Tableau2[[#This Row],['[id_troncon']]],"-",Tableau2[[#This Row],['[profil']]])</f>
        <v>4-tour</v>
      </c>
      <c r="FM58" s="37"/>
      <c r="FN58" s="72" t="s">
        <v>1599</v>
      </c>
      <c r="FS58" s="48" t="str">
        <f>IF(AND(ISTEXT(Tableau2[[#This Row],['[mode_heb_regroupe']]]),Tableau2[[#This Row],['[mode_heb_regroupe']]]="Non marchand"),"Non marchand",IF(AND(ISTEXT(Tableau2[[#This Row],['[mode_heb_regroupe']]]),Tableau2[[#This Row],['[mode_heb_regroupe']]]&lt;&gt;"Non marchand"),"Marchand",""))</f>
        <v/>
      </c>
      <c r="FY58" s="60" t="str">
        <f>IF(ISNUMBER(Tableau2[[#This Row],['[distance_heb_enq']]]),Tableau2[[#This Row],['[distance_heb_enq']]]*(1.1+0.3*EXP(-Tableau2[[#This Row],['[distance_heb_enq']]]/20)),"")</f>
        <v/>
      </c>
      <c r="GM58" s="35"/>
      <c r="GN58" s="35" t="s">
        <v>1599</v>
      </c>
      <c r="GO58" s="35"/>
      <c r="GP58" s="35"/>
      <c r="GQ58" s="35"/>
      <c r="GY58" s="48"/>
      <c r="HB58" s="48" t="str">
        <f>IF(ISNUMBER(Tableau2[[#This Row],['[tour_dep_to']]]),Tableau2[[#This Row],['[tour_dep_to']]]/Tableau2[[#This Row],['[tour_to_nb_jour']]],"")</f>
        <v/>
      </c>
      <c r="HE58" s="20"/>
      <c r="HF58" s="48" t="str">
        <f>IF(AND(ISTEXT(Tableau2[[#This Row],['[intention_dep']]]),Tableau2[[#This Row],['[tour_exc']]]="excursionniste"),Tableau2[[#This Row],['[intention_dep']]],"")</f>
        <v/>
      </c>
      <c r="HG58" s="48" t="str">
        <f>IF(AND(ISTEXT(Tableau2[[#This Row],['[intention_dep']]]),Tableau2[[#This Row],['[tour_exc']]]="touriste"),Tableau2[[#This Row],['[intention_dep']]],"")</f>
        <v/>
      </c>
      <c r="HJ58" s="20"/>
      <c r="HN58" s="20" t="s">
        <v>1599</v>
      </c>
      <c r="HO58" s="20"/>
      <c r="HP58" s="20" t="s">
        <v>1599</v>
      </c>
      <c r="HQ58" s="20"/>
      <c r="HR58" s="20" t="s">
        <v>1599</v>
      </c>
      <c r="HS58" s="20"/>
      <c r="HT58" s="20" t="s">
        <v>1599</v>
      </c>
      <c r="HU58" s="20"/>
      <c r="HX58" s="20" t="s">
        <v>1599</v>
      </c>
      <c r="JW58"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pas exploitable</v>
      </c>
      <c r="JX58"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58" s="35" t="s">
        <v>1325</v>
      </c>
      <c r="KA58" s="35">
        <v>1</v>
      </c>
      <c r="KB58" s="35">
        <v>0</v>
      </c>
      <c r="KC58" s="35">
        <v>0</v>
      </c>
      <c r="KD58" s="35"/>
      <c r="KE58" s="48"/>
      <c r="KF58" s="35" t="s">
        <v>1446</v>
      </c>
      <c r="KG58" s="48"/>
      <c r="KH58" s="44">
        <v>92100</v>
      </c>
      <c r="KI58" s="35" t="s">
        <v>1281</v>
      </c>
      <c r="KL58" s="48" t="str">
        <f>IF(ISNUMBER(Tableau2[[#This Row],['[distance_domicile_enq']]]),Tableau2[[#This Row],['[distance_domicile_enq']]]*(1.1+0.3*EXP(-Tableau2[[#This Row],['[distance_domicile_enq']]]/20)),"")</f>
        <v/>
      </c>
      <c r="KN58" s="48"/>
      <c r="KO58" s="48"/>
      <c r="KP58" s="35">
        <v>28</v>
      </c>
      <c r="KQ58" s="35" t="s">
        <v>1282</v>
      </c>
      <c r="KR58" s="35" t="s">
        <v>1302</v>
      </c>
      <c r="KS58" s="35"/>
      <c r="KU58" s="35">
        <v>2300</v>
      </c>
      <c r="KW58" s="35" t="s">
        <v>1337</v>
      </c>
    </row>
    <row r="59" spans="1:311" x14ac:dyDescent="0.2">
      <c r="A59" s="35" t="s">
        <v>1612</v>
      </c>
      <c r="B59" s="35" t="s">
        <v>568</v>
      </c>
      <c r="C59" s="35" t="s">
        <v>227</v>
      </c>
      <c r="D59" s="60">
        <v>4</v>
      </c>
      <c r="E59" s="48">
        <f>Tableau2[[#This Row],['[taille_totale_groupe_corrige']]]/Tableau2[[#This Row],['[nb_repondant_groupe']]]</f>
        <v>2.25</v>
      </c>
      <c r="F59" s="48"/>
      <c r="G59" s="48" t="str">
        <f>CONCATENATE(Tableau2[[#This Row],['[id_site_enq']]],"-",Tableau2[[#This Row],['[date_enq_num']]],"-",Tableau2[[#This Row],['[categorie_corrige']]])</f>
        <v>50-43358-</v>
      </c>
      <c r="H59" s="61">
        <v>4</v>
      </c>
      <c r="I59" s="35">
        <v>50</v>
      </c>
      <c r="J59" s="35" t="s">
        <v>795</v>
      </c>
      <c r="K59" s="36">
        <v>43358</v>
      </c>
      <c r="L59" s="37">
        <f t="shared" si="3"/>
        <v>43358</v>
      </c>
      <c r="M59" s="35">
        <v>11</v>
      </c>
      <c r="N59" s="35">
        <v>17</v>
      </c>
      <c r="P59" s="35">
        <v>43</v>
      </c>
      <c r="Q59" s="35">
        <v>4</v>
      </c>
      <c r="R59" s="60" t="str">
        <f>IF(OR(ISNUMBER(Tableau2[[#This Row],['[monvelo_musc']]]),ISNUMBER(Tableau2[[#This Row],['[monvelo_vae']]]),ISNUMBER(Tableau2[[#This Row],['[pret_musc']]]),ISNUMBER(Tableau2[[#This Row],['[pret_vae']]]),ISNUMBER(Tableau2[[#This Row],['[loc_vae']]]),ISNUMBER(Tableau2[[#This Row],['[loc_musc']]])),SUM(Tableau2[[#This Row],['[monvelo_musc']]:['[loc_vae']]]),"")</f>
        <v/>
      </c>
      <c r="S59" s="60" t="str">
        <f>IF(OR(ISNUMBER(Tableau2[[#This Row],['[monvelo_vae']]]),ISNUMBER(Tableau2[[#This Row],['[pret_vae']]]),ISNUMBER(Tableau2[[#This Row],['[loc_vae']]])),Tableau2[[#This Row],['[monvelo_vae']]]+Tableau2[[#This Row],['[pret_vae']]]+Tableau2[[#This Row],['[loc_vae']]],"")</f>
        <v/>
      </c>
      <c r="T59" s="60" t="str">
        <f>IF(OR(ISNUMBER(Tableau2[[#This Row],['[monvelo_musc']]]),ISNUMBER(Tableau2[[#This Row],['[pret_musc']]]),ISNUMBER(Tableau2[[#This Row],['[loc_musc']]])),Tableau2[[#This Row],['[monvelo_musc']]]+Tableau2[[#This Row],['[pret_musc']]]+Tableau2[[#This Row],['[loc_musc']]],"")</f>
        <v/>
      </c>
      <c r="U59" s="60" t="str">
        <f>IF(OR(ISNUMBER(Tableau2[[#This Row],['[loc_musc']]]),ISNUMBER(Tableau2[[#This Row],['[loc_vae']]])),Tableau2[[#This Row],['[loc_musc']]]+Tableau2[[#This Row],['[loc_vae']]],"")</f>
        <v/>
      </c>
      <c r="AL59" s="35" t="s">
        <v>1339</v>
      </c>
      <c r="AM59" s="48" t="s">
        <v>1339</v>
      </c>
      <c r="AN59" s="35" t="s">
        <v>50</v>
      </c>
      <c r="AP59" s="37">
        <v>70</v>
      </c>
      <c r="AQ59" s="72">
        <v>70</v>
      </c>
      <c r="AR59" s="72">
        <v>70</v>
      </c>
      <c r="AS59" s="72">
        <f>Tableau2[[#This Row],['[km_sortie_corrige']]]*Tableau2[[#This Row],['[coef_red']]]</f>
        <v>0</v>
      </c>
      <c r="AT59" s="72">
        <f>Tableau2[[#This Row],['[km_sortie_corrige']]]*Tableau2[[#This Row],['[coef_red']]]*IF(Tableau2[[#This Row],['[type_trajet']]]="Boucle",0.4,1)</f>
        <v>0</v>
      </c>
      <c r="AU59" s="35" t="s">
        <v>1340</v>
      </c>
      <c r="AW59" s="35" t="s">
        <v>1277</v>
      </c>
      <c r="AX59" s="35">
        <v>1</v>
      </c>
      <c r="AY59" s="35">
        <v>0</v>
      </c>
      <c r="AZ59" s="35">
        <v>0</v>
      </c>
      <c r="BA59" s="35">
        <v>0</v>
      </c>
      <c r="BB59" s="35">
        <v>0</v>
      </c>
      <c r="BC59" s="35">
        <v>0</v>
      </c>
      <c r="BD59" s="35">
        <v>0</v>
      </c>
      <c r="BE59" s="35">
        <v>0</v>
      </c>
      <c r="BH59" s="37">
        <v>10</v>
      </c>
      <c r="BI59" s="48" t="str">
        <f>IF(OR(Tableau2[[#This Row],['[type_groupe']]]="En famille",Tableau2[[#This Row],['[type_groupe']]]="Avec des amis",Tableau2[[#This Row],['[type_groupe']]]="En club",Tableau2[[#This Row],['[type_groupe']]]="En groupe avec une agence ou TO"),"En groupe",Tableau2[[#This Row],['[type_groupe']]])</f>
        <v>En groupe</v>
      </c>
      <c r="BJ59"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groupe</v>
      </c>
      <c r="BK59" s="35" t="s">
        <v>1329</v>
      </c>
      <c r="BL59" s="35">
        <v>0</v>
      </c>
      <c r="BM59" s="35">
        <v>0</v>
      </c>
      <c r="BN59" s="35">
        <v>0</v>
      </c>
      <c r="BO59" s="35">
        <v>1</v>
      </c>
      <c r="BP59" s="35">
        <v>0</v>
      </c>
      <c r="BQ59" s="35">
        <v>0</v>
      </c>
      <c r="BR59" s="35">
        <v>0</v>
      </c>
      <c r="BU59" s="72">
        <f>Tableau2[[#This Row],['[nb_enfants']]]+Tableau2[[#This Row],['[nb_adultes']]]</f>
        <v>9</v>
      </c>
      <c r="BV59" s="72">
        <f>Tableau2[[#This Row],['[taille_totale_groupe']]]</f>
        <v>9</v>
      </c>
      <c r="BW59" s="37">
        <v>1</v>
      </c>
      <c r="BX59" s="37">
        <v>8</v>
      </c>
      <c r="BY59" s="35" t="s">
        <v>1668</v>
      </c>
      <c r="BZ59" s="35">
        <v>1</v>
      </c>
      <c r="CA59" s="35">
        <v>1</v>
      </c>
      <c r="CB59" s="35">
        <v>0</v>
      </c>
      <c r="CC59" s="35">
        <v>0</v>
      </c>
      <c r="CD59" s="35">
        <v>0</v>
      </c>
      <c r="CE59" s="35">
        <v>1</v>
      </c>
      <c r="CF59" s="35">
        <v>0</v>
      </c>
      <c r="CG59" s="35">
        <v>0</v>
      </c>
      <c r="CH59" s="35">
        <v>0</v>
      </c>
      <c r="CI59" s="35">
        <v>0</v>
      </c>
      <c r="CJ59" s="35">
        <v>0</v>
      </c>
      <c r="CK59" s="35">
        <v>0</v>
      </c>
      <c r="CL59" s="35">
        <v>0</v>
      </c>
      <c r="CO59" s="35" t="s">
        <v>1322</v>
      </c>
      <c r="CP59" s="35">
        <v>10</v>
      </c>
      <c r="CQ59" s="35" t="s">
        <v>1755</v>
      </c>
      <c r="CR59" s="35">
        <v>0</v>
      </c>
      <c r="CS59" s="35">
        <v>0</v>
      </c>
      <c r="CT59" s="35">
        <v>0</v>
      </c>
      <c r="CU59" s="35">
        <v>0</v>
      </c>
      <c r="CV59" s="35">
        <v>0</v>
      </c>
      <c r="CW59" s="35">
        <v>1</v>
      </c>
      <c r="CX59" s="35">
        <v>0</v>
      </c>
      <c r="CY59" s="35">
        <v>0</v>
      </c>
      <c r="CZ59" s="35">
        <v>0</v>
      </c>
      <c r="DA59" s="35">
        <v>0</v>
      </c>
      <c r="DB59" s="35">
        <v>0</v>
      </c>
      <c r="DC59" s="35">
        <v>0</v>
      </c>
      <c r="DD59" s="35">
        <v>0</v>
      </c>
      <c r="DH59" s="35" t="s">
        <v>1323</v>
      </c>
      <c r="DO59" s="35" t="s">
        <v>1802</v>
      </c>
      <c r="DP59" s="35">
        <v>1</v>
      </c>
      <c r="DQ59" s="35">
        <v>0</v>
      </c>
      <c r="DR59" s="35">
        <v>0</v>
      </c>
      <c r="DS59" s="35">
        <v>0</v>
      </c>
      <c r="DT59" s="35">
        <v>0</v>
      </c>
      <c r="DU59" s="35">
        <v>0</v>
      </c>
      <c r="DV59" s="35">
        <v>0</v>
      </c>
      <c r="DW59" s="35">
        <v>0</v>
      </c>
      <c r="DX59" s="35">
        <v>0</v>
      </c>
      <c r="DY59" s="35">
        <v>1</v>
      </c>
      <c r="DZ59" s="35">
        <v>0</v>
      </c>
      <c r="EA59" s="35">
        <v>0</v>
      </c>
      <c r="EB59" s="35">
        <v>0</v>
      </c>
      <c r="EC59" s="35">
        <v>0</v>
      </c>
      <c r="ED59" s="35">
        <v>0</v>
      </c>
      <c r="EE59" s="35">
        <v>0</v>
      </c>
      <c r="EF59" s="35" t="s">
        <v>1323</v>
      </c>
      <c r="EL59" s="35">
        <v>3</v>
      </c>
      <c r="EM59" s="35">
        <v>3</v>
      </c>
      <c r="EN59" s="35">
        <v>2</v>
      </c>
      <c r="EO59" s="35">
        <v>4</v>
      </c>
      <c r="EP59" s="35">
        <v>3</v>
      </c>
      <c r="EQ59" s="35">
        <v>3</v>
      </c>
      <c r="ER59" s="35">
        <v>3</v>
      </c>
      <c r="ES59" s="35">
        <v>3</v>
      </c>
      <c r="ET59" s="35">
        <v>3</v>
      </c>
      <c r="EU59" s="35">
        <v>3</v>
      </c>
      <c r="EV59" s="35" t="s">
        <v>1599</v>
      </c>
      <c r="EW59" s="35" t="s">
        <v>1599</v>
      </c>
      <c r="EX59" s="35" t="s">
        <v>1599</v>
      </c>
      <c r="EY59" s="35" t="s">
        <v>1599</v>
      </c>
      <c r="EZ59" s="35" t="s">
        <v>1599</v>
      </c>
      <c r="FA59" s="35">
        <v>3</v>
      </c>
      <c r="FB59" s="35" t="s">
        <v>1599</v>
      </c>
      <c r="FC59" s="35" t="s">
        <v>1599</v>
      </c>
      <c r="FD59" s="35" t="s">
        <v>1599</v>
      </c>
      <c r="FE59" s="35" t="s">
        <v>1599</v>
      </c>
      <c r="FF59" s="35" t="s">
        <v>1599</v>
      </c>
      <c r="FG59" s="35" t="s">
        <v>1599</v>
      </c>
      <c r="FH59" s="35" t="s">
        <v>1321</v>
      </c>
      <c r="FI59" s="35" t="s">
        <v>51</v>
      </c>
      <c r="FJ59"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excursionniste</v>
      </c>
      <c r="FK59" s="48" t="str">
        <f>IF(Tableau2[[#This Row],['[tour_exc']]]="excursionniste","exc",IF(Tableau2[[#This Row],['[categorie_corrige']]]="Itinérant","iti","tour"))</f>
        <v>exc</v>
      </c>
      <c r="FL59" s="48" t="str">
        <f>CONCATENATE(Tableau2[[#This Row],['[id_troncon']]],"-",Tableau2[[#This Row],['[profil']]])</f>
        <v>4-exc</v>
      </c>
      <c r="FM59" s="37"/>
      <c r="FN59" s="72" t="s">
        <v>1599</v>
      </c>
      <c r="FS59" s="48" t="str">
        <f>IF(AND(ISTEXT(Tableau2[[#This Row],['[mode_heb_regroupe']]]),Tableau2[[#This Row],['[mode_heb_regroupe']]]="Non marchand"),"Non marchand",IF(AND(ISTEXT(Tableau2[[#This Row],['[mode_heb_regroupe']]]),Tableau2[[#This Row],['[mode_heb_regroupe']]]&lt;&gt;"Non marchand"),"Marchand",""))</f>
        <v/>
      </c>
      <c r="FY59" s="60" t="str">
        <f>IF(ISNUMBER(Tableau2[[#This Row],['[distance_heb_enq']]]),Tableau2[[#This Row],['[distance_heb_enq']]]*(1.1+0.3*EXP(-Tableau2[[#This Row],['[distance_heb_enq']]]/20)),"")</f>
        <v/>
      </c>
      <c r="GM59" s="35"/>
      <c r="GN59" s="35" t="s">
        <v>1599</v>
      </c>
      <c r="GO59" s="35"/>
      <c r="GP59" s="35"/>
      <c r="GQ59" s="35"/>
      <c r="GY59" s="48"/>
      <c r="HB59" s="48" t="str">
        <f>IF(ISNUMBER(Tableau2[[#This Row],['[tour_dep_to']]]),Tableau2[[#This Row],['[tour_dep_to']]]/Tableau2[[#This Row],['[tour_to_nb_jour']]],"")</f>
        <v/>
      </c>
      <c r="HE59" s="20" t="s">
        <v>51</v>
      </c>
      <c r="HF59" s="48" t="str">
        <f>IF(AND(ISTEXT(Tableau2[[#This Row],['[intention_dep']]]),Tableau2[[#This Row],['[tour_exc']]]="excursionniste"),Tableau2[[#This Row],['[intention_dep']]],"")</f>
        <v>Non</v>
      </c>
      <c r="HG59" s="48" t="str">
        <f>IF(AND(ISTEXT(Tableau2[[#This Row],['[intention_dep']]]),Tableau2[[#This Row],['[tour_exc']]]="touriste"),Tableau2[[#This Row],['[intention_dep']]],"")</f>
        <v/>
      </c>
      <c r="HJ59" s="20"/>
      <c r="HN59" s="20" t="s">
        <v>1599</v>
      </c>
      <c r="HO59" s="20"/>
      <c r="HP59" s="20" t="s">
        <v>1599</v>
      </c>
      <c r="HQ59" s="20"/>
      <c r="HR59" s="20" t="s">
        <v>1599</v>
      </c>
      <c r="HS59" s="20"/>
      <c r="HT59" s="20" t="s">
        <v>1599</v>
      </c>
      <c r="HU59" s="20"/>
      <c r="HX59" s="20" t="s">
        <v>1599</v>
      </c>
      <c r="JW59"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
      </c>
      <c r="JX59"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59" s="35" t="s">
        <v>1325</v>
      </c>
      <c r="KA59" s="35">
        <v>1</v>
      </c>
      <c r="KB59" s="35">
        <v>0</v>
      </c>
      <c r="KC59" s="35">
        <v>0</v>
      </c>
      <c r="KD59" s="35"/>
      <c r="KE59" s="48"/>
      <c r="KF59" s="35" t="s">
        <v>1335</v>
      </c>
      <c r="KG59" s="48"/>
      <c r="KH59" s="44">
        <v>33800</v>
      </c>
      <c r="KI59" s="35" t="s">
        <v>1281</v>
      </c>
      <c r="KL59" s="48" t="str">
        <f>IF(ISNUMBER(Tableau2[[#This Row],['[distance_domicile_enq']]]),Tableau2[[#This Row],['[distance_domicile_enq']]]*(1.1+0.3*EXP(-Tableau2[[#This Row],['[distance_domicile_enq']]]/20)),"")</f>
        <v/>
      </c>
      <c r="KN59" s="48"/>
      <c r="KO59" s="48"/>
      <c r="KP59" s="35">
        <v>29</v>
      </c>
      <c r="KQ59" s="35" t="s">
        <v>1301</v>
      </c>
      <c r="KR59" s="35" t="s">
        <v>1345</v>
      </c>
      <c r="KS59" s="35"/>
      <c r="KU59" s="35">
        <v>500</v>
      </c>
      <c r="KW59" s="35" t="s">
        <v>1310</v>
      </c>
    </row>
    <row r="60" spans="1:311" x14ac:dyDescent="0.2">
      <c r="A60" s="35" t="s">
        <v>1612</v>
      </c>
      <c r="B60" s="35" t="s">
        <v>568</v>
      </c>
      <c r="C60" s="35" t="s">
        <v>228</v>
      </c>
      <c r="D60" s="60">
        <v>4</v>
      </c>
      <c r="E60" s="48">
        <f>Tableau2[[#This Row],['[taille_totale_groupe_corrige']]]/Tableau2[[#This Row],['[nb_repondant_groupe']]]</f>
        <v>2.25</v>
      </c>
      <c r="F60" s="48"/>
      <c r="G60" s="48" t="str">
        <f>CONCATENATE(Tableau2[[#This Row],['[id_site_enq']]],"-",Tableau2[[#This Row],['[date_enq_num']]],"-",Tableau2[[#This Row],['[categorie_corrige']]])</f>
        <v>50-43358-</v>
      </c>
      <c r="H60" s="61">
        <v>4</v>
      </c>
      <c r="I60" s="35">
        <v>50</v>
      </c>
      <c r="J60" s="35" t="s">
        <v>795</v>
      </c>
      <c r="K60" s="36">
        <v>43358</v>
      </c>
      <c r="L60" s="37">
        <f t="shared" si="3"/>
        <v>43358</v>
      </c>
      <c r="M60" s="35">
        <v>11</v>
      </c>
      <c r="N60" s="35">
        <v>17</v>
      </c>
      <c r="P60" s="35">
        <v>43</v>
      </c>
      <c r="Q60" s="35">
        <v>4</v>
      </c>
      <c r="R60" s="60" t="str">
        <f>IF(OR(ISNUMBER(Tableau2[[#This Row],['[monvelo_musc']]]),ISNUMBER(Tableau2[[#This Row],['[monvelo_vae']]]),ISNUMBER(Tableau2[[#This Row],['[pret_musc']]]),ISNUMBER(Tableau2[[#This Row],['[pret_vae']]]),ISNUMBER(Tableau2[[#This Row],['[loc_vae']]]),ISNUMBER(Tableau2[[#This Row],['[loc_musc']]])),SUM(Tableau2[[#This Row],['[monvelo_musc']]:['[loc_vae']]]),"")</f>
        <v/>
      </c>
      <c r="S60" s="60" t="str">
        <f>IF(OR(ISNUMBER(Tableau2[[#This Row],['[monvelo_vae']]]),ISNUMBER(Tableau2[[#This Row],['[pret_vae']]]),ISNUMBER(Tableau2[[#This Row],['[loc_vae']]])),Tableau2[[#This Row],['[monvelo_vae']]]+Tableau2[[#This Row],['[pret_vae']]]+Tableau2[[#This Row],['[loc_vae']]],"")</f>
        <v/>
      </c>
      <c r="T60" s="60" t="str">
        <f>IF(OR(ISNUMBER(Tableau2[[#This Row],['[monvelo_musc']]]),ISNUMBER(Tableau2[[#This Row],['[pret_musc']]]),ISNUMBER(Tableau2[[#This Row],['[loc_musc']]])),Tableau2[[#This Row],['[monvelo_musc']]]+Tableau2[[#This Row],['[pret_musc']]]+Tableau2[[#This Row],['[loc_musc']]],"")</f>
        <v/>
      </c>
      <c r="U60" s="60" t="str">
        <f>IF(OR(ISNUMBER(Tableau2[[#This Row],['[loc_musc']]]),ISNUMBER(Tableau2[[#This Row],['[loc_vae']]])),Tableau2[[#This Row],['[loc_musc']]]+Tableau2[[#This Row],['[loc_vae']]],"")</f>
        <v/>
      </c>
      <c r="AL60" s="35" t="s">
        <v>1358</v>
      </c>
      <c r="AM60" s="48" t="s">
        <v>1358</v>
      </c>
      <c r="AN60" s="35" t="s">
        <v>55</v>
      </c>
      <c r="AP60" s="37">
        <v>70</v>
      </c>
      <c r="AQ60" s="72">
        <v>70</v>
      </c>
      <c r="AR60" s="72">
        <v>70</v>
      </c>
      <c r="AS60" s="72">
        <f>Tableau2[[#This Row],['[km_sortie_corrige']]]*Tableau2[[#This Row],['[coef_red']]]</f>
        <v>0</v>
      </c>
      <c r="AT60" s="72">
        <f>Tableau2[[#This Row],['[km_sortie_corrige']]]*Tableau2[[#This Row],['[coef_red']]]*IF(Tableau2[[#This Row],['[type_trajet']]]="Boucle",0.4,1)</f>
        <v>0</v>
      </c>
      <c r="AU60" s="35" t="s">
        <v>1276</v>
      </c>
      <c r="AW60" s="35" t="s">
        <v>1277</v>
      </c>
      <c r="AX60" s="35">
        <v>1</v>
      </c>
      <c r="AY60" s="35">
        <v>0</v>
      </c>
      <c r="AZ60" s="35">
        <v>0</v>
      </c>
      <c r="BA60" s="35">
        <v>0</v>
      </c>
      <c r="BB60" s="35">
        <v>0</v>
      </c>
      <c r="BC60" s="35">
        <v>0</v>
      </c>
      <c r="BD60" s="35">
        <v>0</v>
      </c>
      <c r="BE60" s="35">
        <v>0</v>
      </c>
      <c r="BH60" s="37">
        <v>10</v>
      </c>
      <c r="BI60" s="48" t="str">
        <f>IF(OR(Tableau2[[#This Row],['[type_groupe']]]="En famille",Tableau2[[#This Row],['[type_groupe']]]="Avec des amis",Tableau2[[#This Row],['[type_groupe']]]="En club",Tableau2[[#This Row],['[type_groupe']]]="En groupe avec une agence ou TO"),"En groupe",Tableau2[[#This Row],['[type_groupe']]])</f>
        <v>En groupe</v>
      </c>
      <c r="BJ60"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groupe</v>
      </c>
      <c r="BK60" s="35" t="s">
        <v>1329</v>
      </c>
      <c r="BL60" s="35">
        <v>0</v>
      </c>
      <c r="BM60" s="35">
        <v>0</v>
      </c>
      <c r="BN60" s="35">
        <v>0</v>
      </c>
      <c r="BO60" s="35">
        <v>1</v>
      </c>
      <c r="BP60" s="35">
        <v>0</v>
      </c>
      <c r="BQ60" s="35">
        <v>0</v>
      </c>
      <c r="BR60" s="35">
        <v>0</v>
      </c>
      <c r="BU60" s="72">
        <f>Tableau2[[#This Row],['[nb_enfants']]]+Tableau2[[#This Row],['[nb_adultes']]]</f>
        <v>9</v>
      </c>
      <c r="BV60" s="72">
        <f>Tableau2[[#This Row],['[taille_totale_groupe']]]</f>
        <v>9</v>
      </c>
      <c r="BW60" s="37">
        <v>0</v>
      </c>
      <c r="BX60" s="37">
        <v>9</v>
      </c>
      <c r="BY60" s="35" t="s">
        <v>1684</v>
      </c>
      <c r="BZ60" s="35">
        <v>1</v>
      </c>
      <c r="CA60" s="35">
        <v>1</v>
      </c>
      <c r="CB60" s="35">
        <v>0</v>
      </c>
      <c r="CC60" s="35">
        <v>1</v>
      </c>
      <c r="CD60" s="35">
        <v>0</v>
      </c>
      <c r="CE60" s="35">
        <v>0</v>
      </c>
      <c r="CF60" s="35">
        <v>0</v>
      </c>
      <c r="CG60" s="35">
        <v>0</v>
      </c>
      <c r="CH60" s="35">
        <v>0</v>
      </c>
      <c r="CI60" s="35">
        <v>0</v>
      </c>
      <c r="CJ60" s="35">
        <v>0</v>
      </c>
      <c r="CK60" s="35">
        <v>0</v>
      </c>
      <c r="CL60" s="35">
        <v>0</v>
      </c>
      <c r="CO60" s="35" t="s">
        <v>1322</v>
      </c>
      <c r="CQ60" s="35" t="s">
        <v>1772</v>
      </c>
      <c r="CR60" s="35">
        <v>0</v>
      </c>
      <c r="CS60" s="35">
        <v>0</v>
      </c>
      <c r="CT60" s="35">
        <v>0</v>
      </c>
      <c r="CU60" s="35">
        <v>0</v>
      </c>
      <c r="CV60" s="35">
        <v>0</v>
      </c>
      <c r="CW60" s="35">
        <v>0</v>
      </c>
      <c r="CX60" s="35">
        <v>0</v>
      </c>
      <c r="CY60" s="35">
        <v>0</v>
      </c>
      <c r="CZ60" s="35">
        <v>0</v>
      </c>
      <c r="DA60" s="35">
        <v>0</v>
      </c>
      <c r="DB60" s="35">
        <v>0</v>
      </c>
      <c r="DC60" s="35">
        <v>1</v>
      </c>
      <c r="DD60" s="35">
        <v>0</v>
      </c>
      <c r="DO60" s="35" t="s">
        <v>1794</v>
      </c>
      <c r="DP60" s="35">
        <v>1</v>
      </c>
      <c r="DQ60" s="35">
        <v>1</v>
      </c>
      <c r="DR60" s="35">
        <v>0</v>
      </c>
      <c r="DS60" s="35">
        <v>0</v>
      </c>
      <c r="DT60" s="35">
        <v>0</v>
      </c>
      <c r="DU60" s="35">
        <v>0</v>
      </c>
      <c r="DV60" s="35">
        <v>0</v>
      </c>
      <c r="DW60" s="35">
        <v>0</v>
      </c>
      <c r="DX60" s="35">
        <v>1</v>
      </c>
      <c r="DY60" s="35">
        <v>0</v>
      </c>
      <c r="DZ60" s="35">
        <v>0</v>
      </c>
      <c r="EA60" s="35">
        <v>0</v>
      </c>
      <c r="EB60" s="35">
        <v>0</v>
      </c>
      <c r="EC60" s="35">
        <v>0</v>
      </c>
      <c r="ED60" s="35">
        <v>0</v>
      </c>
      <c r="EE60" s="35">
        <v>0</v>
      </c>
      <c r="EL60" s="35">
        <v>3</v>
      </c>
      <c r="EM60" s="35">
        <v>3</v>
      </c>
      <c r="EN60" s="35">
        <v>3</v>
      </c>
      <c r="EO60" s="35">
        <v>3</v>
      </c>
      <c r="EP60" s="35">
        <v>3</v>
      </c>
      <c r="EQ60" s="35">
        <v>4</v>
      </c>
      <c r="ER60" s="35" t="s">
        <v>1599</v>
      </c>
      <c r="ES60" s="35">
        <v>1</v>
      </c>
      <c r="ET60" s="35">
        <v>4</v>
      </c>
      <c r="EU60" s="35" t="s">
        <v>1599</v>
      </c>
      <c r="EV60" s="35">
        <v>2</v>
      </c>
      <c r="EW60" s="35" t="s">
        <v>1599</v>
      </c>
      <c r="EX60" s="35" t="s">
        <v>1599</v>
      </c>
      <c r="EY60" s="35" t="s">
        <v>1599</v>
      </c>
      <c r="EZ60" s="35">
        <v>4</v>
      </c>
      <c r="FA60" s="35">
        <v>4</v>
      </c>
      <c r="FB60" s="35">
        <v>1</v>
      </c>
      <c r="FC60" s="35" t="s">
        <v>1599</v>
      </c>
      <c r="FD60" s="35" t="s">
        <v>1599</v>
      </c>
      <c r="FE60" s="35">
        <v>1</v>
      </c>
      <c r="FF60" s="35">
        <v>1</v>
      </c>
      <c r="FG60" s="35">
        <v>1</v>
      </c>
      <c r="FH60" s="35" t="s">
        <v>1881</v>
      </c>
      <c r="FI60" s="35" t="s">
        <v>51</v>
      </c>
      <c r="FJ60"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excursionniste</v>
      </c>
      <c r="FK60" s="48" t="str">
        <f>IF(Tableau2[[#This Row],['[tour_exc']]]="excursionniste","exc",IF(Tableau2[[#This Row],['[categorie_corrige']]]="Itinérant","iti","tour"))</f>
        <v>exc</v>
      </c>
      <c r="FL60" s="48" t="str">
        <f>CONCATENATE(Tableau2[[#This Row],['[id_troncon']]],"-",Tableau2[[#This Row],['[profil']]])</f>
        <v>4-exc</v>
      </c>
      <c r="FM60" s="37"/>
      <c r="FN60" s="72" t="s">
        <v>1599</v>
      </c>
      <c r="FS60" s="48" t="str">
        <f>IF(AND(ISTEXT(Tableau2[[#This Row],['[mode_heb_regroupe']]]),Tableau2[[#This Row],['[mode_heb_regroupe']]]="Non marchand"),"Non marchand",IF(AND(ISTEXT(Tableau2[[#This Row],['[mode_heb_regroupe']]]),Tableau2[[#This Row],['[mode_heb_regroupe']]]&lt;&gt;"Non marchand"),"Marchand",""))</f>
        <v/>
      </c>
      <c r="FY60" s="60" t="str">
        <f>IF(ISNUMBER(Tableau2[[#This Row],['[distance_heb_enq']]]),Tableau2[[#This Row],['[distance_heb_enq']]]*(1.1+0.3*EXP(-Tableau2[[#This Row],['[distance_heb_enq']]]/20)),"")</f>
        <v/>
      </c>
      <c r="GM60" s="35"/>
      <c r="GN60" s="35" t="s">
        <v>1599</v>
      </c>
      <c r="GO60" s="35"/>
      <c r="GP60" s="35"/>
      <c r="GQ60" s="35"/>
      <c r="GY60" s="48"/>
      <c r="HB60" s="48" t="str">
        <f>IF(ISNUMBER(Tableau2[[#This Row],['[tour_dep_to']]]),Tableau2[[#This Row],['[tour_dep_to']]]/Tableau2[[#This Row],['[tour_to_nb_jour']]],"")</f>
        <v/>
      </c>
      <c r="HE60" s="20" t="s">
        <v>51</v>
      </c>
      <c r="HF60" s="48" t="str">
        <f>IF(AND(ISTEXT(Tableau2[[#This Row],['[intention_dep']]]),Tableau2[[#This Row],['[tour_exc']]]="excursionniste"),Tableau2[[#This Row],['[intention_dep']]],"")</f>
        <v>Non</v>
      </c>
      <c r="HG60" s="48" t="str">
        <f>IF(AND(ISTEXT(Tableau2[[#This Row],['[intention_dep']]]),Tableau2[[#This Row],['[tour_exc']]]="touriste"),Tableau2[[#This Row],['[intention_dep']]],"")</f>
        <v/>
      </c>
      <c r="HJ60" s="20"/>
      <c r="HN60" s="20" t="s">
        <v>1599</v>
      </c>
      <c r="HO60" s="20"/>
      <c r="HP60" s="20" t="s">
        <v>1599</v>
      </c>
      <c r="HQ60" s="20"/>
      <c r="HR60" s="20" t="s">
        <v>1599</v>
      </c>
      <c r="HS60" s="20"/>
      <c r="HT60" s="20" t="s">
        <v>1599</v>
      </c>
      <c r="HU60" s="20"/>
      <c r="HX60" s="20" t="s">
        <v>1599</v>
      </c>
      <c r="JW60"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
      </c>
      <c r="JX60"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60" s="35" t="s">
        <v>1299</v>
      </c>
      <c r="KA60" s="35">
        <v>0</v>
      </c>
      <c r="KB60" s="35">
        <v>0</v>
      </c>
      <c r="KC60" s="35">
        <v>1</v>
      </c>
      <c r="KD60" s="35" t="s">
        <v>1480</v>
      </c>
      <c r="KE60" s="48"/>
      <c r="KF60" s="35" t="s">
        <v>1387</v>
      </c>
      <c r="KG60" s="48"/>
      <c r="KH60" s="44">
        <v>17340</v>
      </c>
      <c r="KI60" s="35" t="s">
        <v>1281</v>
      </c>
      <c r="KL60" s="48" t="str">
        <f>IF(ISNUMBER(Tableau2[[#This Row],['[distance_domicile_enq']]]),Tableau2[[#This Row],['[distance_domicile_enq']]]*(1.1+0.3*EXP(-Tableau2[[#This Row],['[distance_domicile_enq']]]/20)),"")</f>
        <v/>
      </c>
      <c r="KN60" s="48"/>
      <c r="KO60" s="48"/>
      <c r="KP60" s="35">
        <v>47</v>
      </c>
      <c r="KQ60" s="35" t="s">
        <v>1301</v>
      </c>
      <c r="KR60" s="35" t="s">
        <v>1302</v>
      </c>
      <c r="KS60" s="35"/>
      <c r="KU60" s="35">
        <v>7000</v>
      </c>
      <c r="KW60" s="35" t="s">
        <v>1303</v>
      </c>
    </row>
    <row r="61" spans="1:311" x14ac:dyDescent="0.2">
      <c r="A61" s="35" t="s">
        <v>1612</v>
      </c>
      <c r="B61" s="35" t="s">
        <v>568</v>
      </c>
      <c r="C61" s="35" t="s">
        <v>229</v>
      </c>
      <c r="D61" s="60">
        <v>1</v>
      </c>
      <c r="E61" s="48">
        <f>Tableau2[[#This Row],['[taille_totale_groupe_corrige']]]/Tableau2[[#This Row],['[nb_repondant_groupe']]]</f>
        <v>6</v>
      </c>
      <c r="F61" s="48"/>
      <c r="G61" s="48" t="str">
        <f>CONCATENATE(Tableau2[[#This Row],['[id_site_enq']]],"-",Tableau2[[#This Row],['[date_enq_num']]],"-",Tableau2[[#This Row],['[categorie_corrige']]])</f>
        <v>50-43358-</v>
      </c>
      <c r="H61" s="61">
        <v>1</v>
      </c>
      <c r="I61" s="35">
        <v>50</v>
      </c>
      <c r="J61" s="35" t="s">
        <v>795</v>
      </c>
      <c r="K61" s="36">
        <v>43358</v>
      </c>
      <c r="L61" s="37">
        <f t="shared" si="3"/>
        <v>43358</v>
      </c>
      <c r="M61" s="35">
        <v>11</v>
      </c>
      <c r="N61" s="35">
        <v>17</v>
      </c>
      <c r="P61" s="35">
        <v>43</v>
      </c>
      <c r="Q61" s="35">
        <v>4</v>
      </c>
      <c r="R61" s="60" t="str">
        <f>IF(OR(ISNUMBER(Tableau2[[#This Row],['[monvelo_musc']]]),ISNUMBER(Tableau2[[#This Row],['[monvelo_vae']]]),ISNUMBER(Tableau2[[#This Row],['[pret_musc']]]),ISNUMBER(Tableau2[[#This Row],['[pret_vae']]]),ISNUMBER(Tableau2[[#This Row],['[loc_vae']]]),ISNUMBER(Tableau2[[#This Row],['[loc_musc']]])),SUM(Tableau2[[#This Row],['[monvelo_musc']]:['[loc_vae']]]),"")</f>
        <v/>
      </c>
      <c r="S61" s="60" t="str">
        <f>IF(OR(ISNUMBER(Tableau2[[#This Row],['[monvelo_vae']]]),ISNUMBER(Tableau2[[#This Row],['[pret_vae']]]),ISNUMBER(Tableau2[[#This Row],['[loc_vae']]])),Tableau2[[#This Row],['[monvelo_vae']]]+Tableau2[[#This Row],['[pret_vae']]]+Tableau2[[#This Row],['[loc_vae']]],"")</f>
        <v/>
      </c>
      <c r="T61" s="60" t="str">
        <f>IF(OR(ISNUMBER(Tableau2[[#This Row],['[monvelo_musc']]]),ISNUMBER(Tableau2[[#This Row],['[pret_musc']]]),ISNUMBER(Tableau2[[#This Row],['[loc_musc']]])),Tableau2[[#This Row],['[monvelo_musc']]]+Tableau2[[#This Row],['[pret_musc']]]+Tableau2[[#This Row],['[loc_musc']]],"")</f>
        <v/>
      </c>
      <c r="U61" s="60" t="str">
        <f>IF(OR(ISNUMBER(Tableau2[[#This Row],['[loc_musc']]]),ISNUMBER(Tableau2[[#This Row],['[loc_vae']]])),Tableau2[[#This Row],['[loc_musc']]]+Tableau2[[#This Row],['[loc_vae']]],"")</f>
        <v/>
      </c>
      <c r="AL61" s="35" t="s">
        <v>1285</v>
      </c>
      <c r="AM61" s="48" t="s">
        <v>1285</v>
      </c>
      <c r="AN61" s="35" t="s">
        <v>52</v>
      </c>
      <c r="AP61" s="37">
        <v>66</v>
      </c>
      <c r="AQ61" s="72">
        <v>66</v>
      </c>
      <c r="AR61" s="72">
        <v>66</v>
      </c>
      <c r="AS61" s="72">
        <f>Tableau2[[#This Row],['[km_sortie_corrige']]]*Tableau2[[#This Row],['[coef_red']]]</f>
        <v>0</v>
      </c>
      <c r="AT61" s="72">
        <f>Tableau2[[#This Row],['[km_sortie_corrige']]]*Tableau2[[#This Row],['[coef_red']]]*IF(Tableau2[[#This Row],['[type_trajet']]]="Boucle",0.4,1)</f>
        <v>0</v>
      </c>
      <c r="AU61" s="35" t="s">
        <v>1340</v>
      </c>
      <c r="AW61" s="35" t="s">
        <v>1277</v>
      </c>
      <c r="AX61" s="35">
        <v>1</v>
      </c>
      <c r="AY61" s="35">
        <v>0</v>
      </c>
      <c r="AZ61" s="35">
        <v>0</v>
      </c>
      <c r="BA61" s="35">
        <v>0</v>
      </c>
      <c r="BB61" s="35">
        <v>0</v>
      </c>
      <c r="BC61" s="35">
        <v>0</v>
      </c>
      <c r="BD61" s="35">
        <v>0</v>
      </c>
      <c r="BE61" s="35">
        <v>0</v>
      </c>
      <c r="BI61" s="48" t="str">
        <f>IF(OR(Tableau2[[#This Row],['[type_groupe']]]="En famille",Tableau2[[#This Row],['[type_groupe']]]="Avec des amis",Tableau2[[#This Row],['[type_groupe']]]="En club",Tableau2[[#This Row],['[type_groupe']]]="En groupe avec une agence ou TO"),"En groupe",Tableau2[[#This Row],['[type_groupe']]])</f>
        <v>En groupe</v>
      </c>
      <c r="BJ61"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groupe</v>
      </c>
      <c r="BK61" s="35" t="s">
        <v>1329</v>
      </c>
      <c r="BL61" s="35">
        <v>0</v>
      </c>
      <c r="BM61" s="35">
        <v>0</v>
      </c>
      <c r="BN61" s="35">
        <v>0</v>
      </c>
      <c r="BO61" s="35">
        <v>1</v>
      </c>
      <c r="BP61" s="35">
        <v>0</v>
      </c>
      <c r="BQ61" s="35">
        <v>0</v>
      </c>
      <c r="BR61" s="35">
        <v>0</v>
      </c>
      <c r="BU61" s="72">
        <f>Tableau2[[#This Row],['[nb_enfants']]]+Tableau2[[#This Row],['[nb_adultes']]]</f>
        <v>6</v>
      </c>
      <c r="BV61" s="72">
        <f>Tableau2[[#This Row],['[taille_totale_groupe']]]</f>
        <v>6</v>
      </c>
      <c r="BW61" s="37">
        <v>0</v>
      </c>
      <c r="BX61" s="37">
        <v>6</v>
      </c>
      <c r="BY61" s="35" t="s">
        <v>1664</v>
      </c>
      <c r="BZ61" s="35">
        <v>1</v>
      </c>
      <c r="CA61" s="35">
        <v>1</v>
      </c>
      <c r="CB61" s="35">
        <v>0</v>
      </c>
      <c r="CC61" s="35">
        <v>0</v>
      </c>
      <c r="CD61" s="35">
        <v>0</v>
      </c>
      <c r="CE61" s="35">
        <v>0</v>
      </c>
      <c r="CF61" s="35">
        <v>0</v>
      </c>
      <c r="CG61" s="35">
        <v>0</v>
      </c>
      <c r="CH61" s="35">
        <v>0</v>
      </c>
      <c r="CI61" s="35">
        <v>0</v>
      </c>
      <c r="CJ61" s="35">
        <v>0</v>
      </c>
      <c r="CK61" s="35">
        <v>0</v>
      </c>
      <c r="CL61" s="35">
        <v>0</v>
      </c>
      <c r="CO61" s="35" t="s">
        <v>1291</v>
      </c>
      <c r="CQ61" s="35" t="s">
        <v>1774</v>
      </c>
      <c r="CR61" s="35">
        <v>0</v>
      </c>
      <c r="CS61" s="35">
        <v>0</v>
      </c>
      <c r="CT61" s="35">
        <v>0</v>
      </c>
      <c r="CU61" s="35">
        <v>0</v>
      </c>
      <c r="CV61" s="35">
        <v>0</v>
      </c>
      <c r="CW61" s="35">
        <v>1</v>
      </c>
      <c r="CX61" s="35">
        <v>0</v>
      </c>
      <c r="CY61" s="35">
        <v>0</v>
      </c>
      <c r="CZ61" s="35">
        <v>0</v>
      </c>
      <c r="DA61" s="35">
        <v>0</v>
      </c>
      <c r="DB61" s="35">
        <v>0</v>
      </c>
      <c r="DC61" s="35">
        <v>1</v>
      </c>
      <c r="DD61" s="35">
        <v>0</v>
      </c>
      <c r="DH61" s="35" t="s">
        <v>1459</v>
      </c>
      <c r="DO61" s="35" t="s">
        <v>1787</v>
      </c>
      <c r="DP61" s="35">
        <v>1</v>
      </c>
      <c r="DQ61" s="35">
        <v>0</v>
      </c>
      <c r="DR61" s="35">
        <v>0</v>
      </c>
      <c r="DS61" s="35">
        <v>0</v>
      </c>
      <c r="DT61" s="35">
        <v>0</v>
      </c>
      <c r="DU61" s="35">
        <v>0</v>
      </c>
      <c r="DV61" s="35">
        <v>0</v>
      </c>
      <c r="DW61" s="35">
        <v>0</v>
      </c>
      <c r="DX61" s="35">
        <v>1</v>
      </c>
      <c r="DY61" s="35">
        <v>0</v>
      </c>
      <c r="DZ61" s="35">
        <v>0</v>
      </c>
      <c r="EA61" s="35">
        <v>0</v>
      </c>
      <c r="EB61" s="35">
        <v>0</v>
      </c>
      <c r="EC61" s="35">
        <v>0</v>
      </c>
      <c r="ED61" s="35">
        <v>0</v>
      </c>
      <c r="EE61" s="35">
        <v>0</v>
      </c>
      <c r="EL61" s="35">
        <v>4</v>
      </c>
      <c r="EM61" s="35">
        <v>3</v>
      </c>
      <c r="EN61" s="35">
        <v>2</v>
      </c>
      <c r="EO61" s="35">
        <v>4</v>
      </c>
      <c r="EP61" s="35">
        <v>4</v>
      </c>
      <c r="EQ61" s="35">
        <v>3</v>
      </c>
      <c r="ER61" s="35" t="s">
        <v>1599</v>
      </c>
      <c r="ES61" s="35" t="s">
        <v>1599</v>
      </c>
      <c r="ET61" s="35">
        <v>3</v>
      </c>
      <c r="EU61" s="35" t="s">
        <v>1599</v>
      </c>
      <c r="EV61" s="35" t="s">
        <v>1599</v>
      </c>
      <c r="EW61" s="35" t="s">
        <v>1599</v>
      </c>
      <c r="EX61" s="35" t="s">
        <v>1599</v>
      </c>
      <c r="EY61" s="35" t="s">
        <v>1599</v>
      </c>
      <c r="EZ61" s="35" t="s">
        <v>1599</v>
      </c>
      <c r="FA61" s="35" t="s">
        <v>1599</v>
      </c>
      <c r="FB61" s="35">
        <v>3</v>
      </c>
      <c r="FC61" s="35" t="s">
        <v>1599</v>
      </c>
      <c r="FD61" s="35" t="s">
        <v>1599</v>
      </c>
      <c r="FE61" s="35" t="s">
        <v>1599</v>
      </c>
      <c r="FF61" s="35" t="s">
        <v>1599</v>
      </c>
      <c r="FG61" s="35" t="s">
        <v>1599</v>
      </c>
      <c r="FH61" s="35" t="s">
        <v>1321</v>
      </c>
      <c r="FI61" s="35" t="s">
        <v>54</v>
      </c>
      <c r="FJ61"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touriste</v>
      </c>
      <c r="FK61" s="48" t="str">
        <f>IF(Tableau2[[#This Row],['[tour_exc']]]="excursionniste","exc",IF(Tableau2[[#This Row],['[categorie_corrige']]]="Itinérant","iti","tour"))</f>
        <v>tour</v>
      </c>
      <c r="FL61" s="48" t="str">
        <f>CONCATENATE(Tableau2[[#This Row],['[id_troncon']]],"-",Tableau2[[#This Row],['[profil']]])</f>
        <v>4-tour</v>
      </c>
      <c r="FM61" s="37">
        <v>120</v>
      </c>
      <c r="FN61" s="72">
        <v>90</v>
      </c>
      <c r="FO61" s="35" t="s">
        <v>1420</v>
      </c>
      <c r="FR61" s="48" t="s">
        <v>1427</v>
      </c>
      <c r="FS61" s="48" t="str">
        <f>IF(AND(ISTEXT(Tableau2[[#This Row],['[mode_heb_regroupe']]]),Tableau2[[#This Row],['[mode_heb_regroupe']]]="Non marchand"),"Non marchand",IF(AND(ISTEXT(Tableau2[[#This Row],['[mode_heb_regroupe']]]),Tableau2[[#This Row],['[mode_heb_regroupe']]]&lt;&gt;"Non marchand"),"Marchand",""))</f>
        <v>Non marchand</v>
      </c>
      <c r="FT61" s="35" t="s">
        <v>1342</v>
      </c>
      <c r="FU61" s="37">
        <v>20</v>
      </c>
      <c r="FV61" s="35" t="s">
        <v>1404</v>
      </c>
      <c r="FY61" s="60" t="str">
        <f>IF(ISNUMBER(Tableau2[[#This Row],['[distance_heb_enq']]]),Tableau2[[#This Row],['[distance_heb_enq']]]*(1.1+0.3*EXP(-Tableau2[[#This Row],['[distance_heb_enq']]]/20)),"")</f>
        <v/>
      </c>
      <c r="FZ61" s="35" t="s">
        <v>1343</v>
      </c>
      <c r="GB61" s="35" t="s">
        <v>1284</v>
      </c>
      <c r="GD61" s="35">
        <v>11000</v>
      </c>
      <c r="GE61" s="35" t="s">
        <v>1481</v>
      </c>
      <c r="GF61" s="35" t="s">
        <v>1481</v>
      </c>
      <c r="GI61" s="35" t="s">
        <v>1456</v>
      </c>
      <c r="GL61" s="35" t="s">
        <v>1456</v>
      </c>
      <c r="GM61" s="35" t="s">
        <v>1298</v>
      </c>
      <c r="GN61" s="35" t="s">
        <v>1277</v>
      </c>
      <c r="GO61" s="35">
        <v>1</v>
      </c>
      <c r="GP61" s="35">
        <v>0</v>
      </c>
      <c r="GQ61" s="35">
        <v>0</v>
      </c>
      <c r="GR61" s="35">
        <v>0</v>
      </c>
      <c r="GS61" s="35">
        <v>0</v>
      </c>
      <c r="GT61" s="35">
        <v>0</v>
      </c>
      <c r="GU61" s="35">
        <v>0</v>
      </c>
      <c r="GV61" s="35">
        <v>0</v>
      </c>
      <c r="GW61" s="35">
        <v>0</v>
      </c>
      <c r="GY61" s="48"/>
      <c r="HB61" s="48" t="str">
        <f>IF(ISNUMBER(Tableau2[[#This Row],['[tour_dep_to']]]),Tableau2[[#This Row],['[tour_dep_to']]]/Tableau2[[#This Row],['[tour_to_nb_jour']]],"")</f>
        <v/>
      </c>
      <c r="HE61" s="20"/>
      <c r="HF61" s="48" t="str">
        <f>IF(AND(ISTEXT(Tableau2[[#This Row],['[intention_dep']]]),Tableau2[[#This Row],['[tour_exc']]]="excursionniste"),Tableau2[[#This Row],['[intention_dep']]],"")</f>
        <v/>
      </c>
      <c r="HG61" s="48" t="str">
        <f>IF(AND(ISTEXT(Tableau2[[#This Row],['[intention_dep']]]),Tableau2[[#This Row],['[tour_exc']]]="touriste"),Tableau2[[#This Row],['[intention_dep']]],"")</f>
        <v/>
      </c>
      <c r="HJ61" s="20"/>
      <c r="HN61" s="20">
        <v>5</v>
      </c>
      <c r="HO61" s="20"/>
      <c r="HP61" s="20" t="s">
        <v>1599</v>
      </c>
      <c r="HQ61" s="20"/>
      <c r="HR61" s="20">
        <v>0.5</v>
      </c>
      <c r="HS61" s="20"/>
      <c r="HT61" s="20" t="s">
        <v>1599</v>
      </c>
      <c r="HU61" s="20"/>
      <c r="HX61" s="20" t="s">
        <v>1599</v>
      </c>
      <c r="JW61"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pas exploitable</v>
      </c>
      <c r="JX61"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61" s="35" t="s">
        <v>1299</v>
      </c>
      <c r="KA61" s="35">
        <v>0</v>
      </c>
      <c r="KB61" s="35">
        <v>0</v>
      </c>
      <c r="KC61" s="35">
        <v>1</v>
      </c>
      <c r="KD61" s="35" t="s">
        <v>1482</v>
      </c>
      <c r="KE61" s="48"/>
      <c r="KF61" s="35" t="s">
        <v>1456</v>
      </c>
      <c r="KG61" s="48"/>
      <c r="KH61" s="44"/>
      <c r="KI61" s="35" t="s">
        <v>176</v>
      </c>
      <c r="KL61" s="48" t="str">
        <f>IF(ISNUMBER(Tableau2[[#This Row],['[distance_domicile_enq']]]),Tableau2[[#This Row],['[distance_domicile_enq']]]*(1.1+0.3*EXP(-Tableau2[[#This Row],['[distance_domicile_enq']]]/20)),"")</f>
        <v/>
      </c>
      <c r="KN61" s="48"/>
      <c r="KO61" s="48"/>
      <c r="KP61" s="35">
        <v>26</v>
      </c>
      <c r="KQ61" s="35" t="s">
        <v>1282</v>
      </c>
      <c r="KR61" s="35" t="s">
        <v>1309</v>
      </c>
      <c r="KS61" s="35"/>
      <c r="KU61" s="35">
        <v>1100</v>
      </c>
      <c r="KW61" s="35" t="s">
        <v>1284</v>
      </c>
      <c r="KY61" s="35" t="s">
        <v>1483</v>
      </c>
    </row>
    <row r="62" spans="1:311" x14ac:dyDescent="0.2">
      <c r="A62" s="35" t="s">
        <v>1612</v>
      </c>
      <c r="B62" s="35" t="s">
        <v>568</v>
      </c>
      <c r="C62" s="35" t="s">
        <v>232</v>
      </c>
      <c r="D62" s="60">
        <v>2</v>
      </c>
      <c r="E62" s="48">
        <f>Tableau2[[#This Row],['[taille_totale_groupe_corrige']]]/Tableau2[[#This Row],['[nb_repondant_groupe']]]</f>
        <v>1</v>
      </c>
      <c r="F62" s="48"/>
      <c r="G62" s="48" t="str">
        <f>CONCATENATE(Tableau2[[#This Row],['[id_site_enq']]],"-",Tableau2[[#This Row],['[date_enq_num']]],"-",Tableau2[[#This Row],['[categorie_corrige']]])</f>
        <v>50-43358-</v>
      </c>
      <c r="H62" s="61">
        <v>2</v>
      </c>
      <c r="I62" s="35">
        <v>50</v>
      </c>
      <c r="J62" s="35" t="s">
        <v>795</v>
      </c>
      <c r="K62" s="36">
        <v>43358</v>
      </c>
      <c r="L62" s="37">
        <f t="shared" si="3"/>
        <v>43358</v>
      </c>
      <c r="M62" s="35">
        <v>11</v>
      </c>
      <c r="N62" s="35">
        <v>17</v>
      </c>
      <c r="P62" s="35">
        <v>43</v>
      </c>
      <c r="Q62" s="35">
        <v>4</v>
      </c>
      <c r="R62" s="60" t="str">
        <f>IF(OR(ISNUMBER(Tableau2[[#This Row],['[monvelo_musc']]]),ISNUMBER(Tableau2[[#This Row],['[monvelo_vae']]]),ISNUMBER(Tableau2[[#This Row],['[pret_musc']]]),ISNUMBER(Tableau2[[#This Row],['[pret_vae']]]),ISNUMBER(Tableau2[[#This Row],['[loc_vae']]]),ISNUMBER(Tableau2[[#This Row],['[loc_musc']]])),SUM(Tableau2[[#This Row],['[monvelo_musc']]:['[loc_vae']]]),"")</f>
        <v/>
      </c>
      <c r="S62" s="60" t="str">
        <f>IF(OR(ISNUMBER(Tableau2[[#This Row],['[monvelo_vae']]]),ISNUMBER(Tableau2[[#This Row],['[pret_vae']]]),ISNUMBER(Tableau2[[#This Row],['[loc_vae']]])),Tableau2[[#This Row],['[monvelo_vae']]]+Tableau2[[#This Row],['[pret_vae']]]+Tableau2[[#This Row],['[loc_vae']]],"")</f>
        <v/>
      </c>
      <c r="T62" s="60" t="str">
        <f>IF(OR(ISNUMBER(Tableau2[[#This Row],['[monvelo_musc']]]),ISNUMBER(Tableau2[[#This Row],['[pret_musc']]]),ISNUMBER(Tableau2[[#This Row],['[loc_musc']]])),Tableau2[[#This Row],['[monvelo_musc']]]+Tableau2[[#This Row],['[pret_musc']]]+Tableau2[[#This Row],['[loc_musc']]],"")</f>
        <v/>
      </c>
      <c r="U62" s="60" t="str">
        <f>IF(OR(ISNUMBER(Tableau2[[#This Row],['[loc_musc']]]),ISNUMBER(Tableau2[[#This Row],['[loc_vae']]])),Tableau2[[#This Row],['[loc_musc']]]+Tableau2[[#This Row],['[loc_vae']]],"")</f>
        <v/>
      </c>
      <c r="AL62" s="35" t="s">
        <v>1274</v>
      </c>
      <c r="AM62" s="48" t="s">
        <v>1274</v>
      </c>
      <c r="AN62" s="35" t="s">
        <v>50</v>
      </c>
      <c r="AP62" s="37">
        <v>5</v>
      </c>
      <c r="AQ62" s="72">
        <v>5</v>
      </c>
      <c r="AR62" s="72">
        <v>5</v>
      </c>
      <c r="AS62" s="72">
        <f>Tableau2[[#This Row],['[km_sortie_corrige']]]*Tableau2[[#This Row],['[coef_red']]]</f>
        <v>0</v>
      </c>
      <c r="AT62" s="72">
        <f>Tableau2[[#This Row],['[km_sortie_corrige']]]*Tableau2[[#This Row],['[coef_red']]]*IF(Tableau2[[#This Row],['[type_trajet']]]="Boucle",0.4,1)</f>
        <v>0</v>
      </c>
      <c r="AU62" s="35" t="s">
        <v>1276</v>
      </c>
      <c r="AW62" s="35" t="s">
        <v>1277</v>
      </c>
      <c r="AX62" s="35">
        <v>1</v>
      </c>
      <c r="AY62" s="35">
        <v>0</v>
      </c>
      <c r="AZ62" s="35">
        <v>0</v>
      </c>
      <c r="BA62" s="35">
        <v>0</v>
      </c>
      <c r="BB62" s="35">
        <v>0</v>
      </c>
      <c r="BC62" s="35">
        <v>0</v>
      </c>
      <c r="BD62" s="35">
        <v>0</v>
      </c>
      <c r="BE62" s="35">
        <v>0</v>
      </c>
      <c r="BI62" s="48" t="str">
        <f>IF(OR(Tableau2[[#This Row],['[type_groupe']]]="En famille",Tableau2[[#This Row],['[type_groupe']]]="Avec des amis",Tableau2[[#This Row],['[type_groupe']]]="En club",Tableau2[[#This Row],['[type_groupe']]]="En groupe avec une agence ou TO"),"En groupe",Tableau2[[#This Row],['[type_groupe']]])</f>
        <v>En groupe</v>
      </c>
      <c r="BJ62"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groupe</v>
      </c>
      <c r="BK62" s="35" t="s">
        <v>1287</v>
      </c>
      <c r="BL62" s="35">
        <v>0</v>
      </c>
      <c r="BM62" s="35">
        <v>0</v>
      </c>
      <c r="BN62" s="35">
        <v>1</v>
      </c>
      <c r="BO62" s="35">
        <v>0</v>
      </c>
      <c r="BP62" s="35">
        <v>0</v>
      </c>
      <c r="BQ62" s="35">
        <v>0</v>
      </c>
      <c r="BR62" s="35">
        <v>0</v>
      </c>
      <c r="BU62" s="72">
        <f>Tableau2[[#This Row],['[nb_enfants']]]+Tableau2[[#This Row],['[nb_adultes']]]</f>
        <v>2</v>
      </c>
      <c r="BV62" s="72">
        <f>Tableau2[[#This Row],['[taille_totale_groupe']]]</f>
        <v>2</v>
      </c>
      <c r="BW62" s="37">
        <v>0</v>
      </c>
      <c r="BX62" s="37">
        <v>2</v>
      </c>
      <c r="BY62" s="35" t="s">
        <v>1370</v>
      </c>
      <c r="BZ62" s="35">
        <v>0</v>
      </c>
      <c r="CA62" s="35">
        <v>0</v>
      </c>
      <c r="CB62" s="35">
        <v>0</v>
      </c>
      <c r="CC62" s="35">
        <v>0</v>
      </c>
      <c r="CD62" s="35">
        <v>0</v>
      </c>
      <c r="CE62" s="35">
        <v>0</v>
      </c>
      <c r="CF62" s="35">
        <v>0</v>
      </c>
      <c r="CG62" s="35">
        <v>0</v>
      </c>
      <c r="CH62" s="35">
        <v>0</v>
      </c>
      <c r="CI62" s="35">
        <v>1</v>
      </c>
      <c r="CJ62" s="35">
        <v>0</v>
      </c>
      <c r="CK62" s="35">
        <v>0</v>
      </c>
      <c r="CL62" s="35">
        <v>0</v>
      </c>
      <c r="CO62" s="35" t="s">
        <v>1322</v>
      </c>
      <c r="CP62" s="35">
        <v>10</v>
      </c>
      <c r="CQ62" s="35" t="s">
        <v>1772</v>
      </c>
      <c r="CR62" s="35">
        <v>0</v>
      </c>
      <c r="CS62" s="35">
        <v>0</v>
      </c>
      <c r="CT62" s="35">
        <v>0</v>
      </c>
      <c r="CU62" s="35">
        <v>0</v>
      </c>
      <c r="CV62" s="35">
        <v>0</v>
      </c>
      <c r="CW62" s="35">
        <v>0</v>
      </c>
      <c r="CX62" s="35">
        <v>0</v>
      </c>
      <c r="CY62" s="35">
        <v>0</v>
      </c>
      <c r="CZ62" s="35">
        <v>0</v>
      </c>
      <c r="DA62" s="35">
        <v>0</v>
      </c>
      <c r="DB62" s="35">
        <v>0</v>
      </c>
      <c r="DC62" s="35">
        <v>1</v>
      </c>
      <c r="DD62" s="35">
        <v>0</v>
      </c>
      <c r="DO62" s="35" t="s">
        <v>1796</v>
      </c>
      <c r="DP62" s="35">
        <v>1</v>
      </c>
      <c r="DQ62" s="35">
        <v>0</v>
      </c>
      <c r="DR62" s="35">
        <v>0</v>
      </c>
      <c r="DS62" s="35">
        <v>0</v>
      </c>
      <c r="DT62" s="35">
        <v>0</v>
      </c>
      <c r="DU62" s="35">
        <v>0</v>
      </c>
      <c r="DV62" s="35">
        <v>0</v>
      </c>
      <c r="DW62" s="35">
        <v>0</v>
      </c>
      <c r="DX62" s="35">
        <v>0</v>
      </c>
      <c r="DY62" s="35">
        <v>0</v>
      </c>
      <c r="DZ62" s="35">
        <v>0</v>
      </c>
      <c r="EA62" s="35">
        <v>0</v>
      </c>
      <c r="EB62" s="35">
        <v>0</v>
      </c>
      <c r="EC62" s="35">
        <v>0</v>
      </c>
      <c r="ED62" s="35">
        <v>1</v>
      </c>
      <c r="EE62" s="35">
        <v>0</v>
      </c>
      <c r="EL62" s="35">
        <v>3</v>
      </c>
      <c r="EM62" s="35">
        <v>3</v>
      </c>
      <c r="EN62" s="35">
        <v>1</v>
      </c>
      <c r="EO62" s="35">
        <v>3</v>
      </c>
      <c r="EP62" s="35">
        <v>4</v>
      </c>
      <c r="EQ62" s="35">
        <v>2</v>
      </c>
      <c r="ER62" s="35">
        <v>4</v>
      </c>
      <c r="ES62" s="35" t="s">
        <v>1599</v>
      </c>
      <c r="ET62" s="35">
        <v>3</v>
      </c>
      <c r="EU62" s="35" t="s">
        <v>1599</v>
      </c>
      <c r="EV62" s="35" t="s">
        <v>1599</v>
      </c>
      <c r="EW62" s="35" t="s">
        <v>1599</v>
      </c>
      <c r="EX62" s="35" t="s">
        <v>1599</v>
      </c>
      <c r="EY62" s="35" t="s">
        <v>1599</v>
      </c>
      <c r="EZ62" s="35" t="s">
        <v>1599</v>
      </c>
      <c r="FA62" s="35">
        <v>3</v>
      </c>
      <c r="FB62" s="35">
        <v>2</v>
      </c>
      <c r="FC62" s="35" t="s">
        <v>1599</v>
      </c>
      <c r="FD62" s="35" t="s">
        <v>1599</v>
      </c>
      <c r="FE62" s="35">
        <v>2</v>
      </c>
      <c r="FF62" s="35" t="s">
        <v>1599</v>
      </c>
      <c r="FG62" s="35" t="s">
        <v>1599</v>
      </c>
      <c r="FI62" s="35" t="s">
        <v>51</v>
      </c>
      <c r="FJ62"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excursionniste</v>
      </c>
      <c r="FK62" s="48" t="str">
        <f>IF(Tableau2[[#This Row],['[tour_exc']]]="excursionniste","exc",IF(Tableau2[[#This Row],['[categorie_corrige']]]="Itinérant","iti","tour"))</f>
        <v>exc</v>
      </c>
      <c r="FL62" s="48" t="str">
        <f>CONCATENATE(Tableau2[[#This Row],['[id_troncon']]],"-",Tableau2[[#This Row],['[profil']]])</f>
        <v>4-exc</v>
      </c>
      <c r="FM62" s="37"/>
      <c r="FN62" s="72" t="s">
        <v>1599</v>
      </c>
      <c r="FS62" s="48" t="str">
        <f>IF(AND(ISTEXT(Tableau2[[#This Row],['[mode_heb_regroupe']]]),Tableau2[[#This Row],['[mode_heb_regroupe']]]="Non marchand"),"Non marchand",IF(AND(ISTEXT(Tableau2[[#This Row],['[mode_heb_regroupe']]]),Tableau2[[#This Row],['[mode_heb_regroupe']]]&lt;&gt;"Non marchand"),"Marchand",""))</f>
        <v/>
      </c>
      <c r="FY62" s="60" t="str">
        <f>IF(ISNUMBER(Tableau2[[#This Row],['[distance_heb_enq']]]),Tableau2[[#This Row],['[distance_heb_enq']]]*(1.1+0.3*EXP(-Tableau2[[#This Row],['[distance_heb_enq']]]/20)),"")</f>
        <v/>
      </c>
      <c r="GM62" s="35"/>
      <c r="GN62" s="35" t="s">
        <v>1599</v>
      </c>
      <c r="GO62" s="35"/>
      <c r="GP62" s="35"/>
      <c r="GQ62" s="35"/>
      <c r="GY62" s="48"/>
      <c r="HB62" s="48" t="str">
        <f>IF(ISNUMBER(Tableau2[[#This Row],['[tour_dep_to']]]),Tableau2[[#This Row],['[tour_dep_to']]]/Tableau2[[#This Row],['[tour_to_nb_jour']]],"")</f>
        <v/>
      </c>
      <c r="HE62" s="20" t="s">
        <v>51</v>
      </c>
      <c r="HF62" s="48" t="str">
        <f>IF(AND(ISTEXT(Tableau2[[#This Row],['[intention_dep']]]),Tableau2[[#This Row],['[tour_exc']]]="excursionniste"),Tableau2[[#This Row],['[intention_dep']]],"")</f>
        <v>Non</v>
      </c>
      <c r="HG62" s="48" t="str">
        <f>IF(AND(ISTEXT(Tableau2[[#This Row],['[intention_dep']]]),Tableau2[[#This Row],['[tour_exc']]]="touriste"),Tableau2[[#This Row],['[intention_dep']]],"")</f>
        <v/>
      </c>
      <c r="HJ62" s="20"/>
      <c r="HN62" s="20" t="s">
        <v>1599</v>
      </c>
      <c r="HO62" s="20"/>
      <c r="HP62" s="20" t="s">
        <v>1599</v>
      </c>
      <c r="HQ62" s="20"/>
      <c r="HR62" s="20" t="s">
        <v>1599</v>
      </c>
      <c r="HS62" s="20"/>
      <c r="HT62" s="20" t="s">
        <v>1599</v>
      </c>
      <c r="HU62" s="20"/>
      <c r="HX62" s="20" t="s">
        <v>1599</v>
      </c>
      <c r="JW62"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
      </c>
      <c r="JX62"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62" s="35" t="s">
        <v>1299</v>
      </c>
      <c r="KA62" s="35">
        <v>0</v>
      </c>
      <c r="KB62" s="35">
        <v>0</v>
      </c>
      <c r="KC62" s="35">
        <v>1</v>
      </c>
      <c r="KD62" s="35" t="s">
        <v>1432</v>
      </c>
      <c r="KE62" s="48"/>
      <c r="KF62" s="35" t="s">
        <v>795</v>
      </c>
      <c r="KG62" s="48"/>
      <c r="KH62" s="44">
        <v>17000</v>
      </c>
      <c r="KI62" s="35" t="s">
        <v>1281</v>
      </c>
      <c r="KL62" s="48" t="str">
        <f>IF(ISNUMBER(Tableau2[[#This Row],['[distance_domicile_enq']]]),Tableau2[[#This Row],['[distance_domicile_enq']]]*(1.1+0.3*EXP(-Tableau2[[#This Row],['[distance_domicile_enq']]]/20)),"")</f>
        <v/>
      </c>
      <c r="KN62" s="48"/>
      <c r="KO62" s="48"/>
      <c r="KP62" s="35">
        <v>17</v>
      </c>
      <c r="KQ62" s="35" t="s">
        <v>1301</v>
      </c>
      <c r="KR62" s="35" t="s">
        <v>1309</v>
      </c>
      <c r="KS62" s="35"/>
      <c r="KW62" s="35" t="s">
        <v>1284</v>
      </c>
      <c r="KY62" s="35" t="s">
        <v>1484</v>
      </c>
    </row>
    <row r="63" spans="1:311" x14ac:dyDescent="0.2">
      <c r="A63" s="35" t="s">
        <v>1612</v>
      </c>
      <c r="B63" s="35" t="s">
        <v>568</v>
      </c>
      <c r="C63" s="35" t="s">
        <v>233</v>
      </c>
      <c r="D63" s="60">
        <v>2</v>
      </c>
      <c r="E63" s="48">
        <f>Tableau2[[#This Row],['[taille_totale_groupe_corrige']]]/Tableau2[[#This Row],['[nb_repondant_groupe']]]</f>
        <v>1</v>
      </c>
      <c r="F63" s="48"/>
      <c r="G63" s="48" t="str">
        <f>CONCATENATE(Tableau2[[#This Row],['[id_site_enq']]],"-",Tableau2[[#This Row],['[date_enq_num']]],"-",Tableau2[[#This Row],['[categorie_corrige']]])</f>
        <v>50-43358-</v>
      </c>
      <c r="H63" s="61">
        <v>2</v>
      </c>
      <c r="I63" s="35">
        <v>50</v>
      </c>
      <c r="J63" s="35" t="s">
        <v>795</v>
      </c>
      <c r="K63" s="36">
        <v>43358</v>
      </c>
      <c r="L63" s="37">
        <f t="shared" si="3"/>
        <v>43358</v>
      </c>
      <c r="M63" s="35">
        <v>11</v>
      </c>
      <c r="N63" s="35">
        <v>17</v>
      </c>
      <c r="P63" s="35">
        <v>43</v>
      </c>
      <c r="Q63" s="35">
        <v>4</v>
      </c>
      <c r="R63" s="60" t="str">
        <f>IF(OR(ISNUMBER(Tableau2[[#This Row],['[monvelo_musc']]]),ISNUMBER(Tableau2[[#This Row],['[monvelo_vae']]]),ISNUMBER(Tableau2[[#This Row],['[pret_musc']]]),ISNUMBER(Tableau2[[#This Row],['[pret_vae']]]),ISNUMBER(Tableau2[[#This Row],['[loc_vae']]]),ISNUMBER(Tableau2[[#This Row],['[loc_musc']]])),SUM(Tableau2[[#This Row],['[monvelo_musc']]:['[loc_vae']]]),"")</f>
        <v/>
      </c>
      <c r="S63" s="60" t="str">
        <f>IF(OR(ISNUMBER(Tableau2[[#This Row],['[monvelo_vae']]]),ISNUMBER(Tableau2[[#This Row],['[pret_vae']]]),ISNUMBER(Tableau2[[#This Row],['[loc_vae']]])),Tableau2[[#This Row],['[monvelo_vae']]]+Tableau2[[#This Row],['[pret_vae']]]+Tableau2[[#This Row],['[loc_vae']]],"")</f>
        <v/>
      </c>
      <c r="T63" s="60" t="str">
        <f>IF(OR(ISNUMBER(Tableau2[[#This Row],['[monvelo_musc']]]),ISNUMBER(Tableau2[[#This Row],['[pret_musc']]]),ISNUMBER(Tableau2[[#This Row],['[loc_musc']]])),Tableau2[[#This Row],['[monvelo_musc']]]+Tableau2[[#This Row],['[pret_musc']]]+Tableau2[[#This Row],['[loc_musc']]],"")</f>
        <v/>
      </c>
      <c r="U63" s="60" t="str">
        <f>IF(OR(ISNUMBER(Tableau2[[#This Row],['[loc_musc']]]),ISNUMBER(Tableau2[[#This Row],['[loc_vae']]])),Tableau2[[#This Row],['[loc_musc']]]+Tableau2[[#This Row],['[loc_vae']]],"")</f>
        <v/>
      </c>
      <c r="AL63" s="35" t="s">
        <v>1274</v>
      </c>
      <c r="AM63" s="48" t="s">
        <v>1274</v>
      </c>
      <c r="AN63" s="35" t="s">
        <v>50</v>
      </c>
      <c r="AP63" s="37">
        <v>5</v>
      </c>
      <c r="AQ63" s="72">
        <v>5</v>
      </c>
      <c r="AR63" s="72">
        <v>5</v>
      </c>
      <c r="AS63" s="72">
        <f>Tableau2[[#This Row],['[km_sortie_corrige']]]*Tableau2[[#This Row],['[coef_red']]]</f>
        <v>0</v>
      </c>
      <c r="AT63" s="72">
        <f>Tableau2[[#This Row],['[km_sortie_corrige']]]*Tableau2[[#This Row],['[coef_red']]]*IF(Tableau2[[#This Row],['[type_trajet']]]="Boucle",0.4,1)</f>
        <v>0</v>
      </c>
      <c r="AU63" s="35" t="s">
        <v>1276</v>
      </c>
      <c r="AW63" s="35" t="s">
        <v>1277</v>
      </c>
      <c r="AX63" s="35">
        <v>1</v>
      </c>
      <c r="AY63" s="35">
        <v>0</v>
      </c>
      <c r="AZ63" s="35">
        <v>0</v>
      </c>
      <c r="BA63" s="35">
        <v>0</v>
      </c>
      <c r="BB63" s="35">
        <v>0</v>
      </c>
      <c r="BC63" s="35">
        <v>0</v>
      </c>
      <c r="BD63" s="35">
        <v>0</v>
      </c>
      <c r="BE63" s="35">
        <v>0</v>
      </c>
      <c r="BI63" s="48" t="str">
        <f>IF(OR(Tableau2[[#This Row],['[type_groupe']]]="En famille",Tableau2[[#This Row],['[type_groupe']]]="Avec des amis",Tableau2[[#This Row],['[type_groupe']]]="En club",Tableau2[[#This Row],['[type_groupe']]]="En groupe avec une agence ou TO"),"En groupe",Tableau2[[#This Row],['[type_groupe']]])</f>
        <v>En groupe</v>
      </c>
      <c r="BJ63"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groupe</v>
      </c>
      <c r="BK63" s="35" t="s">
        <v>1287</v>
      </c>
      <c r="BL63" s="35">
        <v>0</v>
      </c>
      <c r="BM63" s="35">
        <v>0</v>
      </c>
      <c r="BN63" s="35">
        <v>1</v>
      </c>
      <c r="BO63" s="35">
        <v>0</v>
      </c>
      <c r="BP63" s="35">
        <v>0</v>
      </c>
      <c r="BQ63" s="35">
        <v>0</v>
      </c>
      <c r="BR63" s="35">
        <v>0</v>
      </c>
      <c r="BU63" s="72">
        <f>Tableau2[[#This Row],['[nb_enfants']]]+Tableau2[[#This Row],['[nb_adultes']]]</f>
        <v>2</v>
      </c>
      <c r="BV63" s="72">
        <f>Tableau2[[#This Row],['[taille_totale_groupe']]]</f>
        <v>2</v>
      </c>
      <c r="BW63" s="37">
        <v>0</v>
      </c>
      <c r="BX63" s="37">
        <v>2</v>
      </c>
      <c r="BY63" s="35" t="s">
        <v>1702</v>
      </c>
      <c r="BZ63" s="35">
        <v>0</v>
      </c>
      <c r="CA63" s="35">
        <v>0</v>
      </c>
      <c r="CB63" s="35">
        <v>0</v>
      </c>
      <c r="CC63" s="35">
        <v>0</v>
      </c>
      <c r="CD63" s="35">
        <v>0</v>
      </c>
      <c r="CE63" s="35">
        <v>0</v>
      </c>
      <c r="CF63" s="35">
        <v>0</v>
      </c>
      <c r="CG63" s="35">
        <v>1</v>
      </c>
      <c r="CH63" s="35">
        <v>0</v>
      </c>
      <c r="CI63" s="35">
        <v>1</v>
      </c>
      <c r="CJ63" s="35">
        <v>0</v>
      </c>
      <c r="CK63" s="35">
        <v>0</v>
      </c>
      <c r="CL63" s="35">
        <v>0</v>
      </c>
      <c r="CO63" s="35" t="s">
        <v>1322</v>
      </c>
      <c r="CP63" s="35">
        <v>5</v>
      </c>
      <c r="CQ63" s="35" t="s">
        <v>1772</v>
      </c>
      <c r="CR63" s="35">
        <v>0</v>
      </c>
      <c r="CS63" s="35">
        <v>0</v>
      </c>
      <c r="CT63" s="35">
        <v>0</v>
      </c>
      <c r="CU63" s="35">
        <v>0</v>
      </c>
      <c r="CV63" s="35">
        <v>0</v>
      </c>
      <c r="CW63" s="35">
        <v>0</v>
      </c>
      <c r="CX63" s="35">
        <v>0</v>
      </c>
      <c r="CY63" s="35">
        <v>0</v>
      </c>
      <c r="CZ63" s="35">
        <v>0</v>
      </c>
      <c r="DA63" s="35">
        <v>0</v>
      </c>
      <c r="DB63" s="35">
        <v>0</v>
      </c>
      <c r="DC63" s="35">
        <v>1</v>
      </c>
      <c r="DD63" s="35">
        <v>0</v>
      </c>
      <c r="DO63" s="35" t="s">
        <v>1280</v>
      </c>
      <c r="DP63" s="35">
        <v>0</v>
      </c>
      <c r="DQ63" s="35">
        <v>0</v>
      </c>
      <c r="DR63" s="35">
        <v>0</v>
      </c>
      <c r="DS63" s="35">
        <v>0</v>
      </c>
      <c r="DT63" s="35">
        <v>0</v>
      </c>
      <c r="DU63" s="35">
        <v>0</v>
      </c>
      <c r="DV63" s="35">
        <v>0</v>
      </c>
      <c r="DW63" s="35">
        <v>0</v>
      </c>
      <c r="DX63" s="35">
        <v>0</v>
      </c>
      <c r="DY63" s="35">
        <v>0</v>
      </c>
      <c r="DZ63" s="35">
        <v>0</v>
      </c>
      <c r="EA63" s="35">
        <v>0</v>
      </c>
      <c r="EB63" s="35">
        <v>0</v>
      </c>
      <c r="EC63" s="35">
        <v>0</v>
      </c>
      <c r="ED63" s="35">
        <v>1</v>
      </c>
      <c r="EE63" s="35">
        <v>0</v>
      </c>
      <c r="EL63" s="35">
        <v>3</v>
      </c>
      <c r="EM63" s="35">
        <v>1</v>
      </c>
      <c r="EN63" s="35">
        <v>1</v>
      </c>
      <c r="EO63" s="35">
        <v>2</v>
      </c>
      <c r="EP63" s="35">
        <v>4</v>
      </c>
      <c r="EQ63" s="35">
        <v>4</v>
      </c>
      <c r="ER63" s="35">
        <v>4</v>
      </c>
      <c r="ES63" s="35">
        <v>3</v>
      </c>
      <c r="ET63" s="35">
        <v>3</v>
      </c>
      <c r="EU63" s="35">
        <v>3</v>
      </c>
      <c r="EV63" s="35" t="s">
        <v>1599</v>
      </c>
      <c r="EW63" s="35" t="s">
        <v>1599</v>
      </c>
      <c r="EX63" s="35" t="s">
        <v>1599</v>
      </c>
      <c r="EY63" s="35" t="s">
        <v>1599</v>
      </c>
      <c r="EZ63" s="35" t="s">
        <v>1599</v>
      </c>
      <c r="FA63" s="35" t="s">
        <v>1599</v>
      </c>
      <c r="FB63" s="35">
        <v>3</v>
      </c>
      <c r="FC63" s="35" t="s">
        <v>1599</v>
      </c>
      <c r="FD63" s="35" t="s">
        <v>1599</v>
      </c>
      <c r="FE63" s="35" t="s">
        <v>1599</v>
      </c>
      <c r="FF63" s="35" t="s">
        <v>1599</v>
      </c>
      <c r="FG63" s="35" t="s">
        <v>1599</v>
      </c>
      <c r="FH63" s="35" t="s">
        <v>1881</v>
      </c>
      <c r="FI63" s="35" t="s">
        <v>51</v>
      </c>
      <c r="FJ63"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excursionniste</v>
      </c>
      <c r="FK63" s="48" t="str">
        <f>IF(Tableau2[[#This Row],['[tour_exc']]]="excursionniste","exc",IF(Tableau2[[#This Row],['[categorie_corrige']]]="Itinérant","iti","tour"))</f>
        <v>exc</v>
      </c>
      <c r="FL63" s="48" t="str">
        <f>CONCATENATE(Tableau2[[#This Row],['[id_troncon']]],"-",Tableau2[[#This Row],['[profil']]])</f>
        <v>4-exc</v>
      </c>
      <c r="FM63" s="37"/>
      <c r="FN63" s="72" t="s">
        <v>1599</v>
      </c>
      <c r="FS63" s="48" t="str">
        <f>IF(AND(ISTEXT(Tableau2[[#This Row],['[mode_heb_regroupe']]]),Tableau2[[#This Row],['[mode_heb_regroupe']]]="Non marchand"),"Non marchand",IF(AND(ISTEXT(Tableau2[[#This Row],['[mode_heb_regroupe']]]),Tableau2[[#This Row],['[mode_heb_regroupe']]]&lt;&gt;"Non marchand"),"Marchand",""))</f>
        <v/>
      </c>
      <c r="FY63" s="60" t="str">
        <f>IF(ISNUMBER(Tableau2[[#This Row],['[distance_heb_enq']]]),Tableau2[[#This Row],['[distance_heb_enq']]]*(1.1+0.3*EXP(-Tableau2[[#This Row],['[distance_heb_enq']]]/20)),"")</f>
        <v/>
      </c>
      <c r="GM63" s="35"/>
      <c r="GN63" s="35" t="s">
        <v>1599</v>
      </c>
      <c r="GO63" s="35"/>
      <c r="GP63" s="35"/>
      <c r="GQ63" s="35"/>
      <c r="GY63" s="48"/>
      <c r="HB63" s="48" t="str">
        <f>IF(ISNUMBER(Tableau2[[#This Row],['[tour_dep_to']]]),Tableau2[[#This Row],['[tour_dep_to']]]/Tableau2[[#This Row],['[tour_to_nb_jour']]],"")</f>
        <v/>
      </c>
      <c r="HE63" s="20" t="s">
        <v>51</v>
      </c>
      <c r="HF63" s="48" t="str">
        <f>IF(AND(ISTEXT(Tableau2[[#This Row],['[intention_dep']]]),Tableau2[[#This Row],['[tour_exc']]]="excursionniste"),Tableau2[[#This Row],['[intention_dep']]],"")</f>
        <v>Non</v>
      </c>
      <c r="HG63" s="48" t="str">
        <f>IF(AND(ISTEXT(Tableau2[[#This Row],['[intention_dep']]]),Tableau2[[#This Row],['[tour_exc']]]="touriste"),Tableau2[[#This Row],['[intention_dep']]],"")</f>
        <v/>
      </c>
      <c r="HJ63" s="20"/>
      <c r="HN63" s="20" t="s">
        <v>1599</v>
      </c>
      <c r="HO63" s="20"/>
      <c r="HP63" s="20" t="s">
        <v>1599</v>
      </c>
      <c r="HQ63" s="20"/>
      <c r="HR63" s="20" t="s">
        <v>1599</v>
      </c>
      <c r="HS63" s="20"/>
      <c r="HT63" s="20" t="s">
        <v>1599</v>
      </c>
      <c r="HU63" s="20"/>
      <c r="HX63" s="20" t="s">
        <v>1599</v>
      </c>
      <c r="JW63"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
      </c>
      <c r="JX63"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63" s="35" t="s">
        <v>1299</v>
      </c>
      <c r="KA63" s="35">
        <v>0</v>
      </c>
      <c r="KB63" s="35">
        <v>0</v>
      </c>
      <c r="KC63" s="35">
        <v>1</v>
      </c>
      <c r="KD63" s="35" t="s">
        <v>1432</v>
      </c>
      <c r="KE63" s="48"/>
      <c r="KF63" s="35" t="s">
        <v>795</v>
      </c>
      <c r="KG63" s="48"/>
      <c r="KH63" s="44">
        <v>17000</v>
      </c>
      <c r="KI63" s="35" t="s">
        <v>1281</v>
      </c>
      <c r="KL63" s="48" t="str">
        <f>IF(ISNUMBER(Tableau2[[#This Row],['[distance_domicile_enq']]]),Tableau2[[#This Row],['[distance_domicile_enq']]]*(1.1+0.3*EXP(-Tableau2[[#This Row],['[distance_domicile_enq']]]/20)),"")</f>
        <v/>
      </c>
      <c r="KN63" s="48"/>
      <c r="KO63" s="48"/>
      <c r="KP63" s="35">
        <v>20</v>
      </c>
      <c r="KQ63" s="35" t="s">
        <v>1301</v>
      </c>
      <c r="KR63" s="35" t="s">
        <v>1309</v>
      </c>
      <c r="KS63" s="35"/>
      <c r="KW63" s="35" t="s">
        <v>1284</v>
      </c>
      <c r="KY63" s="35" t="s">
        <v>1485</v>
      </c>
    </row>
    <row r="64" spans="1:311" x14ac:dyDescent="0.2">
      <c r="A64" s="35" t="s">
        <v>1612</v>
      </c>
      <c r="B64" s="35" t="s">
        <v>568</v>
      </c>
      <c r="C64" s="35" t="s">
        <v>231</v>
      </c>
      <c r="D64" s="60">
        <v>1</v>
      </c>
      <c r="E64" s="48">
        <f>Tableau2[[#This Row],['[taille_totale_groupe_corrige']]]/Tableau2[[#This Row],['[nb_repondant_groupe']]]</f>
        <v>2</v>
      </c>
      <c r="F64" s="48"/>
      <c r="G64" s="48" t="str">
        <f>CONCATENATE(Tableau2[[#This Row],['[id_site_enq']]],"-",Tableau2[[#This Row],['[date_enq_num']]],"-",Tableau2[[#This Row],['[categorie_corrige']]])</f>
        <v>50-43358-</v>
      </c>
      <c r="H64" s="61">
        <v>1</v>
      </c>
      <c r="I64" s="35">
        <v>50</v>
      </c>
      <c r="J64" s="35" t="s">
        <v>795</v>
      </c>
      <c r="K64" s="36">
        <v>43358</v>
      </c>
      <c r="L64" s="37">
        <f t="shared" si="3"/>
        <v>43358</v>
      </c>
      <c r="M64" s="35">
        <v>11</v>
      </c>
      <c r="N64" s="35">
        <v>17</v>
      </c>
      <c r="P64" s="35">
        <v>43</v>
      </c>
      <c r="Q64" s="35">
        <v>4</v>
      </c>
      <c r="R64" s="60" t="str">
        <f>IF(OR(ISNUMBER(Tableau2[[#This Row],['[monvelo_musc']]]),ISNUMBER(Tableau2[[#This Row],['[monvelo_vae']]]),ISNUMBER(Tableau2[[#This Row],['[pret_musc']]]),ISNUMBER(Tableau2[[#This Row],['[pret_vae']]]),ISNUMBER(Tableau2[[#This Row],['[loc_vae']]]),ISNUMBER(Tableau2[[#This Row],['[loc_musc']]])),SUM(Tableau2[[#This Row],['[monvelo_musc']]:['[loc_vae']]]),"")</f>
        <v/>
      </c>
      <c r="S64" s="60" t="str">
        <f>IF(OR(ISNUMBER(Tableau2[[#This Row],['[monvelo_vae']]]),ISNUMBER(Tableau2[[#This Row],['[pret_vae']]]),ISNUMBER(Tableau2[[#This Row],['[loc_vae']]])),Tableau2[[#This Row],['[monvelo_vae']]]+Tableau2[[#This Row],['[pret_vae']]]+Tableau2[[#This Row],['[loc_vae']]],"")</f>
        <v/>
      </c>
      <c r="T64" s="60" t="str">
        <f>IF(OR(ISNUMBER(Tableau2[[#This Row],['[monvelo_musc']]]),ISNUMBER(Tableau2[[#This Row],['[pret_musc']]]),ISNUMBER(Tableau2[[#This Row],['[loc_musc']]])),Tableau2[[#This Row],['[monvelo_musc']]]+Tableau2[[#This Row],['[pret_musc']]]+Tableau2[[#This Row],['[loc_musc']]],"")</f>
        <v/>
      </c>
      <c r="U64" s="60" t="str">
        <f>IF(OR(ISNUMBER(Tableau2[[#This Row],['[loc_musc']]]),ISNUMBER(Tableau2[[#This Row],['[loc_vae']]])),Tableau2[[#This Row],['[loc_musc']]]+Tableau2[[#This Row],['[loc_vae']]],"")</f>
        <v/>
      </c>
      <c r="AL64" s="35" t="s">
        <v>1339</v>
      </c>
      <c r="AM64" s="48" t="s">
        <v>1339</v>
      </c>
      <c r="AN64" s="35" t="s">
        <v>1275</v>
      </c>
      <c r="AP64" s="37">
        <v>20</v>
      </c>
      <c r="AQ64" s="72">
        <v>20</v>
      </c>
      <c r="AR64" s="72">
        <v>20</v>
      </c>
      <c r="AS64" s="72">
        <f>Tableau2[[#This Row],['[km_sortie_corrige']]]*Tableau2[[#This Row],['[coef_red']]]</f>
        <v>0</v>
      </c>
      <c r="AT64" s="72">
        <f>Tableau2[[#This Row],['[km_sortie_corrige']]]*Tableau2[[#This Row],['[coef_red']]]*IF(Tableau2[[#This Row],['[type_trajet']]]="Boucle",0.4,1)</f>
        <v>0</v>
      </c>
      <c r="AU64" s="35" t="s">
        <v>1276</v>
      </c>
      <c r="AW64" s="35" t="s">
        <v>1277</v>
      </c>
      <c r="AX64" s="35">
        <v>1</v>
      </c>
      <c r="AY64" s="35">
        <v>0</v>
      </c>
      <c r="AZ64" s="35">
        <v>0</v>
      </c>
      <c r="BA64" s="35">
        <v>0</v>
      </c>
      <c r="BB64" s="35">
        <v>0</v>
      </c>
      <c r="BC64" s="35">
        <v>0</v>
      </c>
      <c r="BD64" s="35">
        <v>0</v>
      </c>
      <c r="BE64" s="35">
        <v>0</v>
      </c>
      <c r="BH64" s="37">
        <v>5</v>
      </c>
      <c r="BI64" s="48" t="str">
        <f>IF(OR(Tableau2[[#This Row],['[type_groupe']]]="En famille",Tableau2[[#This Row],['[type_groupe']]]="Avec des amis",Tableau2[[#This Row],['[type_groupe']]]="En club",Tableau2[[#This Row],['[type_groupe']]]="En groupe avec une agence ou TO"),"En groupe",Tableau2[[#This Row],['[type_groupe']]])</f>
        <v>En couple</v>
      </c>
      <c r="BJ64"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couple</v>
      </c>
      <c r="BK64" s="35" t="s">
        <v>1311</v>
      </c>
      <c r="BL64" s="35">
        <v>0</v>
      </c>
      <c r="BM64" s="35">
        <v>1</v>
      </c>
      <c r="BN64" s="35">
        <v>0</v>
      </c>
      <c r="BO64" s="35">
        <v>0</v>
      </c>
      <c r="BP64" s="35">
        <v>0</v>
      </c>
      <c r="BQ64" s="35">
        <v>0</v>
      </c>
      <c r="BR64" s="35">
        <v>0</v>
      </c>
      <c r="BU64" s="72">
        <f>Tableau2[[#This Row],['[nb_enfants']]]+Tableau2[[#This Row],['[nb_adultes']]]</f>
        <v>2</v>
      </c>
      <c r="BV64" s="72">
        <f>Tableau2[[#This Row],['[taille_totale_groupe']]]</f>
        <v>2</v>
      </c>
      <c r="BW64" s="37">
        <v>0</v>
      </c>
      <c r="BX64" s="37">
        <v>2</v>
      </c>
      <c r="BY64" s="35" t="s">
        <v>1304</v>
      </c>
      <c r="BZ64" s="35">
        <v>0</v>
      </c>
      <c r="CA64" s="35">
        <v>1</v>
      </c>
      <c r="CB64" s="35">
        <v>0</v>
      </c>
      <c r="CC64" s="35">
        <v>0</v>
      </c>
      <c r="CD64" s="35">
        <v>0</v>
      </c>
      <c r="CE64" s="35">
        <v>0</v>
      </c>
      <c r="CF64" s="35">
        <v>0</v>
      </c>
      <c r="CG64" s="35">
        <v>0</v>
      </c>
      <c r="CH64" s="35">
        <v>0</v>
      </c>
      <c r="CI64" s="35">
        <v>0</v>
      </c>
      <c r="CJ64" s="35">
        <v>0</v>
      </c>
      <c r="CK64" s="35">
        <v>0</v>
      </c>
      <c r="CL64" s="35">
        <v>0</v>
      </c>
      <c r="CO64" s="35" t="s">
        <v>1322</v>
      </c>
      <c r="CP64" s="35">
        <v>15</v>
      </c>
      <c r="CQ64" s="35" t="s">
        <v>1772</v>
      </c>
      <c r="CR64" s="35">
        <v>0</v>
      </c>
      <c r="CS64" s="35">
        <v>0</v>
      </c>
      <c r="CT64" s="35">
        <v>0</v>
      </c>
      <c r="CU64" s="35">
        <v>0</v>
      </c>
      <c r="CV64" s="35">
        <v>0</v>
      </c>
      <c r="CW64" s="35">
        <v>0</v>
      </c>
      <c r="CX64" s="35">
        <v>0</v>
      </c>
      <c r="CY64" s="35">
        <v>0</v>
      </c>
      <c r="CZ64" s="35">
        <v>0</v>
      </c>
      <c r="DA64" s="35">
        <v>0</v>
      </c>
      <c r="DB64" s="35">
        <v>0</v>
      </c>
      <c r="DC64" s="35">
        <v>1</v>
      </c>
      <c r="DD64" s="35">
        <v>0</v>
      </c>
      <c r="DO64" s="35" t="s">
        <v>1280</v>
      </c>
      <c r="DP64" s="35">
        <v>0</v>
      </c>
      <c r="DQ64" s="35">
        <v>0</v>
      </c>
      <c r="DR64" s="35">
        <v>0</v>
      </c>
      <c r="DS64" s="35">
        <v>0</v>
      </c>
      <c r="DT64" s="35">
        <v>0</v>
      </c>
      <c r="DU64" s="35">
        <v>0</v>
      </c>
      <c r="DV64" s="35">
        <v>0</v>
      </c>
      <c r="DW64" s="35">
        <v>0</v>
      </c>
      <c r="DX64" s="35">
        <v>0</v>
      </c>
      <c r="DY64" s="35">
        <v>0</v>
      </c>
      <c r="DZ64" s="35">
        <v>0</v>
      </c>
      <c r="EA64" s="35">
        <v>0</v>
      </c>
      <c r="EB64" s="35">
        <v>0</v>
      </c>
      <c r="EC64" s="35">
        <v>0</v>
      </c>
      <c r="ED64" s="35">
        <v>1</v>
      </c>
      <c r="EE64" s="35">
        <v>0</v>
      </c>
      <c r="EL64" s="35">
        <v>4</v>
      </c>
      <c r="EM64" s="35">
        <v>4</v>
      </c>
      <c r="EN64" s="35">
        <v>3</v>
      </c>
      <c r="EO64" s="35">
        <v>4</v>
      </c>
      <c r="EP64" s="35">
        <v>4</v>
      </c>
      <c r="EQ64" s="35">
        <v>4</v>
      </c>
      <c r="ER64" s="35">
        <v>4</v>
      </c>
      <c r="ES64" s="35">
        <v>4</v>
      </c>
      <c r="ET64" s="35">
        <v>4</v>
      </c>
      <c r="EU64" s="35">
        <v>4</v>
      </c>
      <c r="EV64" s="35" t="s">
        <v>1599</v>
      </c>
      <c r="EW64" s="35" t="s">
        <v>1599</v>
      </c>
      <c r="EX64" s="35" t="s">
        <v>1599</v>
      </c>
      <c r="EY64" s="35" t="s">
        <v>1599</v>
      </c>
      <c r="EZ64" s="35">
        <v>4</v>
      </c>
      <c r="FA64" s="35">
        <v>4</v>
      </c>
      <c r="FB64" s="35">
        <v>4</v>
      </c>
      <c r="FC64" s="35" t="s">
        <v>1599</v>
      </c>
      <c r="FD64" s="35" t="s">
        <v>1599</v>
      </c>
      <c r="FE64" s="35" t="s">
        <v>1599</v>
      </c>
      <c r="FF64" s="35" t="s">
        <v>1599</v>
      </c>
      <c r="FG64" s="35" t="s">
        <v>1599</v>
      </c>
      <c r="FH64" s="35" t="s">
        <v>1881</v>
      </c>
      <c r="FI64" s="35" t="s">
        <v>54</v>
      </c>
      <c r="FJ64"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touriste</v>
      </c>
      <c r="FK64" s="48" t="str">
        <f>IF(Tableau2[[#This Row],['[tour_exc']]]="excursionniste","exc",IF(Tableau2[[#This Row],['[categorie_corrige']]]="Itinérant","iti","tour"))</f>
        <v>tour</v>
      </c>
      <c r="FL64" s="48" t="str">
        <f>CONCATENATE(Tableau2[[#This Row],['[id_troncon']]],"-",Tableau2[[#This Row],['[profil']]])</f>
        <v>4-tour</v>
      </c>
      <c r="FM64" s="37">
        <v>4</v>
      </c>
      <c r="FN64" s="72">
        <v>4</v>
      </c>
      <c r="FO64" s="35" t="s">
        <v>1341</v>
      </c>
      <c r="FR64" s="48" t="s">
        <v>1427</v>
      </c>
      <c r="FS64" s="48" t="str">
        <f>IF(AND(ISTEXT(Tableau2[[#This Row],['[mode_heb_regroupe']]]),Tableau2[[#This Row],['[mode_heb_regroupe']]]="Non marchand"),"Non marchand",IF(AND(ISTEXT(Tableau2[[#This Row],['[mode_heb_regroupe']]]),Tableau2[[#This Row],['[mode_heb_regroupe']]]&lt;&gt;"Non marchand"),"Marchand",""))</f>
        <v>Non marchand</v>
      </c>
      <c r="FT64" s="35" t="s">
        <v>1342</v>
      </c>
      <c r="FV64" s="35" t="s">
        <v>795</v>
      </c>
      <c r="FY64" s="60" t="str">
        <f>IF(ISNUMBER(Tableau2[[#This Row],['[distance_heb_enq']]]),Tableau2[[#This Row],['[distance_heb_enq']]]*(1.1+0.3*EXP(-Tableau2[[#This Row],['[distance_heb_enq']]]/20)),"")</f>
        <v/>
      </c>
      <c r="FZ64" s="35" t="s">
        <v>1317</v>
      </c>
      <c r="GB64" s="35" t="s">
        <v>1284</v>
      </c>
      <c r="GM64" s="35"/>
      <c r="GN64" s="35" t="s">
        <v>201</v>
      </c>
      <c r="GO64" s="35">
        <v>0</v>
      </c>
      <c r="GP64" s="35">
        <v>1</v>
      </c>
      <c r="GQ64" s="35">
        <v>0</v>
      </c>
      <c r="GR64" s="35">
        <v>0</v>
      </c>
      <c r="GS64" s="35">
        <v>0</v>
      </c>
      <c r="GT64" s="35">
        <v>0</v>
      </c>
      <c r="GU64" s="35">
        <v>0</v>
      </c>
      <c r="GV64" s="35">
        <v>0</v>
      </c>
      <c r="GW64" s="35">
        <v>0</v>
      </c>
      <c r="GY64" s="48"/>
      <c r="HB64" s="48" t="str">
        <f>IF(ISNUMBER(Tableau2[[#This Row],['[tour_dep_to']]]),Tableau2[[#This Row],['[tour_dep_to']]]/Tableau2[[#This Row],['[tour_to_nb_jour']]],"")</f>
        <v/>
      </c>
      <c r="HE64" s="20"/>
      <c r="HF64" s="48" t="str">
        <f>IF(AND(ISTEXT(Tableau2[[#This Row],['[intention_dep']]]),Tableau2[[#This Row],['[tour_exc']]]="excursionniste"),Tableau2[[#This Row],['[intention_dep']]],"")</f>
        <v/>
      </c>
      <c r="HG64" s="48" t="str">
        <f>IF(AND(ISTEXT(Tableau2[[#This Row],['[intention_dep']]]),Tableau2[[#This Row],['[tour_exc']]]="touriste"),Tableau2[[#This Row],['[intention_dep']]],"")</f>
        <v/>
      </c>
      <c r="HJ64" s="20"/>
      <c r="HN64" s="20" t="s">
        <v>1599</v>
      </c>
      <c r="HO64" s="20"/>
      <c r="HP64" s="20" t="s">
        <v>1599</v>
      </c>
      <c r="HQ64" s="20"/>
      <c r="HR64" s="20" t="s">
        <v>1599</v>
      </c>
      <c r="HS64" s="20"/>
      <c r="HT64" s="20" t="s">
        <v>1599</v>
      </c>
      <c r="HU64" s="20"/>
      <c r="HX64" s="20" t="s">
        <v>1599</v>
      </c>
      <c r="JW64"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pas exploitable</v>
      </c>
      <c r="JX64"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64" s="35" t="s">
        <v>1325</v>
      </c>
      <c r="KA64" s="35">
        <v>1</v>
      </c>
      <c r="KB64" s="35">
        <v>0</v>
      </c>
      <c r="KC64" s="35">
        <v>0</v>
      </c>
      <c r="KD64" s="35"/>
      <c r="KE64" s="48"/>
      <c r="KF64" s="35" t="s">
        <v>1426</v>
      </c>
      <c r="KG64" s="48"/>
      <c r="KH64" s="44">
        <v>31000</v>
      </c>
      <c r="KI64" s="35" t="s">
        <v>1281</v>
      </c>
      <c r="KL64" s="48" t="str">
        <f>IF(ISNUMBER(Tableau2[[#This Row],['[distance_domicile_enq']]]),Tableau2[[#This Row],['[distance_domicile_enq']]]*(1.1+0.3*EXP(-Tableau2[[#This Row],['[distance_domicile_enq']]]/20)),"")</f>
        <v/>
      </c>
      <c r="KN64" s="48"/>
      <c r="KO64" s="48"/>
      <c r="KP64" s="35">
        <v>30</v>
      </c>
      <c r="KQ64" s="35" t="s">
        <v>1282</v>
      </c>
      <c r="KR64" s="35" t="s">
        <v>1366</v>
      </c>
      <c r="KS64" s="35"/>
      <c r="KU64" s="35">
        <v>5000</v>
      </c>
      <c r="KW64" s="35" t="s">
        <v>1303</v>
      </c>
    </row>
    <row r="65" spans="1:311" x14ac:dyDescent="0.2">
      <c r="A65" s="35" t="s">
        <v>1612</v>
      </c>
      <c r="B65" s="35" t="s">
        <v>568</v>
      </c>
      <c r="C65" s="35" t="s">
        <v>234</v>
      </c>
      <c r="D65" s="60">
        <v>1</v>
      </c>
      <c r="E65" s="48">
        <f>Tableau2[[#This Row],['[taille_totale_groupe_corrige']]]/Tableau2[[#This Row],['[nb_repondant_groupe']]]</f>
        <v>2</v>
      </c>
      <c r="F65" s="48"/>
      <c r="G65" s="48" t="str">
        <f>CONCATENATE(Tableau2[[#This Row],['[id_site_enq']]],"-",Tableau2[[#This Row],['[date_enq_num']]],"-",Tableau2[[#This Row],['[categorie_corrige']]])</f>
        <v>50-43358-</v>
      </c>
      <c r="H65" s="61">
        <v>1</v>
      </c>
      <c r="I65" s="35">
        <v>50</v>
      </c>
      <c r="J65" s="35" t="s">
        <v>795</v>
      </c>
      <c r="K65" s="36">
        <v>43358</v>
      </c>
      <c r="L65" s="37">
        <f t="shared" si="3"/>
        <v>43358</v>
      </c>
      <c r="M65" s="35">
        <v>12</v>
      </c>
      <c r="N65" s="35">
        <v>17</v>
      </c>
      <c r="P65" s="35">
        <v>43</v>
      </c>
      <c r="Q65" s="35">
        <v>4</v>
      </c>
      <c r="R65" s="60" t="str">
        <f>IF(OR(ISNUMBER(Tableau2[[#This Row],['[monvelo_musc']]]),ISNUMBER(Tableau2[[#This Row],['[monvelo_vae']]]),ISNUMBER(Tableau2[[#This Row],['[pret_musc']]]),ISNUMBER(Tableau2[[#This Row],['[pret_vae']]]),ISNUMBER(Tableau2[[#This Row],['[loc_vae']]]),ISNUMBER(Tableau2[[#This Row],['[loc_musc']]])),SUM(Tableau2[[#This Row],['[monvelo_musc']]:['[loc_vae']]]),"")</f>
        <v/>
      </c>
      <c r="S65" s="60" t="str">
        <f>IF(OR(ISNUMBER(Tableau2[[#This Row],['[monvelo_vae']]]),ISNUMBER(Tableau2[[#This Row],['[pret_vae']]]),ISNUMBER(Tableau2[[#This Row],['[loc_vae']]])),Tableau2[[#This Row],['[monvelo_vae']]]+Tableau2[[#This Row],['[pret_vae']]]+Tableau2[[#This Row],['[loc_vae']]],"")</f>
        <v/>
      </c>
      <c r="T65" s="60" t="str">
        <f>IF(OR(ISNUMBER(Tableau2[[#This Row],['[monvelo_musc']]]),ISNUMBER(Tableau2[[#This Row],['[pret_musc']]]),ISNUMBER(Tableau2[[#This Row],['[loc_musc']]])),Tableau2[[#This Row],['[monvelo_musc']]]+Tableau2[[#This Row],['[pret_musc']]]+Tableau2[[#This Row],['[loc_musc']]],"")</f>
        <v/>
      </c>
      <c r="U65" s="60" t="str">
        <f>IF(OR(ISNUMBER(Tableau2[[#This Row],['[loc_musc']]]),ISNUMBER(Tableau2[[#This Row],['[loc_vae']]])),Tableau2[[#This Row],['[loc_musc']]]+Tableau2[[#This Row],['[loc_vae']]],"")</f>
        <v/>
      </c>
      <c r="AL65" s="35" t="s">
        <v>1358</v>
      </c>
      <c r="AM65" s="48" t="s">
        <v>1358</v>
      </c>
      <c r="AN65" s="35" t="s">
        <v>1275</v>
      </c>
      <c r="AP65" s="37">
        <v>30</v>
      </c>
      <c r="AQ65" s="72">
        <v>30</v>
      </c>
      <c r="AR65" s="72">
        <v>30</v>
      </c>
      <c r="AS65" s="72">
        <f>Tableau2[[#This Row],['[km_sortie_corrige']]]*Tableau2[[#This Row],['[coef_red']]]</f>
        <v>0</v>
      </c>
      <c r="AT65" s="72">
        <f>Tableau2[[#This Row],['[km_sortie_corrige']]]*Tableau2[[#This Row],['[coef_red']]]*IF(Tableau2[[#This Row],['[type_trajet']]]="Boucle",0.4,1)</f>
        <v>0</v>
      </c>
      <c r="AU65" s="35" t="s">
        <v>1276</v>
      </c>
      <c r="AW65" s="35" t="s">
        <v>1277</v>
      </c>
      <c r="AX65" s="35">
        <v>1</v>
      </c>
      <c r="AY65" s="35">
        <v>0</v>
      </c>
      <c r="AZ65" s="35">
        <v>0</v>
      </c>
      <c r="BA65" s="35">
        <v>0</v>
      </c>
      <c r="BB65" s="35">
        <v>0</v>
      </c>
      <c r="BC65" s="35">
        <v>0</v>
      </c>
      <c r="BD65" s="35">
        <v>0</v>
      </c>
      <c r="BE65" s="35">
        <v>0</v>
      </c>
      <c r="BI65" s="48" t="str">
        <f>IF(OR(Tableau2[[#This Row],['[type_groupe']]]="En famille",Tableau2[[#This Row],['[type_groupe']]]="Avec des amis",Tableau2[[#This Row],['[type_groupe']]]="En club",Tableau2[[#This Row],['[type_groupe']]]="En groupe avec une agence ou TO"),"En groupe",Tableau2[[#This Row],['[type_groupe']]])</f>
        <v>En couple</v>
      </c>
      <c r="BJ65"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couple</v>
      </c>
      <c r="BK65" s="35" t="s">
        <v>1311</v>
      </c>
      <c r="BL65" s="35">
        <v>0</v>
      </c>
      <c r="BM65" s="35">
        <v>1</v>
      </c>
      <c r="BN65" s="35">
        <v>0</v>
      </c>
      <c r="BO65" s="35">
        <v>0</v>
      </c>
      <c r="BP65" s="35">
        <v>0</v>
      </c>
      <c r="BQ65" s="35">
        <v>0</v>
      </c>
      <c r="BR65" s="35">
        <v>0</v>
      </c>
      <c r="BU65" s="72">
        <f>Tableau2[[#This Row],['[nb_enfants']]]+Tableau2[[#This Row],['[nb_adultes']]]</f>
        <v>2</v>
      </c>
      <c r="BV65" s="72">
        <f>Tableau2[[#This Row],['[taille_totale_groupe']]]</f>
        <v>2</v>
      </c>
      <c r="BW65" s="37">
        <v>0</v>
      </c>
      <c r="BX65" s="37">
        <v>2</v>
      </c>
      <c r="BY65" s="35" t="s">
        <v>1664</v>
      </c>
      <c r="BZ65" s="35">
        <v>1</v>
      </c>
      <c r="CA65" s="35">
        <v>1</v>
      </c>
      <c r="CB65" s="35">
        <v>0</v>
      </c>
      <c r="CC65" s="35">
        <v>0</v>
      </c>
      <c r="CD65" s="35">
        <v>0</v>
      </c>
      <c r="CE65" s="35">
        <v>0</v>
      </c>
      <c r="CF65" s="35">
        <v>0</v>
      </c>
      <c r="CG65" s="35">
        <v>0</v>
      </c>
      <c r="CH65" s="35">
        <v>0</v>
      </c>
      <c r="CI65" s="35">
        <v>0</v>
      </c>
      <c r="CJ65" s="35">
        <v>0</v>
      </c>
      <c r="CK65" s="35">
        <v>0</v>
      </c>
      <c r="CL65" s="35">
        <v>0</v>
      </c>
      <c r="CO65" s="35" t="s">
        <v>1291</v>
      </c>
      <c r="CP65" s="35">
        <v>30</v>
      </c>
      <c r="CQ65" s="35" t="s">
        <v>1772</v>
      </c>
      <c r="CR65" s="35">
        <v>0</v>
      </c>
      <c r="CS65" s="35">
        <v>0</v>
      </c>
      <c r="CT65" s="35">
        <v>0</v>
      </c>
      <c r="CU65" s="35">
        <v>0</v>
      </c>
      <c r="CV65" s="35">
        <v>0</v>
      </c>
      <c r="CW65" s="35">
        <v>0</v>
      </c>
      <c r="CX65" s="35">
        <v>0</v>
      </c>
      <c r="CY65" s="35">
        <v>0</v>
      </c>
      <c r="CZ65" s="35">
        <v>0</v>
      </c>
      <c r="DA65" s="35">
        <v>0</v>
      </c>
      <c r="DB65" s="35">
        <v>0</v>
      </c>
      <c r="DC65" s="35">
        <v>1</v>
      </c>
      <c r="DD65" s="35">
        <v>0</v>
      </c>
      <c r="DO65" s="35" t="s">
        <v>1280</v>
      </c>
      <c r="DP65" s="35">
        <v>0</v>
      </c>
      <c r="DQ65" s="35">
        <v>0</v>
      </c>
      <c r="DR65" s="35">
        <v>0</v>
      </c>
      <c r="DS65" s="35">
        <v>0</v>
      </c>
      <c r="DT65" s="35">
        <v>0</v>
      </c>
      <c r="DU65" s="35">
        <v>0</v>
      </c>
      <c r="DV65" s="35">
        <v>0</v>
      </c>
      <c r="DW65" s="35">
        <v>0</v>
      </c>
      <c r="DX65" s="35">
        <v>0</v>
      </c>
      <c r="DY65" s="35">
        <v>0</v>
      </c>
      <c r="DZ65" s="35">
        <v>0</v>
      </c>
      <c r="EA65" s="35">
        <v>0</v>
      </c>
      <c r="EB65" s="35">
        <v>0</v>
      </c>
      <c r="EC65" s="35">
        <v>0</v>
      </c>
      <c r="ED65" s="35">
        <v>1</v>
      </c>
      <c r="EE65" s="35">
        <v>0</v>
      </c>
      <c r="EL65" s="35">
        <v>4</v>
      </c>
      <c r="EM65" s="35">
        <v>4</v>
      </c>
      <c r="EN65" s="35">
        <v>2</v>
      </c>
      <c r="EO65" s="35">
        <v>4</v>
      </c>
      <c r="EP65" s="35">
        <v>4</v>
      </c>
      <c r="EQ65" s="35">
        <v>3</v>
      </c>
      <c r="ER65" s="35" t="s">
        <v>1599</v>
      </c>
      <c r="ES65" s="35">
        <v>4</v>
      </c>
      <c r="ET65" s="35">
        <v>4</v>
      </c>
      <c r="EU65" s="35">
        <v>4</v>
      </c>
      <c r="EV65" s="35">
        <v>4</v>
      </c>
      <c r="EW65" s="35">
        <v>4</v>
      </c>
      <c r="EX65" s="35">
        <v>4</v>
      </c>
      <c r="EY65" s="35">
        <v>4</v>
      </c>
      <c r="EZ65" s="35">
        <v>3</v>
      </c>
      <c r="FA65" s="35">
        <v>4</v>
      </c>
      <c r="FB65" s="35">
        <v>3</v>
      </c>
      <c r="FC65" s="35" t="s">
        <v>1599</v>
      </c>
      <c r="FD65" s="35" t="s">
        <v>1599</v>
      </c>
      <c r="FE65" s="35" t="s">
        <v>1599</v>
      </c>
      <c r="FF65" s="35" t="s">
        <v>1599</v>
      </c>
      <c r="FG65" s="35" t="s">
        <v>1599</v>
      </c>
      <c r="FH65" s="35" t="s">
        <v>1296</v>
      </c>
      <c r="FI65" s="35" t="s">
        <v>54</v>
      </c>
      <c r="FJ65"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touriste</v>
      </c>
      <c r="FK65" s="48" t="str">
        <f>IF(Tableau2[[#This Row],['[tour_exc']]]="excursionniste","exc",IF(Tableau2[[#This Row],['[categorie_corrige']]]="Itinérant","iti","tour"))</f>
        <v>tour</v>
      </c>
      <c r="FL65" s="48" t="str">
        <f>CONCATENATE(Tableau2[[#This Row],['[id_troncon']]],"-",Tableau2[[#This Row],['[profil']]])</f>
        <v>4-tour</v>
      </c>
      <c r="FM65" s="37">
        <v>7</v>
      </c>
      <c r="FN65" s="72">
        <v>7</v>
      </c>
      <c r="FO65" s="35" t="s">
        <v>1354</v>
      </c>
      <c r="FR65" s="48" t="s">
        <v>2024</v>
      </c>
      <c r="FS65" s="48" t="str">
        <f>IF(AND(ISTEXT(Tableau2[[#This Row],['[mode_heb_regroupe']]]),Tableau2[[#This Row],['[mode_heb_regroupe']]]="Non marchand"),"Non marchand",IF(AND(ISTEXT(Tableau2[[#This Row],['[mode_heb_regroupe']]]),Tableau2[[#This Row],['[mode_heb_regroupe']]]&lt;&gt;"Non marchand"),"Marchand",""))</f>
        <v>Marchand</v>
      </c>
      <c r="FT65" s="35" t="s">
        <v>54</v>
      </c>
      <c r="FV65" s="35" t="s">
        <v>782</v>
      </c>
      <c r="FY65" s="60" t="str">
        <f>IF(ISNUMBER(Tableau2[[#This Row],['[distance_heb_enq']]]),Tableau2[[#This Row],['[distance_heb_enq']]]*(1.1+0.3*EXP(-Tableau2[[#This Row],['[distance_heb_enq']]]/20)),"")</f>
        <v/>
      </c>
      <c r="FZ65" s="35" t="s">
        <v>1296</v>
      </c>
      <c r="GB65" s="35" t="s">
        <v>1284</v>
      </c>
      <c r="GM65" s="35"/>
      <c r="GN65" s="35" t="s">
        <v>1277</v>
      </c>
      <c r="GO65" s="35">
        <v>1</v>
      </c>
      <c r="GP65" s="35">
        <v>0</v>
      </c>
      <c r="GQ65" s="35">
        <v>0</v>
      </c>
      <c r="GR65" s="35">
        <v>0</v>
      </c>
      <c r="GS65" s="35">
        <v>0</v>
      </c>
      <c r="GT65" s="35">
        <v>0</v>
      </c>
      <c r="GU65" s="35">
        <v>0</v>
      </c>
      <c r="GV65" s="35">
        <v>0</v>
      </c>
      <c r="GW65" s="35">
        <v>0</v>
      </c>
      <c r="GY65" s="48"/>
      <c r="HB65" s="48" t="str">
        <f>IF(ISNUMBER(Tableau2[[#This Row],['[tour_dep_to']]]),Tableau2[[#This Row],['[tour_dep_to']]]/Tableau2[[#This Row],['[tour_to_nb_jour']]],"")</f>
        <v/>
      </c>
      <c r="HE65" s="20"/>
      <c r="HF65" s="48" t="str">
        <f>IF(AND(ISTEXT(Tableau2[[#This Row],['[intention_dep']]]),Tableau2[[#This Row],['[tour_exc']]]="excursionniste"),Tableau2[[#This Row],['[intention_dep']]],"")</f>
        <v/>
      </c>
      <c r="HG65" s="48" t="str">
        <f>IF(AND(ISTEXT(Tableau2[[#This Row],['[intention_dep']]]),Tableau2[[#This Row],['[tour_exc']]]="touriste"),Tableau2[[#This Row],['[intention_dep']]],"")</f>
        <v/>
      </c>
      <c r="HJ65" s="20">
        <v>75</v>
      </c>
      <c r="HN65" s="20">
        <v>90</v>
      </c>
      <c r="HO65" s="20"/>
      <c r="HP65" s="20" t="s">
        <v>1599</v>
      </c>
      <c r="HQ65" s="20"/>
      <c r="HR65" s="20" t="s">
        <v>1599</v>
      </c>
      <c r="HS65" s="20"/>
      <c r="HT65" s="20" t="s">
        <v>1599</v>
      </c>
      <c r="HU65" s="20"/>
      <c r="HX65" s="20" t="s">
        <v>1599</v>
      </c>
      <c r="JW65"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pas exploitable</v>
      </c>
      <c r="JX65"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65" s="35" t="s">
        <v>1923</v>
      </c>
      <c r="KA65" s="35">
        <v>0</v>
      </c>
      <c r="KB65" s="35">
        <v>1</v>
      </c>
      <c r="KC65" s="35">
        <v>0</v>
      </c>
      <c r="KD65" s="35"/>
      <c r="KE65" s="48"/>
      <c r="KF65" s="35" t="s">
        <v>1486</v>
      </c>
      <c r="KG65" s="48"/>
      <c r="KH65" s="44">
        <v>18110</v>
      </c>
      <c r="KI65" s="35" t="s">
        <v>1281</v>
      </c>
      <c r="KL65" s="48" t="str">
        <f>IF(ISNUMBER(Tableau2[[#This Row],['[distance_domicile_enq']]]),Tableau2[[#This Row],['[distance_domicile_enq']]]*(1.1+0.3*EXP(-Tableau2[[#This Row],['[distance_domicile_enq']]]/20)),"")</f>
        <v/>
      </c>
      <c r="KN65" s="48"/>
      <c r="KO65" s="48"/>
      <c r="KP65" s="35">
        <v>67</v>
      </c>
      <c r="KQ65" s="35" t="s">
        <v>1301</v>
      </c>
      <c r="KR65" s="35" t="s">
        <v>1283</v>
      </c>
      <c r="KS65" s="35"/>
      <c r="KW65" s="35" t="s">
        <v>1310</v>
      </c>
    </row>
    <row r="66" spans="1:311" x14ac:dyDescent="0.2">
      <c r="A66" s="35" t="s">
        <v>1612</v>
      </c>
      <c r="B66" s="35" t="s">
        <v>568</v>
      </c>
      <c r="C66" s="35" t="s">
        <v>235</v>
      </c>
      <c r="D66" s="60">
        <v>1</v>
      </c>
      <c r="E66" s="48">
        <f>Tableau2[[#This Row],['[taille_totale_groupe_corrige']]]/Tableau2[[#This Row],['[nb_repondant_groupe']]]</f>
        <v>3</v>
      </c>
      <c r="F66" s="48"/>
      <c r="G66" s="48" t="str">
        <f>CONCATENATE(Tableau2[[#This Row],['[id_site_enq']]],"-",Tableau2[[#This Row],['[date_enq_num']]],"-",Tableau2[[#This Row],['[categorie_corrige']]])</f>
        <v>50-43358-</v>
      </c>
      <c r="H66" s="61">
        <v>1</v>
      </c>
      <c r="I66" s="35">
        <v>50</v>
      </c>
      <c r="J66" s="35" t="s">
        <v>795</v>
      </c>
      <c r="K66" s="36">
        <v>43358</v>
      </c>
      <c r="L66" s="37">
        <f t="shared" si="3"/>
        <v>43358</v>
      </c>
      <c r="M66" s="35">
        <v>12</v>
      </c>
      <c r="N66" s="35">
        <v>17</v>
      </c>
      <c r="P66" s="35">
        <v>43</v>
      </c>
      <c r="Q66" s="35">
        <v>4</v>
      </c>
      <c r="R66" s="60" t="str">
        <f>IF(OR(ISNUMBER(Tableau2[[#This Row],['[monvelo_musc']]]),ISNUMBER(Tableau2[[#This Row],['[monvelo_vae']]]),ISNUMBER(Tableau2[[#This Row],['[pret_musc']]]),ISNUMBER(Tableau2[[#This Row],['[pret_vae']]]),ISNUMBER(Tableau2[[#This Row],['[loc_vae']]]),ISNUMBER(Tableau2[[#This Row],['[loc_musc']]])),SUM(Tableau2[[#This Row],['[monvelo_musc']]:['[loc_vae']]]),"")</f>
        <v/>
      </c>
      <c r="S66" s="60" t="str">
        <f>IF(OR(ISNUMBER(Tableau2[[#This Row],['[monvelo_vae']]]),ISNUMBER(Tableau2[[#This Row],['[pret_vae']]]),ISNUMBER(Tableau2[[#This Row],['[loc_vae']]])),Tableau2[[#This Row],['[monvelo_vae']]]+Tableau2[[#This Row],['[pret_vae']]]+Tableau2[[#This Row],['[loc_vae']]],"")</f>
        <v/>
      </c>
      <c r="T66" s="60" t="str">
        <f>IF(OR(ISNUMBER(Tableau2[[#This Row],['[monvelo_musc']]]),ISNUMBER(Tableau2[[#This Row],['[pret_musc']]]),ISNUMBER(Tableau2[[#This Row],['[loc_musc']]])),Tableau2[[#This Row],['[monvelo_musc']]]+Tableau2[[#This Row],['[pret_musc']]]+Tableau2[[#This Row],['[loc_musc']]],"")</f>
        <v/>
      </c>
      <c r="U66" s="60" t="str">
        <f>IF(OR(ISNUMBER(Tableau2[[#This Row],['[loc_musc']]]),ISNUMBER(Tableau2[[#This Row],['[loc_vae']]])),Tableau2[[#This Row],['[loc_musc']]]+Tableau2[[#This Row],['[loc_vae']]],"")</f>
        <v/>
      </c>
      <c r="AL66" s="35" t="s">
        <v>1274</v>
      </c>
      <c r="AM66" s="48" t="s">
        <v>1274</v>
      </c>
      <c r="AN66" s="35" t="s">
        <v>1275</v>
      </c>
      <c r="AP66" s="37">
        <v>6</v>
      </c>
      <c r="AQ66" s="72">
        <v>6</v>
      </c>
      <c r="AR66" s="72">
        <v>6</v>
      </c>
      <c r="AS66" s="72">
        <f>Tableau2[[#This Row],['[km_sortie_corrige']]]*Tableau2[[#This Row],['[coef_red']]]</f>
        <v>0</v>
      </c>
      <c r="AT66" s="72">
        <f>Tableau2[[#This Row],['[km_sortie_corrige']]]*Tableau2[[#This Row],['[coef_red']]]*IF(Tableau2[[#This Row],['[type_trajet']]]="Boucle",0.4,1)</f>
        <v>0</v>
      </c>
      <c r="AU66" s="35" t="s">
        <v>1276</v>
      </c>
      <c r="AW66" s="35" t="s">
        <v>1277</v>
      </c>
      <c r="AX66" s="35">
        <v>1</v>
      </c>
      <c r="AY66" s="35">
        <v>0</v>
      </c>
      <c r="AZ66" s="35">
        <v>0</v>
      </c>
      <c r="BA66" s="35">
        <v>0</v>
      </c>
      <c r="BB66" s="35">
        <v>0</v>
      </c>
      <c r="BC66" s="35">
        <v>0</v>
      </c>
      <c r="BD66" s="35">
        <v>0</v>
      </c>
      <c r="BE66" s="35">
        <v>0</v>
      </c>
      <c r="BI66" s="48" t="str">
        <f>IF(OR(Tableau2[[#This Row],['[type_groupe']]]="En famille",Tableau2[[#This Row],['[type_groupe']]]="Avec des amis",Tableau2[[#This Row],['[type_groupe']]]="En club",Tableau2[[#This Row],['[type_groupe']]]="En groupe avec une agence ou TO"),"En groupe",Tableau2[[#This Row],['[type_groupe']]])</f>
        <v>En groupe</v>
      </c>
      <c r="BJ66"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groupe</v>
      </c>
      <c r="BK66" s="35" t="s">
        <v>1287</v>
      </c>
      <c r="BL66" s="35">
        <v>0</v>
      </c>
      <c r="BM66" s="35">
        <v>0</v>
      </c>
      <c r="BN66" s="35">
        <v>1</v>
      </c>
      <c r="BO66" s="35">
        <v>0</v>
      </c>
      <c r="BP66" s="35">
        <v>0</v>
      </c>
      <c r="BQ66" s="35">
        <v>0</v>
      </c>
      <c r="BR66" s="35">
        <v>0</v>
      </c>
      <c r="BU66" s="72">
        <f>Tableau2[[#This Row],['[nb_enfants']]]+Tableau2[[#This Row],['[nb_adultes']]]</f>
        <v>3</v>
      </c>
      <c r="BV66" s="72">
        <f>Tableau2[[#This Row],['[taille_totale_groupe']]]</f>
        <v>3</v>
      </c>
      <c r="BW66" s="37">
        <v>1</v>
      </c>
      <c r="BX66" s="37">
        <v>2</v>
      </c>
      <c r="BY66" s="35" t="s">
        <v>1664</v>
      </c>
      <c r="BZ66" s="35">
        <v>1</v>
      </c>
      <c r="CA66" s="35">
        <v>1</v>
      </c>
      <c r="CB66" s="35">
        <v>0</v>
      </c>
      <c r="CC66" s="35">
        <v>0</v>
      </c>
      <c r="CD66" s="35">
        <v>0</v>
      </c>
      <c r="CE66" s="35">
        <v>0</v>
      </c>
      <c r="CF66" s="35">
        <v>0</v>
      </c>
      <c r="CG66" s="35">
        <v>0</v>
      </c>
      <c r="CH66" s="35">
        <v>0</v>
      </c>
      <c r="CI66" s="35">
        <v>0</v>
      </c>
      <c r="CJ66" s="35">
        <v>0</v>
      </c>
      <c r="CK66" s="35">
        <v>0</v>
      </c>
      <c r="CL66" s="35">
        <v>0</v>
      </c>
      <c r="CO66" s="35" t="s">
        <v>1291</v>
      </c>
      <c r="CP66" s="35">
        <v>2</v>
      </c>
      <c r="CQ66" s="35" t="s">
        <v>1772</v>
      </c>
      <c r="CR66" s="35">
        <v>0</v>
      </c>
      <c r="CS66" s="35">
        <v>0</v>
      </c>
      <c r="CT66" s="35">
        <v>0</v>
      </c>
      <c r="CU66" s="35">
        <v>0</v>
      </c>
      <c r="CV66" s="35">
        <v>0</v>
      </c>
      <c r="CW66" s="35">
        <v>0</v>
      </c>
      <c r="CX66" s="35">
        <v>0</v>
      </c>
      <c r="CY66" s="35">
        <v>0</v>
      </c>
      <c r="CZ66" s="35">
        <v>0</v>
      </c>
      <c r="DA66" s="35">
        <v>0</v>
      </c>
      <c r="DB66" s="35">
        <v>0</v>
      </c>
      <c r="DC66" s="35">
        <v>1</v>
      </c>
      <c r="DD66" s="35">
        <v>0</v>
      </c>
      <c r="DO66" s="35" t="s">
        <v>1790</v>
      </c>
      <c r="DP66" s="35">
        <v>0</v>
      </c>
      <c r="DQ66" s="35">
        <v>0</v>
      </c>
      <c r="DR66" s="35">
        <v>0</v>
      </c>
      <c r="DS66" s="35">
        <v>0</v>
      </c>
      <c r="DT66" s="35">
        <v>0</v>
      </c>
      <c r="DU66" s="35">
        <v>0</v>
      </c>
      <c r="DV66" s="35">
        <v>0</v>
      </c>
      <c r="DW66" s="35">
        <v>0</v>
      </c>
      <c r="DX66" s="35">
        <v>0</v>
      </c>
      <c r="DY66" s="35">
        <v>0</v>
      </c>
      <c r="DZ66" s="35">
        <v>0</v>
      </c>
      <c r="EA66" s="35">
        <v>0</v>
      </c>
      <c r="EB66" s="35">
        <v>0</v>
      </c>
      <c r="EC66" s="35">
        <v>1</v>
      </c>
      <c r="ED66" s="35">
        <v>1</v>
      </c>
      <c r="EE66" s="35">
        <v>0</v>
      </c>
      <c r="EL66" s="35">
        <v>4</v>
      </c>
      <c r="EM66" s="35">
        <v>4</v>
      </c>
      <c r="EN66" s="35">
        <v>3</v>
      </c>
      <c r="EO66" s="35">
        <v>4</v>
      </c>
      <c r="EP66" s="35">
        <v>3</v>
      </c>
      <c r="EQ66" s="35">
        <v>3</v>
      </c>
      <c r="ER66" s="35" t="s">
        <v>1599</v>
      </c>
      <c r="ES66" s="35">
        <v>4</v>
      </c>
      <c r="ET66" s="35">
        <v>4</v>
      </c>
      <c r="EU66" s="35">
        <v>3</v>
      </c>
      <c r="EV66" s="35" t="s">
        <v>1599</v>
      </c>
      <c r="EW66" s="35" t="s">
        <v>1599</v>
      </c>
      <c r="EX66" s="35" t="s">
        <v>1599</v>
      </c>
      <c r="EY66" s="35" t="s">
        <v>1599</v>
      </c>
      <c r="EZ66" s="35" t="s">
        <v>1599</v>
      </c>
      <c r="FA66" s="35" t="s">
        <v>1599</v>
      </c>
      <c r="FB66" s="35">
        <v>4</v>
      </c>
      <c r="FC66" s="35" t="s">
        <v>1599</v>
      </c>
      <c r="FD66" s="35" t="s">
        <v>1599</v>
      </c>
      <c r="FE66" s="35" t="s">
        <v>1599</v>
      </c>
      <c r="FF66" s="35" t="s">
        <v>1599</v>
      </c>
      <c r="FG66" s="35" t="s">
        <v>1599</v>
      </c>
      <c r="FH66" s="35" t="s">
        <v>1881</v>
      </c>
      <c r="FI66" s="35" t="s">
        <v>51</v>
      </c>
      <c r="FJ66"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excursionniste</v>
      </c>
      <c r="FK66" s="48" t="str">
        <f>IF(Tableau2[[#This Row],['[tour_exc']]]="excursionniste","exc",IF(Tableau2[[#This Row],['[categorie_corrige']]]="Itinérant","iti","tour"))</f>
        <v>exc</v>
      </c>
      <c r="FL66" s="48" t="str">
        <f>CONCATENATE(Tableau2[[#This Row],['[id_troncon']]],"-",Tableau2[[#This Row],['[profil']]])</f>
        <v>4-exc</v>
      </c>
      <c r="FM66" s="37"/>
      <c r="FN66" s="72" t="s">
        <v>1599</v>
      </c>
      <c r="FS66" s="48" t="str">
        <f>IF(AND(ISTEXT(Tableau2[[#This Row],['[mode_heb_regroupe']]]),Tableau2[[#This Row],['[mode_heb_regroupe']]]="Non marchand"),"Non marchand",IF(AND(ISTEXT(Tableau2[[#This Row],['[mode_heb_regroupe']]]),Tableau2[[#This Row],['[mode_heb_regroupe']]]&lt;&gt;"Non marchand"),"Marchand",""))</f>
        <v/>
      </c>
      <c r="FY66" s="60" t="str">
        <f>IF(ISNUMBER(Tableau2[[#This Row],['[distance_heb_enq']]]),Tableau2[[#This Row],['[distance_heb_enq']]]*(1.1+0.3*EXP(-Tableau2[[#This Row],['[distance_heb_enq']]]/20)),"")</f>
        <v/>
      </c>
      <c r="GM66" s="35"/>
      <c r="GN66" s="35" t="s">
        <v>1599</v>
      </c>
      <c r="GO66" s="35"/>
      <c r="GP66" s="35"/>
      <c r="GQ66" s="35"/>
      <c r="GY66" s="48"/>
      <c r="HB66" s="48" t="str">
        <f>IF(ISNUMBER(Tableau2[[#This Row],['[tour_dep_to']]]),Tableau2[[#This Row],['[tour_dep_to']]]/Tableau2[[#This Row],['[tour_to_nb_jour']]],"")</f>
        <v/>
      </c>
      <c r="HE66" s="20" t="s">
        <v>51</v>
      </c>
      <c r="HF66" s="48" t="str">
        <f>IF(AND(ISTEXT(Tableau2[[#This Row],['[intention_dep']]]),Tableau2[[#This Row],['[tour_exc']]]="excursionniste"),Tableau2[[#This Row],['[intention_dep']]],"")</f>
        <v>Non</v>
      </c>
      <c r="HG66" s="48" t="str">
        <f>IF(AND(ISTEXT(Tableau2[[#This Row],['[intention_dep']]]),Tableau2[[#This Row],['[tour_exc']]]="touriste"),Tableau2[[#This Row],['[intention_dep']]],"")</f>
        <v/>
      </c>
      <c r="HJ66" s="20"/>
      <c r="HN66" s="20" t="s">
        <v>1599</v>
      </c>
      <c r="HO66" s="20"/>
      <c r="HP66" s="20" t="s">
        <v>1599</v>
      </c>
      <c r="HQ66" s="20"/>
      <c r="HR66" s="20" t="s">
        <v>1599</v>
      </c>
      <c r="HS66" s="20"/>
      <c r="HT66" s="20" t="s">
        <v>1599</v>
      </c>
      <c r="HU66" s="20"/>
      <c r="HX66" s="20" t="s">
        <v>1599</v>
      </c>
      <c r="JW66"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
      </c>
      <c r="JX66"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66" s="35" t="s">
        <v>1325</v>
      </c>
      <c r="KA66" s="35">
        <v>1</v>
      </c>
      <c r="KB66" s="35">
        <v>0</v>
      </c>
      <c r="KC66" s="35">
        <v>0</v>
      </c>
      <c r="KD66" s="35"/>
      <c r="KE66" s="48"/>
      <c r="KF66" s="35" t="s">
        <v>795</v>
      </c>
      <c r="KG66" s="48"/>
      <c r="KH66" s="44">
        <v>17000</v>
      </c>
      <c r="KI66" s="35" t="s">
        <v>1281</v>
      </c>
      <c r="KL66" s="48" t="str">
        <f>IF(ISNUMBER(Tableau2[[#This Row],['[distance_domicile_enq']]]),Tableau2[[#This Row],['[distance_domicile_enq']]]*(1.1+0.3*EXP(-Tableau2[[#This Row],['[distance_domicile_enq']]]/20)),"")</f>
        <v/>
      </c>
      <c r="KN66" s="48"/>
      <c r="KO66" s="48"/>
      <c r="KP66" s="35">
        <v>31</v>
      </c>
      <c r="KQ66" s="35" t="s">
        <v>1301</v>
      </c>
      <c r="KR66" s="35" t="s">
        <v>1336</v>
      </c>
      <c r="KS66" s="35"/>
      <c r="KU66" s="35">
        <v>3700</v>
      </c>
      <c r="KW66" s="35" t="s">
        <v>1310</v>
      </c>
    </row>
    <row r="67" spans="1:311" x14ac:dyDescent="0.2">
      <c r="A67" s="35" t="s">
        <v>1612</v>
      </c>
      <c r="B67" s="35" t="s">
        <v>568</v>
      </c>
      <c r="C67" s="35" t="s">
        <v>236</v>
      </c>
      <c r="D67" s="60">
        <v>1</v>
      </c>
      <c r="E67" s="48">
        <f>Tableau2[[#This Row],['[taille_totale_groupe_corrige']]]/Tableau2[[#This Row],['[nb_repondant_groupe']]]</f>
        <v>2</v>
      </c>
      <c r="F67" s="48"/>
      <c r="G67" s="48" t="str">
        <f>CONCATENATE(Tableau2[[#This Row],['[id_site_enq']]],"-",Tableau2[[#This Row],['[date_enq_num']]],"-",Tableau2[[#This Row],['[categorie_corrige']]])</f>
        <v>50-43358-</v>
      </c>
      <c r="H67" s="61">
        <v>1</v>
      </c>
      <c r="I67" s="35">
        <v>50</v>
      </c>
      <c r="J67" s="35" t="s">
        <v>795</v>
      </c>
      <c r="K67" s="36">
        <v>43358</v>
      </c>
      <c r="L67" s="37">
        <f t="shared" si="3"/>
        <v>43358</v>
      </c>
      <c r="M67" s="35">
        <v>12</v>
      </c>
      <c r="N67" s="35">
        <v>17</v>
      </c>
      <c r="P67" s="35">
        <v>43</v>
      </c>
      <c r="Q67" s="35">
        <v>4</v>
      </c>
      <c r="R67" s="60" t="str">
        <f>IF(OR(ISNUMBER(Tableau2[[#This Row],['[monvelo_musc']]]),ISNUMBER(Tableau2[[#This Row],['[monvelo_vae']]]),ISNUMBER(Tableau2[[#This Row],['[pret_musc']]]),ISNUMBER(Tableau2[[#This Row],['[pret_vae']]]),ISNUMBER(Tableau2[[#This Row],['[loc_vae']]]),ISNUMBER(Tableau2[[#This Row],['[loc_musc']]])),SUM(Tableau2[[#This Row],['[monvelo_musc']]:['[loc_vae']]]),"")</f>
        <v/>
      </c>
      <c r="S67" s="60" t="str">
        <f>IF(OR(ISNUMBER(Tableau2[[#This Row],['[monvelo_vae']]]),ISNUMBER(Tableau2[[#This Row],['[pret_vae']]]),ISNUMBER(Tableau2[[#This Row],['[loc_vae']]])),Tableau2[[#This Row],['[monvelo_vae']]]+Tableau2[[#This Row],['[pret_vae']]]+Tableau2[[#This Row],['[loc_vae']]],"")</f>
        <v/>
      </c>
      <c r="T67" s="60" t="str">
        <f>IF(OR(ISNUMBER(Tableau2[[#This Row],['[monvelo_musc']]]),ISNUMBER(Tableau2[[#This Row],['[pret_musc']]]),ISNUMBER(Tableau2[[#This Row],['[loc_musc']]])),Tableau2[[#This Row],['[monvelo_musc']]]+Tableau2[[#This Row],['[pret_musc']]]+Tableau2[[#This Row],['[loc_musc']]],"")</f>
        <v/>
      </c>
      <c r="U67" s="60" t="str">
        <f>IF(OR(ISNUMBER(Tableau2[[#This Row],['[loc_musc']]]),ISNUMBER(Tableau2[[#This Row],['[loc_vae']]])),Tableau2[[#This Row],['[loc_musc']]]+Tableau2[[#This Row],['[loc_vae']]],"")</f>
        <v/>
      </c>
      <c r="AL67" s="35" t="s">
        <v>1339</v>
      </c>
      <c r="AM67" s="48" t="s">
        <v>1339</v>
      </c>
      <c r="AN67" s="35" t="s">
        <v>1275</v>
      </c>
      <c r="AP67" s="37">
        <v>30</v>
      </c>
      <c r="AQ67" s="72">
        <v>30</v>
      </c>
      <c r="AR67" s="72">
        <v>30</v>
      </c>
      <c r="AS67" s="72">
        <f>Tableau2[[#This Row],['[km_sortie_corrige']]]*Tableau2[[#This Row],['[coef_red']]]</f>
        <v>0</v>
      </c>
      <c r="AT67" s="72">
        <f>Tableau2[[#This Row],['[km_sortie_corrige']]]*Tableau2[[#This Row],['[coef_red']]]*IF(Tableau2[[#This Row],['[type_trajet']]]="Boucle",0.4,1)</f>
        <v>0</v>
      </c>
      <c r="AU67" s="35" t="s">
        <v>1340</v>
      </c>
      <c r="AW67" s="35" t="s">
        <v>201</v>
      </c>
      <c r="AX67" s="35">
        <v>0</v>
      </c>
      <c r="AY67" s="35">
        <v>1</v>
      </c>
      <c r="AZ67" s="35">
        <v>0</v>
      </c>
      <c r="BA67" s="35">
        <v>0</v>
      </c>
      <c r="BB67" s="35">
        <v>0</v>
      </c>
      <c r="BC67" s="35">
        <v>0</v>
      </c>
      <c r="BD67" s="35">
        <v>0</v>
      </c>
      <c r="BE67" s="35">
        <v>0</v>
      </c>
      <c r="BH67" s="37">
        <v>20</v>
      </c>
      <c r="BI67" s="48" t="str">
        <f>IF(OR(Tableau2[[#This Row],['[type_groupe']]]="En famille",Tableau2[[#This Row],['[type_groupe']]]="Avec des amis",Tableau2[[#This Row],['[type_groupe']]]="En club",Tableau2[[#This Row],['[type_groupe']]]="En groupe avec une agence ou TO"),"En groupe",Tableau2[[#This Row],['[type_groupe']]])</f>
        <v>En couple</v>
      </c>
      <c r="BJ67"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couple</v>
      </c>
      <c r="BK67" s="35" t="s">
        <v>1311</v>
      </c>
      <c r="BL67" s="35">
        <v>0</v>
      </c>
      <c r="BM67" s="35">
        <v>1</v>
      </c>
      <c r="BN67" s="35">
        <v>0</v>
      </c>
      <c r="BO67" s="35">
        <v>0</v>
      </c>
      <c r="BP67" s="35">
        <v>0</v>
      </c>
      <c r="BQ67" s="35">
        <v>0</v>
      </c>
      <c r="BR67" s="35">
        <v>0</v>
      </c>
      <c r="BU67" s="72">
        <f>Tableau2[[#This Row],['[nb_enfants']]]+Tableau2[[#This Row],['[nb_adultes']]]</f>
        <v>2</v>
      </c>
      <c r="BV67" s="72">
        <f>Tableau2[[#This Row],['[taille_totale_groupe']]]</f>
        <v>2</v>
      </c>
      <c r="BW67" s="37">
        <v>0</v>
      </c>
      <c r="BX67" s="37">
        <v>2</v>
      </c>
      <c r="BY67" s="35" t="s">
        <v>1673</v>
      </c>
      <c r="BZ67" s="35">
        <v>0</v>
      </c>
      <c r="CA67" s="35">
        <v>1</v>
      </c>
      <c r="CB67" s="35">
        <v>1</v>
      </c>
      <c r="CC67" s="35">
        <v>0</v>
      </c>
      <c r="CD67" s="35">
        <v>0</v>
      </c>
      <c r="CE67" s="35">
        <v>0</v>
      </c>
      <c r="CF67" s="35">
        <v>0</v>
      </c>
      <c r="CG67" s="35">
        <v>0</v>
      </c>
      <c r="CH67" s="35">
        <v>0</v>
      </c>
      <c r="CI67" s="35">
        <v>0</v>
      </c>
      <c r="CJ67" s="35">
        <v>0</v>
      </c>
      <c r="CK67" s="35">
        <v>1</v>
      </c>
      <c r="CL67" s="35">
        <v>0</v>
      </c>
      <c r="CO67" s="35" t="s">
        <v>1291</v>
      </c>
      <c r="CP67" s="35">
        <v>5</v>
      </c>
      <c r="CQ67" s="35" t="s">
        <v>1731</v>
      </c>
      <c r="CR67" s="35">
        <v>1</v>
      </c>
      <c r="CS67" s="35">
        <v>0</v>
      </c>
      <c r="CT67" s="35">
        <v>1</v>
      </c>
      <c r="CU67" s="35">
        <v>0</v>
      </c>
      <c r="CV67" s="35">
        <v>0</v>
      </c>
      <c r="CW67" s="35">
        <v>0</v>
      </c>
      <c r="CX67" s="35">
        <v>0</v>
      </c>
      <c r="CY67" s="35">
        <v>0</v>
      </c>
      <c r="CZ67" s="35">
        <v>0</v>
      </c>
      <c r="DA67" s="35">
        <v>0</v>
      </c>
      <c r="DB67" s="35">
        <v>0</v>
      </c>
      <c r="DC67" s="35">
        <v>0</v>
      </c>
      <c r="DD67" s="35">
        <v>0</v>
      </c>
      <c r="DO67" s="35" t="s">
        <v>1814</v>
      </c>
      <c r="DP67" s="35">
        <v>0</v>
      </c>
      <c r="DQ67" s="35">
        <v>0</v>
      </c>
      <c r="DR67" s="35">
        <v>0</v>
      </c>
      <c r="DS67" s="35">
        <v>1</v>
      </c>
      <c r="DT67" s="35">
        <v>0</v>
      </c>
      <c r="DU67" s="35">
        <v>1</v>
      </c>
      <c r="DV67" s="35">
        <v>0</v>
      </c>
      <c r="DW67" s="35">
        <v>0</v>
      </c>
      <c r="DX67" s="35">
        <v>0</v>
      </c>
      <c r="DY67" s="35">
        <v>0</v>
      </c>
      <c r="DZ67" s="35">
        <v>0</v>
      </c>
      <c r="EA67" s="35">
        <v>0</v>
      </c>
      <c r="EB67" s="35">
        <v>0</v>
      </c>
      <c r="EC67" s="35">
        <v>0</v>
      </c>
      <c r="ED67" s="35">
        <v>0</v>
      </c>
      <c r="EE67" s="35">
        <v>0</v>
      </c>
      <c r="EL67" s="35" t="s">
        <v>1599</v>
      </c>
      <c r="EM67" s="35" t="s">
        <v>1599</v>
      </c>
      <c r="EN67" s="35" t="s">
        <v>1599</v>
      </c>
      <c r="EO67" s="35" t="s">
        <v>1599</v>
      </c>
      <c r="EP67" s="35" t="s">
        <v>1599</v>
      </c>
      <c r="EQ67" s="35" t="s">
        <v>1599</v>
      </c>
      <c r="ER67" s="35" t="s">
        <v>1599</v>
      </c>
      <c r="ES67" s="35" t="s">
        <v>1599</v>
      </c>
      <c r="ET67" s="35" t="s">
        <v>1599</v>
      </c>
      <c r="EU67" s="35" t="s">
        <v>1599</v>
      </c>
      <c r="EV67" s="35" t="s">
        <v>1599</v>
      </c>
      <c r="EW67" s="35" t="s">
        <v>1599</v>
      </c>
      <c r="EX67" s="35" t="s">
        <v>1599</v>
      </c>
      <c r="EY67" s="35" t="s">
        <v>1599</v>
      </c>
      <c r="EZ67" s="35" t="s">
        <v>1599</v>
      </c>
      <c r="FA67" s="35" t="s">
        <v>1599</v>
      </c>
      <c r="FB67" s="35" t="s">
        <v>1599</v>
      </c>
      <c r="FC67" s="35" t="s">
        <v>1599</v>
      </c>
      <c r="FD67" s="35" t="s">
        <v>1599</v>
      </c>
      <c r="FE67" s="35" t="s">
        <v>1599</v>
      </c>
      <c r="FF67" s="35" t="s">
        <v>1599</v>
      </c>
      <c r="FG67" s="35" t="s">
        <v>1599</v>
      </c>
      <c r="FH67" s="35" t="s">
        <v>1317</v>
      </c>
      <c r="FI67" s="35" t="s">
        <v>54</v>
      </c>
      <c r="FJ67"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touriste</v>
      </c>
      <c r="FK67" s="48" t="str">
        <f>IF(Tableau2[[#This Row],['[tour_exc']]]="excursionniste","exc",IF(Tableau2[[#This Row],['[categorie_corrige']]]="Itinérant","iti","tour"))</f>
        <v>tour</v>
      </c>
      <c r="FL67" s="48" t="str">
        <f>CONCATENATE(Tableau2[[#This Row],['[id_troncon']]],"-",Tableau2[[#This Row],['[profil']]])</f>
        <v>4-tour</v>
      </c>
      <c r="FM67" s="37">
        <v>10</v>
      </c>
      <c r="FN67" s="72">
        <v>10</v>
      </c>
      <c r="FO67" s="35" t="s">
        <v>1359</v>
      </c>
      <c r="FR67" s="48" t="s">
        <v>2024</v>
      </c>
      <c r="FS67" s="48" t="str">
        <f>IF(AND(ISTEXT(Tableau2[[#This Row],['[mode_heb_regroupe']]]),Tableau2[[#This Row],['[mode_heb_regroupe']]]="Non marchand"),"Non marchand",IF(AND(ISTEXT(Tableau2[[#This Row],['[mode_heb_regroupe']]]),Tableau2[[#This Row],['[mode_heb_regroupe']]]&lt;&gt;"Non marchand"),"Marchand",""))</f>
        <v>Marchand</v>
      </c>
      <c r="FT67" s="35" t="s">
        <v>54</v>
      </c>
      <c r="FU67" s="37">
        <v>10</v>
      </c>
      <c r="FV67" s="35" t="s">
        <v>1347</v>
      </c>
      <c r="FY67" s="60" t="str">
        <f>IF(ISNUMBER(Tableau2[[#This Row],['[distance_heb_enq']]]),Tableau2[[#This Row],['[distance_heb_enq']]]*(1.1+0.3*EXP(-Tableau2[[#This Row],['[distance_heb_enq']]]/20)),"")</f>
        <v/>
      </c>
      <c r="FZ67" s="35" t="s">
        <v>1296</v>
      </c>
      <c r="GB67" s="35" t="s">
        <v>1284</v>
      </c>
      <c r="GM67" s="35"/>
      <c r="GN67" s="35" t="s">
        <v>201</v>
      </c>
      <c r="GO67" s="35">
        <v>0</v>
      </c>
      <c r="GP67" s="35">
        <v>1</v>
      </c>
      <c r="GQ67" s="35">
        <v>0</v>
      </c>
      <c r="GR67" s="35">
        <v>0</v>
      </c>
      <c r="GS67" s="35">
        <v>0</v>
      </c>
      <c r="GT67" s="35">
        <v>0</v>
      </c>
      <c r="GU67" s="35">
        <v>0</v>
      </c>
      <c r="GV67" s="35">
        <v>0</v>
      </c>
      <c r="GW67" s="35">
        <v>0</v>
      </c>
      <c r="GY67" s="48"/>
      <c r="HB67" s="48" t="str">
        <f>IF(ISNUMBER(Tableau2[[#This Row],['[tour_dep_to']]]),Tableau2[[#This Row],['[tour_dep_to']]]/Tableau2[[#This Row],['[tour_to_nb_jour']]],"")</f>
        <v/>
      </c>
      <c r="HE67" s="20"/>
      <c r="HF67" s="48" t="str">
        <f>IF(AND(ISTEXT(Tableau2[[#This Row],['[intention_dep']]]),Tableau2[[#This Row],['[tour_exc']]]="excursionniste"),Tableau2[[#This Row],['[intention_dep']]],"")</f>
        <v/>
      </c>
      <c r="HG67" s="48" t="str">
        <f>IF(AND(ISTEXT(Tableau2[[#This Row],['[intention_dep']]]),Tableau2[[#This Row],['[tour_exc']]]="touriste"),Tableau2[[#This Row],['[intention_dep']]],"")</f>
        <v/>
      </c>
      <c r="HJ67" s="20"/>
      <c r="HN67" s="20" t="s">
        <v>1599</v>
      </c>
      <c r="HO67" s="20"/>
      <c r="HP67" s="20" t="s">
        <v>1599</v>
      </c>
      <c r="HQ67" s="20"/>
      <c r="HR67" s="20" t="s">
        <v>1599</v>
      </c>
      <c r="HS67" s="20"/>
      <c r="HT67" s="20" t="s">
        <v>1599</v>
      </c>
      <c r="HU67" s="20"/>
      <c r="HX67" s="20" t="s">
        <v>1599</v>
      </c>
      <c r="JW67"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pas exploitable</v>
      </c>
      <c r="JX67"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67" s="35" t="s">
        <v>1299</v>
      </c>
      <c r="KA67" s="35">
        <v>0</v>
      </c>
      <c r="KB67" s="35">
        <v>0</v>
      </c>
      <c r="KC67" s="35">
        <v>1</v>
      </c>
      <c r="KD67" s="35" t="s">
        <v>1928</v>
      </c>
      <c r="KE67" s="48"/>
      <c r="KF67" s="35" t="s">
        <v>1487</v>
      </c>
      <c r="KG67" s="48"/>
      <c r="KH67" s="44">
        <v>45400</v>
      </c>
      <c r="KI67" s="35" t="s">
        <v>1281</v>
      </c>
      <c r="KL67" s="48" t="str">
        <f>IF(ISNUMBER(Tableau2[[#This Row],['[distance_domicile_enq']]]),Tableau2[[#This Row],['[distance_domicile_enq']]]*(1.1+0.3*EXP(-Tableau2[[#This Row],['[distance_domicile_enq']]]/20)),"")</f>
        <v/>
      </c>
      <c r="KN67" s="48"/>
      <c r="KO67" s="48"/>
      <c r="KP67" s="35">
        <v>60</v>
      </c>
      <c r="KQ67" s="35" t="s">
        <v>1282</v>
      </c>
      <c r="KR67" s="35" t="s">
        <v>1283</v>
      </c>
      <c r="KS67" s="35"/>
      <c r="KW67" s="35" t="s">
        <v>1284</v>
      </c>
    </row>
    <row r="68" spans="1:311" x14ac:dyDescent="0.2">
      <c r="A68" s="35" t="s">
        <v>1612</v>
      </c>
      <c r="B68" s="35" t="s">
        <v>568</v>
      </c>
      <c r="C68" s="35" t="s">
        <v>237</v>
      </c>
      <c r="D68" s="60">
        <v>1</v>
      </c>
      <c r="E68" s="48">
        <f>Tableau2[[#This Row],['[taille_totale_groupe_corrige']]]/Tableau2[[#This Row],['[nb_repondant_groupe']]]</f>
        <v>2</v>
      </c>
      <c r="F68" s="48"/>
      <c r="G68" s="48" t="str">
        <f>CONCATENATE(Tableau2[[#This Row],['[id_site_enq']]],"-",Tableau2[[#This Row],['[date_enq_num']]],"-",Tableau2[[#This Row],['[categorie_corrige']]])</f>
        <v>50-43358-</v>
      </c>
      <c r="H68" s="61">
        <v>1</v>
      </c>
      <c r="I68" s="35">
        <v>50</v>
      </c>
      <c r="J68" s="35" t="s">
        <v>795</v>
      </c>
      <c r="K68" s="36">
        <v>43358</v>
      </c>
      <c r="L68" s="37">
        <f t="shared" si="3"/>
        <v>43358</v>
      </c>
      <c r="M68" s="35">
        <v>12</v>
      </c>
      <c r="N68" s="35">
        <v>17</v>
      </c>
      <c r="P68" s="35">
        <v>43</v>
      </c>
      <c r="Q68" s="35">
        <v>4</v>
      </c>
      <c r="R68" s="60" t="str">
        <f>IF(OR(ISNUMBER(Tableau2[[#This Row],['[monvelo_musc']]]),ISNUMBER(Tableau2[[#This Row],['[monvelo_vae']]]),ISNUMBER(Tableau2[[#This Row],['[pret_musc']]]),ISNUMBER(Tableau2[[#This Row],['[pret_vae']]]),ISNUMBER(Tableau2[[#This Row],['[loc_vae']]]),ISNUMBER(Tableau2[[#This Row],['[loc_musc']]])),SUM(Tableau2[[#This Row],['[monvelo_musc']]:['[loc_vae']]]),"")</f>
        <v/>
      </c>
      <c r="S68" s="60" t="str">
        <f>IF(OR(ISNUMBER(Tableau2[[#This Row],['[monvelo_vae']]]),ISNUMBER(Tableau2[[#This Row],['[pret_vae']]]),ISNUMBER(Tableau2[[#This Row],['[loc_vae']]])),Tableau2[[#This Row],['[monvelo_vae']]]+Tableau2[[#This Row],['[pret_vae']]]+Tableau2[[#This Row],['[loc_vae']]],"")</f>
        <v/>
      </c>
      <c r="T68" s="60" t="str">
        <f>IF(OR(ISNUMBER(Tableau2[[#This Row],['[monvelo_musc']]]),ISNUMBER(Tableau2[[#This Row],['[pret_musc']]]),ISNUMBER(Tableau2[[#This Row],['[loc_musc']]])),Tableau2[[#This Row],['[monvelo_musc']]]+Tableau2[[#This Row],['[pret_musc']]]+Tableau2[[#This Row],['[loc_musc']]],"")</f>
        <v/>
      </c>
      <c r="U68" s="60" t="str">
        <f>IF(OR(ISNUMBER(Tableau2[[#This Row],['[loc_musc']]]),ISNUMBER(Tableau2[[#This Row],['[loc_vae']]])),Tableau2[[#This Row],['[loc_musc']]]+Tableau2[[#This Row],['[loc_vae']]],"")</f>
        <v/>
      </c>
      <c r="AL68" s="35" t="s">
        <v>1274</v>
      </c>
      <c r="AM68" s="48" t="s">
        <v>1274</v>
      </c>
      <c r="AN68" s="35" t="s">
        <v>1275</v>
      </c>
      <c r="AP68" s="37">
        <v>12</v>
      </c>
      <c r="AQ68" s="72">
        <v>12</v>
      </c>
      <c r="AR68" s="72">
        <v>12</v>
      </c>
      <c r="AS68" s="72">
        <f>Tableau2[[#This Row],['[km_sortie_corrige']]]*Tableau2[[#This Row],['[coef_red']]]</f>
        <v>0</v>
      </c>
      <c r="AT68" s="72">
        <f>Tableau2[[#This Row],['[km_sortie_corrige']]]*Tableau2[[#This Row],['[coef_red']]]*IF(Tableau2[[#This Row],['[type_trajet']]]="Boucle",0.4,1)</f>
        <v>0</v>
      </c>
      <c r="AU68" s="35" t="s">
        <v>1286</v>
      </c>
      <c r="AW68" s="35" t="s">
        <v>1277</v>
      </c>
      <c r="AX68" s="35">
        <v>1</v>
      </c>
      <c r="AY68" s="35">
        <v>0</v>
      </c>
      <c r="AZ68" s="35">
        <v>0</v>
      </c>
      <c r="BA68" s="35">
        <v>0</v>
      </c>
      <c r="BB68" s="35">
        <v>0</v>
      </c>
      <c r="BC68" s="35">
        <v>0</v>
      </c>
      <c r="BD68" s="35">
        <v>0</v>
      </c>
      <c r="BE68" s="35">
        <v>0</v>
      </c>
      <c r="BH68" s="37">
        <v>12</v>
      </c>
      <c r="BI68" s="48" t="str">
        <f>IF(OR(Tableau2[[#This Row],['[type_groupe']]]="En famille",Tableau2[[#This Row],['[type_groupe']]]="Avec des amis",Tableau2[[#This Row],['[type_groupe']]]="En club",Tableau2[[#This Row],['[type_groupe']]]="En groupe avec une agence ou TO"),"En groupe",Tableau2[[#This Row],['[type_groupe']]])</f>
        <v>En couple</v>
      </c>
      <c r="BJ68"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couple</v>
      </c>
      <c r="BK68" s="35" t="s">
        <v>1311</v>
      </c>
      <c r="BL68" s="35">
        <v>0</v>
      </c>
      <c r="BM68" s="35">
        <v>1</v>
      </c>
      <c r="BN68" s="35">
        <v>0</v>
      </c>
      <c r="BO68" s="35">
        <v>0</v>
      </c>
      <c r="BP68" s="35">
        <v>0</v>
      </c>
      <c r="BQ68" s="35">
        <v>0</v>
      </c>
      <c r="BR68" s="35">
        <v>0</v>
      </c>
      <c r="BU68" s="72">
        <f>Tableau2[[#This Row],['[nb_enfants']]]+Tableau2[[#This Row],['[nb_adultes']]]</f>
        <v>2</v>
      </c>
      <c r="BV68" s="72">
        <f>Tableau2[[#This Row],['[taille_totale_groupe']]]</f>
        <v>2</v>
      </c>
      <c r="BW68" s="37">
        <v>0</v>
      </c>
      <c r="BX68" s="37">
        <v>2</v>
      </c>
      <c r="BY68" s="35" t="s">
        <v>1279</v>
      </c>
      <c r="BZ68" s="35">
        <v>0</v>
      </c>
      <c r="CA68" s="35">
        <v>0</v>
      </c>
      <c r="CB68" s="35">
        <v>0</v>
      </c>
      <c r="CC68" s="35">
        <v>0</v>
      </c>
      <c r="CD68" s="35">
        <v>0</v>
      </c>
      <c r="CE68" s="35">
        <v>0</v>
      </c>
      <c r="CF68" s="35">
        <v>0</v>
      </c>
      <c r="CG68" s="35">
        <v>0</v>
      </c>
      <c r="CH68" s="35">
        <v>0</v>
      </c>
      <c r="CI68" s="35">
        <v>0</v>
      </c>
      <c r="CJ68" s="35">
        <v>0</v>
      </c>
      <c r="CK68" s="35">
        <v>0</v>
      </c>
      <c r="CL68" s="35">
        <v>1</v>
      </c>
      <c r="CQ68" s="35" t="s">
        <v>1772</v>
      </c>
      <c r="CR68" s="35">
        <v>0</v>
      </c>
      <c r="CS68" s="35">
        <v>0</v>
      </c>
      <c r="CT68" s="35">
        <v>0</v>
      </c>
      <c r="CU68" s="35">
        <v>0</v>
      </c>
      <c r="CV68" s="35">
        <v>0</v>
      </c>
      <c r="CW68" s="35">
        <v>0</v>
      </c>
      <c r="CX68" s="35">
        <v>0</v>
      </c>
      <c r="CY68" s="35">
        <v>0</v>
      </c>
      <c r="CZ68" s="35">
        <v>0</v>
      </c>
      <c r="DA68" s="35">
        <v>0</v>
      </c>
      <c r="DB68" s="35">
        <v>0</v>
      </c>
      <c r="DC68" s="35">
        <v>1</v>
      </c>
      <c r="DD68" s="35">
        <v>0</v>
      </c>
      <c r="DO68" s="35" t="s">
        <v>1821</v>
      </c>
      <c r="DP68" s="35">
        <v>1</v>
      </c>
      <c r="DQ68" s="35">
        <v>1</v>
      </c>
      <c r="DR68" s="35">
        <v>0</v>
      </c>
      <c r="DS68" s="35">
        <v>0</v>
      </c>
      <c r="DT68" s="35">
        <v>1</v>
      </c>
      <c r="DU68" s="35">
        <v>0</v>
      </c>
      <c r="DV68" s="35">
        <v>0</v>
      </c>
      <c r="DW68" s="35">
        <v>0</v>
      </c>
      <c r="DX68" s="35">
        <v>1</v>
      </c>
      <c r="DY68" s="35">
        <v>0</v>
      </c>
      <c r="DZ68" s="35">
        <v>0</v>
      </c>
      <c r="EA68" s="35">
        <v>0</v>
      </c>
      <c r="EB68" s="35">
        <v>0</v>
      </c>
      <c r="EC68" s="35">
        <v>0</v>
      </c>
      <c r="ED68" s="35">
        <v>0</v>
      </c>
      <c r="EE68" s="35">
        <v>0</v>
      </c>
      <c r="EL68" s="35">
        <v>4</v>
      </c>
      <c r="EM68" s="35">
        <v>3</v>
      </c>
      <c r="EN68" s="35">
        <v>1</v>
      </c>
      <c r="EO68" s="35">
        <v>4</v>
      </c>
      <c r="EP68" s="35">
        <v>3</v>
      </c>
      <c r="EQ68" s="35">
        <v>3</v>
      </c>
      <c r="ER68" s="35" t="s">
        <v>1599</v>
      </c>
      <c r="ES68" s="35">
        <v>3</v>
      </c>
      <c r="ET68" s="35">
        <v>4</v>
      </c>
      <c r="EU68" s="35">
        <v>4</v>
      </c>
      <c r="EV68" s="35" t="s">
        <v>1599</v>
      </c>
      <c r="EW68" s="35" t="s">
        <v>1599</v>
      </c>
      <c r="EX68" s="35" t="s">
        <v>1599</v>
      </c>
      <c r="EY68" s="35" t="s">
        <v>1599</v>
      </c>
      <c r="EZ68" s="35" t="s">
        <v>1599</v>
      </c>
      <c r="FA68" s="35" t="s">
        <v>1599</v>
      </c>
      <c r="FB68" s="35">
        <v>2</v>
      </c>
      <c r="FC68" s="35">
        <v>2</v>
      </c>
      <c r="FD68" s="35" t="s">
        <v>1599</v>
      </c>
      <c r="FE68" s="35">
        <v>2</v>
      </c>
      <c r="FF68" s="35">
        <v>2</v>
      </c>
      <c r="FG68" s="35">
        <v>2</v>
      </c>
      <c r="FH68" s="35" t="s">
        <v>1306</v>
      </c>
      <c r="FI68" s="35" t="s">
        <v>51</v>
      </c>
      <c r="FJ68"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excursionniste</v>
      </c>
      <c r="FK68" s="48" t="str">
        <f>IF(Tableau2[[#This Row],['[tour_exc']]]="excursionniste","exc",IF(Tableau2[[#This Row],['[categorie_corrige']]]="Itinérant","iti","tour"))</f>
        <v>exc</v>
      </c>
      <c r="FL68" s="48" t="str">
        <f>CONCATENATE(Tableau2[[#This Row],['[id_troncon']]],"-",Tableau2[[#This Row],['[profil']]])</f>
        <v>4-exc</v>
      </c>
      <c r="FM68" s="37"/>
      <c r="FN68" s="72" t="s">
        <v>1599</v>
      </c>
      <c r="FS68" s="48" t="str">
        <f>IF(AND(ISTEXT(Tableau2[[#This Row],['[mode_heb_regroupe']]]),Tableau2[[#This Row],['[mode_heb_regroupe']]]="Non marchand"),"Non marchand",IF(AND(ISTEXT(Tableau2[[#This Row],['[mode_heb_regroupe']]]),Tableau2[[#This Row],['[mode_heb_regroupe']]]&lt;&gt;"Non marchand"),"Marchand",""))</f>
        <v/>
      </c>
      <c r="FY68" s="60" t="str">
        <f>IF(ISNUMBER(Tableau2[[#This Row],['[distance_heb_enq']]]),Tableau2[[#This Row],['[distance_heb_enq']]]*(1.1+0.3*EXP(-Tableau2[[#This Row],['[distance_heb_enq']]]/20)),"")</f>
        <v/>
      </c>
      <c r="GM68" s="35"/>
      <c r="GN68" s="35" t="s">
        <v>1599</v>
      </c>
      <c r="GO68" s="35"/>
      <c r="GP68" s="35"/>
      <c r="GQ68" s="35"/>
      <c r="GY68" s="48"/>
      <c r="HB68" s="48" t="str">
        <f>IF(ISNUMBER(Tableau2[[#This Row],['[tour_dep_to']]]),Tableau2[[#This Row],['[tour_dep_to']]]/Tableau2[[#This Row],['[tour_to_nb_jour']]],"")</f>
        <v/>
      </c>
      <c r="HE68" s="20" t="s">
        <v>51</v>
      </c>
      <c r="HF68" s="48" t="str">
        <f>IF(AND(ISTEXT(Tableau2[[#This Row],['[intention_dep']]]),Tableau2[[#This Row],['[tour_exc']]]="excursionniste"),Tableau2[[#This Row],['[intention_dep']]],"")</f>
        <v>Non</v>
      </c>
      <c r="HG68" s="48" t="str">
        <f>IF(AND(ISTEXT(Tableau2[[#This Row],['[intention_dep']]]),Tableau2[[#This Row],['[tour_exc']]]="touriste"),Tableau2[[#This Row],['[intention_dep']]],"")</f>
        <v/>
      </c>
      <c r="HJ68" s="20"/>
      <c r="HN68" s="20" t="s">
        <v>1599</v>
      </c>
      <c r="HO68" s="20"/>
      <c r="HP68" s="20" t="s">
        <v>1599</v>
      </c>
      <c r="HQ68" s="20"/>
      <c r="HR68" s="20" t="s">
        <v>1599</v>
      </c>
      <c r="HS68" s="20"/>
      <c r="HT68" s="20" t="s">
        <v>1599</v>
      </c>
      <c r="HU68" s="20"/>
      <c r="HX68" s="20" t="s">
        <v>1599</v>
      </c>
      <c r="JW68"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
      </c>
      <c r="JX68"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68" s="35" t="s">
        <v>1325</v>
      </c>
      <c r="KA68" s="35">
        <v>1</v>
      </c>
      <c r="KB68" s="35">
        <v>0</v>
      </c>
      <c r="KC68" s="35">
        <v>0</v>
      </c>
      <c r="KD68" s="35"/>
      <c r="KE68" s="48"/>
      <c r="KF68" s="35" t="s">
        <v>795</v>
      </c>
      <c r="KG68" s="48"/>
      <c r="KH68" s="44">
        <v>17000</v>
      </c>
      <c r="KI68" s="35" t="s">
        <v>1281</v>
      </c>
      <c r="KL68" s="48" t="str">
        <f>IF(ISNUMBER(Tableau2[[#This Row],['[distance_domicile_enq']]]),Tableau2[[#This Row],['[distance_domicile_enq']]]*(1.1+0.3*EXP(-Tableau2[[#This Row],['[distance_domicile_enq']]]/20)),"")</f>
        <v/>
      </c>
      <c r="KN68" s="48"/>
      <c r="KO68" s="48"/>
      <c r="KP68" s="35">
        <v>57</v>
      </c>
      <c r="KQ68" s="35" t="s">
        <v>1282</v>
      </c>
      <c r="KR68" s="35" t="s">
        <v>1302</v>
      </c>
      <c r="KS68" s="35"/>
      <c r="KU68" s="35">
        <v>4000</v>
      </c>
      <c r="KW68" s="35" t="s">
        <v>1310</v>
      </c>
    </row>
    <row r="69" spans="1:311" x14ac:dyDescent="0.2">
      <c r="A69" s="35" t="s">
        <v>1612</v>
      </c>
      <c r="B69" s="35" t="s">
        <v>568</v>
      </c>
      <c r="C69" s="35" t="s">
        <v>238</v>
      </c>
      <c r="D69" s="60">
        <v>1</v>
      </c>
      <c r="E69" s="48">
        <f>Tableau2[[#This Row],['[taille_totale_groupe_corrige']]]/Tableau2[[#This Row],['[nb_repondant_groupe']]]</f>
        <v>2</v>
      </c>
      <c r="F69" s="48"/>
      <c r="G69" s="48" t="str">
        <f>CONCATENATE(Tableau2[[#This Row],['[id_site_enq']]],"-",Tableau2[[#This Row],['[date_enq_num']]],"-",Tableau2[[#This Row],['[categorie_corrige']]])</f>
        <v>50-43358-</v>
      </c>
      <c r="H69" s="61">
        <v>1</v>
      </c>
      <c r="I69" s="35">
        <v>50</v>
      </c>
      <c r="J69" s="35" t="s">
        <v>795</v>
      </c>
      <c r="K69" s="36">
        <v>43358</v>
      </c>
      <c r="L69" s="37">
        <f t="shared" si="3"/>
        <v>43358</v>
      </c>
      <c r="M69" s="35">
        <v>12</v>
      </c>
      <c r="N69" s="35">
        <v>17</v>
      </c>
      <c r="P69" s="35">
        <v>43</v>
      </c>
      <c r="Q69" s="35">
        <v>4</v>
      </c>
      <c r="R69" s="60" t="str">
        <f>IF(OR(ISNUMBER(Tableau2[[#This Row],['[monvelo_musc']]]),ISNUMBER(Tableau2[[#This Row],['[monvelo_vae']]]),ISNUMBER(Tableau2[[#This Row],['[pret_musc']]]),ISNUMBER(Tableau2[[#This Row],['[pret_vae']]]),ISNUMBER(Tableau2[[#This Row],['[loc_vae']]]),ISNUMBER(Tableau2[[#This Row],['[loc_musc']]])),SUM(Tableau2[[#This Row],['[monvelo_musc']]:['[loc_vae']]]),"")</f>
        <v/>
      </c>
      <c r="S69" s="60" t="str">
        <f>IF(OR(ISNUMBER(Tableau2[[#This Row],['[monvelo_vae']]]),ISNUMBER(Tableau2[[#This Row],['[pret_vae']]]),ISNUMBER(Tableau2[[#This Row],['[loc_vae']]])),Tableau2[[#This Row],['[monvelo_vae']]]+Tableau2[[#This Row],['[pret_vae']]]+Tableau2[[#This Row],['[loc_vae']]],"")</f>
        <v/>
      </c>
      <c r="T69" s="60" t="str">
        <f>IF(OR(ISNUMBER(Tableau2[[#This Row],['[monvelo_musc']]]),ISNUMBER(Tableau2[[#This Row],['[pret_musc']]]),ISNUMBER(Tableau2[[#This Row],['[loc_musc']]])),Tableau2[[#This Row],['[monvelo_musc']]]+Tableau2[[#This Row],['[pret_musc']]]+Tableau2[[#This Row],['[loc_musc']]],"")</f>
        <v/>
      </c>
      <c r="U69" s="60" t="str">
        <f>IF(OR(ISNUMBER(Tableau2[[#This Row],['[loc_musc']]]),ISNUMBER(Tableau2[[#This Row],['[loc_vae']]])),Tableau2[[#This Row],['[loc_musc']]]+Tableau2[[#This Row],['[loc_vae']]],"")</f>
        <v/>
      </c>
      <c r="AL69" s="35" t="s">
        <v>1274</v>
      </c>
      <c r="AM69" s="48" t="s">
        <v>1274</v>
      </c>
      <c r="AN69" s="35" t="s">
        <v>1275</v>
      </c>
      <c r="AP69" s="37">
        <v>15</v>
      </c>
      <c r="AQ69" s="72">
        <v>15</v>
      </c>
      <c r="AR69" s="72">
        <v>15</v>
      </c>
      <c r="AS69" s="72">
        <f>Tableau2[[#This Row],['[km_sortie_corrige']]]*Tableau2[[#This Row],['[coef_red']]]</f>
        <v>0</v>
      </c>
      <c r="AT69" s="72">
        <f>Tableau2[[#This Row],['[km_sortie_corrige']]]*Tableau2[[#This Row],['[coef_red']]]*IF(Tableau2[[#This Row],['[type_trajet']]]="Boucle",0.4,1)</f>
        <v>0</v>
      </c>
      <c r="AU69" s="35" t="s">
        <v>1286</v>
      </c>
      <c r="AW69" s="35" t="s">
        <v>201</v>
      </c>
      <c r="AX69" s="35">
        <v>0</v>
      </c>
      <c r="AY69" s="35">
        <v>1</v>
      </c>
      <c r="AZ69" s="35">
        <v>0</v>
      </c>
      <c r="BA69" s="35">
        <v>0</v>
      </c>
      <c r="BB69" s="35">
        <v>0</v>
      </c>
      <c r="BC69" s="35">
        <v>0</v>
      </c>
      <c r="BD69" s="35">
        <v>0</v>
      </c>
      <c r="BE69" s="35">
        <v>0</v>
      </c>
      <c r="BI69" s="48" t="str">
        <f>IF(OR(Tableau2[[#This Row],['[type_groupe']]]="En famille",Tableau2[[#This Row],['[type_groupe']]]="Avec des amis",Tableau2[[#This Row],['[type_groupe']]]="En club",Tableau2[[#This Row],['[type_groupe']]]="En groupe avec une agence ou TO"),"En groupe",Tableau2[[#This Row],['[type_groupe']]])</f>
        <v>En couple</v>
      </c>
      <c r="BJ69"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couple</v>
      </c>
      <c r="BK69" s="35" t="s">
        <v>1311</v>
      </c>
      <c r="BL69" s="35">
        <v>0</v>
      </c>
      <c r="BM69" s="35">
        <v>1</v>
      </c>
      <c r="BN69" s="35">
        <v>0</v>
      </c>
      <c r="BO69" s="35">
        <v>0</v>
      </c>
      <c r="BP69" s="35">
        <v>0</v>
      </c>
      <c r="BQ69" s="35">
        <v>0</v>
      </c>
      <c r="BR69" s="35">
        <v>0</v>
      </c>
      <c r="BU69" s="72">
        <f>Tableau2[[#This Row],['[nb_enfants']]]+Tableau2[[#This Row],['[nb_adultes']]]</f>
        <v>2</v>
      </c>
      <c r="BV69" s="72">
        <f>Tableau2[[#This Row],['[taille_totale_groupe']]]</f>
        <v>2</v>
      </c>
      <c r="BW69" s="37">
        <v>0</v>
      </c>
      <c r="BX69" s="37">
        <v>2</v>
      </c>
      <c r="BY69" s="35" t="s">
        <v>1312</v>
      </c>
      <c r="BZ69" s="35">
        <v>0</v>
      </c>
      <c r="CA69" s="35">
        <v>0</v>
      </c>
      <c r="CB69" s="35">
        <v>1</v>
      </c>
      <c r="CC69" s="35">
        <v>0</v>
      </c>
      <c r="CD69" s="35">
        <v>0</v>
      </c>
      <c r="CE69" s="35">
        <v>0</v>
      </c>
      <c r="CF69" s="35">
        <v>0</v>
      </c>
      <c r="CG69" s="35">
        <v>0</v>
      </c>
      <c r="CH69" s="35">
        <v>0</v>
      </c>
      <c r="CI69" s="35">
        <v>0</v>
      </c>
      <c r="CJ69" s="35">
        <v>0</v>
      </c>
      <c r="CK69" s="35">
        <v>1</v>
      </c>
      <c r="CL69" s="35">
        <v>0</v>
      </c>
      <c r="CO69" s="35" t="s">
        <v>1291</v>
      </c>
      <c r="CP69" s="35">
        <v>10</v>
      </c>
      <c r="CQ69" s="35" t="s">
        <v>1772</v>
      </c>
      <c r="CR69" s="35">
        <v>0</v>
      </c>
      <c r="CS69" s="35">
        <v>0</v>
      </c>
      <c r="CT69" s="35">
        <v>0</v>
      </c>
      <c r="CU69" s="35">
        <v>0</v>
      </c>
      <c r="CV69" s="35">
        <v>0</v>
      </c>
      <c r="CW69" s="35">
        <v>0</v>
      </c>
      <c r="CX69" s="35">
        <v>0</v>
      </c>
      <c r="CY69" s="35">
        <v>0</v>
      </c>
      <c r="CZ69" s="35">
        <v>0</v>
      </c>
      <c r="DA69" s="35">
        <v>0</v>
      </c>
      <c r="DB69" s="35">
        <v>0</v>
      </c>
      <c r="DC69" s="35">
        <v>1</v>
      </c>
      <c r="DD69" s="35">
        <v>0</v>
      </c>
      <c r="DO69" s="35" t="s">
        <v>1784</v>
      </c>
      <c r="DP69" s="35">
        <v>0</v>
      </c>
      <c r="DQ69" s="35">
        <v>0</v>
      </c>
      <c r="DR69" s="35">
        <v>1</v>
      </c>
      <c r="DS69" s="35">
        <v>0</v>
      </c>
      <c r="DT69" s="35">
        <v>0</v>
      </c>
      <c r="DU69" s="35">
        <v>0</v>
      </c>
      <c r="DV69" s="35">
        <v>0</v>
      </c>
      <c r="DW69" s="35">
        <v>0</v>
      </c>
      <c r="DX69" s="35">
        <v>1</v>
      </c>
      <c r="DY69" s="35">
        <v>0</v>
      </c>
      <c r="DZ69" s="35">
        <v>0</v>
      </c>
      <c r="EA69" s="35">
        <v>0</v>
      </c>
      <c r="EB69" s="35">
        <v>0</v>
      </c>
      <c r="EC69" s="35">
        <v>0</v>
      </c>
      <c r="ED69" s="35">
        <v>0</v>
      </c>
      <c r="EE69" s="35">
        <v>0</v>
      </c>
      <c r="EL69" s="35">
        <v>3</v>
      </c>
      <c r="EM69" s="35">
        <v>2</v>
      </c>
      <c r="EN69" s="35">
        <v>2</v>
      </c>
      <c r="EO69" s="35">
        <v>3</v>
      </c>
      <c r="EP69" s="35">
        <v>3</v>
      </c>
      <c r="EQ69" s="35">
        <v>4</v>
      </c>
      <c r="ER69" s="35" t="s">
        <v>1599</v>
      </c>
      <c r="ES69" s="35" t="s">
        <v>1599</v>
      </c>
      <c r="ET69" s="35" t="s">
        <v>1599</v>
      </c>
      <c r="EU69" s="35" t="s">
        <v>1599</v>
      </c>
      <c r="EV69" s="35" t="s">
        <v>1599</v>
      </c>
      <c r="EW69" s="35" t="s">
        <v>1599</v>
      </c>
      <c r="EX69" s="35" t="s">
        <v>1599</v>
      </c>
      <c r="EY69" s="35" t="s">
        <v>1599</v>
      </c>
      <c r="EZ69" s="35" t="s">
        <v>1599</v>
      </c>
      <c r="FA69" s="35" t="s">
        <v>1599</v>
      </c>
      <c r="FB69" s="35" t="s">
        <v>1599</v>
      </c>
      <c r="FC69" s="35" t="s">
        <v>1599</v>
      </c>
      <c r="FD69" s="35" t="s">
        <v>1599</v>
      </c>
      <c r="FE69" s="35" t="s">
        <v>1599</v>
      </c>
      <c r="FF69" s="35" t="s">
        <v>1599</v>
      </c>
      <c r="FG69" s="35" t="s">
        <v>1599</v>
      </c>
      <c r="FI69" s="35" t="s">
        <v>54</v>
      </c>
      <c r="FJ69"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touriste</v>
      </c>
      <c r="FK69" s="48" t="str">
        <f>IF(Tableau2[[#This Row],['[tour_exc']]]="excursionniste","exc",IF(Tableau2[[#This Row],['[categorie_corrige']]]="Itinérant","iti","tour"))</f>
        <v>tour</v>
      </c>
      <c r="FL69" s="48" t="str">
        <f>CONCATENATE(Tableau2[[#This Row],['[id_troncon']]],"-",Tableau2[[#This Row],['[profil']]])</f>
        <v>4-tour</v>
      </c>
      <c r="FM69" s="37"/>
      <c r="FN69" s="72" t="s">
        <v>1599</v>
      </c>
      <c r="FS69" s="48" t="str">
        <f>IF(AND(ISTEXT(Tableau2[[#This Row],['[mode_heb_regroupe']]]),Tableau2[[#This Row],['[mode_heb_regroupe']]]="Non marchand"),"Non marchand",IF(AND(ISTEXT(Tableau2[[#This Row],['[mode_heb_regroupe']]]),Tableau2[[#This Row],['[mode_heb_regroupe']]]&lt;&gt;"Non marchand"),"Marchand",""))</f>
        <v/>
      </c>
      <c r="FY69" s="60" t="str">
        <f>IF(ISNUMBER(Tableau2[[#This Row],['[distance_heb_enq']]]),Tableau2[[#This Row],['[distance_heb_enq']]]*(1.1+0.3*EXP(-Tableau2[[#This Row],['[distance_heb_enq']]]/20)),"")</f>
        <v/>
      </c>
      <c r="GM69" s="35"/>
      <c r="GN69" s="35" t="s">
        <v>1599</v>
      </c>
      <c r="GO69" s="35"/>
      <c r="GP69" s="35"/>
      <c r="GQ69" s="35"/>
      <c r="GY69" s="48"/>
      <c r="HB69" s="48" t="str">
        <f>IF(ISNUMBER(Tableau2[[#This Row],['[tour_dep_to']]]),Tableau2[[#This Row],['[tour_dep_to']]]/Tableau2[[#This Row],['[tour_to_nb_jour']]],"")</f>
        <v/>
      </c>
      <c r="HE69" s="20"/>
      <c r="HF69" s="48" t="str">
        <f>IF(AND(ISTEXT(Tableau2[[#This Row],['[intention_dep']]]),Tableau2[[#This Row],['[tour_exc']]]="excursionniste"),Tableau2[[#This Row],['[intention_dep']]],"")</f>
        <v/>
      </c>
      <c r="HG69" s="48" t="str">
        <f>IF(AND(ISTEXT(Tableau2[[#This Row],['[intention_dep']]]),Tableau2[[#This Row],['[tour_exc']]]="touriste"),Tableau2[[#This Row],['[intention_dep']]],"")</f>
        <v/>
      </c>
      <c r="HJ69" s="20"/>
      <c r="HN69" s="20" t="s">
        <v>1599</v>
      </c>
      <c r="HO69" s="20"/>
      <c r="HP69" s="20" t="s">
        <v>1599</v>
      </c>
      <c r="HQ69" s="20"/>
      <c r="HR69" s="20" t="s">
        <v>1599</v>
      </c>
      <c r="HS69" s="20"/>
      <c r="HT69" s="20" t="s">
        <v>1599</v>
      </c>
      <c r="HU69" s="20"/>
      <c r="HX69" s="20" t="s">
        <v>1599</v>
      </c>
      <c r="JW69"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pas exploitable</v>
      </c>
      <c r="JX69"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69" s="35" t="s">
        <v>1325</v>
      </c>
      <c r="KA69" s="35">
        <v>1</v>
      </c>
      <c r="KB69" s="35">
        <v>0</v>
      </c>
      <c r="KC69" s="35">
        <v>0</v>
      </c>
      <c r="KD69" s="35" t="s">
        <v>1442</v>
      </c>
      <c r="KE69" s="48"/>
      <c r="KF69" s="35" t="s">
        <v>1442</v>
      </c>
      <c r="KG69" s="48"/>
      <c r="KH69" s="44">
        <v>79000</v>
      </c>
      <c r="KI69" s="35" t="s">
        <v>1281</v>
      </c>
      <c r="KL69" s="48" t="str">
        <f>IF(ISNUMBER(Tableau2[[#This Row],['[distance_domicile_enq']]]),Tableau2[[#This Row],['[distance_domicile_enq']]]*(1.1+0.3*EXP(-Tableau2[[#This Row],['[distance_domicile_enq']]]/20)),"")</f>
        <v/>
      </c>
      <c r="KN69" s="48"/>
      <c r="KO69" s="48"/>
      <c r="KP69" s="35">
        <v>52</v>
      </c>
      <c r="KQ69" s="35" t="s">
        <v>1301</v>
      </c>
      <c r="KR69" s="35" t="s">
        <v>1302</v>
      </c>
      <c r="KS69" s="35"/>
      <c r="KW69" s="35" t="s">
        <v>1303</v>
      </c>
    </row>
    <row r="70" spans="1:311" x14ac:dyDescent="0.2">
      <c r="A70" s="35" t="s">
        <v>1612</v>
      </c>
      <c r="B70" s="35" t="s">
        <v>568</v>
      </c>
      <c r="C70" s="35" t="s">
        <v>239</v>
      </c>
      <c r="D70" s="60">
        <v>1</v>
      </c>
      <c r="E70" s="48">
        <f>Tableau2[[#This Row],['[taille_totale_groupe_corrige']]]/Tableau2[[#This Row],['[nb_repondant_groupe']]]</f>
        <v>2</v>
      </c>
      <c r="F70" s="48"/>
      <c r="G70" s="48" t="str">
        <f>CONCATENATE(Tableau2[[#This Row],['[id_site_enq']]],"-",Tableau2[[#This Row],['[date_enq_num']]],"-",Tableau2[[#This Row],['[categorie_corrige']]])</f>
        <v>50-43358-</v>
      </c>
      <c r="H70" s="61">
        <v>1</v>
      </c>
      <c r="I70" s="35">
        <v>50</v>
      </c>
      <c r="J70" s="35" t="s">
        <v>795</v>
      </c>
      <c r="K70" s="36">
        <v>43358</v>
      </c>
      <c r="L70" s="37">
        <f t="shared" si="3"/>
        <v>43358</v>
      </c>
      <c r="M70" s="35">
        <v>12</v>
      </c>
      <c r="N70" s="35">
        <v>17</v>
      </c>
      <c r="P70" s="35">
        <v>43</v>
      </c>
      <c r="Q70" s="35">
        <v>4</v>
      </c>
      <c r="R70" s="60" t="str">
        <f>IF(OR(ISNUMBER(Tableau2[[#This Row],['[monvelo_musc']]]),ISNUMBER(Tableau2[[#This Row],['[monvelo_vae']]]),ISNUMBER(Tableau2[[#This Row],['[pret_musc']]]),ISNUMBER(Tableau2[[#This Row],['[pret_vae']]]),ISNUMBER(Tableau2[[#This Row],['[loc_vae']]]),ISNUMBER(Tableau2[[#This Row],['[loc_musc']]])),SUM(Tableau2[[#This Row],['[monvelo_musc']]:['[loc_vae']]]),"")</f>
        <v/>
      </c>
      <c r="S70" s="60" t="str">
        <f>IF(OR(ISNUMBER(Tableau2[[#This Row],['[monvelo_vae']]]),ISNUMBER(Tableau2[[#This Row],['[pret_vae']]]),ISNUMBER(Tableau2[[#This Row],['[loc_vae']]])),Tableau2[[#This Row],['[monvelo_vae']]]+Tableau2[[#This Row],['[pret_vae']]]+Tableau2[[#This Row],['[loc_vae']]],"")</f>
        <v/>
      </c>
      <c r="T70" s="60" t="str">
        <f>IF(OR(ISNUMBER(Tableau2[[#This Row],['[monvelo_musc']]]),ISNUMBER(Tableau2[[#This Row],['[pret_musc']]]),ISNUMBER(Tableau2[[#This Row],['[loc_musc']]])),Tableau2[[#This Row],['[monvelo_musc']]]+Tableau2[[#This Row],['[pret_musc']]]+Tableau2[[#This Row],['[loc_musc']]],"")</f>
        <v/>
      </c>
      <c r="U70" s="60" t="str">
        <f>IF(OR(ISNUMBER(Tableau2[[#This Row],['[loc_musc']]]),ISNUMBER(Tableau2[[#This Row],['[loc_vae']]])),Tableau2[[#This Row],['[loc_musc']]]+Tableau2[[#This Row],['[loc_vae']]],"")</f>
        <v/>
      </c>
      <c r="AL70" s="35" t="s">
        <v>1339</v>
      </c>
      <c r="AM70" s="48" t="s">
        <v>1339</v>
      </c>
      <c r="AN70" s="35" t="s">
        <v>55</v>
      </c>
      <c r="AP70" s="37">
        <v>15</v>
      </c>
      <c r="AQ70" s="72">
        <v>15</v>
      </c>
      <c r="AR70" s="72">
        <v>15</v>
      </c>
      <c r="AS70" s="72">
        <f>Tableau2[[#This Row],['[km_sortie_corrige']]]*Tableau2[[#This Row],['[coef_red']]]</f>
        <v>0</v>
      </c>
      <c r="AT70" s="72">
        <f>Tableau2[[#This Row],['[km_sortie_corrige']]]*Tableau2[[#This Row],['[coef_red']]]*IF(Tableau2[[#This Row],['[type_trajet']]]="Boucle",0.4,1)</f>
        <v>0</v>
      </c>
      <c r="AU70" s="35" t="s">
        <v>1276</v>
      </c>
      <c r="AW70" s="35" t="s">
        <v>1277</v>
      </c>
      <c r="AX70" s="35">
        <v>1</v>
      </c>
      <c r="AY70" s="35">
        <v>0</v>
      </c>
      <c r="AZ70" s="35">
        <v>0</v>
      </c>
      <c r="BA70" s="35">
        <v>0</v>
      </c>
      <c r="BB70" s="35">
        <v>0</v>
      </c>
      <c r="BC70" s="35">
        <v>0</v>
      </c>
      <c r="BD70" s="35">
        <v>0</v>
      </c>
      <c r="BE70" s="35">
        <v>0</v>
      </c>
      <c r="BH70" s="37">
        <v>2</v>
      </c>
      <c r="BI70" s="48" t="str">
        <f>IF(OR(Tableau2[[#This Row],['[type_groupe']]]="En famille",Tableau2[[#This Row],['[type_groupe']]]="Avec des amis",Tableau2[[#This Row],['[type_groupe']]]="En club",Tableau2[[#This Row],['[type_groupe']]]="En groupe avec une agence ou TO"),"En groupe",Tableau2[[#This Row],['[type_groupe']]])</f>
        <v>En couple</v>
      </c>
      <c r="BJ70"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couple</v>
      </c>
      <c r="BK70" s="35" t="s">
        <v>1311</v>
      </c>
      <c r="BL70" s="35">
        <v>0</v>
      </c>
      <c r="BM70" s="35">
        <v>1</v>
      </c>
      <c r="BN70" s="35">
        <v>0</v>
      </c>
      <c r="BO70" s="35">
        <v>0</v>
      </c>
      <c r="BP70" s="35">
        <v>0</v>
      </c>
      <c r="BQ70" s="35">
        <v>0</v>
      </c>
      <c r="BR70" s="35">
        <v>0</v>
      </c>
      <c r="BU70" s="72">
        <f>Tableau2[[#This Row],['[nb_enfants']]]+Tableau2[[#This Row],['[nb_adultes']]]</f>
        <v>2</v>
      </c>
      <c r="BV70" s="72">
        <f>Tableau2[[#This Row],['[taille_totale_groupe']]]</f>
        <v>2</v>
      </c>
      <c r="BW70" s="37">
        <v>0</v>
      </c>
      <c r="BX70" s="37">
        <v>2</v>
      </c>
      <c r="BY70" s="35" t="s">
        <v>1664</v>
      </c>
      <c r="BZ70" s="35">
        <v>1</v>
      </c>
      <c r="CA70" s="35">
        <v>1</v>
      </c>
      <c r="CB70" s="35">
        <v>0</v>
      </c>
      <c r="CC70" s="35">
        <v>0</v>
      </c>
      <c r="CD70" s="35">
        <v>0</v>
      </c>
      <c r="CE70" s="35">
        <v>0</v>
      </c>
      <c r="CF70" s="35">
        <v>0</v>
      </c>
      <c r="CG70" s="35">
        <v>0</v>
      </c>
      <c r="CH70" s="35">
        <v>0</v>
      </c>
      <c r="CI70" s="35">
        <v>0</v>
      </c>
      <c r="CJ70" s="35">
        <v>0</v>
      </c>
      <c r="CK70" s="35">
        <v>0</v>
      </c>
      <c r="CL70" s="35">
        <v>0</v>
      </c>
      <c r="CO70" s="35" t="s">
        <v>1322</v>
      </c>
      <c r="CP70" s="35">
        <v>10</v>
      </c>
      <c r="CQ70" s="35" t="s">
        <v>1292</v>
      </c>
      <c r="CR70" s="35">
        <v>1</v>
      </c>
      <c r="CS70" s="35">
        <v>0</v>
      </c>
      <c r="CT70" s="35">
        <v>0</v>
      </c>
      <c r="CU70" s="35">
        <v>0</v>
      </c>
      <c r="CV70" s="35">
        <v>0</v>
      </c>
      <c r="CW70" s="35">
        <v>0</v>
      </c>
      <c r="CX70" s="35">
        <v>0</v>
      </c>
      <c r="CY70" s="35">
        <v>0</v>
      </c>
      <c r="CZ70" s="35">
        <v>0</v>
      </c>
      <c r="DA70" s="35">
        <v>0</v>
      </c>
      <c r="DB70" s="35">
        <v>0</v>
      </c>
      <c r="DC70" s="35">
        <v>0</v>
      </c>
      <c r="DD70" s="35">
        <v>0</v>
      </c>
      <c r="DO70" s="35" t="s">
        <v>1783</v>
      </c>
      <c r="DP70" s="35">
        <v>1</v>
      </c>
      <c r="DQ70" s="35">
        <v>0</v>
      </c>
      <c r="DR70" s="35">
        <v>0</v>
      </c>
      <c r="DS70" s="35">
        <v>1</v>
      </c>
      <c r="DT70" s="35">
        <v>0</v>
      </c>
      <c r="DU70" s="35">
        <v>0</v>
      </c>
      <c r="DV70" s="35">
        <v>0</v>
      </c>
      <c r="DW70" s="35">
        <v>0</v>
      </c>
      <c r="DX70" s="35">
        <v>0</v>
      </c>
      <c r="DY70" s="35">
        <v>0</v>
      </c>
      <c r="DZ70" s="35">
        <v>0</v>
      </c>
      <c r="EA70" s="35">
        <v>0</v>
      </c>
      <c r="EB70" s="35">
        <v>0</v>
      </c>
      <c r="EC70" s="35">
        <v>0</v>
      </c>
      <c r="ED70" s="35">
        <v>0</v>
      </c>
      <c r="EE70" s="35">
        <v>0</v>
      </c>
      <c r="EL70" s="35">
        <v>4</v>
      </c>
      <c r="EM70" s="35">
        <v>4</v>
      </c>
      <c r="EN70" s="35">
        <v>4</v>
      </c>
      <c r="EO70" s="35">
        <v>4</v>
      </c>
      <c r="EP70" s="35">
        <v>2</v>
      </c>
      <c r="EQ70" s="35">
        <v>4</v>
      </c>
      <c r="ER70" s="35">
        <v>3</v>
      </c>
      <c r="ES70" s="35">
        <v>3</v>
      </c>
      <c r="ET70" s="35">
        <v>3</v>
      </c>
      <c r="EU70" s="35">
        <v>3</v>
      </c>
      <c r="EV70" s="35" t="s">
        <v>1599</v>
      </c>
      <c r="EW70" s="35" t="s">
        <v>1599</v>
      </c>
      <c r="EX70" s="35" t="s">
        <v>1599</v>
      </c>
      <c r="EY70" s="35">
        <v>2</v>
      </c>
      <c r="EZ70" s="35" t="s">
        <v>1599</v>
      </c>
      <c r="FA70" s="35" t="s">
        <v>1599</v>
      </c>
      <c r="FB70" s="35" t="s">
        <v>1599</v>
      </c>
      <c r="FC70" s="35" t="s">
        <v>1599</v>
      </c>
      <c r="FD70" s="35" t="s">
        <v>1599</v>
      </c>
      <c r="FE70" s="35" t="s">
        <v>1599</v>
      </c>
      <c r="FF70" s="35" t="s">
        <v>1599</v>
      </c>
      <c r="FG70" s="35" t="s">
        <v>1599</v>
      </c>
      <c r="FH70" s="35" t="s">
        <v>1881</v>
      </c>
      <c r="FI70" s="35" t="s">
        <v>54</v>
      </c>
      <c r="FJ70"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touriste</v>
      </c>
      <c r="FK70" s="48" t="str">
        <f>IF(Tableau2[[#This Row],['[tour_exc']]]="excursionniste","exc",IF(Tableau2[[#This Row],['[categorie_corrige']]]="Itinérant","iti","tour"))</f>
        <v>tour</v>
      </c>
      <c r="FL70" s="48" t="str">
        <f>CONCATENATE(Tableau2[[#This Row],['[id_troncon']]],"-",Tableau2[[#This Row],['[profil']]])</f>
        <v>4-tour</v>
      </c>
      <c r="FM70" s="37">
        <v>3</v>
      </c>
      <c r="FN70" s="72">
        <v>3</v>
      </c>
      <c r="FO70" s="35" t="s">
        <v>1319</v>
      </c>
      <c r="FR70" s="48" t="s">
        <v>2022</v>
      </c>
      <c r="FS70" s="48" t="str">
        <f>IF(AND(ISTEXT(Tableau2[[#This Row],['[mode_heb_regroupe']]]),Tableau2[[#This Row],['[mode_heb_regroupe']]]="Non marchand"),"Non marchand",IF(AND(ISTEXT(Tableau2[[#This Row],['[mode_heb_regroupe']]]),Tableau2[[#This Row],['[mode_heb_regroupe']]]&lt;&gt;"Non marchand"),"Marchand",""))</f>
        <v>Marchand</v>
      </c>
      <c r="FT70" s="35" t="s">
        <v>54</v>
      </c>
      <c r="FU70" s="37">
        <v>10</v>
      </c>
      <c r="FV70" s="35" t="s">
        <v>795</v>
      </c>
      <c r="FY70" s="60" t="str">
        <f>IF(ISNUMBER(Tableau2[[#This Row],['[distance_heb_enq']]]),Tableau2[[#This Row],['[distance_heb_enq']]]*(1.1+0.3*EXP(-Tableau2[[#This Row],['[distance_heb_enq']]]/20)),"")</f>
        <v/>
      </c>
      <c r="FZ70" s="35" t="s">
        <v>1296</v>
      </c>
      <c r="GB70" s="35" t="s">
        <v>1284</v>
      </c>
      <c r="GM70" s="35"/>
      <c r="GN70" s="35" t="s">
        <v>1326</v>
      </c>
      <c r="GO70" s="35">
        <v>0</v>
      </c>
      <c r="GP70" s="35">
        <v>0</v>
      </c>
      <c r="GQ70" s="35">
        <v>1</v>
      </c>
      <c r="GR70" s="35">
        <v>0</v>
      </c>
      <c r="GS70" s="35">
        <v>0</v>
      </c>
      <c r="GT70" s="35">
        <v>0</v>
      </c>
      <c r="GU70" s="35">
        <v>0</v>
      </c>
      <c r="GV70" s="35">
        <v>0</v>
      </c>
      <c r="GW70" s="35">
        <v>0</v>
      </c>
      <c r="GY70" s="48"/>
      <c r="HB70" s="48" t="str">
        <f>IF(ISNUMBER(Tableau2[[#This Row],['[tour_dep_to']]]),Tableau2[[#This Row],['[tour_dep_to']]]/Tableau2[[#This Row],['[tour_to_nb_jour']]],"")</f>
        <v/>
      </c>
      <c r="HE70" s="20"/>
      <c r="HF70" s="48" t="str">
        <f>IF(AND(ISTEXT(Tableau2[[#This Row],['[intention_dep']]]),Tableau2[[#This Row],['[tour_exc']]]="excursionniste"),Tableau2[[#This Row],['[intention_dep']]],"")</f>
        <v/>
      </c>
      <c r="HG70" s="48" t="str">
        <f>IF(AND(ISTEXT(Tableau2[[#This Row],['[intention_dep']]]),Tableau2[[#This Row],['[tour_exc']]]="touriste"),Tableau2[[#This Row],['[intention_dep']]],"")</f>
        <v/>
      </c>
      <c r="HJ70" s="20">
        <v>70</v>
      </c>
      <c r="HN70" s="20">
        <v>10</v>
      </c>
      <c r="HO70" s="20"/>
      <c r="HP70" s="20">
        <v>10</v>
      </c>
      <c r="HQ70" s="20"/>
      <c r="HR70" s="20" t="s">
        <v>1599</v>
      </c>
      <c r="HS70" s="20"/>
      <c r="HT70" s="20">
        <v>100</v>
      </c>
      <c r="HU70" s="20"/>
      <c r="HX70" s="20">
        <v>50</v>
      </c>
      <c r="JW70"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pas exploitable</v>
      </c>
      <c r="JX70"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70" s="35" t="s">
        <v>1923</v>
      </c>
      <c r="KA70" s="35">
        <v>0</v>
      </c>
      <c r="KB70" s="35">
        <v>1</v>
      </c>
      <c r="KC70" s="35">
        <v>0</v>
      </c>
      <c r="KD70" s="35"/>
      <c r="KE70" s="48"/>
      <c r="KF70" s="35" t="s">
        <v>1335</v>
      </c>
      <c r="KG70" s="48"/>
      <c r="KH70" s="44">
        <v>33000</v>
      </c>
      <c r="KI70" s="35" t="s">
        <v>1281</v>
      </c>
      <c r="KL70" s="48" t="str">
        <f>IF(ISNUMBER(Tableau2[[#This Row],['[distance_domicile_enq']]]),Tableau2[[#This Row],['[distance_domicile_enq']]]*(1.1+0.3*EXP(-Tableau2[[#This Row],['[distance_domicile_enq']]]/20)),"")</f>
        <v/>
      </c>
      <c r="KN70" s="48"/>
      <c r="KO70" s="48"/>
      <c r="KP70" s="35">
        <v>47</v>
      </c>
      <c r="KQ70" s="35" t="s">
        <v>1301</v>
      </c>
      <c r="KR70" s="35" t="s">
        <v>1302</v>
      </c>
      <c r="KS70" s="35"/>
      <c r="KU70" s="35">
        <v>6000</v>
      </c>
      <c r="KW70" s="35" t="s">
        <v>1284</v>
      </c>
    </row>
    <row r="71" spans="1:311" x14ac:dyDescent="0.2">
      <c r="A71" s="35" t="s">
        <v>1612</v>
      </c>
      <c r="B71" s="35" t="s">
        <v>568</v>
      </c>
      <c r="C71" s="35" t="s">
        <v>240</v>
      </c>
      <c r="D71" s="60">
        <v>1</v>
      </c>
      <c r="E71" s="48">
        <f>Tableau2[[#This Row],['[taille_totale_groupe_corrige']]]/Tableau2[[#This Row],['[nb_repondant_groupe']]]</f>
        <v>25</v>
      </c>
      <c r="F71" s="48"/>
      <c r="G71" s="48" t="str">
        <f>CONCATENATE(Tableau2[[#This Row],['[id_site_enq']]],"-",Tableau2[[#This Row],['[date_enq_num']]],"-",Tableau2[[#This Row],['[categorie_corrige']]])</f>
        <v>50-43358-</v>
      </c>
      <c r="H71" s="61">
        <v>1</v>
      </c>
      <c r="I71" s="35">
        <v>50</v>
      </c>
      <c r="J71" s="35" t="s">
        <v>795</v>
      </c>
      <c r="K71" s="36">
        <v>43358</v>
      </c>
      <c r="L71" s="37">
        <f t="shared" si="3"/>
        <v>43358</v>
      </c>
      <c r="M71" s="35">
        <v>12</v>
      </c>
      <c r="N71" s="35">
        <v>17</v>
      </c>
      <c r="P71" s="35">
        <v>43</v>
      </c>
      <c r="Q71" s="35">
        <v>4</v>
      </c>
      <c r="R71" s="60" t="str">
        <f>IF(OR(ISNUMBER(Tableau2[[#This Row],['[monvelo_musc']]]),ISNUMBER(Tableau2[[#This Row],['[monvelo_vae']]]),ISNUMBER(Tableau2[[#This Row],['[pret_musc']]]),ISNUMBER(Tableau2[[#This Row],['[pret_vae']]]),ISNUMBER(Tableau2[[#This Row],['[loc_vae']]]),ISNUMBER(Tableau2[[#This Row],['[loc_musc']]])),SUM(Tableau2[[#This Row],['[monvelo_musc']]:['[loc_vae']]]),"")</f>
        <v/>
      </c>
      <c r="S71" s="60" t="str">
        <f>IF(OR(ISNUMBER(Tableau2[[#This Row],['[monvelo_vae']]]),ISNUMBER(Tableau2[[#This Row],['[pret_vae']]]),ISNUMBER(Tableau2[[#This Row],['[loc_vae']]])),Tableau2[[#This Row],['[monvelo_vae']]]+Tableau2[[#This Row],['[pret_vae']]]+Tableau2[[#This Row],['[loc_vae']]],"")</f>
        <v/>
      </c>
      <c r="T71" s="60" t="str">
        <f>IF(OR(ISNUMBER(Tableau2[[#This Row],['[monvelo_musc']]]),ISNUMBER(Tableau2[[#This Row],['[pret_musc']]]),ISNUMBER(Tableau2[[#This Row],['[loc_musc']]])),Tableau2[[#This Row],['[monvelo_musc']]]+Tableau2[[#This Row],['[pret_musc']]]+Tableau2[[#This Row],['[loc_musc']]],"")</f>
        <v/>
      </c>
      <c r="U71" s="60" t="str">
        <f>IF(OR(ISNUMBER(Tableau2[[#This Row],['[loc_musc']]]),ISNUMBER(Tableau2[[#This Row],['[loc_vae']]])),Tableau2[[#This Row],['[loc_musc']]]+Tableau2[[#This Row],['[loc_vae']]],"")</f>
        <v/>
      </c>
      <c r="AL71" s="35" t="s">
        <v>1339</v>
      </c>
      <c r="AM71" s="48" t="s">
        <v>1339</v>
      </c>
      <c r="AN71" s="35" t="s">
        <v>1275</v>
      </c>
      <c r="AP71" s="37">
        <v>40</v>
      </c>
      <c r="AQ71" s="72">
        <v>40</v>
      </c>
      <c r="AR71" s="72">
        <v>40</v>
      </c>
      <c r="AS71" s="72">
        <f>Tableau2[[#This Row],['[km_sortie_corrige']]]*Tableau2[[#This Row],['[coef_red']]]</f>
        <v>0</v>
      </c>
      <c r="AT71" s="72">
        <f>Tableau2[[#This Row],['[km_sortie_corrige']]]*Tableau2[[#This Row],['[coef_red']]]*IF(Tableau2[[#This Row],['[type_trajet']]]="Boucle",0.4,1)</f>
        <v>0</v>
      </c>
      <c r="AU71" s="35" t="s">
        <v>1340</v>
      </c>
      <c r="AW71" s="35" t="s">
        <v>1326</v>
      </c>
      <c r="AX71" s="35">
        <v>0</v>
      </c>
      <c r="AY71" s="35">
        <v>0</v>
      </c>
      <c r="AZ71" s="35">
        <v>1</v>
      </c>
      <c r="BA71" s="35">
        <v>0</v>
      </c>
      <c r="BB71" s="35">
        <v>0</v>
      </c>
      <c r="BC71" s="35">
        <v>0</v>
      </c>
      <c r="BD71" s="35">
        <v>0</v>
      </c>
      <c r="BE71" s="35">
        <v>0</v>
      </c>
      <c r="BI71" s="48" t="str">
        <f>IF(OR(Tableau2[[#This Row],['[type_groupe']]]="En famille",Tableau2[[#This Row],['[type_groupe']]]="Avec des amis",Tableau2[[#This Row],['[type_groupe']]]="En club",Tableau2[[#This Row],['[type_groupe']]]="En groupe avec une agence ou TO"),"En groupe",Tableau2[[#This Row],['[type_groupe']]])</f>
        <v>En groupe</v>
      </c>
      <c r="BJ71"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groupe</v>
      </c>
      <c r="BK71" s="35" t="s">
        <v>1435</v>
      </c>
      <c r="BL71" s="35">
        <v>0</v>
      </c>
      <c r="BM71" s="35">
        <v>0</v>
      </c>
      <c r="BN71" s="35">
        <v>0</v>
      </c>
      <c r="BO71" s="35">
        <v>0</v>
      </c>
      <c r="BP71" s="35">
        <v>0</v>
      </c>
      <c r="BQ71" s="35">
        <v>1</v>
      </c>
      <c r="BR71" s="35">
        <v>0</v>
      </c>
      <c r="BU71" s="72">
        <f>Tableau2[[#This Row],['[nb_enfants']]]+Tableau2[[#This Row],['[nb_adultes']]]</f>
        <v>25</v>
      </c>
      <c r="BV71" s="72">
        <f>Tableau2[[#This Row],['[taille_totale_groupe']]]</f>
        <v>25</v>
      </c>
      <c r="BW71" s="37">
        <v>0</v>
      </c>
      <c r="BX71" s="37">
        <v>25</v>
      </c>
      <c r="BY71" s="35" t="s">
        <v>1346</v>
      </c>
      <c r="BZ71" s="35">
        <v>0</v>
      </c>
      <c r="CA71" s="35">
        <v>0</v>
      </c>
      <c r="CB71" s="35">
        <v>0</v>
      </c>
      <c r="CC71" s="35">
        <v>0</v>
      </c>
      <c r="CD71" s="35">
        <v>0</v>
      </c>
      <c r="CE71" s="35">
        <v>1</v>
      </c>
      <c r="CF71" s="35">
        <v>0</v>
      </c>
      <c r="CG71" s="35">
        <v>0</v>
      </c>
      <c r="CH71" s="35">
        <v>0</v>
      </c>
      <c r="CI71" s="35">
        <v>0</v>
      </c>
      <c r="CJ71" s="35">
        <v>0</v>
      </c>
      <c r="CK71" s="35">
        <v>0</v>
      </c>
      <c r="CL71" s="35">
        <v>0</v>
      </c>
      <c r="CQ71" s="35" t="s">
        <v>1292</v>
      </c>
      <c r="CR71" s="35">
        <v>1</v>
      </c>
      <c r="CS71" s="35">
        <v>0</v>
      </c>
      <c r="CT71" s="35">
        <v>0</v>
      </c>
      <c r="CU71" s="35">
        <v>0</v>
      </c>
      <c r="CV71" s="35">
        <v>0</v>
      </c>
      <c r="CW71" s="35">
        <v>0</v>
      </c>
      <c r="CX71" s="35">
        <v>0</v>
      </c>
      <c r="CY71" s="35">
        <v>0</v>
      </c>
      <c r="CZ71" s="35">
        <v>0</v>
      </c>
      <c r="DA71" s="35">
        <v>0</v>
      </c>
      <c r="DB71" s="35">
        <v>0</v>
      </c>
      <c r="DC71" s="35">
        <v>0</v>
      </c>
      <c r="DD71" s="35">
        <v>0</v>
      </c>
      <c r="DO71" s="35" t="s">
        <v>1293</v>
      </c>
      <c r="DP71" s="35">
        <v>1</v>
      </c>
      <c r="DQ71" s="35">
        <v>0</v>
      </c>
      <c r="DR71" s="35">
        <v>0</v>
      </c>
      <c r="DS71" s="35">
        <v>0</v>
      </c>
      <c r="DT71" s="35">
        <v>0</v>
      </c>
      <c r="DU71" s="35">
        <v>0</v>
      </c>
      <c r="DV71" s="35">
        <v>0</v>
      </c>
      <c r="DW71" s="35">
        <v>0</v>
      </c>
      <c r="DX71" s="35">
        <v>0</v>
      </c>
      <c r="DY71" s="35">
        <v>0</v>
      </c>
      <c r="DZ71" s="35">
        <v>0</v>
      </c>
      <c r="EA71" s="35">
        <v>0</v>
      </c>
      <c r="EB71" s="35">
        <v>0</v>
      </c>
      <c r="EC71" s="35">
        <v>0</v>
      </c>
      <c r="ED71" s="35">
        <v>0</v>
      </c>
      <c r="EE71" s="35">
        <v>0</v>
      </c>
      <c r="EL71" s="35">
        <v>1</v>
      </c>
      <c r="EM71" s="35" t="s">
        <v>1599</v>
      </c>
      <c r="EN71" s="35" t="s">
        <v>1599</v>
      </c>
      <c r="EO71" s="35" t="s">
        <v>1599</v>
      </c>
      <c r="EP71" s="35" t="s">
        <v>1599</v>
      </c>
      <c r="EQ71" s="35" t="s">
        <v>1599</v>
      </c>
      <c r="ER71" s="35" t="s">
        <v>1599</v>
      </c>
      <c r="ES71" s="35" t="s">
        <v>1599</v>
      </c>
      <c r="ET71" s="35" t="s">
        <v>1599</v>
      </c>
      <c r="EU71" s="35" t="s">
        <v>1599</v>
      </c>
      <c r="EV71" s="35" t="s">
        <v>1599</v>
      </c>
      <c r="EW71" s="35" t="s">
        <v>1599</v>
      </c>
      <c r="EX71" s="35" t="s">
        <v>1599</v>
      </c>
      <c r="EY71" s="35" t="s">
        <v>1599</v>
      </c>
      <c r="EZ71" s="35" t="s">
        <v>1599</v>
      </c>
      <c r="FA71" s="35" t="s">
        <v>1599</v>
      </c>
      <c r="FB71" s="35" t="s">
        <v>1599</v>
      </c>
      <c r="FC71" s="35" t="s">
        <v>1599</v>
      </c>
      <c r="FD71" s="35" t="s">
        <v>1599</v>
      </c>
      <c r="FE71" s="35" t="s">
        <v>1599</v>
      </c>
      <c r="FF71" s="35" t="s">
        <v>1599</v>
      </c>
      <c r="FG71" s="35" t="s">
        <v>1599</v>
      </c>
      <c r="FH71" s="35" t="s">
        <v>1881</v>
      </c>
      <c r="FI71" s="35" t="s">
        <v>51</v>
      </c>
      <c r="FJ71"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excursionniste</v>
      </c>
      <c r="FK71" s="48" t="str">
        <f>IF(Tableau2[[#This Row],['[tour_exc']]]="excursionniste","exc",IF(Tableau2[[#This Row],['[categorie_corrige']]]="Itinérant","iti","tour"))</f>
        <v>exc</v>
      </c>
      <c r="FL71" s="48" t="str">
        <f>CONCATENATE(Tableau2[[#This Row],['[id_troncon']]],"-",Tableau2[[#This Row],['[profil']]])</f>
        <v>4-exc</v>
      </c>
      <c r="FM71" s="37"/>
      <c r="FN71" s="72" t="s">
        <v>1599</v>
      </c>
      <c r="FS71" s="48" t="str">
        <f>IF(AND(ISTEXT(Tableau2[[#This Row],['[mode_heb_regroupe']]]),Tableau2[[#This Row],['[mode_heb_regroupe']]]="Non marchand"),"Non marchand",IF(AND(ISTEXT(Tableau2[[#This Row],['[mode_heb_regroupe']]]),Tableau2[[#This Row],['[mode_heb_regroupe']]]&lt;&gt;"Non marchand"),"Marchand",""))</f>
        <v/>
      </c>
      <c r="FY71" s="60" t="str">
        <f>IF(ISNUMBER(Tableau2[[#This Row],['[distance_heb_enq']]]),Tableau2[[#This Row],['[distance_heb_enq']]]*(1.1+0.3*EXP(-Tableau2[[#This Row],['[distance_heb_enq']]]/20)),"")</f>
        <v/>
      </c>
      <c r="GM71" s="35"/>
      <c r="GN71" s="35" t="s">
        <v>1599</v>
      </c>
      <c r="GO71" s="35"/>
      <c r="GP71" s="35"/>
      <c r="GQ71" s="35"/>
      <c r="GY71" s="48"/>
      <c r="HB71" s="48" t="str">
        <f>IF(ISNUMBER(Tableau2[[#This Row],['[tour_dep_to']]]),Tableau2[[#This Row],['[tour_dep_to']]]/Tableau2[[#This Row],['[tour_to_nb_jour']]],"")</f>
        <v/>
      </c>
      <c r="HE71" s="20" t="s">
        <v>51</v>
      </c>
      <c r="HF71" s="48" t="str">
        <f>IF(AND(ISTEXT(Tableau2[[#This Row],['[intention_dep']]]),Tableau2[[#This Row],['[tour_exc']]]="excursionniste"),Tableau2[[#This Row],['[intention_dep']]],"")</f>
        <v>Non</v>
      </c>
      <c r="HG71" s="48" t="str">
        <f>IF(AND(ISTEXT(Tableau2[[#This Row],['[intention_dep']]]),Tableau2[[#This Row],['[tour_exc']]]="touriste"),Tableau2[[#This Row],['[intention_dep']]],"")</f>
        <v/>
      </c>
      <c r="HJ71" s="20"/>
      <c r="HN71" s="20" t="s">
        <v>1599</v>
      </c>
      <c r="HO71" s="20"/>
      <c r="HP71" s="20" t="s">
        <v>1599</v>
      </c>
      <c r="HQ71" s="20"/>
      <c r="HR71" s="20" t="s">
        <v>1599</v>
      </c>
      <c r="HS71" s="20"/>
      <c r="HT71" s="20" t="s">
        <v>1599</v>
      </c>
      <c r="HU71" s="20"/>
      <c r="HX71" s="20" t="s">
        <v>1599</v>
      </c>
      <c r="JW71"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
      </c>
      <c r="JX71"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71" s="35" t="s">
        <v>1924</v>
      </c>
      <c r="KA71" s="35">
        <v>0</v>
      </c>
      <c r="KB71" s="35">
        <v>1</v>
      </c>
      <c r="KC71" s="35">
        <v>1</v>
      </c>
      <c r="KD71" s="35" t="s">
        <v>1365</v>
      </c>
      <c r="KE71" s="48"/>
      <c r="KF71" s="35" t="s">
        <v>1405</v>
      </c>
      <c r="KG71" s="48"/>
      <c r="KH71" s="44">
        <v>17220</v>
      </c>
      <c r="KI71" s="35" t="s">
        <v>1281</v>
      </c>
      <c r="KL71" s="48" t="str">
        <f>IF(ISNUMBER(Tableau2[[#This Row],['[distance_domicile_enq']]]),Tableau2[[#This Row],['[distance_domicile_enq']]]*(1.1+0.3*EXP(-Tableau2[[#This Row],['[distance_domicile_enq']]]/20)),"")</f>
        <v/>
      </c>
      <c r="KN71" s="48"/>
      <c r="KO71" s="48"/>
      <c r="KP71" s="35">
        <v>61</v>
      </c>
      <c r="KQ71" s="35" t="s">
        <v>1282</v>
      </c>
      <c r="KR71" s="35" t="s">
        <v>1283</v>
      </c>
      <c r="KS71" s="35"/>
      <c r="KW71" s="35" t="s">
        <v>1310</v>
      </c>
    </row>
    <row r="72" spans="1:311" x14ac:dyDescent="0.2">
      <c r="A72" s="35" t="s">
        <v>1612</v>
      </c>
      <c r="B72" s="35" t="s">
        <v>568</v>
      </c>
      <c r="C72" s="35" t="s">
        <v>241</v>
      </c>
      <c r="D72" s="60">
        <v>1</v>
      </c>
      <c r="E72" s="48">
        <f>Tableau2[[#This Row],['[taille_totale_groupe_corrige']]]/Tableau2[[#This Row],['[nb_repondant_groupe']]]</f>
        <v>1</v>
      </c>
      <c r="F72" s="48"/>
      <c r="G72" s="48" t="str">
        <f>CONCATENATE(Tableau2[[#This Row],['[id_site_enq']]],"-",Tableau2[[#This Row],['[date_enq_num']]],"-",Tableau2[[#This Row],['[categorie_corrige']]])</f>
        <v>50-43358-</v>
      </c>
      <c r="H72" s="61">
        <v>1</v>
      </c>
      <c r="I72" s="35">
        <v>50</v>
      </c>
      <c r="J72" s="35" t="s">
        <v>795</v>
      </c>
      <c r="K72" s="36">
        <v>43358</v>
      </c>
      <c r="L72" s="37">
        <f t="shared" si="3"/>
        <v>43358</v>
      </c>
      <c r="M72" s="35">
        <v>13</v>
      </c>
      <c r="N72" s="35">
        <v>17</v>
      </c>
      <c r="P72" s="35">
        <v>43</v>
      </c>
      <c r="Q72" s="35">
        <v>4</v>
      </c>
      <c r="R72" s="60" t="str">
        <f>IF(OR(ISNUMBER(Tableau2[[#This Row],['[monvelo_musc']]]),ISNUMBER(Tableau2[[#This Row],['[monvelo_vae']]]),ISNUMBER(Tableau2[[#This Row],['[pret_musc']]]),ISNUMBER(Tableau2[[#This Row],['[pret_vae']]]),ISNUMBER(Tableau2[[#This Row],['[loc_vae']]]),ISNUMBER(Tableau2[[#This Row],['[loc_musc']]])),SUM(Tableau2[[#This Row],['[monvelo_musc']]:['[loc_vae']]]),"")</f>
        <v/>
      </c>
      <c r="S72" s="60" t="str">
        <f>IF(OR(ISNUMBER(Tableau2[[#This Row],['[monvelo_vae']]]),ISNUMBER(Tableau2[[#This Row],['[pret_vae']]]),ISNUMBER(Tableau2[[#This Row],['[loc_vae']]])),Tableau2[[#This Row],['[monvelo_vae']]]+Tableau2[[#This Row],['[pret_vae']]]+Tableau2[[#This Row],['[loc_vae']]],"")</f>
        <v/>
      </c>
      <c r="T72" s="60" t="str">
        <f>IF(OR(ISNUMBER(Tableau2[[#This Row],['[monvelo_musc']]]),ISNUMBER(Tableau2[[#This Row],['[pret_musc']]]),ISNUMBER(Tableau2[[#This Row],['[loc_musc']]])),Tableau2[[#This Row],['[monvelo_musc']]]+Tableau2[[#This Row],['[pret_musc']]]+Tableau2[[#This Row],['[loc_musc']]],"")</f>
        <v/>
      </c>
      <c r="U72" s="60" t="str">
        <f>IF(OR(ISNUMBER(Tableau2[[#This Row],['[loc_musc']]]),ISNUMBER(Tableau2[[#This Row],['[loc_vae']]])),Tableau2[[#This Row],['[loc_musc']]]+Tableau2[[#This Row],['[loc_vae']]],"")</f>
        <v/>
      </c>
      <c r="AL72" s="35" t="s">
        <v>1274</v>
      </c>
      <c r="AM72" s="48" t="s">
        <v>1274</v>
      </c>
      <c r="AN72" s="35" t="s">
        <v>1275</v>
      </c>
      <c r="AP72" s="37">
        <v>30</v>
      </c>
      <c r="AQ72" s="72">
        <v>30</v>
      </c>
      <c r="AR72" s="72">
        <v>30</v>
      </c>
      <c r="AS72" s="72">
        <f>Tableau2[[#This Row],['[km_sortie_corrige']]]*Tableau2[[#This Row],['[coef_red']]]</f>
        <v>0</v>
      </c>
      <c r="AT72" s="72">
        <f>Tableau2[[#This Row],['[km_sortie_corrige']]]*Tableau2[[#This Row],['[coef_red']]]*IF(Tableau2[[#This Row],['[type_trajet']]]="Boucle",0.4,1)</f>
        <v>0</v>
      </c>
      <c r="AU72" s="35" t="s">
        <v>1340</v>
      </c>
      <c r="AW72" s="35" t="s">
        <v>1277</v>
      </c>
      <c r="AX72" s="35">
        <v>1</v>
      </c>
      <c r="AY72" s="35">
        <v>0</v>
      </c>
      <c r="AZ72" s="35">
        <v>0</v>
      </c>
      <c r="BA72" s="35">
        <v>0</v>
      </c>
      <c r="BB72" s="35">
        <v>0</v>
      </c>
      <c r="BC72" s="35">
        <v>0</v>
      </c>
      <c r="BD72" s="35">
        <v>0</v>
      </c>
      <c r="BE72" s="35">
        <v>0</v>
      </c>
      <c r="BH72" s="37">
        <v>1</v>
      </c>
      <c r="BI72" s="48" t="str">
        <f>IF(OR(Tableau2[[#This Row],['[type_groupe']]]="En famille",Tableau2[[#This Row],['[type_groupe']]]="Avec des amis",Tableau2[[#This Row],['[type_groupe']]]="En club",Tableau2[[#This Row],['[type_groupe']]]="En groupe avec une agence ou TO"),"En groupe",Tableau2[[#This Row],['[type_groupe']]])</f>
        <v>Seul</v>
      </c>
      <c r="BJ72"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Seul</v>
      </c>
      <c r="BK72" s="35" t="s">
        <v>1278</v>
      </c>
      <c r="BL72" s="35">
        <v>1</v>
      </c>
      <c r="BM72" s="35">
        <v>0</v>
      </c>
      <c r="BN72" s="35">
        <v>0</v>
      </c>
      <c r="BO72" s="35">
        <v>0</v>
      </c>
      <c r="BP72" s="35">
        <v>0</v>
      </c>
      <c r="BQ72" s="35">
        <v>0</v>
      </c>
      <c r="BR72" s="35">
        <v>0</v>
      </c>
      <c r="BU72" s="72">
        <f>Tableau2[[#This Row],['[nb_enfants']]]+Tableau2[[#This Row],['[nb_adultes']]]</f>
        <v>1</v>
      </c>
      <c r="BV72" s="72">
        <f>Tableau2[[#This Row],['[taille_totale_groupe']]]</f>
        <v>1</v>
      </c>
      <c r="BW72" s="37">
        <v>0</v>
      </c>
      <c r="BX72" s="37">
        <v>1</v>
      </c>
      <c r="BY72" s="35" t="s">
        <v>1288</v>
      </c>
      <c r="BZ72" s="35">
        <v>1</v>
      </c>
      <c r="CA72" s="35">
        <v>0</v>
      </c>
      <c r="CB72" s="35">
        <v>0</v>
      </c>
      <c r="CC72" s="35">
        <v>0</v>
      </c>
      <c r="CD72" s="35">
        <v>0</v>
      </c>
      <c r="CE72" s="35">
        <v>0</v>
      </c>
      <c r="CF72" s="35">
        <v>0</v>
      </c>
      <c r="CG72" s="35">
        <v>0</v>
      </c>
      <c r="CH72" s="35">
        <v>0</v>
      </c>
      <c r="CI72" s="35">
        <v>0</v>
      </c>
      <c r="CJ72" s="35">
        <v>0</v>
      </c>
      <c r="CK72" s="35">
        <v>0</v>
      </c>
      <c r="CL72" s="35">
        <v>0</v>
      </c>
      <c r="CP72" s="35">
        <v>5</v>
      </c>
      <c r="CQ72" s="35" t="s">
        <v>1772</v>
      </c>
      <c r="CR72" s="35">
        <v>0</v>
      </c>
      <c r="CS72" s="35">
        <v>0</v>
      </c>
      <c r="CT72" s="35">
        <v>0</v>
      </c>
      <c r="CU72" s="35">
        <v>0</v>
      </c>
      <c r="CV72" s="35">
        <v>0</v>
      </c>
      <c r="CW72" s="35">
        <v>0</v>
      </c>
      <c r="CX72" s="35">
        <v>0</v>
      </c>
      <c r="CY72" s="35">
        <v>0</v>
      </c>
      <c r="CZ72" s="35">
        <v>0</v>
      </c>
      <c r="DA72" s="35">
        <v>0</v>
      </c>
      <c r="DB72" s="35">
        <v>0</v>
      </c>
      <c r="DC72" s="35">
        <v>1</v>
      </c>
      <c r="DD72" s="35">
        <v>0</v>
      </c>
      <c r="DO72" s="35" t="s">
        <v>1280</v>
      </c>
      <c r="DP72" s="35">
        <v>0</v>
      </c>
      <c r="DQ72" s="35">
        <v>0</v>
      </c>
      <c r="DR72" s="35">
        <v>0</v>
      </c>
      <c r="DS72" s="35">
        <v>0</v>
      </c>
      <c r="DT72" s="35">
        <v>0</v>
      </c>
      <c r="DU72" s="35">
        <v>0</v>
      </c>
      <c r="DV72" s="35">
        <v>0</v>
      </c>
      <c r="DW72" s="35">
        <v>0</v>
      </c>
      <c r="DX72" s="35">
        <v>0</v>
      </c>
      <c r="DY72" s="35">
        <v>0</v>
      </c>
      <c r="DZ72" s="35">
        <v>0</v>
      </c>
      <c r="EA72" s="35">
        <v>0</v>
      </c>
      <c r="EB72" s="35">
        <v>0</v>
      </c>
      <c r="EC72" s="35">
        <v>0</v>
      </c>
      <c r="ED72" s="35">
        <v>1</v>
      </c>
      <c r="EE72" s="35">
        <v>0</v>
      </c>
      <c r="EL72" s="35">
        <v>3</v>
      </c>
      <c r="EM72" s="35">
        <v>3</v>
      </c>
      <c r="EN72" s="35">
        <v>3</v>
      </c>
      <c r="EO72" s="35">
        <v>3</v>
      </c>
      <c r="EP72" s="35">
        <v>3</v>
      </c>
      <c r="EQ72" s="35">
        <v>3</v>
      </c>
      <c r="ER72" s="35" t="s">
        <v>1599</v>
      </c>
      <c r="ES72" s="35" t="s">
        <v>1599</v>
      </c>
      <c r="ET72" s="35">
        <v>3</v>
      </c>
      <c r="EU72" s="35">
        <v>3</v>
      </c>
      <c r="EV72" s="35" t="s">
        <v>1599</v>
      </c>
      <c r="EW72" s="35" t="s">
        <v>1599</v>
      </c>
      <c r="EX72" s="35" t="s">
        <v>1599</v>
      </c>
      <c r="EY72" s="35" t="s">
        <v>1599</v>
      </c>
      <c r="EZ72" s="35" t="s">
        <v>1599</v>
      </c>
      <c r="FA72" s="35" t="s">
        <v>1599</v>
      </c>
      <c r="FB72" s="35" t="s">
        <v>1599</v>
      </c>
      <c r="FC72" s="35" t="s">
        <v>1599</v>
      </c>
      <c r="FD72" s="35" t="s">
        <v>1599</v>
      </c>
      <c r="FE72" s="35" t="s">
        <v>1599</v>
      </c>
      <c r="FF72" s="35" t="s">
        <v>1599</v>
      </c>
      <c r="FG72" s="35" t="s">
        <v>1599</v>
      </c>
      <c r="FI72" s="35" t="s">
        <v>51</v>
      </c>
      <c r="FJ72"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excursionniste</v>
      </c>
      <c r="FK72" s="48" t="str">
        <f>IF(Tableau2[[#This Row],['[tour_exc']]]="excursionniste","exc",IF(Tableau2[[#This Row],['[categorie_corrige']]]="Itinérant","iti","tour"))</f>
        <v>exc</v>
      </c>
      <c r="FL72" s="48" t="str">
        <f>CONCATENATE(Tableau2[[#This Row],['[id_troncon']]],"-",Tableau2[[#This Row],['[profil']]])</f>
        <v>4-exc</v>
      </c>
      <c r="FM72" s="37"/>
      <c r="FN72" s="72" t="s">
        <v>1599</v>
      </c>
      <c r="FS72" s="48" t="str">
        <f>IF(AND(ISTEXT(Tableau2[[#This Row],['[mode_heb_regroupe']]]),Tableau2[[#This Row],['[mode_heb_regroupe']]]="Non marchand"),"Non marchand",IF(AND(ISTEXT(Tableau2[[#This Row],['[mode_heb_regroupe']]]),Tableau2[[#This Row],['[mode_heb_regroupe']]]&lt;&gt;"Non marchand"),"Marchand",""))</f>
        <v/>
      </c>
      <c r="FY72" s="60" t="str">
        <f>IF(ISNUMBER(Tableau2[[#This Row],['[distance_heb_enq']]]),Tableau2[[#This Row],['[distance_heb_enq']]]*(1.1+0.3*EXP(-Tableau2[[#This Row],['[distance_heb_enq']]]/20)),"")</f>
        <v/>
      </c>
      <c r="GM72" s="35"/>
      <c r="GN72" s="35" t="s">
        <v>1599</v>
      </c>
      <c r="GO72" s="35"/>
      <c r="GP72" s="35"/>
      <c r="GQ72" s="35"/>
      <c r="GY72" s="48"/>
      <c r="HB72" s="48" t="str">
        <f>IF(ISNUMBER(Tableau2[[#This Row],['[tour_dep_to']]]),Tableau2[[#This Row],['[tour_dep_to']]]/Tableau2[[#This Row],['[tour_to_nb_jour']]],"")</f>
        <v/>
      </c>
      <c r="HE72" s="20" t="s">
        <v>51</v>
      </c>
      <c r="HF72" s="48" t="str">
        <f>IF(AND(ISTEXT(Tableau2[[#This Row],['[intention_dep']]]),Tableau2[[#This Row],['[tour_exc']]]="excursionniste"),Tableau2[[#This Row],['[intention_dep']]],"")</f>
        <v>Non</v>
      </c>
      <c r="HG72" s="48" t="str">
        <f>IF(AND(ISTEXT(Tableau2[[#This Row],['[intention_dep']]]),Tableau2[[#This Row],['[tour_exc']]]="touriste"),Tableau2[[#This Row],['[intention_dep']]],"")</f>
        <v/>
      </c>
      <c r="HJ72" s="20"/>
      <c r="HN72" s="20" t="s">
        <v>1599</v>
      </c>
      <c r="HO72" s="20"/>
      <c r="HP72" s="20" t="s">
        <v>1599</v>
      </c>
      <c r="HQ72" s="20"/>
      <c r="HR72" s="20" t="s">
        <v>1599</v>
      </c>
      <c r="HS72" s="20"/>
      <c r="HT72" s="20" t="s">
        <v>1599</v>
      </c>
      <c r="HU72" s="20"/>
      <c r="HX72" s="20" t="s">
        <v>1599</v>
      </c>
      <c r="JW72"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
      </c>
      <c r="JX72"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72" s="35" t="s">
        <v>1924</v>
      </c>
      <c r="KA72" s="35">
        <v>0</v>
      </c>
      <c r="KB72" s="35">
        <v>1</v>
      </c>
      <c r="KC72" s="35">
        <v>1</v>
      </c>
      <c r="KD72" s="35" t="s">
        <v>1488</v>
      </c>
      <c r="KE72" s="48"/>
      <c r="KF72" s="35" t="s">
        <v>795</v>
      </c>
      <c r="KG72" s="48"/>
      <c r="KH72" s="44">
        <v>17000</v>
      </c>
      <c r="KI72" s="35" t="s">
        <v>1281</v>
      </c>
      <c r="KL72" s="48" t="str">
        <f>IF(ISNUMBER(Tableau2[[#This Row],['[distance_domicile_enq']]]),Tableau2[[#This Row],['[distance_domicile_enq']]]*(1.1+0.3*EXP(-Tableau2[[#This Row],['[distance_domicile_enq']]]/20)),"")</f>
        <v/>
      </c>
      <c r="KN72" s="48"/>
      <c r="KO72" s="48"/>
      <c r="KP72" s="35">
        <v>39</v>
      </c>
      <c r="KQ72" s="35" t="s">
        <v>1282</v>
      </c>
      <c r="KR72" s="35" t="s">
        <v>1302</v>
      </c>
      <c r="KS72" s="35"/>
      <c r="KU72" s="35">
        <v>4200</v>
      </c>
      <c r="KW72" s="35" t="s">
        <v>1284</v>
      </c>
    </row>
    <row r="73" spans="1:311" x14ac:dyDescent="0.2">
      <c r="A73" s="35" t="s">
        <v>1612</v>
      </c>
      <c r="B73" s="35" t="s">
        <v>568</v>
      </c>
      <c r="C73" s="35" t="s">
        <v>242</v>
      </c>
      <c r="D73" s="60">
        <v>1</v>
      </c>
      <c r="E73" s="48">
        <f>Tableau2[[#This Row],['[taille_totale_groupe_corrige']]]/Tableau2[[#This Row],['[nb_repondant_groupe']]]</f>
        <v>2</v>
      </c>
      <c r="F73" s="48"/>
      <c r="G73" s="48" t="str">
        <f>CONCATENATE(Tableau2[[#This Row],['[id_site_enq']]],"-",Tableau2[[#This Row],['[date_enq_num']]],"-",Tableau2[[#This Row],['[categorie_corrige']]])</f>
        <v>50-43358-</v>
      </c>
      <c r="H73" s="61">
        <v>1</v>
      </c>
      <c r="I73" s="35">
        <v>50</v>
      </c>
      <c r="J73" s="35" t="s">
        <v>795</v>
      </c>
      <c r="K73" s="36">
        <v>43358</v>
      </c>
      <c r="L73" s="37">
        <f t="shared" si="3"/>
        <v>43358</v>
      </c>
      <c r="M73" s="35">
        <v>13</v>
      </c>
      <c r="N73" s="35">
        <v>17</v>
      </c>
      <c r="P73" s="35">
        <v>43</v>
      </c>
      <c r="Q73" s="35">
        <v>4</v>
      </c>
      <c r="R73" s="60" t="str">
        <f>IF(OR(ISNUMBER(Tableau2[[#This Row],['[monvelo_musc']]]),ISNUMBER(Tableau2[[#This Row],['[monvelo_vae']]]),ISNUMBER(Tableau2[[#This Row],['[pret_musc']]]),ISNUMBER(Tableau2[[#This Row],['[pret_vae']]]),ISNUMBER(Tableau2[[#This Row],['[loc_vae']]]),ISNUMBER(Tableau2[[#This Row],['[loc_musc']]])),SUM(Tableau2[[#This Row],['[monvelo_musc']]:['[loc_vae']]]),"")</f>
        <v/>
      </c>
      <c r="S73" s="60" t="str">
        <f>IF(OR(ISNUMBER(Tableau2[[#This Row],['[monvelo_vae']]]),ISNUMBER(Tableau2[[#This Row],['[pret_vae']]]),ISNUMBER(Tableau2[[#This Row],['[loc_vae']]])),Tableau2[[#This Row],['[monvelo_vae']]]+Tableau2[[#This Row],['[pret_vae']]]+Tableau2[[#This Row],['[loc_vae']]],"")</f>
        <v/>
      </c>
      <c r="T73" s="60" t="str">
        <f>IF(OR(ISNUMBER(Tableau2[[#This Row],['[monvelo_musc']]]),ISNUMBER(Tableau2[[#This Row],['[pret_musc']]]),ISNUMBER(Tableau2[[#This Row],['[loc_musc']]])),Tableau2[[#This Row],['[monvelo_musc']]]+Tableau2[[#This Row],['[pret_musc']]]+Tableau2[[#This Row],['[loc_musc']]],"")</f>
        <v/>
      </c>
      <c r="U73" s="60" t="str">
        <f>IF(OR(ISNUMBER(Tableau2[[#This Row],['[loc_musc']]]),ISNUMBER(Tableau2[[#This Row],['[loc_vae']]])),Tableau2[[#This Row],['[loc_musc']]]+Tableau2[[#This Row],['[loc_vae']]],"")</f>
        <v/>
      </c>
      <c r="AL73" s="35" t="s">
        <v>1274</v>
      </c>
      <c r="AM73" s="48" t="s">
        <v>1274</v>
      </c>
      <c r="AN73" s="35" t="s">
        <v>1275</v>
      </c>
      <c r="AP73" s="37">
        <v>10</v>
      </c>
      <c r="AQ73" s="72">
        <v>10</v>
      </c>
      <c r="AR73" s="72">
        <v>10</v>
      </c>
      <c r="AS73" s="72">
        <f>Tableau2[[#This Row],['[km_sortie_corrige']]]*Tableau2[[#This Row],['[coef_red']]]</f>
        <v>0</v>
      </c>
      <c r="AT73" s="72">
        <f>Tableau2[[#This Row],['[km_sortie_corrige']]]*Tableau2[[#This Row],['[coef_red']]]*IF(Tableau2[[#This Row],['[type_trajet']]]="Boucle",0.4,1)</f>
        <v>0</v>
      </c>
      <c r="AU73" s="35" t="s">
        <v>1340</v>
      </c>
      <c r="AW73" s="35" t="s">
        <v>1277</v>
      </c>
      <c r="AX73" s="35">
        <v>1</v>
      </c>
      <c r="AY73" s="35">
        <v>0</v>
      </c>
      <c r="AZ73" s="35">
        <v>0</v>
      </c>
      <c r="BA73" s="35">
        <v>0</v>
      </c>
      <c r="BB73" s="35">
        <v>0</v>
      </c>
      <c r="BC73" s="35">
        <v>0</v>
      </c>
      <c r="BD73" s="35">
        <v>0</v>
      </c>
      <c r="BE73" s="35">
        <v>0</v>
      </c>
      <c r="BH73" s="37">
        <v>10</v>
      </c>
      <c r="BI73" s="48" t="str">
        <f>IF(OR(Tableau2[[#This Row],['[type_groupe']]]="En famille",Tableau2[[#This Row],['[type_groupe']]]="Avec des amis",Tableau2[[#This Row],['[type_groupe']]]="En club",Tableau2[[#This Row],['[type_groupe']]]="En groupe avec une agence ou TO"),"En groupe",Tableau2[[#This Row],['[type_groupe']]])</f>
        <v>En couple</v>
      </c>
      <c r="BJ73"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couple</v>
      </c>
      <c r="BK73" s="35" t="s">
        <v>1311</v>
      </c>
      <c r="BL73" s="35">
        <v>0</v>
      </c>
      <c r="BM73" s="35">
        <v>1</v>
      </c>
      <c r="BN73" s="35">
        <v>0</v>
      </c>
      <c r="BO73" s="35">
        <v>0</v>
      </c>
      <c r="BP73" s="35">
        <v>0</v>
      </c>
      <c r="BQ73" s="35">
        <v>0</v>
      </c>
      <c r="BR73" s="35">
        <v>0</v>
      </c>
      <c r="BU73" s="72">
        <f>Tableau2[[#This Row],['[nb_enfants']]]+Tableau2[[#This Row],['[nb_adultes']]]</f>
        <v>2</v>
      </c>
      <c r="BV73" s="72">
        <f>Tableau2[[#This Row],['[taille_totale_groupe']]]</f>
        <v>2</v>
      </c>
      <c r="BW73" s="37">
        <v>0</v>
      </c>
      <c r="BX73" s="37">
        <v>2</v>
      </c>
      <c r="BY73" s="35" t="s">
        <v>1367</v>
      </c>
      <c r="BZ73" s="35">
        <v>0</v>
      </c>
      <c r="CA73" s="35">
        <v>0</v>
      </c>
      <c r="CB73" s="35">
        <v>0</v>
      </c>
      <c r="CC73" s="35">
        <v>0</v>
      </c>
      <c r="CD73" s="35">
        <v>0</v>
      </c>
      <c r="CE73" s="35">
        <v>0</v>
      </c>
      <c r="CF73" s="35">
        <v>0</v>
      </c>
      <c r="CG73" s="35">
        <v>1</v>
      </c>
      <c r="CH73" s="35">
        <v>0</v>
      </c>
      <c r="CI73" s="35">
        <v>0</v>
      </c>
      <c r="CJ73" s="35">
        <v>0</v>
      </c>
      <c r="CK73" s="35">
        <v>0</v>
      </c>
      <c r="CL73" s="35">
        <v>0</v>
      </c>
      <c r="CO73" s="35" t="s">
        <v>1322</v>
      </c>
      <c r="CP73" s="35">
        <v>5</v>
      </c>
      <c r="CQ73" s="35" t="s">
        <v>1772</v>
      </c>
      <c r="CR73" s="35">
        <v>0</v>
      </c>
      <c r="CS73" s="35">
        <v>0</v>
      </c>
      <c r="CT73" s="35">
        <v>0</v>
      </c>
      <c r="CU73" s="35">
        <v>0</v>
      </c>
      <c r="CV73" s="35">
        <v>0</v>
      </c>
      <c r="CW73" s="35">
        <v>0</v>
      </c>
      <c r="CX73" s="35">
        <v>0</v>
      </c>
      <c r="CY73" s="35">
        <v>0</v>
      </c>
      <c r="CZ73" s="35">
        <v>0</v>
      </c>
      <c r="DA73" s="35">
        <v>0</v>
      </c>
      <c r="DB73" s="35">
        <v>0</v>
      </c>
      <c r="DC73" s="35">
        <v>1</v>
      </c>
      <c r="DD73" s="35">
        <v>0</v>
      </c>
      <c r="DO73" s="35" t="s">
        <v>1280</v>
      </c>
      <c r="DP73" s="35">
        <v>0</v>
      </c>
      <c r="DQ73" s="35">
        <v>0</v>
      </c>
      <c r="DR73" s="35">
        <v>0</v>
      </c>
      <c r="DS73" s="35">
        <v>0</v>
      </c>
      <c r="DT73" s="35">
        <v>0</v>
      </c>
      <c r="DU73" s="35">
        <v>0</v>
      </c>
      <c r="DV73" s="35">
        <v>0</v>
      </c>
      <c r="DW73" s="35">
        <v>0</v>
      </c>
      <c r="DX73" s="35">
        <v>0</v>
      </c>
      <c r="DY73" s="35">
        <v>0</v>
      </c>
      <c r="DZ73" s="35">
        <v>0</v>
      </c>
      <c r="EA73" s="35">
        <v>0</v>
      </c>
      <c r="EB73" s="35">
        <v>0</v>
      </c>
      <c r="EC73" s="35">
        <v>0</v>
      </c>
      <c r="ED73" s="35">
        <v>1</v>
      </c>
      <c r="EE73" s="35">
        <v>0</v>
      </c>
      <c r="EL73" s="35">
        <v>4</v>
      </c>
      <c r="EM73" s="35">
        <v>4</v>
      </c>
      <c r="EN73" s="35">
        <v>4</v>
      </c>
      <c r="EO73" s="35">
        <v>4</v>
      </c>
      <c r="EP73" s="35">
        <v>4</v>
      </c>
      <c r="EQ73" s="35">
        <v>3</v>
      </c>
      <c r="ER73" s="35">
        <v>4</v>
      </c>
      <c r="ES73" s="35">
        <v>4</v>
      </c>
      <c r="ET73" s="35">
        <v>4</v>
      </c>
      <c r="EU73" s="35">
        <v>4</v>
      </c>
      <c r="EV73" s="35" t="s">
        <v>1599</v>
      </c>
      <c r="EW73" s="35" t="s">
        <v>1599</v>
      </c>
      <c r="EX73" s="35" t="s">
        <v>1599</v>
      </c>
      <c r="EY73" s="35" t="s">
        <v>1599</v>
      </c>
      <c r="EZ73" s="35" t="s">
        <v>1599</v>
      </c>
      <c r="FA73" s="35" t="s">
        <v>1599</v>
      </c>
      <c r="FB73" s="35">
        <v>1</v>
      </c>
      <c r="FC73" s="35" t="s">
        <v>1599</v>
      </c>
      <c r="FD73" s="35" t="s">
        <v>1599</v>
      </c>
      <c r="FE73" s="35" t="s">
        <v>1599</v>
      </c>
      <c r="FF73" s="35">
        <v>2</v>
      </c>
      <c r="FG73" s="35" t="s">
        <v>1599</v>
      </c>
      <c r="FH73" s="35" t="s">
        <v>1881</v>
      </c>
      <c r="FI73" s="35" t="s">
        <v>51</v>
      </c>
      <c r="FJ73"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excursionniste</v>
      </c>
      <c r="FK73" s="48" t="str">
        <f>IF(Tableau2[[#This Row],['[tour_exc']]]="excursionniste","exc",IF(Tableau2[[#This Row],['[categorie_corrige']]]="Itinérant","iti","tour"))</f>
        <v>exc</v>
      </c>
      <c r="FL73" s="48" t="str">
        <f>CONCATENATE(Tableau2[[#This Row],['[id_troncon']]],"-",Tableau2[[#This Row],['[profil']]])</f>
        <v>4-exc</v>
      </c>
      <c r="FM73" s="37"/>
      <c r="FN73" s="72" t="s">
        <v>1599</v>
      </c>
      <c r="FS73" s="48" t="str">
        <f>IF(AND(ISTEXT(Tableau2[[#This Row],['[mode_heb_regroupe']]]),Tableau2[[#This Row],['[mode_heb_regroupe']]]="Non marchand"),"Non marchand",IF(AND(ISTEXT(Tableau2[[#This Row],['[mode_heb_regroupe']]]),Tableau2[[#This Row],['[mode_heb_regroupe']]]&lt;&gt;"Non marchand"),"Marchand",""))</f>
        <v/>
      </c>
      <c r="FY73" s="60" t="str">
        <f>IF(ISNUMBER(Tableau2[[#This Row],['[distance_heb_enq']]]),Tableau2[[#This Row],['[distance_heb_enq']]]*(1.1+0.3*EXP(-Tableau2[[#This Row],['[distance_heb_enq']]]/20)),"")</f>
        <v/>
      </c>
      <c r="GM73" s="35"/>
      <c r="GN73" s="35" t="s">
        <v>1599</v>
      </c>
      <c r="GO73" s="35"/>
      <c r="GP73" s="35"/>
      <c r="GQ73" s="35"/>
      <c r="GY73" s="48"/>
      <c r="HB73" s="48" t="str">
        <f>IF(ISNUMBER(Tableau2[[#This Row],['[tour_dep_to']]]),Tableau2[[#This Row],['[tour_dep_to']]]/Tableau2[[#This Row],['[tour_to_nb_jour']]],"")</f>
        <v/>
      </c>
      <c r="HE73" s="20" t="s">
        <v>54</v>
      </c>
      <c r="HF73" s="48" t="str">
        <f>IF(AND(ISTEXT(Tableau2[[#This Row],['[intention_dep']]]),Tableau2[[#This Row],['[tour_exc']]]="excursionniste"),Tableau2[[#This Row],['[intention_dep']]],"")</f>
        <v>Oui</v>
      </c>
      <c r="HG73" s="48" t="str">
        <f>IF(AND(ISTEXT(Tableau2[[#This Row],['[intention_dep']]]),Tableau2[[#This Row],['[tour_exc']]]="touriste"),Tableau2[[#This Row],['[intention_dep']]],"")</f>
        <v/>
      </c>
      <c r="HJ73" s="20"/>
      <c r="HN73" s="20">
        <v>5</v>
      </c>
      <c r="HO73" s="20"/>
      <c r="HP73" s="20" t="s">
        <v>1599</v>
      </c>
      <c r="HQ73" s="20"/>
      <c r="HR73" s="20" t="s">
        <v>1599</v>
      </c>
      <c r="HS73" s="20"/>
      <c r="HT73" s="20" t="s">
        <v>1599</v>
      </c>
      <c r="HU73" s="20"/>
      <c r="HX73" s="20" t="s">
        <v>1599</v>
      </c>
      <c r="JW73"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
      </c>
      <c r="JX73"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73" s="35" t="s">
        <v>1299</v>
      </c>
      <c r="KA73" s="35">
        <v>0</v>
      </c>
      <c r="KB73" s="35">
        <v>0</v>
      </c>
      <c r="KC73" s="35">
        <v>1</v>
      </c>
      <c r="KD73" s="35" t="s">
        <v>795</v>
      </c>
      <c r="KE73" s="48"/>
      <c r="KF73" s="35" t="s">
        <v>795</v>
      </c>
      <c r="KG73" s="48"/>
      <c r="KH73" s="44">
        <v>17000</v>
      </c>
      <c r="KI73" s="35" t="s">
        <v>1281</v>
      </c>
      <c r="KL73" s="48" t="str">
        <f>IF(ISNUMBER(Tableau2[[#This Row],['[distance_domicile_enq']]]),Tableau2[[#This Row],['[distance_domicile_enq']]]*(1.1+0.3*EXP(-Tableau2[[#This Row],['[distance_domicile_enq']]]/20)),"")</f>
        <v/>
      </c>
      <c r="KN73" s="48"/>
      <c r="KO73" s="48"/>
      <c r="KP73" s="35"/>
      <c r="KQ73" s="35" t="s">
        <v>1301</v>
      </c>
      <c r="KR73" s="35" t="s">
        <v>1283</v>
      </c>
      <c r="KS73" s="35"/>
      <c r="KW73" s="35" t="s">
        <v>1337</v>
      </c>
    </row>
    <row r="74" spans="1:311" x14ac:dyDescent="0.2">
      <c r="A74" s="35" t="s">
        <v>1612</v>
      </c>
      <c r="B74" s="35" t="s">
        <v>568</v>
      </c>
      <c r="C74" s="35" t="s">
        <v>243</v>
      </c>
      <c r="D74" s="60">
        <v>1</v>
      </c>
      <c r="E74" s="48">
        <f>Tableau2[[#This Row],['[taille_totale_groupe_corrige']]]/Tableau2[[#This Row],['[nb_repondant_groupe']]]</f>
        <v>3</v>
      </c>
      <c r="F74" s="48"/>
      <c r="G74" s="48" t="str">
        <f>CONCATENATE(Tableau2[[#This Row],['[id_site_enq']]],"-",Tableau2[[#This Row],['[date_enq_num']]],"-",Tableau2[[#This Row],['[categorie_corrige']]])</f>
        <v>50-43358-</v>
      </c>
      <c r="H74" s="61">
        <v>1</v>
      </c>
      <c r="I74" s="35">
        <v>50</v>
      </c>
      <c r="J74" s="35" t="s">
        <v>795</v>
      </c>
      <c r="K74" s="36">
        <v>43358</v>
      </c>
      <c r="L74" s="37">
        <f t="shared" si="3"/>
        <v>43358</v>
      </c>
      <c r="M74" s="35">
        <v>13</v>
      </c>
      <c r="N74" s="35">
        <v>17</v>
      </c>
      <c r="P74" s="35">
        <v>43</v>
      </c>
      <c r="Q74" s="35">
        <v>4</v>
      </c>
      <c r="R74" s="60" t="str">
        <f>IF(OR(ISNUMBER(Tableau2[[#This Row],['[monvelo_musc']]]),ISNUMBER(Tableau2[[#This Row],['[monvelo_vae']]]),ISNUMBER(Tableau2[[#This Row],['[pret_musc']]]),ISNUMBER(Tableau2[[#This Row],['[pret_vae']]]),ISNUMBER(Tableau2[[#This Row],['[loc_vae']]]),ISNUMBER(Tableau2[[#This Row],['[loc_musc']]])),SUM(Tableau2[[#This Row],['[monvelo_musc']]:['[loc_vae']]]),"")</f>
        <v/>
      </c>
      <c r="S74" s="60" t="str">
        <f>IF(OR(ISNUMBER(Tableau2[[#This Row],['[monvelo_vae']]]),ISNUMBER(Tableau2[[#This Row],['[pret_vae']]]),ISNUMBER(Tableau2[[#This Row],['[loc_vae']]])),Tableau2[[#This Row],['[monvelo_vae']]]+Tableau2[[#This Row],['[pret_vae']]]+Tableau2[[#This Row],['[loc_vae']]],"")</f>
        <v/>
      </c>
      <c r="T74" s="60" t="str">
        <f>IF(OR(ISNUMBER(Tableau2[[#This Row],['[monvelo_musc']]]),ISNUMBER(Tableau2[[#This Row],['[pret_musc']]]),ISNUMBER(Tableau2[[#This Row],['[loc_musc']]])),Tableau2[[#This Row],['[monvelo_musc']]]+Tableau2[[#This Row],['[pret_musc']]]+Tableau2[[#This Row],['[loc_musc']]],"")</f>
        <v/>
      </c>
      <c r="U74" s="60" t="str">
        <f>IF(OR(ISNUMBER(Tableau2[[#This Row],['[loc_musc']]]),ISNUMBER(Tableau2[[#This Row],['[loc_vae']]])),Tableau2[[#This Row],['[loc_musc']]]+Tableau2[[#This Row],['[loc_vae']]],"")</f>
        <v/>
      </c>
      <c r="AL74" s="35" t="s">
        <v>1274</v>
      </c>
      <c r="AM74" s="48" t="s">
        <v>1274</v>
      </c>
      <c r="AN74" s="35" t="s">
        <v>1275</v>
      </c>
      <c r="AP74" s="37">
        <v>30</v>
      </c>
      <c r="AQ74" s="72">
        <v>30</v>
      </c>
      <c r="AR74" s="72">
        <v>30</v>
      </c>
      <c r="AS74" s="72">
        <f>Tableau2[[#This Row],['[km_sortie_corrige']]]*Tableau2[[#This Row],['[coef_red']]]</f>
        <v>0</v>
      </c>
      <c r="AT74" s="72">
        <f>Tableau2[[#This Row],['[km_sortie_corrige']]]*Tableau2[[#This Row],['[coef_red']]]*IF(Tableau2[[#This Row],['[type_trajet']]]="Boucle",0.4,1)</f>
        <v>0</v>
      </c>
      <c r="AU74" s="35" t="s">
        <v>1340</v>
      </c>
      <c r="AW74" s="35" t="s">
        <v>1277</v>
      </c>
      <c r="AX74" s="35">
        <v>1</v>
      </c>
      <c r="AY74" s="35">
        <v>0</v>
      </c>
      <c r="AZ74" s="35">
        <v>0</v>
      </c>
      <c r="BA74" s="35">
        <v>0</v>
      </c>
      <c r="BB74" s="35">
        <v>0</v>
      </c>
      <c r="BC74" s="35">
        <v>0</v>
      </c>
      <c r="BD74" s="35">
        <v>0</v>
      </c>
      <c r="BE74" s="35">
        <v>0</v>
      </c>
      <c r="BI74" s="48" t="str">
        <f>IF(OR(Tableau2[[#This Row],['[type_groupe']]]="En famille",Tableau2[[#This Row],['[type_groupe']]]="Avec des amis",Tableau2[[#This Row],['[type_groupe']]]="En club",Tableau2[[#This Row],['[type_groupe']]]="En groupe avec une agence ou TO"),"En groupe",Tableau2[[#This Row],['[type_groupe']]])</f>
        <v>En groupe</v>
      </c>
      <c r="BJ74"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groupe</v>
      </c>
      <c r="BK74" s="35" t="s">
        <v>1287</v>
      </c>
      <c r="BL74" s="35">
        <v>0</v>
      </c>
      <c r="BM74" s="35">
        <v>0</v>
      </c>
      <c r="BN74" s="35">
        <v>1</v>
      </c>
      <c r="BO74" s="35">
        <v>0</v>
      </c>
      <c r="BP74" s="35">
        <v>0</v>
      </c>
      <c r="BQ74" s="35">
        <v>0</v>
      </c>
      <c r="BR74" s="35">
        <v>0</v>
      </c>
      <c r="BU74" s="72">
        <f>Tableau2[[#This Row],['[nb_enfants']]]+Tableau2[[#This Row],['[nb_adultes']]]</f>
        <v>3</v>
      </c>
      <c r="BV74" s="72">
        <f>Tableau2[[#This Row],['[taille_totale_groupe']]]</f>
        <v>3</v>
      </c>
      <c r="BW74" s="37">
        <v>0</v>
      </c>
      <c r="BX74" s="37">
        <v>3</v>
      </c>
      <c r="BY74" s="35" t="s">
        <v>1673</v>
      </c>
      <c r="BZ74" s="35">
        <v>0</v>
      </c>
      <c r="CA74" s="35">
        <v>1</v>
      </c>
      <c r="CB74" s="35">
        <v>1</v>
      </c>
      <c r="CC74" s="35">
        <v>0</v>
      </c>
      <c r="CD74" s="35">
        <v>0</v>
      </c>
      <c r="CE74" s="35">
        <v>0</v>
      </c>
      <c r="CF74" s="35">
        <v>0</v>
      </c>
      <c r="CG74" s="35">
        <v>0</v>
      </c>
      <c r="CH74" s="35">
        <v>0</v>
      </c>
      <c r="CI74" s="35">
        <v>0</v>
      </c>
      <c r="CJ74" s="35">
        <v>0</v>
      </c>
      <c r="CK74" s="35">
        <v>1</v>
      </c>
      <c r="CL74" s="35">
        <v>0</v>
      </c>
      <c r="CO74" s="35" t="s">
        <v>1322</v>
      </c>
      <c r="CQ74" s="35" t="s">
        <v>1772</v>
      </c>
      <c r="CR74" s="35">
        <v>0</v>
      </c>
      <c r="CS74" s="35">
        <v>0</v>
      </c>
      <c r="CT74" s="35">
        <v>0</v>
      </c>
      <c r="CU74" s="35">
        <v>0</v>
      </c>
      <c r="CV74" s="35">
        <v>0</v>
      </c>
      <c r="CW74" s="35">
        <v>0</v>
      </c>
      <c r="CX74" s="35">
        <v>0</v>
      </c>
      <c r="CY74" s="35">
        <v>0</v>
      </c>
      <c r="CZ74" s="35">
        <v>0</v>
      </c>
      <c r="DA74" s="35">
        <v>0</v>
      </c>
      <c r="DB74" s="35">
        <v>0</v>
      </c>
      <c r="DC74" s="35">
        <v>1</v>
      </c>
      <c r="DD74" s="35">
        <v>0</v>
      </c>
      <c r="DO74" s="35" t="s">
        <v>1280</v>
      </c>
      <c r="DP74" s="35">
        <v>0</v>
      </c>
      <c r="DQ74" s="35">
        <v>0</v>
      </c>
      <c r="DR74" s="35">
        <v>0</v>
      </c>
      <c r="DS74" s="35">
        <v>0</v>
      </c>
      <c r="DT74" s="35">
        <v>0</v>
      </c>
      <c r="DU74" s="35">
        <v>0</v>
      </c>
      <c r="DV74" s="35">
        <v>0</v>
      </c>
      <c r="DW74" s="35">
        <v>0</v>
      </c>
      <c r="DX74" s="35">
        <v>0</v>
      </c>
      <c r="DY74" s="35">
        <v>0</v>
      </c>
      <c r="DZ74" s="35">
        <v>0</v>
      </c>
      <c r="EA74" s="35">
        <v>0</v>
      </c>
      <c r="EB74" s="35">
        <v>0</v>
      </c>
      <c r="EC74" s="35">
        <v>0</v>
      </c>
      <c r="ED74" s="35">
        <v>1</v>
      </c>
      <c r="EE74" s="35">
        <v>0</v>
      </c>
      <c r="EL74" s="35">
        <v>4</v>
      </c>
      <c r="EM74" s="35">
        <v>3</v>
      </c>
      <c r="EN74" s="35">
        <v>2</v>
      </c>
      <c r="EO74" s="35">
        <v>3</v>
      </c>
      <c r="EP74" s="35">
        <v>3</v>
      </c>
      <c r="EQ74" s="35">
        <v>3</v>
      </c>
      <c r="ER74" s="35" t="s">
        <v>1599</v>
      </c>
      <c r="ES74" s="35">
        <v>4</v>
      </c>
      <c r="ET74" s="35">
        <v>4</v>
      </c>
      <c r="EU74" s="35">
        <v>4</v>
      </c>
      <c r="EV74" s="35" t="s">
        <v>1599</v>
      </c>
      <c r="EW74" s="35" t="s">
        <v>1599</v>
      </c>
      <c r="EX74" s="35" t="s">
        <v>1599</v>
      </c>
      <c r="EY74" s="35" t="s">
        <v>1599</v>
      </c>
      <c r="EZ74" s="35" t="s">
        <v>1599</v>
      </c>
      <c r="FA74" s="35" t="s">
        <v>1599</v>
      </c>
      <c r="FB74" s="35">
        <v>3</v>
      </c>
      <c r="FC74" s="35" t="s">
        <v>1599</v>
      </c>
      <c r="FD74" s="35" t="s">
        <v>1599</v>
      </c>
      <c r="FE74" s="35" t="s">
        <v>1599</v>
      </c>
      <c r="FF74" s="35" t="s">
        <v>1599</v>
      </c>
      <c r="FG74" s="35" t="s">
        <v>1599</v>
      </c>
      <c r="FH74" s="35" t="s">
        <v>1306</v>
      </c>
      <c r="FI74" s="35" t="s">
        <v>51</v>
      </c>
      <c r="FJ74"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excursionniste</v>
      </c>
      <c r="FK74" s="48" t="str">
        <f>IF(Tableau2[[#This Row],['[tour_exc']]]="excursionniste","exc",IF(Tableau2[[#This Row],['[categorie_corrige']]]="Itinérant","iti","tour"))</f>
        <v>exc</v>
      </c>
      <c r="FL74" s="48" t="str">
        <f>CONCATENATE(Tableau2[[#This Row],['[id_troncon']]],"-",Tableau2[[#This Row],['[profil']]])</f>
        <v>4-exc</v>
      </c>
      <c r="FM74" s="37"/>
      <c r="FN74" s="72" t="s">
        <v>1599</v>
      </c>
      <c r="FS74" s="48" t="str">
        <f>IF(AND(ISTEXT(Tableau2[[#This Row],['[mode_heb_regroupe']]]),Tableau2[[#This Row],['[mode_heb_regroupe']]]="Non marchand"),"Non marchand",IF(AND(ISTEXT(Tableau2[[#This Row],['[mode_heb_regroupe']]]),Tableau2[[#This Row],['[mode_heb_regroupe']]]&lt;&gt;"Non marchand"),"Marchand",""))</f>
        <v/>
      </c>
      <c r="FY74" s="60" t="str">
        <f>IF(ISNUMBER(Tableau2[[#This Row],['[distance_heb_enq']]]),Tableau2[[#This Row],['[distance_heb_enq']]]*(1.1+0.3*EXP(-Tableau2[[#This Row],['[distance_heb_enq']]]/20)),"")</f>
        <v/>
      </c>
      <c r="GM74" s="35"/>
      <c r="GN74" s="35" t="s">
        <v>1599</v>
      </c>
      <c r="GO74" s="35"/>
      <c r="GP74" s="35"/>
      <c r="GQ74" s="35"/>
      <c r="GY74" s="48"/>
      <c r="HB74" s="48" t="str">
        <f>IF(ISNUMBER(Tableau2[[#This Row],['[tour_dep_to']]]),Tableau2[[#This Row],['[tour_dep_to']]]/Tableau2[[#This Row],['[tour_to_nb_jour']]],"")</f>
        <v/>
      </c>
      <c r="HE74" s="20" t="s">
        <v>51</v>
      </c>
      <c r="HF74" s="48" t="str">
        <f>IF(AND(ISTEXT(Tableau2[[#This Row],['[intention_dep']]]),Tableau2[[#This Row],['[tour_exc']]]="excursionniste"),Tableau2[[#This Row],['[intention_dep']]],"")</f>
        <v>Non</v>
      </c>
      <c r="HG74" s="48" t="str">
        <f>IF(AND(ISTEXT(Tableau2[[#This Row],['[intention_dep']]]),Tableau2[[#This Row],['[tour_exc']]]="touriste"),Tableau2[[#This Row],['[intention_dep']]],"")</f>
        <v/>
      </c>
      <c r="HJ74" s="20"/>
      <c r="HN74" s="20" t="s">
        <v>1599</v>
      </c>
      <c r="HO74" s="20"/>
      <c r="HP74" s="20" t="s">
        <v>1599</v>
      </c>
      <c r="HQ74" s="20"/>
      <c r="HR74" s="20" t="s">
        <v>1599</v>
      </c>
      <c r="HS74" s="20"/>
      <c r="HT74" s="20" t="s">
        <v>1599</v>
      </c>
      <c r="HU74" s="20"/>
      <c r="HX74" s="20" t="s">
        <v>1599</v>
      </c>
      <c r="JW74"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
      </c>
      <c r="JX74"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74" s="35" t="s">
        <v>1923</v>
      </c>
      <c r="KA74" s="35">
        <v>0</v>
      </c>
      <c r="KB74" s="35">
        <v>1</v>
      </c>
      <c r="KC74" s="35">
        <v>0</v>
      </c>
      <c r="KD74" s="35"/>
      <c r="KE74" s="48"/>
      <c r="KF74" s="35" t="s">
        <v>1489</v>
      </c>
      <c r="KG74" s="48"/>
      <c r="KH74" s="44">
        <v>17220</v>
      </c>
      <c r="KI74" s="35" t="s">
        <v>1281</v>
      </c>
      <c r="KL74" s="48" t="str">
        <f>IF(ISNUMBER(Tableau2[[#This Row],['[distance_domicile_enq']]]),Tableau2[[#This Row],['[distance_domicile_enq']]]*(1.1+0.3*EXP(-Tableau2[[#This Row],['[distance_domicile_enq']]]/20)),"")</f>
        <v/>
      </c>
      <c r="KN74" s="48"/>
      <c r="KO74" s="48"/>
      <c r="KP74" s="35">
        <v>53</v>
      </c>
      <c r="KQ74" s="35" t="s">
        <v>1301</v>
      </c>
      <c r="KR74" s="35" t="s">
        <v>1345</v>
      </c>
      <c r="KS74" s="35"/>
      <c r="KU74" s="35">
        <v>6000</v>
      </c>
      <c r="KW74" s="35" t="s">
        <v>1303</v>
      </c>
    </row>
    <row r="75" spans="1:311" x14ac:dyDescent="0.2">
      <c r="A75" s="35" t="s">
        <v>1612</v>
      </c>
      <c r="B75" s="35" t="s">
        <v>568</v>
      </c>
      <c r="C75" s="35" t="s">
        <v>244</v>
      </c>
      <c r="D75" s="60">
        <v>1</v>
      </c>
      <c r="E75" s="48">
        <f>Tableau2[[#This Row],['[taille_totale_groupe_corrige']]]/Tableau2[[#This Row],['[nb_repondant_groupe']]]</f>
        <v>2</v>
      </c>
      <c r="F75" s="48"/>
      <c r="G75" s="48" t="str">
        <f>CONCATENATE(Tableau2[[#This Row],['[id_site_enq']]],"-",Tableau2[[#This Row],['[date_enq_num']]],"-",Tableau2[[#This Row],['[categorie_corrige']]])</f>
        <v>50-43358-</v>
      </c>
      <c r="H75" s="61">
        <v>1</v>
      </c>
      <c r="I75" s="35">
        <v>50</v>
      </c>
      <c r="J75" s="35" t="s">
        <v>795</v>
      </c>
      <c r="K75" s="36">
        <v>43358</v>
      </c>
      <c r="L75" s="37">
        <f t="shared" si="3"/>
        <v>43358</v>
      </c>
      <c r="M75" s="35">
        <v>13</v>
      </c>
      <c r="N75" s="35">
        <v>17</v>
      </c>
      <c r="P75" s="35">
        <v>43</v>
      </c>
      <c r="Q75" s="35">
        <v>4</v>
      </c>
      <c r="R75" s="60" t="str">
        <f>IF(OR(ISNUMBER(Tableau2[[#This Row],['[monvelo_musc']]]),ISNUMBER(Tableau2[[#This Row],['[monvelo_vae']]]),ISNUMBER(Tableau2[[#This Row],['[pret_musc']]]),ISNUMBER(Tableau2[[#This Row],['[pret_vae']]]),ISNUMBER(Tableau2[[#This Row],['[loc_vae']]]),ISNUMBER(Tableau2[[#This Row],['[loc_musc']]])),SUM(Tableau2[[#This Row],['[monvelo_musc']]:['[loc_vae']]]),"")</f>
        <v/>
      </c>
      <c r="S75" s="60" t="str">
        <f>IF(OR(ISNUMBER(Tableau2[[#This Row],['[monvelo_vae']]]),ISNUMBER(Tableau2[[#This Row],['[pret_vae']]]),ISNUMBER(Tableau2[[#This Row],['[loc_vae']]])),Tableau2[[#This Row],['[monvelo_vae']]]+Tableau2[[#This Row],['[pret_vae']]]+Tableau2[[#This Row],['[loc_vae']]],"")</f>
        <v/>
      </c>
      <c r="T75" s="60" t="str">
        <f>IF(OR(ISNUMBER(Tableau2[[#This Row],['[monvelo_musc']]]),ISNUMBER(Tableau2[[#This Row],['[pret_musc']]]),ISNUMBER(Tableau2[[#This Row],['[loc_musc']]])),Tableau2[[#This Row],['[monvelo_musc']]]+Tableau2[[#This Row],['[pret_musc']]]+Tableau2[[#This Row],['[loc_musc']]],"")</f>
        <v/>
      </c>
      <c r="U75" s="60" t="str">
        <f>IF(OR(ISNUMBER(Tableau2[[#This Row],['[loc_musc']]]),ISNUMBER(Tableau2[[#This Row],['[loc_vae']]])),Tableau2[[#This Row],['[loc_musc']]]+Tableau2[[#This Row],['[loc_vae']]],"")</f>
        <v/>
      </c>
      <c r="AL75" s="35" t="s">
        <v>1274</v>
      </c>
      <c r="AM75" s="48" t="s">
        <v>1274</v>
      </c>
      <c r="AN75" s="35" t="s">
        <v>1275</v>
      </c>
      <c r="AP75" s="37">
        <v>10</v>
      </c>
      <c r="AQ75" s="72">
        <v>10</v>
      </c>
      <c r="AR75" s="72">
        <v>10</v>
      </c>
      <c r="AS75" s="72">
        <f>Tableau2[[#This Row],['[km_sortie_corrige']]]*Tableau2[[#This Row],['[coef_red']]]</f>
        <v>0</v>
      </c>
      <c r="AT75" s="72">
        <f>Tableau2[[#This Row],['[km_sortie_corrige']]]*Tableau2[[#This Row],['[coef_red']]]*IF(Tableau2[[#This Row],['[type_trajet']]]="Boucle",0.4,1)</f>
        <v>0</v>
      </c>
      <c r="AU75" s="35" t="s">
        <v>1340</v>
      </c>
      <c r="AW75" s="35" t="s">
        <v>1277</v>
      </c>
      <c r="AX75" s="35">
        <v>1</v>
      </c>
      <c r="AY75" s="35">
        <v>0</v>
      </c>
      <c r="AZ75" s="35">
        <v>0</v>
      </c>
      <c r="BA75" s="35">
        <v>0</v>
      </c>
      <c r="BB75" s="35">
        <v>0</v>
      </c>
      <c r="BC75" s="35">
        <v>0</v>
      </c>
      <c r="BD75" s="35">
        <v>0</v>
      </c>
      <c r="BE75" s="35">
        <v>0</v>
      </c>
      <c r="BH75" s="37">
        <v>5</v>
      </c>
      <c r="BI75" s="48" t="str">
        <f>IF(OR(Tableau2[[#This Row],['[type_groupe']]]="En famille",Tableau2[[#This Row],['[type_groupe']]]="Avec des amis",Tableau2[[#This Row],['[type_groupe']]]="En club",Tableau2[[#This Row],['[type_groupe']]]="En groupe avec une agence ou TO"),"En groupe",Tableau2[[#This Row],['[type_groupe']]])</f>
        <v>En couple</v>
      </c>
      <c r="BJ75"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couple</v>
      </c>
      <c r="BK75" s="35" t="s">
        <v>1311</v>
      </c>
      <c r="BL75" s="35">
        <v>0</v>
      </c>
      <c r="BM75" s="35">
        <v>1</v>
      </c>
      <c r="BN75" s="35">
        <v>0</v>
      </c>
      <c r="BO75" s="35">
        <v>0</v>
      </c>
      <c r="BP75" s="35">
        <v>0</v>
      </c>
      <c r="BQ75" s="35">
        <v>0</v>
      </c>
      <c r="BR75" s="35">
        <v>0</v>
      </c>
      <c r="BU75" s="72">
        <f>Tableau2[[#This Row],['[nb_enfants']]]+Tableau2[[#This Row],['[nb_adultes']]]</f>
        <v>2</v>
      </c>
      <c r="BV75" s="72">
        <f>Tableau2[[#This Row],['[taille_totale_groupe']]]</f>
        <v>2</v>
      </c>
      <c r="BW75" s="37">
        <v>0</v>
      </c>
      <c r="BX75" s="37">
        <v>2</v>
      </c>
      <c r="BY75" s="35" t="s">
        <v>1279</v>
      </c>
      <c r="BZ75" s="35">
        <v>0</v>
      </c>
      <c r="CA75" s="35">
        <v>0</v>
      </c>
      <c r="CB75" s="35">
        <v>0</v>
      </c>
      <c r="CC75" s="35">
        <v>0</v>
      </c>
      <c r="CD75" s="35">
        <v>0</v>
      </c>
      <c r="CE75" s="35">
        <v>0</v>
      </c>
      <c r="CF75" s="35">
        <v>0</v>
      </c>
      <c r="CG75" s="35">
        <v>0</v>
      </c>
      <c r="CH75" s="35">
        <v>0</v>
      </c>
      <c r="CI75" s="35">
        <v>0</v>
      </c>
      <c r="CJ75" s="35">
        <v>0</v>
      </c>
      <c r="CK75" s="35">
        <v>0</v>
      </c>
      <c r="CL75" s="35">
        <v>1</v>
      </c>
      <c r="CQ75" s="35" t="s">
        <v>1772</v>
      </c>
      <c r="CR75" s="35">
        <v>0</v>
      </c>
      <c r="CS75" s="35">
        <v>0</v>
      </c>
      <c r="CT75" s="35">
        <v>0</v>
      </c>
      <c r="CU75" s="35">
        <v>0</v>
      </c>
      <c r="CV75" s="35">
        <v>0</v>
      </c>
      <c r="CW75" s="35">
        <v>0</v>
      </c>
      <c r="CX75" s="35">
        <v>0</v>
      </c>
      <c r="CY75" s="35">
        <v>0</v>
      </c>
      <c r="CZ75" s="35">
        <v>0</v>
      </c>
      <c r="DA75" s="35">
        <v>0</v>
      </c>
      <c r="DB75" s="35">
        <v>0</v>
      </c>
      <c r="DC75" s="35">
        <v>1</v>
      </c>
      <c r="DD75" s="35">
        <v>0</v>
      </c>
      <c r="DO75" s="35" t="s">
        <v>1280</v>
      </c>
      <c r="DP75" s="35">
        <v>0</v>
      </c>
      <c r="DQ75" s="35">
        <v>0</v>
      </c>
      <c r="DR75" s="35">
        <v>0</v>
      </c>
      <c r="DS75" s="35">
        <v>0</v>
      </c>
      <c r="DT75" s="35">
        <v>0</v>
      </c>
      <c r="DU75" s="35">
        <v>0</v>
      </c>
      <c r="DV75" s="35">
        <v>0</v>
      </c>
      <c r="DW75" s="35">
        <v>0</v>
      </c>
      <c r="DX75" s="35">
        <v>0</v>
      </c>
      <c r="DY75" s="35">
        <v>0</v>
      </c>
      <c r="DZ75" s="35">
        <v>0</v>
      </c>
      <c r="EA75" s="35">
        <v>0</v>
      </c>
      <c r="EB75" s="35">
        <v>0</v>
      </c>
      <c r="EC75" s="35">
        <v>0</v>
      </c>
      <c r="ED75" s="35">
        <v>1</v>
      </c>
      <c r="EE75" s="35">
        <v>0</v>
      </c>
      <c r="EL75" s="35">
        <v>4</v>
      </c>
      <c r="EM75" s="35">
        <v>4</v>
      </c>
      <c r="EN75" s="35">
        <v>3</v>
      </c>
      <c r="EO75" s="35">
        <v>3</v>
      </c>
      <c r="EP75" s="35">
        <v>3</v>
      </c>
      <c r="EQ75" s="35">
        <v>3</v>
      </c>
      <c r="ER75" s="35">
        <v>3</v>
      </c>
      <c r="ES75" s="35">
        <v>3</v>
      </c>
      <c r="ET75" s="35">
        <v>3</v>
      </c>
      <c r="EU75" s="35">
        <v>3</v>
      </c>
      <c r="EV75" s="35">
        <v>3</v>
      </c>
      <c r="EW75" s="35">
        <v>3</v>
      </c>
      <c r="EX75" s="35">
        <v>3</v>
      </c>
      <c r="EY75" s="35">
        <v>3</v>
      </c>
      <c r="EZ75" s="35">
        <v>3</v>
      </c>
      <c r="FA75" s="35" t="s">
        <v>1599</v>
      </c>
      <c r="FB75" s="35">
        <v>3</v>
      </c>
      <c r="FC75" s="35">
        <v>3</v>
      </c>
      <c r="FD75" s="35">
        <v>3</v>
      </c>
      <c r="FE75" s="35">
        <v>3</v>
      </c>
      <c r="FF75" s="35">
        <v>3</v>
      </c>
      <c r="FG75" s="35">
        <v>3</v>
      </c>
      <c r="FH75" s="35" t="s">
        <v>1881</v>
      </c>
      <c r="FI75" s="35" t="s">
        <v>51</v>
      </c>
      <c r="FJ75"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excursionniste</v>
      </c>
      <c r="FK75" s="48" t="str">
        <f>IF(Tableau2[[#This Row],['[tour_exc']]]="excursionniste","exc",IF(Tableau2[[#This Row],['[categorie_corrige']]]="Itinérant","iti","tour"))</f>
        <v>exc</v>
      </c>
      <c r="FL75" s="48" t="str">
        <f>CONCATENATE(Tableau2[[#This Row],['[id_troncon']]],"-",Tableau2[[#This Row],['[profil']]])</f>
        <v>4-exc</v>
      </c>
      <c r="FM75" s="37"/>
      <c r="FN75" s="72" t="s">
        <v>1599</v>
      </c>
      <c r="FS75" s="48" t="str">
        <f>IF(AND(ISTEXT(Tableau2[[#This Row],['[mode_heb_regroupe']]]),Tableau2[[#This Row],['[mode_heb_regroupe']]]="Non marchand"),"Non marchand",IF(AND(ISTEXT(Tableau2[[#This Row],['[mode_heb_regroupe']]]),Tableau2[[#This Row],['[mode_heb_regroupe']]]&lt;&gt;"Non marchand"),"Marchand",""))</f>
        <v/>
      </c>
      <c r="FY75" s="60" t="str">
        <f>IF(ISNUMBER(Tableau2[[#This Row],['[distance_heb_enq']]]),Tableau2[[#This Row],['[distance_heb_enq']]]*(1.1+0.3*EXP(-Tableau2[[#This Row],['[distance_heb_enq']]]/20)),"")</f>
        <v/>
      </c>
      <c r="GM75" s="35"/>
      <c r="GN75" s="35" t="s">
        <v>1599</v>
      </c>
      <c r="GO75" s="35"/>
      <c r="GP75" s="35"/>
      <c r="GQ75" s="35"/>
      <c r="GY75" s="48"/>
      <c r="HB75" s="48" t="str">
        <f>IF(ISNUMBER(Tableau2[[#This Row],['[tour_dep_to']]]),Tableau2[[#This Row],['[tour_dep_to']]]/Tableau2[[#This Row],['[tour_to_nb_jour']]],"")</f>
        <v/>
      </c>
      <c r="HE75" s="20" t="s">
        <v>54</v>
      </c>
      <c r="HF75" s="48" t="str">
        <f>IF(AND(ISTEXT(Tableau2[[#This Row],['[intention_dep']]]),Tableau2[[#This Row],['[tour_exc']]]="excursionniste"),Tableau2[[#This Row],['[intention_dep']]],"")</f>
        <v>Oui</v>
      </c>
      <c r="HG75" s="48" t="str">
        <f>IF(AND(ISTEXT(Tableau2[[#This Row],['[intention_dep']]]),Tableau2[[#This Row],['[tour_exc']]]="touriste"),Tableau2[[#This Row],['[intention_dep']]],"")</f>
        <v/>
      </c>
      <c r="HJ75" s="20"/>
      <c r="HN75" s="20" t="s">
        <v>1599</v>
      </c>
      <c r="HO75" s="20"/>
      <c r="HP75" s="20" t="s">
        <v>1599</v>
      </c>
      <c r="HQ75" s="20"/>
      <c r="HR75" s="20" t="s">
        <v>1599</v>
      </c>
      <c r="HS75" s="20"/>
      <c r="HT75" s="20" t="s">
        <v>1599</v>
      </c>
      <c r="HU75" s="20"/>
      <c r="HX75" s="20" t="s">
        <v>1599</v>
      </c>
      <c r="JW75"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
      </c>
      <c r="JX75"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75" s="35" t="s">
        <v>1325</v>
      </c>
      <c r="KA75" s="35">
        <v>1</v>
      </c>
      <c r="KB75" s="35">
        <v>0</v>
      </c>
      <c r="KC75" s="35">
        <v>0</v>
      </c>
      <c r="KD75" s="35"/>
      <c r="KE75" s="48"/>
      <c r="KF75" s="35" t="s">
        <v>795</v>
      </c>
      <c r="KG75" s="48"/>
      <c r="KH75" s="44">
        <v>17000</v>
      </c>
      <c r="KI75" s="35" t="s">
        <v>1281</v>
      </c>
      <c r="KL75" s="48" t="str">
        <f>IF(ISNUMBER(Tableau2[[#This Row],['[distance_domicile_enq']]]),Tableau2[[#This Row],['[distance_domicile_enq']]]*(1.1+0.3*EXP(-Tableau2[[#This Row],['[distance_domicile_enq']]]/20)),"")</f>
        <v/>
      </c>
      <c r="KN75" s="48"/>
      <c r="KO75" s="48"/>
      <c r="KP75" s="35">
        <v>62</v>
      </c>
      <c r="KQ75" s="35" t="s">
        <v>1282</v>
      </c>
      <c r="KR75" s="35" t="s">
        <v>1283</v>
      </c>
      <c r="KS75" s="35"/>
      <c r="KU75" s="35">
        <v>1300</v>
      </c>
      <c r="KW75" s="35" t="s">
        <v>1303</v>
      </c>
    </row>
    <row r="76" spans="1:311" x14ac:dyDescent="0.2">
      <c r="A76" s="35" t="s">
        <v>1612</v>
      </c>
      <c r="B76" s="35" t="s">
        <v>568</v>
      </c>
      <c r="C76" s="35" t="s">
        <v>245</v>
      </c>
      <c r="D76" s="60">
        <v>1</v>
      </c>
      <c r="E76" s="48">
        <f>Tableau2[[#This Row],['[taille_totale_groupe_corrige']]]/Tableau2[[#This Row],['[nb_repondant_groupe']]]</f>
        <v>3</v>
      </c>
      <c r="F76" s="48"/>
      <c r="G76" s="48" t="str">
        <f>CONCATENATE(Tableau2[[#This Row],['[id_site_enq']]],"-",Tableau2[[#This Row],['[date_enq_num']]],"-",Tableau2[[#This Row],['[categorie_corrige']]])</f>
        <v>50-43358-</v>
      </c>
      <c r="H76" s="61">
        <v>1</v>
      </c>
      <c r="I76" s="35">
        <v>50</v>
      </c>
      <c r="J76" s="35" t="s">
        <v>795</v>
      </c>
      <c r="K76" s="36">
        <v>43358</v>
      </c>
      <c r="L76" s="37">
        <f t="shared" si="3"/>
        <v>43358</v>
      </c>
      <c r="M76" s="35">
        <v>14</v>
      </c>
      <c r="N76" s="35">
        <v>17</v>
      </c>
      <c r="P76" s="35">
        <v>43</v>
      </c>
      <c r="Q76" s="35">
        <v>4</v>
      </c>
      <c r="R76" s="60" t="str">
        <f>IF(OR(ISNUMBER(Tableau2[[#This Row],['[monvelo_musc']]]),ISNUMBER(Tableau2[[#This Row],['[monvelo_vae']]]),ISNUMBER(Tableau2[[#This Row],['[pret_musc']]]),ISNUMBER(Tableau2[[#This Row],['[pret_vae']]]),ISNUMBER(Tableau2[[#This Row],['[loc_vae']]]),ISNUMBER(Tableau2[[#This Row],['[loc_musc']]])),SUM(Tableau2[[#This Row],['[monvelo_musc']]:['[loc_vae']]]),"")</f>
        <v/>
      </c>
      <c r="S76" s="60" t="str">
        <f>IF(OR(ISNUMBER(Tableau2[[#This Row],['[monvelo_vae']]]),ISNUMBER(Tableau2[[#This Row],['[pret_vae']]]),ISNUMBER(Tableau2[[#This Row],['[loc_vae']]])),Tableau2[[#This Row],['[monvelo_vae']]]+Tableau2[[#This Row],['[pret_vae']]]+Tableau2[[#This Row],['[loc_vae']]],"")</f>
        <v/>
      </c>
      <c r="T76" s="60" t="str">
        <f>IF(OR(ISNUMBER(Tableau2[[#This Row],['[monvelo_musc']]]),ISNUMBER(Tableau2[[#This Row],['[pret_musc']]]),ISNUMBER(Tableau2[[#This Row],['[loc_musc']]])),Tableau2[[#This Row],['[monvelo_musc']]]+Tableau2[[#This Row],['[pret_musc']]]+Tableau2[[#This Row],['[loc_musc']]],"")</f>
        <v/>
      </c>
      <c r="U76" s="60" t="str">
        <f>IF(OR(ISNUMBER(Tableau2[[#This Row],['[loc_musc']]]),ISNUMBER(Tableau2[[#This Row],['[loc_vae']]])),Tableau2[[#This Row],['[loc_musc']]]+Tableau2[[#This Row],['[loc_vae']]],"")</f>
        <v/>
      </c>
      <c r="AL76" s="35" t="s">
        <v>1339</v>
      </c>
      <c r="AM76" s="48" t="s">
        <v>1339</v>
      </c>
      <c r="AN76" s="35" t="s">
        <v>1275</v>
      </c>
      <c r="AP76" s="37">
        <v>30</v>
      </c>
      <c r="AQ76" s="72">
        <v>30</v>
      </c>
      <c r="AR76" s="72">
        <v>30</v>
      </c>
      <c r="AS76" s="72">
        <f>Tableau2[[#This Row],['[km_sortie_corrige']]]*Tableau2[[#This Row],['[coef_red']]]</f>
        <v>0</v>
      </c>
      <c r="AT76" s="72">
        <f>Tableau2[[#This Row],['[km_sortie_corrige']]]*Tableau2[[#This Row],['[coef_red']]]*IF(Tableau2[[#This Row],['[type_trajet']]]="Boucle",0.4,1)</f>
        <v>0</v>
      </c>
      <c r="AU76" s="35" t="s">
        <v>1340</v>
      </c>
      <c r="AW76" s="35" t="s">
        <v>1277</v>
      </c>
      <c r="AX76" s="35">
        <v>1</v>
      </c>
      <c r="AY76" s="35">
        <v>0</v>
      </c>
      <c r="AZ76" s="35">
        <v>0</v>
      </c>
      <c r="BA76" s="35">
        <v>0</v>
      </c>
      <c r="BB76" s="35">
        <v>0</v>
      </c>
      <c r="BC76" s="35">
        <v>0</v>
      </c>
      <c r="BD76" s="35">
        <v>0</v>
      </c>
      <c r="BE76" s="35">
        <v>0</v>
      </c>
      <c r="BI76" s="48" t="str">
        <f>IF(OR(Tableau2[[#This Row],['[type_groupe']]]="En famille",Tableau2[[#This Row],['[type_groupe']]]="Avec des amis",Tableau2[[#This Row],['[type_groupe']]]="En club",Tableau2[[#This Row],['[type_groupe']]]="En groupe avec une agence ou TO"),"En groupe",Tableau2[[#This Row],['[type_groupe']]])</f>
        <v>En groupe</v>
      </c>
      <c r="BJ76"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groupe</v>
      </c>
      <c r="BK76" s="35" t="s">
        <v>1287</v>
      </c>
      <c r="BL76" s="35">
        <v>0</v>
      </c>
      <c r="BM76" s="35">
        <v>0</v>
      </c>
      <c r="BN76" s="35">
        <v>1</v>
      </c>
      <c r="BO76" s="35">
        <v>0</v>
      </c>
      <c r="BP76" s="35">
        <v>0</v>
      </c>
      <c r="BQ76" s="35">
        <v>0</v>
      </c>
      <c r="BR76" s="35">
        <v>0</v>
      </c>
      <c r="BU76" s="72">
        <f>Tableau2[[#This Row],['[nb_enfants']]]+Tableau2[[#This Row],['[nb_adultes']]]</f>
        <v>3</v>
      </c>
      <c r="BV76" s="72">
        <f>Tableau2[[#This Row],['[taille_totale_groupe']]]</f>
        <v>3</v>
      </c>
      <c r="BW76" s="37">
        <v>0</v>
      </c>
      <c r="BX76" s="37">
        <v>3</v>
      </c>
      <c r="BY76" s="35" t="s">
        <v>1673</v>
      </c>
      <c r="BZ76" s="35">
        <v>0</v>
      </c>
      <c r="CA76" s="35">
        <v>1</v>
      </c>
      <c r="CB76" s="35">
        <v>1</v>
      </c>
      <c r="CC76" s="35">
        <v>0</v>
      </c>
      <c r="CD76" s="35">
        <v>0</v>
      </c>
      <c r="CE76" s="35">
        <v>0</v>
      </c>
      <c r="CF76" s="35">
        <v>0</v>
      </c>
      <c r="CG76" s="35">
        <v>0</v>
      </c>
      <c r="CH76" s="35">
        <v>0</v>
      </c>
      <c r="CI76" s="35">
        <v>0</v>
      </c>
      <c r="CJ76" s="35">
        <v>0</v>
      </c>
      <c r="CK76" s="35">
        <v>1</v>
      </c>
      <c r="CL76" s="35">
        <v>0</v>
      </c>
      <c r="CO76" s="35" t="s">
        <v>1322</v>
      </c>
      <c r="CQ76" s="35" t="s">
        <v>1772</v>
      </c>
      <c r="CR76" s="35">
        <v>0</v>
      </c>
      <c r="CS76" s="35">
        <v>0</v>
      </c>
      <c r="CT76" s="35">
        <v>0</v>
      </c>
      <c r="CU76" s="35">
        <v>0</v>
      </c>
      <c r="CV76" s="35">
        <v>0</v>
      </c>
      <c r="CW76" s="35">
        <v>0</v>
      </c>
      <c r="CX76" s="35">
        <v>0</v>
      </c>
      <c r="CY76" s="35">
        <v>0</v>
      </c>
      <c r="CZ76" s="35">
        <v>0</v>
      </c>
      <c r="DA76" s="35">
        <v>0</v>
      </c>
      <c r="DB76" s="35">
        <v>0</v>
      </c>
      <c r="DC76" s="35">
        <v>1</v>
      </c>
      <c r="DD76" s="35">
        <v>0</v>
      </c>
      <c r="DO76" s="35" t="s">
        <v>1280</v>
      </c>
      <c r="DP76" s="35">
        <v>0</v>
      </c>
      <c r="DQ76" s="35">
        <v>0</v>
      </c>
      <c r="DR76" s="35">
        <v>0</v>
      </c>
      <c r="DS76" s="35">
        <v>0</v>
      </c>
      <c r="DT76" s="35">
        <v>0</v>
      </c>
      <c r="DU76" s="35">
        <v>0</v>
      </c>
      <c r="DV76" s="35">
        <v>0</v>
      </c>
      <c r="DW76" s="35">
        <v>0</v>
      </c>
      <c r="DX76" s="35">
        <v>0</v>
      </c>
      <c r="DY76" s="35">
        <v>0</v>
      </c>
      <c r="DZ76" s="35">
        <v>0</v>
      </c>
      <c r="EA76" s="35">
        <v>0</v>
      </c>
      <c r="EB76" s="35">
        <v>0</v>
      </c>
      <c r="EC76" s="35">
        <v>0</v>
      </c>
      <c r="ED76" s="35">
        <v>1</v>
      </c>
      <c r="EE76" s="35">
        <v>0</v>
      </c>
      <c r="EL76" s="35">
        <v>4</v>
      </c>
      <c r="EM76" s="35">
        <v>4</v>
      </c>
      <c r="EN76" s="35">
        <v>4</v>
      </c>
      <c r="EO76" s="35">
        <v>4</v>
      </c>
      <c r="EP76" s="35">
        <v>3</v>
      </c>
      <c r="EQ76" s="35">
        <v>3</v>
      </c>
      <c r="ER76" s="35">
        <v>3</v>
      </c>
      <c r="ES76" s="35">
        <v>4</v>
      </c>
      <c r="ET76" s="35" t="s">
        <v>1599</v>
      </c>
      <c r="EU76" s="35">
        <v>4</v>
      </c>
      <c r="EV76" s="35" t="s">
        <v>1599</v>
      </c>
      <c r="EW76" s="35" t="s">
        <v>1599</v>
      </c>
      <c r="EX76" s="35" t="s">
        <v>1599</v>
      </c>
      <c r="EY76" s="35" t="s">
        <v>1599</v>
      </c>
      <c r="EZ76" s="35" t="s">
        <v>1599</v>
      </c>
      <c r="FA76" s="35">
        <v>4</v>
      </c>
      <c r="FB76" s="35" t="s">
        <v>1599</v>
      </c>
      <c r="FC76" s="35" t="s">
        <v>1599</v>
      </c>
      <c r="FD76" s="35" t="s">
        <v>1599</v>
      </c>
      <c r="FE76" s="35" t="s">
        <v>1599</v>
      </c>
      <c r="FF76" s="35" t="s">
        <v>1599</v>
      </c>
      <c r="FG76" s="35" t="s">
        <v>1599</v>
      </c>
      <c r="FH76" s="35" t="s">
        <v>1881</v>
      </c>
      <c r="FI76" s="35" t="s">
        <v>51</v>
      </c>
      <c r="FJ76"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excursionniste</v>
      </c>
      <c r="FK76" s="48" t="str">
        <f>IF(Tableau2[[#This Row],['[tour_exc']]]="excursionniste","exc",IF(Tableau2[[#This Row],['[categorie_corrige']]]="Itinérant","iti","tour"))</f>
        <v>exc</v>
      </c>
      <c r="FL76" s="48" t="str">
        <f>CONCATENATE(Tableau2[[#This Row],['[id_troncon']]],"-",Tableau2[[#This Row],['[profil']]])</f>
        <v>4-exc</v>
      </c>
      <c r="FM76" s="37"/>
      <c r="FN76" s="72" t="s">
        <v>1599</v>
      </c>
      <c r="FS76" s="48" t="str">
        <f>IF(AND(ISTEXT(Tableau2[[#This Row],['[mode_heb_regroupe']]]),Tableau2[[#This Row],['[mode_heb_regroupe']]]="Non marchand"),"Non marchand",IF(AND(ISTEXT(Tableau2[[#This Row],['[mode_heb_regroupe']]]),Tableau2[[#This Row],['[mode_heb_regroupe']]]&lt;&gt;"Non marchand"),"Marchand",""))</f>
        <v/>
      </c>
      <c r="FY76" s="60" t="str">
        <f>IF(ISNUMBER(Tableau2[[#This Row],['[distance_heb_enq']]]),Tableau2[[#This Row],['[distance_heb_enq']]]*(1.1+0.3*EXP(-Tableau2[[#This Row],['[distance_heb_enq']]]/20)),"")</f>
        <v/>
      </c>
      <c r="GM76" s="35"/>
      <c r="GN76" s="35" t="s">
        <v>1599</v>
      </c>
      <c r="GO76" s="35"/>
      <c r="GP76" s="35"/>
      <c r="GQ76" s="35"/>
      <c r="GY76" s="48"/>
      <c r="HB76" s="48" t="str">
        <f>IF(ISNUMBER(Tableau2[[#This Row],['[tour_dep_to']]]),Tableau2[[#This Row],['[tour_dep_to']]]/Tableau2[[#This Row],['[tour_to_nb_jour']]],"")</f>
        <v/>
      </c>
      <c r="HE76" s="20" t="s">
        <v>51</v>
      </c>
      <c r="HF76" s="48" t="str">
        <f>IF(AND(ISTEXT(Tableau2[[#This Row],['[intention_dep']]]),Tableau2[[#This Row],['[tour_exc']]]="excursionniste"),Tableau2[[#This Row],['[intention_dep']]],"")</f>
        <v>Non</v>
      </c>
      <c r="HG76" s="48" t="str">
        <f>IF(AND(ISTEXT(Tableau2[[#This Row],['[intention_dep']]]),Tableau2[[#This Row],['[tour_exc']]]="touriste"),Tableau2[[#This Row],['[intention_dep']]],"")</f>
        <v/>
      </c>
      <c r="HJ76" s="20"/>
      <c r="HN76" s="20" t="s">
        <v>1599</v>
      </c>
      <c r="HO76" s="20"/>
      <c r="HP76" s="20" t="s">
        <v>1599</v>
      </c>
      <c r="HQ76" s="20"/>
      <c r="HR76" s="20" t="s">
        <v>1599</v>
      </c>
      <c r="HS76" s="20"/>
      <c r="HT76" s="20" t="s">
        <v>1599</v>
      </c>
      <c r="HU76" s="20"/>
      <c r="HX76" s="20" t="s">
        <v>1599</v>
      </c>
      <c r="JW76"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
      </c>
      <c r="JX76"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76" s="35" t="s">
        <v>1299</v>
      </c>
      <c r="KA76" s="35">
        <v>0</v>
      </c>
      <c r="KB76" s="35">
        <v>0</v>
      </c>
      <c r="KC76" s="35">
        <v>1</v>
      </c>
      <c r="KD76" s="35"/>
      <c r="KE76" s="48"/>
      <c r="KF76" s="35" t="s">
        <v>1489</v>
      </c>
      <c r="KG76" s="48"/>
      <c r="KH76" s="44">
        <v>17220</v>
      </c>
      <c r="KI76" s="35" t="s">
        <v>1281</v>
      </c>
      <c r="KL76" s="48" t="str">
        <f>IF(ISNUMBER(Tableau2[[#This Row],['[distance_domicile_enq']]]),Tableau2[[#This Row],['[distance_domicile_enq']]]*(1.1+0.3*EXP(-Tableau2[[#This Row],['[distance_domicile_enq']]]/20)),"")</f>
        <v/>
      </c>
      <c r="KN76" s="48"/>
      <c r="KO76" s="48"/>
      <c r="KP76" s="35">
        <v>55</v>
      </c>
      <c r="KQ76" s="35" t="s">
        <v>1282</v>
      </c>
      <c r="KR76" s="35" t="s">
        <v>1302</v>
      </c>
      <c r="KS76" s="35"/>
      <c r="KU76" s="35">
        <v>6000</v>
      </c>
      <c r="KW76" s="35" t="s">
        <v>1303</v>
      </c>
    </row>
    <row r="77" spans="1:311" x14ac:dyDescent="0.2">
      <c r="A77" s="35" t="s">
        <v>1612</v>
      </c>
      <c r="B77" s="35" t="s">
        <v>568</v>
      </c>
      <c r="C77" s="35" t="s">
        <v>246</v>
      </c>
      <c r="D77" s="60">
        <v>1</v>
      </c>
      <c r="E77" s="48">
        <f>Tableau2[[#This Row],['[taille_totale_groupe_corrige']]]/Tableau2[[#This Row],['[nb_repondant_groupe']]]</f>
        <v>1</v>
      </c>
      <c r="F77" s="48"/>
      <c r="G77" s="48" t="str">
        <f>CONCATENATE(Tableau2[[#This Row],['[id_site_enq']]],"-",Tableau2[[#This Row],['[date_enq_num']]],"-",Tableau2[[#This Row],['[categorie_corrige']]])</f>
        <v>50-43358-</v>
      </c>
      <c r="H77" s="61">
        <v>1</v>
      </c>
      <c r="I77" s="35">
        <v>50</v>
      </c>
      <c r="J77" s="35" t="s">
        <v>795</v>
      </c>
      <c r="K77" s="36">
        <v>43358</v>
      </c>
      <c r="L77" s="37">
        <f t="shared" si="3"/>
        <v>43358</v>
      </c>
      <c r="M77" s="35">
        <v>14</v>
      </c>
      <c r="N77" s="35">
        <v>17</v>
      </c>
      <c r="P77" s="35">
        <v>43</v>
      </c>
      <c r="Q77" s="35">
        <v>4</v>
      </c>
      <c r="R77" s="60" t="str">
        <f>IF(OR(ISNUMBER(Tableau2[[#This Row],['[monvelo_musc']]]),ISNUMBER(Tableau2[[#This Row],['[monvelo_vae']]]),ISNUMBER(Tableau2[[#This Row],['[pret_musc']]]),ISNUMBER(Tableau2[[#This Row],['[pret_vae']]]),ISNUMBER(Tableau2[[#This Row],['[loc_vae']]]),ISNUMBER(Tableau2[[#This Row],['[loc_musc']]])),SUM(Tableau2[[#This Row],['[monvelo_musc']]:['[loc_vae']]]),"")</f>
        <v/>
      </c>
      <c r="S77" s="60" t="str">
        <f>IF(OR(ISNUMBER(Tableau2[[#This Row],['[monvelo_vae']]]),ISNUMBER(Tableau2[[#This Row],['[pret_vae']]]),ISNUMBER(Tableau2[[#This Row],['[loc_vae']]])),Tableau2[[#This Row],['[monvelo_vae']]]+Tableau2[[#This Row],['[pret_vae']]]+Tableau2[[#This Row],['[loc_vae']]],"")</f>
        <v/>
      </c>
      <c r="T77" s="60" t="str">
        <f>IF(OR(ISNUMBER(Tableau2[[#This Row],['[monvelo_musc']]]),ISNUMBER(Tableau2[[#This Row],['[pret_musc']]]),ISNUMBER(Tableau2[[#This Row],['[loc_musc']]])),Tableau2[[#This Row],['[monvelo_musc']]]+Tableau2[[#This Row],['[pret_musc']]]+Tableau2[[#This Row],['[loc_musc']]],"")</f>
        <v/>
      </c>
      <c r="U77" s="60" t="str">
        <f>IF(OR(ISNUMBER(Tableau2[[#This Row],['[loc_musc']]]),ISNUMBER(Tableau2[[#This Row],['[loc_vae']]])),Tableau2[[#This Row],['[loc_musc']]]+Tableau2[[#This Row],['[loc_vae']]],"")</f>
        <v/>
      </c>
      <c r="AL77" s="35" t="s">
        <v>1339</v>
      </c>
      <c r="AM77" s="48" t="s">
        <v>1339</v>
      </c>
      <c r="AN77" s="35" t="s">
        <v>55</v>
      </c>
      <c r="AP77" s="37">
        <v>30</v>
      </c>
      <c r="AQ77" s="72">
        <v>30</v>
      </c>
      <c r="AR77" s="72">
        <v>30</v>
      </c>
      <c r="AS77" s="72">
        <f>Tableau2[[#This Row],['[km_sortie_corrige']]]*Tableau2[[#This Row],['[coef_red']]]</f>
        <v>0</v>
      </c>
      <c r="AT77" s="72">
        <f>Tableau2[[#This Row],['[km_sortie_corrige']]]*Tableau2[[#This Row],['[coef_red']]]*IF(Tableau2[[#This Row],['[type_trajet']]]="Boucle",0.4,1)</f>
        <v>0</v>
      </c>
      <c r="AU77" s="35" t="s">
        <v>1276</v>
      </c>
      <c r="AW77" s="35" t="s">
        <v>1277</v>
      </c>
      <c r="AX77" s="35">
        <v>1</v>
      </c>
      <c r="AY77" s="35">
        <v>0</v>
      </c>
      <c r="AZ77" s="35">
        <v>0</v>
      </c>
      <c r="BA77" s="35">
        <v>0</v>
      </c>
      <c r="BB77" s="35">
        <v>0</v>
      </c>
      <c r="BC77" s="35">
        <v>0</v>
      </c>
      <c r="BD77" s="35">
        <v>0</v>
      </c>
      <c r="BE77" s="35">
        <v>0</v>
      </c>
      <c r="BH77" s="37">
        <v>50</v>
      </c>
      <c r="BI77" s="48" t="str">
        <f>IF(OR(Tableau2[[#This Row],['[type_groupe']]]="En famille",Tableau2[[#This Row],['[type_groupe']]]="Avec des amis",Tableau2[[#This Row],['[type_groupe']]]="En club",Tableau2[[#This Row],['[type_groupe']]]="En groupe avec une agence ou TO"),"En groupe",Tableau2[[#This Row],['[type_groupe']]])</f>
        <v>Seul</v>
      </c>
      <c r="BJ77"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Seul</v>
      </c>
      <c r="BK77" s="35" t="s">
        <v>1278</v>
      </c>
      <c r="BL77" s="35">
        <v>1</v>
      </c>
      <c r="BM77" s="35">
        <v>0</v>
      </c>
      <c r="BN77" s="35">
        <v>0</v>
      </c>
      <c r="BO77" s="35">
        <v>0</v>
      </c>
      <c r="BP77" s="35">
        <v>0</v>
      </c>
      <c r="BQ77" s="35">
        <v>0</v>
      </c>
      <c r="BR77" s="35">
        <v>0</v>
      </c>
      <c r="BU77" s="72">
        <f>Tableau2[[#This Row],['[nb_enfants']]]+Tableau2[[#This Row],['[nb_adultes']]]</f>
        <v>1</v>
      </c>
      <c r="BV77" s="72">
        <f>Tableau2[[#This Row],['[taille_totale_groupe']]]</f>
        <v>1</v>
      </c>
      <c r="BW77" s="37">
        <v>0</v>
      </c>
      <c r="BX77" s="37">
        <v>1</v>
      </c>
      <c r="BY77" s="35" t="s">
        <v>1681</v>
      </c>
      <c r="BZ77" s="35">
        <v>1</v>
      </c>
      <c r="CA77" s="35">
        <v>0</v>
      </c>
      <c r="CB77" s="35">
        <v>0</v>
      </c>
      <c r="CC77" s="35">
        <v>0</v>
      </c>
      <c r="CD77" s="35">
        <v>0</v>
      </c>
      <c r="CE77" s="35">
        <v>0</v>
      </c>
      <c r="CF77" s="35">
        <v>1</v>
      </c>
      <c r="CG77" s="35">
        <v>0</v>
      </c>
      <c r="CH77" s="35">
        <v>0</v>
      </c>
      <c r="CI77" s="35">
        <v>0</v>
      </c>
      <c r="CJ77" s="35">
        <v>0</v>
      </c>
      <c r="CK77" s="35">
        <v>0</v>
      </c>
      <c r="CL77" s="35">
        <v>0</v>
      </c>
      <c r="CQ77" s="35" t="s">
        <v>1773</v>
      </c>
      <c r="CR77" s="35">
        <v>0</v>
      </c>
      <c r="CS77" s="35">
        <v>0</v>
      </c>
      <c r="CT77" s="35">
        <v>0</v>
      </c>
      <c r="CU77" s="35">
        <v>0</v>
      </c>
      <c r="CV77" s="35">
        <v>0</v>
      </c>
      <c r="CW77" s="35">
        <v>0</v>
      </c>
      <c r="CX77" s="35">
        <v>0</v>
      </c>
      <c r="CY77" s="35">
        <v>0</v>
      </c>
      <c r="CZ77" s="35">
        <v>0</v>
      </c>
      <c r="DA77" s="35">
        <v>0</v>
      </c>
      <c r="DB77" s="35">
        <v>1</v>
      </c>
      <c r="DC77" s="35">
        <v>1</v>
      </c>
      <c r="DD77" s="35">
        <v>0</v>
      </c>
      <c r="DO77" s="35" t="s">
        <v>1293</v>
      </c>
      <c r="DP77" s="35">
        <v>1</v>
      </c>
      <c r="DQ77" s="35">
        <v>0</v>
      </c>
      <c r="DR77" s="35">
        <v>0</v>
      </c>
      <c r="DS77" s="35">
        <v>0</v>
      </c>
      <c r="DT77" s="35">
        <v>0</v>
      </c>
      <c r="DU77" s="35">
        <v>0</v>
      </c>
      <c r="DV77" s="35">
        <v>0</v>
      </c>
      <c r="DW77" s="35">
        <v>0</v>
      </c>
      <c r="DX77" s="35">
        <v>0</v>
      </c>
      <c r="DY77" s="35">
        <v>0</v>
      </c>
      <c r="DZ77" s="35">
        <v>0</v>
      </c>
      <c r="EA77" s="35">
        <v>0</v>
      </c>
      <c r="EB77" s="35">
        <v>0</v>
      </c>
      <c r="EC77" s="35">
        <v>0</v>
      </c>
      <c r="ED77" s="35">
        <v>0</v>
      </c>
      <c r="EE77" s="35">
        <v>0</v>
      </c>
      <c r="EL77" s="35">
        <v>4</v>
      </c>
      <c r="EM77" s="35">
        <v>2</v>
      </c>
      <c r="EN77" s="35">
        <v>1</v>
      </c>
      <c r="EO77" s="35">
        <v>1</v>
      </c>
      <c r="EP77" s="35">
        <v>3</v>
      </c>
      <c r="EQ77" s="35">
        <v>3</v>
      </c>
      <c r="ER77" s="35" t="s">
        <v>1599</v>
      </c>
      <c r="ES77" s="35" t="s">
        <v>1599</v>
      </c>
      <c r="ET77" s="35">
        <v>3</v>
      </c>
      <c r="EU77" s="35">
        <v>2</v>
      </c>
      <c r="EV77" s="35">
        <v>3</v>
      </c>
      <c r="EW77" s="35" t="s">
        <v>1599</v>
      </c>
      <c r="EX77" s="35" t="s">
        <v>1599</v>
      </c>
      <c r="EY77" s="35" t="s">
        <v>1599</v>
      </c>
      <c r="EZ77" s="35" t="s">
        <v>1599</v>
      </c>
      <c r="FA77" s="35">
        <v>2</v>
      </c>
      <c r="FB77" s="35">
        <v>1</v>
      </c>
      <c r="FC77" s="35" t="s">
        <v>1599</v>
      </c>
      <c r="FD77" s="35" t="s">
        <v>1599</v>
      </c>
      <c r="FE77" s="35" t="s">
        <v>1599</v>
      </c>
      <c r="FF77" s="35" t="s">
        <v>1599</v>
      </c>
      <c r="FG77" s="35" t="s">
        <v>1599</v>
      </c>
      <c r="FI77" s="35" t="s">
        <v>51</v>
      </c>
      <c r="FJ77"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excursionniste</v>
      </c>
      <c r="FK77" s="48" t="str">
        <f>IF(Tableau2[[#This Row],['[tour_exc']]]="excursionniste","exc",IF(Tableau2[[#This Row],['[categorie_corrige']]]="Itinérant","iti","tour"))</f>
        <v>exc</v>
      </c>
      <c r="FL77" s="48" t="str">
        <f>CONCATENATE(Tableau2[[#This Row],['[id_troncon']]],"-",Tableau2[[#This Row],['[profil']]])</f>
        <v>4-exc</v>
      </c>
      <c r="FM77" s="37"/>
      <c r="FN77" s="72" t="s">
        <v>1599</v>
      </c>
      <c r="FS77" s="48" t="str">
        <f>IF(AND(ISTEXT(Tableau2[[#This Row],['[mode_heb_regroupe']]]),Tableau2[[#This Row],['[mode_heb_regroupe']]]="Non marchand"),"Non marchand",IF(AND(ISTEXT(Tableau2[[#This Row],['[mode_heb_regroupe']]]),Tableau2[[#This Row],['[mode_heb_regroupe']]]&lt;&gt;"Non marchand"),"Marchand",""))</f>
        <v/>
      </c>
      <c r="FY77" s="60" t="str">
        <f>IF(ISNUMBER(Tableau2[[#This Row],['[distance_heb_enq']]]),Tableau2[[#This Row],['[distance_heb_enq']]]*(1.1+0.3*EXP(-Tableau2[[#This Row],['[distance_heb_enq']]]/20)),"")</f>
        <v/>
      </c>
      <c r="GM77" s="35"/>
      <c r="GN77" s="35" t="s">
        <v>1599</v>
      </c>
      <c r="GO77" s="35"/>
      <c r="GP77" s="35"/>
      <c r="GQ77" s="35"/>
      <c r="GY77" s="48"/>
      <c r="HB77" s="48" t="str">
        <f>IF(ISNUMBER(Tableau2[[#This Row],['[tour_dep_to']]]),Tableau2[[#This Row],['[tour_dep_to']]]/Tableau2[[#This Row],['[tour_to_nb_jour']]],"")</f>
        <v/>
      </c>
      <c r="HE77" s="20"/>
      <c r="HF77" s="48" t="str">
        <f>IF(AND(ISTEXT(Tableau2[[#This Row],['[intention_dep']]]),Tableau2[[#This Row],['[tour_exc']]]="excursionniste"),Tableau2[[#This Row],['[intention_dep']]],"")</f>
        <v/>
      </c>
      <c r="HG77" s="48" t="str">
        <f>IF(AND(ISTEXT(Tableau2[[#This Row],['[intention_dep']]]),Tableau2[[#This Row],['[tour_exc']]]="touriste"),Tableau2[[#This Row],['[intention_dep']]],"")</f>
        <v/>
      </c>
      <c r="HJ77" s="20"/>
      <c r="HN77" s="20" t="s">
        <v>1599</v>
      </c>
      <c r="HO77" s="20"/>
      <c r="HP77" s="20" t="s">
        <v>1599</v>
      </c>
      <c r="HQ77" s="20"/>
      <c r="HR77" s="20" t="s">
        <v>1599</v>
      </c>
      <c r="HS77" s="20"/>
      <c r="HT77" s="20" t="s">
        <v>1599</v>
      </c>
      <c r="HU77" s="20"/>
      <c r="HX77" s="20" t="s">
        <v>1599</v>
      </c>
      <c r="JW77"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
      </c>
      <c r="JX77"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77" s="35" t="s">
        <v>1923</v>
      </c>
      <c r="KA77" s="35">
        <v>0</v>
      </c>
      <c r="KB77" s="35">
        <v>1</v>
      </c>
      <c r="KC77" s="35">
        <v>0</v>
      </c>
      <c r="KD77" s="35"/>
      <c r="KE77" s="48"/>
      <c r="KF77" s="35" t="s">
        <v>795</v>
      </c>
      <c r="KG77" s="48"/>
      <c r="KH77" s="44">
        <v>17000</v>
      </c>
      <c r="KI77" s="35" t="s">
        <v>1281</v>
      </c>
      <c r="KL77" s="48" t="str">
        <f>IF(ISNUMBER(Tableau2[[#This Row],['[distance_domicile_enq']]]),Tableau2[[#This Row],['[distance_domicile_enq']]]*(1.1+0.3*EXP(-Tableau2[[#This Row],['[distance_domicile_enq']]]/20)),"")</f>
        <v/>
      </c>
      <c r="KN77" s="48"/>
      <c r="KO77" s="48"/>
      <c r="KP77" s="35">
        <v>60</v>
      </c>
      <c r="KQ77" s="35" t="s">
        <v>1282</v>
      </c>
      <c r="KR77" s="35" t="s">
        <v>1351</v>
      </c>
      <c r="KS77" s="35"/>
      <c r="KU77" s="35">
        <v>20000</v>
      </c>
      <c r="KW77" s="35" t="s">
        <v>1338</v>
      </c>
    </row>
    <row r="78" spans="1:311" x14ac:dyDescent="0.2">
      <c r="A78" s="35" t="s">
        <v>1612</v>
      </c>
      <c r="B78" s="35" t="s">
        <v>568</v>
      </c>
      <c r="C78" s="35" t="s">
        <v>247</v>
      </c>
      <c r="D78" s="60">
        <v>2</v>
      </c>
      <c r="E78" s="48">
        <f>Tableau2[[#This Row],['[taille_totale_groupe_corrige']]]/Tableau2[[#This Row],['[nb_repondant_groupe']]]</f>
        <v>1</v>
      </c>
      <c r="F78" s="48"/>
      <c r="G78" s="48" t="str">
        <f>CONCATENATE(Tableau2[[#This Row],['[id_site_enq']]],"-",Tableau2[[#This Row],['[date_enq_num']]],"-",Tableau2[[#This Row],['[categorie_corrige']]])</f>
        <v>50-43358-</v>
      </c>
      <c r="H78" s="61">
        <v>2</v>
      </c>
      <c r="I78" s="35">
        <v>50</v>
      </c>
      <c r="J78" s="35" t="s">
        <v>795</v>
      </c>
      <c r="K78" s="36">
        <v>43358</v>
      </c>
      <c r="L78" s="37">
        <f t="shared" si="3"/>
        <v>43358</v>
      </c>
      <c r="M78" s="35">
        <v>14</v>
      </c>
      <c r="N78" s="35">
        <v>17</v>
      </c>
      <c r="P78" s="35">
        <v>43</v>
      </c>
      <c r="Q78" s="35">
        <v>4</v>
      </c>
      <c r="R78" s="60" t="str">
        <f>IF(OR(ISNUMBER(Tableau2[[#This Row],['[monvelo_musc']]]),ISNUMBER(Tableau2[[#This Row],['[monvelo_vae']]]),ISNUMBER(Tableau2[[#This Row],['[pret_musc']]]),ISNUMBER(Tableau2[[#This Row],['[pret_vae']]]),ISNUMBER(Tableau2[[#This Row],['[loc_vae']]]),ISNUMBER(Tableau2[[#This Row],['[loc_musc']]])),SUM(Tableau2[[#This Row],['[monvelo_musc']]:['[loc_vae']]]),"")</f>
        <v/>
      </c>
      <c r="S78" s="60" t="str">
        <f>IF(OR(ISNUMBER(Tableau2[[#This Row],['[monvelo_vae']]]),ISNUMBER(Tableau2[[#This Row],['[pret_vae']]]),ISNUMBER(Tableau2[[#This Row],['[loc_vae']]])),Tableau2[[#This Row],['[monvelo_vae']]]+Tableau2[[#This Row],['[pret_vae']]]+Tableau2[[#This Row],['[loc_vae']]],"")</f>
        <v/>
      </c>
      <c r="T78" s="60" t="str">
        <f>IF(OR(ISNUMBER(Tableau2[[#This Row],['[monvelo_musc']]]),ISNUMBER(Tableau2[[#This Row],['[pret_musc']]]),ISNUMBER(Tableau2[[#This Row],['[loc_musc']]])),Tableau2[[#This Row],['[monvelo_musc']]]+Tableau2[[#This Row],['[pret_musc']]]+Tableau2[[#This Row],['[loc_musc']]],"")</f>
        <v/>
      </c>
      <c r="U78" s="60" t="str">
        <f>IF(OR(ISNUMBER(Tableau2[[#This Row],['[loc_musc']]]),ISNUMBER(Tableau2[[#This Row],['[loc_vae']]])),Tableau2[[#This Row],['[loc_musc']]]+Tableau2[[#This Row],['[loc_vae']]],"")</f>
        <v/>
      </c>
      <c r="AL78" s="35" t="s">
        <v>1339</v>
      </c>
      <c r="AM78" s="48" t="s">
        <v>1339</v>
      </c>
      <c r="AN78" s="35" t="s">
        <v>1275</v>
      </c>
      <c r="AP78" s="37">
        <v>50</v>
      </c>
      <c r="AQ78" s="72">
        <v>50</v>
      </c>
      <c r="AR78" s="72">
        <v>50</v>
      </c>
      <c r="AS78" s="72">
        <f>Tableau2[[#This Row],['[km_sortie_corrige']]]*Tableau2[[#This Row],['[coef_red']]]</f>
        <v>0</v>
      </c>
      <c r="AT78" s="72">
        <f>Tableau2[[#This Row],['[km_sortie_corrige']]]*Tableau2[[#This Row],['[coef_red']]]*IF(Tableau2[[#This Row],['[type_trajet']]]="Boucle",0.4,1)</f>
        <v>0</v>
      </c>
      <c r="AU78" s="35" t="s">
        <v>1276</v>
      </c>
      <c r="AW78" s="35" t="s">
        <v>1354</v>
      </c>
      <c r="AX78" s="35">
        <v>0</v>
      </c>
      <c r="AY78" s="35">
        <v>0</v>
      </c>
      <c r="AZ78" s="35">
        <v>0</v>
      </c>
      <c r="BA78" s="35">
        <v>0</v>
      </c>
      <c r="BB78" s="35">
        <v>0</v>
      </c>
      <c r="BC78" s="35">
        <v>0</v>
      </c>
      <c r="BD78" s="35">
        <v>1</v>
      </c>
      <c r="BE78" s="35">
        <v>0</v>
      </c>
      <c r="BI78" s="48" t="str">
        <f>IF(OR(Tableau2[[#This Row],['[type_groupe']]]="En famille",Tableau2[[#This Row],['[type_groupe']]]="Avec des amis",Tableau2[[#This Row],['[type_groupe']]]="En club",Tableau2[[#This Row],['[type_groupe']]]="En groupe avec une agence ou TO"),"En groupe",Tableau2[[#This Row],['[type_groupe']]])</f>
        <v>En couple</v>
      </c>
      <c r="BJ78"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couple</v>
      </c>
      <c r="BK78" s="35" t="s">
        <v>1311</v>
      </c>
      <c r="BL78" s="35">
        <v>0</v>
      </c>
      <c r="BM78" s="35">
        <v>1</v>
      </c>
      <c r="BN78" s="35">
        <v>0</v>
      </c>
      <c r="BO78" s="35">
        <v>0</v>
      </c>
      <c r="BP78" s="35">
        <v>0</v>
      </c>
      <c r="BQ78" s="35">
        <v>0</v>
      </c>
      <c r="BR78" s="35">
        <v>0</v>
      </c>
      <c r="BU78" s="72">
        <f>Tableau2[[#This Row],['[nb_enfants']]]+Tableau2[[#This Row],['[nb_adultes']]]</f>
        <v>2</v>
      </c>
      <c r="BV78" s="72">
        <f>Tableau2[[#This Row],['[taille_totale_groupe']]]</f>
        <v>2</v>
      </c>
      <c r="BW78" s="37">
        <v>0</v>
      </c>
      <c r="BX78" s="37">
        <v>2</v>
      </c>
      <c r="BY78" s="35" t="s">
        <v>1663</v>
      </c>
      <c r="BZ78" s="35">
        <v>0</v>
      </c>
      <c r="CA78" s="35">
        <v>1</v>
      </c>
      <c r="CB78" s="35">
        <v>0</v>
      </c>
      <c r="CC78" s="35">
        <v>1</v>
      </c>
      <c r="CD78" s="35">
        <v>0</v>
      </c>
      <c r="CE78" s="35">
        <v>0</v>
      </c>
      <c r="CF78" s="35">
        <v>0</v>
      </c>
      <c r="CG78" s="35">
        <v>0</v>
      </c>
      <c r="CH78" s="35">
        <v>0</v>
      </c>
      <c r="CI78" s="35">
        <v>0</v>
      </c>
      <c r="CJ78" s="35">
        <v>0</v>
      </c>
      <c r="CK78" s="35">
        <v>0</v>
      </c>
      <c r="CL78" s="35">
        <v>0</v>
      </c>
      <c r="CO78" s="35" t="s">
        <v>1322</v>
      </c>
      <c r="CP78" s="35">
        <v>5</v>
      </c>
      <c r="CQ78" s="35" t="s">
        <v>1727</v>
      </c>
      <c r="CR78" s="35">
        <v>1</v>
      </c>
      <c r="CS78" s="35">
        <v>0</v>
      </c>
      <c r="CT78" s="35">
        <v>0</v>
      </c>
      <c r="CU78" s="35">
        <v>0</v>
      </c>
      <c r="CV78" s="35">
        <v>0</v>
      </c>
      <c r="CW78" s="35">
        <v>0</v>
      </c>
      <c r="CX78" s="35">
        <v>0</v>
      </c>
      <c r="CY78" s="35">
        <v>1</v>
      </c>
      <c r="CZ78" s="35">
        <v>0</v>
      </c>
      <c r="DA78" s="35">
        <v>0</v>
      </c>
      <c r="DB78" s="35">
        <v>0</v>
      </c>
      <c r="DC78" s="35">
        <v>0</v>
      </c>
      <c r="DD78" s="35">
        <v>0</v>
      </c>
      <c r="DO78" s="35" t="s">
        <v>1786</v>
      </c>
      <c r="DP78" s="35">
        <v>1</v>
      </c>
      <c r="DQ78" s="35">
        <v>0</v>
      </c>
      <c r="DR78" s="35">
        <v>0</v>
      </c>
      <c r="DS78" s="35">
        <v>1</v>
      </c>
      <c r="DT78" s="35">
        <v>0</v>
      </c>
      <c r="DU78" s="35">
        <v>0</v>
      </c>
      <c r="DV78" s="35">
        <v>0</v>
      </c>
      <c r="DW78" s="35">
        <v>0</v>
      </c>
      <c r="DX78" s="35">
        <v>1</v>
      </c>
      <c r="DY78" s="35">
        <v>0</v>
      </c>
      <c r="DZ78" s="35">
        <v>0</v>
      </c>
      <c r="EA78" s="35">
        <v>0</v>
      </c>
      <c r="EB78" s="35">
        <v>0</v>
      </c>
      <c r="EC78" s="35">
        <v>0</v>
      </c>
      <c r="ED78" s="35">
        <v>0</v>
      </c>
      <c r="EE78" s="35">
        <v>0</v>
      </c>
      <c r="EL78" s="35">
        <v>4</v>
      </c>
      <c r="EM78" s="35">
        <v>3</v>
      </c>
      <c r="EN78" s="35">
        <v>3</v>
      </c>
      <c r="EO78" s="35">
        <v>3</v>
      </c>
      <c r="EP78" s="35">
        <v>3</v>
      </c>
      <c r="EQ78" s="35">
        <v>2</v>
      </c>
      <c r="ER78" s="35">
        <v>3</v>
      </c>
      <c r="ES78" s="35">
        <v>3</v>
      </c>
      <c r="ET78" s="35">
        <v>3</v>
      </c>
      <c r="EU78" s="35">
        <v>3</v>
      </c>
      <c r="EV78" s="35" t="s">
        <v>1599</v>
      </c>
      <c r="EW78" s="35" t="s">
        <v>1599</v>
      </c>
      <c r="EX78" s="35" t="s">
        <v>1599</v>
      </c>
      <c r="EY78" s="35" t="s">
        <v>1599</v>
      </c>
      <c r="EZ78" s="35">
        <v>2</v>
      </c>
      <c r="FA78" s="35">
        <v>3</v>
      </c>
      <c r="FB78" s="35">
        <v>3</v>
      </c>
      <c r="FC78" s="35" t="s">
        <v>1599</v>
      </c>
      <c r="FD78" s="35" t="s">
        <v>1599</v>
      </c>
      <c r="FE78" s="35" t="s">
        <v>1599</v>
      </c>
      <c r="FF78" s="35">
        <v>1</v>
      </c>
      <c r="FG78" s="35" t="s">
        <v>1599</v>
      </c>
      <c r="FH78" s="35" t="s">
        <v>1317</v>
      </c>
      <c r="FI78" s="35" t="s">
        <v>54</v>
      </c>
      <c r="FJ78"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touriste</v>
      </c>
      <c r="FK78" s="48" t="str">
        <f>IF(Tableau2[[#This Row],['[tour_exc']]]="excursionniste","exc",IF(Tableau2[[#This Row],['[categorie_corrige']]]="Itinérant","iti","tour"))</f>
        <v>tour</v>
      </c>
      <c r="FL78" s="48" t="str">
        <f>CONCATENATE(Tableau2[[#This Row],['[id_troncon']]],"-",Tableau2[[#This Row],['[profil']]])</f>
        <v>4-tour</v>
      </c>
      <c r="FM78" s="37">
        <v>3</v>
      </c>
      <c r="FN78" s="72">
        <v>3</v>
      </c>
      <c r="FO78" s="35" t="s">
        <v>1354</v>
      </c>
      <c r="FR78" s="48" t="s">
        <v>1427</v>
      </c>
      <c r="FS78" s="48" t="str">
        <f>IF(AND(ISTEXT(Tableau2[[#This Row],['[mode_heb_regroupe']]]),Tableau2[[#This Row],['[mode_heb_regroupe']]]="Non marchand"),"Non marchand",IF(AND(ISTEXT(Tableau2[[#This Row],['[mode_heb_regroupe']]]),Tableau2[[#This Row],['[mode_heb_regroupe']]]&lt;&gt;"Non marchand"),"Marchand",""))</f>
        <v>Non marchand</v>
      </c>
      <c r="FT78" s="35" t="s">
        <v>1342</v>
      </c>
      <c r="FV78" s="35" t="s">
        <v>795</v>
      </c>
      <c r="FY78" s="60" t="str">
        <f>IF(ISNUMBER(Tableau2[[#This Row],['[distance_heb_enq']]]),Tableau2[[#This Row],['[distance_heb_enq']]]*(1.1+0.3*EXP(-Tableau2[[#This Row],['[distance_heb_enq']]]/20)),"")</f>
        <v/>
      </c>
      <c r="FZ78" s="35" t="s">
        <v>1296</v>
      </c>
      <c r="GB78" s="35" t="s">
        <v>1284</v>
      </c>
      <c r="GM78" s="35"/>
      <c r="GN78" s="35" t="s">
        <v>1354</v>
      </c>
      <c r="GO78" s="35">
        <v>0</v>
      </c>
      <c r="GP78" s="35">
        <v>0</v>
      </c>
      <c r="GQ78" s="35">
        <v>0</v>
      </c>
      <c r="GR78" s="35">
        <v>0</v>
      </c>
      <c r="GS78" s="35">
        <v>0</v>
      </c>
      <c r="GT78" s="35">
        <v>0</v>
      </c>
      <c r="GU78" s="35">
        <v>1</v>
      </c>
      <c r="GV78" s="35">
        <v>0</v>
      </c>
      <c r="GW78" s="35">
        <v>0</v>
      </c>
      <c r="GY78" s="48"/>
      <c r="HB78" s="48" t="str">
        <f>IF(ISNUMBER(Tableau2[[#This Row],['[tour_dep_to']]]),Tableau2[[#This Row],['[tour_dep_to']]]/Tableau2[[#This Row],['[tour_to_nb_jour']]],"")</f>
        <v/>
      </c>
      <c r="HE78" s="20"/>
      <c r="HF78" s="48" t="str">
        <f>IF(AND(ISTEXT(Tableau2[[#This Row],['[intention_dep']]]),Tableau2[[#This Row],['[tour_exc']]]="excursionniste"),Tableau2[[#This Row],['[intention_dep']]],"")</f>
        <v/>
      </c>
      <c r="HG78" s="48" t="str">
        <f>IF(AND(ISTEXT(Tableau2[[#This Row],['[intention_dep']]]),Tableau2[[#This Row],['[tour_exc']]]="touriste"),Tableau2[[#This Row],['[intention_dep']]],"")</f>
        <v/>
      </c>
      <c r="HJ78" s="20"/>
      <c r="HN78" s="20">
        <v>40</v>
      </c>
      <c r="HO78" s="20"/>
      <c r="HP78" s="20" t="s">
        <v>1599</v>
      </c>
      <c r="HQ78" s="20"/>
      <c r="HR78" s="20">
        <v>10</v>
      </c>
      <c r="HS78" s="20"/>
      <c r="HT78" s="20">
        <v>60</v>
      </c>
      <c r="HU78" s="20"/>
      <c r="HX78" s="20">
        <v>15</v>
      </c>
      <c r="JW78"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pas exploitable</v>
      </c>
      <c r="JX78"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78" s="35" t="s">
        <v>1299</v>
      </c>
      <c r="KA78" s="35">
        <v>0</v>
      </c>
      <c r="KB78" s="35">
        <v>0</v>
      </c>
      <c r="KC78" s="35">
        <v>1</v>
      </c>
      <c r="KD78" s="35" t="s">
        <v>1423</v>
      </c>
      <c r="KE78" s="48"/>
      <c r="KF78" s="35" t="s">
        <v>1364</v>
      </c>
      <c r="KG78" s="48"/>
      <c r="KH78" s="44">
        <v>72100</v>
      </c>
      <c r="KI78" s="35" t="s">
        <v>1281</v>
      </c>
      <c r="KL78" s="48" t="str">
        <f>IF(ISNUMBER(Tableau2[[#This Row],['[distance_domicile_enq']]]),Tableau2[[#This Row],['[distance_domicile_enq']]]*(1.1+0.3*EXP(-Tableau2[[#This Row],['[distance_domicile_enq']]]/20)),"")</f>
        <v/>
      </c>
      <c r="KN78" s="48"/>
      <c r="KO78" s="48"/>
      <c r="KP78" s="35">
        <v>63</v>
      </c>
      <c r="KQ78" s="35" t="s">
        <v>1301</v>
      </c>
      <c r="KR78" s="35" t="s">
        <v>1283</v>
      </c>
      <c r="KS78" s="35"/>
      <c r="KU78" s="35">
        <v>4500</v>
      </c>
      <c r="KW78" s="35" t="s">
        <v>1303</v>
      </c>
      <c r="KY78" s="35" t="s">
        <v>1490</v>
      </c>
    </row>
    <row r="79" spans="1:311" x14ac:dyDescent="0.2">
      <c r="A79" s="35" t="s">
        <v>1612</v>
      </c>
      <c r="B79" s="35" t="s">
        <v>568</v>
      </c>
      <c r="C79" s="35" t="s">
        <v>248</v>
      </c>
      <c r="D79" s="60">
        <v>2</v>
      </c>
      <c r="E79" s="48">
        <f>Tableau2[[#This Row],['[taille_totale_groupe_corrige']]]/Tableau2[[#This Row],['[nb_repondant_groupe']]]</f>
        <v>1</v>
      </c>
      <c r="F79" s="48"/>
      <c r="G79" s="48" t="str">
        <f>CONCATENATE(Tableau2[[#This Row],['[id_site_enq']]],"-",Tableau2[[#This Row],['[date_enq_num']]],"-",Tableau2[[#This Row],['[categorie_corrige']]])</f>
        <v>50-43358-</v>
      </c>
      <c r="H79" s="61">
        <v>2</v>
      </c>
      <c r="I79" s="35">
        <v>50</v>
      </c>
      <c r="J79" s="35" t="s">
        <v>795</v>
      </c>
      <c r="K79" s="36">
        <v>43358</v>
      </c>
      <c r="L79" s="37">
        <f t="shared" si="3"/>
        <v>43358</v>
      </c>
      <c r="M79" s="35">
        <v>14</v>
      </c>
      <c r="N79" s="35">
        <v>17</v>
      </c>
      <c r="P79" s="35">
        <v>43</v>
      </c>
      <c r="Q79" s="35">
        <v>4</v>
      </c>
      <c r="R79" s="60" t="str">
        <f>IF(OR(ISNUMBER(Tableau2[[#This Row],['[monvelo_musc']]]),ISNUMBER(Tableau2[[#This Row],['[monvelo_vae']]]),ISNUMBER(Tableau2[[#This Row],['[pret_musc']]]),ISNUMBER(Tableau2[[#This Row],['[pret_vae']]]),ISNUMBER(Tableau2[[#This Row],['[loc_vae']]]),ISNUMBER(Tableau2[[#This Row],['[loc_musc']]])),SUM(Tableau2[[#This Row],['[monvelo_musc']]:['[loc_vae']]]),"")</f>
        <v/>
      </c>
      <c r="S79" s="60" t="str">
        <f>IF(OR(ISNUMBER(Tableau2[[#This Row],['[monvelo_vae']]]),ISNUMBER(Tableau2[[#This Row],['[pret_vae']]]),ISNUMBER(Tableau2[[#This Row],['[loc_vae']]])),Tableau2[[#This Row],['[monvelo_vae']]]+Tableau2[[#This Row],['[pret_vae']]]+Tableau2[[#This Row],['[loc_vae']]],"")</f>
        <v/>
      </c>
      <c r="T79" s="60" t="str">
        <f>IF(OR(ISNUMBER(Tableau2[[#This Row],['[monvelo_musc']]]),ISNUMBER(Tableau2[[#This Row],['[pret_musc']]]),ISNUMBER(Tableau2[[#This Row],['[loc_musc']]])),Tableau2[[#This Row],['[monvelo_musc']]]+Tableau2[[#This Row],['[pret_musc']]]+Tableau2[[#This Row],['[loc_musc']]],"")</f>
        <v/>
      </c>
      <c r="U79" s="60" t="str">
        <f>IF(OR(ISNUMBER(Tableau2[[#This Row],['[loc_musc']]]),ISNUMBER(Tableau2[[#This Row],['[loc_vae']]])),Tableau2[[#This Row],['[loc_musc']]]+Tableau2[[#This Row],['[loc_vae']]],"")</f>
        <v/>
      </c>
      <c r="AL79" s="35" t="s">
        <v>1339</v>
      </c>
      <c r="AM79" s="48" t="s">
        <v>1339</v>
      </c>
      <c r="AN79" s="35" t="s">
        <v>1275</v>
      </c>
      <c r="AP79" s="37">
        <v>50</v>
      </c>
      <c r="AQ79" s="72">
        <v>50</v>
      </c>
      <c r="AR79" s="72">
        <v>50</v>
      </c>
      <c r="AS79" s="72">
        <f>Tableau2[[#This Row],['[km_sortie_corrige']]]*Tableau2[[#This Row],['[coef_red']]]</f>
        <v>0</v>
      </c>
      <c r="AT79" s="72">
        <f>Tableau2[[#This Row],['[km_sortie_corrige']]]*Tableau2[[#This Row],['[coef_red']]]*IF(Tableau2[[#This Row],['[type_trajet']]]="Boucle",0.4,1)</f>
        <v>0</v>
      </c>
      <c r="AU79" s="35" t="s">
        <v>1276</v>
      </c>
      <c r="AW79" s="35" t="s">
        <v>1354</v>
      </c>
      <c r="AX79" s="35">
        <v>0</v>
      </c>
      <c r="AY79" s="35">
        <v>0</v>
      </c>
      <c r="AZ79" s="35">
        <v>0</v>
      </c>
      <c r="BA79" s="35">
        <v>0</v>
      </c>
      <c r="BB79" s="35">
        <v>0</v>
      </c>
      <c r="BC79" s="35">
        <v>0</v>
      </c>
      <c r="BD79" s="35">
        <v>1</v>
      </c>
      <c r="BE79" s="35">
        <v>0</v>
      </c>
      <c r="BI79" s="48" t="str">
        <f>IF(OR(Tableau2[[#This Row],['[type_groupe']]]="En famille",Tableau2[[#This Row],['[type_groupe']]]="Avec des amis",Tableau2[[#This Row],['[type_groupe']]]="En club",Tableau2[[#This Row],['[type_groupe']]]="En groupe avec une agence ou TO"),"En groupe",Tableau2[[#This Row],['[type_groupe']]])</f>
        <v>En couple</v>
      </c>
      <c r="BJ79"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couple</v>
      </c>
      <c r="BK79" s="35" t="s">
        <v>1311</v>
      </c>
      <c r="BL79" s="35">
        <v>0</v>
      </c>
      <c r="BM79" s="35">
        <v>1</v>
      </c>
      <c r="BN79" s="35">
        <v>0</v>
      </c>
      <c r="BO79" s="35">
        <v>0</v>
      </c>
      <c r="BP79" s="35">
        <v>0</v>
      </c>
      <c r="BQ79" s="35">
        <v>0</v>
      </c>
      <c r="BR79" s="35">
        <v>0</v>
      </c>
      <c r="BU79" s="72">
        <f>Tableau2[[#This Row],['[nb_enfants']]]+Tableau2[[#This Row],['[nb_adultes']]]</f>
        <v>2</v>
      </c>
      <c r="BV79" s="72">
        <f>Tableau2[[#This Row],['[taille_totale_groupe']]]</f>
        <v>2</v>
      </c>
      <c r="BW79" s="37">
        <v>0</v>
      </c>
      <c r="BX79" s="37">
        <v>2</v>
      </c>
      <c r="BY79" s="35" t="s">
        <v>1304</v>
      </c>
      <c r="BZ79" s="35">
        <v>0</v>
      </c>
      <c r="CA79" s="35">
        <v>1</v>
      </c>
      <c r="CB79" s="35">
        <v>0</v>
      </c>
      <c r="CC79" s="35">
        <v>0</v>
      </c>
      <c r="CD79" s="35">
        <v>0</v>
      </c>
      <c r="CE79" s="35">
        <v>0</v>
      </c>
      <c r="CF79" s="35">
        <v>0</v>
      </c>
      <c r="CG79" s="35">
        <v>0</v>
      </c>
      <c r="CH79" s="35">
        <v>0</v>
      </c>
      <c r="CI79" s="35">
        <v>0</v>
      </c>
      <c r="CJ79" s="35">
        <v>0</v>
      </c>
      <c r="CK79" s="35">
        <v>0</v>
      </c>
      <c r="CL79" s="35">
        <v>0</v>
      </c>
      <c r="CO79" s="35" t="s">
        <v>1322</v>
      </c>
      <c r="CQ79" s="35" t="s">
        <v>1314</v>
      </c>
      <c r="CR79" s="35">
        <v>0</v>
      </c>
      <c r="CS79" s="35">
        <v>0</v>
      </c>
      <c r="CT79" s="35">
        <v>0</v>
      </c>
      <c r="CU79" s="35">
        <v>0</v>
      </c>
      <c r="CV79" s="35">
        <v>0</v>
      </c>
      <c r="CW79" s="35">
        <v>0</v>
      </c>
      <c r="CX79" s="35">
        <v>0</v>
      </c>
      <c r="CY79" s="35">
        <v>1</v>
      </c>
      <c r="CZ79" s="35">
        <v>0</v>
      </c>
      <c r="DA79" s="35">
        <v>0</v>
      </c>
      <c r="DB79" s="35">
        <v>0</v>
      </c>
      <c r="DC79" s="35">
        <v>0</v>
      </c>
      <c r="DD79" s="35">
        <v>0</v>
      </c>
      <c r="DO79" s="35" t="s">
        <v>1786</v>
      </c>
      <c r="DP79" s="35">
        <v>1</v>
      </c>
      <c r="DQ79" s="35">
        <v>0</v>
      </c>
      <c r="DR79" s="35">
        <v>0</v>
      </c>
      <c r="DS79" s="35">
        <v>1</v>
      </c>
      <c r="DT79" s="35">
        <v>0</v>
      </c>
      <c r="DU79" s="35">
        <v>0</v>
      </c>
      <c r="DV79" s="35">
        <v>0</v>
      </c>
      <c r="DW79" s="35">
        <v>0</v>
      </c>
      <c r="DX79" s="35">
        <v>1</v>
      </c>
      <c r="DY79" s="35">
        <v>0</v>
      </c>
      <c r="DZ79" s="35">
        <v>0</v>
      </c>
      <c r="EA79" s="35">
        <v>0</v>
      </c>
      <c r="EB79" s="35">
        <v>0</v>
      </c>
      <c r="EC79" s="35">
        <v>0</v>
      </c>
      <c r="ED79" s="35">
        <v>0</v>
      </c>
      <c r="EE79" s="35">
        <v>0</v>
      </c>
      <c r="EL79" s="35">
        <v>4</v>
      </c>
      <c r="EM79" s="35">
        <v>4</v>
      </c>
      <c r="EN79" s="35">
        <v>3</v>
      </c>
      <c r="EO79" s="35">
        <v>4</v>
      </c>
      <c r="EP79" s="35">
        <v>4</v>
      </c>
      <c r="EQ79" s="35">
        <v>3</v>
      </c>
      <c r="ER79" s="35">
        <v>4</v>
      </c>
      <c r="ES79" s="35">
        <v>3</v>
      </c>
      <c r="ET79" s="35">
        <v>3</v>
      </c>
      <c r="EU79" s="35">
        <v>4</v>
      </c>
      <c r="EV79" s="35" t="s">
        <v>1599</v>
      </c>
      <c r="EW79" s="35" t="s">
        <v>1599</v>
      </c>
      <c r="EX79" s="35" t="s">
        <v>1599</v>
      </c>
      <c r="EY79" s="35" t="s">
        <v>1599</v>
      </c>
      <c r="EZ79" s="35" t="s">
        <v>1599</v>
      </c>
      <c r="FA79" s="35">
        <v>3</v>
      </c>
      <c r="FB79" s="35">
        <v>4</v>
      </c>
      <c r="FC79" s="35">
        <v>4</v>
      </c>
      <c r="FD79" s="35" t="s">
        <v>1599</v>
      </c>
      <c r="FE79" s="35">
        <v>4</v>
      </c>
      <c r="FF79" s="35">
        <v>4</v>
      </c>
      <c r="FG79" s="35">
        <v>4</v>
      </c>
      <c r="FH79" s="35" t="s">
        <v>1296</v>
      </c>
      <c r="FI79" s="35" t="s">
        <v>54</v>
      </c>
      <c r="FJ79"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touriste</v>
      </c>
      <c r="FK79" s="48" t="str">
        <f>IF(Tableau2[[#This Row],['[tour_exc']]]="excursionniste","exc",IF(Tableau2[[#This Row],['[categorie_corrige']]]="Itinérant","iti","tour"))</f>
        <v>tour</v>
      </c>
      <c r="FL79" s="48" t="str">
        <f>CONCATENATE(Tableau2[[#This Row],['[id_troncon']]],"-",Tableau2[[#This Row],['[profil']]])</f>
        <v>4-tour</v>
      </c>
      <c r="FM79" s="37">
        <v>6</v>
      </c>
      <c r="FN79" s="72">
        <v>6</v>
      </c>
      <c r="FO79" s="35" t="s">
        <v>1354</v>
      </c>
      <c r="FR79" s="48" t="s">
        <v>1427</v>
      </c>
      <c r="FS79" s="48" t="str">
        <f>IF(AND(ISTEXT(Tableau2[[#This Row],['[mode_heb_regroupe']]]),Tableau2[[#This Row],['[mode_heb_regroupe']]]="Non marchand"),"Non marchand",IF(AND(ISTEXT(Tableau2[[#This Row],['[mode_heb_regroupe']]]),Tableau2[[#This Row],['[mode_heb_regroupe']]]&lt;&gt;"Non marchand"),"Marchand",""))</f>
        <v>Non marchand</v>
      </c>
      <c r="FT79" s="35" t="s">
        <v>1320</v>
      </c>
      <c r="FU79" s="37">
        <v>50</v>
      </c>
      <c r="FV79" s="35" t="s">
        <v>795</v>
      </c>
      <c r="FY79" s="60" t="str">
        <f>IF(ISNUMBER(Tableau2[[#This Row],['[distance_heb_enq']]]),Tableau2[[#This Row],['[distance_heb_enq']]]*(1.1+0.3*EXP(-Tableau2[[#This Row],['[distance_heb_enq']]]/20)),"")</f>
        <v/>
      </c>
      <c r="FZ79" s="35" t="s">
        <v>1296</v>
      </c>
      <c r="GB79" s="35" t="s">
        <v>1284</v>
      </c>
      <c r="GM79" s="35"/>
      <c r="GN79" s="35" t="s">
        <v>1354</v>
      </c>
      <c r="GO79" s="35">
        <v>0</v>
      </c>
      <c r="GP79" s="35">
        <v>0</v>
      </c>
      <c r="GQ79" s="35">
        <v>0</v>
      </c>
      <c r="GR79" s="35">
        <v>0</v>
      </c>
      <c r="GS79" s="35">
        <v>0</v>
      </c>
      <c r="GT79" s="35">
        <v>0</v>
      </c>
      <c r="GU79" s="35">
        <v>1</v>
      </c>
      <c r="GV79" s="35">
        <v>0</v>
      </c>
      <c r="GW79" s="35">
        <v>0</v>
      </c>
      <c r="GY79" s="48"/>
      <c r="HB79" s="48" t="str">
        <f>IF(ISNUMBER(Tableau2[[#This Row],['[tour_dep_to']]]),Tableau2[[#This Row],['[tour_dep_to']]]/Tableau2[[#This Row],['[tour_to_nb_jour']]],"")</f>
        <v/>
      </c>
      <c r="HE79" s="20"/>
      <c r="HF79" s="48" t="str">
        <f>IF(AND(ISTEXT(Tableau2[[#This Row],['[intention_dep']]]),Tableau2[[#This Row],['[tour_exc']]]="excursionniste"),Tableau2[[#This Row],['[intention_dep']]],"")</f>
        <v/>
      </c>
      <c r="HG79" s="48" t="str">
        <f>IF(AND(ISTEXT(Tableau2[[#This Row],['[intention_dep']]]),Tableau2[[#This Row],['[tour_exc']]]="touriste"),Tableau2[[#This Row],['[intention_dep']]],"")</f>
        <v/>
      </c>
      <c r="HJ79" s="20"/>
      <c r="HN79" s="20">
        <v>18</v>
      </c>
      <c r="HO79" s="20"/>
      <c r="HP79" s="20" t="s">
        <v>1599</v>
      </c>
      <c r="HQ79" s="20"/>
      <c r="HR79" s="20" t="s">
        <v>1599</v>
      </c>
      <c r="HS79" s="20"/>
      <c r="HT79" s="20" t="s">
        <v>1599</v>
      </c>
      <c r="HU79" s="20"/>
      <c r="HX79" s="20" t="s">
        <v>1599</v>
      </c>
      <c r="JW79"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pas exploitable</v>
      </c>
      <c r="JX79"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79" s="35" t="s">
        <v>1299</v>
      </c>
      <c r="KA79" s="35">
        <v>0</v>
      </c>
      <c r="KB79" s="35">
        <v>0</v>
      </c>
      <c r="KC79" s="35">
        <v>1</v>
      </c>
      <c r="KD79" s="35" t="s">
        <v>1365</v>
      </c>
      <c r="KE79" s="48"/>
      <c r="KF79" s="35" t="s">
        <v>1364</v>
      </c>
      <c r="KG79" s="48"/>
      <c r="KH79" s="44">
        <v>72100</v>
      </c>
      <c r="KI79" s="35" t="s">
        <v>1281</v>
      </c>
      <c r="KL79" s="48" t="str">
        <f>IF(ISNUMBER(Tableau2[[#This Row],['[distance_domicile_enq']]]),Tableau2[[#This Row],['[distance_domicile_enq']]]*(1.1+0.3*EXP(-Tableau2[[#This Row],['[distance_domicile_enq']]]/20)),"")</f>
        <v/>
      </c>
      <c r="KN79" s="48"/>
      <c r="KO79" s="48"/>
      <c r="KP79" s="35">
        <v>69</v>
      </c>
      <c r="KQ79" s="35" t="s">
        <v>1282</v>
      </c>
      <c r="KR79" s="35" t="s">
        <v>1283</v>
      </c>
      <c r="KS79" s="35"/>
      <c r="KW79" s="35" t="s">
        <v>1310</v>
      </c>
    </row>
    <row r="80" spans="1:311" x14ac:dyDescent="0.2">
      <c r="A80" s="35" t="s">
        <v>1612</v>
      </c>
      <c r="B80" s="35" t="s">
        <v>568</v>
      </c>
      <c r="C80" s="35" t="s">
        <v>249</v>
      </c>
      <c r="D80" s="60">
        <v>1</v>
      </c>
      <c r="E80" s="48">
        <f>Tableau2[[#This Row],['[taille_totale_groupe_corrige']]]/Tableau2[[#This Row],['[nb_repondant_groupe']]]</f>
        <v>2</v>
      </c>
      <c r="F80" s="48"/>
      <c r="G80" s="48" t="str">
        <f>CONCATENATE(Tableau2[[#This Row],['[id_site_enq']]],"-",Tableau2[[#This Row],['[date_enq_num']]],"-",Tableau2[[#This Row],['[categorie_corrige']]])</f>
        <v>50-43358-</v>
      </c>
      <c r="H80" s="61">
        <v>1</v>
      </c>
      <c r="I80" s="35">
        <v>50</v>
      </c>
      <c r="J80" s="35" t="s">
        <v>795</v>
      </c>
      <c r="K80" s="36">
        <v>43358</v>
      </c>
      <c r="L80" s="37">
        <f t="shared" si="3"/>
        <v>43358</v>
      </c>
      <c r="M80" s="35">
        <v>14</v>
      </c>
      <c r="N80" s="35">
        <v>17</v>
      </c>
      <c r="P80" s="35">
        <v>43</v>
      </c>
      <c r="Q80" s="35">
        <v>4</v>
      </c>
      <c r="R80" s="60" t="str">
        <f>IF(OR(ISNUMBER(Tableau2[[#This Row],['[monvelo_musc']]]),ISNUMBER(Tableau2[[#This Row],['[monvelo_vae']]]),ISNUMBER(Tableau2[[#This Row],['[pret_musc']]]),ISNUMBER(Tableau2[[#This Row],['[pret_vae']]]),ISNUMBER(Tableau2[[#This Row],['[loc_vae']]]),ISNUMBER(Tableau2[[#This Row],['[loc_musc']]])),SUM(Tableau2[[#This Row],['[monvelo_musc']]:['[loc_vae']]]),"")</f>
        <v/>
      </c>
      <c r="S80" s="60" t="str">
        <f>IF(OR(ISNUMBER(Tableau2[[#This Row],['[monvelo_vae']]]),ISNUMBER(Tableau2[[#This Row],['[pret_vae']]]),ISNUMBER(Tableau2[[#This Row],['[loc_vae']]])),Tableau2[[#This Row],['[monvelo_vae']]]+Tableau2[[#This Row],['[pret_vae']]]+Tableau2[[#This Row],['[loc_vae']]],"")</f>
        <v/>
      </c>
      <c r="T80" s="60" t="str">
        <f>IF(OR(ISNUMBER(Tableau2[[#This Row],['[monvelo_musc']]]),ISNUMBER(Tableau2[[#This Row],['[pret_musc']]]),ISNUMBER(Tableau2[[#This Row],['[loc_musc']]])),Tableau2[[#This Row],['[monvelo_musc']]]+Tableau2[[#This Row],['[pret_musc']]]+Tableau2[[#This Row],['[loc_musc']]],"")</f>
        <v/>
      </c>
      <c r="U80" s="60" t="str">
        <f>IF(OR(ISNUMBER(Tableau2[[#This Row],['[loc_musc']]]),ISNUMBER(Tableau2[[#This Row],['[loc_vae']]])),Tableau2[[#This Row],['[loc_musc']]]+Tableau2[[#This Row],['[loc_vae']]],"")</f>
        <v/>
      </c>
      <c r="AL80" s="35" t="s">
        <v>1358</v>
      </c>
      <c r="AM80" s="48" t="s">
        <v>1358</v>
      </c>
      <c r="AN80" s="35" t="s">
        <v>1275</v>
      </c>
      <c r="AP80" s="37">
        <v>7</v>
      </c>
      <c r="AQ80" s="72">
        <v>7</v>
      </c>
      <c r="AR80" s="72">
        <v>7</v>
      </c>
      <c r="AS80" s="72">
        <f>Tableau2[[#This Row],['[km_sortie_corrige']]]*Tableau2[[#This Row],['[coef_red']]]</f>
        <v>0</v>
      </c>
      <c r="AT80" s="72">
        <f>Tableau2[[#This Row],['[km_sortie_corrige']]]*Tableau2[[#This Row],['[coef_red']]]*IF(Tableau2[[#This Row],['[type_trajet']]]="Boucle",0.4,1)</f>
        <v>0</v>
      </c>
      <c r="AU80" s="35" t="s">
        <v>1276</v>
      </c>
      <c r="AW80" s="35" t="s">
        <v>1308</v>
      </c>
      <c r="AX80" s="35">
        <v>0</v>
      </c>
      <c r="AY80" s="35">
        <v>0</v>
      </c>
      <c r="AZ80" s="35">
        <v>0</v>
      </c>
      <c r="BA80" s="35">
        <v>0</v>
      </c>
      <c r="BB80" s="35">
        <v>0</v>
      </c>
      <c r="BC80" s="35">
        <v>0</v>
      </c>
      <c r="BD80" s="35">
        <v>0</v>
      </c>
      <c r="BE80" s="35">
        <v>1</v>
      </c>
      <c r="BF80" s="35" t="s">
        <v>1403</v>
      </c>
      <c r="BH80" s="37">
        <v>0.5</v>
      </c>
      <c r="BI80" s="48" t="str">
        <f>IF(OR(Tableau2[[#This Row],['[type_groupe']]]="En famille",Tableau2[[#This Row],['[type_groupe']]]="Avec des amis",Tableau2[[#This Row],['[type_groupe']]]="En club",Tableau2[[#This Row],['[type_groupe']]]="En groupe avec une agence ou TO"),"En groupe",Tableau2[[#This Row],['[type_groupe']]])</f>
        <v>En groupe</v>
      </c>
      <c r="BJ80"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groupe</v>
      </c>
      <c r="BK80" s="35" t="s">
        <v>1287</v>
      </c>
      <c r="BL80" s="35">
        <v>0</v>
      </c>
      <c r="BM80" s="35">
        <v>0</v>
      </c>
      <c r="BN80" s="35">
        <v>1</v>
      </c>
      <c r="BO80" s="35">
        <v>0</v>
      </c>
      <c r="BP80" s="35">
        <v>0</v>
      </c>
      <c r="BQ80" s="35">
        <v>0</v>
      </c>
      <c r="BR80" s="35">
        <v>0</v>
      </c>
      <c r="BU80" s="72">
        <f>Tableau2[[#This Row],['[nb_enfants']]]+Tableau2[[#This Row],['[nb_adultes']]]</f>
        <v>2</v>
      </c>
      <c r="BV80" s="72">
        <f>Tableau2[[#This Row],['[taille_totale_groupe']]]</f>
        <v>2</v>
      </c>
      <c r="BW80" s="37">
        <v>0</v>
      </c>
      <c r="BX80" s="37">
        <v>2</v>
      </c>
      <c r="BY80" s="35" t="s">
        <v>1279</v>
      </c>
      <c r="BZ80" s="35">
        <v>0</v>
      </c>
      <c r="CA80" s="35">
        <v>0</v>
      </c>
      <c r="CB80" s="35">
        <v>0</v>
      </c>
      <c r="CC80" s="35">
        <v>0</v>
      </c>
      <c r="CD80" s="35">
        <v>0</v>
      </c>
      <c r="CE80" s="35">
        <v>0</v>
      </c>
      <c r="CF80" s="35">
        <v>0</v>
      </c>
      <c r="CG80" s="35">
        <v>0</v>
      </c>
      <c r="CH80" s="35">
        <v>0</v>
      </c>
      <c r="CI80" s="35">
        <v>0</v>
      </c>
      <c r="CJ80" s="35">
        <v>0</v>
      </c>
      <c r="CK80" s="35">
        <v>0</v>
      </c>
      <c r="CL80" s="35">
        <v>1</v>
      </c>
      <c r="CQ80" s="35" t="s">
        <v>1772</v>
      </c>
      <c r="CR80" s="35">
        <v>0</v>
      </c>
      <c r="CS80" s="35">
        <v>0</v>
      </c>
      <c r="CT80" s="35">
        <v>0</v>
      </c>
      <c r="CU80" s="35">
        <v>0</v>
      </c>
      <c r="CV80" s="35">
        <v>0</v>
      </c>
      <c r="CW80" s="35">
        <v>0</v>
      </c>
      <c r="CX80" s="35">
        <v>0</v>
      </c>
      <c r="CY80" s="35">
        <v>0</v>
      </c>
      <c r="CZ80" s="35">
        <v>0</v>
      </c>
      <c r="DA80" s="35">
        <v>0</v>
      </c>
      <c r="DB80" s="35">
        <v>0</v>
      </c>
      <c r="DC80" s="35">
        <v>1</v>
      </c>
      <c r="DD80" s="35">
        <v>0</v>
      </c>
      <c r="DO80" s="35" t="s">
        <v>1280</v>
      </c>
      <c r="DP80" s="35">
        <v>0</v>
      </c>
      <c r="DQ80" s="35">
        <v>0</v>
      </c>
      <c r="DR80" s="35">
        <v>0</v>
      </c>
      <c r="DS80" s="35">
        <v>0</v>
      </c>
      <c r="DT80" s="35">
        <v>0</v>
      </c>
      <c r="DU80" s="35">
        <v>0</v>
      </c>
      <c r="DV80" s="35">
        <v>0</v>
      </c>
      <c r="DW80" s="35">
        <v>0</v>
      </c>
      <c r="DX80" s="35">
        <v>0</v>
      </c>
      <c r="DY80" s="35">
        <v>0</v>
      </c>
      <c r="DZ80" s="35">
        <v>0</v>
      </c>
      <c r="EA80" s="35">
        <v>0</v>
      </c>
      <c r="EB80" s="35">
        <v>0</v>
      </c>
      <c r="EC80" s="35">
        <v>0</v>
      </c>
      <c r="ED80" s="35">
        <v>1</v>
      </c>
      <c r="EE80" s="35">
        <v>0</v>
      </c>
      <c r="EL80" s="35">
        <v>4</v>
      </c>
      <c r="EM80" s="35">
        <v>4</v>
      </c>
      <c r="EN80" s="35">
        <v>4</v>
      </c>
      <c r="EO80" s="35">
        <v>4</v>
      </c>
      <c r="EP80" s="35">
        <v>3</v>
      </c>
      <c r="EQ80" s="35">
        <v>4</v>
      </c>
      <c r="ER80" s="35" t="s">
        <v>1599</v>
      </c>
      <c r="ES80" s="35" t="s">
        <v>1599</v>
      </c>
      <c r="ET80" s="35" t="s">
        <v>1599</v>
      </c>
      <c r="EU80" s="35" t="s">
        <v>1599</v>
      </c>
      <c r="EV80" s="35" t="s">
        <v>1599</v>
      </c>
      <c r="EW80" s="35" t="s">
        <v>1599</v>
      </c>
      <c r="EX80" s="35" t="s">
        <v>1599</v>
      </c>
      <c r="EY80" s="35" t="s">
        <v>1599</v>
      </c>
      <c r="EZ80" s="35" t="s">
        <v>1599</v>
      </c>
      <c r="FA80" s="35" t="s">
        <v>1599</v>
      </c>
      <c r="FB80" s="35" t="s">
        <v>1599</v>
      </c>
      <c r="FC80" s="35" t="s">
        <v>1599</v>
      </c>
      <c r="FD80" s="35" t="s">
        <v>1599</v>
      </c>
      <c r="FE80" s="35" t="s">
        <v>1599</v>
      </c>
      <c r="FF80" s="35" t="s">
        <v>1599</v>
      </c>
      <c r="FG80" s="35" t="s">
        <v>1599</v>
      </c>
      <c r="FH80" s="35" t="s">
        <v>1881</v>
      </c>
      <c r="FI80" s="35" t="s">
        <v>51</v>
      </c>
      <c r="FJ80"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excursionniste</v>
      </c>
      <c r="FK80" s="48" t="str">
        <f>IF(Tableau2[[#This Row],['[tour_exc']]]="excursionniste","exc",IF(Tableau2[[#This Row],['[categorie_corrige']]]="Itinérant","iti","tour"))</f>
        <v>exc</v>
      </c>
      <c r="FL80" s="48" t="str">
        <f>CONCATENATE(Tableau2[[#This Row],['[id_troncon']]],"-",Tableau2[[#This Row],['[profil']]])</f>
        <v>4-exc</v>
      </c>
      <c r="FM80" s="37"/>
      <c r="FN80" s="72" t="s">
        <v>1599</v>
      </c>
      <c r="FS80" s="48" t="str">
        <f>IF(AND(ISTEXT(Tableau2[[#This Row],['[mode_heb_regroupe']]]),Tableau2[[#This Row],['[mode_heb_regroupe']]]="Non marchand"),"Non marchand",IF(AND(ISTEXT(Tableau2[[#This Row],['[mode_heb_regroupe']]]),Tableau2[[#This Row],['[mode_heb_regroupe']]]&lt;&gt;"Non marchand"),"Marchand",""))</f>
        <v/>
      </c>
      <c r="FY80" s="60" t="str">
        <f>IF(ISNUMBER(Tableau2[[#This Row],['[distance_heb_enq']]]),Tableau2[[#This Row],['[distance_heb_enq']]]*(1.1+0.3*EXP(-Tableau2[[#This Row],['[distance_heb_enq']]]/20)),"")</f>
        <v/>
      </c>
      <c r="GM80" s="35"/>
      <c r="GN80" s="35" t="s">
        <v>1599</v>
      </c>
      <c r="GO80" s="35"/>
      <c r="GP80" s="35"/>
      <c r="GQ80" s="35"/>
      <c r="GY80" s="48"/>
      <c r="HB80" s="48" t="str">
        <f>IF(ISNUMBER(Tableau2[[#This Row],['[tour_dep_to']]]),Tableau2[[#This Row],['[tour_dep_to']]]/Tableau2[[#This Row],['[tour_to_nb_jour']]],"")</f>
        <v/>
      </c>
      <c r="HE80" s="20" t="s">
        <v>51</v>
      </c>
      <c r="HF80" s="48" t="str">
        <f>IF(AND(ISTEXT(Tableau2[[#This Row],['[intention_dep']]]),Tableau2[[#This Row],['[tour_exc']]]="excursionniste"),Tableau2[[#This Row],['[intention_dep']]],"")</f>
        <v>Non</v>
      </c>
      <c r="HG80" s="48" t="str">
        <f>IF(AND(ISTEXT(Tableau2[[#This Row],['[intention_dep']]]),Tableau2[[#This Row],['[tour_exc']]]="touriste"),Tableau2[[#This Row],['[intention_dep']]],"")</f>
        <v/>
      </c>
      <c r="HJ80" s="20"/>
      <c r="HN80" s="20" t="s">
        <v>1599</v>
      </c>
      <c r="HO80" s="20"/>
      <c r="HP80" s="20" t="s">
        <v>1599</v>
      </c>
      <c r="HQ80" s="20"/>
      <c r="HR80" s="20" t="s">
        <v>1599</v>
      </c>
      <c r="HS80" s="20"/>
      <c r="HT80" s="20" t="s">
        <v>1599</v>
      </c>
      <c r="HU80" s="20"/>
      <c r="HX80" s="20" t="s">
        <v>1599</v>
      </c>
      <c r="JW80"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
      </c>
      <c r="JX80"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80" s="35" t="s">
        <v>1325</v>
      </c>
      <c r="KA80" s="35">
        <v>1</v>
      </c>
      <c r="KB80" s="35">
        <v>0</v>
      </c>
      <c r="KC80" s="35">
        <v>0</v>
      </c>
      <c r="KD80" s="35" t="s">
        <v>1491</v>
      </c>
      <c r="KE80" s="48"/>
      <c r="KG80" s="48"/>
      <c r="KH80" s="44"/>
      <c r="KI80" s="35" t="s">
        <v>1281</v>
      </c>
      <c r="KL80" s="48" t="str">
        <f>IF(ISNUMBER(Tableau2[[#This Row],['[distance_domicile_enq']]]),Tableau2[[#This Row],['[distance_domicile_enq']]]*(1.1+0.3*EXP(-Tableau2[[#This Row],['[distance_domicile_enq']]]/20)),"")</f>
        <v/>
      </c>
      <c r="KN80" s="48"/>
      <c r="KO80" s="48"/>
      <c r="KP80" s="35">
        <v>39</v>
      </c>
      <c r="KQ80" s="35" t="s">
        <v>1282</v>
      </c>
      <c r="KR80" s="35" t="s">
        <v>1336</v>
      </c>
      <c r="KS80" s="35"/>
      <c r="KW80" s="35" t="s">
        <v>1310</v>
      </c>
    </row>
    <row r="81" spans="1:311" x14ac:dyDescent="0.2">
      <c r="A81" s="35" t="s">
        <v>1612</v>
      </c>
      <c r="B81" s="35" t="s">
        <v>568</v>
      </c>
      <c r="C81" s="35" t="s">
        <v>250</v>
      </c>
      <c r="D81" s="60">
        <v>1</v>
      </c>
      <c r="E81" s="48">
        <f>Tableau2[[#This Row],['[taille_totale_groupe_corrige']]]/Tableau2[[#This Row],['[nb_repondant_groupe']]]</f>
        <v>1</v>
      </c>
      <c r="F81" s="48"/>
      <c r="G81" s="48" t="str">
        <f>CONCATENATE(Tableau2[[#This Row],['[id_site_enq']]],"-",Tableau2[[#This Row],['[date_enq_num']]],"-",Tableau2[[#This Row],['[categorie_corrige']]])</f>
        <v>50-43358-</v>
      </c>
      <c r="H81" s="61">
        <v>1</v>
      </c>
      <c r="I81" s="35">
        <v>50</v>
      </c>
      <c r="J81" s="35" t="s">
        <v>795</v>
      </c>
      <c r="K81" s="36">
        <v>43358</v>
      </c>
      <c r="L81" s="37">
        <f t="shared" si="3"/>
        <v>43358</v>
      </c>
      <c r="M81" s="35">
        <v>14</v>
      </c>
      <c r="N81" s="35">
        <v>17</v>
      </c>
      <c r="P81" s="35">
        <v>43</v>
      </c>
      <c r="Q81" s="35">
        <v>4</v>
      </c>
      <c r="R81" s="60" t="str">
        <f>IF(OR(ISNUMBER(Tableau2[[#This Row],['[monvelo_musc']]]),ISNUMBER(Tableau2[[#This Row],['[monvelo_vae']]]),ISNUMBER(Tableau2[[#This Row],['[pret_musc']]]),ISNUMBER(Tableau2[[#This Row],['[pret_vae']]]),ISNUMBER(Tableau2[[#This Row],['[loc_vae']]]),ISNUMBER(Tableau2[[#This Row],['[loc_musc']]])),SUM(Tableau2[[#This Row],['[monvelo_musc']]:['[loc_vae']]]),"")</f>
        <v/>
      </c>
      <c r="S81" s="60" t="str">
        <f>IF(OR(ISNUMBER(Tableau2[[#This Row],['[monvelo_vae']]]),ISNUMBER(Tableau2[[#This Row],['[pret_vae']]]),ISNUMBER(Tableau2[[#This Row],['[loc_vae']]])),Tableau2[[#This Row],['[monvelo_vae']]]+Tableau2[[#This Row],['[pret_vae']]]+Tableau2[[#This Row],['[loc_vae']]],"")</f>
        <v/>
      </c>
      <c r="T81" s="60" t="str">
        <f>IF(OR(ISNUMBER(Tableau2[[#This Row],['[monvelo_musc']]]),ISNUMBER(Tableau2[[#This Row],['[pret_musc']]]),ISNUMBER(Tableau2[[#This Row],['[loc_musc']]])),Tableau2[[#This Row],['[monvelo_musc']]]+Tableau2[[#This Row],['[pret_musc']]]+Tableau2[[#This Row],['[loc_musc']]],"")</f>
        <v/>
      </c>
      <c r="U81" s="60" t="str">
        <f>IF(OR(ISNUMBER(Tableau2[[#This Row],['[loc_musc']]]),ISNUMBER(Tableau2[[#This Row],['[loc_vae']]])),Tableau2[[#This Row],['[loc_musc']]]+Tableau2[[#This Row],['[loc_vae']]],"")</f>
        <v/>
      </c>
      <c r="AL81" s="35" t="s">
        <v>1285</v>
      </c>
      <c r="AM81" s="48" t="s">
        <v>1285</v>
      </c>
      <c r="AN81" s="35" t="s">
        <v>52</v>
      </c>
      <c r="AP81" s="37">
        <v>80</v>
      </c>
      <c r="AQ81" s="72">
        <v>80</v>
      </c>
      <c r="AR81" s="72">
        <v>80</v>
      </c>
      <c r="AS81" s="72">
        <f>Tableau2[[#This Row],['[km_sortie_corrige']]]*Tableau2[[#This Row],['[coef_red']]]</f>
        <v>0</v>
      </c>
      <c r="AT81" s="72">
        <f>Tableau2[[#This Row],['[km_sortie_corrige']]]*Tableau2[[#This Row],['[coef_red']]]*IF(Tableau2[[#This Row],['[type_trajet']]]="Boucle",0.4,1)</f>
        <v>0</v>
      </c>
      <c r="AU81" s="35" t="s">
        <v>1286</v>
      </c>
      <c r="AW81" s="35" t="s">
        <v>1277</v>
      </c>
      <c r="AX81" s="35">
        <v>1</v>
      </c>
      <c r="AY81" s="35">
        <v>0</v>
      </c>
      <c r="AZ81" s="35">
        <v>0</v>
      </c>
      <c r="BA81" s="35">
        <v>0</v>
      </c>
      <c r="BB81" s="35">
        <v>0</v>
      </c>
      <c r="BC81" s="35">
        <v>0</v>
      </c>
      <c r="BD81" s="35">
        <v>0</v>
      </c>
      <c r="BE81" s="35">
        <v>0</v>
      </c>
      <c r="BH81" s="37">
        <v>40</v>
      </c>
      <c r="BI81" s="48" t="str">
        <f>IF(OR(Tableau2[[#This Row],['[type_groupe']]]="En famille",Tableau2[[#This Row],['[type_groupe']]]="Avec des amis",Tableau2[[#This Row],['[type_groupe']]]="En club",Tableau2[[#This Row],['[type_groupe']]]="En groupe avec une agence ou TO"),"En groupe",Tableau2[[#This Row],['[type_groupe']]])</f>
        <v>Seul</v>
      </c>
      <c r="BJ81"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Seul</v>
      </c>
      <c r="BK81" s="35" t="s">
        <v>1278</v>
      </c>
      <c r="BL81" s="35">
        <v>1</v>
      </c>
      <c r="BM81" s="35">
        <v>0</v>
      </c>
      <c r="BN81" s="35">
        <v>0</v>
      </c>
      <c r="BO81" s="35">
        <v>0</v>
      </c>
      <c r="BP81" s="35">
        <v>0</v>
      </c>
      <c r="BQ81" s="35">
        <v>0</v>
      </c>
      <c r="BR81" s="35">
        <v>0</v>
      </c>
      <c r="BU81" s="72">
        <f>Tableau2[[#This Row],['[nb_enfants']]]+Tableau2[[#This Row],['[nb_adultes']]]</f>
        <v>1</v>
      </c>
      <c r="BV81" s="72">
        <f>Tableau2[[#This Row],['[taille_totale_groupe']]]</f>
        <v>1</v>
      </c>
      <c r="BW81" s="37">
        <v>0</v>
      </c>
      <c r="BX81" s="37">
        <v>1</v>
      </c>
      <c r="BY81" s="35" t="s">
        <v>1288</v>
      </c>
      <c r="BZ81" s="35">
        <v>1</v>
      </c>
      <c r="CA81" s="35">
        <v>0</v>
      </c>
      <c r="CB81" s="35">
        <v>0</v>
      </c>
      <c r="CC81" s="35">
        <v>0</v>
      </c>
      <c r="CD81" s="35">
        <v>0</v>
      </c>
      <c r="CE81" s="35">
        <v>0</v>
      </c>
      <c r="CF81" s="35">
        <v>0</v>
      </c>
      <c r="CG81" s="35">
        <v>0</v>
      </c>
      <c r="CH81" s="35">
        <v>0</v>
      </c>
      <c r="CI81" s="35">
        <v>0</v>
      </c>
      <c r="CJ81" s="35">
        <v>0</v>
      </c>
      <c r="CK81" s="35">
        <v>0</v>
      </c>
      <c r="CL81" s="35">
        <v>0</v>
      </c>
      <c r="CQ81" s="35" t="s">
        <v>1733</v>
      </c>
      <c r="CR81" s="35">
        <v>0</v>
      </c>
      <c r="CS81" s="35">
        <v>0</v>
      </c>
      <c r="CT81" s="35">
        <v>0</v>
      </c>
      <c r="CU81" s="35">
        <v>0</v>
      </c>
      <c r="CV81" s="35">
        <v>0</v>
      </c>
      <c r="CW81" s="35">
        <v>0</v>
      </c>
      <c r="CX81" s="35">
        <v>0</v>
      </c>
      <c r="CY81" s="35">
        <v>1</v>
      </c>
      <c r="CZ81" s="35">
        <v>0</v>
      </c>
      <c r="DA81" s="35">
        <v>0</v>
      </c>
      <c r="DB81" s="35">
        <v>1</v>
      </c>
      <c r="DC81" s="35">
        <v>0</v>
      </c>
      <c r="DD81" s="35">
        <v>0</v>
      </c>
      <c r="DO81" s="35" t="s">
        <v>1806</v>
      </c>
      <c r="DP81" s="35">
        <v>1</v>
      </c>
      <c r="DQ81" s="35">
        <v>1</v>
      </c>
      <c r="DR81" s="35">
        <v>0</v>
      </c>
      <c r="DS81" s="35">
        <v>0</v>
      </c>
      <c r="DT81" s="35">
        <v>0</v>
      </c>
      <c r="DU81" s="35">
        <v>0</v>
      </c>
      <c r="DV81" s="35">
        <v>0</v>
      </c>
      <c r="DW81" s="35">
        <v>0</v>
      </c>
      <c r="DX81" s="35">
        <v>0</v>
      </c>
      <c r="DY81" s="35">
        <v>0</v>
      </c>
      <c r="DZ81" s="35">
        <v>0</v>
      </c>
      <c r="EA81" s="35">
        <v>0</v>
      </c>
      <c r="EB81" s="35">
        <v>0</v>
      </c>
      <c r="EC81" s="35">
        <v>1</v>
      </c>
      <c r="ED81" s="35">
        <v>0</v>
      </c>
      <c r="EE81" s="35">
        <v>0</v>
      </c>
      <c r="EL81" s="35">
        <v>3</v>
      </c>
      <c r="EM81" s="35">
        <v>3</v>
      </c>
      <c r="EN81" s="35">
        <v>2</v>
      </c>
      <c r="EO81" s="35">
        <v>4</v>
      </c>
      <c r="EP81" s="35">
        <v>3</v>
      </c>
      <c r="EQ81" s="35">
        <v>4</v>
      </c>
      <c r="ER81" s="35" t="s">
        <v>1599</v>
      </c>
      <c r="ES81" s="35" t="s">
        <v>1599</v>
      </c>
      <c r="ET81" s="35" t="s">
        <v>1599</v>
      </c>
      <c r="EU81" s="35" t="s">
        <v>1599</v>
      </c>
      <c r="EV81" s="35" t="s">
        <v>1599</v>
      </c>
      <c r="EW81" s="35" t="s">
        <v>1599</v>
      </c>
      <c r="EX81" s="35" t="s">
        <v>1599</v>
      </c>
      <c r="EY81" s="35" t="s">
        <v>1599</v>
      </c>
      <c r="EZ81" s="35" t="s">
        <v>1599</v>
      </c>
      <c r="FA81" s="35">
        <v>4</v>
      </c>
      <c r="FB81" s="35">
        <v>4</v>
      </c>
      <c r="FC81" s="35" t="s">
        <v>1599</v>
      </c>
      <c r="FD81" s="35" t="s">
        <v>1599</v>
      </c>
      <c r="FE81" s="35" t="s">
        <v>1599</v>
      </c>
      <c r="FF81" s="35" t="s">
        <v>1599</v>
      </c>
      <c r="FG81" s="35">
        <v>4</v>
      </c>
      <c r="FH81" s="35" t="s">
        <v>1881</v>
      </c>
      <c r="FI81" s="35" t="s">
        <v>54</v>
      </c>
      <c r="FJ81"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touriste</v>
      </c>
      <c r="FK81" s="48" t="str">
        <f>IF(Tableau2[[#This Row],['[tour_exc']]]="excursionniste","exc",IF(Tableau2[[#This Row],['[categorie_corrige']]]="Itinérant","iti","tour"))</f>
        <v>tour</v>
      </c>
      <c r="FL81" s="48" t="str">
        <f>CONCATENATE(Tableau2[[#This Row],['[id_troncon']]],"-",Tableau2[[#This Row],['[profil']]])</f>
        <v>4-tour</v>
      </c>
      <c r="FM81" s="37">
        <v>50</v>
      </c>
      <c r="FN81" s="72">
        <v>50</v>
      </c>
      <c r="FO81" s="35" t="s">
        <v>1420</v>
      </c>
      <c r="FR81" s="48" t="s">
        <v>1427</v>
      </c>
      <c r="FS81" s="48" t="str">
        <f>IF(AND(ISTEXT(Tableau2[[#This Row],['[mode_heb_regroupe']]]),Tableau2[[#This Row],['[mode_heb_regroupe']]]="Non marchand"),"Non marchand",IF(AND(ISTEXT(Tableau2[[#This Row],['[mode_heb_regroupe']]]),Tableau2[[#This Row],['[mode_heb_regroupe']]]&lt;&gt;"Non marchand"),"Marchand",""))</f>
        <v>Non marchand</v>
      </c>
      <c r="FT81" s="35" t="s">
        <v>1320</v>
      </c>
      <c r="FU81" s="37">
        <v>5</v>
      </c>
      <c r="FV81" s="35" t="s">
        <v>794</v>
      </c>
      <c r="FY81" s="60" t="str">
        <f>IF(ISNUMBER(Tableau2[[#This Row],['[distance_heb_enq']]]),Tableau2[[#This Row],['[distance_heb_enq']]]*(1.1+0.3*EXP(-Tableau2[[#This Row],['[distance_heb_enq']]]/20)),"")</f>
        <v/>
      </c>
      <c r="FZ81" s="35" t="s">
        <v>1296</v>
      </c>
      <c r="GB81" s="35" t="s">
        <v>1284</v>
      </c>
      <c r="GD81" s="35">
        <v>2000</v>
      </c>
      <c r="GE81" s="35" t="s">
        <v>1369</v>
      </c>
      <c r="GH81" s="48">
        <v>75</v>
      </c>
      <c r="GK81" s="48">
        <v>29</v>
      </c>
      <c r="GL81" s="35" t="s">
        <v>1443</v>
      </c>
      <c r="GM81" s="35"/>
      <c r="GN81" s="35" t="s">
        <v>1326</v>
      </c>
      <c r="GO81" s="35">
        <v>0</v>
      </c>
      <c r="GP81" s="35">
        <v>0</v>
      </c>
      <c r="GQ81" s="35">
        <v>1</v>
      </c>
      <c r="GR81" s="35">
        <v>0</v>
      </c>
      <c r="GS81" s="35">
        <v>0</v>
      </c>
      <c r="GT81" s="35">
        <v>0</v>
      </c>
      <c r="GU81" s="35">
        <v>0</v>
      </c>
      <c r="GV81" s="35">
        <v>0</v>
      </c>
      <c r="GW81" s="35">
        <v>0</v>
      </c>
      <c r="GY81" s="48"/>
      <c r="HB81" s="48" t="str">
        <f>IF(ISNUMBER(Tableau2[[#This Row],['[tour_dep_to']]]),Tableau2[[#This Row],['[tour_dep_to']]]/Tableau2[[#This Row],['[tour_to_nb_jour']]],"")</f>
        <v/>
      </c>
      <c r="HE81" s="20"/>
      <c r="HF81" s="48" t="str">
        <f>IF(AND(ISTEXT(Tableau2[[#This Row],['[intention_dep']]]),Tableau2[[#This Row],['[tour_exc']]]="excursionniste"),Tableau2[[#This Row],['[intention_dep']]],"")</f>
        <v/>
      </c>
      <c r="HG81" s="48" t="str">
        <f>IF(AND(ISTEXT(Tableau2[[#This Row],['[intention_dep']]]),Tableau2[[#This Row],['[tour_exc']]]="touriste"),Tableau2[[#This Row],['[intention_dep']]],"")</f>
        <v/>
      </c>
      <c r="HJ81" s="20"/>
      <c r="HN81" s="20">
        <v>12</v>
      </c>
      <c r="HO81" s="20"/>
      <c r="HP81" s="20" t="s">
        <v>1599</v>
      </c>
      <c r="HQ81" s="20"/>
      <c r="HR81" s="20" t="s">
        <v>1599</v>
      </c>
      <c r="HS81" s="20"/>
      <c r="HT81" s="20">
        <v>10</v>
      </c>
      <c r="HU81" s="20"/>
      <c r="HX81" s="20" t="s">
        <v>1599</v>
      </c>
      <c r="JW81"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pas exploitable</v>
      </c>
      <c r="JX81"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81" s="35" t="s">
        <v>1299</v>
      </c>
      <c r="KA81" s="35">
        <v>0</v>
      </c>
      <c r="KB81" s="35">
        <v>0</v>
      </c>
      <c r="KC81" s="35">
        <v>1</v>
      </c>
      <c r="KD81" s="35" t="s">
        <v>1492</v>
      </c>
      <c r="KE81" s="48"/>
      <c r="KF81" s="35" t="s">
        <v>1493</v>
      </c>
      <c r="KG81" s="48"/>
      <c r="KH81" s="44"/>
      <c r="KI81" s="35" t="s">
        <v>176</v>
      </c>
      <c r="KL81" s="48" t="str">
        <f>IF(ISNUMBER(Tableau2[[#This Row],['[distance_domicile_enq']]]),Tableau2[[#This Row],['[distance_domicile_enq']]]*(1.1+0.3*EXP(-Tableau2[[#This Row],['[distance_domicile_enq']]]/20)),"")</f>
        <v/>
      </c>
      <c r="KN81" s="48"/>
      <c r="KO81" s="48"/>
      <c r="KP81" s="35">
        <v>31</v>
      </c>
      <c r="KQ81" s="35" t="s">
        <v>1301</v>
      </c>
      <c r="KR81" s="35" t="s">
        <v>1356</v>
      </c>
      <c r="KS81" s="35"/>
      <c r="KU81" s="35">
        <v>1000</v>
      </c>
      <c r="KW81" s="35" t="s">
        <v>1284</v>
      </c>
    </row>
    <row r="82" spans="1:311" x14ac:dyDescent="0.2">
      <c r="A82" s="35" t="s">
        <v>1612</v>
      </c>
      <c r="B82" s="35" t="s">
        <v>568</v>
      </c>
      <c r="C82" s="35" t="s">
        <v>251</v>
      </c>
      <c r="D82" s="60">
        <v>1</v>
      </c>
      <c r="E82" s="48">
        <f>Tableau2[[#This Row],['[taille_totale_groupe_corrige']]]/Tableau2[[#This Row],['[nb_repondant_groupe']]]</f>
        <v>2</v>
      </c>
      <c r="F82" s="48"/>
      <c r="G82" s="48" t="str">
        <f>CONCATENATE(Tableau2[[#This Row],['[id_site_enq']]],"-",Tableau2[[#This Row],['[date_enq_num']]],"-",Tableau2[[#This Row],['[categorie_corrige']]])</f>
        <v>50-43358-</v>
      </c>
      <c r="H82" s="61">
        <v>1</v>
      </c>
      <c r="I82" s="35">
        <v>50</v>
      </c>
      <c r="J82" s="35" t="s">
        <v>795</v>
      </c>
      <c r="K82" s="36">
        <v>43358</v>
      </c>
      <c r="L82" s="37">
        <f t="shared" si="3"/>
        <v>43358</v>
      </c>
      <c r="M82" s="35">
        <v>14</v>
      </c>
      <c r="N82" s="35">
        <v>17</v>
      </c>
      <c r="P82" s="35">
        <v>43</v>
      </c>
      <c r="Q82" s="35">
        <v>4</v>
      </c>
      <c r="R82" s="60" t="str">
        <f>IF(OR(ISNUMBER(Tableau2[[#This Row],['[monvelo_musc']]]),ISNUMBER(Tableau2[[#This Row],['[monvelo_vae']]]),ISNUMBER(Tableau2[[#This Row],['[pret_musc']]]),ISNUMBER(Tableau2[[#This Row],['[pret_vae']]]),ISNUMBER(Tableau2[[#This Row],['[loc_vae']]]),ISNUMBER(Tableau2[[#This Row],['[loc_musc']]])),SUM(Tableau2[[#This Row],['[monvelo_musc']]:['[loc_vae']]]),"")</f>
        <v/>
      </c>
      <c r="S82" s="60" t="str">
        <f>IF(OR(ISNUMBER(Tableau2[[#This Row],['[monvelo_vae']]]),ISNUMBER(Tableau2[[#This Row],['[pret_vae']]]),ISNUMBER(Tableau2[[#This Row],['[loc_vae']]])),Tableau2[[#This Row],['[monvelo_vae']]]+Tableau2[[#This Row],['[pret_vae']]]+Tableau2[[#This Row],['[loc_vae']]],"")</f>
        <v/>
      </c>
      <c r="T82" s="60" t="str">
        <f>IF(OR(ISNUMBER(Tableau2[[#This Row],['[monvelo_musc']]]),ISNUMBER(Tableau2[[#This Row],['[pret_musc']]]),ISNUMBER(Tableau2[[#This Row],['[loc_musc']]])),Tableau2[[#This Row],['[monvelo_musc']]]+Tableau2[[#This Row],['[pret_musc']]]+Tableau2[[#This Row],['[loc_musc']]],"")</f>
        <v/>
      </c>
      <c r="U82" s="60" t="str">
        <f>IF(OR(ISNUMBER(Tableau2[[#This Row],['[loc_musc']]]),ISNUMBER(Tableau2[[#This Row],['[loc_vae']]])),Tableau2[[#This Row],['[loc_musc']]]+Tableau2[[#This Row],['[loc_vae']]],"")</f>
        <v/>
      </c>
      <c r="AL82" s="35" t="s">
        <v>1274</v>
      </c>
      <c r="AM82" s="48" t="s">
        <v>1274</v>
      </c>
      <c r="AN82" s="35" t="s">
        <v>50</v>
      </c>
      <c r="AP82" s="37">
        <v>20</v>
      </c>
      <c r="AQ82" s="72">
        <v>20</v>
      </c>
      <c r="AR82" s="72">
        <v>20</v>
      </c>
      <c r="AS82" s="72">
        <f>Tableau2[[#This Row],['[km_sortie_corrige']]]*Tableau2[[#This Row],['[coef_red']]]</f>
        <v>0</v>
      </c>
      <c r="AT82" s="72">
        <f>Tableau2[[#This Row],['[km_sortie_corrige']]]*Tableau2[[#This Row],['[coef_red']]]*IF(Tableau2[[#This Row],['[type_trajet']]]="Boucle",0.4,1)</f>
        <v>0</v>
      </c>
      <c r="AU82" s="35" t="s">
        <v>1276</v>
      </c>
      <c r="AW82" s="35" t="s">
        <v>1277</v>
      </c>
      <c r="AX82" s="35">
        <v>1</v>
      </c>
      <c r="AY82" s="35">
        <v>0</v>
      </c>
      <c r="AZ82" s="35">
        <v>0</v>
      </c>
      <c r="BA82" s="35">
        <v>0</v>
      </c>
      <c r="BB82" s="35">
        <v>0</v>
      </c>
      <c r="BC82" s="35">
        <v>0</v>
      </c>
      <c r="BD82" s="35">
        <v>0</v>
      </c>
      <c r="BE82" s="35">
        <v>0</v>
      </c>
      <c r="BH82" s="37">
        <v>1</v>
      </c>
      <c r="BI82" s="48" t="str">
        <f>IF(OR(Tableau2[[#This Row],['[type_groupe']]]="En famille",Tableau2[[#This Row],['[type_groupe']]]="Avec des amis",Tableau2[[#This Row],['[type_groupe']]]="En club",Tableau2[[#This Row],['[type_groupe']]]="En groupe avec une agence ou TO"),"En groupe",Tableau2[[#This Row],['[type_groupe']]])</f>
        <v>En groupe</v>
      </c>
      <c r="BJ82"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groupe</v>
      </c>
      <c r="BK82" s="35" t="s">
        <v>1329</v>
      </c>
      <c r="BL82" s="35">
        <v>0</v>
      </c>
      <c r="BM82" s="35">
        <v>0</v>
      </c>
      <c r="BN82" s="35">
        <v>0</v>
      </c>
      <c r="BO82" s="35">
        <v>1</v>
      </c>
      <c r="BP82" s="35">
        <v>0</v>
      </c>
      <c r="BQ82" s="35">
        <v>0</v>
      </c>
      <c r="BR82" s="35">
        <v>0</v>
      </c>
      <c r="BU82" s="72">
        <f>Tableau2[[#This Row],['[nb_enfants']]]+Tableau2[[#This Row],['[nb_adultes']]]</f>
        <v>2</v>
      </c>
      <c r="BV82" s="72">
        <f>Tableau2[[#This Row],['[taille_totale_groupe']]]</f>
        <v>2</v>
      </c>
      <c r="BW82" s="37">
        <v>0</v>
      </c>
      <c r="BX82" s="37">
        <v>2</v>
      </c>
      <c r="BY82" s="35" t="s">
        <v>1370</v>
      </c>
      <c r="BZ82" s="35">
        <v>0</v>
      </c>
      <c r="CA82" s="35">
        <v>0</v>
      </c>
      <c r="CB82" s="35">
        <v>0</v>
      </c>
      <c r="CC82" s="35">
        <v>0</v>
      </c>
      <c r="CD82" s="35">
        <v>0</v>
      </c>
      <c r="CE82" s="35">
        <v>0</v>
      </c>
      <c r="CF82" s="35">
        <v>0</v>
      </c>
      <c r="CG82" s="35">
        <v>0</v>
      </c>
      <c r="CH82" s="35">
        <v>0</v>
      </c>
      <c r="CI82" s="35">
        <v>1</v>
      </c>
      <c r="CJ82" s="35">
        <v>0</v>
      </c>
      <c r="CK82" s="35">
        <v>0</v>
      </c>
      <c r="CL82" s="35">
        <v>0</v>
      </c>
      <c r="CO82" s="35" t="s">
        <v>1322</v>
      </c>
      <c r="CP82" s="35">
        <v>2</v>
      </c>
      <c r="CQ82" s="35" t="s">
        <v>1772</v>
      </c>
      <c r="CR82" s="35">
        <v>0</v>
      </c>
      <c r="CS82" s="35">
        <v>0</v>
      </c>
      <c r="CT82" s="35">
        <v>0</v>
      </c>
      <c r="CU82" s="35">
        <v>0</v>
      </c>
      <c r="CV82" s="35">
        <v>0</v>
      </c>
      <c r="CW82" s="35">
        <v>0</v>
      </c>
      <c r="CX82" s="35">
        <v>0</v>
      </c>
      <c r="CY82" s="35">
        <v>0</v>
      </c>
      <c r="CZ82" s="35">
        <v>0</v>
      </c>
      <c r="DA82" s="35">
        <v>0</v>
      </c>
      <c r="DB82" s="35">
        <v>0</v>
      </c>
      <c r="DC82" s="35">
        <v>1</v>
      </c>
      <c r="DD82" s="35">
        <v>0</v>
      </c>
      <c r="DO82" s="35" t="s">
        <v>1790</v>
      </c>
      <c r="DP82" s="35">
        <v>0</v>
      </c>
      <c r="DQ82" s="35">
        <v>0</v>
      </c>
      <c r="DR82" s="35">
        <v>0</v>
      </c>
      <c r="DS82" s="35">
        <v>0</v>
      </c>
      <c r="DT82" s="35">
        <v>0</v>
      </c>
      <c r="DU82" s="35">
        <v>0</v>
      </c>
      <c r="DV82" s="35">
        <v>0</v>
      </c>
      <c r="DW82" s="35">
        <v>0</v>
      </c>
      <c r="DX82" s="35">
        <v>0</v>
      </c>
      <c r="DY82" s="35">
        <v>0</v>
      </c>
      <c r="DZ82" s="35">
        <v>0</v>
      </c>
      <c r="EA82" s="35">
        <v>0</v>
      </c>
      <c r="EB82" s="35">
        <v>0</v>
      </c>
      <c r="EC82" s="35">
        <v>1</v>
      </c>
      <c r="ED82" s="35">
        <v>1</v>
      </c>
      <c r="EE82" s="35">
        <v>0</v>
      </c>
      <c r="EL82" s="35">
        <v>4</v>
      </c>
      <c r="EM82" s="35">
        <v>3</v>
      </c>
      <c r="EN82" s="35">
        <v>3</v>
      </c>
      <c r="EO82" s="35">
        <v>3</v>
      </c>
      <c r="EP82" s="35" t="s">
        <v>1599</v>
      </c>
      <c r="EQ82" s="35">
        <v>4</v>
      </c>
      <c r="ER82" s="35" t="s">
        <v>1599</v>
      </c>
      <c r="ES82" s="35">
        <v>2</v>
      </c>
      <c r="ET82" s="35">
        <v>3</v>
      </c>
      <c r="EU82" s="35">
        <v>2</v>
      </c>
      <c r="EV82" s="35" t="s">
        <v>1599</v>
      </c>
      <c r="EW82" s="35" t="s">
        <v>1599</v>
      </c>
      <c r="EX82" s="35" t="s">
        <v>1599</v>
      </c>
      <c r="EY82" s="35" t="s">
        <v>1599</v>
      </c>
      <c r="EZ82" s="35" t="s">
        <v>1599</v>
      </c>
      <c r="FA82" s="35" t="s">
        <v>1599</v>
      </c>
      <c r="FB82" s="35" t="s">
        <v>1599</v>
      </c>
      <c r="FC82" s="35" t="s">
        <v>1599</v>
      </c>
      <c r="FD82" s="35" t="s">
        <v>1599</v>
      </c>
      <c r="FE82" s="35" t="s">
        <v>1599</v>
      </c>
      <c r="FF82" s="35" t="s">
        <v>1599</v>
      </c>
      <c r="FG82" s="35" t="s">
        <v>1599</v>
      </c>
      <c r="FH82" s="35" t="s">
        <v>1881</v>
      </c>
      <c r="FI82" s="35" t="s">
        <v>51</v>
      </c>
      <c r="FJ82"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excursionniste</v>
      </c>
      <c r="FK82" s="48" t="str">
        <f>IF(Tableau2[[#This Row],['[tour_exc']]]="excursionniste","exc",IF(Tableau2[[#This Row],['[categorie_corrige']]]="Itinérant","iti","tour"))</f>
        <v>exc</v>
      </c>
      <c r="FL82" s="48" t="str">
        <f>CONCATENATE(Tableau2[[#This Row],['[id_troncon']]],"-",Tableau2[[#This Row],['[profil']]])</f>
        <v>4-exc</v>
      </c>
      <c r="FM82" s="37"/>
      <c r="FN82" s="72" t="s">
        <v>1599</v>
      </c>
      <c r="FS82" s="48" t="str">
        <f>IF(AND(ISTEXT(Tableau2[[#This Row],['[mode_heb_regroupe']]]),Tableau2[[#This Row],['[mode_heb_regroupe']]]="Non marchand"),"Non marchand",IF(AND(ISTEXT(Tableau2[[#This Row],['[mode_heb_regroupe']]]),Tableau2[[#This Row],['[mode_heb_regroupe']]]&lt;&gt;"Non marchand"),"Marchand",""))</f>
        <v/>
      </c>
      <c r="FY82" s="60" t="str">
        <f>IF(ISNUMBER(Tableau2[[#This Row],['[distance_heb_enq']]]),Tableau2[[#This Row],['[distance_heb_enq']]]*(1.1+0.3*EXP(-Tableau2[[#This Row],['[distance_heb_enq']]]/20)),"")</f>
        <v/>
      </c>
      <c r="GM82" s="35"/>
      <c r="GN82" s="35" t="s">
        <v>1599</v>
      </c>
      <c r="GO82" s="35"/>
      <c r="GP82" s="35"/>
      <c r="GQ82" s="35"/>
      <c r="GY82" s="48"/>
      <c r="HB82" s="48" t="str">
        <f>IF(ISNUMBER(Tableau2[[#This Row],['[tour_dep_to']]]),Tableau2[[#This Row],['[tour_dep_to']]]/Tableau2[[#This Row],['[tour_to_nb_jour']]],"")</f>
        <v/>
      </c>
      <c r="HE82" s="20"/>
      <c r="HF82" s="48" t="str">
        <f>IF(AND(ISTEXT(Tableau2[[#This Row],['[intention_dep']]]),Tableau2[[#This Row],['[tour_exc']]]="excursionniste"),Tableau2[[#This Row],['[intention_dep']]],"")</f>
        <v/>
      </c>
      <c r="HG82" s="48" t="str">
        <f>IF(AND(ISTEXT(Tableau2[[#This Row],['[intention_dep']]]),Tableau2[[#This Row],['[tour_exc']]]="touriste"),Tableau2[[#This Row],['[intention_dep']]],"")</f>
        <v/>
      </c>
      <c r="HJ82" s="20"/>
      <c r="HN82" s="20" t="s">
        <v>1599</v>
      </c>
      <c r="HO82" s="20"/>
      <c r="HP82" s="20" t="s">
        <v>1599</v>
      </c>
      <c r="HQ82" s="20"/>
      <c r="HR82" s="20" t="s">
        <v>1599</v>
      </c>
      <c r="HS82" s="20"/>
      <c r="HT82" s="20" t="s">
        <v>1599</v>
      </c>
      <c r="HU82" s="20"/>
      <c r="HX82" s="20" t="s">
        <v>1599</v>
      </c>
      <c r="JW82"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
      </c>
      <c r="JX82"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82" s="35" t="s">
        <v>1325</v>
      </c>
      <c r="KA82" s="35">
        <v>1</v>
      </c>
      <c r="KB82" s="35">
        <v>0</v>
      </c>
      <c r="KC82" s="35">
        <v>0</v>
      </c>
      <c r="KD82" s="35"/>
      <c r="KE82" s="48"/>
      <c r="KF82" s="35" t="s">
        <v>795</v>
      </c>
      <c r="KG82" s="48"/>
      <c r="KH82" s="44">
        <v>17000</v>
      </c>
      <c r="KI82" s="35" t="s">
        <v>1281</v>
      </c>
      <c r="KL82" s="48" t="str">
        <f>IF(ISNUMBER(Tableau2[[#This Row],['[distance_domicile_enq']]]),Tableau2[[#This Row],['[distance_domicile_enq']]]*(1.1+0.3*EXP(-Tableau2[[#This Row],['[distance_domicile_enq']]]/20)),"")</f>
        <v/>
      </c>
      <c r="KN82" s="48"/>
      <c r="KO82" s="48"/>
      <c r="KP82" s="35">
        <v>29</v>
      </c>
      <c r="KQ82" s="35" t="s">
        <v>1282</v>
      </c>
      <c r="KR82" s="35" t="s">
        <v>1302</v>
      </c>
      <c r="KS82" s="35"/>
      <c r="KW82" s="35" t="s">
        <v>1310</v>
      </c>
    </row>
    <row r="83" spans="1:311" x14ac:dyDescent="0.2">
      <c r="A83" s="35" t="s">
        <v>1612</v>
      </c>
      <c r="B83" s="35" t="s">
        <v>568</v>
      </c>
      <c r="C83" s="35" t="s">
        <v>252</v>
      </c>
      <c r="D83" s="60">
        <v>1</v>
      </c>
      <c r="E83" s="48">
        <f>Tableau2[[#This Row],['[taille_totale_groupe_corrige']]]/Tableau2[[#This Row],['[nb_repondant_groupe']]]</f>
        <v>2</v>
      </c>
      <c r="F83" s="48"/>
      <c r="G83" s="48" t="str">
        <f>CONCATENATE(Tableau2[[#This Row],['[id_site_enq']]],"-",Tableau2[[#This Row],['[date_enq_num']]],"-",Tableau2[[#This Row],['[categorie_corrige']]])</f>
        <v>50-43358-</v>
      </c>
      <c r="H83" s="61">
        <v>1</v>
      </c>
      <c r="I83" s="35">
        <v>50</v>
      </c>
      <c r="J83" s="35" t="s">
        <v>795</v>
      </c>
      <c r="K83" s="36">
        <v>43358</v>
      </c>
      <c r="L83" s="37">
        <f t="shared" si="3"/>
        <v>43358</v>
      </c>
      <c r="M83" s="35">
        <v>14</v>
      </c>
      <c r="N83" s="35">
        <v>17</v>
      </c>
      <c r="P83" s="35">
        <v>43</v>
      </c>
      <c r="Q83" s="35">
        <v>4</v>
      </c>
      <c r="R83" s="60" t="str">
        <f>IF(OR(ISNUMBER(Tableau2[[#This Row],['[monvelo_musc']]]),ISNUMBER(Tableau2[[#This Row],['[monvelo_vae']]]),ISNUMBER(Tableau2[[#This Row],['[pret_musc']]]),ISNUMBER(Tableau2[[#This Row],['[pret_vae']]]),ISNUMBER(Tableau2[[#This Row],['[loc_vae']]]),ISNUMBER(Tableau2[[#This Row],['[loc_musc']]])),SUM(Tableau2[[#This Row],['[monvelo_musc']]:['[loc_vae']]]),"")</f>
        <v/>
      </c>
      <c r="S83" s="60" t="str">
        <f>IF(OR(ISNUMBER(Tableau2[[#This Row],['[monvelo_vae']]]),ISNUMBER(Tableau2[[#This Row],['[pret_vae']]]),ISNUMBER(Tableau2[[#This Row],['[loc_vae']]])),Tableau2[[#This Row],['[monvelo_vae']]]+Tableau2[[#This Row],['[pret_vae']]]+Tableau2[[#This Row],['[loc_vae']]],"")</f>
        <v/>
      </c>
      <c r="T83" s="60" t="str">
        <f>IF(OR(ISNUMBER(Tableau2[[#This Row],['[monvelo_musc']]]),ISNUMBER(Tableau2[[#This Row],['[pret_musc']]]),ISNUMBER(Tableau2[[#This Row],['[loc_musc']]])),Tableau2[[#This Row],['[monvelo_musc']]]+Tableau2[[#This Row],['[pret_musc']]]+Tableau2[[#This Row],['[loc_musc']]],"")</f>
        <v/>
      </c>
      <c r="U83" s="60" t="str">
        <f>IF(OR(ISNUMBER(Tableau2[[#This Row],['[loc_musc']]]),ISNUMBER(Tableau2[[#This Row],['[loc_vae']]])),Tableau2[[#This Row],['[loc_musc']]]+Tableau2[[#This Row],['[loc_vae']]],"")</f>
        <v/>
      </c>
      <c r="AL83" s="35" t="s">
        <v>1274</v>
      </c>
      <c r="AM83" s="48" t="s">
        <v>1274</v>
      </c>
      <c r="AN83" s="35" t="s">
        <v>50</v>
      </c>
      <c r="AP83" s="37">
        <v>20</v>
      </c>
      <c r="AQ83" s="72">
        <v>20</v>
      </c>
      <c r="AR83" s="72">
        <v>20</v>
      </c>
      <c r="AS83" s="72">
        <f>Tableau2[[#This Row],['[km_sortie_corrige']]]*Tableau2[[#This Row],['[coef_red']]]</f>
        <v>0</v>
      </c>
      <c r="AT83" s="72">
        <f>Tableau2[[#This Row],['[km_sortie_corrige']]]*Tableau2[[#This Row],['[coef_red']]]*IF(Tableau2[[#This Row],['[type_trajet']]]="Boucle",0.4,1)</f>
        <v>0</v>
      </c>
      <c r="AU83" s="35" t="s">
        <v>1276</v>
      </c>
      <c r="AW83" s="35" t="s">
        <v>1277</v>
      </c>
      <c r="AX83" s="35">
        <v>1</v>
      </c>
      <c r="AY83" s="35">
        <v>0</v>
      </c>
      <c r="AZ83" s="35">
        <v>0</v>
      </c>
      <c r="BA83" s="35">
        <v>0</v>
      </c>
      <c r="BB83" s="35">
        <v>0</v>
      </c>
      <c r="BC83" s="35">
        <v>0</v>
      </c>
      <c r="BD83" s="35">
        <v>0</v>
      </c>
      <c r="BE83" s="35">
        <v>0</v>
      </c>
      <c r="BH83" s="37">
        <v>3</v>
      </c>
      <c r="BI83" s="48" t="str">
        <f>IF(OR(Tableau2[[#This Row],['[type_groupe']]]="En famille",Tableau2[[#This Row],['[type_groupe']]]="Avec des amis",Tableau2[[#This Row],['[type_groupe']]]="En club",Tableau2[[#This Row],['[type_groupe']]]="En groupe avec une agence ou TO"),"En groupe",Tableau2[[#This Row],['[type_groupe']]])</f>
        <v>En groupe</v>
      </c>
      <c r="BJ83"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groupe</v>
      </c>
      <c r="BK83" s="35" t="s">
        <v>1329</v>
      </c>
      <c r="BL83" s="35">
        <v>0</v>
      </c>
      <c r="BM83" s="35">
        <v>0</v>
      </c>
      <c r="BN83" s="35">
        <v>0</v>
      </c>
      <c r="BO83" s="35">
        <v>1</v>
      </c>
      <c r="BP83" s="35">
        <v>0</v>
      </c>
      <c r="BQ83" s="35">
        <v>0</v>
      </c>
      <c r="BR83" s="35">
        <v>0</v>
      </c>
      <c r="BU83" s="72">
        <f>Tableau2[[#This Row],['[nb_enfants']]]+Tableau2[[#This Row],['[nb_adultes']]]</f>
        <v>2</v>
      </c>
      <c r="BV83" s="72">
        <f>Tableau2[[#This Row],['[taille_totale_groupe']]]</f>
        <v>2</v>
      </c>
      <c r="BW83" s="37">
        <v>0</v>
      </c>
      <c r="BX83" s="37">
        <v>2</v>
      </c>
      <c r="BY83" s="35" t="s">
        <v>1693</v>
      </c>
      <c r="BZ83" s="35">
        <v>1</v>
      </c>
      <c r="CA83" s="35">
        <v>1</v>
      </c>
      <c r="CB83" s="35">
        <v>0</v>
      </c>
      <c r="CC83" s="35">
        <v>0</v>
      </c>
      <c r="CD83" s="35">
        <v>0</v>
      </c>
      <c r="CE83" s="35">
        <v>0</v>
      </c>
      <c r="CF83" s="35">
        <v>1</v>
      </c>
      <c r="CG83" s="35">
        <v>0</v>
      </c>
      <c r="CH83" s="35">
        <v>0</v>
      </c>
      <c r="CI83" s="35">
        <v>0</v>
      </c>
      <c r="CJ83" s="35">
        <v>0</v>
      </c>
      <c r="CK83" s="35">
        <v>0</v>
      </c>
      <c r="CL83" s="35">
        <v>0</v>
      </c>
      <c r="CO83" s="35" t="s">
        <v>1322</v>
      </c>
      <c r="CP83" s="35">
        <v>20</v>
      </c>
      <c r="CQ83" s="35" t="s">
        <v>1772</v>
      </c>
      <c r="CR83" s="35">
        <v>0</v>
      </c>
      <c r="CS83" s="35">
        <v>0</v>
      </c>
      <c r="CT83" s="35">
        <v>0</v>
      </c>
      <c r="CU83" s="35">
        <v>0</v>
      </c>
      <c r="CV83" s="35">
        <v>0</v>
      </c>
      <c r="CW83" s="35">
        <v>0</v>
      </c>
      <c r="CX83" s="35">
        <v>0</v>
      </c>
      <c r="CY83" s="35">
        <v>0</v>
      </c>
      <c r="CZ83" s="35">
        <v>0</v>
      </c>
      <c r="DA83" s="35">
        <v>0</v>
      </c>
      <c r="DB83" s="35">
        <v>0</v>
      </c>
      <c r="DC83" s="35">
        <v>1</v>
      </c>
      <c r="DD83" s="35">
        <v>0</v>
      </c>
      <c r="DO83" s="35" t="s">
        <v>1280</v>
      </c>
      <c r="DP83" s="35">
        <v>0</v>
      </c>
      <c r="DQ83" s="35">
        <v>0</v>
      </c>
      <c r="DR83" s="35">
        <v>0</v>
      </c>
      <c r="DS83" s="35">
        <v>0</v>
      </c>
      <c r="DT83" s="35">
        <v>0</v>
      </c>
      <c r="DU83" s="35">
        <v>0</v>
      </c>
      <c r="DV83" s="35">
        <v>0</v>
      </c>
      <c r="DW83" s="35">
        <v>0</v>
      </c>
      <c r="DX83" s="35">
        <v>0</v>
      </c>
      <c r="DY83" s="35">
        <v>0</v>
      </c>
      <c r="DZ83" s="35">
        <v>0</v>
      </c>
      <c r="EA83" s="35">
        <v>0</v>
      </c>
      <c r="EB83" s="35">
        <v>0</v>
      </c>
      <c r="EC83" s="35">
        <v>0</v>
      </c>
      <c r="ED83" s="35">
        <v>1</v>
      </c>
      <c r="EE83" s="35">
        <v>0</v>
      </c>
      <c r="EL83" s="35">
        <v>3</v>
      </c>
      <c r="EM83" s="35">
        <v>3</v>
      </c>
      <c r="EN83" s="35">
        <v>3</v>
      </c>
      <c r="EO83" s="35">
        <v>4</v>
      </c>
      <c r="EP83" s="35">
        <v>4</v>
      </c>
      <c r="EQ83" s="35">
        <v>4</v>
      </c>
      <c r="ER83" s="35" t="s">
        <v>1599</v>
      </c>
      <c r="ES83" s="35">
        <v>2</v>
      </c>
      <c r="ET83" s="35">
        <v>4</v>
      </c>
      <c r="EU83" s="35">
        <v>2</v>
      </c>
      <c r="EV83" s="35">
        <v>3</v>
      </c>
      <c r="EW83" s="35" t="s">
        <v>1599</v>
      </c>
      <c r="EX83" s="35" t="s">
        <v>1599</v>
      </c>
      <c r="EY83" s="35" t="s">
        <v>1599</v>
      </c>
      <c r="EZ83" s="35">
        <v>3</v>
      </c>
      <c r="FA83" s="35">
        <v>3</v>
      </c>
      <c r="FB83" s="35">
        <v>3</v>
      </c>
      <c r="FC83" s="35">
        <v>3</v>
      </c>
      <c r="FD83" s="35" t="s">
        <v>1599</v>
      </c>
      <c r="FE83" s="35">
        <v>3</v>
      </c>
      <c r="FF83" s="35">
        <v>3</v>
      </c>
      <c r="FG83" s="35" t="s">
        <v>1599</v>
      </c>
      <c r="FH83" s="35" t="s">
        <v>1881</v>
      </c>
      <c r="FI83" s="35" t="s">
        <v>51</v>
      </c>
      <c r="FJ83"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excursionniste</v>
      </c>
      <c r="FK83" s="48" t="str">
        <f>IF(Tableau2[[#This Row],['[tour_exc']]]="excursionniste","exc",IF(Tableau2[[#This Row],['[categorie_corrige']]]="Itinérant","iti","tour"))</f>
        <v>exc</v>
      </c>
      <c r="FL83" s="48" t="str">
        <f>CONCATENATE(Tableau2[[#This Row],['[id_troncon']]],"-",Tableau2[[#This Row],['[profil']]])</f>
        <v>4-exc</v>
      </c>
      <c r="FM83" s="37"/>
      <c r="FN83" s="72" t="s">
        <v>1599</v>
      </c>
      <c r="FS83" s="48" t="str">
        <f>IF(AND(ISTEXT(Tableau2[[#This Row],['[mode_heb_regroupe']]]),Tableau2[[#This Row],['[mode_heb_regroupe']]]="Non marchand"),"Non marchand",IF(AND(ISTEXT(Tableau2[[#This Row],['[mode_heb_regroupe']]]),Tableau2[[#This Row],['[mode_heb_regroupe']]]&lt;&gt;"Non marchand"),"Marchand",""))</f>
        <v/>
      </c>
      <c r="FY83" s="60" t="str">
        <f>IF(ISNUMBER(Tableau2[[#This Row],['[distance_heb_enq']]]),Tableau2[[#This Row],['[distance_heb_enq']]]*(1.1+0.3*EXP(-Tableau2[[#This Row],['[distance_heb_enq']]]/20)),"")</f>
        <v/>
      </c>
      <c r="GM83" s="35"/>
      <c r="GN83" s="35" t="s">
        <v>1599</v>
      </c>
      <c r="GO83" s="35"/>
      <c r="GP83" s="35"/>
      <c r="GQ83" s="35"/>
      <c r="GY83" s="48"/>
      <c r="HB83" s="48" t="str">
        <f>IF(ISNUMBER(Tableau2[[#This Row],['[tour_dep_to']]]),Tableau2[[#This Row],['[tour_dep_to']]]/Tableau2[[#This Row],['[tour_to_nb_jour']]],"")</f>
        <v/>
      </c>
      <c r="HE83" s="20" t="s">
        <v>51</v>
      </c>
      <c r="HF83" s="48" t="str">
        <f>IF(AND(ISTEXT(Tableau2[[#This Row],['[intention_dep']]]),Tableau2[[#This Row],['[tour_exc']]]="excursionniste"),Tableau2[[#This Row],['[intention_dep']]],"")</f>
        <v>Non</v>
      </c>
      <c r="HG83" s="48" t="str">
        <f>IF(AND(ISTEXT(Tableau2[[#This Row],['[intention_dep']]]),Tableau2[[#This Row],['[tour_exc']]]="touriste"),Tableau2[[#This Row],['[intention_dep']]],"")</f>
        <v/>
      </c>
      <c r="HJ83" s="20"/>
      <c r="HN83" s="20" t="s">
        <v>1599</v>
      </c>
      <c r="HO83" s="20"/>
      <c r="HP83" s="20" t="s">
        <v>1599</v>
      </c>
      <c r="HQ83" s="20"/>
      <c r="HR83" s="20" t="s">
        <v>1599</v>
      </c>
      <c r="HS83" s="20"/>
      <c r="HT83" s="20" t="s">
        <v>1599</v>
      </c>
      <c r="HU83" s="20"/>
      <c r="HX83" s="20" t="s">
        <v>1599</v>
      </c>
      <c r="JW83"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
      </c>
      <c r="JX83"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83" s="35" t="s">
        <v>1299</v>
      </c>
      <c r="KA83" s="35">
        <v>0</v>
      </c>
      <c r="KB83" s="35">
        <v>0</v>
      </c>
      <c r="KC83" s="35">
        <v>1</v>
      </c>
      <c r="KD83" s="35" t="s">
        <v>1385</v>
      </c>
      <c r="KE83" s="48"/>
      <c r="KF83" s="35" t="s">
        <v>795</v>
      </c>
      <c r="KG83" s="48"/>
      <c r="KH83" s="44">
        <v>17000</v>
      </c>
      <c r="KI83" s="35" t="s">
        <v>1281</v>
      </c>
      <c r="KL83" s="48" t="str">
        <f>IF(ISNUMBER(Tableau2[[#This Row],['[distance_domicile_enq']]]),Tableau2[[#This Row],['[distance_domicile_enq']]]*(1.1+0.3*EXP(-Tableau2[[#This Row],['[distance_domicile_enq']]]/20)),"")</f>
        <v/>
      </c>
      <c r="KN83" s="48"/>
      <c r="KO83" s="48"/>
      <c r="KP83" s="35">
        <v>30</v>
      </c>
      <c r="KQ83" s="35" t="s">
        <v>1282</v>
      </c>
      <c r="KR83" s="35" t="s">
        <v>1302</v>
      </c>
      <c r="KS83" s="35"/>
      <c r="KU83" s="35">
        <v>6000</v>
      </c>
      <c r="KW83" s="35" t="s">
        <v>1284</v>
      </c>
    </row>
    <row r="84" spans="1:311" x14ac:dyDescent="0.2">
      <c r="A84" s="35" t="s">
        <v>1612</v>
      </c>
      <c r="B84" s="35" t="s">
        <v>568</v>
      </c>
      <c r="C84" s="35" t="s">
        <v>253</v>
      </c>
      <c r="D84" s="60">
        <v>1</v>
      </c>
      <c r="E84" s="48">
        <f>Tableau2[[#This Row],['[taille_totale_groupe_corrige']]]/Tableau2[[#This Row],['[nb_repondant_groupe']]]</f>
        <v>2</v>
      </c>
      <c r="F84" s="48"/>
      <c r="G84" s="48" t="str">
        <f>CONCATENATE(Tableau2[[#This Row],['[id_site_enq']]],"-",Tableau2[[#This Row],['[date_enq_num']]],"-",Tableau2[[#This Row],['[categorie_corrige']]])</f>
        <v>50-43358-</v>
      </c>
      <c r="H84" s="61">
        <v>1</v>
      </c>
      <c r="I84" s="35">
        <v>50</v>
      </c>
      <c r="J84" s="35" t="s">
        <v>795</v>
      </c>
      <c r="K84" s="36">
        <v>43358</v>
      </c>
      <c r="L84" s="37">
        <f t="shared" si="3"/>
        <v>43358</v>
      </c>
      <c r="M84" s="35">
        <v>14</v>
      </c>
      <c r="N84" s="35">
        <v>17</v>
      </c>
      <c r="P84" s="35">
        <v>43</v>
      </c>
      <c r="Q84" s="35">
        <v>4</v>
      </c>
      <c r="R84" s="60" t="str">
        <f>IF(OR(ISNUMBER(Tableau2[[#This Row],['[monvelo_musc']]]),ISNUMBER(Tableau2[[#This Row],['[monvelo_vae']]]),ISNUMBER(Tableau2[[#This Row],['[pret_musc']]]),ISNUMBER(Tableau2[[#This Row],['[pret_vae']]]),ISNUMBER(Tableau2[[#This Row],['[loc_vae']]]),ISNUMBER(Tableau2[[#This Row],['[loc_musc']]])),SUM(Tableau2[[#This Row],['[monvelo_musc']]:['[loc_vae']]]),"")</f>
        <v/>
      </c>
      <c r="S84" s="60" t="str">
        <f>IF(OR(ISNUMBER(Tableau2[[#This Row],['[monvelo_vae']]]),ISNUMBER(Tableau2[[#This Row],['[pret_vae']]]),ISNUMBER(Tableau2[[#This Row],['[loc_vae']]])),Tableau2[[#This Row],['[monvelo_vae']]]+Tableau2[[#This Row],['[pret_vae']]]+Tableau2[[#This Row],['[loc_vae']]],"")</f>
        <v/>
      </c>
      <c r="T84" s="60" t="str">
        <f>IF(OR(ISNUMBER(Tableau2[[#This Row],['[monvelo_musc']]]),ISNUMBER(Tableau2[[#This Row],['[pret_musc']]]),ISNUMBER(Tableau2[[#This Row],['[loc_musc']]])),Tableau2[[#This Row],['[monvelo_musc']]]+Tableau2[[#This Row],['[pret_musc']]]+Tableau2[[#This Row],['[loc_musc']]],"")</f>
        <v/>
      </c>
      <c r="U84" s="60" t="str">
        <f>IF(OR(ISNUMBER(Tableau2[[#This Row],['[loc_musc']]]),ISNUMBER(Tableau2[[#This Row],['[loc_vae']]])),Tableau2[[#This Row],['[loc_musc']]]+Tableau2[[#This Row],['[loc_vae']]],"")</f>
        <v/>
      </c>
      <c r="AL84" s="35" t="s">
        <v>1358</v>
      </c>
      <c r="AM84" s="48" t="s">
        <v>1358</v>
      </c>
      <c r="AN84" s="35" t="s">
        <v>1275</v>
      </c>
      <c r="AP84" s="37">
        <v>25</v>
      </c>
      <c r="AQ84" s="72">
        <v>25</v>
      </c>
      <c r="AR84" s="72">
        <v>25</v>
      </c>
      <c r="AS84" s="72">
        <f>Tableau2[[#This Row],['[km_sortie_corrige']]]*Tableau2[[#This Row],['[coef_red']]]</f>
        <v>0</v>
      </c>
      <c r="AT84" s="72">
        <f>Tableau2[[#This Row],['[km_sortie_corrige']]]*Tableau2[[#This Row],['[coef_red']]]*IF(Tableau2[[#This Row],['[type_trajet']]]="Boucle",0.4,1)</f>
        <v>0</v>
      </c>
      <c r="AU84" s="35" t="s">
        <v>1340</v>
      </c>
      <c r="AW84" s="35" t="s">
        <v>1277</v>
      </c>
      <c r="AX84" s="35">
        <v>1</v>
      </c>
      <c r="AY84" s="35">
        <v>0</v>
      </c>
      <c r="AZ84" s="35">
        <v>0</v>
      </c>
      <c r="BA84" s="35">
        <v>0</v>
      </c>
      <c r="BB84" s="35">
        <v>0</v>
      </c>
      <c r="BC84" s="35">
        <v>0</v>
      </c>
      <c r="BD84" s="35">
        <v>0</v>
      </c>
      <c r="BE84" s="35">
        <v>0</v>
      </c>
      <c r="BI84" s="48" t="str">
        <f>IF(OR(Tableau2[[#This Row],['[type_groupe']]]="En famille",Tableau2[[#This Row],['[type_groupe']]]="Avec des amis",Tableau2[[#This Row],['[type_groupe']]]="En club",Tableau2[[#This Row],['[type_groupe']]]="En groupe avec une agence ou TO"),"En groupe",Tableau2[[#This Row],['[type_groupe']]])</f>
        <v>En couple</v>
      </c>
      <c r="BJ84"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couple</v>
      </c>
      <c r="BK84" s="35" t="s">
        <v>1311</v>
      </c>
      <c r="BL84" s="35">
        <v>0</v>
      </c>
      <c r="BM84" s="35">
        <v>1</v>
      </c>
      <c r="BN84" s="35">
        <v>0</v>
      </c>
      <c r="BO84" s="35">
        <v>0</v>
      </c>
      <c r="BP84" s="35">
        <v>0</v>
      </c>
      <c r="BQ84" s="35">
        <v>0</v>
      </c>
      <c r="BR84" s="35">
        <v>0</v>
      </c>
      <c r="BU84" s="72">
        <f>Tableau2[[#This Row],['[nb_enfants']]]+Tableau2[[#This Row],['[nb_adultes']]]</f>
        <v>2</v>
      </c>
      <c r="BV84" s="72">
        <f>Tableau2[[#This Row],['[taille_totale_groupe']]]</f>
        <v>2</v>
      </c>
      <c r="BW84" s="37">
        <v>0</v>
      </c>
      <c r="BX84" s="37">
        <v>2</v>
      </c>
      <c r="BY84" s="35" t="s">
        <v>1289</v>
      </c>
      <c r="BZ84" s="35">
        <v>0</v>
      </c>
      <c r="CA84" s="35">
        <v>0</v>
      </c>
      <c r="CB84" s="35">
        <v>0</v>
      </c>
      <c r="CC84" s="35">
        <v>1</v>
      </c>
      <c r="CD84" s="35">
        <v>0</v>
      </c>
      <c r="CE84" s="35">
        <v>0</v>
      </c>
      <c r="CF84" s="35">
        <v>0</v>
      </c>
      <c r="CG84" s="35">
        <v>0</v>
      </c>
      <c r="CH84" s="35">
        <v>0</v>
      </c>
      <c r="CI84" s="35">
        <v>0</v>
      </c>
      <c r="CJ84" s="35">
        <v>0</v>
      </c>
      <c r="CK84" s="35">
        <v>0</v>
      </c>
      <c r="CL84" s="35">
        <v>0</v>
      </c>
      <c r="CO84" s="35" t="s">
        <v>1291</v>
      </c>
      <c r="CQ84" s="35" t="s">
        <v>1772</v>
      </c>
      <c r="CR84" s="35">
        <v>0</v>
      </c>
      <c r="CS84" s="35">
        <v>0</v>
      </c>
      <c r="CT84" s="35">
        <v>0</v>
      </c>
      <c r="CU84" s="35">
        <v>0</v>
      </c>
      <c r="CV84" s="35">
        <v>0</v>
      </c>
      <c r="CW84" s="35">
        <v>0</v>
      </c>
      <c r="CX84" s="35">
        <v>0</v>
      </c>
      <c r="CY84" s="35">
        <v>0</v>
      </c>
      <c r="CZ84" s="35">
        <v>0</v>
      </c>
      <c r="DA84" s="35">
        <v>0</v>
      </c>
      <c r="DB84" s="35">
        <v>0</v>
      </c>
      <c r="DC84" s="35">
        <v>1</v>
      </c>
      <c r="DD84" s="35">
        <v>0</v>
      </c>
      <c r="DO84" s="35" t="s">
        <v>1293</v>
      </c>
      <c r="DP84" s="35">
        <v>1</v>
      </c>
      <c r="DQ84" s="35">
        <v>0</v>
      </c>
      <c r="DR84" s="35">
        <v>0</v>
      </c>
      <c r="DS84" s="35">
        <v>0</v>
      </c>
      <c r="DT84" s="35">
        <v>0</v>
      </c>
      <c r="DU84" s="35">
        <v>0</v>
      </c>
      <c r="DV84" s="35">
        <v>0</v>
      </c>
      <c r="DW84" s="35">
        <v>0</v>
      </c>
      <c r="DX84" s="35">
        <v>0</v>
      </c>
      <c r="DY84" s="35">
        <v>0</v>
      </c>
      <c r="DZ84" s="35">
        <v>0</v>
      </c>
      <c r="EA84" s="35">
        <v>0</v>
      </c>
      <c r="EB84" s="35">
        <v>0</v>
      </c>
      <c r="EC84" s="35">
        <v>0</v>
      </c>
      <c r="ED84" s="35">
        <v>0</v>
      </c>
      <c r="EE84" s="35">
        <v>0</v>
      </c>
      <c r="EL84" s="35">
        <v>4</v>
      </c>
      <c r="EM84" s="35" t="s">
        <v>1599</v>
      </c>
      <c r="EN84" s="35" t="s">
        <v>1599</v>
      </c>
      <c r="EO84" s="35" t="s">
        <v>1599</v>
      </c>
      <c r="EP84" s="35" t="s">
        <v>1599</v>
      </c>
      <c r="EQ84" s="35" t="s">
        <v>1599</v>
      </c>
      <c r="ER84" s="35" t="s">
        <v>1599</v>
      </c>
      <c r="ES84" s="35" t="s">
        <v>1599</v>
      </c>
      <c r="ET84" s="35" t="s">
        <v>1599</v>
      </c>
      <c r="EU84" s="35" t="s">
        <v>1599</v>
      </c>
      <c r="EV84" s="35" t="s">
        <v>1599</v>
      </c>
      <c r="EW84" s="35" t="s">
        <v>1599</v>
      </c>
      <c r="EX84" s="35" t="s">
        <v>1599</v>
      </c>
      <c r="EY84" s="35" t="s">
        <v>1599</v>
      </c>
      <c r="EZ84" s="35" t="s">
        <v>1599</v>
      </c>
      <c r="FA84" s="35" t="s">
        <v>1599</v>
      </c>
      <c r="FB84" s="35" t="s">
        <v>1599</v>
      </c>
      <c r="FC84" s="35" t="s">
        <v>1599</v>
      </c>
      <c r="FD84" s="35" t="s">
        <v>1599</v>
      </c>
      <c r="FE84" s="35" t="s">
        <v>1599</v>
      </c>
      <c r="FF84" s="35" t="s">
        <v>1599</v>
      </c>
      <c r="FG84" s="35" t="s">
        <v>1599</v>
      </c>
      <c r="FH84" s="35" t="s">
        <v>1881</v>
      </c>
      <c r="FI84" s="35" t="s">
        <v>51</v>
      </c>
      <c r="FJ84"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excursionniste</v>
      </c>
      <c r="FK84" s="48" t="str">
        <f>IF(Tableau2[[#This Row],['[tour_exc']]]="excursionniste","exc",IF(Tableau2[[#This Row],['[categorie_corrige']]]="Itinérant","iti","tour"))</f>
        <v>exc</v>
      </c>
      <c r="FL84" s="48" t="str">
        <f>CONCATENATE(Tableau2[[#This Row],['[id_troncon']]],"-",Tableau2[[#This Row],['[profil']]])</f>
        <v>4-exc</v>
      </c>
      <c r="FM84" s="37"/>
      <c r="FN84" s="72" t="s">
        <v>1599</v>
      </c>
      <c r="FS84" s="48" t="str">
        <f>IF(AND(ISTEXT(Tableau2[[#This Row],['[mode_heb_regroupe']]]),Tableau2[[#This Row],['[mode_heb_regroupe']]]="Non marchand"),"Non marchand",IF(AND(ISTEXT(Tableau2[[#This Row],['[mode_heb_regroupe']]]),Tableau2[[#This Row],['[mode_heb_regroupe']]]&lt;&gt;"Non marchand"),"Marchand",""))</f>
        <v/>
      </c>
      <c r="FY84" s="60" t="str">
        <f>IF(ISNUMBER(Tableau2[[#This Row],['[distance_heb_enq']]]),Tableau2[[#This Row],['[distance_heb_enq']]]*(1.1+0.3*EXP(-Tableau2[[#This Row],['[distance_heb_enq']]]/20)),"")</f>
        <v/>
      </c>
      <c r="GM84" s="35"/>
      <c r="GN84" s="35" t="s">
        <v>1599</v>
      </c>
      <c r="GO84" s="35"/>
      <c r="GP84" s="35"/>
      <c r="GQ84" s="35"/>
      <c r="GY84" s="48"/>
      <c r="HB84" s="48" t="str">
        <f>IF(ISNUMBER(Tableau2[[#This Row],['[tour_dep_to']]]),Tableau2[[#This Row],['[tour_dep_to']]]/Tableau2[[#This Row],['[tour_to_nb_jour']]],"")</f>
        <v/>
      </c>
      <c r="HE84" s="20" t="s">
        <v>54</v>
      </c>
      <c r="HF84" s="48" t="str">
        <f>IF(AND(ISTEXT(Tableau2[[#This Row],['[intention_dep']]]),Tableau2[[#This Row],['[tour_exc']]]="excursionniste"),Tableau2[[#This Row],['[intention_dep']]],"")</f>
        <v>Oui</v>
      </c>
      <c r="HG84" s="48" t="str">
        <f>IF(AND(ISTEXT(Tableau2[[#This Row],['[intention_dep']]]),Tableau2[[#This Row],['[tour_exc']]]="touriste"),Tableau2[[#This Row],['[intention_dep']]],"")</f>
        <v/>
      </c>
      <c r="HJ84" s="20"/>
      <c r="HN84" s="20">
        <v>10</v>
      </c>
      <c r="HO84" s="20"/>
      <c r="HP84" s="20" t="s">
        <v>1599</v>
      </c>
      <c r="HQ84" s="20"/>
      <c r="HR84" s="20" t="s">
        <v>1599</v>
      </c>
      <c r="HS84" s="20"/>
      <c r="HT84" s="20" t="s">
        <v>1599</v>
      </c>
      <c r="HU84" s="20"/>
      <c r="HX84" s="20" t="s">
        <v>1599</v>
      </c>
      <c r="JW84"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
      </c>
      <c r="JX84"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84" s="35" t="s">
        <v>1325</v>
      </c>
      <c r="KA84" s="35">
        <v>1</v>
      </c>
      <c r="KB84" s="35">
        <v>0</v>
      </c>
      <c r="KC84" s="35">
        <v>0</v>
      </c>
      <c r="KD84" s="35"/>
      <c r="KE84" s="48"/>
      <c r="KF84" s="35" t="s">
        <v>1494</v>
      </c>
      <c r="KG84" s="48"/>
      <c r="KH84" s="44">
        <v>17220</v>
      </c>
      <c r="KI84" s="35" t="s">
        <v>1281</v>
      </c>
      <c r="KL84" s="48" t="str">
        <f>IF(ISNUMBER(Tableau2[[#This Row],['[distance_domicile_enq']]]),Tableau2[[#This Row],['[distance_domicile_enq']]]*(1.1+0.3*EXP(-Tableau2[[#This Row],['[distance_domicile_enq']]]/20)),"")</f>
        <v/>
      </c>
      <c r="KN84" s="48"/>
      <c r="KO84" s="48"/>
      <c r="KP84" s="35">
        <v>65</v>
      </c>
      <c r="KQ84" s="35" t="s">
        <v>1282</v>
      </c>
      <c r="KR84" s="35" t="s">
        <v>1283</v>
      </c>
      <c r="KS84" s="35"/>
      <c r="KW84" s="35" t="s">
        <v>1303</v>
      </c>
    </row>
    <row r="85" spans="1:311" x14ac:dyDescent="0.2">
      <c r="A85" s="35" t="s">
        <v>1612</v>
      </c>
      <c r="B85" s="35" t="s">
        <v>568</v>
      </c>
      <c r="C85" s="35" t="s">
        <v>254</v>
      </c>
      <c r="D85" s="60">
        <v>1</v>
      </c>
      <c r="E85" s="48">
        <f>Tableau2[[#This Row],['[taille_totale_groupe_corrige']]]/Tableau2[[#This Row],['[nb_repondant_groupe']]]</f>
        <v>1</v>
      </c>
      <c r="F85" s="48"/>
      <c r="G85" s="48" t="str">
        <f>CONCATENATE(Tableau2[[#This Row],['[id_site_enq']]],"-",Tableau2[[#This Row],['[date_enq_num']]],"-",Tableau2[[#This Row],['[categorie_corrige']]])</f>
        <v>50-43358-</v>
      </c>
      <c r="H85" s="61">
        <v>1</v>
      </c>
      <c r="I85" s="35">
        <v>50</v>
      </c>
      <c r="J85" s="35" t="s">
        <v>795</v>
      </c>
      <c r="K85" s="36">
        <v>43358</v>
      </c>
      <c r="L85" s="37">
        <f t="shared" si="3"/>
        <v>43358</v>
      </c>
      <c r="M85" s="35">
        <v>14</v>
      </c>
      <c r="N85" s="35">
        <v>17</v>
      </c>
      <c r="P85" s="35">
        <v>43</v>
      </c>
      <c r="Q85" s="35">
        <v>4</v>
      </c>
      <c r="R85" s="60" t="str">
        <f>IF(OR(ISNUMBER(Tableau2[[#This Row],['[monvelo_musc']]]),ISNUMBER(Tableau2[[#This Row],['[monvelo_vae']]]),ISNUMBER(Tableau2[[#This Row],['[pret_musc']]]),ISNUMBER(Tableau2[[#This Row],['[pret_vae']]]),ISNUMBER(Tableau2[[#This Row],['[loc_vae']]]),ISNUMBER(Tableau2[[#This Row],['[loc_musc']]])),SUM(Tableau2[[#This Row],['[monvelo_musc']]:['[loc_vae']]]),"")</f>
        <v/>
      </c>
      <c r="S85" s="60" t="str">
        <f>IF(OR(ISNUMBER(Tableau2[[#This Row],['[monvelo_vae']]]),ISNUMBER(Tableau2[[#This Row],['[pret_vae']]]),ISNUMBER(Tableau2[[#This Row],['[loc_vae']]])),Tableau2[[#This Row],['[monvelo_vae']]]+Tableau2[[#This Row],['[pret_vae']]]+Tableau2[[#This Row],['[loc_vae']]],"")</f>
        <v/>
      </c>
      <c r="T85" s="60" t="str">
        <f>IF(OR(ISNUMBER(Tableau2[[#This Row],['[monvelo_musc']]]),ISNUMBER(Tableau2[[#This Row],['[pret_musc']]]),ISNUMBER(Tableau2[[#This Row],['[loc_musc']]])),Tableau2[[#This Row],['[monvelo_musc']]]+Tableau2[[#This Row],['[pret_musc']]]+Tableau2[[#This Row],['[loc_musc']]],"")</f>
        <v/>
      </c>
      <c r="U85" s="60" t="str">
        <f>IF(OR(ISNUMBER(Tableau2[[#This Row],['[loc_musc']]]),ISNUMBER(Tableau2[[#This Row],['[loc_vae']]])),Tableau2[[#This Row],['[loc_musc']]]+Tableau2[[#This Row],['[loc_vae']]],"")</f>
        <v/>
      </c>
      <c r="AL85" s="35" t="s">
        <v>1339</v>
      </c>
      <c r="AM85" s="48" t="s">
        <v>1339</v>
      </c>
      <c r="AN85" s="35" t="s">
        <v>1275</v>
      </c>
      <c r="AP85" s="37">
        <v>15</v>
      </c>
      <c r="AQ85" s="72">
        <v>15</v>
      </c>
      <c r="AR85" s="72">
        <v>15</v>
      </c>
      <c r="AS85" s="72">
        <f>Tableau2[[#This Row],['[km_sortie_corrige']]]*Tableau2[[#This Row],['[coef_red']]]</f>
        <v>0</v>
      </c>
      <c r="AT85" s="72">
        <f>Tableau2[[#This Row],['[km_sortie_corrige']]]*Tableau2[[#This Row],['[coef_red']]]*IF(Tableau2[[#This Row],['[type_trajet']]]="Boucle",0.4,1)</f>
        <v>0</v>
      </c>
      <c r="AU85" s="35" t="s">
        <v>1340</v>
      </c>
      <c r="AW85" s="35" t="s">
        <v>201</v>
      </c>
      <c r="AX85" s="35">
        <v>0</v>
      </c>
      <c r="AY85" s="35">
        <v>1</v>
      </c>
      <c r="AZ85" s="35">
        <v>0</v>
      </c>
      <c r="BA85" s="35">
        <v>0</v>
      </c>
      <c r="BB85" s="35">
        <v>0</v>
      </c>
      <c r="BC85" s="35">
        <v>0</v>
      </c>
      <c r="BD85" s="35">
        <v>0</v>
      </c>
      <c r="BE85" s="35">
        <v>0</v>
      </c>
      <c r="BI85" s="48" t="str">
        <f>IF(OR(Tableau2[[#This Row],['[type_groupe']]]="En famille",Tableau2[[#This Row],['[type_groupe']]]="Avec des amis",Tableau2[[#This Row],['[type_groupe']]]="En club",Tableau2[[#This Row],['[type_groupe']]]="En groupe avec une agence ou TO"),"En groupe",Tableau2[[#This Row],['[type_groupe']]])</f>
        <v>Seul</v>
      </c>
      <c r="BJ85"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Seul</v>
      </c>
      <c r="BK85" s="35" t="s">
        <v>1278</v>
      </c>
      <c r="BL85" s="35">
        <v>1</v>
      </c>
      <c r="BM85" s="35">
        <v>0</v>
      </c>
      <c r="BN85" s="35">
        <v>0</v>
      </c>
      <c r="BO85" s="35">
        <v>0</v>
      </c>
      <c r="BP85" s="35">
        <v>0</v>
      </c>
      <c r="BQ85" s="35">
        <v>0</v>
      </c>
      <c r="BR85" s="35">
        <v>0</v>
      </c>
      <c r="BU85" s="72">
        <f>Tableau2[[#This Row],['[nb_enfants']]]+Tableau2[[#This Row],['[nb_adultes']]]</f>
        <v>1</v>
      </c>
      <c r="BV85" s="72">
        <f>Tableau2[[#This Row],['[taille_totale_groupe']]]</f>
        <v>1</v>
      </c>
      <c r="BW85" s="37">
        <v>0</v>
      </c>
      <c r="BX85" s="37">
        <v>1</v>
      </c>
      <c r="BY85" s="35" t="s">
        <v>1346</v>
      </c>
      <c r="BZ85" s="35">
        <v>0</v>
      </c>
      <c r="CA85" s="35">
        <v>0</v>
      </c>
      <c r="CB85" s="35">
        <v>0</v>
      </c>
      <c r="CC85" s="35">
        <v>0</v>
      </c>
      <c r="CD85" s="35">
        <v>0</v>
      </c>
      <c r="CE85" s="35">
        <v>1</v>
      </c>
      <c r="CF85" s="35">
        <v>0</v>
      </c>
      <c r="CG85" s="35">
        <v>0</v>
      </c>
      <c r="CH85" s="35">
        <v>0</v>
      </c>
      <c r="CI85" s="35">
        <v>0</v>
      </c>
      <c r="CJ85" s="35">
        <v>0</v>
      </c>
      <c r="CK85" s="35">
        <v>0</v>
      </c>
      <c r="CL85" s="35">
        <v>0</v>
      </c>
      <c r="CO85" s="35" t="s">
        <v>1291</v>
      </c>
      <c r="CP85" s="35">
        <v>50</v>
      </c>
      <c r="CQ85" s="35" t="s">
        <v>1772</v>
      </c>
      <c r="CR85" s="35">
        <v>0</v>
      </c>
      <c r="CS85" s="35">
        <v>0</v>
      </c>
      <c r="CT85" s="35">
        <v>0</v>
      </c>
      <c r="CU85" s="35">
        <v>0</v>
      </c>
      <c r="CV85" s="35">
        <v>0</v>
      </c>
      <c r="CW85" s="35">
        <v>0</v>
      </c>
      <c r="CX85" s="35">
        <v>0</v>
      </c>
      <c r="CY85" s="35">
        <v>0</v>
      </c>
      <c r="CZ85" s="35">
        <v>0</v>
      </c>
      <c r="DA85" s="35">
        <v>0</v>
      </c>
      <c r="DB85" s="35">
        <v>0</v>
      </c>
      <c r="DC85" s="35">
        <v>1</v>
      </c>
      <c r="DD85" s="35">
        <v>0</v>
      </c>
      <c r="DO85" s="35" t="s">
        <v>1280</v>
      </c>
      <c r="DP85" s="35">
        <v>0</v>
      </c>
      <c r="DQ85" s="35">
        <v>0</v>
      </c>
      <c r="DR85" s="35">
        <v>0</v>
      </c>
      <c r="DS85" s="35">
        <v>0</v>
      </c>
      <c r="DT85" s="35">
        <v>0</v>
      </c>
      <c r="DU85" s="35">
        <v>0</v>
      </c>
      <c r="DV85" s="35">
        <v>0</v>
      </c>
      <c r="DW85" s="35">
        <v>0</v>
      </c>
      <c r="DX85" s="35">
        <v>0</v>
      </c>
      <c r="DY85" s="35">
        <v>0</v>
      </c>
      <c r="DZ85" s="35">
        <v>0</v>
      </c>
      <c r="EA85" s="35">
        <v>0</v>
      </c>
      <c r="EB85" s="35">
        <v>0</v>
      </c>
      <c r="EC85" s="35">
        <v>0</v>
      </c>
      <c r="ED85" s="35">
        <v>1</v>
      </c>
      <c r="EE85" s="35">
        <v>0</v>
      </c>
      <c r="EL85" s="35">
        <v>4</v>
      </c>
      <c r="EM85" s="35">
        <v>4</v>
      </c>
      <c r="EN85" s="35">
        <v>3</v>
      </c>
      <c r="EO85" s="35">
        <v>2</v>
      </c>
      <c r="EP85" s="35">
        <v>3</v>
      </c>
      <c r="EQ85" s="35">
        <v>3</v>
      </c>
      <c r="ER85" s="35">
        <v>3</v>
      </c>
      <c r="ES85" s="35">
        <v>2</v>
      </c>
      <c r="ET85" s="35" t="s">
        <v>1599</v>
      </c>
      <c r="EU85" s="35">
        <v>3</v>
      </c>
      <c r="EV85" s="35" t="s">
        <v>1599</v>
      </c>
      <c r="EW85" s="35" t="s">
        <v>1599</v>
      </c>
      <c r="EX85" s="35" t="s">
        <v>1599</v>
      </c>
      <c r="EY85" s="35" t="s">
        <v>1599</v>
      </c>
      <c r="EZ85" s="35" t="s">
        <v>1599</v>
      </c>
      <c r="FA85" s="35" t="s">
        <v>1599</v>
      </c>
      <c r="FB85" s="35" t="s">
        <v>1599</v>
      </c>
      <c r="FC85" s="35" t="s">
        <v>1599</v>
      </c>
      <c r="FD85" s="35" t="s">
        <v>1599</v>
      </c>
      <c r="FE85" s="35" t="s">
        <v>1599</v>
      </c>
      <c r="FF85" s="35" t="s">
        <v>1599</v>
      </c>
      <c r="FG85" s="35" t="s">
        <v>1599</v>
      </c>
      <c r="FH85" s="35" t="s">
        <v>1881</v>
      </c>
      <c r="FI85" s="35" t="s">
        <v>51</v>
      </c>
      <c r="FJ85"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excursionniste</v>
      </c>
      <c r="FK85" s="48" t="str">
        <f>IF(Tableau2[[#This Row],['[tour_exc']]]="excursionniste","exc",IF(Tableau2[[#This Row],['[categorie_corrige']]]="Itinérant","iti","tour"))</f>
        <v>exc</v>
      </c>
      <c r="FL85" s="48" t="str">
        <f>CONCATENATE(Tableau2[[#This Row],['[id_troncon']]],"-",Tableau2[[#This Row],['[profil']]])</f>
        <v>4-exc</v>
      </c>
      <c r="FM85" s="37"/>
      <c r="FN85" s="72" t="s">
        <v>1599</v>
      </c>
      <c r="FS85" s="48" t="str">
        <f>IF(AND(ISTEXT(Tableau2[[#This Row],['[mode_heb_regroupe']]]),Tableau2[[#This Row],['[mode_heb_regroupe']]]="Non marchand"),"Non marchand",IF(AND(ISTEXT(Tableau2[[#This Row],['[mode_heb_regroupe']]]),Tableau2[[#This Row],['[mode_heb_regroupe']]]&lt;&gt;"Non marchand"),"Marchand",""))</f>
        <v/>
      </c>
      <c r="FY85" s="60" t="str">
        <f>IF(ISNUMBER(Tableau2[[#This Row],['[distance_heb_enq']]]),Tableau2[[#This Row],['[distance_heb_enq']]]*(1.1+0.3*EXP(-Tableau2[[#This Row],['[distance_heb_enq']]]/20)),"")</f>
        <v/>
      </c>
      <c r="GM85" s="35"/>
      <c r="GN85" s="35" t="s">
        <v>1599</v>
      </c>
      <c r="GO85" s="35"/>
      <c r="GP85" s="35"/>
      <c r="GQ85" s="35"/>
      <c r="GY85" s="48"/>
      <c r="HB85" s="48" t="str">
        <f>IF(ISNUMBER(Tableau2[[#This Row],['[tour_dep_to']]]),Tableau2[[#This Row],['[tour_dep_to']]]/Tableau2[[#This Row],['[tour_to_nb_jour']]],"")</f>
        <v/>
      </c>
      <c r="HE85" s="20" t="s">
        <v>54</v>
      </c>
      <c r="HF85" s="48" t="str">
        <f>IF(AND(ISTEXT(Tableau2[[#This Row],['[intention_dep']]]),Tableau2[[#This Row],['[tour_exc']]]="excursionniste"),Tableau2[[#This Row],['[intention_dep']]],"")</f>
        <v>Oui</v>
      </c>
      <c r="HG85" s="48" t="str">
        <f>IF(AND(ISTEXT(Tableau2[[#This Row],['[intention_dep']]]),Tableau2[[#This Row],['[tour_exc']]]="touriste"),Tableau2[[#This Row],['[intention_dep']]],"")</f>
        <v/>
      </c>
      <c r="HJ85" s="20"/>
      <c r="HN85" s="20">
        <v>10</v>
      </c>
      <c r="HO85" s="20"/>
      <c r="HP85" s="20">
        <v>10</v>
      </c>
      <c r="HQ85" s="20"/>
      <c r="HR85" s="20" t="s">
        <v>1599</v>
      </c>
      <c r="HS85" s="20"/>
      <c r="HT85" s="20">
        <v>15</v>
      </c>
      <c r="HU85" s="20"/>
      <c r="HX85" s="20" t="s">
        <v>1599</v>
      </c>
      <c r="JW85"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
      </c>
      <c r="JX85"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85" s="35" t="s">
        <v>1325</v>
      </c>
      <c r="KA85" s="35">
        <v>1</v>
      </c>
      <c r="KB85" s="35">
        <v>0</v>
      </c>
      <c r="KC85" s="35">
        <v>0</v>
      </c>
      <c r="KD85" s="35"/>
      <c r="KE85" s="48"/>
      <c r="KF85" s="35" t="s">
        <v>1495</v>
      </c>
      <c r="KG85" s="48"/>
      <c r="KH85" s="44">
        <v>17400</v>
      </c>
      <c r="KI85" s="35" t="s">
        <v>1281</v>
      </c>
      <c r="KL85" s="48" t="str">
        <f>IF(ISNUMBER(Tableau2[[#This Row],['[distance_domicile_enq']]]),Tableau2[[#This Row],['[distance_domicile_enq']]]*(1.1+0.3*EXP(-Tableau2[[#This Row],['[distance_domicile_enq']]]/20)),"")</f>
        <v/>
      </c>
      <c r="KN85" s="48"/>
      <c r="KO85" s="48"/>
      <c r="KP85" s="35">
        <v>66</v>
      </c>
      <c r="KQ85" s="35" t="s">
        <v>1282</v>
      </c>
      <c r="KR85" s="35" t="s">
        <v>1283</v>
      </c>
      <c r="KS85" s="35"/>
      <c r="KU85" s="35">
        <v>1500</v>
      </c>
      <c r="KW85" s="35" t="s">
        <v>1310</v>
      </c>
      <c r="KY85" s="35" t="s">
        <v>1496</v>
      </c>
    </row>
    <row r="86" spans="1:311" x14ac:dyDescent="0.2">
      <c r="A86" s="35" t="s">
        <v>1612</v>
      </c>
      <c r="B86" s="35" t="s">
        <v>568</v>
      </c>
      <c r="C86" s="35" t="s">
        <v>255</v>
      </c>
      <c r="D86" s="60">
        <v>1</v>
      </c>
      <c r="E86" s="48">
        <f>Tableau2[[#This Row],['[taille_totale_groupe_corrige']]]/Tableau2[[#This Row],['[nb_repondant_groupe']]]</f>
        <v>1</v>
      </c>
      <c r="F86" s="48"/>
      <c r="G86" s="48" t="str">
        <f>CONCATENATE(Tableau2[[#This Row],['[id_site_enq']]],"-",Tableau2[[#This Row],['[date_enq_num']]],"-",Tableau2[[#This Row],['[categorie_corrige']]])</f>
        <v>50-43358-</v>
      </c>
      <c r="H86" s="61">
        <v>1</v>
      </c>
      <c r="I86" s="35">
        <v>50</v>
      </c>
      <c r="J86" s="35" t="s">
        <v>795</v>
      </c>
      <c r="K86" s="36">
        <v>43358</v>
      </c>
      <c r="L86" s="37">
        <f t="shared" si="3"/>
        <v>43358</v>
      </c>
      <c r="M86" s="35">
        <v>14</v>
      </c>
      <c r="N86" s="35">
        <v>17</v>
      </c>
      <c r="P86" s="35">
        <v>43</v>
      </c>
      <c r="Q86" s="35">
        <v>4</v>
      </c>
      <c r="R86" s="60" t="str">
        <f>IF(OR(ISNUMBER(Tableau2[[#This Row],['[monvelo_musc']]]),ISNUMBER(Tableau2[[#This Row],['[monvelo_vae']]]),ISNUMBER(Tableau2[[#This Row],['[pret_musc']]]),ISNUMBER(Tableau2[[#This Row],['[pret_vae']]]),ISNUMBER(Tableau2[[#This Row],['[loc_vae']]]),ISNUMBER(Tableau2[[#This Row],['[loc_musc']]])),SUM(Tableau2[[#This Row],['[monvelo_musc']]:['[loc_vae']]]),"")</f>
        <v/>
      </c>
      <c r="S86" s="60" t="str">
        <f>IF(OR(ISNUMBER(Tableau2[[#This Row],['[monvelo_vae']]]),ISNUMBER(Tableau2[[#This Row],['[pret_vae']]]),ISNUMBER(Tableau2[[#This Row],['[loc_vae']]])),Tableau2[[#This Row],['[monvelo_vae']]]+Tableau2[[#This Row],['[pret_vae']]]+Tableau2[[#This Row],['[loc_vae']]],"")</f>
        <v/>
      </c>
      <c r="T86" s="60" t="str">
        <f>IF(OR(ISNUMBER(Tableau2[[#This Row],['[monvelo_musc']]]),ISNUMBER(Tableau2[[#This Row],['[pret_musc']]]),ISNUMBER(Tableau2[[#This Row],['[loc_musc']]])),Tableau2[[#This Row],['[monvelo_musc']]]+Tableau2[[#This Row],['[pret_musc']]]+Tableau2[[#This Row],['[loc_musc']]],"")</f>
        <v/>
      </c>
      <c r="U86" s="60" t="str">
        <f>IF(OR(ISNUMBER(Tableau2[[#This Row],['[loc_musc']]]),ISNUMBER(Tableau2[[#This Row],['[loc_vae']]])),Tableau2[[#This Row],['[loc_musc']]]+Tableau2[[#This Row],['[loc_vae']]],"")</f>
        <v/>
      </c>
      <c r="AL86" s="35" t="s">
        <v>1274</v>
      </c>
      <c r="AM86" s="48" t="s">
        <v>1274</v>
      </c>
      <c r="AN86" s="35" t="s">
        <v>50</v>
      </c>
      <c r="AP86" s="37">
        <v>7</v>
      </c>
      <c r="AQ86" s="72">
        <v>7</v>
      </c>
      <c r="AR86" s="72">
        <v>7</v>
      </c>
      <c r="AS86" s="72">
        <f>Tableau2[[#This Row],['[km_sortie_corrige']]]*Tableau2[[#This Row],['[coef_red']]]</f>
        <v>0</v>
      </c>
      <c r="AT86" s="72">
        <f>Tableau2[[#This Row],['[km_sortie_corrige']]]*Tableau2[[#This Row],['[coef_red']]]*IF(Tableau2[[#This Row],['[type_trajet']]]="Boucle",0.4,1)</f>
        <v>0</v>
      </c>
      <c r="AU86" s="35" t="s">
        <v>1276</v>
      </c>
      <c r="AW86" s="35" t="s">
        <v>1277</v>
      </c>
      <c r="AX86" s="35">
        <v>1</v>
      </c>
      <c r="AY86" s="35">
        <v>0</v>
      </c>
      <c r="AZ86" s="35">
        <v>0</v>
      </c>
      <c r="BA86" s="35">
        <v>0</v>
      </c>
      <c r="BB86" s="35">
        <v>0</v>
      </c>
      <c r="BC86" s="35">
        <v>0</v>
      </c>
      <c r="BD86" s="35">
        <v>0</v>
      </c>
      <c r="BE86" s="35">
        <v>0</v>
      </c>
      <c r="BH86" s="37">
        <v>3</v>
      </c>
      <c r="BI86" s="48" t="str">
        <f>IF(OR(Tableau2[[#This Row],['[type_groupe']]]="En famille",Tableau2[[#This Row],['[type_groupe']]]="Avec des amis",Tableau2[[#This Row],['[type_groupe']]]="En club",Tableau2[[#This Row],['[type_groupe']]]="En groupe avec une agence ou TO"),"En groupe",Tableau2[[#This Row],['[type_groupe']]])</f>
        <v>Seul</v>
      </c>
      <c r="BJ86"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Seul</v>
      </c>
      <c r="BK86" s="35" t="s">
        <v>1278</v>
      </c>
      <c r="BL86" s="35">
        <v>1</v>
      </c>
      <c r="BM86" s="35">
        <v>0</v>
      </c>
      <c r="BN86" s="35">
        <v>0</v>
      </c>
      <c r="BO86" s="35">
        <v>0</v>
      </c>
      <c r="BP86" s="35">
        <v>0</v>
      </c>
      <c r="BQ86" s="35">
        <v>0</v>
      </c>
      <c r="BR86" s="35">
        <v>0</v>
      </c>
      <c r="BU86" s="72">
        <f>Tableau2[[#This Row],['[nb_enfants']]]+Tableau2[[#This Row],['[nb_adultes']]]</f>
        <v>1</v>
      </c>
      <c r="BV86" s="72">
        <f>Tableau2[[#This Row],['[taille_totale_groupe']]]</f>
        <v>1</v>
      </c>
      <c r="BW86" s="37">
        <v>0</v>
      </c>
      <c r="BX86" s="37">
        <v>1</v>
      </c>
      <c r="BY86" s="35" t="s">
        <v>1279</v>
      </c>
      <c r="BZ86" s="35">
        <v>0</v>
      </c>
      <c r="CA86" s="35">
        <v>0</v>
      </c>
      <c r="CB86" s="35">
        <v>0</v>
      </c>
      <c r="CC86" s="35">
        <v>0</v>
      </c>
      <c r="CD86" s="35">
        <v>0</v>
      </c>
      <c r="CE86" s="35">
        <v>0</v>
      </c>
      <c r="CF86" s="35">
        <v>0</v>
      </c>
      <c r="CG86" s="35">
        <v>0</v>
      </c>
      <c r="CH86" s="35">
        <v>0</v>
      </c>
      <c r="CI86" s="35">
        <v>0</v>
      </c>
      <c r="CJ86" s="35">
        <v>0</v>
      </c>
      <c r="CK86" s="35">
        <v>0</v>
      </c>
      <c r="CL86" s="35">
        <v>1</v>
      </c>
      <c r="CQ86" s="35" t="s">
        <v>1772</v>
      </c>
      <c r="CR86" s="35">
        <v>0</v>
      </c>
      <c r="CS86" s="35">
        <v>0</v>
      </c>
      <c r="CT86" s="35">
        <v>0</v>
      </c>
      <c r="CU86" s="35">
        <v>0</v>
      </c>
      <c r="CV86" s="35">
        <v>0</v>
      </c>
      <c r="CW86" s="35">
        <v>0</v>
      </c>
      <c r="CX86" s="35">
        <v>0</v>
      </c>
      <c r="CY86" s="35">
        <v>0</v>
      </c>
      <c r="CZ86" s="35">
        <v>0</v>
      </c>
      <c r="DA86" s="35">
        <v>0</v>
      </c>
      <c r="DB86" s="35">
        <v>0</v>
      </c>
      <c r="DC86" s="35">
        <v>1</v>
      </c>
      <c r="DD86" s="35">
        <v>0</v>
      </c>
      <c r="DO86" s="35" t="s">
        <v>1740</v>
      </c>
      <c r="DP86" s="35">
        <v>0</v>
      </c>
      <c r="DQ86" s="35">
        <v>0</v>
      </c>
      <c r="DR86" s="35">
        <v>0</v>
      </c>
      <c r="DS86" s="35">
        <v>0</v>
      </c>
      <c r="DT86" s="35">
        <v>0</v>
      </c>
      <c r="DU86" s="35">
        <v>1</v>
      </c>
      <c r="DV86" s="35">
        <v>0</v>
      </c>
      <c r="DW86" s="35">
        <v>0</v>
      </c>
      <c r="DX86" s="35">
        <v>0</v>
      </c>
      <c r="DY86" s="35">
        <v>0</v>
      </c>
      <c r="DZ86" s="35">
        <v>0</v>
      </c>
      <c r="EA86" s="35">
        <v>0</v>
      </c>
      <c r="EB86" s="35">
        <v>0</v>
      </c>
      <c r="EC86" s="35">
        <v>0</v>
      </c>
      <c r="ED86" s="35">
        <v>1</v>
      </c>
      <c r="EE86" s="35">
        <v>0</v>
      </c>
      <c r="EL86" s="35">
        <v>4</v>
      </c>
      <c r="EM86" s="35">
        <v>3</v>
      </c>
      <c r="EN86" s="35" t="s">
        <v>1599</v>
      </c>
      <c r="EO86" s="35" t="s">
        <v>1599</v>
      </c>
      <c r="EP86" s="35">
        <v>2</v>
      </c>
      <c r="EQ86" s="35" t="s">
        <v>1599</v>
      </c>
      <c r="ER86" s="35" t="s">
        <v>1599</v>
      </c>
      <c r="ES86" s="35" t="s">
        <v>1599</v>
      </c>
      <c r="ET86" s="35" t="s">
        <v>1599</v>
      </c>
      <c r="EU86" s="35" t="s">
        <v>1599</v>
      </c>
      <c r="EV86" s="35" t="s">
        <v>1599</v>
      </c>
      <c r="EW86" s="35" t="s">
        <v>1599</v>
      </c>
      <c r="EX86" s="35" t="s">
        <v>1599</v>
      </c>
      <c r="EY86" s="35" t="s">
        <v>1599</v>
      </c>
      <c r="EZ86" s="35" t="s">
        <v>1599</v>
      </c>
      <c r="FA86" s="35">
        <v>1</v>
      </c>
      <c r="FB86" s="35" t="s">
        <v>1599</v>
      </c>
      <c r="FC86" s="35" t="s">
        <v>1599</v>
      </c>
      <c r="FD86" s="35" t="s">
        <v>1599</v>
      </c>
      <c r="FE86" s="35" t="s">
        <v>1599</v>
      </c>
      <c r="FF86" s="35" t="s">
        <v>1599</v>
      </c>
      <c r="FG86" s="35" t="s">
        <v>1599</v>
      </c>
      <c r="FH86" s="35" t="s">
        <v>1881</v>
      </c>
      <c r="FI86" s="35" t="s">
        <v>51</v>
      </c>
      <c r="FJ86"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excursionniste</v>
      </c>
      <c r="FK86" s="48" t="str">
        <f>IF(Tableau2[[#This Row],['[tour_exc']]]="excursionniste","exc",IF(Tableau2[[#This Row],['[categorie_corrige']]]="Itinérant","iti","tour"))</f>
        <v>exc</v>
      </c>
      <c r="FL86" s="48" t="str">
        <f>CONCATENATE(Tableau2[[#This Row],['[id_troncon']]],"-",Tableau2[[#This Row],['[profil']]])</f>
        <v>4-exc</v>
      </c>
      <c r="FM86" s="37"/>
      <c r="FN86" s="72" t="s">
        <v>1599</v>
      </c>
      <c r="FS86" s="48" t="str">
        <f>IF(AND(ISTEXT(Tableau2[[#This Row],['[mode_heb_regroupe']]]),Tableau2[[#This Row],['[mode_heb_regroupe']]]="Non marchand"),"Non marchand",IF(AND(ISTEXT(Tableau2[[#This Row],['[mode_heb_regroupe']]]),Tableau2[[#This Row],['[mode_heb_regroupe']]]&lt;&gt;"Non marchand"),"Marchand",""))</f>
        <v/>
      </c>
      <c r="FY86" s="60" t="str">
        <f>IF(ISNUMBER(Tableau2[[#This Row],['[distance_heb_enq']]]),Tableau2[[#This Row],['[distance_heb_enq']]]*(1.1+0.3*EXP(-Tableau2[[#This Row],['[distance_heb_enq']]]/20)),"")</f>
        <v/>
      </c>
      <c r="GM86" s="35"/>
      <c r="GN86" s="35" t="s">
        <v>1599</v>
      </c>
      <c r="GO86" s="35"/>
      <c r="GP86" s="35"/>
      <c r="GQ86" s="35"/>
      <c r="GY86" s="48"/>
      <c r="HB86" s="48" t="str">
        <f>IF(ISNUMBER(Tableau2[[#This Row],['[tour_dep_to']]]),Tableau2[[#This Row],['[tour_dep_to']]]/Tableau2[[#This Row],['[tour_to_nb_jour']]],"")</f>
        <v/>
      </c>
      <c r="HE86" s="20" t="s">
        <v>54</v>
      </c>
      <c r="HF86" s="48" t="str">
        <f>IF(AND(ISTEXT(Tableau2[[#This Row],['[intention_dep']]]),Tableau2[[#This Row],['[tour_exc']]]="excursionniste"),Tableau2[[#This Row],['[intention_dep']]],"")</f>
        <v>Oui</v>
      </c>
      <c r="HG86" s="48" t="str">
        <f>IF(AND(ISTEXT(Tableau2[[#This Row],['[intention_dep']]]),Tableau2[[#This Row],['[tour_exc']]]="touriste"),Tableau2[[#This Row],['[intention_dep']]],"")</f>
        <v/>
      </c>
      <c r="HJ86" s="20"/>
      <c r="HN86" s="20">
        <v>30</v>
      </c>
      <c r="HO86" s="20"/>
      <c r="HP86" s="20" t="s">
        <v>1599</v>
      </c>
      <c r="HQ86" s="20"/>
      <c r="HR86" s="20" t="s">
        <v>1599</v>
      </c>
      <c r="HS86" s="20"/>
      <c r="HT86" s="20" t="s">
        <v>1599</v>
      </c>
      <c r="HU86" s="20"/>
      <c r="HX86" s="20" t="s">
        <v>1599</v>
      </c>
      <c r="JW86"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
      </c>
      <c r="JX86"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86" s="35" t="s">
        <v>1599</v>
      </c>
      <c r="KA86" s="35"/>
      <c r="KB86" s="35"/>
      <c r="KC86" s="35"/>
      <c r="KD86" s="35"/>
      <c r="KE86" s="48"/>
      <c r="KF86" s="35" t="s">
        <v>782</v>
      </c>
      <c r="KG86" s="48"/>
      <c r="KH86" s="44">
        <v>17440</v>
      </c>
      <c r="KI86" s="35" t="s">
        <v>1281</v>
      </c>
      <c r="KL86" s="48" t="str">
        <f>IF(ISNUMBER(Tableau2[[#This Row],['[distance_domicile_enq']]]),Tableau2[[#This Row],['[distance_domicile_enq']]]*(1.1+0.3*EXP(-Tableau2[[#This Row],['[distance_domicile_enq']]]/20)),"")</f>
        <v/>
      </c>
      <c r="KN86" s="48"/>
      <c r="KO86" s="48"/>
      <c r="KP86" s="35"/>
      <c r="KQ86" s="35"/>
      <c r="KR86" s="35"/>
      <c r="KS86" s="35"/>
      <c r="KY86" s="35" t="s">
        <v>1497</v>
      </c>
    </row>
    <row r="87" spans="1:311" x14ac:dyDescent="0.2">
      <c r="A87" s="35" t="s">
        <v>1612</v>
      </c>
      <c r="B87" s="35" t="s">
        <v>568</v>
      </c>
      <c r="C87" s="35" t="s">
        <v>256</v>
      </c>
      <c r="D87" s="60">
        <v>1</v>
      </c>
      <c r="E87" s="48">
        <f>Tableau2[[#This Row],['[taille_totale_groupe_corrige']]]/Tableau2[[#This Row],['[nb_repondant_groupe']]]</f>
        <v>2</v>
      </c>
      <c r="F87" s="48"/>
      <c r="G87" s="48" t="str">
        <f>CONCATENATE(Tableau2[[#This Row],['[id_site_enq']]],"-",Tableau2[[#This Row],['[date_enq_num']]],"-",Tableau2[[#This Row],['[categorie_corrige']]])</f>
        <v>50-43358-</v>
      </c>
      <c r="H87" s="61">
        <v>1</v>
      </c>
      <c r="I87" s="35">
        <v>50</v>
      </c>
      <c r="J87" s="35" t="s">
        <v>795</v>
      </c>
      <c r="K87" s="36">
        <v>43358</v>
      </c>
      <c r="L87" s="37">
        <f t="shared" si="3"/>
        <v>43358</v>
      </c>
      <c r="M87" s="35">
        <v>14</v>
      </c>
      <c r="N87" s="35">
        <v>17</v>
      </c>
      <c r="P87" s="35">
        <v>43</v>
      </c>
      <c r="Q87" s="35">
        <v>4</v>
      </c>
      <c r="R87" s="60" t="str">
        <f>IF(OR(ISNUMBER(Tableau2[[#This Row],['[monvelo_musc']]]),ISNUMBER(Tableau2[[#This Row],['[monvelo_vae']]]),ISNUMBER(Tableau2[[#This Row],['[pret_musc']]]),ISNUMBER(Tableau2[[#This Row],['[pret_vae']]]),ISNUMBER(Tableau2[[#This Row],['[loc_vae']]]),ISNUMBER(Tableau2[[#This Row],['[loc_musc']]])),SUM(Tableau2[[#This Row],['[monvelo_musc']]:['[loc_vae']]]),"")</f>
        <v/>
      </c>
      <c r="S87" s="60" t="str">
        <f>IF(OR(ISNUMBER(Tableau2[[#This Row],['[monvelo_vae']]]),ISNUMBER(Tableau2[[#This Row],['[pret_vae']]]),ISNUMBER(Tableau2[[#This Row],['[loc_vae']]])),Tableau2[[#This Row],['[monvelo_vae']]]+Tableau2[[#This Row],['[pret_vae']]]+Tableau2[[#This Row],['[loc_vae']]],"")</f>
        <v/>
      </c>
      <c r="T87" s="60" t="str">
        <f>IF(OR(ISNUMBER(Tableau2[[#This Row],['[monvelo_musc']]]),ISNUMBER(Tableau2[[#This Row],['[pret_musc']]]),ISNUMBER(Tableau2[[#This Row],['[loc_musc']]])),Tableau2[[#This Row],['[monvelo_musc']]]+Tableau2[[#This Row],['[pret_musc']]]+Tableau2[[#This Row],['[loc_musc']]],"")</f>
        <v/>
      </c>
      <c r="U87" s="60" t="str">
        <f>IF(OR(ISNUMBER(Tableau2[[#This Row],['[loc_musc']]]),ISNUMBER(Tableau2[[#This Row],['[loc_vae']]])),Tableau2[[#This Row],['[loc_musc']]]+Tableau2[[#This Row],['[loc_vae']]],"")</f>
        <v/>
      </c>
      <c r="AL87" s="35" t="s">
        <v>1274</v>
      </c>
      <c r="AM87" s="48" t="s">
        <v>1274</v>
      </c>
      <c r="AN87" s="35" t="s">
        <v>55</v>
      </c>
      <c r="AP87" s="37">
        <v>30</v>
      </c>
      <c r="AQ87" s="72">
        <v>30</v>
      </c>
      <c r="AR87" s="72">
        <v>30</v>
      </c>
      <c r="AS87" s="72">
        <f>Tableau2[[#This Row],['[km_sortie_corrige']]]*Tableau2[[#This Row],['[coef_red']]]</f>
        <v>0</v>
      </c>
      <c r="AT87" s="72">
        <f>Tableau2[[#This Row],['[km_sortie_corrige']]]*Tableau2[[#This Row],['[coef_red']]]*IF(Tableau2[[#This Row],['[type_trajet']]]="Boucle",0.4,1)</f>
        <v>0</v>
      </c>
      <c r="AU87" s="35" t="s">
        <v>1340</v>
      </c>
      <c r="AW87" s="35" t="s">
        <v>1277</v>
      </c>
      <c r="AX87" s="35">
        <v>1</v>
      </c>
      <c r="AY87" s="35">
        <v>0</v>
      </c>
      <c r="AZ87" s="35">
        <v>0</v>
      </c>
      <c r="BA87" s="35">
        <v>0</v>
      </c>
      <c r="BB87" s="35">
        <v>0</v>
      </c>
      <c r="BC87" s="35">
        <v>0</v>
      </c>
      <c r="BD87" s="35">
        <v>0</v>
      </c>
      <c r="BE87" s="35">
        <v>0</v>
      </c>
      <c r="BI87" s="48" t="str">
        <f>IF(OR(Tableau2[[#This Row],['[type_groupe']]]="En famille",Tableau2[[#This Row],['[type_groupe']]]="Avec des amis",Tableau2[[#This Row],['[type_groupe']]]="En club",Tableau2[[#This Row],['[type_groupe']]]="En groupe avec une agence ou TO"),"En groupe",Tableau2[[#This Row],['[type_groupe']]])</f>
        <v>En couple</v>
      </c>
      <c r="BJ87"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couple</v>
      </c>
      <c r="BK87" s="35" t="s">
        <v>1311</v>
      </c>
      <c r="BL87" s="35">
        <v>0</v>
      </c>
      <c r="BM87" s="35">
        <v>1</v>
      </c>
      <c r="BN87" s="35">
        <v>0</v>
      </c>
      <c r="BO87" s="35">
        <v>0</v>
      </c>
      <c r="BP87" s="35">
        <v>0</v>
      </c>
      <c r="BQ87" s="35">
        <v>0</v>
      </c>
      <c r="BR87" s="35">
        <v>0</v>
      </c>
      <c r="BU87" s="72">
        <f>Tableau2[[#This Row],['[nb_enfants']]]+Tableau2[[#This Row],['[nb_adultes']]]</f>
        <v>2</v>
      </c>
      <c r="BV87" s="72">
        <f>Tableau2[[#This Row],['[taille_totale_groupe']]]</f>
        <v>2</v>
      </c>
      <c r="BW87" s="37">
        <v>0</v>
      </c>
      <c r="BX87" s="37">
        <v>2</v>
      </c>
      <c r="BY87" s="35" t="s">
        <v>1370</v>
      </c>
      <c r="BZ87" s="35">
        <v>0</v>
      </c>
      <c r="CA87" s="35">
        <v>0</v>
      </c>
      <c r="CB87" s="35">
        <v>0</v>
      </c>
      <c r="CC87" s="35">
        <v>0</v>
      </c>
      <c r="CD87" s="35">
        <v>0</v>
      </c>
      <c r="CE87" s="35">
        <v>0</v>
      </c>
      <c r="CF87" s="35">
        <v>0</v>
      </c>
      <c r="CG87" s="35">
        <v>0</v>
      </c>
      <c r="CH87" s="35">
        <v>0</v>
      </c>
      <c r="CI87" s="35">
        <v>1</v>
      </c>
      <c r="CJ87" s="35">
        <v>0</v>
      </c>
      <c r="CK87" s="35">
        <v>0</v>
      </c>
      <c r="CL87" s="35">
        <v>0</v>
      </c>
      <c r="CO87" s="35" t="s">
        <v>1322</v>
      </c>
      <c r="CP87" s="35">
        <v>5</v>
      </c>
      <c r="CQ87" s="35" t="s">
        <v>1772</v>
      </c>
      <c r="CR87" s="35">
        <v>0</v>
      </c>
      <c r="CS87" s="35">
        <v>0</v>
      </c>
      <c r="CT87" s="35">
        <v>0</v>
      </c>
      <c r="CU87" s="35">
        <v>0</v>
      </c>
      <c r="CV87" s="35">
        <v>0</v>
      </c>
      <c r="CW87" s="35">
        <v>0</v>
      </c>
      <c r="CX87" s="35">
        <v>0</v>
      </c>
      <c r="CY87" s="35">
        <v>0</v>
      </c>
      <c r="CZ87" s="35">
        <v>0</v>
      </c>
      <c r="DA87" s="35">
        <v>0</v>
      </c>
      <c r="DB87" s="35">
        <v>0</v>
      </c>
      <c r="DC87" s="35">
        <v>1</v>
      </c>
      <c r="DD87" s="35">
        <v>0</v>
      </c>
      <c r="DO87" s="35" t="s">
        <v>1280</v>
      </c>
      <c r="DP87" s="35">
        <v>0</v>
      </c>
      <c r="DQ87" s="35">
        <v>0</v>
      </c>
      <c r="DR87" s="35">
        <v>0</v>
      </c>
      <c r="DS87" s="35">
        <v>0</v>
      </c>
      <c r="DT87" s="35">
        <v>0</v>
      </c>
      <c r="DU87" s="35">
        <v>0</v>
      </c>
      <c r="DV87" s="35">
        <v>0</v>
      </c>
      <c r="DW87" s="35">
        <v>0</v>
      </c>
      <c r="DX87" s="35">
        <v>0</v>
      </c>
      <c r="DY87" s="35">
        <v>0</v>
      </c>
      <c r="DZ87" s="35">
        <v>0</v>
      </c>
      <c r="EA87" s="35">
        <v>0</v>
      </c>
      <c r="EB87" s="35">
        <v>0</v>
      </c>
      <c r="EC87" s="35">
        <v>0</v>
      </c>
      <c r="ED87" s="35">
        <v>1</v>
      </c>
      <c r="EE87" s="35">
        <v>0</v>
      </c>
      <c r="EL87" s="35">
        <v>4</v>
      </c>
      <c r="EM87" s="35">
        <v>4</v>
      </c>
      <c r="EN87" s="35">
        <v>4</v>
      </c>
      <c r="EO87" s="35">
        <v>4</v>
      </c>
      <c r="EP87" s="35">
        <v>4</v>
      </c>
      <c r="EQ87" s="35">
        <v>2</v>
      </c>
      <c r="ER87" s="35" t="s">
        <v>1599</v>
      </c>
      <c r="ES87" s="35">
        <v>3</v>
      </c>
      <c r="ET87" s="35">
        <v>4</v>
      </c>
      <c r="EU87" s="35">
        <v>2</v>
      </c>
      <c r="EV87" s="35">
        <v>2</v>
      </c>
      <c r="EW87" s="35">
        <v>2</v>
      </c>
      <c r="EX87" s="35">
        <v>2</v>
      </c>
      <c r="EY87" s="35">
        <v>2</v>
      </c>
      <c r="EZ87" s="35">
        <v>3</v>
      </c>
      <c r="FA87" s="35">
        <v>2</v>
      </c>
      <c r="FB87" s="35">
        <v>2</v>
      </c>
      <c r="FC87" s="35">
        <v>1</v>
      </c>
      <c r="FD87" s="35">
        <v>1</v>
      </c>
      <c r="FE87" s="35">
        <v>1</v>
      </c>
      <c r="FF87" s="35">
        <v>1</v>
      </c>
      <c r="FG87" s="35">
        <v>1</v>
      </c>
      <c r="FH87" s="35" t="s">
        <v>1881</v>
      </c>
      <c r="FI87" s="35" t="s">
        <v>51</v>
      </c>
      <c r="FJ87"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excursionniste</v>
      </c>
      <c r="FK87" s="48" t="str">
        <f>IF(Tableau2[[#This Row],['[tour_exc']]]="excursionniste","exc",IF(Tableau2[[#This Row],['[categorie_corrige']]]="Itinérant","iti","tour"))</f>
        <v>exc</v>
      </c>
      <c r="FL87" s="48" t="str">
        <f>CONCATENATE(Tableau2[[#This Row],['[id_troncon']]],"-",Tableau2[[#This Row],['[profil']]])</f>
        <v>4-exc</v>
      </c>
      <c r="FM87" s="37"/>
      <c r="FN87" s="72" t="s">
        <v>1599</v>
      </c>
      <c r="FS87" s="48" t="str">
        <f>IF(AND(ISTEXT(Tableau2[[#This Row],['[mode_heb_regroupe']]]),Tableau2[[#This Row],['[mode_heb_regroupe']]]="Non marchand"),"Non marchand",IF(AND(ISTEXT(Tableau2[[#This Row],['[mode_heb_regroupe']]]),Tableau2[[#This Row],['[mode_heb_regroupe']]]&lt;&gt;"Non marchand"),"Marchand",""))</f>
        <v/>
      </c>
      <c r="FY87" s="60" t="str">
        <f>IF(ISNUMBER(Tableau2[[#This Row],['[distance_heb_enq']]]),Tableau2[[#This Row],['[distance_heb_enq']]]*(1.1+0.3*EXP(-Tableau2[[#This Row],['[distance_heb_enq']]]/20)),"")</f>
        <v/>
      </c>
      <c r="GM87" s="35"/>
      <c r="GN87" s="35" t="s">
        <v>1599</v>
      </c>
      <c r="GO87" s="35"/>
      <c r="GP87" s="35"/>
      <c r="GQ87" s="35"/>
      <c r="GY87" s="48"/>
      <c r="HB87" s="48" t="str">
        <f>IF(ISNUMBER(Tableau2[[#This Row],['[tour_dep_to']]]),Tableau2[[#This Row],['[tour_dep_to']]]/Tableau2[[#This Row],['[tour_to_nb_jour']]],"")</f>
        <v/>
      </c>
      <c r="HE87" s="20" t="s">
        <v>54</v>
      </c>
      <c r="HF87" s="48" t="str">
        <f>IF(AND(ISTEXT(Tableau2[[#This Row],['[intention_dep']]]),Tableau2[[#This Row],['[tour_exc']]]="excursionniste"),Tableau2[[#This Row],['[intention_dep']]],"")</f>
        <v>Oui</v>
      </c>
      <c r="HG87" s="48" t="str">
        <f>IF(AND(ISTEXT(Tableau2[[#This Row],['[intention_dep']]]),Tableau2[[#This Row],['[tour_exc']]]="touriste"),Tableau2[[#This Row],['[intention_dep']]],"")</f>
        <v/>
      </c>
      <c r="HJ87" s="20"/>
      <c r="HN87" s="20">
        <v>14</v>
      </c>
      <c r="HO87" s="20"/>
      <c r="HP87" s="20" t="s">
        <v>1599</v>
      </c>
      <c r="HQ87" s="20"/>
      <c r="HR87" s="20" t="s">
        <v>1599</v>
      </c>
      <c r="HS87" s="20"/>
      <c r="HT87" s="20" t="s">
        <v>1599</v>
      </c>
      <c r="HU87" s="20"/>
      <c r="HX87" s="20" t="s">
        <v>1599</v>
      </c>
      <c r="JW87"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
      </c>
      <c r="JX87"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87" s="35" t="s">
        <v>1923</v>
      </c>
      <c r="KA87" s="35">
        <v>0</v>
      </c>
      <c r="KB87" s="35">
        <v>1</v>
      </c>
      <c r="KC87" s="35">
        <v>0</v>
      </c>
      <c r="KD87" s="35"/>
      <c r="KE87" s="48"/>
      <c r="KF87" s="35" t="s">
        <v>1405</v>
      </c>
      <c r="KG87" s="48"/>
      <c r="KH87" s="44">
        <v>17220</v>
      </c>
      <c r="KI87" s="35" t="s">
        <v>1281</v>
      </c>
      <c r="KL87" s="48" t="str">
        <f>IF(ISNUMBER(Tableau2[[#This Row],['[distance_domicile_enq']]]),Tableau2[[#This Row],['[distance_domicile_enq']]]*(1.1+0.3*EXP(-Tableau2[[#This Row],['[distance_domicile_enq']]]/20)),"")</f>
        <v/>
      </c>
      <c r="KN87" s="48"/>
      <c r="KO87" s="48"/>
      <c r="KP87" s="35">
        <v>46</v>
      </c>
      <c r="KQ87" s="35" t="s">
        <v>1301</v>
      </c>
      <c r="KR87" s="35" t="s">
        <v>1345</v>
      </c>
      <c r="KS87" s="35"/>
      <c r="KU87" s="35">
        <v>5000</v>
      </c>
      <c r="KW87" s="35" t="s">
        <v>1303</v>
      </c>
    </row>
    <row r="88" spans="1:311" x14ac:dyDescent="0.2">
      <c r="A88" s="35" t="s">
        <v>1612</v>
      </c>
      <c r="B88" s="35" t="s">
        <v>568</v>
      </c>
      <c r="C88" s="35" t="s">
        <v>257</v>
      </c>
      <c r="D88" s="60">
        <v>1</v>
      </c>
      <c r="E88" s="48">
        <f>Tableau2[[#This Row],['[taille_totale_groupe_corrige']]]/Tableau2[[#This Row],['[nb_repondant_groupe']]]</f>
        <v>1</v>
      </c>
      <c r="F88" s="48"/>
      <c r="G88" s="48" t="str">
        <f>CONCATENATE(Tableau2[[#This Row],['[id_site_enq']]],"-",Tableau2[[#This Row],['[date_enq_num']]],"-",Tableau2[[#This Row],['[categorie_corrige']]])</f>
        <v>50-43358-</v>
      </c>
      <c r="H88" s="61">
        <v>1</v>
      </c>
      <c r="I88" s="35">
        <v>50</v>
      </c>
      <c r="J88" s="35" t="s">
        <v>795</v>
      </c>
      <c r="K88" s="36">
        <v>43358</v>
      </c>
      <c r="L88" s="37">
        <f t="shared" si="3"/>
        <v>43358</v>
      </c>
      <c r="M88" s="35">
        <v>15</v>
      </c>
      <c r="N88" s="35">
        <v>17</v>
      </c>
      <c r="P88" s="35">
        <v>43</v>
      </c>
      <c r="Q88" s="35">
        <v>4</v>
      </c>
      <c r="R88" s="60" t="str">
        <f>IF(OR(ISNUMBER(Tableau2[[#This Row],['[monvelo_musc']]]),ISNUMBER(Tableau2[[#This Row],['[monvelo_vae']]]),ISNUMBER(Tableau2[[#This Row],['[pret_musc']]]),ISNUMBER(Tableau2[[#This Row],['[pret_vae']]]),ISNUMBER(Tableau2[[#This Row],['[loc_vae']]]),ISNUMBER(Tableau2[[#This Row],['[loc_musc']]])),SUM(Tableau2[[#This Row],['[monvelo_musc']]:['[loc_vae']]]),"")</f>
        <v/>
      </c>
      <c r="S88" s="60" t="str">
        <f>IF(OR(ISNUMBER(Tableau2[[#This Row],['[monvelo_vae']]]),ISNUMBER(Tableau2[[#This Row],['[pret_vae']]]),ISNUMBER(Tableau2[[#This Row],['[loc_vae']]])),Tableau2[[#This Row],['[monvelo_vae']]]+Tableau2[[#This Row],['[pret_vae']]]+Tableau2[[#This Row],['[loc_vae']]],"")</f>
        <v/>
      </c>
      <c r="T88" s="60" t="str">
        <f>IF(OR(ISNUMBER(Tableau2[[#This Row],['[monvelo_musc']]]),ISNUMBER(Tableau2[[#This Row],['[pret_musc']]]),ISNUMBER(Tableau2[[#This Row],['[loc_musc']]])),Tableau2[[#This Row],['[monvelo_musc']]]+Tableau2[[#This Row],['[pret_musc']]]+Tableau2[[#This Row],['[loc_musc']]],"")</f>
        <v/>
      </c>
      <c r="U88" s="60" t="str">
        <f>IF(OR(ISNUMBER(Tableau2[[#This Row],['[loc_musc']]]),ISNUMBER(Tableau2[[#This Row],['[loc_vae']]])),Tableau2[[#This Row],['[loc_musc']]]+Tableau2[[#This Row],['[loc_vae']]],"")</f>
        <v/>
      </c>
      <c r="AL88" s="35" t="s">
        <v>1339</v>
      </c>
      <c r="AM88" s="48" t="s">
        <v>1339</v>
      </c>
      <c r="AN88" s="35" t="s">
        <v>50</v>
      </c>
      <c r="AP88" s="37">
        <v>15</v>
      </c>
      <c r="AQ88" s="72">
        <v>15</v>
      </c>
      <c r="AR88" s="72">
        <v>15</v>
      </c>
      <c r="AS88" s="72">
        <f>Tableau2[[#This Row],['[km_sortie_corrige']]]*Tableau2[[#This Row],['[coef_red']]]</f>
        <v>0</v>
      </c>
      <c r="AT88" s="72">
        <f>Tableau2[[#This Row],['[km_sortie_corrige']]]*Tableau2[[#This Row],['[coef_red']]]*IF(Tableau2[[#This Row],['[type_trajet']]]="Boucle",0.4,1)</f>
        <v>0</v>
      </c>
      <c r="AW88" s="35" t="s">
        <v>1277</v>
      </c>
      <c r="AX88" s="35">
        <v>1</v>
      </c>
      <c r="AY88" s="35">
        <v>0</v>
      </c>
      <c r="AZ88" s="35">
        <v>0</v>
      </c>
      <c r="BA88" s="35">
        <v>0</v>
      </c>
      <c r="BB88" s="35">
        <v>0</v>
      </c>
      <c r="BC88" s="35">
        <v>0</v>
      </c>
      <c r="BD88" s="35">
        <v>0</v>
      </c>
      <c r="BE88" s="35">
        <v>0</v>
      </c>
      <c r="BI88" s="48" t="str">
        <f>IF(OR(Tableau2[[#This Row],['[type_groupe']]]="En famille",Tableau2[[#This Row],['[type_groupe']]]="Avec des amis",Tableau2[[#This Row],['[type_groupe']]]="En club",Tableau2[[#This Row],['[type_groupe']]]="En groupe avec une agence ou TO"),"En groupe",Tableau2[[#This Row],['[type_groupe']]])</f>
        <v>Seul</v>
      </c>
      <c r="BJ88"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Seul</v>
      </c>
      <c r="BK88" s="35" t="s">
        <v>1278</v>
      </c>
      <c r="BL88" s="35">
        <v>1</v>
      </c>
      <c r="BM88" s="35">
        <v>0</v>
      </c>
      <c r="BN88" s="35">
        <v>0</v>
      </c>
      <c r="BO88" s="35">
        <v>0</v>
      </c>
      <c r="BP88" s="35">
        <v>0</v>
      </c>
      <c r="BQ88" s="35">
        <v>0</v>
      </c>
      <c r="BR88" s="35">
        <v>0</v>
      </c>
      <c r="BU88" s="72">
        <f>Tableau2[[#This Row],['[nb_enfants']]]+Tableau2[[#This Row],['[nb_adultes']]]</f>
        <v>1</v>
      </c>
      <c r="BV88" s="72">
        <f>Tableau2[[#This Row],['[taille_totale_groupe']]]</f>
        <v>1</v>
      </c>
      <c r="BW88" s="37">
        <v>0</v>
      </c>
      <c r="BX88" s="37">
        <v>1</v>
      </c>
      <c r="BY88" s="35" t="s">
        <v>1367</v>
      </c>
      <c r="BZ88" s="35">
        <v>0</v>
      </c>
      <c r="CA88" s="35">
        <v>0</v>
      </c>
      <c r="CB88" s="35">
        <v>0</v>
      </c>
      <c r="CC88" s="35">
        <v>0</v>
      </c>
      <c r="CD88" s="35">
        <v>0</v>
      </c>
      <c r="CE88" s="35">
        <v>0</v>
      </c>
      <c r="CF88" s="35">
        <v>0</v>
      </c>
      <c r="CG88" s="35">
        <v>1</v>
      </c>
      <c r="CH88" s="35">
        <v>0</v>
      </c>
      <c r="CI88" s="35">
        <v>0</v>
      </c>
      <c r="CJ88" s="35">
        <v>0</v>
      </c>
      <c r="CK88" s="35">
        <v>0</v>
      </c>
      <c r="CL88" s="35">
        <v>0</v>
      </c>
      <c r="CO88" s="35" t="s">
        <v>1322</v>
      </c>
      <c r="CQ88" s="35" t="s">
        <v>1772</v>
      </c>
      <c r="CR88" s="35">
        <v>0</v>
      </c>
      <c r="CS88" s="35">
        <v>0</v>
      </c>
      <c r="CT88" s="35">
        <v>0</v>
      </c>
      <c r="CU88" s="35">
        <v>0</v>
      </c>
      <c r="CV88" s="35">
        <v>0</v>
      </c>
      <c r="CW88" s="35">
        <v>0</v>
      </c>
      <c r="CX88" s="35">
        <v>0</v>
      </c>
      <c r="CY88" s="35">
        <v>0</v>
      </c>
      <c r="CZ88" s="35">
        <v>0</v>
      </c>
      <c r="DA88" s="35">
        <v>0</v>
      </c>
      <c r="DB88" s="35">
        <v>0</v>
      </c>
      <c r="DC88" s="35">
        <v>1</v>
      </c>
      <c r="DD88" s="35">
        <v>0</v>
      </c>
      <c r="DO88" s="35" t="s">
        <v>1280</v>
      </c>
      <c r="DP88" s="35">
        <v>0</v>
      </c>
      <c r="DQ88" s="35">
        <v>0</v>
      </c>
      <c r="DR88" s="35">
        <v>0</v>
      </c>
      <c r="DS88" s="35">
        <v>0</v>
      </c>
      <c r="DT88" s="35">
        <v>0</v>
      </c>
      <c r="DU88" s="35">
        <v>0</v>
      </c>
      <c r="DV88" s="35">
        <v>0</v>
      </c>
      <c r="DW88" s="35">
        <v>0</v>
      </c>
      <c r="DX88" s="35">
        <v>0</v>
      </c>
      <c r="DY88" s="35">
        <v>0</v>
      </c>
      <c r="DZ88" s="35">
        <v>0</v>
      </c>
      <c r="EA88" s="35">
        <v>0</v>
      </c>
      <c r="EB88" s="35">
        <v>0</v>
      </c>
      <c r="EC88" s="35">
        <v>0</v>
      </c>
      <c r="ED88" s="35">
        <v>1</v>
      </c>
      <c r="EE88" s="35">
        <v>0</v>
      </c>
      <c r="EL88" s="35">
        <v>4</v>
      </c>
      <c r="EM88" s="35">
        <v>4</v>
      </c>
      <c r="EN88" s="35">
        <v>3</v>
      </c>
      <c r="EO88" s="35">
        <v>4</v>
      </c>
      <c r="EP88" s="35">
        <v>3</v>
      </c>
      <c r="EQ88" s="35">
        <v>3</v>
      </c>
      <c r="ER88" s="35" t="s">
        <v>1599</v>
      </c>
      <c r="ES88" s="35" t="s">
        <v>1599</v>
      </c>
      <c r="ET88" s="35">
        <v>4</v>
      </c>
      <c r="EU88" s="35">
        <v>4</v>
      </c>
      <c r="EV88" s="35" t="s">
        <v>1599</v>
      </c>
      <c r="EW88" s="35" t="s">
        <v>1599</v>
      </c>
      <c r="EX88" s="35" t="s">
        <v>1599</v>
      </c>
      <c r="EY88" s="35" t="s">
        <v>1599</v>
      </c>
      <c r="EZ88" s="35" t="s">
        <v>1599</v>
      </c>
      <c r="FA88" s="35" t="s">
        <v>1599</v>
      </c>
      <c r="FB88" s="35" t="s">
        <v>1599</v>
      </c>
      <c r="FC88" s="35" t="s">
        <v>1599</v>
      </c>
      <c r="FD88" s="35" t="s">
        <v>1599</v>
      </c>
      <c r="FE88" s="35" t="s">
        <v>1599</v>
      </c>
      <c r="FF88" s="35" t="s">
        <v>1599</v>
      </c>
      <c r="FG88" s="35" t="s">
        <v>1599</v>
      </c>
      <c r="FH88" s="35" t="s">
        <v>1881</v>
      </c>
      <c r="FI88" s="35" t="s">
        <v>51</v>
      </c>
      <c r="FJ88"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excursionniste</v>
      </c>
      <c r="FK88" s="48" t="str">
        <f>IF(Tableau2[[#This Row],['[tour_exc']]]="excursionniste","exc",IF(Tableau2[[#This Row],['[categorie_corrige']]]="Itinérant","iti","tour"))</f>
        <v>exc</v>
      </c>
      <c r="FL88" s="48" t="str">
        <f>CONCATENATE(Tableau2[[#This Row],['[id_troncon']]],"-",Tableau2[[#This Row],['[profil']]])</f>
        <v>4-exc</v>
      </c>
      <c r="FM88" s="37"/>
      <c r="FN88" s="72" t="s">
        <v>1599</v>
      </c>
      <c r="FS88" s="48" t="str">
        <f>IF(AND(ISTEXT(Tableau2[[#This Row],['[mode_heb_regroupe']]]),Tableau2[[#This Row],['[mode_heb_regroupe']]]="Non marchand"),"Non marchand",IF(AND(ISTEXT(Tableau2[[#This Row],['[mode_heb_regroupe']]]),Tableau2[[#This Row],['[mode_heb_regroupe']]]&lt;&gt;"Non marchand"),"Marchand",""))</f>
        <v/>
      </c>
      <c r="FY88" s="60" t="str">
        <f>IF(ISNUMBER(Tableau2[[#This Row],['[distance_heb_enq']]]),Tableau2[[#This Row],['[distance_heb_enq']]]*(1.1+0.3*EXP(-Tableau2[[#This Row],['[distance_heb_enq']]]/20)),"")</f>
        <v/>
      </c>
      <c r="GM88" s="35"/>
      <c r="GN88" s="35" t="s">
        <v>1599</v>
      </c>
      <c r="GO88" s="35"/>
      <c r="GP88" s="35"/>
      <c r="GQ88" s="35"/>
      <c r="GY88" s="48"/>
      <c r="HB88" s="48" t="str">
        <f>IF(ISNUMBER(Tableau2[[#This Row],['[tour_dep_to']]]),Tableau2[[#This Row],['[tour_dep_to']]]/Tableau2[[#This Row],['[tour_to_nb_jour']]],"")</f>
        <v/>
      </c>
      <c r="HE88" s="20" t="s">
        <v>51</v>
      </c>
      <c r="HF88" s="48" t="str">
        <f>IF(AND(ISTEXT(Tableau2[[#This Row],['[intention_dep']]]),Tableau2[[#This Row],['[tour_exc']]]="excursionniste"),Tableau2[[#This Row],['[intention_dep']]],"")</f>
        <v>Non</v>
      </c>
      <c r="HG88" s="48" t="str">
        <f>IF(AND(ISTEXT(Tableau2[[#This Row],['[intention_dep']]]),Tableau2[[#This Row],['[tour_exc']]]="touriste"),Tableau2[[#This Row],['[intention_dep']]],"")</f>
        <v/>
      </c>
      <c r="HJ88" s="20"/>
      <c r="HN88" s="20" t="s">
        <v>1599</v>
      </c>
      <c r="HO88" s="20"/>
      <c r="HP88" s="20" t="s">
        <v>1599</v>
      </c>
      <c r="HQ88" s="20"/>
      <c r="HR88" s="20" t="s">
        <v>1599</v>
      </c>
      <c r="HS88" s="20"/>
      <c r="HT88" s="20" t="s">
        <v>1599</v>
      </c>
      <c r="HU88" s="20"/>
      <c r="HX88" s="20" t="s">
        <v>1599</v>
      </c>
      <c r="JW88"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
      </c>
      <c r="JX88"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88" s="35" t="s">
        <v>1325</v>
      </c>
      <c r="KA88" s="35">
        <v>1</v>
      </c>
      <c r="KB88" s="35">
        <v>0</v>
      </c>
      <c r="KC88" s="35">
        <v>0</v>
      </c>
      <c r="KD88" s="35"/>
      <c r="KE88" s="48"/>
      <c r="KF88" s="35" t="s">
        <v>795</v>
      </c>
      <c r="KG88" s="48"/>
      <c r="KH88" s="44">
        <v>17000</v>
      </c>
      <c r="KI88" s="35" t="s">
        <v>1281</v>
      </c>
      <c r="KL88" s="48" t="str">
        <f>IF(ISNUMBER(Tableau2[[#This Row],['[distance_domicile_enq']]]),Tableau2[[#This Row],['[distance_domicile_enq']]]*(1.1+0.3*EXP(-Tableau2[[#This Row],['[distance_domicile_enq']]]/20)),"")</f>
        <v/>
      </c>
      <c r="KN88" s="48"/>
      <c r="KO88" s="48"/>
      <c r="KP88" s="35">
        <v>68</v>
      </c>
      <c r="KQ88" s="35" t="s">
        <v>1301</v>
      </c>
      <c r="KR88" s="35" t="s">
        <v>1283</v>
      </c>
      <c r="KS88" s="35"/>
      <c r="KU88" s="35">
        <v>1000</v>
      </c>
      <c r="KW88" s="35" t="s">
        <v>1284</v>
      </c>
    </row>
    <row r="89" spans="1:311" x14ac:dyDescent="0.2">
      <c r="A89" s="35" t="s">
        <v>1612</v>
      </c>
      <c r="B89" s="35" t="s">
        <v>568</v>
      </c>
      <c r="C89" s="35" t="s">
        <v>258</v>
      </c>
      <c r="D89" s="60">
        <v>1</v>
      </c>
      <c r="E89" s="48">
        <f>Tableau2[[#This Row],['[taille_totale_groupe_corrige']]]/Tableau2[[#This Row],['[nb_repondant_groupe']]]</f>
        <v>1</v>
      </c>
      <c r="F89" s="48"/>
      <c r="G89" s="48" t="str">
        <f>CONCATENATE(Tableau2[[#This Row],['[id_site_enq']]],"-",Tableau2[[#This Row],['[date_enq_num']]],"-",Tableau2[[#This Row],['[categorie_corrige']]])</f>
        <v>50-43358-</v>
      </c>
      <c r="H89" s="61">
        <v>1</v>
      </c>
      <c r="I89" s="35">
        <v>50</v>
      </c>
      <c r="J89" s="35" t="s">
        <v>795</v>
      </c>
      <c r="K89" s="36">
        <v>43358</v>
      </c>
      <c r="L89" s="37">
        <f t="shared" si="3"/>
        <v>43358</v>
      </c>
      <c r="M89" s="35">
        <v>15</v>
      </c>
      <c r="N89" s="35">
        <v>17</v>
      </c>
      <c r="P89" s="35">
        <v>43</v>
      </c>
      <c r="Q89" s="35">
        <v>4</v>
      </c>
      <c r="R89" s="60" t="str">
        <f>IF(OR(ISNUMBER(Tableau2[[#This Row],['[monvelo_musc']]]),ISNUMBER(Tableau2[[#This Row],['[monvelo_vae']]]),ISNUMBER(Tableau2[[#This Row],['[pret_musc']]]),ISNUMBER(Tableau2[[#This Row],['[pret_vae']]]),ISNUMBER(Tableau2[[#This Row],['[loc_vae']]]),ISNUMBER(Tableau2[[#This Row],['[loc_musc']]])),SUM(Tableau2[[#This Row],['[monvelo_musc']]:['[loc_vae']]]),"")</f>
        <v/>
      </c>
      <c r="S89" s="60" t="str">
        <f>IF(OR(ISNUMBER(Tableau2[[#This Row],['[monvelo_vae']]]),ISNUMBER(Tableau2[[#This Row],['[pret_vae']]]),ISNUMBER(Tableau2[[#This Row],['[loc_vae']]])),Tableau2[[#This Row],['[monvelo_vae']]]+Tableau2[[#This Row],['[pret_vae']]]+Tableau2[[#This Row],['[loc_vae']]],"")</f>
        <v/>
      </c>
      <c r="T89" s="60" t="str">
        <f>IF(OR(ISNUMBER(Tableau2[[#This Row],['[monvelo_musc']]]),ISNUMBER(Tableau2[[#This Row],['[pret_musc']]]),ISNUMBER(Tableau2[[#This Row],['[loc_musc']]])),Tableau2[[#This Row],['[monvelo_musc']]]+Tableau2[[#This Row],['[pret_musc']]]+Tableau2[[#This Row],['[loc_musc']]],"")</f>
        <v/>
      </c>
      <c r="U89" s="60" t="str">
        <f>IF(OR(ISNUMBER(Tableau2[[#This Row],['[loc_musc']]]),ISNUMBER(Tableau2[[#This Row],['[loc_vae']]])),Tableau2[[#This Row],['[loc_musc']]]+Tableau2[[#This Row],['[loc_vae']]],"")</f>
        <v/>
      </c>
      <c r="AL89" s="35" t="s">
        <v>1339</v>
      </c>
      <c r="AM89" s="48" t="s">
        <v>1339</v>
      </c>
      <c r="AN89" s="35" t="s">
        <v>50</v>
      </c>
      <c r="AP89" s="37">
        <v>50</v>
      </c>
      <c r="AQ89" s="72">
        <v>50</v>
      </c>
      <c r="AR89" s="72">
        <v>50</v>
      </c>
      <c r="AS89" s="72">
        <f>Tableau2[[#This Row],['[km_sortie_corrige']]]*Tableau2[[#This Row],['[coef_red']]]</f>
        <v>0</v>
      </c>
      <c r="AT89" s="72">
        <f>Tableau2[[#This Row],['[km_sortie_corrige']]]*Tableau2[[#This Row],['[coef_red']]]*IF(Tableau2[[#This Row],['[type_trajet']]]="Boucle",0.4,1)</f>
        <v>0</v>
      </c>
      <c r="AU89" s="35" t="s">
        <v>1276</v>
      </c>
      <c r="AW89" s="35" t="s">
        <v>1277</v>
      </c>
      <c r="AX89" s="35">
        <v>1</v>
      </c>
      <c r="AY89" s="35">
        <v>0</v>
      </c>
      <c r="AZ89" s="35">
        <v>0</v>
      </c>
      <c r="BA89" s="35">
        <v>0</v>
      </c>
      <c r="BB89" s="35">
        <v>0</v>
      </c>
      <c r="BC89" s="35">
        <v>0</v>
      </c>
      <c r="BD89" s="35">
        <v>0</v>
      </c>
      <c r="BE89" s="35">
        <v>0</v>
      </c>
      <c r="BH89" s="37">
        <v>15</v>
      </c>
      <c r="BI89" s="48" t="str">
        <f>IF(OR(Tableau2[[#This Row],['[type_groupe']]]="En famille",Tableau2[[#This Row],['[type_groupe']]]="Avec des amis",Tableau2[[#This Row],['[type_groupe']]]="En club",Tableau2[[#This Row],['[type_groupe']]]="En groupe avec une agence ou TO"),"En groupe",Tableau2[[#This Row],['[type_groupe']]])</f>
        <v>Seul</v>
      </c>
      <c r="BJ89"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Seul</v>
      </c>
      <c r="BK89" s="35" t="s">
        <v>1278</v>
      </c>
      <c r="BL89" s="35">
        <v>1</v>
      </c>
      <c r="BM89" s="35">
        <v>0</v>
      </c>
      <c r="BN89" s="35">
        <v>0</v>
      </c>
      <c r="BO89" s="35">
        <v>0</v>
      </c>
      <c r="BP89" s="35">
        <v>0</v>
      </c>
      <c r="BQ89" s="35">
        <v>0</v>
      </c>
      <c r="BR89" s="35">
        <v>0</v>
      </c>
      <c r="BU89" s="72">
        <f>Tableau2[[#This Row],['[nb_enfants']]]+Tableau2[[#This Row],['[nb_adultes']]]</f>
        <v>1</v>
      </c>
      <c r="BV89" s="72">
        <f>Tableau2[[#This Row],['[taille_totale_groupe']]]</f>
        <v>1</v>
      </c>
      <c r="BW89" s="37">
        <v>0</v>
      </c>
      <c r="BX89" s="37">
        <v>1</v>
      </c>
      <c r="BY89" s="35" t="s">
        <v>1288</v>
      </c>
      <c r="BZ89" s="35">
        <v>1</v>
      </c>
      <c r="CA89" s="35">
        <v>0</v>
      </c>
      <c r="CB89" s="35">
        <v>0</v>
      </c>
      <c r="CC89" s="35">
        <v>0</v>
      </c>
      <c r="CD89" s="35">
        <v>0</v>
      </c>
      <c r="CE89" s="35">
        <v>0</v>
      </c>
      <c r="CF89" s="35">
        <v>0</v>
      </c>
      <c r="CG89" s="35">
        <v>0</v>
      </c>
      <c r="CH89" s="35">
        <v>0</v>
      </c>
      <c r="CI89" s="35">
        <v>0</v>
      </c>
      <c r="CJ89" s="35">
        <v>0</v>
      </c>
      <c r="CK89" s="35">
        <v>0</v>
      </c>
      <c r="CL89" s="35">
        <v>0</v>
      </c>
      <c r="CO89" s="35" t="s">
        <v>1291</v>
      </c>
      <c r="CP89" s="35">
        <v>10</v>
      </c>
      <c r="CQ89" s="35" t="s">
        <v>1772</v>
      </c>
      <c r="CR89" s="35">
        <v>0</v>
      </c>
      <c r="CS89" s="35">
        <v>0</v>
      </c>
      <c r="CT89" s="35">
        <v>0</v>
      </c>
      <c r="CU89" s="35">
        <v>0</v>
      </c>
      <c r="CV89" s="35">
        <v>0</v>
      </c>
      <c r="CW89" s="35">
        <v>0</v>
      </c>
      <c r="CX89" s="35">
        <v>0</v>
      </c>
      <c r="CY89" s="35">
        <v>0</v>
      </c>
      <c r="CZ89" s="35">
        <v>0</v>
      </c>
      <c r="DA89" s="35">
        <v>0</v>
      </c>
      <c r="DB89" s="35">
        <v>0</v>
      </c>
      <c r="DC89" s="35">
        <v>1</v>
      </c>
      <c r="DD89" s="35">
        <v>0</v>
      </c>
      <c r="DO89" s="35" t="s">
        <v>1293</v>
      </c>
      <c r="DP89" s="35">
        <v>1</v>
      </c>
      <c r="DQ89" s="35">
        <v>0</v>
      </c>
      <c r="DR89" s="35">
        <v>0</v>
      </c>
      <c r="DS89" s="35">
        <v>0</v>
      </c>
      <c r="DT89" s="35">
        <v>0</v>
      </c>
      <c r="DU89" s="35">
        <v>0</v>
      </c>
      <c r="DV89" s="35">
        <v>0</v>
      </c>
      <c r="DW89" s="35">
        <v>0</v>
      </c>
      <c r="DX89" s="35">
        <v>0</v>
      </c>
      <c r="DY89" s="35">
        <v>0</v>
      </c>
      <c r="DZ89" s="35">
        <v>0</v>
      </c>
      <c r="EA89" s="35">
        <v>0</v>
      </c>
      <c r="EB89" s="35">
        <v>0</v>
      </c>
      <c r="EC89" s="35">
        <v>0</v>
      </c>
      <c r="ED89" s="35">
        <v>0</v>
      </c>
      <c r="EE89" s="35">
        <v>0</v>
      </c>
      <c r="EL89" s="35">
        <v>4</v>
      </c>
      <c r="EM89" s="35" t="s">
        <v>1599</v>
      </c>
      <c r="EN89" s="35" t="s">
        <v>1599</v>
      </c>
      <c r="EO89" s="35" t="s">
        <v>1599</v>
      </c>
      <c r="EP89" s="35" t="s">
        <v>1599</v>
      </c>
      <c r="EQ89" s="35" t="s">
        <v>1599</v>
      </c>
      <c r="ER89" s="35" t="s">
        <v>1599</v>
      </c>
      <c r="ES89" s="35">
        <v>4</v>
      </c>
      <c r="ET89" s="35" t="s">
        <v>1599</v>
      </c>
      <c r="EU89" s="35" t="s">
        <v>1599</v>
      </c>
      <c r="EV89" s="35" t="s">
        <v>1599</v>
      </c>
      <c r="EW89" s="35" t="s">
        <v>1599</v>
      </c>
      <c r="EX89" s="35" t="s">
        <v>1599</v>
      </c>
      <c r="EY89" s="35" t="s">
        <v>1599</v>
      </c>
      <c r="EZ89" s="35" t="s">
        <v>1599</v>
      </c>
      <c r="FA89" s="35" t="s">
        <v>1599</v>
      </c>
      <c r="FB89" s="35" t="s">
        <v>1599</v>
      </c>
      <c r="FC89" s="35" t="s">
        <v>1599</v>
      </c>
      <c r="FD89" s="35" t="s">
        <v>1599</v>
      </c>
      <c r="FE89" s="35" t="s">
        <v>1599</v>
      </c>
      <c r="FF89" s="35" t="s">
        <v>1599</v>
      </c>
      <c r="FG89" s="35" t="s">
        <v>1599</v>
      </c>
      <c r="FH89" s="35" t="s">
        <v>1296</v>
      </c>
      <c r="FI89" s="35" t="s">
        <v>51</v>
      </c>
      <c r="FJ89"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excursionniste</v>
      </c>
      <c r="FK89" s="48" t="str">
        <f>IF(Tableau2[[#This Row],['[tour_exc']]]="excursionniste","exc",IF(Tableau2[[#This Row],['[categorie_corrige']]]="Itinérant","iti","tour"))</f>
        <v>exc</v>
      </c>
      <c r="FL89" s="48" t="str">
        <f>CONCATENATE(Tableau2[[#This Row],['[id_troncon']]],"-",Tableau2[[#This Row],['[profil']]])</f>
        <v>4-exc</v>
      </c>
      <c r="FM89" s="37"/>
      <c r="FN89" s="72" t="s">
        <v>1599</v>
      </c>
      <c r="FS89" s="48" t="str">
        <f>IF(AND(ISTEXT(Tableau2[[#This Row],['[mode_heb_regroupe']]]),Tableau2[[#This Row],['[mode_heb_regroupe']]]="Non marchand"),"Non marchand",IF(AND(ISTEXT(Tableau2[[#This Row],['[mode_heb_regroupe']]]),Tableau2[[#This Row],['[mode_heb_regroupe']]]&lt;&gt;"Non marchand"),"Marchand",""))</f>
        <v/>
      </c>
      <c r="FY89" s="60" t="str">
        <f>IF(ISNUMBER(Tableau2[[#This Row],['[distance_heb_enq']]]),Tableau2[[#This Row],['[distance_heb_enq']]]*(1.1+0.3*EXP(-Tableau2[[#This Row],['[distance_heb_enq']]]/20)),"")</f>
        <v/>
      </c>
      <c r="GM89" s="35"/>
      <c r="GN89" s="35" t="s">
        <v>1599</v>
      </c>
      <c r="GO89" s="35"/>
      <c r="GP89" s="35"/>
      <c r="GQ89" s="35"/>
      <c r="GY89" s="48"/>
      <c r="HB89" s="48" t="str">
        <f>IF(ISNUMBER(Tableau2[[#This Row],['[tour_dep_to']]]),Tableau2[[#This Row],['[tour_dep_to']]]/Tableau2[[#This Row],['[tour_to_nb_jour']]],"")</f>
        <v/>
      </c>
      <c r="HE89" s="20" t="s">
        <v>51</v>
      </c>
      <c r="HF89" s="48" t="str">
        <f>IF(AND(ISTEXT(Tableau2[[#This Row],['[intention_dep']]]),Tableau2[[#This Row],['[tour_exc']]]="excursionniste"),Tableau2[[#This Row],['[intention_dep']]],"")</f>
        <v>Non</v>
      </c>
      <c r="HG89" s="48" t="str">
        <f>IF(AND(ISTEXT(Tableau2[[#This Row],['[intention_dep']]]),Tableau2[[#This Row],['[tour_exc']]]="touriste"),Tableau2[[#This Row],['[intention_dep']]],"")</f>
        <v/>
      </c>
      <c r="HJ89" s="20"/>
      <c r="HN89" s="20" t="s">
        <v>1599</v>
      </c>
      <c r="HO89" s="20"/>
      <c r="HP89" s="20" t="s">
        <v>1599</v>
      </c>
      <c r="HQ89" s="20"/>
      <c r="HR89" s="20" t="s">
        <v>1599</v>
      </c>
      <c r="HS89" s="20"/>
      <c r="HT89" s="20" t="s">
        <v>1599</v>
      </c>
      <c r="HU89" s="20"/>
      <c r="HX89" s="20" t="s">
        <v>1599</v>
      </c>
      <c r="JW89"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
      </c>
      <c r="JX89"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89" s="35" t="s">
        <v>1923</v>
      </c>
      <c r="KA89" s="35">
        <v>0</v>
      </c>
      <c r="KB89" s="35">
        <v>1</v>
      </c>
      <c r="KC89" s="35">
        <v>0</v>
      </c>
      <c r="KD89" s="35"/>
      <c r="KE89" s="48"/>
      <c r="KF89" s="35" t="s">
        <v>788</v>
      </c>
      <c r="KG89" s="48"/>
      <c r="KH89" s="44">
        <v>17139</v>
      </c>
      <c r="KI89" s="35" t="s">
        <v>1281</v>
      </c>
      <c r="KL89" s="48" t="str">
        <f>IF(ISNUMBER(Tableau2[[#This Row],['[distance_domicile_enq']]]),Tableau2[[#This Row],['[distance_domicile_enq']]]*(1.1+0.3*EXP(-Tableau2[[#This Row],['[distance_domicile_enq']]]/20)),"")</f>
        <v/>
      </c>
      <c r="KN89" s="48"/>
      <c r="KO89" s="48"/>
      <c r="KP89" s="35"/>
      <c r="KQ89" s="35"/>
      <c r="KR89" s="35"/>
      <c r="KS89" s="35"/>
      <c r="KY89" s="35" t="s">
        <v>1498</v>
      </c>
    </row>
    <row r="90" spans="1:311" x14ac:dyDescent="0.2">
      <c r="A90" s="35" t="s">
        <v>1612</v>
      </c>
      <c r="B90" s="35" t="s">
        <v>568</v>
      </c>
      <c r="C90" s="35" t="s">
        <v>259</v>
      </c>
      <c r="D90" s="60">
        <v>1</v>
      </c>
      <c r="E90" s="48">
        <f>Tableau2[[#This Row],['[taille_totale_groupe_corrige']]]/Tableau2[[#This Row],['[nb_repondant_groupe']]]</f>
        <v>2</v>
      </c>
      <c r="F90" s="48"/>
      <c r="G90" s="48" t="str">
        <f>CONCATENATE(Tableau2[[#This Row],['[id_site_enq']]],"-",Tableau2[[#This Row],['[date_enq_num']]],"-",Tableau2[[#This Row],['[categorie_corrige']]])</f>
        <v>50-43358-</v>
      </c>
      <c r="H90" s="61">
        <v>1</v>
      </c>
      <c r="I90" s="35">
        <v>50</v>
      </c>
      <c r="J90" s="35" t="s">
        <v>795</v>
      </c>
      <c r="K90" s="36">
        <v>43358</v>
      </c>
      <c r="L90" s="37">
        <f t="shared" si="3"/>
        <v>43358</v>
      </c>
      <c r="M90" s="35">
        <v>15</v>
      </c>
      <c r="N90" s="35">
        <v>17</v>
      </c>
      <c r="P90" s="35">
        <v>43</v>
      </c>
      <c r="Q90" s="35">
        <v>4</v>
      </c>
      <c r="R90" s="60" t="str">
        <f>IF(OR(ISNUMBER(Tableau2[[#This Row],['[monvelo_musc']]]),ISNUMBER(Tableau2[[#This Row],['[monvelo_vae']]]),ISNUMBER(Tableau2[[#This Row],['[pret_musc']]]),ISNUMBER(Tableau2[[#This Row],['[pret_vae']]]),ISNUMBER(Tableau2[[#This Row],['[loc_vae']]]),ISNUMBER(Tableau2[[#This Row],['[loc_musc']]])),SUM(Tableau2[[#This Row],['[monvelo_musc']]:['[loc_vae']]]),"")</f>
        <v/>
      </c>
      <c r="S90" s="60" t="str">
        <f>IF(OR(ISNUMBER(Tableau2[[#This Row],['[monvelo_vae']]]),ISNUMBER(Tableau2[[#This Row],['[pret_vae']]]),ISNUMBER(Tableau2[[#This Row],['[loc_vae']]])),Tableau2[[#This Row],['[monvelo_vae']]]+Tableau2[[#This Row],['[pret_vae']]]+Tableau2[[#This Row],['[loc_vae']]],"")</f>
        <v/>
      </c>
      <c r="T90" s="60" t="str">
        <f>IF(OR(ISNUMBER(Tableau2[[#This Row],['[monvelo_musc']]]),ISNUMBER(Tableau2[[#This Row],['[pret_musc']]]),ISNUMBER(Tableau2[[#This Row],['[loc_musc']]])),Tableau2[[#This Row],['[monvelo_musc']]]+Tableau2[[#This Row],['[pret_musc']]]+Tableau2[[#This Row],['[loc_musc']]],"")</f>
        <v/>
      </c>
      <c r="U90" s="60" t="str">
        <f>IF(OR(ISNUMBER(Tableau2[[#This Row],['[loc_musc']]]),ISNUMBER(Tableau2[[#This Row],['[loc_vae']]])),Tableau2[[#This Row],['[loc_musc']]]+Tableau2[[#This Row],['[loc_vae']]],"")</f>
        <v/>
      </c>
      <c r="AL90" s="35" t="s">
        <v>1274</v>
      </c>
      <c r="AM90" s="48" t="s">
        <v>1274</v>
      </c>
      <c r="AN90" s="35" t="s">
        <v>50</v>
      </c>
      <c r="AP90" s="37">
        <v>10</v>
      </c>
      <c r="AQ90" s="72">
        <v>10</v>
      </c>
      <c r="AR90" s="72">
        <v>10</v>
      </c>
      <c r="AS90" s="72">
        <f>Tableau2[[#This Row],['[km_sortie_corrige']]]*Tableau2[[#This Row],['[coef_red']]]</f>
        <v>0</v>
      </c>
      <c r="AT90" s="72">
        <f>Tableau2[[#This Row],['[km_sortie_corrige']]]*Tableau2[[#This Row],['[coef_red']]]*IF(Tableau2[[#This Row],['[type_trajet']]]="Boucle",0.4,1)</f>
        <v>0</v>
      </c>
      <c r="AU90" s="35" t="s">
        <v>1340</v>
      </c>
      <c r="AW90" s="35" t="s">
        <v>1277</v>
      </c>
      <c r="AX90" s="35">
        <v>1</v>
      </c>
      <c r="AY90" s="35">
        <v>0</v>
      </c>
      <c r="AZ90" s="35">
        <v>0</v>
      </c>
      <c r="BA90" s="35">
        <v>0</v>
      </c>
      <c r="BB90" s="35">
        <v>0</v>
      </c>
      <c r="BC90" s="35">
        <v>0</v>
      </c>
      <c r="BD90" s="35">
        <v>0</v>
      </c>
      <c r="BE90" s="35">
        <v>0</v>
      </c>
      <c r="BI90" s="48" t="str">
        <f>IF(OR(Tableau2[[#This Row],['[type_groupe']]]="En famille",Tableau2[[#This Row],['[type_groupe']]]="Avec des amis",Tableau2[[#This Row],['[type_groupe']]]="En club",Tableau2[[#This Row],['[type_groupe']]]="En groupe avec une agence ou TO"),"En groupe",Tableau2[[#This Row],['[type_groupe']]])</f>
        <v>En couple</v>
      </c>
      <c r="BJ90"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couple</v>
      </c>
      <c r="BK90" s="35" t="s">
        <v>1311</v>
      </c>
      <c r="BL90" s="35">
        <v>0</v>
      </c>
      <c r="BM90" s="35">
        <v>1</v>
      </c>
      <c r="BN90" s="35">
        <v>0</v>
      </c>
      <c r="BO90" s="35">
        <v>0</v>
      </c>
      <c r="BP90" s="35">
        <v>0</v>
      </c>
      <c r="BQ90" s="35">
        <v>0</v>
      </c>
      <c r="BR90" s="35">
        <v>0</v>
      </c>
      <c r="BU90" s="72">
        <f>Tableau2[[#This Row],['[nb_enfants']]]+Tableau2[[#This Row],['[nb_adultes']]]</f>
        <v>2</v>
      </c>
      <c r="BV90" s="72">
        <f>Tableau2[[#This Row],['[taille_totale_groupe']]]</f>
        <v>2</v>
      </c>
      <c r="BW90" s="37">
        <v>0</v>
      </c>
      <c r="BX90" s="37">
        <v>2</v>
      </c>
      <c r="BY90" s="35" t="s">
        <v>1370</v>
      </c>
      <c r="BZ90" s="35">
        <v>0</v>
      </c>
      <c r="CA90" s="35">
        <v>0</v>
      </c>
      <c r="CB90" s="35">
        <v>0</v>
      </c>
      <c r="CC90" s="35">
        <v>0</v>
      </c>
      <c r="CD90" s="35">
        <v>0</v>
      </c>
      <c r="CE90" s="35">
        <v>0</v>
      </c>
      <c r="CF90" s="35">
        <v>0</v>
      </c>
      <c r="CG90" s="35">
        <v>0</v>
      </c>
      <c r="CH90" s="35">
        <v>0</v>
      </c>
      <c r="CI90" s="35">
        <v>1</v>
      </c>
      <c r="CJ90" s="35">
        <v>0</v>
      </c>
      <c r="CK90" s="35">
        <v>0</v>
      </c>
      <c r="CL90" s="35">
        <v>0</v>
      </c>
      <c r="CO90" s="35" t="s">
        <v>1291</v>
      </c>
      <c r="CP90" s="35">
        <v>10</v>
      </c>
      <c r="CQ90" s="35" t="s">
        <v>1772</v>
      </c>
      <c r="CR90" s="35">
        <v>0</v>
      </c>
      <c r="CS90" s="35">
        <v>0</v>
      </c>
      <c r="CT90" s="35">
        <v>0</v>
      </c>
      <c r="CU90" s="35">
        <v>0</v>
      </c>
      <c r="CV90" s="35">
        <v>0</v>
      </c>
      <c r="CW90" s="35">
        <v>0</v>
      </c>
      <c r="CX90" s="35">
        <v>0</v>
      </c>
      <c r="CY90" s="35">
        <v>0</v>
      </c>
      <c r="CZ90" s="35">
        <v>0</v>
      </c>
      <c r="DA90" s="35">
        <v>0</v>
      </c>
      <c r="DB90" s="35">
        <v>0</v>
      </c>
      <c r="DC90" s="35">
        <v>1</v>
      </c>
      <c r="DD90" s="35">
        <v>0</v>
      </c>
      <c r="DO90" s="35" t="s">
        <v>1280</v>
      </c>
      <c r="DP90" s="35">
        <v>0</v>
      </c>
      <c r="DQ90" s="35">
        <v>0</v>
      </c>
      <c r="DR90" s="35">
        <v>0</v>
      </c>
      <c r="DS90" s="35">
        <v>0</v>
      </c>
      <c r="DT90" s="35">
        <v>0</v>
      </c>
      <c r="DU90" s="35">
        <v>0</v>
      </c>
      <c r="DV90" s="35">
        <v>0</v>
      </c>
      <c r="DW90" s="35">
        <v>0</v>
      </c>
      <c r="DX90" s="35">
        <v>0</v>
      </c>
      <c r="DY90" s="35">
        <v>0</v>
      </c>
      <c r="DZ90" s="35">
        <v>0</v>
      </c>
      <c r="EA90" s="35">
        <v>0</v>
      </c>
      <c r="EB90" s="35">
        <v>0</v>
      </c>
      <c r="EC90" s="35">
        <v>0</v>
      </c>
      <c r="ED90" s="35">
        <v>1</v>
      </c>
      <c r="EE90" s="35">
        <v>0</v>
      </c>
      <c r="EL90" s="35">
        <v>4</v>
      </c>
      <c r="EM90" s="35">
        <v>3</v>
      </c>
      <c r="EN90" s="35">
        <v>3</v>
      </c>
      <c r="EO90" s="35">
        <v>4</v>
      </c>
      <c r="EP90" s="35" t="s">
        <v>1599</v>
      </c>
      <c r="EQ90" s="35">
        <v>3</v>
      </c>
      <c r="ER90" s="35" t="s">
        <v>1599</v>
      </c>
      <c r="ES90" s="35" t="s">
        <v>1599</v>
      </c>
      <c r="ET90" s="35">
        <v>3</v>
      </c>
      <c r="EU90" s="35" t="s">
        <v>1599</v>
      </c>
      <c r="EV90" s="35" t="s">
        <v>1599</v>
      </c>
      <c r="EW90" s="35" t="s">
        <v>1599</v>
      </c>
      <c r="EX90" s="35" t="s">
        <v>1599</v>
      </c>
      <c r="EY90" s="35" t="s">
        <v>1599</v>
      </c>
      <c r="EZ90" s="35" t="s">
        <v>1599</v>
      </c>
      <c r="FA90" s="35" t="s">
        <v>1599</v>
      </c>
      <c r="FB90" s="35" t="s">
        <v>1599</v>
      </c>
      <c r="FC90" s="35" t="s">
        <v>1599</v>
      </c>
      <c r="FD90" s="35" t="s">
        <v>1599</v>
      </c>
      <c r="FE90" s="35" t="s">
        <v>1599</v>
      </c>
      <c r="FF90" s="35" t="s">
        <v>1599</v>
      </c>
      <c r="FG90" s="35" t="s">
        <v>1599</v>
      </c>
      <c r="FH90" s="35" t="s">
        <v>1881</v>
      </c>
      <c r="FI90" s="35" t="s">
        <v>51</v>
      </c>
      <c r="FJ90"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excursionniste</v>
      </c>
      <c r="FK90" s="48" t="str">
        <f>IF(Tableau2[[#This Row],['[tour_exc']]]="excursionniste","exc",IF(Tableau2[[#This Row],['[categorie_corrige']]]="Itinérant","iti","tour"))</f>
        <v>exc</v>
      </c>
      <c r="FL90" s="48" t="str">
        <f>CONCATENATE(Tableau2[[#This Row],['[id_troncon']]],"-",Tableau2[[#This Row],['[profil']]])</f>
        <v>4-exc</v>
      </c>
      <c r="FM90" s="37"/>
      <c r="FN90" s="72" t="s">
        <v>1599</v>
      </c>
      <c r="FS90" s="48" t="str">
        <f>IF(AND(ISTEXT(Tableau2[[#This Row],['[mode_heb_regroupe']]]),Tableau2[[#This Row],['[mode_heb_regroupe']]]="Non marchand"),"Non marchand",IF(AND(ISTEXT(Tableau2[[#This Row],['[mode_heb_regroupe']]]),Tableau2[[#This Row],['[mode_heb_regroupe']]]&lt;&gt;"Non marchand"),"Marchand",""))</f>
        <v/>
      </c>
      <c r="FY90" s="60" t="str">
        <f>IF(ISNUMBER(Tableau2[[#This Row],['[distance_heb_enq']]]),Tableau2[[#This Row],['[distance_heb_enq']]]*(1.1+0.3*EXP(-Tableau2[[#This Row],['[distance_heb_enq']]]/20)),"")</f>
        <v/>
      </c>
      <c r="GM90" s="35"/>
      <c r="GN90" s="35" t="s">
        <v>1599</v>
      </c>
      <c r="GO90" s="35"/>
      <c r="GP90" s="35"/>
      <c r="GQ90" s="35"/>
      <c r="GY90" s="48"/>
      <c r="HB90" s="48" t="str">
        <f>IF(ISNUMBER(Tableau2[[#This Row],['[tour_dep_to']]]),Tableau2[[#This Row],['[tour_dep_to']]]/Tableau2[[#This Row],['[tour_to_nb_jour']]],"")</f>
        <v/>
      </c>
      <c r="HE90" s="20" t="s">
        <v>51</v>
      </c>
      <c r="HF90" s="48" t="str">
        <f>IF(AND(ISTEXT(Tableau2[[#This Row],['[intention_dep']]]),Tableau2[[#This Row],['[tour_exc']]]="excursionniste"),Tableau2[[#This Row],['[intention_dep']]],"")</f>
        <v>Non</v>
      </c>
      <c r="HG90" s="48" t="str">
        <f>IF(AND(ISTEXT(Tableau2[[#This Row],['[intention_dep']]]),Tableau2[[#This Row],['[tour_exc']]]="touriste"),Tableau2[[#This Row],['[intention_dep']]],"")</f>
        <v/>
      </c>
      <c r="HJ90" s="20"/>
      <c r="HN90" s="20" t="s">
        <v>1599</v>
      </c>
      <c r="HO90" s="20"/>
      <c r="HP90" s="20" t="s">
        <v>1599</v>
      </c>
      <c r="HQ90" s="20"/>
      <c r="HR90" s="20" t="s">
        <v>1599</v>
      </c>
      <c r="HS90" s="20"/>
      <c r="HT90" s="20" t="s">
        <v>1599</v>
      </c>
      <c r="HU90" s="20"/>
      <c r="HX90" s="20" t="s">
        <v>1599</v>
      </c>
      <c r="JW90"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
      </c>
      <c r="JX90"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90" s="35" t="s">
        <v>1325</v>
      </c>
      <c r="KA90" s="35">
        <v>1</v>
      </c>
      <c r="KB90" s="35">
        <v>0</v>
      </c>
      <c r="KC90" s="35">
        <v>0</v>
      </c>
      <c r="KD90" s="35"/>
      <c r="KE90" s="48"/>
      <c r="KF90" s="35" t="s">
        <v>795</v>
      </c>
      <c r="KG90" s="48"/>
      <c r="KH90" s="44">
        <v>17000</v>
      </c>
      <c r="KI90" s="35" t="s">
        <v>1281</v>
      </c>
      <c r="KL90" s="48" t="str">
        <f>IF(ISNUMBER(Tableau2[[#This Row],['[distance_domicile_enq']]]),Tableau2[[#This Row],['[distance_domicile_enq']]]*(1.1+0.3*EXP(-Tableau2[[#This Row],['[distance_domicile_enq']]]/20)),"")</f>
        <v/>
      </c>
      <c r="KN90" s="48"/>
      <c r="KO90" s="48"/>
      <c r="KP90" s="35">
        <v>30</v>
      </c>
      <c r="KQ90" s="35" t="s">
        <v>1301</v>
      </c>
      <c r="KR90" s="35" t="s">
        <v>1302</v>
      </c>
      <c r="KS90" s="35"/>
      <c r="KW90" s="35" t="s">
        <v>1284</v>
      </c>
    </row>
    <row r="91" spans="1:311" x14ac:dyDescent="0.2">
      <c r="A91" s="35" t="s">
        <v>1612</v>
      </c>
      <c r="B91" s="35" t="s">
        <v>568</v>
      </c>
      <c r="C91" s="35" t="s">
        <v>260</v>
      </c>
      <c r="D91" s="60">
        <v>1</v>
      </c>
      <c r="E91" s="48">
        <f>Tableau2[[#This Row],['[taille_totale_groupe_corrige']]]/Tableau2[[#This Row],['[nb_repondant_groupe']]]</f>
        <v>2</v>
      </c>
      <c r="F91" s="48"/>
      <c r="G91" s="48" t="str">
        <f>CONCATENATE(Tableau2[[#This Row],['[id_site_enq']]],"-",Tableau2[[#This Row],['[date_enq_num']]],"-",Tableau2[[#This Row],['[categorie_corrige']]])</f>
        <v>50-43358-</v>
      </c>
      <c r="H91" s="61">
        <v>1</v>
      </c>
      <c r="I91" s="35">
        <v>50</v>
      </c>
      <c r="J91" s="35" t="s">
        <v>795</v>
      </c>
      <c r="K91" s="36">
        <v>43358</v>
      </c>
      <c r="L91" s="37">
        <f t="shared" si="3"/>
        <v>43358</v>
      </c>
      <c r="M91" s="35">
        <v>15</v>
      </c>
      <c r="N91" s="35">
        <v>17</v>
      </c>
      <c r="P91" s="35">
        <v>43</v>
      </c>
      <c r="Q91" s="35">
        <v>4</v>
      </c>
      <c r="R91" s="60" t="str">
        <f>IF(OR(ISNUMBER(Tableau2[[#This Row],['[monvelo_musc']]]),ISNUMBER(Tableau2[[#This Row],['[monvelo_vae']]]),ISNUMBER(Tableau2[[#This Row],['[pret_musc']]]),ISNUMBER(Tableau2[[#This Row],['[pret_vae']]]),ISNUMBER(Tableau2[[#This Row],['[loc_vae']]]),ISNUMBER(Tableau2[[#This Row],['[loc_musc']]])),SUM(Tableau2[[#This Row],['[monvelo_musc']]:['[loc_vae']]]),"")</f>
        <v/>
      </c>
      <c r="S91" s="60" t="str">
        <f>IF(OR(ISNUMBER(Tableau2[[#This Row],['[monvelo_vae']]]),ISNUMBER(Tableau2[[#This Row],['[pret_vae']]]),ISNUMBER(Tableau2[[#This Row],['[loc_vae']]])),Tableau2[[#This Row],['[monvelo_vae']]]+Tableau2[[#This Row],['[pret_vae']]]+Tableau2[[#This Row],['[loc_vae']]],"")</f>
        <v/>
      </c>
      <c r="T91" s="60" t="str">
        <f>IF(OR(ISNUMBER(Tableau2[[#This Row],['[monvelo_musc']]]),ISNUMBER(Tableau2[[#This Row],['[pret_musc']]]),ISNUMBER(Tableau2[[#This Row],['[loc_musc']]])),Tableau2[[#This Row],['[monvelo_musc']]]+Tableau2[[#This Row],['[pret_musc']]]+Tableau2[[#This Row],['[loc_musc']]],"")</f>
        <v/>
      </c>
      <c r="U91" s="60" t="str">
        <f>IF(OR(ISNUMBER(Tableau2[[#This Row],['[loc_musc']]]),ISNUMBER(Tableau2[[#This Row],['[loc_vae']]])),Tableau2[[#This Row],['[loc_musc']]]+Tableau2[[#This Row],['[loc_vae']]],"")</f>
        <v/>
      </c>
      <c r="AL91" s="35" t="s">
        <v>1274</v>
      </c>
      <c r="AM91" s="48" t="s">
        <v>1274</v>
      </c>
      <c r="AN91" s="35" t="s">
        <v>1275</v>
      </c>
      <c r="AP91" s="37">
        <v>30</v>
      </c>
      <c r="AQ91" s="72">
        <v>30</v>
      </c>
      <c r="AR91" s="72">
        <v>30</v>
      </c>
      <c r="AS91" s="72">
        <f>Tableau2[[#This Row],['[km_sortie_corrige']]]*Tableau2[[#This Row],['[coef_red']]]</f>
        <v>0</v>
      </c>
      <c r="AT91" s="72">
        <f>Tableau2[[#This Row],['[km_sortie_corrige']]]*Tableau2[[#This Row],['[coef_red']]]*IF(Tableau2[[#This Row],['[type_trajet']]]="Boucle",0.4,1)</f>
        <v>0</v>
      </c>
      <c r="AU91" s="35" t="s">
        <v>1340</v>
      </c>
      <c r="AW91" s="35" t="s">
        <v>1277</v>
      </c>
      <c r="AX91" s="35">
        <v>1</v>
      </c>
      <c r="AY91" s="35">
        <v>0</v>
      </c>
      <c r="AZ91" s="35">
        <v>0</v>
      </c>
      <c r="BA91" s="35">
        <v>0</v>
      </c>
      <c r="BB91" s="35">
        <v>0</v>
      </c>
      <c r="BC91" s="35">
        <v>0</v>
      </c>
      <c r="BD91" s="35">
        <v>0</v>
      </c>
      <c r="BE91" s="35">
        <v>0</v>
      </c>
      <c r="BH91" s="37">
        <v>8</v>
      </c>
      <c r="BI91" s="48" t="str">
        <f>IF(OR(Tableau2[[#This Row],['[type_groupe']]]="En famille",Tableau2[[#This Row],['[type_groupe']]]="Avec des amis",Tableau2[[#This Row],['[type_groupe']]]="En club",Tableau2[[#This Row],['[type_groupe']]]="En groupe avec une agence ou TO"),"En groupe",Tableau2[[#This Row],['[type_groupe']]])</f>
        <v>En couple</v>
      </c>
      <c r="BJ91"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couple</v>
      </c>
      <c r="BK91" s="35" t="s">
        <v>1311</v>
      </c>
      <c r="BL91" s="35">
        <v>0</v>
      </c>
      <c r="BM91" s="35">
        <v>1</v>
      </c>
      <c r="BN91" s="35">
        <v>0</v>
      </c>
      <c r="BO91" s="35">
        <v>0</v>
      </c>
      <c r="BP91" s="35">
        <v>0</v>
      </c>
      <c r="BQ91" s="35">
        <v>0</v>
      </c>
      <c r="BR91" s="35">
        <v>0</v>
      </c>
      <c r="BU91" s="72">
        <f>Tableau2[[#This Row],['[nb_enfants']]]+Tableau2[[#This Row],['[nb_adultes']]]</f>
        <v>2</v>
      </c>
      <c r="BV91" s="72">
        <f>Tableau2[[#This Row],['[taille_totale_groupe']]]</f>
        <v>2</v>
      </c>
      <c r="BW91" s="37">
        <v>0</v>
      </c>
      <c r="BX91" s="37">
        <v>2</v>
      </c>
      <c r="BY91" s="35" t="s">
        <v>1308</v>
      </c>
      <c r="BZ91" s="35">
        <v>0</v>
      </c>
      <c r="CA91" s="35">
        <v>0</v>
      </c>
      <c r="CB91" s="35">
        <v>0</v>
      </c>
      <c r="CC91" s="35">
        <v>0</v>
      </c>
      <c r="CD91" s="35">
        <v>0</v>
      </c>
      <c r="CE91" s="35">
        <v>0</v>
      </c>
      <c r="CF91" s="35">
        <v>0</v>
      </c>
      <c r="CG91" s="35">
        <v>0</v>
      </c>
      <c r="CH91" s="35">
        <v>0</v>
      </c>
      <c r="CI91" s="35">
        <v>0</v>
      </c>
      <c r="CJ91" s="35">
        <v>0</v>
      </c>
      <c r="CK91" s="35">
        <v>1</v>
      </c>
      <c r="CL91" s="35">
        <v>0</v>
      </c>
      <c r="CM91" s="35" t="s">
        <v>1373</v>
      </c>
      <c r="CO91" s="35" t="s">
        <v>1322</v>
      </c>
      <c r="CQ91" s="35" t="s">
        <v>1772</v>
      </c>
      <c r="CR91" s="35">
        <v>0</v>
      </c>
      <c r="CS91" s="35">
        <v>0</v>
      </c>
      <c r="CT91" s="35">
        <v>0</v>
      </c>
      <c r="CU91" s="35">
        <v>0</v>
      </c>
      <c r="CV91" s="35">
        <v>0</v>
      </c>
      <c r="CW91" s="35">
        <v>0</v>
      </c>
      <c r="CX91" s="35">
        <v>0</v>
      </c>
      <c r="CY91" s="35">
        <v>0</v>
      </c>
      <c r="CZ91" s="35">
        <v>0</v>
      </c>
      <c r="DA91" s="35">
        <v>0</v>
      </c>
      <c r="DB91" s="35">
        <v>0</v>
      </c>
      <c r="DC91" s="35">
        <v>1</v>
      </c>
      <c r="DD91" s="35">
        <v>0</v>
      </c>
      <c r="DO91" s="35" t="s">
        <v>1293</v>
      </c>
      <c r="DP91" s="35">
        <v>1</v>
      </c>
      <c r="DQ91" s="35">
        <v>0</v>
      </c>
      <c r="DR91" s="35">
        <v>0</v>
      </c>
      <c r="DS91" s="35">
        <v>0</v>
      </c>
      <c r="DT91" s="35">
        <v>0</v>
      </c>
      <c r="DU91" s="35">
        <v>0</v>
      </c>
      <c r="DV91" s="35">
        <v>0</v>
      </c>
      <c r="DW91" s="35">
        <v>0</v>
      </c>
      <c r="DX91" s="35">
        <v>0</v>
      </c>
      <c r="DY91" s="35">
        <v>0</v>
      </c>
      <c r="DZ91" s="35">
        <v>0</v>
      </c>
      <c r="EA91" s="35">
        <v>0</v>
      </c>
      <c r="EB91" s="35">
        <v>0</v>
      </c>
      <c r="EC91" s="35">
        <v>0</v>
      </c>
      <c r="ED91" s="35">
        <v>0</v>
      </c>
      <c r="EE91" s="35">
        <v>0</v>
      </c>
      <c r="EL91" s="35">
        <v>4</v>
      </c>
      <c r="EM91" s="35">
        <v>2</v>
      </c>
      <c r="EN91" s="35">
        <v>3</v>
      </c>
      <c r="EO91" s="35">
        <v>3</v>
      </c>
      <c r="EP91" s="35">
        <v>3</v>
      </c>
      <c r="EQ91" s="35">
        <v>3</v>
      </c>
      <c r="ER91" s="35" t="s">
        <v>1599</v>
      </c>
      <c r="ES91" s="35">
        <v>2</v>
      </c>
      <c r="ET91" s="35">
        <v>2</v>
      </c>
      <c r="EU91" s="35">
        <v>2</v>
      </c>
      <c r="EV91" s="35" t="s">
        <v>1599</v>
      </c>
      <c r="EW91" s="35" t="s">
        <v>1599</v>
      </c>
      <c r="EX91" s="35" t="s">
        <v>1599</v>
      </c>
      <c r="EY91" s="35" t="s">
        <v>1599</v>
      </c>
      <c r="EZ91" s="35" t="s">
        <v>1599</v>
      </c>
      <c r="FA91" s="35" t="s">
        <v>1599</v>
      </c>
      <c r="FB91" s="35">
        <v>1</v>
      </c>
      <c r="FC91" s="35" t="s">
        <v>1599</v>
      </c>
      <c r="FD91" s="35" t="s">
        <v>1599</v>
      </c>
      <c r="FE91" s="35" t="s">
        <v>1599</v>
      </c>
      <c r="FF91" s="35" t="s">
        <v>1599</v>
      </c>
      <c r="FG91" s="35" t="s">
        <v>1599</v>
      </c>
      <c r="FH91" s="35" t="s">
        <v>1306</v>
      </c>
      <c r="FI91" s="35" t="s">
        <v>51</v>
      </c>
      <c r="FJ91"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excursionniste</v>
      </c>
      <c r="FK91" s="48" t="str">
        <f>IF(Tableau2[[#This Row],['[tour_exc']]]="excursionniste","exc",IF(Tableau2[[#This Row],['[categorie_corrige']]]="Itinérant","iti","tour"))</f>
        <v>exc</v>
      </c>
      <c r="FL91" s="48" t="str">
        <f>CONCATENATE(Tableau2[[#This Row],['[id_troncon']]],"-",Tableau2[[#This Row],['[profil']]])</f>
        <v>4-exc</v>
      </c>
      <c r="FM91" s="37"/>
      <c r="FN91" s="72" t="s">
        <v>1599</v>
      </c>
      <c r="FS91" s="48" t="str">
        <f>IF(AND(ISTEXT(Tableau2[[#This Row],['[mode_heb_regroupe']]]),Tableau2[[#This Row],['[mode_heb_regroupe']]]="Non marchand"),"Non marchand",IF(AND(ISTEXT(Tableau2[[#This Row],['[mode_heb_regroupe']]]),Tableau2[[#This Row],['[mode_heb_regroupe']]]&lt;&gt;"Non marchand"),"Marchand",""))</f>
        <v/>
      </c>
      <c r="FY91" s="60" t="str">
        <f>IF(ISNUMBER(Tableau2[[#This Row],['[distance_heb_enq']]]),Tableau2[[#This Row],['[distance_heb_enq']]]*(1.1+0.3*EXP(-Tableau2[[#This Row],['[distance_heb_enq']]]/20)),"")</f>
        <v/>
      </c>
      <c r="GM91" s="35"/>
      <c r="GN91" s="35" t="s">
        <v>1599</v>
      </c>
      <c r="GO91" s="35"/>
      <c r="GP91" s="35"/>
      <c r="GQ91" s="35"/>
      <c r="GY91" s="48"/>
      <c r="HB91" s="48" t="str">
        <f>IF(ISNUMBER(Tableau2[[#This Row],['[tour_dep_to']]]),Tableau2[[#This Row],['[tour_dep_to']]]/Tableau2[[#This Row],['[tour_to_nb_jour']]],"")</f>
        <v/>
      </c>
      <c r="HE91" s="20"/>
      <c r="HF91" s="48" t="str">
        <f>IF(AND(ISTEXT(Tableau2[[#This Row],['[intention_dep']]]),Tableau2[[#This Row],['[tour_exc']]]="excursionniste"),Tableau2[[#This Row],['[intention_dep']]],"")</f>
        <v/>
      </c>
      <c r="HG91" s="48" t="str">
        <f>IF(AND(ISTEXT(Tableau2[[#This Row],['[intention_dep']]]),Tableau2[[#This Row],['[tour_exc']]]="touriste"),Tableau2[[#This Row],['[intention_dep']]],"")</f>
        <v/>
      </c>
      <c r="HJ91" s="20"/>
      <c r="HN91" s="20" t="s">
        <v>1599</v>
      </c>
      <c r="HO91" s="20"/>
      <c r="HP91" s="20" t="s">
        <v>1599</v>
      </c>
      <c r="HQ91" s="20"/>
      <c r="HR91" s="20" t="s">
        <v>1599</v>
      </c>
      <c r="HS91" s="20"/>
      <c r="HT91" s="20" t="s">
        <v>1599</v>
      </c>
      <c r="HU91" s="20"/>
      <c r="HX91" s="20" t="s">
        <v>1599</v>
      </c>
      <c r="JW91"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
      </c>
      <c r="JX91"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91" s="35" t="s">
        <v>1325</v>
      </c>
      <c r="KA91" s="35">
        <v>1</v>
      </c>
      <c r="KB91" s="35">
        <v>0</v>
      </c>
      <c r="KC91" s="35">
        <v>0</v>
      </c>
      <c r="KD91" s="35"/>
      <c r="KE91" s="48"/>
      <c r="KF91" s="35" t="s">
        <v>795</v>
      </c>
      <c r="KG91" s="48"/>
      <c r="KH91" s="44">
        <v>17000</v>
      </c>
      <c r="KI91" s="35" t="s">
        <v>1281</v>
      </c>
      <c r="KL91" s="48" t="str">
        <f>IF(ISNUMBER(Tableau2[[#This Row],['[distance_domicile_enq']]]),Tableau2[[#This Row],['[distance_domicile_enq']]]*(1.1+0.3*EXP(-Tableau2[[#This Row],['[distance_domicile_enq']]]/20)),"")</f>
        <v/>
      </c>
      <c r="KN91" s="48"/>
      <c r="KO91" s="48"/>
      <c r="KP91" s="35">
        <v>68</v>
      </c>
      <c r="KQ91" s="35" t="s">
        <v>1301</v>
      </c>
      <c r="KR91" s="35" t="s">
        <v>1283</v>
      </c>
      <c r="KS91" s="35"/>
      <c r="KW91" s="35" t="s">
        <v>1303</v>
      </c>
    </row>
    <row r="92" spans="1:311" x14ac:dyDescent="0.2">
      <c r="A92" s="35" t="s">
        <v>1612</v>
      </c>
      <c r="B92" s="35" t="s">
        <v>568</v>
      </c>
      <c r="C92" s="35" t="s">
        <v>261</v>
      </c>
      <c r="D92" s="60">
        <v>1</v>
      </c>
      <c r="E92" s="48">
        <f>Tableau2[[#This Row],['[taille_totale_groupe_corrige']]]/Tableau2[[#This Row],['[nb_repondant_groupe']]]</f>
        <v>2</v>
      </c>
      <c r="F92" s="48"/>
      <c r="G92" s="48" t="str">
        <f>CONCATENATE(Tableau2[[#This Row],['[id_site_enq']]],"-",Tableau2[[#This Row],['[date_enq_num']]],"-",Tableau2[[#This Row],['[categorie_corrige']]])</f>
        <v>50-43358-</v>
      </c>
      <c r="H92" s="61">
        <v>1</v>
      </c>
      <c r="I92" s="35">
        <v>50</v>
      </c>
      <c r="J92" s="35" t="s">
        <v>795</v>
      </c>
      <c r="K92" s="36">
        <v>43358</v>
      </c>
      <c r="L92" s="37">
        <f t="shared" si="3"/>
        <v>43358</v>
      </c>
      <c r="M92" s="35">
        <v>15</v>
      </c>
      <c r="N92" s="35">
        <v>17</v>
      </c>
      <c r="P92" s="35">
        <v>43</v>
      </c>
      <c r="Q92" s="35">
        <v>4</v>
      </c>
      <c r="R92" s="60" t="str">
        <f>IF(OR(ISNUMBER(Tableau2[[#This Row],['[monvelo_musc']]]),ISNUMBER(Tableau2[[#This Row],['[monvelo_vae']]]),ISNUMBER(Tableau2[[#This Row],['[pret_musc']]]),ISNUMBER(Tableau2[[#This Row],['[pret_vae']]]),ISNUMBER(Tableau2[[#This Row],['[loc_vae']]]),ISNUMBER(Tableau2[[#This Row],['[loc_musc']]])),SUM(Tableau2[[#This Row],['[monvelo_musc']]:['[loc_vae']]]),"")</f>
        <v/>
      </c>
      <c r="S92" s="60" t="str">
        <f>IF(OR(ISNUMBER(Tableau2[[#This Row],['[monvelo_vae']]]),ISNUMBER(Tableau2[[#This Row],['[pret_vae']]]),ISNUMBER(Tableau2[[#This Row],['[loc_vae']]])),Tableau2[[#This Row],['[monvelo_vae']]]+Tableau2[[#This Row],['[pret_vae']]]+Tableau2[[#This Row],['[loc_vae']]],"")</f>
        <v/>
      </c>
      <c r="T92" s="60" t="str">
        <f>IF(OR(ISNUMBER(Tableau2[[#This Row],['[monvelo_musc']]]),ISNUMBER(Tableau2[[#This Row],['[pret_musc']]]),ISNUMBER(Tableau2[[#This Row],['[loc_musc']]])),Tableau2[[#This Row],['[monvelo_musc']]]+Tableau2[[#This Row],['[pret_musc']]]+Tableau2[[#This Row],['[loc_musc']]],"")</f>
        <v/>
      </c>
      <c r="U92" s="60" t="str">
        <f>IF(OR(ISNUMBER(Tableau2[[#This Row],['[loc_musc']]]),ISNUMBER(Tableau2[[#This Row],['[loc_vae']]])),Tableau2[[#This Row],['[loc_musc']]]+Tableau2[[#This Row],['[loc_vae']]],"")</f>
        <v/>
      </c>
      <c r="AL92" s="35" t="s">
        <v>1274</v>
      </c>
      <c r="AM92" s="48" t="s">
        <v>1274</v>
      </c>
      <c r="AN92" s="35" t="s">
        <v>1275</v>
      </c>
      <c r="AR92" s="72">
        <v>24.222093634928981</v>
      </c>
      <c r="AS92" s="72">
        <f>Tableau2[[#This Row],['[km_sortie_corrige']]]*Tableau2[[#This Row],['[coef_red']]]</f>
        <v>0</v>
      </c>
      <c r="AT92" s="72">
        <f>Tableau2[[#This Row],['[km_sortie_corrige']]]*Tableau2[[#This Row],['[coef_red']]]*IF(Tableau2[[#This Row],['[type_trajet']]]="Boucle",0.4,1)</f>
        <v>0</v>
      </c>
      <c r="AU92" s="35" t="s">
        <v>1276</v>
      </c>
      <c r="AW92" s="35" t="s">
        <v>1308</v>
      </c>
      <c r="AX92" s="35">
        <v>0</v>
      </c>
      <c r="AY92" s="35">
        <v>0</v>
      </c>
      <c r="AZ92" s="35">
        <v>0</v>
      </c>
      <c r="BA92" s="35">
        <v>0</v>
      </c>
      <c r="BB92" s="35">
        <v>0</v>
      </c>
      <c r="BC92" s="35">
        <v>0</v>
      </c>
      <c r="BD92" s="35">
        <v>0</v>
      </c>
      <c r="BE92" s="35">
        <v>1</v>
      </c>
      <c r="BF92" s="35" t="s">
        <v>1438</v>
      </c>
      <c r="BI92" s="48" t="str">
        <f>IF(OR(Tableau2[[#This Row],['[type_groupe']]]="En famille",Tableau2[[#This Row],['[type_groupe']]]="Avec des amis",Tableau2[[#This Row],['[type_groupe']]]="En club",Tableau2[[#This Row],['[type_groupe']]]="En groupe avec une agence ou TO"),"En groupe",Tableau2[[#This Row],['[type_groupe']]])</f>
        <v>En groupe</v>
      </c>
      <c r="BJ92"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groupe</v>
      </c>
      <c r="BK92" s="35" t="s">
        <v>1329</v>
      </c>
      <c r="BL92" s="35">
        <v>0</v>
      </c>
      <c r="BM92" s="35">
        <v>0</v>
      </c>
      <c r="BN92" s="35">
        <v>0</v>
      </c>
      <c r="BO92" s="35">
        <v>1</v>
      </c>
      <c r="BP92" s="35">
        <v>0</v>
      </c>
      <c r="BQ92" s="35">
        <v>0</v>
      </c>
      <c r="BR92" s="35">
        <v>0</v>
      </c>
      <c r="BU92" s="72">
        <f>Tableau2[[#This Row],['[nb_enfants']]]+Tableau2[[#This Row],['[nb_adultes']]]</f>
        <v>2</v>
      </c>
      <c r="BV92" s="72">
        <f>Tableau2[[#This Row],['[taille_totale_groupe']]]</f>
        <v>2</v>
      </c>
      <c r="BW92" s="37">
        <v>0</v>
      </c>
      <c r="BX92" s="37">
        <v>2</v>
      </c>
      <c r="BY92" s="35" t="s">
        <v>1279</v>
      </c>
      <c r="BZ92" s="35">
        <v>0</v>
      </c>
      <c r="CA92" s="35">
        <v>0</v>
      </c>
      <c r="CB92" s="35">
        <v>0</v>
      </c>
      <c r="CC92" s="35">
        <v>0</v>
      </c>
      <c r="CD92" s="35">
        <v>0</v>
      </c>
      <c r="CE92" s="35">
        <v>0</v>
      </c>
      <c r="CF92" s="35">
        <v>0</v>
      </c>
      <c r="CG92" s="35">
        <v>0</v>
      </c>
      <c r="CH92" s="35">
        <v>0</v>
      </c>
      <c r="CI92" s="35">
        <v>0</v>
      </c>
      <c r="CJ92" s="35">
        <v>0</v>
      </c>
      <c r="CK92" s="35">
        <v>0</v>
      </c>
      <c r="CL92" s="35">
        <v>1</v>
      </c>
      <c r="CQ92" s="35" t="s">
        <v>1769</v>
      </c>
      <c r="CR92" s="35">
        <v>0</v>
      </c>
      <c r="CS92" s="35">
        <v>0</v>
      </c>
      <c r="CT92" s="35">
        <v>0</v>
      </c>
      <c r="CU92" s="35">
        <v>0</v>
      </c>
      <c r="CV92" s="35">
        <v>0</v>
      </c>
      <c r="CW92" s="35">
        <v>0</v>
      </c>
      <c r="CX92" s="35">
        <v>0</v>
      </c>
      <c r="CY92" s="35">
        <v>0</v>
      </c>
      <c r="CZ92" s="35">
        <v>0</v>
      </c>
      <c r="DA92" s="35">
        <v>1</v>
      </c>
      <c r="DB92" s="35">
        <v>0</v>
      </c>
      <c r="DC92" s="35">
        <v>0</v>
      </c>
      <c r="DD92" s="35">
        <v>1</v>
      </c>
      <c r="DI92" s="35" t="s">
        <v>1499</v>
      </c>
      <c r="DO92" s="35" t="s">
        <v>1280</v>
      </c>
      <c r="DP92" s="35">
        <v>0</v>
      </c>
      <c r="DQ92" s="35">
        <v>0</v>
      </c>
      <c r="DR92" s="35">
        <v>0</v>
      </c>
      <c r="DS92" s="35">
        <v>0</v>
      </c>
      <c r="DT92" s="35">
        <v>0</v>
      </c>
      <c r="DU92" s="35">
        <v>0</v>
      </c>
      <c r="DV92" s="35">
        <v>0</v>
      </c>
      <c r="DW92" s="35">
        <v>0</v>
      </c>
      <c r="DX92" s="35">
        <v>0</v>
      </c>
      <c r="DY92" s="35">
        <v>0</v>
      </c>
      <c r="DZ92" s="35">
        <v>0</v>
      </c>
      <c r="EA92" s="35">
        <v>0</v>
      </c>
      <c r="EB92" s="35">
        <v>0</v>
      </c>
      <c r="EC92" s="35">
        <v>0</v>
      </c>
      <c r="ED92" s="35">
        <v>1</v>
      </c>
      <c r="EE92" s="35">
        <v>0</v>
      </c>
      <c r="EL92" s="35">
        <v>4</v>
      </c>
      <c r="EM92" s="35">
        <v>4</v>
      </c>
      <c r="EN92" s="35">
        <v>4</v>
      </c>
      <c r="EO92" s="35">
        <v>4</v>
      </c>
      <c r="EP92" s="35">
        <v>2</v>
      </c>
      <c r="EQ92" s="35">
        <v>3</v>
      </c>
      <c r="ER92" s="35">
        <v>4</v>
      </c>
      <c r="ES92" s="35" t="s">
        <v>1599</v>
      </c>
      <c r="ET92" s="35">
        <v>4</v>
      </c>
      <c r="EU92" s="35">
        <v>3</v>
      </c>
      <c r="EV92" s="35" t="s">
        <v>1599</v>
      </c>
      <c r="EW92" s="35" t="s">
        <v>1599</v>
      </c>
      <c r="EX92" s="35" t="s">
        <v>1599</v>
      </c>
      <c r="EY92" s="35" t="s">
        <v>1599</v>
      </c>
      <c r="EZ92" s="35" t="s">
        <v>1599</v>
      </c>
      <c r="FA92" s="35" t="s">
        <v>1599</v>
      </c>
      <c r="FB92" s="35" t="s">
        <v>1599</v>
      </c>
      <c r="FC92" s="35" t="s">
        <v>1599</v>
      </c>
      <c r="FD92" s="35" t="s">
        <v>1599</v>
      </c>
      <c r="FE92" s="35" t="s">
        <v>1599</v>
      </c>
      <c r="FF92" s="35" t="s">
        <v>1599</v>
      </c>
      <c r="FG92" s="35" t="s">
        <v>1599</v>
      </c>
      <c r="FI92" s="35" t="s">
        <v>54</v>
      </c>
      <c r="FJ92"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touriste</v>
      </c>
      <c r="FK92" s="48" t="str">
        <f>IF(Tableau2[[#This Row],['[tour_exc']]]="excursionniste","exc",IF(Tableau2[[#This Row],['[categorie_corrige']]]="Itinérant","iti","tour"))</f>
        <v>tour</v>
      </c>
      <c r="FL92" s="48" t="str">
        <f>CONCATENATE(Tableau2[[#This Row],['[id_troncon']]],"-",Tableau2[[#This Row],['[profil']]])</f>
        <v>4-tour</v>
      </c>
      <c r="FM92" s="37">
        <v>2</v>
      </c>
      <c r="FN92" s="72">
        <v>2</v>
      </c>
      <c r="FO92" s="35" t="s">
        <v>1318</v>
      </c>
      <c r="FR92" s="48" t="s">
        <v>2022</v>
      </c>
      <c r="FS92" s="48" t="str">
        <f>IF(AND(ISTEXT(Tableau2[[#This Row],['[mode_heb_regroupe']]]),Tableau2[[#This Row],['[mode_heb_regroupe']]]="Non marchand"),"Non marchand",IF(AND(ISTEXT(Tableau2[[#This Row],['[mode_heb_regroupe']]]),Tableau2[[#This Row],['[mode_heb_regroupe']]]&lt;&gt;"Non marchand"),"Marchand",""))</f>
        <v>Marchand</v>
      </c>
      <c r="FT92" s="35" t="s">
        <v>54</v>
      </c>
      <c r="FV92" s="35" t="s">
        <v>795</v>
      </c>
      <c r="FY92" s="60" t="str">
        <f>IF(ISNUMBER(Tableau2[[#This Row],['[distance_heb_enq']]]),Tableau2[[#This Row],['[distance_heb_enq']]]*(1.1+0.3*EXP(-Tableau2[[#This Row],['[distance_heb_enq']]]/20)),"")</f>
        <v/>
      </c>
      <c r="FZ92" s="35" t="s">
        <v>1306</v>
      </c>
      <c r="GB92" s="35" t="s">
        <v>1344</v>
      </c>
      <c r="GM92" s="35"/>
      <c r="GN92" s="35" t="s">
        <v>201</v>
      </c>
      <c r="GO92" s="35">
        <v>0</v>
      </c>
      <c r="GP92" s="35">
        <v>1</v>
      </c>
      <c r="GQ92" s="35">
        <v>0</v>
      </c>
      <c r="GR92" s="35">
        <v>0</v>
      </c>
      <c r="GS92" s="35">
        <v>0</v>
      </c>
      <c r="GT92" s="35">
        <v>0</v>
      </c>
      <c r="GU92" s="35">
        <v>0</v>
      </c>
      <c r="GV92" s="35">
        <v>0</v>
      </c>
      <c r="GW92" s="35">
        <v>0</v>
      </c>
      <c r="GY92" s="48"/>
      <c r="HB92" s="48" t="str">
        <f>IF(ISNUMBER(Tableau2[[#This Row],['[tour_dep_to']]]),Tableau2[[#This Row],['[tour_dep_to']]]/Tableau2[[#This Row],['[tour_to_nb_jour']]],"")</f>
        <v/>
      </c>
      <c r="HE92" s="20"/>
      <c r="HF92" s="48" t="str">
        <f>IF(AND(ISTEXT(Tableau2[[#This Row],['[intention_dep']]]),Tableau2[[#This Row],['[tour_exc']]]="excursionniste"),Tableau2[[#This Row],['[intention_dep']]],"")</f>
        <v/>
      </c>
      <c r="HG92" s="48" t="str">
        <f>IF(AND(ISTEXT(Tableau2[[#This Row],['[intention_dep']]]),Tableau2[[#This Row],['[tour_exc']]]="touriste"),Tableau2[[#This Row],['[intention_dep']]],"")</f>
        <v/>
      </c>
      <c r="HJ92" s="20">
        <v>70</v>
      </c>
      <c r="HN92" s="20">
        <v>60</v>
      </c>
      <c r="HO92" s="20"/>
      <c r="HP92" s="20" t="s">
        <v>1599</v>
      </c>
      <c r="HQ92" s="20"/>
      <c r="HR92" s="20" t="s">
        <v>1599</v>
      </c>
      <c r="HS92" s="20"/>
      <c r="HT92" s="20" t="s">
        <v>1599</v>
      </c>
      <c r="HU92" s="20"/>
      <c r="HX92" s="20" t="s">
        <v>1599</v>
      </c>
      <c r="JW92"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pas exploitable</v>
      </c>
      <c r="JX92"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92" s="35" t="s">
        <v>1325</v>
      </c>
      <c r="KA92" s="35">
        <v>1</v>
      </c>
      <c r="KB92" s="35">
        <v>0</v>
      </c>
      <c r="KC92" s="35">
        <v>0</v>
      </c>
      <c r="KD92" s="35"/>
      <c r="KE92" s="48"/>
      <c r="KF92" s="35" t="s">
        <v>1453</v>
      </c>
      <c r="KG92" s="48"/>
      <c r="KH92" s="44">
        <v>56000</v>
      </c>
      <c r="KI92" s="35" t="s">
        <v>1281</v>
      </c>
      <c r="KL92" s="48" t="str">
        <f>IF(ISNUMBER(Tableau2[[#This Row],['[distance_domicile_enq']]]),Tableau2[[#This Row],['[distance_domicile_enq']]]*(1.1+0.3*EXP(-Tableau2[[#This Row],['[distance_domicile_enq']]]/20)),"")</f>
        <v/>
      </c>
      <c r="KN92" s="48"/>
      <c r="KO92" s="48"/>
      <c r="KP92" s="35">
        <v>60</v>
      </c>
      <c r="KQ92" s="35" t="s">
        <v>1301</v>
      </c>
      <c r="KR92" s="35" t="s">
        <v>1283</v>
      </c>
      <c r="KS92" s="35"/>
      <c r="KU92" s="35">
        <v>1300</v>
      </c>
      <c r="KW92" s="35" t="s">
        <v>1310</v>
      </c>
    </row>
    <row r="93" spans="1:311" x14ac:dyDescent="0.2">
      <c r="A93" s="35" t="s">
        <v>1612</v>
      </c>
      <c r="B93" s="35" t="s">
        <v>568</v>
      </c>
      <c r="C93" s="35" t="s">
        <v>262</v>
      </c>
      <c r="D93" s="60">
        <v>2</v>
      </c>
      <c r="E93" s="48">
        <f>Tableau2[[#This Row],['[taille_totale_groupe_corrige']]]/Tableau2[[#This Row],['[nb_repondant_groupe']]]</f>
        <v>1</v>
      </c>
      <c r="F93" s="48"/>
      <c r="G93" s="48" t="str">
        <f>CONCATENATE(Tableau2[[#This Row],['[id_site_enq']]],"-",Tableau2[[#This Row],['[date_enq_num']]],"-",Tableau2[[#This Row],['[categorie_corrige']]])</f>
        <v>50-43358-</v>
      </c>
      <c r="H93" s="61">
        <v>2</v>
      </c>
      <c r="I93" s="35">
        <v>50</v>
      </c>
      <c r="J93" s="35" t="s">
        <v>795</v>
      </c>
      <c r="K93" s="36">
        <v>43358</v>
      </c>
      <c r="L93" s="37">
        <f t="shared" si="3"/>
        <v>43358</v>
      </c>
      <c r="M93" s="35">
        <v>15</v>
      </c>
      <c r="N93" s="35">
        <v>17</v>
      </c>
      <c r="P93" s="35">
        <v>43</v>
      </c>
      <c r="Q93" s="35">
        <v>4</v>
      </c>
      <c r="R93" s="60" t="str">
        <f>IF(OR(ISNUMBER(Tableau2[[#This Row],['[monvelo_musc']]]),ISNUMBER(Tableau2[[#This Row],['[monvelo_vae']]]),ISNUMBER(Tableau2[[#This Row],['[pret_musc']]]),ISNUMBER(Tableau2[[#This Row],['[pret_vae']]]),ISNUMBER(Tableau2[[#This Row],['[loc_vae']]]),ISNUMBER(Tableau2[[#This Row],['[loc_musc']]])),SUM(Tableau2[[#This Row],['[monvelo_musc']]:['[loc_vae']]]),"")</f>
        <v/>
      </c>
      <c r="S93" s="60" t="str">
        <f>IF(OR(ISNUMBER(Tableau2[[#This Row],['[monvelo_vae']]]),ISNUMBER(Tableau2[[#This Row],['[pret_vae']]]),ISNUMBER(Tableau2[[#This Row],['[loc_vae']]])),Tableau2[[#This Row],['[monvelo_vae']]]+Tableau2[[#This Row],['[pret_vae']]]+Tableau2[[#This Row],['[loc_vae']]],"")</f>
        <v/>
      </c>
      <c r="T93" s="60" t="str">
        <f>IF(OR(ISNUMBER(Tableau2[[#This Row],['[monvelo_musc']]]),ISNUMBER(Tableau2[[#This Row],['[pret_musc']]]),ISNUMBER(Tableau2[[#This Row],['[loc_musc']]])),Tableau2[[#This Row],['[monvelo_musc']]]+Tableau2[[#This Row],['[pret_musc']]]+Tableau2[[#This Row],['[loc_musc']]],"")</f>
        <v/>
      </c>
      <c r="U93" s="60" t="str">
        <f>IF(OR(ISNUMBER(Tableau2[[#This Row],['[loc_musc']]]),ISNUMBER(Tableau2[[#This Row],['[loc_vae']]])),Tableau2[[#This Row],['[loc_musc']]]+Tableau2[[#This Row],['[loc_vae']]],"")</f>
        <v/>
      </c>
      <c r="AL93" s="35" t="s">
        <v>1358</v>
      </c>
      <c r="AM93" s="48" t="s">
        <v>1358</v>
      </c>
      <c r="AN93" s="35" t="s">
        <v>50</v>
      </c>
      <c r="AP93" s="37">
        <v>20</v>
      </c>
      <c r="AQ93" s="72">
        <v>20</v>
      </c>
      <c r="AR93" s="72">
        <v>20</v>
      </c>
      <c r="AS93" s="72">
        <f>Tableau2[[#This Row],['[km_sortie_corrige']]]*Tableau2[[#This Row],['[coef_red']]]</f>
        <v>0</v>
      </c>
      <c r="AT93" s="72">
        <f>Tableau2[[#This Row],['[km_sortie_corrige']]]*Tableau2[[#This Row],['[coef_red']]]*IF(Tableau2[[#This Row],['[type_trajet']]]="Boucle",0.4,1)</f>
        <v>0</v>
      </c>
      <c r="AU93" s="35" t="s">
        <v>1276</v>
      </c>
      <c r="AW93" s="35" t="s">
        <v>201</v>
      </c>
      <c r="AX93" s="35">
        <v>0</v>
      </c>
      <c r="AY93" s="35">
        <v>1</v>
      </c>
      <c r="AZ93" s="35">
        <v>0</v>
      </c>
      <c r="BA93" s="35">
        <v>0</v>
      </c>
      <c r="BB93" s="35">
        <v>0</v>
      </c>
      <c r="BC93" s="35">
        <v>0</v>
      </c>
      <c r="BD93" s="35">
        <v>0</v>
      </c>
      <c r="BE93" s="35">
        <v>0</v>
      </c>
      <c r="BH93" s="37">
        <v>20</v>
      </c>
      <c r="BI93" s="48" t="str">
        <f>IF(OR(Tableau2[[#This Row],['[type_groupe']]]="En famille",Tableau2[[#This Row],['[type_groupe']]]="Avec des amis",Tableau2[[#This Row],['[type_groupe']]]="En club",Tableau2[[#This Row],['[type_groupe']]]="En groupe avec une agence ou TO"),"En groupe",Tableau2[[#This Row],['[type_groupe']]])</f>
        <v>En groupe</v>
      </c>
      <c r="BJ93"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groupe</v>
      </c>
      <c r="BK93" s="35" t="s">
        <v>1329</v>
      </c>
      <c r="BL93" s="35">
        <v>0</v>
      </c>
      <c r="BM93" s="35">
        <v>0</v>
      </c>
      <c r="BN93" s="35">
        <v>0</v>
      </c>
      <c r="BO93" s="35">
        <v>1</v>
      </c>
      <c r="BP93" s="35">
        <v>0</v>
      </c>
      <c r="BQ93" s="35">
        <v>0</v>
      </c>
      <c r="BR93" s="35">
        <v>0</v>
      </c>
      <c r="BU93" s="72">
        <f>Tableau2[[#This Row],['[nb_enfants']]]+Tableau2[[#This Row],['[nb_adultes']]]</f>
        <v>2</v>
      </c>
      <c r="BV93" s="72">
        <f>Tableau2[[#This Row],['[taille_totale_groupe']]]</f>
        <v>2</v>
      </c>
      <c r="BW93" s="37">
        <v>0</v>
      </c>
      <c r="BX93" s="37">
        <v>2</v>
      </c>
      <c r="BY93" s="35" t="s">
        <v>1370</v>
      </c>
      <c r="BZ93" s="35">
        <v>0</v>
      </c>
      <c r="CA93" s="35">
        <v>0</v>
      </c>
      <c r="CB93" s="35">
        <v>0</v>
      </c>
      <c r="CC93" s="35">
        <v>0</v>
      </c>
      <c r="CD93" s="35">
        <v>0</v>
      </c>
      <c r="CE93" s="35">
        <v>0</v>
      </c>
      <c r="CF93" s="35">
        <v>0</v>
      </c>
      <c r="CG93" s="35">
        <v>0</v>
      </c>
      <c r="CH93" s="35">
        <v>0</v>
      </c>
      <c r="CI93" s="35">
        <v>1</v>
      </c>
      <c r="CJ93" s="35">
        <v>0</v>
      </c>
      <c r="CK93" s="35">
        <v>0</v>
      </c>
      <c r="CL93" s="35">
        <v>0</v>
      </c>
      <c r="CO93" s="35" t="s">
        <v>1322</v>
      </c>
      <c r="CP93" s="35">
        <v>5</v>
      </c>
      <c r="CQ93" s="35" t="s">
        <v>1772</v>
      </c>
      <c r="CR93" s="35">
        <v>0</v>
      </c>
      <c r="CS93" s="35">
        <v>0</v>
      </c>
      <c r="CT93" s="35">
        <v>0</v>
      </c>
      <c r="CU93" s="35">
        <v>0</v>
      </c>
      <c r="CV93" s="35">
        <v>0</v>
      </c>
      <c r="CW93" s="35">
        <v>0</v>
      </c>
      <c r="CX93" s="35">
        <v>0</v>
      </c>
      <c r="CY93" s="35">
        <v>0</v>
      </c>
      <c r="CZ93" s="35">
        <v>0</v>
      </c>
      <c r="DA93" s="35">
        <v>0</v>
      </c>
      <c r="DB93" s="35">
        <v>0</v>
      </c>
      <c r="DC93" s="35">
        <v>1</v>
      </c>
      <c r="DD93" s="35">
        <v>0</v>
      </c>
      <c r="DO93" s="35" t="s">
        <v>1293</v>
      </c>
      <c r="DP93" s="35">
        <v>1</v>
      </c>
      <c r="DQ93" s="35">
        <v>0</v>
      </c>
      <c r="DR93" s="35">
        <v>0</v>
      </c>
      <c r="DS93" s="35">
        <v>0</v>
      </c>
      <c r="DT93" s="35">
        <v>0</v>
      </c>
      <c r="DU93" s="35">
        <v>0</v>
      </c>
      <c r="DV93" s="35">
        <v>0</v>
      </c>
      <c r="DW93" s="35">
        <v>0</v>
      </c>
      <c r="DX93" s="35">
        <v>0</v>
      </c>
      <c r="DY93" s="35">
        <v>0</v>
      </c>
      <c r="DZ93" s="35">
        <v>0</v>
      </c>
      <c r="EA93" s="35">
        <v>0</v>
      </c>
      <c r="EB93" s="35">
        <v>0</v>
      </c>
      <c r="EC93" s="35">
        <v>0</v>
      </c>
      <c r="ED93" s="35">
        <v>0</v>
      </c>
      <c r="EE93" s="35">
        <v>0</v>
      </c>
      <c r="EL93" s="35">
        <v>4</v>
      </c>
      <c r="EM93" s="35">
        <v>3</v>
      </c>
      <c r="EN93" s="35">
        <v>3</v>
      </c>
      <c r="EO93" s="35">
        <v>4</v>
      </c>
      <c r="EP93" s="35">
        <v>4</v>
      </c>
      <c r="EQ93" s="35">
        <v>3</v>
      </c>
      <c r="ER93" s="35">
        <v>3</v>
      </c>
      <c r="ES93" s="35">
        <v>4</v>
      </c>
      <c r="ET93" s="35">
        <v>4</v>
      </c>
      <c r="EU93" s="35">
        <v>4</v>
      </c>
      <c r="EV93" s="35" t="s">
        <v>1599</v>
      </c>
      <c r="EW93" s="35" t="s">
        <v>1599</v>
      </c>
      <c r="EX93" s="35" t="s">
        <v>1599</v>
      </c>
      <c r="EY93" s="35" t="s">
        <v>1599</v>
      </c>
      <c r="EZ93" s="35">
        <v>4</v>
      </c>
      <c r="FA93" s="35">
        <v>3</v>
      </c>
      <c r="FB93" s="35">
        <v>3</v>
      </c>
      <c r="FC93" s="35" t="s">
        <v>1599</v>
      </c>
      <c r="FD93" s="35" t="s">
        <v>1599</v>
      </c>
      <c r="FE93" s="35" t="s">
        <v>1599</v>
      </c>
      <c r="FF93" s="35" t="s">
        <v>1599</v>
      </c>
      <c r="FG93" s="35" t="s">
        <v>1599</v>
      </c>
      <c r="FH93" s="35" t="s">
        <v>1317</v>
      </c>
      <c r="FI93" s="35" t="s">
        <v>51</v>
      </c>
      <c r="FJ93"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excursionniste</v>
      </c>
      <c r="FK93" s="48" t="str">
        <f>IF(Tableau2[[#This Row],['[tour_exc']]]="excursionniste","exc",IF(Tableau2[[#This Row],['[categorie_corrige']]]="Itinérant","iti","tour"))</f>
        <v>exc</v>
      </c>
      <c r="FL93" s="48" t="str">
        <f>CONCATENATE(Tableau2[[#This Row],['[id_troncon']]],"-",Tableau2[[#This Row],['[profil']]])</f>
        <v>4-exc</v>
      </c>
      <c r="FM93" s="37"/>
      <c r="FN93" s="72" t="s">
        <v>1599</v>
      </c>
      <c r="FS93" s="48" t="str">
        <f>IF(AND(ISTEXT(Tableau2[[#This Row],['[mode_heb_regroupe']]]),Tableau2[[#This Row],['[mode_heb_regroupe']]]="Non marchand"),"Non marchand",IF(AND(ISTEXT(Tableau2[[#This Row],['[mode_heb_regroupe']]]),Tableau2[[#This Row],['[mode_heb_regroupe']]]&lt;&gt;"Non marchand"),"Marchand",""))</f>
        <v/>
      </c>
      <c r="FY93" s="60" t="str">
        <f>IF(ISNUMBER(Tableau2[[#This Row],['[distance_heb_enq']]]),Tableau2[[#This Row],['[distance_heb_enq']]]*(1.1+0.3*EXP(-Tableau2[[#This Row],['[distance_heb_enq']]]/20)),"")</f>
        <v/>
      </c>
      <c r="GM93" s="35"/>
      <c r="GN93" s="35" t="s">
        <v>1599</v>
      </c>
      <c r="GO93" s="35"/>
      <c r="GP93" s="35"/>
      <c r="GQ93" s="35"/>
      <c r="GY93" s="48"/>
      <c r="HB93" s="48" t="str">
        <f>IF(ISNUMBER(Tableau2[[#This Row],['[tour_dep_to']]]),Tableau2[[#This Row],['[tour_dep_to']]]/Tableau2[[#This Row],['[tour_to_nb_jour']]],"")</f>
        <v/>
      </c>
      <c r="HE93" s="20"/>
      <c r="HF93" s="48" t="str">
        <f>IF(AND(ISTEXT(Tableau2[[#This Row],['[intention_dep']]]),Tableau2[[#This Row],['[tour_exc']]]="excursionniste"),Tableau2[[#This Row],['[intention_dep']]],"")</f>
        <v/>
      </c>
      <c r="HG93" s="48" t="str">
        <f>IF(AND(ISTEXT(Tableau2[[#This Row],['[intention_dep']]]),Tableau2[[#This Row],['[tour_exc']]]="touriste"),Tableau2[[#This Row],['[intention_dep']]],"")</f>
        <v/>
      </c>
      <c r="HJ93" s="20"/>
      <c r="HN93" s="20" t="s">
        <v>1599</v>
      </c>
      <c r="HO93" s="20"/>
      <c r="HP93" s="20" t="s">
        <v>1599</v>
      </c>
      <c r="HQ93" s="20"/>
      <c r="HR93" s="20" t="s">
        <v>1599</v>
      </c>
      <c r="HS93" s="20"/>
      <c r="HT93" s="20" t="s">
        <v>1599</v>
      </c>
      <c r="HU93" s="20"/>
      <c r="HX93" s="20" t="s">
        <v>1599</v>
      </c>
      <c r="JW93"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
      </c>
      <c r="JX93"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93" s="35" t="s">
        <v>1923</v>
      </c>
      <c r="KA93" s="35">
        <v>0</v>
      </c>
      <c r="KB93" s="35">
        <v>1</v>
      </c>
      <c r="KC93" s="35">
        <v>0</v>
      </c>
      <c r="KD93" s="35"/>
      <c r="KE93" s="48"/>
      <c r="KF93" s="35" t="s">
        <v>795</v>
      </c>
      <c r="KG93" s="48"/>
      <c r="KH93" s="44">
        <v>17000</v>
      </c>
      <c r="KI93" s="35" t="s">
        <v>1281</v>
      </c>
      <c r="KL93" s="48" t="str">
        <f>IF(ISNUMBER(Tableau2[[#This Row],['[distance_domicile_enq']]]),Tableau2[[#This Row],['[distance_domicile_enq']]]*(1.1+0.3*EXP(-Tableau2[[#This Row],['[distance_domicile_enq']]]/20)),"")</f>
        <v/>
      </c>
      <c r="KN93" s="48"/>
      <c r="KO93" s="48"/>
      <c r="KP93" s="35">
        <v>27</v>
      </c>
      <c r="KQ93" s="35" t="s">
        <v>1282</v>
      </c>
      <c r="KR93" s="35" t="s">
        <v>1302</v>
      </c>
      <c r="KS93" s="35" t="s">
        <v>1500</v>
      </c>
      <c r="KW93" s="35" t="s">
        <v>1310</v>
      </c>
    </row>
    <row r="94" spans="1:311" x14ac:dyDescent="0.2">
      <c r="A94" s="35" t="s">
        <v>1612</v>
      </c>
      <c r="B94" s="35" t="s">
        <v>568</v>
      </c>
      <c r="C94" s="35" t="s">
        <v>263</v>
      </c>
      <c r="D94" s="60">
        <v>2</v>
      </c>
      <c r="E94" s="48">
        <f>Tableau2[[#This Row],['[taille_totale_groupe_corrige']]]/Tableau2[[#This Row],['[nb_repondant_groupe']]]</f>
        <v>1</v>
      </c>
      <c r="F94" s="48"/>
      <c r="G94" s="48" t="str">
        <f>CONCATENATE(Tableau2[[#This Row],['[id_site_enq']]],"-",Tableau2[[#This Row],['[date_enq_num']]],"-",Tableau2[[#This Row],['[categorie_corrige']]])</f>
        <v>50-43358-</v>
      </c>
      <c r="H94" s="61">
        <v>2</v>
      </c>
      <c r="I94" s="35">
        <v>50</v>
      </c>
      <c r="J94" s="35" t="s">
        <v>795</v>
      </c>
      <c r="K94" s="36">
        <v>43358</v>
      </c>
      <c r="L94" s="37">
        <f t="shared" si="3"/>
        <v>43358</v>
      </c>
      <c r="M94" s="35">
        <v>15</v>
      </c>
      <c r="N94" s="35">
        <v>17</v>
      </c>
      <c r="P94" s="35">
        <v>43</v>
      </c>
      <c r="Q94" s="35">
        <v>4</v>
      </c>
      <c r="R94" s="60" t="str">
        <f>IF(OR(ISNUMBER(Tableau2[[#This Row],['[monvelo_musc']]]),ISNUMBER(Tableau2[[#This Row],['[monvelo_vae']]]),ISNUMBER(Tableau2[[#This Row],['[pret_musc']]]),ISNUMBER(Tableau2[[#This Row],['[pret_vae']]]),ISNUMBER(Tableau2[[#This Row],['[loc_vae']]]),ISNUMBER(Tableau2[[#This Row],['[loc_musc']]])),SUM(Tableau2[[#This Row],['[monvelo_musc']]:['[loc_vae']]]),"")</f>
        <v/>
      </c>
      <c r="S94" s="60" t="str">
        <f>IF(OR(ISNUMBER(Tableau2[[#This Row],['[monvelo_vae']]]),ISNUMBER(Tableau2[[#This Row],['[pret_vae']]]),ISNUMBER(Tableau2[[#This Row],['[loc_vae']]])),Tableau2[[#This Row],['[monvelo_vae']]]+Tableau2[[#This Row],['[pret_vae']]]+Tableau2[[#This Row],['[loc_vae']]],"")</f>
        <v/>
      </c>
      <c r="T94" s="60" t="str">
        <f>IF(OR(ISNUMBER(Tableau2[[#This Row],['[monvelo_musc']]]),ISNUMBER(Tableau2[[#This Row],['[pret_musc']]]),ISNUMBER(Tableau2[[#This Row],['[loc_musc']]])),Tableau2[[#This Row],['[monvelo_musc']]]+Tableau2[[#This Row],['[pret_musc']]]+Tableau2[[#This Row],['[loc_musc']]],"")</f>
        <v/>
      </c>
      <c r="U94" s="60" t="str">
        <f>IF(OR(ISNUMBER(Tableau2[[#This Row],['[loc_musc']]]),ISNUMBER(Tableau2[[#This Row],['[loc_vae']]])),Tableau2[[#This Row],['[loc_musc']]]+Tableau2[[#This Row],['[loc_vae']]],"")</f>
        <v/>
      </c>
      <c r="AL94" s="35" t="s">
        <v>1358</v>
      </c>
      <c r="AM94" s="48" t="s">
        <v>1358</v>
      </c>
      <c r="AN94" s="35" t="s">
        <v>50</v>
      </c>
      <c r="AP94" s="37">
        <v>60</v>
      </c>
      <c r="AQ94" s="72">
        <v>60</v>
      </c>
      <c r="AR94" s="72">
        <v>60</v>
      </c>
      <c r="AS94" s="72">
        <f>Tableau2[[#This Row],['[km_sortie_corrige']]]*Tableau2[[#This Row],['[coef_red']]]</f>
        <v>0</v>
      </c>
      <c r="AT94" s="72">
        <f>Tableau2[[#This Row],['[km_sortie_corrige']]]*Tableau2[[#This Row],['[coef_red']]]*IF(Tableau2[[#This Row],['[type_trajet']]]="Boucle",0.4,1)</f>
        <v>0</v>
      </c>
      <c r="AU94" s="35" t="s">
        <v>1276</v>
      </c>
      <c r="AW94" s="35" t="s">
        <v>1277</v>
      </c>
      <c r="AX94" s="35">
        <v>1</v>
      </c>
      <c r="AY94" s="35">
        <v>0</v>
      </c>
      <c r="AZ94" s="35">
        <v>0</v>
      </c>
      <c r="BA94" s="35">
        <v>0</v>
      </c>
      <c r="BB94" s="35">
        <v>0</v>
      </c>
      <c r="BC94" s="35">
        <v>0</v>
      </c>
      <c r="BD94" s="35">
        <v>0</v>
      </c>
      <c r="BE94" s="35">
        <v>0</v>
      </c>
      <c r="BI94" s="48" t="str">
        <f>IF(OR(Tableau2[[#This Row],['[type_groupe']]]="En famille",Tableau2[[#This Row],['[type_groupe']]]="Avec des amis",Tableau2[[#This Row],['[type_groupe']]]="En club",Tableau2[[#This Row],['[type_groupe']]]="En groupe avec une agence ou TO"),"En groupe",Tableau2[[#This Row],['[type_groupe']]])</f>
        <v>En groupe</v>
      </c>
      <c r="BJ94"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groupe</v>
      </c>
      <c r="BK94" s="35" t="s">
        <v>1329</v>
      </c>
      <c r="BL94" s="35">
        <v>0</v>
      </c>
      <c r="BM94" s="35">
        <v>0</v>
      </c>
      <c r="BN94" s="35">
        <v>0</v>
      </c>
      <c r="BO94" s="35">
        <v>1</v>
      </c>
      <c r="BP94" s="35">
        <v>0</v>
      </c>
      <c r="BQ94" s="35">
        <v>0</v>
      </c>
      <c r="BR94" s="35">
        <v>0</v>
      </c>
      <c r="BU94" s="72">
        <f>Tableau2[[#This Row],['[nb_enfants']]]+Tableau2[[#This Row],['[nb_adultes']]]</f>
        <v>2</v>
      </c>
      <c r="BV94" s="72">
        <f>Tableau2[[#This Row],['[taille_totale_groupe']]]</f>
        <v>2</v>
      </c>
      <c r="BW94" s="37">
        <v>0</v>
      </c>
      <c r="BX94" s="37">
        <v>2</v>
      </c>
      <c r="BY94" s="35" t="s">
        <v>1370</v>
      </c>
      <c r="BZ94" s="35">
        <v>0</v>
      </c>
      <c r="CA94" s="35">
        <v>0</v>
      </c>
      <c r="CB94" s="35">
        <v>0</v>
      </c>
      <c r="CC94" s="35">
        <v>0</v>
      </c>
      <c r="CD94" s="35">
        <v>0</v>
      </c>
      <c r="CE94" s="35">
        <v>0</v>
      </c>
      <c r="CF94" s="35">
        <v>0</v>
      </c>
      <c r="CG94" s="35">
        <v>0</v>
      </c>
      <c r="CH94" s="35">
        <v>0</v>
      </c>
      <c r="CI94" s="35">
        <v>1</v>
      </c>
      <c r="CJ94" s="35">
        <v>0</v>
      </c>
      <c r="CK94" s="35">
        <v>0</v>
      </c>
      <c r="CL94" s="35">
        <v>0</v>
      </c>
      <c r="CO94" s="35" t="s">
        <v>1322</v>
      </c>
      <c r="CQ94" s="35" t="s">
        <v>1754</v>
      </c>
      <c r="CR94" s="35">
        <v>0</v>
      </c>
      <c r="CS94" s="35">
        <v>0</v>
      </c>
      <c r="CT94" s="35">
        <v>0</v>
      </c>
      <c r="CU94" s="35">
        <v>0</v>
      </c>
      <c r="CV94" s="35">
        <v>0</v>
      </c>
      <c r="CW94" s="35">
        <v>1</v>
      </c>
      <c r="CX94" s="35">
        <v>0</v>
      </c>
      <c r="CY94" s="35">
        <v>0</v>
      </c>
      <c r="CZ94" s="35">
        <v>0</v>
      </c>
      <c r="DA94" s="35">
        <v>0</v>
      </c>
      <c r="DB94" s="35">
        <v>0</v>
      </c>
      <c r="DC94" s="35">
        <v>0</v>
      </c>
      <c r="DD94" s="35">
        <v>1</v>
      </c>
      <c r="DI94" s="35" t="s">
        <v>1368</v>
      </c>
      <c r="DO94" s="35" t="s">
        <v>1295</v>
      </c>
      <c r="DP94" s="35">
        <v>0</v>
      </c>
      <c r="DQ94" s="35">
        <v>0</v>
      </c>
      <c r="DR94" s="35">
        <v>0</v>
      </c>
      <c r="DS94" s="35">
        <v>0</v>
      </c>
      <c r="DT94" s="35">
        <v>0</v>
      </c>
      <c r="DU94" s="35">
        <v>0</v>
      </c>
      <c r="DV94" s="35">
        <v>0</v>
      </c>
      <c r="DW94" s="35">
        <v>0</v>
      </c>
      <c r="DX94" s="35">
        <v>1</v>
      </c>
      <c r="DY94" s="35">
        <v>0</v>
      </c>
      <c r="DZ94" s="35">
        <v>0</v>
      </c>
      <c r="EA94" s="35">
        <v>0</v>
      </c>
      <c r="EB94" s="35">
        <v>0</v>
      </c>
      <c r="EC94" s="35">
        <v>0</v>
      </c>
      <c r="ED94" s="35">
        <v>0</v>
      </c>
      <c r="EE94" s="35">
        <v>0</v>
      </c>
      <c r="EL94" s="35">
        <v>4</v>
      </c>
      <c r="EM94" s="35">
        <v>4</v>
      </c>
      <c r="EN94" s="35">
        <v>3</v>
      </c>
      <c r="EO94" s="35">
        <v>4</v>
      </c>
      <c r="EP94" s="35">
        <v>4</v>
      </c>
      <c r="EQ94" s="35">
        <v>4</v>
      </c>
      <c r="ER94" s="35" t="s">
        <v>1599</v>
      </c>
      <c r="ES94" s="35" t="s">
        <v>1599</v>
      </c>
      <c r="ET94" s="35">
        <v>4</v>
      </c>
      <c r="EU94" s="35" t="s">
        <v>1599</v>
      </c>
      <c r="EV94" s="35" t="s">
        <v>1599</v>
      </c>
      <c r="EW94" s="35" t="s">
        <v>1599</v>
      </c>
      <c r="EX94" s="35" t="s">
        <v>1599</v>
      </c>
      <c r="EY94" s="35" t="s">
        <v>1599</v>
      </c>
      <c r="EZ94" s="35" t="s">
        <v>1599</v>
      </c>
      <c r="FA94" s="35" t="s">
        <v>1599</v>
      </c>
      <c r="FB94" s="35" t="s">
        <v>1599</v>
      </c>
      <c r="FC94" s="35" t="s">
        <v>1599</v>
      </c>
      <c r="FD94" s="35" t="s">
        <v>1599</v>
      </c>
      <c r="FE94" s="35" t="s">
        <v>1599</v>
      </c>
      <c r="FF94" s="35" t="s">
        <v>1599</v>
      </c>
      <c r="FG94" s="35" t="s">
        <v>1599</v>
      </c>
      <c r="FH94" s="35" t="s">
        <v>1881</v>
      </c>
      <c r="FI94" s="35" t="s">
        <v>54</v>
      </c>
      <c r="FJ94"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touriste</v>
      </c>
      <c r="FK94" s="48" t="str">
        <f>IF(Tableau2[[#This Row],['[tour_exc']]]="excursionniste","exc",IF(Tableau2[[#This Row],['[categorie_corrige']]]="Itinérant","iti","tour"))</f>
        <v>tour</v>
      </c>
      <c r="FL94" s="48" t="str">
        <f>CONCATENATE(Tableau2[[#This Row],['[id_troncon']]],"-",Tableau2[[#This Row],['[profil']]])</f>
        <v>4-tour</v>
      </c>
      <c r="FM94" s="37"/>
      <c r="FN94" s="72" t="s">
        <v>1599</v>
      </c>
      <c r="FS94" s="48" t="str">
        <f>IF(AND(ISTEXT(Tableau2[[#This Row],['[mode_heb_regroupe']]]),Tableau2[[#This Row],['[mode_heb_regroupe']]]="Non marchand"),"Non marchand",IF(AND(ISTEXT(Tableau2[[#This Row],['[mode_heb_regroupe']]]),Tableau2[[#This Row],['[mode_heb_regroupe']]]&lt;&gt;"Non marchand"),"Marchand",""))</f>
        <v/>
      </c>
      <c r="FY94" s="60" t="str">
        <f>IF(ISNUMBER(Tableau2[[#This Row],['[distance_heb_enq']]]),Tableau2[[#This Row],['[distance_heb_enq']]]*(1.1+0.3*EXP(-Tableau2[[#This Row],['[distance_heb_enq']]]/20)),"")</f>
        <v/>
      </c>
      <c r="GM94" s="35"/>
      <c r="GN94" s="35" t="s">
        <v>1599</v>
      </c>
      <c r="GO94" s="35"/>
      <c r="GP94" s="35"/>
      <c r="GQ94" s="35"/>
      <c r="GY94" s="48"/>
      <c r="HB94" s="48" t="str">
        <f>IF(ISNUMBER(Tableau2[[#This Row],['[tour_dep_to']]]),Tableau2[[#This Row],['[tour_dep_to']]]/Tableau2[[#This Row],['[tour_to_nb_jour']]],"")</f>
        <v/>
      </c>
      <c r="HE94" s="20"/>
      <c r="HF94" s="48" t="str">
        <f>IF(AND(ISTEXT(Tableau2[[#This Row],['[intention_dep']]]),Tableau2[[#This Row],['[tour_exc']]]="excursionniste"),Tableau2[[#This Row],['[intention_dep']]],"")</f>
        <v/>
      </c>
      <c r="HG94" s="48" t="str">
        <f>IF(AND(ISTEXT(Tableau2[[#This Row],['[intention_dep']]]),Tableau2[[#This Row],['[tour_exc']]]="touriste"),Tableau2[[#This Row],['[intention_dep']]],"")</f>
        <v/>
      </c>
      <c r="HJ94" s="20"/>
      <c r="HN94" s="20" t="s">
        <v>1599</v>
      </c>
      <c r="HO94" s="20"/>
      <c r="HP94" s="20" t="s">
        <v>1599</v>
      </c>
      <c r="HQ94" s="20"/>
      <c r="HR94" s="20" t="s">
        <v>1599</v>
      </c>
      <c r="HS94" s="20"/>
      <c r="HT94" s="20" t="s">
        <v>1599</v>
      </c>
      <c r="HU94" s="20"/>
      <c r="HX94" s="20" t="s">
        <v>1599</v>
      </c>
      <c r="JW94"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pas exploitable</v>
      </c>
      <c r="JX94"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94" s="35" t="s">
        <v>1299</v>
      </c>
      <c r="KA94" s="35">
        <v>0</v>
      </c>
      <c r="KB94" s="35">
        <v>0</v>
      </c>
      <c r="KC94" s="35">
        <v>1</v>
      </c>
      <c r="KD94" s="35" t="s">
        <v>1501</v>
      </c>
      <c r="KE94" s="48"/>
      <c r="KF94" s="35" t="s">
        <v>1502</v>
      </c>
      <c r="KG94" s="48"/>
      <c r="KH94" s="44">
        <v>59237</v>
      </c>
      <c r="KI94" s="35" t="s">
        <v>1281</v>
      </c>
      <c r="KL94" s="48" t="str">
        <f>IF(ISNUMBER(Tableau2[[#This Row],['[distance_domicile_enq']]]),Tableau2[[#This Row],['[distance_domicile_enq']]]*(1.1+0.3*EXP(-Tableau2[[#This Row],['[distance_domicile_enq']]]/20)),"")</f>
        <v/>
      </c>
      <c r="KN94" s="48"/>
      <c r="KO94" s="48"/>
      <c r="KP94" s="35">
        <v>28</v>
      </c>
      <c r="KQ94" s="35" t="s">
        <v>1282</v>
      </c>
      <c r="KR94" s="35" t="s">
        <v>1302</v>
      </c>
      <c r="KS94" s="35" t="s">
        <v>1500</v>
      </c>
      <c r="KW94" s="35" t="s">
        <v>1310</v>
      </c>
    </row>
    <row r="95" spans="1:311" x14ac:dyDescent="0.2">
      <c r="A95" s="35" t="s">
        <v>1612</v>
      </c>
      <c r="B95" s="35" t="s">
        <v>568</v>
      </c>
      <c r="C95" s="35" t="s">
        <v>264</v>
      </c>
      <c r="D95" s="60">
        <v>1</v>
      </c>
      <c r="E95" s="48">
        <f>Tableau2[[#This Row],['[taille_totale_groupe_corrige']]]/Tableau2[[#This Row],['[nb_repondant_groupe']]]</f>
        <v>2</v>
      </c>
      <c r="F95" s="48"/>
      <c r="G95" s="48" t="str">
        <f>CONCATENATE(Tableau2[[#This Row],['[id_site_enq']]],"-",Tableau2[[#This Row],['[date_enq_num']]],"-",Tableau2[[#This Row],['[categorie_corrige']]])</f>
        <v>50-43358-</v>
      </c>
      <c r="H95" s="61">
        <v>1</v>
      </c>
      <c r="I95" s="35">
        <v>50</v>
      </c>
      <c r="J95" s="35" t="s">
        <v>795</v>
      </c>
      <c r="K95" s="36">
        <v>43358</v>
      </c>
      <c r="L95" s="37">
        <f t="shared" si="3"/>
        <v>43358</v>
      </c>
      <c r="M95" s="35">
        <v>15</v>
      </c>
      <c r="N95" s="35">
        <v>17</v>
      </c>
      <c r="P95" s="35">
        <v>43</v>
      </c>
      <c r="Q95" s="35">
        <v>4</v>
      </c>
      <c r="R95" s="60" t="str">
        <f>IF(OR(ISNUMBER(Tableau2[[#This Row],['[monvelo_musc']]]),ISNUMBER(Tableau2[[#This Row],['[monvelo_vae']]]),ISNUMBER(Tableau2[[#This Row],['[pret_musc']]]),ISNUMBER(Tableau2[[#This Row],['[pret_vae']]]),ISNUMBER(Tableau2[[#This Row],['[loc_vae']]]),ISNUMBER(Tableau2[[#This Row],['[loc_musc']]])),SUM(Tableau2[[#This Row],['[monvelo_musc']]:['[loc_vae']]]),"")</f>
        <v/>
      </c>
      <c r="S95" s="60" t="str">
        <f>IF(OR(ISNUMBER(Tableau2[[#This Row],['[monvelo_vae']]]),ISNUMBER(Tableau2[[#This Row],['[pret_vae']]]),ISNUMBER(Tableau2[[#This Row],['[loc_vae']]])),Tableau2[[#This Row],['[monvelo_vae']]]+Tableau2[[#This Row],['[pret_vae']]]+Tableau2[[#This Row],['[loc_vae']]],"")</f>
        <v/>
      </c>
      <c r="T95" s="60" t="str">
        <f>IF(OR(ISNUMBER(Tableau2[[#This Row],['[monvelo_musc']]]),ISNUMBER(Tableau2[[#This Row],['[pret_musc']]]),ISNUMBER(Tableau2[[#This Row],['[loc_musc']]])),Tableau2[[#This Row],['[monvelo_musc']]]+Tableau2[[#This Row],['[pret_musc']]]+Tableau2[[#This Row],['[loc_musc']]],"")</f>
        <v/>
      </c>
      <c r="U95" s="60" t="str">
        <f>IF(OR(ISNUMBER(Tableau2[[#This Row],['[loc_musc']]]),ISNUMBER(Tableau2[[#This Row],['[loc_vae']]])),Tableau2[[#This Row],['[loc_musc']]]+Tableau2[[#This Row],['[loc_vae']]],"")</f>
        <v/>
      </c>
      <c r="AL95" s="35" t="s">
        <v>1339</v>
      </c>
      <c r="AM95" s="48" t="s">
        <v>1339</v>
      </c>
      <c r="AN95" s="35" t="s">
        <v>1275</v>
      </c>
      <c r="AP95" s="37">
        <v>50</v>
      </c>
      <c r="AQ95" s="72">
        <v>50</v>
      </c>
      <c r="AR95" s="72">
        <v>50</v>
      </c>
      <c r="AS95" s="72">
        <f>Tableau2[[#This Row],['[km_sortie_corrige']]]*Tableau2[[#This Row],['[coef_red']]]</f>
        <v>0</v>
      </c>
      <c r="AT95" s="72">
        <f>Tableau2[[#This Row],['[km_sortie_corrige']]]*Tableau2[[#This Row],['[coef_red']]]*IF(Tableau2[[#This Row],['[type_trajet']]]="Boucle",0.4,1)</f>
        <v>0</v>
      </c>
      <c r="AU95" s="35" t="s">
        <v>1276</v>
      </c>
      <c r="AW95" s="35" t="s">
        <v>1277</v>
      </c>
      <c r="AX95" s="35">
        <v>1</v>
      </c>
      <c r="AY95" s="35">
        <v>0</v>
      </c>
      <c r="AZ95" s="35">
        <v>0</v>
      </c>
      <c r="BA95" s="35">
        <v>0</v>
      </c>
      <c r="BB95" s="35">
        <v>0</v>
      </c>
      <c r="BC95" s="35">
        <v>0</v>
      </c>
      <c r="BD95" s="35">
        <v>0</v>
      </c>
      <c r="BE95" s="35">
        <v>0</v>
      </c>
      <c r="BI95" s="48" t="str">
        <f>IF(OR(Tableau2[[#This Row],['[type_groupe']]]="En famille",Tableau2[[#This Row],['[type_groupe']]]="Avec des amis",Tableau2[[#This Row],['[type_groupe']]]="En club",Tableau2[[#This Row],['[type_groupe']]]="En groupe avec une agence ou TO"),"En groupe",Tableau2[[#This Row],['[type_groupe']]])</f>
        <v>En couple</v>
      </c>
      <c r="BJ95"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couple</v>
      </c>
      <c r="BK95" s="35" t="s">
        <v>1311</v>
      </c>
      <c r="BL95" s="35">
        <v>0</v>
      </c>
      <c r="BM95" s="35">
        <v>1</v>
      </c>
      <c r="BN95" s="35">
        <v>0</v>
      </c>
      <c r="BO95" s="35">
        <v>0</v>
      </c>
      <c r="BP95" s="35">
        <v>0</v>
      </c>
      <c r="BQ95" s="35">
        <v>0</v>
      </c>
      <c r="BR95" s="35">
        <v>0</v>
      </c>
      <c r="BU95" s="72">
        <f>Tableau2[[#This Row],['[nb_enfants']]]+Tableau2[[#This Row],['[nb_adultes']]]</f>
        <v>2</v>
      </c>
      <c r="BV95" s="72">
        <f>Tableau2[[#This Row],['[taille_totale_groupe']]]</f>
        <v>2</v>
      </c>
      <c r="BW95" s="37">
        <v>0</v>
      </c>
      <c r="BX95" s="37">
        <v>2</v>
      </c>
      <c r="BY95" s="35" t="s">
        <v>1279</v>
      </c>
      <c r="BZ95" s="35">
        <v>0</v>
      </c>
      <c r="CA95" s="35">
        <v>0</v>
      </c>
      <c r="CB95" s="35">
        <v>0</v>
      </c>
      <c r="CC95" s="35">
        <v>0</v>
      </c>
      <c r="CD95" s="35">
        <v>0</v>
      </c>
      <c r="CE95" s="35">
        <v>0</v>
      </c>
      <c r="CF95" s="35">
        <v>0</v>
      </c>
      <c r="CG95" s="35">
        <v>0</v>
      </c>
      <c r="CH95" s="35">
        <v>0</v>
      </c>
      <c r="CI95" s="35">
        <v>0</v>
      </c>
      <c r="CJ95" s="35">
        <v>0</v>
      </c>
      <c r="CK95" s="35">
        <v>0</v>
      </c>
      <c r="CL95" s="35">
        <v>1</v>
      </c>
      <c r="CQ95" s="35" t="s">
        <v>1772</v>
      </c>
      <c r="CR95" s="35">
        <v>0</v>
      </c>
      <c r="CS95" s="35">
        <v>0</v>
      </c>
      <c r="CT95" s="35">
        <v>0</v>
      </c>
      <c r="CU95" s="35">
        <v>0</v>
      </c>
      <c r="CV95" s="35">
        <v>0</v>
      </c>
      <c r="CW95" s="35">
        <v>0</v>
      </c>
      <c r="CX95" s="35">
        <v>0</v>
      </c>
      <c r="CY95" s="35">
        <v>0</v>
      </c>
      <c r="CZ95" s="35">
        <v>0</v>
      </c>
      <c r="DA95" s="35">
        <v>0</v>
      </c>
      <c r="DB95" s="35">
        <v>0</v>
      </c>
      <c r="DC95" s="35">
        <v>1</v>
      </c>
      <c r="DD95" s="35">
        <v>0</v>
      </c>
      <c r="DO95" s="35" t="s">
        <v>1316</v>
      </c>
      <c r="DP95" s="35">
        <v>0</v>
      </c>
      <c r="DQ95" s="35">
        <v>0</v>
      </c>
      <c r="DR95" s="35">
        <v>0</v>
      </c>
      <c r="DS95" s="35">
        <v>0</v>
      </c>
      <c r="DT95" s="35">
        <v>0</v>
      </c>
      <c r="DU95" s="35">
        <v>0</v>
      </c>
      <c r="DV95" s="35">
        <v>0</v>
      </c>
      <c r="DW95" s="35">
        <v>0</v>
      </c>
      <c r="DX95" s="35">
        <v>0</v>
      </c>
      <c r="DY95" s="35">
        <v>0</v>
      </c>
      <c r="DZ95" s="35">
        <v>0</v>
      </c>
      <c r="EA95" s="35">
        <v>0</v>
      </c>
      <c r="EB95" s="35">
        <v>0</v>
      </c>
      <c r="EC95" s="35">
        <v>1</v>
      </c>
      <c r="ED95" s="35">
        <v>0</v>
      </c>
      <c r="EE95" s="35">
        <v>0</v>
      </c>
      <c r="EL95" s="35">
        <v>4</v>
      </c>
      <c r="EM95" s="35">
        <v>3</v>
      </c>
      <c r="EN95" s="35">
        <v>2</v>
      </c>
      <c r="EO95" s="35">
        <v>2</v>
      </c>
      <c r="EP95" s="35">
        <v>2</v>
      </c>
      <c r="EQ95" s="35">
        <v>3</v>
      </c>
      <c r="ER95" s="35" t="s">
        <v>1599</v>
      </c>
      <c r="ES95" s="35" t="s">
        <v>1599</v>
      </c>
      <c r="ET95" s="35" t="s">
        <v>1599</v>
      </c>
      <c r="EU95" s="35">
        <v>3</v>
      </c>
      <c r="EV95" s="35" t="s">
        <v>1599</v>
      </c>
      <c r="EW95" s="35" t="s">
        <v>1599</v>
      </c>
      <c r="EX95" s="35" t="s">
        <v>1599</v>
      </c>
      <c r="EY95" s="35" t="s">
        <v>1599</v>
      </c>
      <c r="EZ95" s="35" t="s">
        <v>1599</v>
      </c>
      <c r="FA95" s="35" t="s">
        <v>1599</v>
      </c>
      <c r="FB95" s="35">
        <v>3</v>
      </c>
      <c r="FC95" s="35" t="s">
        <v>1599</v>
      </c>
      <c r="FD95" s="35" t="s">
        <v>1599</v>
      </c>
      <c r="FE95" s="35">
        <v>1</v>
      </c>
      <c r="FF95" s="35">
        <v>1</v>
      </c>
      <c r="FG95" s="35" t="s">
        <v>1599</v>
      </c>
      <c r="FH95" s="35" t="s">
        <v>1881</v>
      </c>
      <c r="FI95" s="35" t="s">
        <v>51</v>
      </c>
      <c r="FJ95"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excursionniste</v>
      </c>
      <c r="FK95" s="48" t="str">
        <f>IF(Tableau2[[#This Row],['[tour_exc']]]="excursionniste","exc",IF(Tableau2[[#This Row],['[categorie_corrige']]]="Itinérant","iti","tour"))</f>
        <v>exc</v>
      </c>
      <c r="FL95" s="48" t="str">
        <f>CONCATENATE(Tableau2[[#This Row],['[id_troncon']]],"-",Tableau2[[#This Row],['[profil']]])</f>
        <v>4-exc</v>
      </c>
      <c r="FM95" s="37"/>
      <c r="FN95" s="72" t="s">
        <v>1599</v>
      </c>
      <c r="FS95" s="48" t="str">
        <f>IF(AND(ISTEXT(Tableau2[[#This Row],['[mode_heb_regroupe']]]),Tableau2[[#This Row],['[mode_heb_regroupe']]]="Non marchand"),"Non marchand",IF(AND(ISTEXT(Tableau2[[#This Row],['[mode_heb_regroupe']]]),Tableau2[[#This Row],['[mode_heb_regroupe']]]&lt;&gt;"Non marchand"),"Marchand",""))</f>
        <v/>
      </c>
      <c r="FY95" s="60" t="str">
        <f>IF(ISNUMBER(Tableau2[[#This Row],['[distance_heb_enq']]]),Tableau2[[#This Row],['[distance_heb_enq']]]*(1.1+0.3*EXP(-Tableau2[[#This Row],['[distance_heb_enq']]]/20)),"")</f>
        <v/>
      </c>
      <c r="GM95" s="35"/>
      <c r="GN95" s="35" t="s">
        <v>1599</v>
      </c>
      <c r="GO95" s="35"/>
      <c r="GP95" s="35"/>
      <c r="GQ95" s="35"/>
      <c r="GY95" s="48"/>
      <c r="HB95" s="48" t="str">
        <f>IF(ISNUMBER(Tableau2[[#This Row],['[tour_dep_to']]]),Tableau2[[#This Row],['[tour_dep_to']]]/Tableau2[[#This Row],['[tour_to_nb_jour']]],"")</f>
        <v/>
      </c>
      <c r="HE95" s="20" t="s">
        <v>51</v>
      </c>
      <c r="HF95" s="48" t="str">
        <f>IF(AND(ISTEXT(Tableau2[[#This Row],['[intention_dep']]]),Tableau2[[#This Row],['[tour_exc']]]="excursionniste"),Tableau2[[#This Row],['[intention_dep']]],"")</f>
        <v>Non</v>
      </c>
      <c r="HG95" s="48" t="str">
        <f>IF(AND(ISTEXT(Tableau2[[#This Row],['[intention_dep']]]),Tableau2[[#This Row],['[tour_exc']]]="touriste"),Tableau2[[#This Row],['[intention_dep']]],"")</f>
        <v/>
      </c>
      <c r="HJ95" s="20"/>
      <c r="HN95" s="20" t="s">
        <v>1599</v>
      </c>
      <c r="HO95" s="20"/>
      <c r="HP95" s="20" t="s">
        <v>1599</v>
      </c>
      <c r="HQ95" s="20"/>
      <c r="HR95" s="20" t="s">
        <v>1599</v>
      </c>
      <c r="HS95" s="20"/>
      <c r="HT95" s="20" t="s">
        <v>1599</v>
      </c>
      <c r="HU95" s="20"/>
      <c r="HX95" s="20" t="s">
        <v>1599</v>
      </c>
      <c r="JW95"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
      </c>
      <c r="JX95"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95" s="35" t="s">
        <v>1325</v>
      </c>
      <c r="KA95" s="35">
        <v>1</v>
      </c>
      <c r="KB95" s="35">
        <v>0</v>
      </c>
      <c r="KC95" s="35">
        <v>0</v>
      </c>
      <c r="KD95" s="35"/>
      <c r="KE95" s="48"/>
      <c r="KF95" s="35" t="s">
        <v>1494</v>
      </c>
      <c r="KG95" s="48"/>
      <c r="KH95" s="44">
        <v>17220</v>
      </c>
      <c r="KI95" s="35" t="s">
        <v>1281</v>
      </c>
      <c r="KL95" s="48" t="str">
        <f>IF(ISNUMBER(Tableau2[[#This Row],['[distance_domicile_enq']]]),Tableau2[[#This Row],['[distance_domicile_enq']]]*(1.1+0.3*EXP(-Tableau2[[#This Row],['[distance_domicile_enq']]]/20)),"")</f>
        <v/>
      </c>
      <c r="KN95" s="48"/>
      <c r="KO95" s="48"/>
      <c r="KP95" s="35">
        <v>67</v>
      </c>
      <c r="KQ95" s="35" t="s">
        <v>1301</v>
      </c>
      <c r="KR95" s="35" t="s">
        <v>1283</v>
      </c>
      <c r="KS95" s="35"/>
      <c r="KW95" s="35" t="s">
        <v>1284</v>
      </c>
    </row>
    <row r="96" spans="1:311" x14ac:dyDescent="0.2">
      <c r="A96" s="35" t="s">
        <v>1612</v>
      </c>
      <c r="B96" s="35" t="s">
        <v>568</v>
      </c>
      <c r="C96" s="35" t="s">
        <v>265</v>
      </c>
      <c r="D96" s="60">
        <v>1</v>
      </c>
      <c r="E96" s="48">
        <f>Tableau2[[#This Row],['[taille_totale_groupe_corrige']]]/Tableau2[[#This Row],['[nb_repondant_groupe']]]</f>
        <v>2</v>
      </c>
      <c r="F96" s="48"/>
      <c r="G96" s="48" t="str">
        <f>CONCATENATE(Tableau2[[#This Row],['[id_site_enq']]],"-",Tableau2[[#This Row],['[date_enq_num']]],"-",Tableau2[[#This Row],['[categorie_corrige']]])</f>
        <v>50-43358-</v>
      </c>
      <c r="H96" s="61">
        <v>1</v>
      </c>
      <c r="I96" s="35">
        <v>50</v>
      </c>
      <c r="J96" s="35" t="s">
        <v>795</v>
      </c>
      <c r="K96" s="36">
        <v>43358</v>
      </c>
      <c r="L96" s="37">
        <f t="shared" si="3"/>
        <v>43358</v>
      </c>
      <c r="M96" s="35">
        <v>15</v>
      </c>
      <c r="N96" s="35">
        <v>17</v>
      </c>
      <c r="P96" s="35">
        <v>43</v>
      </c>
      <c r="Q96" s="35">
        <v>4</v>
      </c>
      <c r="R96" s="60" t="str">
        <f>IF(OR(ISNUMBER(Tableau2[[#This Row],['[monvelo_musc']]]),ISNUMBER(Tableau2[[#This Row],['[monvelo_vae']]]),ISNUMBER(Tableau2[[#This Row],['[pret_musc']]]),ISNUMBER(Tableau2[[#This Row],['[pret_vae']]]),ISNUMBER(Tableau2[[#This Row],['[loc_vae']]]),ISNUMBER(Tableau2[[#This Row],['[loc_musc']]])),SUM(Tableau2[[#This Row],['[monvelo_musc']]:['[loc_vae']]]),"")</f>
        <v/>
      </c>
      <c r="S96" s="60" t="str">
        <f>IF(OR(ISNUMBER(Tableau2[[#This Row],['[monvelo_vae']]]),ISNUMBER(Tableau2[[#This Row],['[pret_vae']]]),ISNUMBER(Tableau2[[#This Row],['[loc_vae']]])),Tableau2[[#This Row],['[monvelo_vae']]]+Tableau2[[#This Row],['[pret_vae']]]+Tableau2[[#This Row],['[loc_vae']]],"")</f>
        <v/>
      </c>
      <c r="T96" s="60" t="str">
        <f>IF(OR(ISNUMBER(Tableau2[[#This Row],['[monvelo_musc']]]),ISNUMBER(Tableau2[[#This Row],['[pret_musc']]]),ISNUMBER(Tableau2[[#This Row],['[loc_musc']]])),Tableau2[[#This Row],['[monvelo_musc']]]+Tableau2[[#This Row],['[pret_musc']]]+Tableau2[[#This Row],['[loc_musc']]],"")</f>
        <v/>
      </c>
      <c r="U96" s="60" t="str">
        <f>IF(OR(ISNUMBER(Tableau2[[#This Row],['[loc_musc']]]),ISNUMBER(Tableau2[[#This Row],['[loc_vae']]])),Tableau2[[#This Row],['[loc_musc']]]+Tableau2[[#This Row],['[loc_vae']]],"")</f>
        <v/>
      </c>
      <c r="AL96" s="35" t="s">
        <v>1274</v>
      </c>
      <c r="AM96" s="48" t="s">
        <v>1274</v>
      </c>
      <c r="AN96" s="35" t="s">
        <v>55</v>
      </c>
      <c r="AP96" s="37">
        <v>15</v>
      </c>
      <c r="AQ96" s="72">
        <v>15</v>
      </c>
      <c r="AR96" s="72">
        <v>15</v>
      </c>
      <c r="AS96" s="72">
        <f>Tableau2[[#This Row],['[km_sortie_corrige']]]*Tableau2[[#This Row],['[coef_red']]]</f>
        <v>0</v>
      </c>
      <c r="AT96" s="72">
        <f>Tableau2[[#This Row],['[km_sortie_corrige']]]*Tableau2[[#This Row],['[coef_red']]]*IF(Tableau2[[#This Row],['[type_trajet']]]="Boucle",0.4,1)</f>
        <v>0</v>
      </c>
      <c r="AU96" s="35" t="s">
        <v>1286</v>
      </c>
      <c r="AW96" s="35" t="s">
        <v>201</v>
      </c>
      <c r="AX96" s="35">
        <v>0</v>
      </c>
      <c r="AY96" s="35">
        <v>1</v>
      </c>
      <c r="AZ96" s="35">
        <v>0</v>
      </c>
      <c r="BA96" s="35">
        <v>0</v>
      </c>
      <c r="BB96" s="35">
        <v>0</v>
      </c>
      <c r="BC96" s="35">
        <v>0</v>
      </c>
      <c r="BD96" s="35">
        <v>0</v>
      </c>
      <c r="BE96" s="35">
        <v>0</v>
      </c>
      <c r="BH96" s="37">
        <v>70</v>
      </c>
      <c r="BI96" s="48" t="str">
        <f>IF(OR(Tableau2[[#This Row],['[type_groupe']]]="En famille",Tableau2[[#This Row],['[type_groupe']]]="Avec des amis",Tableau2[[#This Row],['[type_groupe']]]="En club",Tableau2[[#This Row],['[type_groupe']]]="En groupe avec une agence ou TO"),"En groupe",Tableau2[[#This Row],['[type_groupe']]])</f>
        <v>En groupe</v>
      </c>
      <c r="BJ96"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groupe</v>
      </c>
      <c r="BK96" s="35" t="s">
        <v>1329</v>
      </c>
      <c r="BL96" s="35">
        <v>0</v>
      </c>
      <c r="BM96" s="35">
        <v>0</v>
      </c>
      <c r="BN96" s="35">
        <v>0</v>
      </c>
      <c r="BO96" s="35">
        <v>1</v>
      </c>
      <c r="BP96" s="35">
        <v>0</v>
      </c>
      <c r="BQ96" s="35">
        <v>0</v>
      </c>
      <c r="BR96" s="35">
        <v>0</v>
      </c>
      <c r="BU96" s="72">
        <f>Tableau2[[#This Row],['[nb_enfants']]]+Tableau2[[#This Row],['[nb_adultes']]]</f>
        <v>2</v>
      </c>
      <c r="BV96" s="72">
        <f>Tableau2[[#This Row],['[taille_totale_groupe']]]</f>
        <v>2</v>
      </c>
      <c r="BW96" s="37">
        <v>0</v>
      </c>
      <c r="BX96" s="37">
        <v>2</v>
      </c>
      <c r="BY96" s="35" t="s">
        <v>1678</v>
      </c>
      <c r="BZ96" s="35">
        <v>1</v>
      </c>
      <c r="CA96" s="35">
        <v>0</v>
      </c>
      <c r="CB96" s="35">
        <v>0</v>
      </c>
      <c r="CC96" s="35">
        <v>0</v>
      </c>
      <c r="CD96" s="35">
        <v>0</v>
      </c>
      <c r="CE96" s="35">
        <v>0</v>
      </c>
      <c r="CF96" s="35">
        <v>0</v>
      </c>
      <c r="CG96" s="35">
        <v>0</v>
      </c>
      <c r="CH96" s="35">
        <v>1</v>
      </c>
      <c r="CI96" s="35">
        <v>0</v>
      </c>
      <c r="CJ96" s="35">
        <v>0</v>
      </c>
      <c r="CK96" s="35">
        <v>0</v>
      </c>
      <c r="CL96" s="35">
        <v>0</v>
      </c>
      <c r="CQ96" s="35" t="s">
        <v>1772</v>
      </c>
      <c r="CR96" s="35">
        <v>0</v>
      </c>
      <c r="CS96" s="35">
        <v>0</v>
      </c>
      <c r="CT96" s="35">
        <v>0</v>
      </c>
      <c r="CU96" s="35">
        <v>0</v>
      </c>
      <c r="CV96" s="35">
        <v>0</v>
      </c>
      <c r="CW96" s="35">
        <v>0</v>
      </c>
      <c r="CX96" s="35">
        <v>0</v>
      </c>
      <c r="CY96" s="35">
        <v>0</v>
      </c>
      <c r="CZ96" s="35">
        <v>0</v>
      </c>
      <c r="DA96" s="35">
        <v>0</v>
      </c>
      <c r="DB96" s="35">
        <v>0</v>
      </c>
      <c r="DC96" s="35">
        <v>1</v>
      </c>
      <c r="DD96" s="35">
        <v>0</v>
      </c>
      <c r="DO96" s="35" t="s">
        <v>1316</v>
      </c>
      <c r="DP96" s="35">
        <v>0</v>
      </c>
      <c r="DQ96" s="35">
        <v>0</v>
      </c>
      <c r="DR96" s="35">
        <v>0</v>
      </c>
      <c r="DS96" s="35">
        <v>0</v>
      </c>
      <c r="DT96" s="35">
        <v>0</v>
      </c>
      <c r="DU96" s="35">
        <v>0</v>
      </c>
      <c r="DV96" s="35">
        <v>0</v>
      </c>
      <c r="DW96" s="35">
        <v>0</v>
      </c>
      <c r="DX96" s="35">
        <v>0</v>
      </c>
      <c r="DY96" s="35">
        <v>0</v>
      </c>
      <c r="DZ96" s="35">
        <v>0</v>
      </c>
      <c r="EA96" s="35">
        <v>0</v>
      </c>
      <c r="EB96" s="35">
        <v>0</v>
      </c>
      <c r="EC96" s="35">
        <v>1</v>
      </c>
      <c r="ED96" s="35">
        <v>0</v>
      </c>
      <c r="EE96" s="35">
        <v>0</v>
      </c>
      <c r="EL96" s="35">
        <v>4</v>
      </c>
      <c r="EM96" s="35">
        <v>4</v>
      </c>
      <c r="EN96" s="35">
        <v>2</v>
      </c>
      <c r="EO96" s="35">
        <v>3</v>
      </c>
      <c r="EP96" s="35">
        <v>2</v>
      </c>
      <c r="EQ96" s="35">
        <v>2</v>
      </c>
      <c r="ER96" s="35" t="s">
        <v>1599</v>
      </c>
      <c r="ES96" s="35" t="s">
        <v>1599</v>
      </c>
      <c r="ET96" s="35" t="s">
        <v>1599</v>
      </c>
      <c r="EU96" s="35" t="s">
        <v>1599</v>
      </c>
      <c r="EV96" s="35">
        <v>1</v>
      </c>
      <c r="EW96" s="35" t="s">
        <v>1599</v>
      </c>
      <c r="EX96" s="35" t="s">
        <v>1599</v>
      </c>
      <c r="EY96" s="35" t="s">
        <v>1599</v>
      </c>
      <c r="EZ96" s="35" t="s">
        <v>1599</v>
      </c>
      <c r="FA96" s="35" t="s">
        <v>1599</v>
      </c>
      <c r="FB96" s="35">
        <v>3</v>
      </c>
      <c r="FC96" s="35" t="s">
        <v>1599</v>
      </c>
      <c r="FD96" s="35" t="s">
        <v>1599</v>
      </c>
      <c r="FE96" s="35" t="s">
        <v>1599</v>
      </c>
      <c r="FF96" s="35" t="s">
        <v>1599</v>
      </c>
      <c r="FG96" s="35" t="s">
        <v>1599</v>
      </c>
      <c r="FH96" s="35" t="s">
        <v>1321</v>
      </c>
      <c r="FI96" s="35" t="s">
        <v>54</v>
      </c>
      <c r="FJ96"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touriste</v>
      </c>
      <c r="FK96" s="48" t="str">
        <f>IF(Tableau2[[#This Row],['[tour_exc']]]="excursionniste","exc",IF(Tableau2[[#This Row],['[categorie_corrige']]]="Itinérant","iti","tour"))</f>
        <v>tour</v>
      </c>
      <c r="FL96" s="48" t="str">
        <f>CONCATENATE(Tableau2[[#This Row],['[id_troncon']]],"-",Tableau2[[#This Row],['[profil']]])</f>
        <v>4-tour</v>
      </c>
      <c r="FM96" s="37"/>
      <c r="FN96" s="72" t="s">
        <v>1599</v>
      </c>
      <c r="FS96" s="48" t="str">
        <f>IF(AND(ISTEXT(Tableau2[[#This Row],['[mode_heb_regroupe']]]),Tableau2[[#This Row],['[mode_heb_regroupe']]]="Non marchand"),"Non marchand",IF(AND(ISTEXT(Tableau2[[#This Row],['[mode_heb_regroupe']]]),Tableau2[[#This Row],['[mode_heb_regroupe']]]&lt;&gt;"Non marchand"),"Marchand",""))</f>
        <v/>
      </c>
      <c r="FY96" s="60" t="str">
        <f>IF(ISNUMBER(Tableau2[[#This Row],['[distance_heb_enq']]]),Tableau2[[#This Row],['[distance_heb_enq']]]*(1.1+0.3*EXP(-Tableau2[[#This Row],['[distance_heb_enq']]]/20)),"")</f>
        <v/>
      </c>
      <c r="GM96" s="35"/>
      <c r="GN96" s="35" t="s">
        <v>1599</v>
      </c>
      <c r="GO96" s="35"/>
      <c r="GP96" s="35"/>
      <c r="GQ96" s="35"/>
      <c r="GY96" s="48"/>
      <c r="HB96" s="48" t="str">
        <f>IF(ISNUMBER(Tableau2[[#This Row],['[tour_dep_to']]]),Tableau2[[#This Row],['[tour_dep_to']]]/Tableau2[[#This Row],['[tour_to_nb_jour']]],"")</f>
        <v/>
      </c>
      <c r="HE96" s="20"/>
      <c r="HF96" s="48" t="str">
        <f>IF(AND(ISTEXT(Tableau2[[#This Row],['[intention_dep']]]),Tableau2[[#This Row],['[tour_exc']]]="excursionniste"),Tableau2[[#This Row],['[intention_dep']]],"")</f>
        <v/>
      </c>
      <c r="HG96" s="48" t="str">
        <f>IF(AND(ISTEXT(Tableau2[[#This Row],['[intention_dep']]]),Tableau2[[#This Row],['[tour_exc']]]="touriste"),Tableau2[[#This Row],['[intention_dep']]],"")</f>
        <v/>
      </c>
      <c r="HJ96" s="20"/>
      <c r="HN96" s="20" t="s">
        <v>1599</v>
      </c>
      <c r="HO96" s="20"/>
      <c r="HP96" s="20" t="s">
        <v>1599</v>
      </c>
      <c r="HQ96" s="20"/>
      <c r="HR96" s="20" t="s">
        <v>1599</v>
      </c>
      <c r="HS96" s="20"/>
      <c r="HT96" s="20" t="s">
        <v>1599</v>
      </c>
      <c r="HU96" s="20"/>
      <c r="HX96" s="20" t="s">
        <v>1599</v>
      </c>
      <c r="JW96"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pas exploitable</v>
      </c>
      <c r="JX96"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96" s="35" t="s">
        <v>1299</v>
      </c>
      <c r="KA96" s="35">
        <v>0</v>
      </c>
      <c r="KB96" s="35">
        <v>0</v>
      </c>
      <c r="KC96" s="35">
        <v>1</v>
      </c>
      <c r="KD96" s="35"/>
      <c r="KE96" s="48"/>
      <c r="KF96" s="35" t="s">
        <v>1503</v>
      </c>
      <c r="KG96" s="48"/>
      <c r="KH96" s="44">
        <v>79510</v>
      </c>
      <c r="KI96" s="35" t="s">
        <v>1281</v>
      </c>
      <c r="KL96" s="48" t="str">
        <f>IF(ISNUMBER(Tableau2[[#This Row],['[distance_domicile_enq']]]),Tableau2[[#This Row],['[distance_domicile_enq']]]*(1.1+0.3*EXP(-Tableau2[[#This Row],['[distance_domicile_enq']]]/20)),"")</f>
        <v/>
      </c>
      <c r="KN96" s="48"/>
      <c r="KO96" s="48"/>
      <c r="KP96" s="35">
        <v>54</v>
      </c>
      <c r="KQ96" s="35" t="s">
        <v>1282</v>
      </c>
      <c r="KR96" s="35" t="s">
        <v>1357</v>
      </c>
      <c r="KS96" s="35"/>
      <c r="KW96" s="35" t="s">
        <v>1303</v>
      </c>
    </row>
    <row r="97" spans="1:311" x14ac:dyDescent="0.2">
      <c r="A97" s="35" t="s">
        <v>1612</v>
      </c>
      <c r="B97" s="35" t="s">
        <v>568</v>
      </c>
      <c r="C97" s="35" t="s">
        <v>266</v>
      </c>
      <c r="D97" s="60">
        <v>1</v>
      </c>
      <c r="E97" s="48">
        <f>Tableau2[[#This Row],['[taille_totale_groupe_corrige']]]/Tableau2[[#This Row],['[nb_repondant_groupe']]]</f>
        <v>2</v>
      </c>
      <c r="F97" s="48"/>
      <c r="G97" s="48" t="str">
        <f>CONCATENATE(Tableau2[[#This Row],['[id_site_enq']]],"-",Tableau2[[#This Row],['[date_enq_num']]],"-",Tableau2[[#This Row],['[categorie_corrige']]])</f>
        <v>50-43358-</v>
      </c>
      <c r="H97" s="61">
        <v>1</v>
      </c>
      <c r="I97" s="35">
        <v>50</v>
      </c>
      <c r="J97" s="35" t="s">
        <v>795</v>
      </c>
      <c r="K97" s="36">
        <v>43358</v>
      </c>
      <c r="L97" s="37">
        <f t="shared" si="3"/>
        <v>43358</v>
      </c>
      <c r="M97" s="35">
        <v>15</v>
      </c>
      <c r="N97" s="35">
        <v>17</v>
      </c>
      <c r="P97" s="35">
        <v>43</v>
      </c>
      <c r="Q97" s="35">
        <v>4</v>
      </c>
      <c r="R97" s="60" t="str">
        <f>IF(OR(ISNUMBER(Tableau2[[#This Row],['[monvelo_musc']]]),ISNUMBER(Tableau2[[#This Row],['[monvelo_vae']]]),ISNUMBER(Tableau2[[#This Row],['[pret_musc']]]),ISNUMBER(Tableau2[[#This Row],['[pret_vae']]]),ISNUMBER(Tableau2[[#This Row],['[loc_vae']]]),ISNUMBER(Tableau2[[#This Row],['[loc_musc']]])),SUM(Tableau2[[#This Row],['[monvelo_musc']]:['[loc_vae']]]),"")</f>
        <v/>
      </c>
      <c r="S97" s="60" t="str">
        <f>IF(OR(ISNUMBER(Tableau2[[#This Row],['[monvelo_vae']]]),ISNUMBER(Tableau2[[#This Row],['[pret_vae']]]),ISNUMBER(Tableau2[[#This Row],['[loc_vae']]])),Tableau2[[#This Row],['[monvelo_vae']]]+Tableau2[[#This Row],['[pret_vae']]]+Tableau2[[#This Row],['[loc_vae']]],"")</f>
        <v/>
      </c>
      <c r="T97" s="60" t="str">
        <f>IF(OR(ISNUMBER(Tableau2[[#This Row],['[monvelo_musc']]]),ISNUMBER(Tableau2[[#This Row],['[pret_musc']]]),ISNUMBER(Tableau2[[#This Row],['[loc_musc']]])),Tableau2[[#This Row],['[monvelo_musc']]]+Tableau2[[#This Row],['[pret_musc']]]+Tableau2[[#This Row],['[loc_musc']]],"")</f>
        <v/>
      </c>
      <c r="U97" s="60" t="str">
        <f>IF(OR(ISNUMBER(Tableau2[[#This Row],['[loc_musc']]]),ISNUMBER(Tableau2[[#This Row],['[loc_vae']]])),Tableau2[[#This Row],['[loc_musc']]]+Tableau2[[#This Row],['[loc_vae']]],"")</f>
        <v/>
      </c>
      <c r="AL97" s="35" t="s">
        <v>1274</v>
      </c>
      <c r="AM97" s="48" t="s">
        <v>1274</v>
      </c>
      <c r="AN97" s="35" t="s">
        <v>1275</v>
      </c>
      <c r="AP97" s="37">
        <v>15</v>
      </c>
      <c r="AQ97" s="72">
        <v>15</v>
      </c>
      <c r="AR97" s="72">
        <v>15</v>
      </c>
      <c r="AS97" s="72">
        <f>Tableau2[[#This Row],['[km_sortie_corrige']]]*Tableau2[[#This Row],['[coef_red']]]</f>
        <v>0</v>
      </c>
      <c r="AT97" s="72">
        <f>Tableau2[[#This Row],['[km_sortie_corrige']]]*Tableau2[[#This Row],['[coef_red']]]*IF(Tableau2[[#This Row],['[type_trajet']]]="Boucle",0.4,1)</f>
        <v>0</v>
      </c>
      <c r="AU97" s="35" t="s">
        <v>1276</v>
      </c>
      <c r="AW97" s="35" t="s">
        <v>201</v>
      </c>
      <c r="AX97" s="35">
        <v>0</v>
      </c>
      <c r="AY97" s="35">
        <v>1</v>
      </c>
      <c r="AZ97" s="35">
        <v>0</v>
      </c>
      <c r="BA97" s="35">
        <v>0</v>
      </c>
      <c r="BB97" s="35">
        <v>0</v>
      </c>
      <c r="BC97" s="35">
        <v>0</v>
      </c>
      <c r="BD97" s="35">
        <v>0</v>
      </c>
      <c r="BE97" s="35">
        <v>0</v>
      </c>
      <c r="BH97" s="37">
        <v>35</v>
      </c>
      <c r="BI97" s="48" t="str">
        <f>IF(OR(Tableau2[[#This Row],['[type_groupe']]]="En famille",Tableau2[[#This Row],['[type_groupe']]]="Avec des amis",Tableau2[[#This Row],['[type_groupe']]]="En club",Tableau2[[#This Row],['[type_groupe']]]="En groupe avec une agence ou TO"),"En groupe",Tableau2[[#This Row],['[type_groupe']]])</f>
        <v>En couple</v>
      </c>
      <c r="BJ97"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couple</v>
      </c>
      <c r="BK97" s="35" t="s">
        <v>1311</v>
      </c>
      <c r="BL97" s="35">
        <v>0</v>
      </c>
      <c r="BM97" s="35">
        <v>1</v>
      </c>
      <c r="BN97" s="35">
        <v>0</v>
      </c>
      <c r="BO97" s="35">
        <v>0</v>
      </c>
      <c r="BP97" s="35">
        <v>0</v>
      </c>
      <c r="BQ97" s="35">
        <v>0</v>
      </c>
      <c r="BR97" s="35">
        <v>0</v>
      </c>
      <c r="BU97" s="72">
        <f>Tableau2[[#This Row],['[nb_enfants']]]+Tableau2[[#This Row],['[nb_adultes']]]</f>
        <v>2</v>
      </c>
      <c r="BV97" s="72">
        <f>Tableau2[[#This Row],['[taille_totale_groupe']]]</f>
        <v>2</v>
      </c>
      <c r="BW97" s="37">
        <v>0</v>
      </c>
      <c r="BX97" s="37">
        <v>2</v>
      </c>
      <c r="BY97" s="35" t="s">
        <v>1677</v>
      </c>
      <c r="BZ97" s="35">
        <v>0</v>
      </c>
      <c r="CA97" s="35">
        <v>1</v>
      </c>
      <c r="CB97" s="35">
        <v>0</v>
      </c>
      <c r="CC97" s="35">
        <v>1</v>
      </c>
      <c r="CD97" s="35">
        <v>0</v>
      </c>
      <c r="CE97" s="35">
        <v>0</v>
      </c>
      <c r="CF97" s="35">
        <v>0</v>
      </c>
      <c r="CG97" s="35">
        <v>1</v>
      </c>
      <c r="CH97" s="35">
        <v>1</v>
      </c>
      <c r="CI97" s="35">
        <v>0</v>
      </c>
      <c r="CJ97" s="35">
        <v>0</v>
      </c>
      <c r="CK97" s="35">
        <v>0</v>
      </c>
      <c r="CL97" s="35">
        <v>0</v>
      </c>
      <c r="CO97" s="35" t="s">
        <v>1291</v>
      </c>
      <c r="CP97" s="35">
        <v>10</v>
      </c>
      <c r="CQ97" s="35" t="s">
        <v>1308</v>
      </c>
      <c r="CR97" s="35">
        <v>0</v>
      </c>
      <c r="CS97" s="35">
        <v>0</v>
      </c>
      <c r="CT97" s="35">
        <v>0</v>
      </c>
      <c r="CU97" s="35">
        <v>0</v>
      </c>
      <c r="CV97" s="35">
        <v>0</v>
      </c>
      <c r="CW97" s="35">
        <v>0</v>
      </c>
      <c r="CX97" s="35">
        <v>0</v>
      </c>
      <c r="CY97" s="35">
        <v>0</v>
      </c>
      <c r="CZ97" s="35">
        <v>0</v>
      </c>
      <c r="DA97" s="35">
        <v>0</v>
      </c>
      <c r="DB97" s="35">
        <v>0</v>
      </c>
      <c r="DC97" s="35">
        <v>0</v>
      </c>
      <c r="DD97" s="35">
        <v>1</v>
      </c>
      <c r="DO97" s="35" t="s">
        <v>1789</v>
      </c>
      <c r="DP97" s="35">
        <v>1</v>
      </c>
      <c r="DQ97" s="35">
        <v>0</v>
      </c>
      <c r="DR97" s="35">
        <v>0</v>
      </c>
      <c r="DS97" s="35">
        <v>0</v>
      </c>
      <c r="DT97" s="35">
        <v>0</v>
      </c>
      <c r="DU97" s="35">
        <v>0</v>
      </c>
      <c r="DV97" s="35">
        <v>0</v>
      </c>
      <c r="DW97" s="35">
        <v>0</v>
      </c>
      <c r="DX97" s="35">
        <v>0</v>
      </c>
      <c r="DY97" s="35">
        <v>0</v>
      </c>
      <c r="DZ97" s="35">
        <v>0</v>
      </c>
      <c r="EA97" s="35">
        <v>0</v>
      </c>
      <c r="EB97" s="35">
        <v>0</v>
      </c>
      <c r="EC97" s="35">
        <v>1</v>
      </c>
      <c r="ED97" s="35">
        <v>0</v>
      </c>
      <c r="EE97" s="35">
        <v>0</v>
      </c>
      <c r="EL97" s="35">
        <v>4</v>
      </c>
      <c r="EM97" s="35">
        <v>3</v>
      </c>
      <c r="EN97" s="35">
        <v>3</v>
      </c>
      <c r="EO97" s="35">
        <v>3</v>
      </c>
      <c r="EP97" s="35">
        <v>3</v>
      </c>
      <c r="EQ97" s="35">
        <v>3</v>
      </c>
      <c r="ER97" s="35">
        <v>4</v>
      </c>
      <c r="ES97" s="35">
        <v>4</v>
      </c>
      <c r="ET97" s="35">
        <v>4</v>
      </c>
      <c r="EU97" s="35">
        <v>3</v>
      </c>
      <c r="EV97" s="35">
        <v>3</v>
      </c>
      <c r="EW97" s="35">
        <v>3</v>
      </c>
      <c r="EX97" s="35">
        <v>3</v>
      </c>
      <c r="EY97" s="35">
        <v>2</v>
      </c>
      <c r="EZ97" s="35">
        <v>4</v>
      </c>
      <c r="FA97" s="35">
        <v>4</v>
      </c>
      <c r="FB97" s="35">
        <v>3</v>
      </c>
      <c r="FC97" s="35">
        <v>4</v>
      </c>
      <c r="FD97" s="35">
        <v>4</v>
      </c>
      <c r="FE97" s="35">
        <v>4</v>
      </c>
      <c r="FF97" s="35">
        <v>3</v>
      </c>
      <c r="FG97" s="35">
        <v>3</v>
      </c>
      <c r="FH97" s="35" t="s">
        <v>1881</v>
      </c>
      <c r="FI97" s="35" t="s">
        <v>54</v>
      </c>
      <c r="FJ97"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touriste</v>
      </c>
      <c r="FK97" s="48" t="str">
        <f>IF(Tableau2[[#This Row],['[tour_exc']]]="excursionniste","exc",IF(Tableau2[[#This Row],['[categorie_corrige']]]="Itinérant","iti","tour"))</f>
        <v>tour</v>
      </c>
      <c r="FL97" s="48" t="str">
        <f>CONCATENATE(Tableau2[[#This Row],['[id_troncon']]],"-",Tableau2[[#This Row],['[profil']]])</f>
        <v>4-tour</v>
      </c>
      <c r="FM97" s="37">
        <v>4</v>
      </c>
      <c r="FN97" s="72">
        <v>4</v>
      </c>
      <c r="FO97" s="35" t="s">
        <v>1297</v>
      </c>
      <c r="FR97" s="48" t="s">
        <v>2021</v>
      </c>
      <c r="FS97" s="48" t="str">
        <f>IF(AND(ISTEXT(Tableau2[[#This Row],['[mode_heb_regroupe']]]),Tableau2[[#This Row],['[mode_heb_regroupe']]]="Non marchand"),"Non marchand",IF(AND(ISTEXT(Tableau2[[#This Row],['[mode_heb_regroupe']]]),Tableau2[[#This Row],['[mode_heb_regroupe']]]&lt;&gt;"Non marchand"),"Marchand",""))</f>
        <v>Marchand</v>
      </c>
      <c r="FT97" s="35" t="s">
        <v>1424</v>
      </c>
      <c r="FU97" s="37">
        <v>50</v>
      </c>
      <c r="FV97" s="35" t="s">
        <v>1504</v>
      </c>
      <c r="FY97" s="60" t="str">
        <f>IF(ISNUMBER(Tableau2[[#This Row],['[distance_heb_enq']]]),Tableau2[[#This Row],['[distance_heb_enq']]]*(1.1+0.3*EXP(-Tableau2[[#This Row],['[distance_heb_enq']]]/20)),"")</f>
        <v/>
      </c>
      <c r="FZ97" s="35" t="s">
        <v>1306</v>
      </c>
      <c r="GB97" s="35" t="s">
        <v>1352</v>
      </c>
      <c r="GM97" s="35"/>
      <c r="GN97" s="35" t="s">
        <v>201</v>
      </c>
      <c r="GO97" s="35">
        <v>0</v>
      </c>
      <c r="GP97" s="35">
        <v>1</v>
      </c>
      <c r="GQ97" s="35">
        <v>0</v>
      </c>
      <c r="GR97" s="35">
        <v>0</v>
      </c>
      <c r="GS97" s="35">
        <v>0</v>
      </c>
      <c r="GT97" s="35">
        <v>0</v>
      </c>
      <c r="GU97" s="35">
        <v>0</v>
      </c>
      <c r="GV97" s="35">
        <v>0</v>
      </c>
      <c r="GW97" s="35">
        <v>0</v>
      </c>
      <c r="GY97" s="48"/>
      <c r="HB97" s="48" t="str">
        <f>IF(ISNUMBER(Tableau2[[#This Row],['[tour_dep_to']]]),Tableau2[[#This Row],['[tour_dep_to']]]/Tableau2[[#This Row],['[tour_to_nb_jour']]],"")</f>
        <v/>
      </c>
      <c r="HE97" s="20"/>
      <c r="HF97" s="48" t="str">
        <f>IF(AND(ISTEXT(Tableau2[[#This Row],['[intention_dep']]]),Tableau2[[#This Row],['[tour_exc']]]="excursionniste"),Tableau2[[#This Row],['[intention_dep']]],"")</f>
        <v/>
      </c>
      <c r="HG97" s="48" t="str">
        <f>IF(AND(ISTEXT(Tableau2[[#This Row],['[intention_dep']]]),Tableau2[[#This Row],['[tour_exc']]]="touriste"),Tableau2[[#This Row],['[intention_dep']]],"")</f>
        <v/>
      </c>
      <c r="HJ97" s="20">
        <v>65</v>
      </c>
      <c r="HN97" s="20">
        <v>400</v>
      </c>
      <c r="HO97" s="20"/>
      <c r="HP97" s="20">
        <v>20</v>
      </c>
      <c r="HQ97" s="20"/>
      <c r="HR97" s="20" t="s">
        <v>1599</v>
      </c>
      <c r="HS97" s="20"/>
      <c r="HT97" s="20">
        <v>30</v>
      </c>
      <c r="HU97" s="20"/>
      <c r="HX97" s="20" t="s">
        <v>1599</v>
      </c>
      <c r="JW97"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pas exploitable</v>
      </c>
      <c r="JX97"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97" s="35" t="s">
        <v>1325</v>
      </c>
      <c r="KA97" s="35">
        <v>1</v>
      </c>
      <c r="KB97" s="35">
        <v>0</v>
      </c>
      <c r="KC97" s="35">
        <v>0</v>
      </c>
      <c r="KD97" s="35"/>
      <c r="KE97" s="48"/>
      <c r="KF97" s="35" t="s">
        <v>1364</v>
      </c>
      <c r="KG97" s="48"/>
      <c r="KH97" s="44">
        <v>72100</v>
      </c>
      <c r="KI97" s="35" t="s">
        <v>1281</v>
      </c>
      <c r="KL97" s="48" t="str">
        <f>IF(ISNUMBER(Tableau2[[#This Row],['[distance_domicile_enq']]]),Tableau2[[#This Row],['[distance_domicile_enq']]]*(1.1+0.3*EXP(-Tableau2[[#This Row],['[distance_domicile_enq']]]/20)),"")</f>
        <v/>
      </c>
      <c r="KN97" s="48"/>
      <c r="KO97" s="48"/>
      <c r="KP97" s="35">
        <v>55</v>
      </c>
      <c r="KQ97" s="35" t="s">
        <v>1282</v>
      </c>
      <c r="KR97" s="35" t="s">
        <v>1366</v>
      </c>
      <c r="KS97" s="35"/>
      <c r="KU97" s="35">
        <v>4000</v>
      </c>
      <c r="KW97" s="35" t="s">
        <v>1337</v>
      </c>
    </row>
    <row r="98" spans="1:311" x14ac:dyDescent="0.2">
      <c r="A98" s="35" t="s">
        <v>1612</v>
      </c>
      <c r="B98" s="35" t="s">
        <v>568</v>
      </c>
      <c r="C98" s="35" t="s">
        <v>267</v>
      </c>
      <c r="D98" s="60">
        <v>1</v>
      </c>
      <c r="E98" s="48">
        <f>Tableau2[[#This Row],['[taille_totale_groupe_corrige']]]/Tableau2[[#This Row],['[nb_repondant_groupe']]]</f>
        <v>1</v>
      </c>
      <c r="F98" s="48"/>
      <c r="G98" s="48" t="str">
        <f>CONCATENATE(Tableau2[[#This Row],['[id_site_enq']]],"-",Tableau2[[#This Row],['[date_enq_num']]],"-",Tableau2[[#This Row],['[categorie_corrige']]])</f>
        <v>50-43358-</v>
      </c>
      <c r="H98" s="61">
        <v>1</v>
      </c>
      <c r="I98" s="35">
        <v>50</v>
      </c>
      <c r="J98" s="35" t="s">
        <v>795</v>
      </c>
      <c r="K98" s="36">
        <v>43358</v>
      </c>
      <c r="L98" s="37">
        <f t="shared" si="3"/>
        <v>43358</v>
      </c>
      <c r="M98" s="35">
        <v>16</v>
      </c>
      <c r="N98" s="35">
        <v>17</v>
      </c>
      <c r="P98" s="35">
        <v>43</v>
      </c>
      <c r="Q98" s="35">
        <v>4</v>
      </c>
      <c r="R98" s="60" t="str">
        <f>IF(OR(ISNUMBER(Tableau2[[#This Row],['[monvelo_musc']]]),ISNUMBER(Tableau2[[#This Row],['[monvelo_vae']]]),ISNUMBER(Tableau2[[#This Row],['[pret_musc']]]),ISNUMBER(Tableau2[[#This Row],['[pret_vae']]]),ISNUMBER(Tableau2[[#This Row],['[loc_vae']]]),ISNUMBER(Tableau2[[#This Row],['[loc_musc']]])),SUM(Tableau2[[#This Row],['[monvelo_musc']]:['[loc_vae']]]),"")</f>
        <v/>
      </c>
      <c r="S98" s="60" t="str">
        <f>IF(OR(ISNUMBER(Tableau2[[#This Row],['[monvelo_vae']]]),ISNUMBER(Tableau2[[#This Row],['[pret_vae']]]),ISNUMBER(Tableau2[[#This Row],['[loc_vae']]])),Tableau2[[#This Row],['[monvelo_vae']]]+Tableau2[[#This Row],['[pret_vae']]]+Tableau2[[#This Row],['[loc_vae']]],"")</f>
        <v/>
      </c>
      <c r="T98" s="60" t="str">
        <f>IF(OR(ISNUMBER(Tableau2[[#This Row],['[monvelo_musc']]]),ISNUMBER(Tableau2[[#This Row],['[pret_musc']]]),ISNUMBER(Tableau2[[#This Row],['[loc_musc']]])),Tableau2[[#This Row],['[monvelo_musc']]]+Tableau2[[#This Row],['[pret_musc']]]+Tableau2[[#This Row],['[loc_musc']]],"")</f>
        <v/>
      </c>
      <c r="U98" s="60" t="str">
        <f>IF(OR(ISNUMBER(Tableau2[[#This Row],['[loc_musc']]]),ISNUMBER(Tableau2[[#This Row],['[loc_vae']]])),Tableau2[[#This Row],['[loc_musc']]]+Tableau2[[#This Row],['[loc_vae']]],"")</f>
        <v/>
      </c>
      <c r="AL98" s="35" t="s">
        <v>1339</v>
      </c>
      <c r="AM98" s="48" t="s">
        <v>1339</v>
      </c>
      <c r="AN98" s="35" t="s">
        <v>1275</v>
      </c>
      <c r="AP98" s="37">
        <v>15</v>
      </c>
      <c r="AQ98" s="72">
        <v>15</v>
      </c>
      <c r="AR98" s="72">
        <v>15</v>
      </c>
      <c r="AS98" s="72">
        <f>Tableau2[[#This Row],['[km_sortie_corrige']]]*Tableau2[[#This Row],['[coef_red']]]</f>
        <v>0</v>
      </c>
      <c r="AT98" s="72">
        <f>Tableau2[[#This Row],['[km_sortie_corrige']]]*Tableau2[[#This Row],['[coef_red']]]*IF(Tableau2[[#This Row],['[type_trajet']]]="Boucle",0.4,1)</f>
        <v>0</v>
      </c>
      <c r="AU98" s="35" t="s">
        <v>1340</v>
      </c>
      <c r="AW98" s="35" t="s">
        <v>1277</v>
      </c>
      <c r="AX98" s="35">
        <v>1</v>
      </c>
      <c r="AY98" s="35">
        <v>0</v>
      </c>
      <c r="AZ98" s="35">
        <v>0</v>
      </c>
      <c r="BA98" s="35">
        <v>0</v>
      </c>
      <c r="BB98" s="35">
        <v>0</v>
      </c>
      <c r="BC98" s="35">
        <v>0</v>
      </c>
      <c r="BD98" s="35">
        <v>0</v>
      </c>
      <c r="BE98" s="35">
        <v>0</v>
      </c>
      <c r="BI98" s="48" t="str">
        <f>IF(OR(Tableau2[[#This Row],['[type_groupe']]]="En famille",Tableau2[[#This Row],['[type_groupe']]]="Avec des amis",Tableau2[[#This Row],['[type_groupe']]]="En club",Tableau2[[#This Row],['[type_groupe']]]="En groupe avec une agence ou TO"),"En groupe",Tableau2[[#This Row],['[type_groupe']]])</f>
        <v>Seul</v>
      </c>
      <c r="BJ98"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Seul</v>
      </c>
      <c r="BK98" s="35" t="s">
        <v>1278</v>
      </c>
      <c r="BL98" s="35">
        <v>1</v>
      </c>
      <c r="BM98" s="35">
        <v>0</v>
      </c>
      <c r="BN98" s="35">
        <v>0</v>
      </c>
      <c r="BO98" s="35">
        <v>0</v>
      </c>
      <c r="BP98" s="35">
        <v>0</v>
      </c>
      <c r="BQ98" s="35">
        <v>0</v>
      </c>
      <c r="BR98" s="35">
        <v>0</v>
      </c>
      <c r="BU98" s="72">
        <f>Tableau2[[#This Row],['[nb_enfants']]]+Tableau2[[#This Row],['[nb_adultes']]]</f>
        <v>1</v>
      </c>
      <c r="BV98" s="72">
        <f>Tableau2[[#This Row],['[taille_totale_groupe']]]</f>
        <v>1</v>
      </c>
      <c r="BW98" s="37">
        <v>0</v>
      </c>
      <c r="BX98" s="37">
        <v>1</v>
      </c>
      <c r="BY98" s="35" t="s">
        <v>1279</v>
      </c>
      <c r="BZ98" s="35">
        <v>0</v>
      </c>
      <c r="CA98" s="35">
        <v>0</v>
      </c>
      <c r="CB98" s="35">
        <v>0</v>
      </c>
      <c r="CC98" s="35">
        <v>0</v>
      </c>
      <c r="CD98" s="35">
        <v>0</v>
      </c>
      <c r="CE98" s="35">
        <v>0</v>
      </c>
      <c r="CF98" s="35">
        <v>0</v>
      </c>
      <c r="CG98" s="35">
        <v>0</v>
      </c>
      <c r="CH98" s="35">
        <v>0</v>
      </c>
      <c r="CI98" s="35">
        <v>0</v>
      </c>
      <c r="CJ98" s="35">
        <v>0</v>
      </c>
      <c r="CK98" s="35">
        <v>0</v>
      </c>
      <c r="CL98" s="35">
        <v>1</v>
      </c>
      <c r="CQ98" s="35" t="s">
        <v>1772</v>
      </c>
      <c r="CR98" s="35">
        <v>0</v>
      </c>
      <c r="CS98" s="35">
        <v>0</v>
      </c>
      <c r="CT98" s="35">
        <v>0</v>
      </c>
      <c r="CU98" s="35">
        <v>0</v>
      </c>
      <c r="CV98" s="35">
        <v>0</v>
      </c>
      <c r="CW98" s="35">
        <v>0</v>
      </c>
      <c r="CX98" s="35">
        <v>0</v>
      </c>
      <c r="CY98" s="35">
        <v>0</v>
      </c>
      <c r="CZ98" s="35">
        <v>0</v>
      </c>
      <c r="DA98" s="35">
        <v>0</v>
      </c>
      <c r="DB98" s="35">
        <v>0</v>
      </c>
      <c r="DC98" s="35">
        <v>1</v>
      </c>
      <c r="DD98" s="35">
        <v>0</v>
      </c>
      <c r="DO98" s="35" t="s">
        <v>1280</v>
      </c>
      <c r="DP98" s="35">
        <v>0</v>
      </c>
      <c r="DQ98" s="35">
        <v>0</v>
      </c>
      <c r="DR98" s="35">
        <v>0</v>
      </c>
      <c r="DS98" s="35">
        <v>0</v>
      </c>
      <c r="DT98" s="35">
        <v>0</v>
      </c>
      <c r="DU98" s="35">
        <v>0</v>
      </c>
      <c r="DV98" s="35">
        <v>0</v>
      </c>
      <c r="DW98" s="35">
        <v>0</v>
      </c>
      <c r="DX98" s="35">
        <v>0</v>
      </c>
      <c r="DY98" s="35">
        <v>0</v>
      </c>
      <c r="DZ98" s="35">
        <v>0</v>
      </c>
      <c r="EA98" s="35">
        <v>0</v>
      </c>
      <c r="EB98" s="35">
        <v>0</v>
      </c>
      <c r="EC98" s="35">
        <v>0</v>
      </c>
      <c r="ED98" s="35">
        <v>1</v>
      </c>
      <c r="EE98" s="35">
        <v>0</v>
      </c>
      <c r="EL98" s="35">
        <v>4</v>
      </c>
      <c r="EM98" s="35">
        <v>3</v>
      </c>
      <c r="EN98" s="35">
        <v>3</v>
      </c>
      <c r="EO98" s="35">
        <v>3</v>
      </c>
      <c r="EP98" s="35">
        <v>3</v>
      </c>
      <c r="EQ98" s="35">
        <v>2</v>
      </c>
      <c r="ER98" s="35" t="s">
        <v>1599</v>
      </c>
      <c r="ES98" s="35">
        <v>3</v>
      </c>
      <c r="ET98" s="35">
        <v>3</v>
      </c>
      <c r="EU98" s="35" t="s">
        <v>1599</v>
      </c>
      <c r="EV98" s="35" t="s">
        <v>1599</v>
      </c>
      <c r="EW98" s="35" t="s">
        <v>1599</v>
      </c>
      <c r="EX98" s="35" t="s">
        <v>1599</v>
      </c>
      <c r="EY98" s="35" t="s">
        <v>1599</v>
      </c>
      <c r="EZ98" s="35" t="s">
        <v>1599</v>
      </c>
      <c r="FA98" s="35" t="s">
        <v>1599</v>
      </c>
      <c r="FB98" s="35">
        <v>1</v>
      </c>
      <c r="FC98" s="35">
        <v>1</v>
      </c>
      <c r="FD98" s="35" t="s">
        <v>1599</v>
      </c>
      <c r="FE98" s="35">
        <v>1</v>
      </c>
      <c r="FF98" s="35" t="s">
        <v>1599</v>
      </c>
      <c r="FG98" s="35" t="s">
        <v>1599</v>
      </c>
      <c r="FH98" s="35" t="s">
        <v>1881</v>
      </c>
      <c r="FI98" s="35" t="s">
        <v>51</v>
      </c>
      <c r="FJ98"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excursionniste</v>
      </c>
      <c r="FK98" s="48" t="str">
        <f>IF(Tableau2[[#This Row],['[tour_exc']]]="excursionniste","exc",IF(Tableau2[[#This Row],['[categorie_corrige']]]="Itinérant","iti","tour"))</f>
        <v>exc</v>
      </c>
      <c r="FL98" s="48" t="str">
        <f>CONCATENATE(Tableau2[[#This Row],['[id_troncon']]],"-",Tableau2[[#This Row],['[profil']]])</f>
        <v>4-exc</v>
      </c>
      <c r="FM98" s="37"/>
      <c r="FN98" s="72" t="s">
        <v>1599</v>
      </c>
      <c r="FS98" s="48" t="str">
        <f>IF(AND(ISTEXT(Tableau2[[#This Row],['[mode_heb_regroupe']]]),Tableau2[[#This Row],['[mode_heb_regroupe']]]="Non marchand"),"Non marchand",IF(AND(ISTEXT(Tableau2[[#This Row],['[mode_heb_regroupe']]]),Tableau2[[#This Row],['[mode_heb_regroupe']]]&lt;&gt;"Non marchand"),"Marchand",""))</f>
        <v/>
      </c>
      <c r="FY98" s="60" t="str">
        <f>IF(ISNUMBER(Tableau2[[#This Row],['[distance_heb_enq']]]),Tableau2[[#This Row],['[distance_heb_enq']]]*(1.1+0.3*EXP(-Tableau2[[#This Row],['[distance_heb_enq']]]/20)),"")</f>
        <v/>
      </c>
      <c r="GM98" s="35"/>
      <c r="GN98" s="35" t="s">
        <v>1599</v>
      </c>
      <c r="GO98" s="35"/>
      <c r="GP98" s="35"/>
      <c r="GQ98" s="35"/>
      <c r="GY98" s="48"/>
      <c r="HB98" s="48" t="str">
        <f>IF(ISNUMBER(Tableau2[[#This Row],['[tour_dep_to']]]),Tableau2[[#This Row],['[tour_dep_to']]]/Tableau2[[#This Row],['[tour_to_nb_jour']]],"")</f>
        <v/>
      </c>
      <c r="HE98" s="20" t="s">
        <v>51</v>
      </c>
      <c r="HF98" s="48" t="str">
        <f>IF(AND(ISTEXT(Tableau2[[#This Row],['[intention_dep']]]),Tableau2[[#This Row],['[tour_exc']]]="excursionniste"),Tableau2[[#This Row],['[intention_dep']]],"")</f>
        <v>Non</v>
      </c>
      <c r="HG98" s="48" t="str">
        <f>IF(AND(ISTEXT(Tableau2[[#This Row],['[intention_dep']]]),Tableau2[[#This Row],['[tour_exc']]]="touriste"),Tableau2[[#This Row],['[intention_dep']]],"")</f>
        <v/>
      </c>
      <c r="HJ98" s="20"/>
      <c r="HN98" s="20" t="s">
        <v>1599</v>
      </c>
      <c r="HO98" s="20"/>
      <c r="HP98" s="20" t="s">
        <v>1599</v>
      </c>
      <c r="HQ98" s="20"/>
      <c r="HR98" s="20" t="s">
        <v>1599</v>
      </c>
      <c r="HS98" s="20"/>
      <c r="HT98" s="20" t="s">
        <v>1599</v>
      </c>
      <c r="HU98" s="20"/>
      <c r="HX98" s="20" t="s">
        <v>1599</v>
      </c>
      <c r="JW98"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
      </c>
      <c r="JX98"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98" s="35" t="s">
        <v>1299</v>
      </c>
      <c r="KA98" s="35">
        <v>0</v>
      </c>
      <c r="KB98" s="35">
        <v>0</v>
      </c>
      <c r="KC98" s="35">
        <v>1</v>
      </c>
      <c r="KD98" s="35" t="s">
        <v>566</v>
      </c>
      <c r="KE98" s="48"/>
      <c r="KF98" s="35" t="s">
        <v>795</v>
      </c>
      <c r="KG98" s="48"/>
      <c r="KH98" s="44">
        <v>17000</v>
      </c>
      <c r="KI98" s="35" t="s">
        <v>1281</v>
      </c>
      <c r="KL98" s="48" t="str">
        <f>IF(ISNUMBER(Tableau2[[#This Row],['[distance_domicile_enq']]]),Tableau2[[#This Row],['[distance_domicile_enq']]]*(1.1+0.3*EXP(-Tableau2[[#This Row],['[distance_domicile_enq']]]/20)),"")</f>
        <v/>
      </c>
      <c r="KN98" s="48"/>
      <c r="KO98" s="48"/>
      <c r="KP98" s="35">
        <v>62</v>
      </c>
      <c r="KQ98" s="35" t="s">
        <v>1301</v>
      </c>
      <c r="KR98" s="35" t="s">
        <v>1336</v>
      </c>
      <c r="KS98" s="35"/>
      <c r="KU98" s="35">
        <v>2000</v>
      </c>
      <c r="KW98" s="35" t="s">
        <v>1284</v>
      </c>
    </row>
    <row r="99" spans="1:311" x14ac:dyDescent="0.2">
      <c r="A99" s="35" t="s">
        <v>1612</v>
      </c>
      <c r="B99" s="35" t="s">
        <v>568</v>
      </c>
      <c r="C99" s="35" t="s">
        <v>268</v>
      </c>
      <c r="D99" s="60">
        <v>1</v>
      </c>
      <c r="E99" s="48">
        <f>Tableau2[[#This Row],['[taille_totale_groupe_corrige']]]/Tableau2[[#This Row],['[nb_repondant_groupe']]]</f>
        <v>1</v>
      </c>
      <c r="F99" s="48"/>
      <c r="G99" s="48" t="str">
        <f>CONCATENATE(Tableau2[[#This Row],['[id_site_enq']]],"-",Tableau2[[#This Row],['[date_enq_num']]],"-",Tableau2[[#This Row],['[categorie_corrige']]])</f>
        <v>50-43358-</v>
      </c>
      <c r="H99" s="61">
        <v>1</v>
      </c>
      <c r="I99" s="35">
        <v>50</v>
      </c>
      <c r="J99" s="35" t="s">
        <v>795</v>
      </c>
      <c r="K99" s="36">
        <v>43358</v>
      </c>
      <c r="L99" s="37">
        <f t="shared" si="3"/>
        <v>43358</v>
      </c>
      <c r="M99" s="35">
        <v>16</v>
      </c>
      <c r="N99" s="35">
        <v>17</v>
      </c>
      <c r="P99" s="35">
        <v>43</v>
      </c>
      <c r="Q99" s="35">
        <v>4</v>
      </c>
      <c r="R99" s="60" t="str">
        <f>IF(OR(ISNUMBER(Tableau2[[#This Row],['[monvelo_musc']]]),ISNUMBER(Tableau2[[#This Row],['[monvelo_vae']]]),ISNUMBER(Tableau2[[#This Row],['[pret_musc']]]),ISNUMBER(Tableau2[[#This Row],['[pret_vae']]]),ISNUMBER(Tableau2[[#This Row],['[loc_vae']]]),ISNUMBER(Tableau2[[#This Row],['[loc_musc']]])),SUM(Tableau2[[#This Row],['[monvelo_musc']]:['[loc_vae']]]),"")</f>
        <v/>
      </c>
      <c r="S99" s="60" t="str">
        <f>IF(OR(ISNUMBER(Tableau2[[#This Row],['[monvelo_vae']]]),ISNUMBER(Tableau2[[#This Row],['[pret_vae']]]),ISNUMBER(Tableau2[[#This Row],['[loc_vae']]])),Tableau2[[#This Row],['[monvelo_vae']]]+Tableau2[[#This Row],['[pret_vae']]]+Tableau2[[#This Row],['[loc_vae']]],"")</f>
        <v/>
      </c>
      <c r="T99" s="60" t="str">
        <f>IF(OR(ISNUMBER(Tableau2[[#This Row],['[monvelo_musc']]]),ISNUMBER(Tableau2[[#This Row],['[pret_musc']]]),ISNUMBER(Tableau2[[#This Row],['[loc_musc']]])),Tableau2[[#This Row],['[monvelo_musc']]]+Tableau2[[#This Row],['[pret_musc']]]+Tableau2[[#This Row],['[loc_musc']]],"")</f>
        <v/>
      </c>
      <c r="U99" s="60" t="str">
        <f>IF(OR(ISNUMBER(Tableau2[[#This Row],['[loc_musc']]]),ISNUMBER(Tableau2[[#This Row],['[loc_vae']]])),Tableau2[[#This Row],['[loc_musc']]]+Tableau2[[#This Row],['[loc_vae']]],"")</f>
        <v/>
      </c>
      <c r="AL99" s="35" t="s">
        <v>1274</v>
      </c>
      <c r="AM99" s="48" t="s">
        <v>1274</v>
      </c>
      <c r="AN99" s="35" t="s">
        <v>1275</v>
      </c>
      <c r="AP99" s="37">
        <v>6</v>
      </c>
      <c r="AQ99" s="72">
        <v>6</v>
      </c>
      <c r="AR99" s="72">
        <v>6</v>
      </c>
      <c r="AS99" s="72">
        <f>Tableau2[[#This Row],['[km_sortie_corrige']]]*Tableau2[[#This Row],['[coef_red']]]</f>
        <v>0</v>
      </c>
      <c r="AT99" s="72">
        <f>Tableau2[[#This Row],['[km_sortie_corrige']]]*Tableau2[[#This Row],['[coef_red']]]*IF(Tableau2[[#This Row],['[type_trajet']]]="Boucle",0.4,1)</f>
        <v>0</v>
      </c>
      <c r="AU99" s="35" t="s">
        <v>1340</v>
      </c>
      <c r="AW99" s="35" t="s">
        <v>1277</v>
      </c>
      <c r="AX99" s="35">
        <v>1</v>
      </c>
      <c r="AY99" s="35">
        <v>0</v>
      </c>
      <c r="AZ99" s="35">
        <v>0</v>
      </c>
      <c r="BA99" s="35">
        <v>0</v>
      </c>
      <c r="BB99" s="35">
        <v>0</v>
      </c>
      <c r="BC99" s="35">
        <v>0</v>
      </c>
      <c r="BD99" s="35">
        <v>0</v>
      </c>
      <c r="BE99" s="35">
        <v>0</v>
      </c>
      <c r="BH99" s="37">
        <v>6</v>
      </c>
      <c r="BI99" s="48" t="str">
        <f>IF(OR(Tableau2[[#This Row],['[type_groupe']]]="En famille",Tableau2[[#This Row],['[type_groupe']]]="Avec des amis",Tableau2[[#This Row],['[type_groupe']]]="En club",Tableau2[[#This Row],['[type_groupe']]]="En groupe avec une agence ou TO"),"En groupe",Tableau2[[#This Row],['[type_groupe']]])</f>
        <v>Seul</v>
      </c>
      <c r="BJ99"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Seul</v>
      </c>
      <c r="BK99" s="35" t="s">
        <v>1278</v>
      </c>
      <c r="BL99" s="35">
        <v>1</v>
      </c>
      <c r="BM99" s="35">
        <v>0</v>
      </c>
      <c r="BN99" s="35">
        <v>0</v>
      </c>
      <c r="BO99" s="35">
        <v>0</v>
      </c>
      <c r="BP99" s="35">
        <v>0</v>
      </c>
      <c r="BQ99" s="35">
        <v>0</v>
      </c>
      <c r="BR99" s="35">
        <v>0</v>
      </c>
      <c r="BU99" s="72">
        <f>Tableau2[[#This Row],['[nb_enfants']]]+Tableau2[[#This Row],['[nb_adultes']]]</f>
        <v>1</v>
      </c>
      <c r="BV99" s="72">
        <f>Tableau2[[#This Row],['[taille_totale_groupe']]]</f>
        <v>1</v>
      </c>
      <c r="BW99" s="37">
        <v>0</v>
      </c>
      <c r="BX99" s="37">
        <v>1</v>
      </c>
      <c r="BY99" s="35" t="s">
        <v>1684</v>
      </c>
      <c r="BZ99" s="35">
        <v>1</v>
      </c>
      <c r="CA99" s="35">
        <v>1</v>
      </c>
      <c r="CB99" s="35">
        <v>0</v>
      </c>
      <c r="CC99" s="35">
        <v>1</v>
      </c>
      <c r="CD99" s="35">
        <v>0</v>
      </c>
      <c r="CE99" s="35">
        <v>0</v>
      </c>
      <c r="CF99" s="35">
        <v>0</v>
      </c>
      <c r="CG99" s="35">
        <v>0</v>
      </c>
      <c r="CH99" s="35">
        <v>0</v>
      </c>
      <c r="CI99" s="35">
        <v>0</v>
      </c>
      <c r="CJ99" s="35">
        <v>0</v>
      </c>
      <c r="CK99" s="35">
        <v>0</v>
      </c>
      <c r="CL99" s="35">
        <v>0</v>
      </c>
      <c r="CO99" s="35" t="s">
        <v>1322</v>
      </c>
      <c r="CP99" s="35">
        <v>20</v>
      </c>
      <c r="CQ99" s="35" t="s">
        <v>1730</v>
      </c>
      <c r="CR99" s="35">
        <v>1</v>
      </c>
      <c r="CS99" s="35">
        <v>0</v>
      </c>
      <c r="CT99" s="35">
        <v>0</v>
      </c>
      <c r="CU99" s="35">
        <v>0</v>
      </c>
      <c r="CV99" s="35">
        <v>0</v>
      </c>
      <c r="CW99" s="35">
        <v>0</v>
      </c>
      <c r="CX99" s="35">
        <v>1</v>
      </c>
      <c r="CY99" s="35">
        <v>1</v>
      </c>
      <c r="CZ99" s="35">
        <v>0</v>
      </c>
      <c r="DA99" s="35">
        <v>0</v>
      </c>
      <c r="DB99" s="35">
        <v>0</v>
      </c>
      <c r="DC99" s="35">
        <v>0</v>
      </c>
      <c r="DD99" s="35">
        <v>0</v>
      </c>
      <c r="DO99" s="35" t="s">
        <v>1844</v>
      </c>
      <c r="DP99" s="35">
        <v>1</v>
      </c>
      <c r="DQ99" s="35">
        <v>0</v>
      </c>
      <c r="DR99" s="35">
        <v>0</v>
      </c>
      <c r="DS99" s="35">
        <v>0</v>
      </c>
      <c r="DT99" s="35">
        <v>0</v>
      </c>
      <c r="DU99" s="35">
        <v>0</v>
      </c>
      <c r="DV99" s="35">
        <v>0</v>
      </c>
      <c r="DW99" s="35">
        <v>0</v>
      </c>
      <c r="DX99" s="35">
        <v>0</v>
      </c>
      <c r="DY99" s="35">
        <v>0</v>
      </c>
      <c r="DZ99" s="35">
        <v>1</v>
      </c>
      <c r="EA99" s="35">
        <v>0</v>
      </c>
      <c r="EB99" s="35">
        <v>0</v>
      </c>
      <c r="EC99" s="35">
        <v>0</v>
      </c>
      <c r="ED99" s="35">
        <v>0</v>
      </c>
      <c r="EE99" s="35">
        <v>0</v>
      </c>
      <c r="EL99" s="35">
        <v>4</v>
      </c>
      <c r="EM99" s="35">
        <v>3</v>
      </c>
      <c r="EN99" s="35">
        <v>2</v>
      </c>
      <c r="EO99" s="35">
        <v>2</v>
      </c>
      <c r="EP99" s="35">
        <v>2</v>
      </c>
      <c r="EQ99" s="35">
        <v>4</v>
      </c>
      <c r="ER99" s="35" t="s">
        <v>1599</v>
      </c>
      <c r="ES99" s="35">
        <v>4</v>
      </c>
      <c r="ET99" s="35">
        <v>4</v>
      </c>
      <c r="EU99" s="35" t="s">
        <v>1599</v>
      </c>
      <c r="EV99" s="35">
        <v>3</v>
      </c>
      <c r="EW99" s="35" t="s">
        <v>1599</v>
      </c>
      <c r="EX99" s="35" t="s">
        <v>1599</v>
      </c>
      <c r="EY99" s="35" t="s">
        <v>1599</v>
      </c>
      <c r="EZ99" s="35">
        <v>2</v>
      </c>
      <c r="FA99" s="35">
        <v>2</v>
      </c>
      <c r="FB99" s="35">
        <v>1</v>
      </c>
      <c r="FC99" s="35" t="s">
        <v>1599</v>
      </c>
      <c r="FD99" s="35" t="s">
        <v>1599</v>
      </c>
      <c r="FE99" s="35">
        <v>1</v>
      </c>
      <c r="FF99" s="35">
        <v>1</v>
      </c>
      <c r="FG99" s="35">
        <v>2</v>
      </c>
      <c r="FH99" s="35" t="s">
        <v>1881</v>
      </c>
      <c r="FI99" s="35" t="s">
        <v>51</v>
      </c>
      <c r="FJ99"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excursionniste</v>
      </c>
      <c r="FK99" s="48" t="str">
        <f>IF(Tableau2[[#This Row],['[tour_exc']]]="excursionniste","exc",IF(Tableau2[[#This Row],['[categorie_corrige']]]="Itinérant","iti","tour"))</f>
        <v>exc</v>
      </c>
      <c r="FL99" s="48" t="str">
        <f>CONCATENATE(Tableau2[[#This Row],['[id_troncon']]],"-",Tableau2[[#This Row],['[profil']]])</f>
        <v>4-exc</v>
      </c>
      <c r="FM99" s="37"/>
      <c r="FN99" s="72" t="s">
        <v>1599</v>
      </c>
      <c r="FS99" s="48" t="str">
        <f>IF(AND(ISTEXT(Tableau2[[#This Row],['[mode_heb_regroupe']]]),Tableau2[[#This Row],['[mode_heb_regroupe']]]="Non marchand"),"Non marchand",IF(AND(ISTEXT(Tableau2[[#This Row],['[mode_heb_regroupe']]]),Tableau2[[#This Row],['[mode_heb_regroupe']]]&lt;&gt;"Non marchand"),"Marchand",""))</f>
        <v/>
      </c>
      <c r="FY99" s="60" t="str">
        <f>IF(ISNUMBER(Tableau2[[#This Row],['[distance_heb_enq']]]),Tableau2[[#This Row],['[distance_heb_enq']]]*(1.1+0.3*EXP(-Tableau2[[#This Row],['[distance_heb_enq']]]/20)),"")</f>
        <v/>
      </c>
      <c r="GM99" s="35"/>
      <c r="GN99" s="35" t="s">
        <v>1599</v>
      </c>
      <c r="GO99" s="35"/>
      <c r="GP99" s="35"/>
      <c r="GQ99" s="35"/>
      <c r="GY99" s="48"/>
      <c r="HB99" s="48" t="str">
        <f>IF(ISNUMBER(Tableau2[[#This Row],['[tour_dep_to']]]),Tableau2[[#This Row],['[tour_dep_to']]]/Tableau2[[#This Row],['[tour_to_nb_jour']]],"")</f>
        <v/>
      </c>
      <c r="HE99" s="20" t="s">
        <v>51</v>
      </c>
      <c r="HF99" s="48" t="str">
        <f>IF(AND(ISTEXT(Tableau2[[#This Row],['[intention_dep']]]),Tableau2[[#This Row],['[tour_exc']]]="excursionniste"),Tableau2[[#This Row],['[intention_dep']]],"")</f>
        <v>Non</v>
      </c>
      <c r="HG99" s="48" t="str">
        <f>IF(AND(ISTEXT(Tableau2[[#This Row],['[intention_dep']]]),Tableau2[[#This Row],['[tour_exc']]]="touriste"),Tableau2[[#This Row],['[intention_dep']]],"")</f>
        <v/>
      </c>
      <c r="HJ99" s="20"/>
      <c r="HN99" s="20" t="s">
        <v>1599</v>
      </c>
      <c r="HO99" s="20"/>
      <c r="HP99" s="20" t="s">
        <v>1599</v>
      </c>
      <c r="HQ99" s="20"/>
      <c r="HR99" s="20" t="s">
        <v>1599</v>
      </c>
      <c r="HS99" s="20"/>
      <c r="HT99" s="20" t="s">
        <v>1599</v>
      </c>
      <c r="HU99" s="20"/>
      <c r="HX99" s="20" t="s">
        <v>1599</v>
      </c>
      <c r="JW99"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
      </c>
      <c r="JX99"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99" s="35" t="s">
        <v>1299</v>
      </c>
      <c r="KA99" s="35">
        <v>0</v>
      </c>
      <c r="KB99" s="35">
        <v>0</v>
      </c>
      <c r="KC99" s="35">
        <v>1</v>
      </c>
      <c r="KD99" s="35" t="s">
        <v>1505</v>
      </c>
      <c r="KE99" s="48"/>
      <c r="KF99" s="35" t="s">
        <v>795</v>
      </c>
      <c r="KG99" s="48"/>
      <c r="KH99" s="44">
        <v>17000</v>
      </c>
      <c r="KI99" s="35" t="s">
        <v>1281</v>
      </c>
      <c r="KL99" s="48" t="str">
        <f>IF(ISNUMBER(Tableau2[[#This Row],['[distance_domicile_enq']]]),Tableau2[[#This Row],['[distance_domicile_enq']]]*(1.1+0.3*EXP(-Tableau2[[#This Row],['[distance_domicile_enq']]]/20)),"")</f>
        <v/>
      </c>
      <c r="KN99" s="48"/>
      <c r="KO99" s="48"/>
      <c r="KP99" s="35">
        <v>57</v>
      </c>
      <c r="KQ99" s="35" t="s">
        <v>1301</v>
      </c>
      <c r="KR99" s="35" t="s">
        <v>1302</v>
      </c>
      <c r="KS99" s="35"/>
      <c r="KU99" s="35">
        <v>3000</v>
      </c>
      <c r="KW99" s="35" t="s">
        <v>1284</v>
      </c>
      <c r="KY99" s="35" t="s">
        <v>1506</v>
      </c>
    </row>
    <row r="100" spans="1:311" x14ac:dyDescent="0.2">
      <c r="A100" s="35" t="s">
        <v>1612</v>
      </c>
      <c r="B100" s="35" t="s">
        <v>568</v>
      </c>
      <c r="C100" s="35" t="s">
        <v>269</v>
      </c>
      <c r="D100" s="60">
        <v>1</v>
      </c>
      <c r="E100" s="48">
        <f>Tableau2[[#This Row],['[taille_totale_groupe_corrige']]]/Tableau2[[#This Row],['[nb_repondant_groupe']]]</f>
        <v>2</v>
      </c>
      <c r="F100" s="48"/>
      <c r="G100" s="48" t="str">
        <f>CONCATENATE(Tableau2[[#This Row],['[id_site_enq']]],"-",Tableau2[[#This Row],['[date_enq_num']]],"-",Tableau2[[#This Row],['[categorie_corrige']]])</f>
        <v>50-43358-</v>
      </c>
      <c r="H100" s="61">
        <v>1</v>
      </c>
      <c r="I100" s="35">
        <v>50</v>
      </c>
      <c r="J100" s="35" t="s">
        <v>795</v>
      </c>
      <c r="K100" s="36">
        <v>43358</v>
      </c>
      <c r="L100" s="37">
        <f t="shared" si="3"/>
        <v>43358</v>
      </c>
      <c r="M100" s="35">
        <v>16</v>
      </c>
      <c r="N100" s="35">
        <v>17</v>
      </c>
      <c r="P100" s="35">
        <v>43</v>
      </c>
      <c r="Q100" s="35">
        <v>4</v>
      </c>
      <c r="R100" s="60" t="str">
        <f>IF(OR(ISNUMBER(Tableau2[[#This Row],['[monvelo_musc']]]),ISNUMBER(Tableau2[[#This Row],['[monvelo_vae']]]),ISNUMBER(Tableau2[[#This Row],['[pret_musc']]]),ISNUMBER(Tableau2[[#This Row],['[pret_vae']]]),ISNUMBER(Tableau2[[#This Row],['[loc_vae']]]),ISNUMBER(Tableau2[[#This Row],['[loc_musc']]])),SUM(Tableau2[[#This Row],['[monvelo_musc']]:['[loc_vae']]]),"")</f>
        <v/>
      </c>
      <c r="S100" s="60" t="str">
        <f>IF(OR(ISNUMBER(Tableau2[[#This Row],['[monvelo_vae']]]),ISNUMBER(Tableau2[[#This Row],['[pret_vae']]]),ISNUMBER(Tableau2[[#This Row],['[loc_vae']]])),Tableau2[[#This Row],['[monvelo_vae']]]+Tableau2[[#This Row],['[pret_vae']]]+Tableau2[[#This Row],['[loc_vae']]],"")</f>
        <v/>
      </c>
      <c r="T100" s="60" t="str">
        <f>IF(OR(ISNUMBER(Tableau2[[#This Row],['[monvelo_musc']]]),ISNUMBER(Tableau2[[#This Row],['[pret_musc']]]),ISNUMBER(Tableau2[[#This Row],['[loc_musc']]])),Tableau2[[#This Row],['[monvelo_musc']]]+Tableau2[[#This Row],['[pret_musc']]]+Tableau2[[#This Row],['[loc_musc']]],"")</f>
        <v/>
      </c>
      <c r="U100" s="60" t="str">
        <f>IF(OR(ISNUMBER(Tableau2[[#This Row],['[loc_musc']]]),ISNUMBER(Tableau2[[#This Row],['[loc_vae']]])),Tableau2[[#This Row],['[loc_musc']]]+Tableau2[[#This Row],['[loc_vae']]],"")</f>
        <v/>
      </c>
      <c r="AL100" s="35" t="s">
        <v>1274</v>
      </c>
      <c r="AM100" s="48" t="s">
        <v>1274</v>
      </c>
      <c r="AN100" s="35" t="s">
        <v>1275</v>
      </c>
      <c r="AP100" s="37">
        <v>10</v>
      </c>
      <c r="AQ100" s="72">
        <v>10</v>
      </c>
      <c r="AR100" s="72">
        <v>10</v>
      </c>
      <c r="AS100" s="72">
        <f>Tableau2[[#This Row],['[km_sortie_corrige']]]*Tableau2[[#This Row],['[coef_red']]]</f>
        <v>0</v>
      </c>
      <c r="AT100" s="72">
        <f>Tableau2[[#This Row],['[km_sortie_corrige']]]*Tableau2[[#This Row],['[coef_red']]]*IF(Tableau2[[#This Row],['[type_trajet']]]="Boucle",0.4,1)</f>
        <v>0</v>
      </c>
      <c r="AU100" s="35" t="s">
        <v>1276</v>
      </c>
      <c r="AW100" s="35" t="s">
        <v>1277</v>
      </c>
      <c r="AX100" s="35">
        <v>1</v>
      </c>
      <c r="AY100" s="35">
        <v>0</v>
      </c>
      <c r="AZ100" s="35">
        <v>0</v>
      </c>
      <c r="BA100" s="35">
        <v>0</v>
      </c>
      <c r="BB100" s="35">
        <v>0</v>
      </c>
      <c r="BC100" s="35">
        <v>0</v>
      </c>
      <c r="BD100" s="35">
        <v>0</v>
      </c>
      <c r="BE100" s="35">
        <v>0</v>
      </c>
      <c r="BI100" s="48" t="str">
        <f>IF(OR(Tableau2[[#This Row],['[type_groupe']]]="En famille",Tableau2[[#This Row],['[type_groupe']]]="Avec des amis",Tableau2[[#This Row],['[type_groupe']]]="En club",Tableau2[[#This Row],['[type_groupe']]]="En groupe avec une agence ou TO"),"En groupe",Tableau2[[#This Row],['[type_groupe']]])</f>
        <v>En couple</v>
      </c>
      <c r="BJ100"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couple</v>
      </c>
      <c r="BK100" s="35" t="s">
        <v>1311</v>
      </c>
      <c r="BL100" s="35">
        <v>0</v>
      </c>
      <c r="BM100" s="35">
        <v>1</v>
      </c>
      <c r="BN100" s="35">
        <v>0</v>
      </c>
      <c r="BO100" s="35">
        <v>0</v>
      </c>
      <c r="BP100" s="35">
        <v>0</v>
      </c>
      <c r="BQ100" s="35">
        <v>0</v>
      </c>
      <c r="BR100" s="35">
        <v>0</v>
      </c>
      <c r="BU100" s="72">
        <f>Tableau2[[#This Row],['[nb_enfants']]]+Tableau2[[#This Row],['[nb_adultes']]]</f>
        <v>2</v>
      </c>
      <c r="BV100" s="72">
        <f>Tableau2[[#This Row],['[taille_totale_groupe']]]</f>
        <v>2</v>
      </c>
      <c r="BW100" s="37">
        <v>0</v>
      </c>
      <c r="BX100" s="37">
        <v>2</v>
      </c>
      <c r="BY100" s="35" t="s">
        <v>1279</v>
      </c>
      <c r="BZ100" s="35">
        <v>0</v>
      </c>
      <c r="CA100" s="35">
        <v>0</v>
      </c>
      <c r="CB100" s="35">
        <v>0</v>
      </c>
      <c r="CC100" s="35">
        <v>0</v>
      </c>
      <c r="CD100" s="35">
        <v>0</v>
      </c>
      <c r="CE100" s="35">
        <v>0</v>
      </c>
      <c r="CF100" s="35">
        <v>0</v>
      </c>
      <c r="CG100" s="35">
        <v>0</v>
      </c>
      <c r="CH100" s="35">
        <v>0</v>
      </c>
      <c r="CI100" s="35">
        <v>0</v>
      </c>
      <c r="CJ100" s="35">
        <v>0</v>
      </c>
      <c r="CK100" s="35">
        <v>0</v>
      </c>
      <c r="CL100" s="35">
        <v>1</v>
      </c>
      <c r="CQ100" s="35" t="s">
        <v>1772</v>
      </c>
      <c r="CR100" s="35">
        <v>0</v>
      </c>
      <c r="CS100" s="35">
        <v>0</v>
      </c>
      <c r="CT100" s="35">
        <v>0</v>
      </c>
      <c r="CU100" s="35">
        <v>0</v>
      </c>
      <c r="CV100" s="35">
        <v>0</v>
      </c>
      <c r="CW100" s="35">
        <v>0</v>
      </c>
      <c r="CX100" s="35">
        <v>0</v>
      </c>
      <c r="CY100" s="35">
        <v>0</v>
      </c>
      <c r="CZ100" s="35">
        <v>0</v>
      </c>
      <c r="DA100" s="35">
        <v>0</v>
      </c>
      <c r="DB100" s="35">
        <v>0</v>
      </c>
      <c r="DC100" s="35">
        <v>1</v>
      </c>
      <c r="DD100" s="35">
        <v>0</v>
      </c>
      <c r="DO100" s="35" t="s">
        <v>1280</v>
      </c>
      <c r="DP100" s="35">
        <v>0</v>
      </c>
      <c r="DQ100" s="35">
        <v>0</v>
      </c>
      <c r="DR100" s="35">
        <v>0</v>
      </c>
      <c r="DS100" s="35">
        <v>0</v>
      </c>
      <c r="DT100" s="35">
        <v>0</v>
      </c>
      <c r="DU100" s="35">
        <v>0</v>
      </c>
      <c r="DV100" s="35">
        <v>0</v>
      </c>
      <c r="DW100" s="35">
        <v>0</v>
      </c>
      <c r="DX100" s="35">
        <v>0</v>
      </c>
      <c r="DY100" s="35">
        <v>0</v>
      </c>
      <c r="DZ100" s="35">
        <v>0</v>
      </c>
      <c r="EA100" s="35">
        <v>0</v>
      </c>
      <c r="EB100" s="35">
        <v>0</v>
      </c>
      <c r="EC100" s="35">
        <v>0</v>
      </c>
      <c r="ED100" s="35">
        <v>1</v>
      </c>
      <c r="EE100" s="35">
        <v>0</v>
      </c>
      <c r="EL100" s="35">
        <v>4</v>
      </c>
      <c r="EM100" s="35">
        <v>3</v>
      </c>
      <c r="EN100" s="35">
        <v>3</v>
      </c>
      <c r="EO100" s="35">
        <v>3</v>
      </c>
      <c r="EP100" s="35">
        <v>3</v>
      </c>
      <c r="EQ100" s="35">
        <v>3</v>
      </c>
      <c r="ER100" s="35" t="s">
        <v>1599</v>
      </c>
      <c r="ES100" s="35">
        <v>2</v>
      </c>
      <c r="ET100" s="35">
        <v>4</v>
      </c>
      <c r="EU100" s="35">
        <v>3</v>
      </c>
      <c r="EV100" s="35" t="s">
        <v>1599</v>
      </c>
      <c r="EW100" s="35" t="s">
        <v>1599</v>
      </c>
      <c r="EX100" s="35" t="s">
        <v>1599</v>
      </c>
      <c r="EY100" s="35" t="s">
        <v>1599</v>
      </c>
      <c r="EZ100" s="35">
        <v>3</v>
      </c>
      <c r="FA100" s="35">
        <v>3</v>
      </c>
      <c r="FB100" s="35">
        <v>3</v>
      </c>
      <c r="FC100" s="35" t="s">
        <v>1599</v>
      </c>
      <c r="FD100" s="35" t="s">
        <v>1599</v>
      </c>
      <c r="FE100" s="35" t="s">
        <v>1599</v>
      </c>
      <c r="FF100" s="35" t="s">
        <v>1599</v>
      </c>
      <c r="FG100" s="35" t="s">
        <v>1599</v>
      </c>
      <c r="FH100" s="35" t="s">
        <v>1881</v>
      </c>
      <c r="FI100" s="35" t="s">
        <v>54</v>
      </c>
      <c r="FJ100"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touriste</v>
      </c>
      <c r="FK100" s="48" t="str">
        <f>IF(Tableau2[[#This Row],['[tour_exc']]]="excursionniste","exc",IF(Tableau2[[#This Row],['[categorie_corrige']]]="Itinérant","iti","tour"))</f>
        <v>tour</v>
      </c>
      <c r="FL100" s="48" t="str">
        <f>CONCATENATE(Tableau2[[#This Row],['[id_troncon']]],"-",Tableau2[[#This Row],['[profil']]])</f>
        <v>4-tour</v>
      </c>
      <c r="FM100" s="37">
        <v>5</v>
      </c>
      <c r="FN100" s="72">
        <v>5</v>
      </c>
      <c r="FO100" s="35" t="s">
        <v>1355</v>
      </c>
      <c r="FR100" s="48" t="s">
        <v>1427</v>
      </c>
      <c r="FS100" s="48" t="str">
        <f>IF(AND(ISTEXT(Tableau2[[#This Row],['[mode_heb_regroupe']]]),Tableau2[[#This Row],['[mode_heb_regroupe']]]="Non marchand"),"Non marchand",IF(AND(ISTEXT(Tableau2[[#This Row],['[mode_heb_regroupe']]]),Tableau2[[#This Row],['[mode_heb_regroupe']]]&lt;&gt;"Non marchand"),"Marchand",""))</f>
        <v>Non marchand</v>
      </c>
      <c r="FT100" s="35" t="s">
        <v>1342</v>
      </c>
      <c r="FV100" s="35" t="s">
        <v>795</v>
      </c>
      <c r="FY100" s="60" t="str">
        <f>IF(ISNUMBER(Tableau2[[#This Row],['[distance_heb_enq']]]),Tableau2[[#This Row],['[distance_heb_enq']]]*(1.1+0.3*EXP(-Tableau2[[#This Row],['[distance_heb_enq']]]/20)),"")</f>
        <v/>
      </c>
      <c r="FZ100" s="35" t="s">
        <v>1317</v>
      </c>
      <c r="GB100" s="35" t="s">
        <v>1352</v>
      </c>
      <c r="GM100" s="35"/>
      <c r="GN100" s="35" t="s">
        <v>201</v>
      </c>
      <c r="GO100" s="35">
        <v>0</v>
      </c>
      <c r="GP100" s="35">
        <v>1</v>
      </c>
      <c r="GQ100" s="35">
        <v>0</v>
      </c>
      <c r="GR100" s="35">
        <v>0</v>
      </c>
      <c r="GS100" s="35">
        <v>0</v>
      </c>
      <c r="GT100" s="35">
        <v>0</v>
      </c>
      <c r="GU100" s="35">
        <v>0</v>
      </c>
      <c r="GV100" s="35">
        <v>0</v>
      </c>
      <c r="GW100" s="35">
        <v>0</v>
      </c>
      <c r="GY100" s="48"/>
      <c r="HB100" s="48" t="str">
        <f>IF(ISNUMBER(Tableau2[[#This Row],['[tour_dep_to']]]),Tableau2[[#This Row],['[tour_dep_to']]]/Tableau2[[#This Row],['[tour_to_nb_jour']]],"")</f>
        <v/>
      </c>
      <c r="HE100" s="20"/>
      <c r="HF100" s="48" t="str">
        <f>IF(AND(ISTEXT(Tableau2[[#This Row],['[intention_dep']]]),Tableau2[[#This Row],['[tour_exc']]]="excursionniste"),Tableau2[[#This Row],['[intention_dep']]],"")</f>
        <v/>
      </c>
      <c r="HG100" s="48" t="str">
        <f>IF(AND(ISTEXT(Tableau2[[#This Row],['[intention_dep']]]),Tableau2[[#This Row],['[tour_exc']]]="touriste"),Tableau2[[#This Row],['[intention_dep']]],"")</f>
        <v/>
      </c>
      <c r="HJ100" s="20"/>
      <c r="HN100" s="20" t="s">
        <v>1599</v>
      </c>
      <c r="HO100" s="20"/>
      <c r="HP100" s="20" t="s">
        <v>1599</v>
      </c>
      <c r="HQ100" s="20"/>
      <c r="HR100" s="20">
        <v>100</v>
      </c>
      <c r="HS100" s="20"/>
      <c r="HT100" s="20">
        <v>100</v>
      </c>
      <c r="HU100" s="20"/>
      <c r="HX100" s="20" t="s">
        <v>1599</v>
      </c>
      <c r="JW100"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pas exploitable</v>
      </c>
      <c r="JX100"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100" s="35" t="s">
        <v>1923</v>
      </c>
      <c r="KA100" s="35">
        <v>0</v>
      </c>
      <c r="KB100" s="35">
        <v>1</v>
      </c>
      <c r="KC100" s="35">
        <v>0</v>
      </c>
      <c r="KD100" s="35" t="s">
        <v>1507</v>
      </c>
      <c r="KE100" s="48"/>
      <c r="KF100" s="35" t="s">
        <v>1508</v>
      </c>
      <c r="KG100" s="48"/>
      <c r="KH100" s="44">
        <v>86270</v>
      </c>
      <c r="KI100" s="35" t="s">
        <v>1281</v>
      </c>
      <c r="KL100" s="48" t="str">
        <f>IF(ISNUMBER(Tableau2[[#This Row],['[distance_domicile_enq']]]),Tableau2[[#This Row],['[distance_domicile_enq']]]*(1.1+0.3*EXP(-Tableau2[[#This Row],['[distance_domicile_enq']]]/20)),"")</f>
        <v/>
      </c>
      <c r="KN100" s="48"/>
      <c r="KO100" s="48"/>
      <c r="KP100" s="35">
        <v>80</v>
      </c>
      <c r="KQ100" s="35" t="s">
        <v>1282</v>
      </c>
      <c r="KR100" s="35" t="s">
        <v>1283</v>
      </c>
      <c r="KS100" s="35"/>
      <c r="KU100" s="35">
        <v>3000</v>
      </c>
      <c r="KW100" s="35" t="s">
        <v>1310</v>
      </c>
    </row>
    <row r="101" spans="1:311" x14ac:dyDescent="0.2">
      <c r="A101" s="35" t="s">
        <v>1612</v>
      </c>
      <c r="B101" s="35" t="s">
        <v>568</v>
      </c>
      <c r="C101" s="35" t="s">
        <v>270</v>
      </c>
      <c r="D101" s="60">
        <v>1</v>
      </c>
      <c r="E101" s="48">
        <f>Tableau2[[#This Row],['[taille_totale_groupe_corrige']]]/Tableau2[[#This Row],['[nb_repondant_groupe']]]</f>
        <v>1</v>
      </c>
      <c r="F101" s="48"/>
      <c r="G101" s="48" t="str">
        <f>CONCATENATE(Tableau2[[#This Row],['[id_site_enq']]],"-",Tableau2[[#This Row],['[date_enq_num']]],"-",Tableau2[[#This Row],['[categorie_corrige']]])</f>
        <v>50-43358-</v>
      </c>
      <c r="H101" s="61">
        <v>1</v>
      </c>
      <c r="I101" s="35">
        <v>50</v>
      </c>
      <c r="J101" s="35" t="s">
        <v>795</v>
      </c>
      <c r="K101" s="36">
        <v>43358</v>
      </c>
      <c r="L101" s="37">
        <f t="shared" si="3"/>
        <v>43358</v>
      </c>
      <c r="M101" s="35">
        <v>16</v>
      </c>
      <c r="N101" s="35">
        <v>17</v>
      </c>
      <c r="P101" s="35">
        <v>43</v>
      </c>
      <c r="Q101" s="35">
        <v>4</v>
      </c>
      <c r="R101" s="60" t="str">
        <f>IF(OR(ISNUMBER(Tableau2[[#This Row],['[monvelo_musc']]]),ISNUMBER(Tableau2[[#This Row],['[monvelo_vae']]]),ISNUMBER(Tableau2[[#This Row],['[pret_musc']]]),ISNUMBER(Tableau2[[#This Row],['[pret_vae']]]),ISNUMBER(Tableau2[[#This Row],['[loc_vae']]]),ISNUMBER(Tableau2[[#This Row],['[loc_musc']]])),SUM(Tableau2[[#This Row],['[monvelo_musc']]:['[loc_vae']]]),"")</f>
        <v/>
      </c>
      <c r="S101" s="60" t="str">
        <f>IF(OR(ISNUMBER(Tableau2[[#This Row],['[monvelo_vae']]]),ISNUMBER(Tableau2[[#This Row],['[pret_vae']]]),ISNUMBER(Tableau2[[#This Row],['[loc_vae']]])),Tableau2[[#This Row],['[monvelo_vae']]]+Tableau2[[#This Row],['[pret_vae']]]+Tableau2[[#This Row],['[loc_vae']]],"")</f>
        <v/>
      </c>
      <c r="T101" s="60" t="str">
        <f>IF(OR(ISNUMBER(Tableau2[[#This Row],['[monvelo_musc']]]),ISNUMBER(Tableau2[[#This Row],['[pret_musc']]]),ISNUMBER(Tableau2[[#This Row],['[loc_musc']]])),Tableau2[[#This Row],['[monvelo_musc']]]+Tableau2[[#This Row],['[pret_musc']]]+Tableau2[[#This Row],['[loc_musc']]],"")</f>
        <v/>
      </c>
      <c r="U101" s="60" t="str">
        <f>IF(OR(ISNUMBER(Tableau2[[#This Row],['[loc_musc']]]),ISNUMBER(Tableau2[[#This Row],['[loc_vae']]])),Tableau2[[#This Row],['[loc_musc']]]+Tableau2[[#This Row],['[loc_vae']]],"")</f>
        <v/>
      </c>
      <c r="AL101" s="35" t="s">
        <v>1274</v>
      </c>
      <c r="AM101" s="48" t="s">
        <v>1274</v>
      </c>
      <c r="AN101" s="35" t="s">
        <v>1275</v>
      </c>
      <c r="AP101" s="37">
        <v>10</v>
      </c>
      <c r="AQ101" s="72">
        <v>10</v>
      </c>
      <c r="AR101" s="72">
        <v>10</v>
      </c>
      <c r="AS101" s="72">
        <f>Tableau2[[#This Row],['[km_sortie_corrige']]]*Tableau2[[#This Row],['[coef_red']]]</f>
        <v>0</v>
      </c>
      <c r="AT101" s="72">
        <f>Tableau2[[#This Row],['[km_sortie_corrige']]]*Tableau2[[#This Row],['[coef_red']]]*IF(Tableau2[[#This Row],['[type_trajet']]]="Boucle",0.4,1)</f>
        <v>0</v>
      </c>
      <c r="AU101" s="35" t="s">
        <v>1276</v>
      </c>
      <c r="AW101" s="35" t="s">
        <v>1277</v>
      </c>
      <c r="AX101" s="35">
        <v>1</v>
      </c>
      <c r="AY101" s="35">
        <v>0</v>
      </c>
      <c r="AZ101" s="35">
        <v>0</v>
      </c>
      <c r="BA101" s="35">
        <v>0</v>
      </c>
      <c r="BB101" s="35">
        <v>0</v>
      </c>
      <c r="BC101" s="35">
        <v>0</v>
      </c>
      <c r="BD101" s="35">
        <v>0</v>
      </c>
      <c r="BE101" s="35">
        <v>0</v>
      </c>
      <c r="BH101" s="37">
        <v>10</v>
      </c>
      <c r="BI101" s="48" t="str">
        <f>IF(OR(Tableau2[[#This Row],['[type_groupe']]]="En famille",Tableau2[[#This Row],['[type_groupe']]]="Avec des amis",Tableau2[[#This Row],['[type_groupe']]]="En club",Tableau2[[#This Row],['[type_groupe']]]="En groupe avec une agence ou TO"),"En groupe",Tableau2[[#This Row],['[type_groupe']]])</f>
        <v>Seul</v>
      </c>
      <c r="BJ101"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Seul</v>
      </c>
      <c r="BK101" s="35" t="s">
        <v>1278</v>
      </c>
      <c r="BL101" s="35">
        <v>1</v>
      </c>
      <c r="BM101" s="35">
        <v>0</v>
      </c>
      <c r="BN101" s="35">
        <v>0</v>
      </c>
      <c r="BO101" s="35">
        <v>0</v>
      </c>
      <c r="BP101" s="35">
        <v>0</v>
      </c>
      <c r="BQ101" s="35">
        <v>0</v>
      </c>
      <c r="BR101" s="35">
        <v>0</v>
      </c>
      <c r="BU101" s="72">
        <f>Tableau2[[#This Row],['[nb_enfants']]]+Tableau2[[#This Row],['[nb_adultes']]]</f>
        <v>1</v>
      </c>
      <c r="BV101" s="72">
        <f>Tableau2[[#This Row],['[taille_totale_groupe']]]</f>
        <v>1</v>
      </c>
      <c r="BW101" s="37">
        <v>0</v>
      </c>
      <c r="BX101" s="37">
        <v>1</v>
      </c>
      <c r="BY101" s="35" t="s">
        <v>1279</v>
      </c>
      <c r="BZ101" s="35">
        <v>0</v>
      </c>
      <c r="CA101" s="35">
        <v>0</v>
      </c>
      <c r="CB101" s="35">
        <v>0</v>
      </c>
      <c r="CC101" s="35">
        <v>0</v>
      </c>
      <c r="CD101" s="35">
        <v>0</v>
      </c>
      <c r="CE101" s="35">
        <v>0</v>
      </c>
      <c r="CF101" s="35">
        <v>0</v>
      </c>
      <c r="CG101" s="35">
        <v>0</v>
      </c>
      <c r="CH101" s="35">
        <v>0</v>
      </c>
      <c r="CI101" s="35">
        <v>0</v>
      </c>
      <c r="CJ101" s="35">
        <v>0</v>
      </c>
      <c r="CK101" s="35">
        <v>0</v>
      </c>
      <c r="CL101" s="35">
        <v>1</v>
      </c>
      <c r="CQ101" s="35" t="s">
        <v>1334</v>
      </c>
      <c r="CR101" s="35">
        <v>0</v>
      </c>
      <c r="CS101" s="35">
        <v>0</v>
      </c>
      <c r="CT101" s="35">
        <v>0</v>
      </c>
      <c r="CU101" s="35">
        <v>0</v>
      </c>
      <c r="CV101" s="35">
        <v>0</v>
      </c>
      <c r="CW101" s="35">
        <v>0</v>
      </c>
      <c r="CX101" s="35">
        <v>0</v>
      </c>
      <c r="CY101" s="35">
        <v>0</v>
      </c>
      <c r="CZ101" s="35">
        <v>0</v>
      </c>
      <c r="DA101" s="35">
        <v>0</v>
      </c>
      <c r="DB101" s="35">
        <v>1</v>
      </c>
      <c r="DC101" s="35">
        <v>0</v>
      </c>
      <c r="DD101" s="35">
        <v>0</v>
      </c>
      <c r="DO101" s="35" t="s">
        <v>1293</v>
      </c>
      <c r="DP101" s="35">
        <v>1</v>
      </c>
      <c r="DQ101" s="35">
        <v>0</v>
      </c>
      <c r="DR101" s="35">
        <v>0</v>
      </c>
      <c r="DS101" s="35">
        <v>0</v>
      </c>
      <c r="DT101" s="35">
        <v>0</v>
      </c>
      <c r="DU101" s="35">
        <v>0</v>
      </c>
      <c r="DV101" s="35">
        <v>0</v>
      </c>
      <c r="DW101" s="35">
        <v>0</v>
      </c>
      <c r="DX101" s="35">
        <v>0</v>
      </c>
      <c r="DY101" s="35">
        <v>0</v>
      </c>
      <c r="DZ101" s="35">
        <v>0</v>
      </c>
      <c r="EA101" s="35">
        <v>0</v>
      </c>
      <c r="EB101" s="35">
        <v>0</v>
      </c>
      <c r="EC101" s="35">
        <v>0</v>
      </c>
      <c r="ED101" s="35">
        <v>0</v>
      </c>
      <c r="EE101" s="35">
        <v>0</v>
      </c>
      <c r="EL101" s="35">
        <v>4</v>
      </c>
      <c r="EM101" s="35">
        <v>3</v>
      </c>
      <c r="EN101" s="35">
        <v>2</v>
      </c>
      <c r="EO101" s="35">
        <v>3</v>
      </c>
      <c r="EP101" s="35">
        <v>4</v>
      </c>
      <c r="EQ101" s="35">
        <v>2</v>
      </c>
      <c r="ER101" s="35">
        <v>4</v>
      </c>
      <c r="ES101" s="35" t="s">
        <v>1599</v>
      </c>
      <c r="ET101" s="35">
        <v>4</v>
      </c>
      <c r="EU101" s="35" t="s">
        <v>1599</v>
      </c>
      <c r="EV101" s="35" t="s">
        <v>1599</v>
      </c>
      <c r="EW101" s="35" t="s">
        <v>1599</v>
      </c>
      <c r="EX101" s="35" t="s">
        <v>1599</v>
      </c>
      <c r="EY101" s="35" t="s">
        <v>1599</v>
      </c>
      <c r="EZ101" s="35">
        <v>4</v>
      </c>
      <c r="FA101" s="35">
        <v>4</v>
      </c>
      <c r="FB101" s="35">
        <v>4</v>
      </c>
      <c r="FC101" s="35" t="s">
        <v>1599</v>
      </c>
      <c r="FD101" s="35" t="s">
        <v>1599</v>
      </c>
      <c r="FE101" s="35" t="s">
        <v>1599</v>
      </c>
      <c r="FF101" s="35" t="s">
        <v>1599</v>
      </c>
      <c r="FG101" s="35" t="s">
        <v>1599</v>
      </c>
      <c r="FH101" s="35" t="s">
        <v>1881</v>
      </c>
      <c r="FI101" s="35" t="s">
        <v>51</v>
      </c>
      <c r="FJ101"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excursionniste</v>
      </c>
      <c r="FK101" s="48" t="str">
        <f>IF(Tableau2[[#This Row],['[tour_exc']]]="excursionniste","exc",IF(Tableau2[[#This Row],['[categorie_corrige']]]="Itinérant","iti","tour"))</f>
        <v>exc</v>
      </c>
      <c r="FL101" s="48" t="str">
        <f>CONCATENATE(Tableau2[[#This Row],['[id_troncon']]],"-",Tableau2[[#This Row],['[profil']]])</f>
        <v>4-exc</v>
      </c>
      <c r="FM101" s="37"/>
      <c r="FN101" s="72" t="s">
        <v>1599</v>
      </c>
      <c r="FS101" s="48" t="str">
        <f>IF(AND(ISTEXT(Tableau2[[#This Row],['[mode_heb_regroupe']]]),Tableau2[[#This Row],['[mode_heb_regroupe']]]="Non marchand"),"Non marchand",IF(AND(ISTEXT(Tableau2[[#This Row],['[mode_heb_regroupe']]]),Tableau2[[#This Row],['[mode_heb_regroupe']]]&lt;&gt;"Non marchand"),"Marchand",""))</f>
        <v/>
      </c>
      <c r="FY101" s="60" t="str">
        <f>IF(ISNUMBER(Tableau2[[#This Row],['[distance_heb_enq']]]),Tableau2[[#This Row],['[distance_heb_enq']]]*(1.1+0.3*EXP(-Tableau2[[#This Row],['[distance_heb_enq']]]/20)),"")</f>
        <v/>
      </c>
      <c r="GM101" s="35"/>
      <c r="GN101" s="35" t="s">
        <v>1599</v>
      </c>
      <c r="GO101" s="35"/>
      <c r="GP101" s="35"/>
      <c r="GQ101" s="35"/>
      <c r="GY101" s="48"/>
      <c r="HB101" s="48" t="str">
        <f>IF(ISNUMBER(Tableau2[[#This Row],['[tour_dep_to']]]),Tableau2[[#This Row],['[tour_dep_to']]]/Tableau2[[#This Row],['[tour_to_nb_jour']]],"")</f>
        <v/>
      </c>
      <c r="HE101" s="20" t="s">
        <v>51</v>
      </c>
      <c r="HF101" s="48" t="str">
        <f>IF(AND(ISTEXT(Tableau2[[#This Row],['[intention_dep']]]),Tableau2[[#This Row],['[tour_exc']]]="excursionniste"),Tableau2[[#This Row],['[intention_dep']]],"")</f>
        <v>Non</v>
      </c>
      <c r="HG101" s="48" t="str">
        <f>IF(AND(ISTEXT(Tableau2[[#This Row],['[intention_dep']]]),Tableau2[[#This Row],['[tour_exc']]]="touriste"),Tableau2[[#This Row],['[intention_dep']]],"")</f>
        <v/>
      </c>
      <c r="HJ101" s="20"/>
      <c r="HN101" s="20" t="s">
        <v>1599</v>
      </c>
      <c r="HO101" s="20"/>
      <c r="HP101" s="20" t="s">
        <v>1599</v>
      </c>
      <c r="HQ101" s="20"/>
      <c r="HR101" s="20" t="s">
        <v>1599</v>
      </c>
      <c r="HS101" s="20"/>
      <c r="HT101" s="20" t="s">
        <v>1599</v>
      </c>
      <c r="HU101" s="20"/>
      <c r="HX101" s="20" t="s">
        <v>1599</v>
      </c>
      <c r="JW101"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
      </c>
      <c r="JX101"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101" s="35" t="s">
        <v>1923</v>
      </c>
      <c r="KA101" s="35">
        <v>0</v>
      </c>
      <c r="KB101" s="35">
        <v>1</v>
      </c>
      <c r="KC101" s="35">
        <v>0</v>
      </c>
      <c r="KD101" s="35"/>
      <c r="KE101" s="48"/>
      <c r="KF101" s="35" t="s">
        <v>795</v>
      </c>
      <c r="KG101" s="48"/>
      <c r="KH101" s="44">
        <v>17000</v>
      </c>
      <c r="KI101" s="35" t="s">
        <v>1281</v>
      </c>
      <c r="KL101" s="48" t="str">
        <f>IF(ISNUMBER(Tableau2[[#This Row],['[distance_domicile_enq']]]),Tableau2[[#This Row],['[distance_domicile_enq']]]*(1.1+0.3*EXP(-Tableau2[[#This Row],['[distance_domicile_enq']]]/20)),"")</f>
        <v/>
      </c>
      <c r="KN101" s="48"/>
      <c r="KO101" s="48"/>
      <c r="KP101" s="35">
        <v>43</v>
      </c>
      <c r="KQ101" s="35" t="s">
        <v>1282</v>
      </c>
      <c r="KR101" s="35" t="s">
        <v>1336</v>
      </c>
      <c r="KS101" s="35"/>
      <c r="KU101" s="35">
        <v>1500</v>
      </c>
      <c r="KW101" s="35" t="s">
        <v>1310</v>
      </c>
    </row>
    <row r="102" spans="1:311" x14ac:dyDescent="0.2">
      <c r="A102" s="35" t="s">
        <v>1612</v>
      </c>
      <c r="B102" s="35" t="s">
        <v>568</v>
      </c>
      <c r="C102" s="35" t="s">
        <v>271</v>
      </c>
      <c r="D102" s="60">
        <v>1</v>
      </c>
      <c r="E102" s="48">
        <f>Tableau2[[#This Row],['[taille_totale_groupe_corrige']]]/Tableau2[[#This Row],['[nb_repondant_groupe']]]</f>
        <v>1</v>
      </c>
      <c r="F102" s="48"/>
      <c r="G102" s="48" t="str">
        <f>CONCATENATE(Tableau2[[#This Row],['[id_site_enq']]],"-",Tableau2[[#This Row],['[date_enq_num']]],"-",Tableau2[[#This Row],['[categorie_corrige']]])</f>
        <v>50-43358-</v>
      </c>
      <c r="H102" s="61">
        <v>1</v>
      </c>
      <c r="I102" s="35">
        <v>50</v>
      </c>
      <c r="J102" s="35" t="s">
        <v>795</v>
      </c>
      <c r="K102" s="36">
        <v>43358</v>
      </c>
      <c r="L102" s="37">
        <f t="shared" si="3"/>
        <v>43358</v>
      </c>
      <c r="M102" s="35">
        <v>16</v>
      </c>
      <c r="N102" s="35">
        <v>17</v>
      </c>
      <c r="P102" s="35">
        <v>43</v>
      </c>
      <c r="Q102" s="35">
        <v>4</v>
      </c>
      <c r="R102" s="60" t="str">
        <f>IF(OR(ISNUMBER(Tableau2[[#This Row],['[monvelo_musc']]]),ISNUMBER(Tableau2[[#This Row],['[monvelo_vae']]]),ISNUMBER(Tableau2[[#This Row],['[pret_musc']]]),ISNUMBER(Tableau2[[#This Row],['[pret_vae']]]),ISNUMBER(Tableau2[[#This Row],['[loc_vae']]]),ISNUMBER(Tableau2[[#This Row],['[loc_musc']]])),SUM(Tableau2[[#This Row],['[monvelo_musc']]:['[loc_vae']]]),"")</f>
        <v/>
      </c>
      <c r="S102" s="60" t="str">
        <f>IF(OR(ISNUMBER(Tableau2[[#This Row],['[monvelo_vae']]]),ISNUMBER(Tableau2[[#This Row],['[pret_vae']]]),ISNUMBER(Tableau2[[#This Row],['[loc_vae']]])),Tableau2[[#This Row],['[monvelo_vae']]]+Tableau2[[#This Row],['[pret_vae']]]+Tableau2[[#This Row],['[loc_vae']]],"")</f>
        <v/>
      </c>
      <c r="T102" s="60" t="str">
        <f>IF(OR(ISNUMBER(Tableau2[[#This Row],['[monvelo_musc']]]),ISNUMBER(Tableau2[[#This Row],['[pret_musc']]]),ISNUMBER(Tableau2[[#This Row],['[loc_musc']]])),Tableau2[[#This Row],['[monvelo_musc']]]+Tableau2[[#This Row],['[pret_musc']]]+Tableau2[[#This Row],['[loc_musc']]],"")</f>
        <v/>
      </c>
      <c r="U102" s="60" t="str">
        <f>IF(OR(ISNUMBER(Tableau2[[#This Row],['[loc_musc']]]),ISNUMBER(Tableau2[[#This Row],['[loc_vae']]])),Tableau2[[#This Row],['[loc_musc']]]+Tableau2[[#This Row],['[loc_vae']]],"")</f>
        <v/>
      </c>
      <c r="AL102" s="35" t="s">
        <v>1339</v>
      </c>
      <c r="AM102" s="48" t="s">
        <v>1339</v>
      </c>
      <c r="AN102" s="35" t="s">
        <v>50</v>
      </c>
      <c r="AP102" s="37">
        <v>10</v>
      </c>
      <c r="AQ102" s="72">
        <v>10</v>
      </c>
      <c r="AR102" s="72">
        <v>10</v>
      </c>
      <c r="AS102" s="72">
        <f>Tableau2[[#This Row],['[km_sortie_corrige']]]*Tableau2[[#This Row],['[coef_red']]]</f>
        <v>0</v>
      </c>
      <c r="AT102" s="72">
        <f>Tableau2[[#This Row],['[km_sortie_corrige']]]*Tableau2[[#This Row],['[coef_red']]]*IF(Tableau2[[#This Row],['[type_trajet']]]="Boucle",0.4,1)</f>
        <v>0</v>
      </c>
      <c r="AU102" s="35" t="s">
        <v>1340</v>
      </c>
      <c r="AW102" s="35" t="s">
        <v>1277</v>
      </c>
      <c r="AX102" s="35">
        <v>1</v>
      </c>
      <c r="AY102" s="35">
        <v>0</v>
      </c>
      <c r="AZ102" s="35">
        <v>0</v>
      </c>
      <c r="BA102" s="35">
        <v>0</v>
      </c>
      <c r="BB102" s="35">
        <v>0</v>
      </c>
      <c r="BC102" s="35">
        <v>0</v>
      </c>
      <c r="BD102" s="35">
        <v>0</v>
      </c>
      <c r="BE102" s="35">
        <v>0</v>
      </c>
      <c r="BH102" s="37">
        <v>4</v>
      </c>
      <c r="BI102" s="48" t="str">
        <f>IF(OR(Tableau2[[#This Row],['[type_groupe']]]="En famille",Tableau2[[#This Row],['[type_groupe']]]="Avec des amis",Tableau2[[#This Row],['[type_groupe']]]="En club",Tableau2[[#This Row],['[type_groupe']]]="En groupe avec une agence ou TO"),"En groupe",Tableau2[[#This Row],['[type_groupe']]])</f>
        <v>Seul</v>
      </c>
      <c r="BJ102"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Seul</v>
      </c>
      <c r="BK102" s="35" t="s">
        <v>1278</v>
      </c>
      <c r="BL102" s="35">
        <v>1</v>
      </c>
      <c r="BM102" s="35">
        <v>0</v>
      </c>
      <c r="BN102" s="35">
        <v>0</v>
      </c>
      <c r="BO102" s="35">
        <v>0</v>
      </c>
      <c r="BP102" s="35">
        <v>0</v>
      </c>
      <c r="BQ102" s="35">
        <v>0</v>
      </c>
      <c r="BR102" s="35">
        <v>0</v>
      </c>
      <c r="BU102" s="72">
        <f>Tableau2[[#This Row],['[nb_enfants']]]+Tableau2[[#This Row],['[nb_adultes']]]</f>
        <v>1</v>
      </c>
      <c r="BV102" s="72">
        <f>Tableau2[[#This Row],['[taille_totale_groupe']]]</f>
        <v>1</v>
      </c>
      <c r="BW102" s="37">
        <v>0</v>
      </c>
      <c r="BX102" s="37">
        <v>1</v>
      </c>
      <c r="BY102" s="35" t="s">
        <v>1289</v>
      </c>
      <c r="BZ102" s="35">
        <v>0</v>
      </c>
      <c r="CA102" s="35">
        <v>0</v>
      </c>
      <c r="CB102" s="35">
        <v>0</v>
      </c>
      <c r="CC102" s="35">
        <v>1</v>
      </c>
      <c r="CD102" s="35">
        <v>0</v>
      </c>
      <c r="CE102" s="35">
        <v>0</v>
      </c>
      <c r="CF102" s="35">
        <v>0</v>
      </c>
      <c r="CG102" s="35">
        <v>0</v>
      </c>
      <c r="CH102" s="35">
        <v>0</v>
      </c>
      <c r="CI102" s="35">
        <v>0</v>
      </c>
      <c r="CJ102" s="35">
        <v>0</v>
      </c>
      <c r="CK102" s="35">
        <v>0</v>
      </c>
      <c r="CL102" s="35">
        <v>0</v>
      </c>
      <c r="CO102" s="35" t="s">
        <v>1291</v>
      </c>
      <c r="CP102" s="35">
        <v>30</v>
      </c>
      <c r="CQ102" s="35" t="s">
        <v>1772</v>
      </c>
      <c r="CR102" s="35">
        <v>0</v>
      </c>
      <c r="CS102" s="35">
        <v>0</v>
      </c>
      <c r="CT102" s="35">
        <v>0</v>
      </c>
      <c r="CU102" s="35">
        <v>0</v>
      </c>
      <c r="CV102" s="35">
        <v>0</v>
      </c>
      <c r="CW102" s="35">
        <v>0</v>
      </c>
      <c r="CX102" s="35">
        <v>0</v>
      </c>
      <c r="CY102" s="35">
        <v>0</v>
      </c>
      <c r="CZ102" s="35">
        <v>0</v>
      </c>
      <c r="DA102" s="35">
        <v>0</v>
      </c>
      <c r="DB102" s="35">
        <v>0</v>
      </c>
      <c r="DC102" s="35">
        <v>1</v>
      </c>
      <c r="DD102" s="35">
        <v>0</v>
      </c>
      <c r="DO102" s="35" t="s">
        <v>1280</v>
      </c>
      <c r="DP102" s="35">
        <v>0</v>
      </c>
      <c r="DQ102" s="35">
        <v>0</v>
      </c>
      <c r="DR102" s="35">
        <v>0</v>
      </c>
      <c r="DS102" s="35">
        <v>0</v>
      </c>
      <c r="DT102" s="35">
        <v>0</v>
      </c>
      <c r="DU102" s="35">
        <v>0</v>
      </c>
      <c r="DV102" s="35">
        <v>0</v>
      </c>
      <c r="DW102" s="35">
        <v>0</v>
      </c>
      <c r="DX102" s="35">
        <v>0</v>
      </c>
      <c r="DY102" s="35">
        <v>0</v>
      </c>
      <c r="DZ102" s="35">
        <v>0</v>
      </c>
      <c r="EA102" s="35">
        <v>0</v>
      </c>
      <c r="EB102" s="35">
        <v>0</v>
      </c>
      <c r="EC102" s="35">
        <v>0</v>
      </c>
      <c r="ED102" s="35">
        <v>1</v>
      </c>
      <c r="EE102" s="35">
        <v>0</v>
      </c>
      <c r="EL102" s="35">
        <v>4</v>
      </c>
      <c r="EM102" s="35">
        <v>3</v>
      </c>
      <c r="EN102" s="35">
        <v>2</v>
      </c>
      <c r="EO102" s="35">
        <v>3</v>
      </c>
      <c r="EP102" s="35">
        <v>2</v>
      </c>
      <c r="EQ102" s="35">
        <v>3</v>
      </c>
      <c r="ER102" s="35" t="s">
        <v>1599</v>
      </c>
      <c r="ES102" s="35" t="s">
        <v>1599</v>
      </c>
      <c r="ET102" s="35" t="s">
        <v>1599</v>
      </c>
      <c r="EU102" s="35" t="s">
        <v>1599</v>
      </c>
      <c r="EV102" s="35" t="s">
        <v>1599</v>
      </c>
      <c r="EW102" s="35" t="s">
        <v>1599</v>
      </c>
      <c r="EX102" s="35" t="s">
        <v>1599</v>
      </c>
      <c r="EY102" s="35" t="s">
        <v>1599</v>
      </c>
      <c r="EZ102" s="35" t="s">
        <v>1599</v>
      </c>
      <c r="FA102" s="35" t="s">
        <v>1599</v>
      </c>
      <c r="FB102" s="35">
        <v>1</v>
      </c>
      <c r="FC102" s="35" t="s">
        <v>1599</v>
      </c>
      <c r="FD102" s="35" t="s">
        <v>1599</v>
      </c>
      <c r="FE102" s="35" t="s">
        <v>1599</v>
      </c>
      <c r="FF102" s="35" t="s">
        <v>1599</v>
      </c>
      <c r="FG102" s="35" t="s">
        <v>1599</v>
      </c>
      <c r="FH102" s="35" t="s">
        <v>1317</v>
      </c>
      <c r="FI102" s="35" t="s">
        <v>51</v>
      </c>
      <c r="FJ102"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excursionniste</v>
      </c>
      <c r="FK102" s="48" t="str">
        <f>IF(Tableau2[[#This Row],['[tour_exc']]]="excursionniste","exc",IF(Tableau2[[#This Row],['[categorie_corrige']]]="Itinérant","iti","tour"))</f>
        <v>exc</v>
      </c>
      <c r="FL102" s="48" t="str">
        <f>CONCATENATE(Tableau2[[#This Row],['[id_troncon']]],"-",Tableau2[[#This Row],['[profil']]])</f>
        <v>4-exc</v>
      </c>
      <c r="FM102" s="37"/>
      <c r="FN102" s="72" t="s">
        <v>1599</v>
      </c>
      <c r="FS102" s="48" t="str">
        <f>IF(AND(ISTEXT(Tableau2[[#This Row],['[mode_heb_regroupe']]]),Tableau2[[#This Row],['[mode_heb_regroupe']]]="Non marchand"),"Non marchand",IF(AND(ISTEXT(Tableau2[[#This Row],['[mode_heb_regroupe']]]),Tableau2[[#This Row],['[mode_heb_regroupe']]]&lt;&gt;"Non marchand"),"Marchand",""))</f>
        <v/>
      </c>
      <c r="FY102" s="60" t="str">
        <f>IF(ISNUMBER(Tableau2[[#This Row],['[distance_heb_enq']]]),Tableau2[[#This Row],['[distance_heb_enq']]]*(1.1+0.3*EXP(-Tableau2[[#This Row],['[distance_heb_enq']]]/20)),"")</f>
        <v/>
      </c>
      <c r="GM102" s="35"/>
      <c r="GN102" s="35" t="s">
        <v>1599</v>
      </c>
      <c r="GO102" s="35"/>
      <c r="GP102" s="35"/>
      <c r="GQ102" s="35"/>
      <c r="GY102" s="48"/>
      <c r="HB102" s="48" t="str">
        <f>IF(ISNUMBER(Tableau2[[#This Row],['[tour_dep_to']]]),Tableau2[[#This Row],['[tour_dep_to']]]/Tableau2[[#This Row],['[tour_to_nb_jour']]],"")</f>
        <v/>
      </c>
      <c r="HE102" s="20" t="s">
        <v>51</v>
      </c>
      <c r="HF102" s="48" t="str">
        <f>IF(AND(ISTEXT(Tableau2[[#This Row],['[intention_dep']]]),Tableau2[[#This Row],['[tour_exc']]]="excursionniste"),Tableau2[[#This Row],['[intention_dep']]],"")</f>
        <v>Non</v>
      </c>
      <c r="HG102" s="48" t="str">
        <f>IF(AND(ISTEXT(Tableau2[[#This Row],['[intention_dep']]]),Tableau2[[#This Row],['[tour_exc']]]="touriste"),Tableau2[[#This Row],['[intention_dep']]],"")</f>
        <v/>
      </c>
      <c r="HJ102" s="20"/>
      <c r="HN102" s="20" t="s">
        <v>1599</v>
      </c>
      <c r="HO102" s="20"/>
      <c r="HP102" s="20" t="s">
        <v>1599</v>
      </c>
      <c r="HQ102" s="20"/>
      <c r="HR102" s="20" t="s">
        <v>1599</v>
      </c>
      <c r="HS102" s="20"/>
      <c r="HT102" s="20" t="s">
        <v>1599</v>
      </c>
      <c r="HU102" s="20"/>
      <c r="HX102" s="20" t="s">
        <v>1599</v>
      </c>
      <c r="JW102"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
      </c>
      <c r="JX102"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102" s="35" t="s">
        <v>1923</v>
      </c>
      <c r="KA102" s="35">
        <v>0</v>
      </c>
      <c r="KB102" s="35">
        <v>1</v>
      </c>
      <c r="KC102" s="35">
        <v>0</v>
      </c>
      <c r="KD102" s="35"/>
      <c r="KE102" s="48"/>
      <c r="KF102" s="35" t="s">
        <v>795</v>
      </c>
      <c r="KG102" s="48"/>
      <c r="KH102" s="44">
        <v>17000</v>
      </c>
      <c r="KI102" s="35" t="s">
        <v>1281</v>
      </c>
      <c r="KL102" s="48" t="str">
        <f>IF(ISNUMBER(Tableau2[[#This Row],['[distance_domicile_enq']]]),Tableau2[[#This Row],['[distance_domicile_enq']]]*(1.1+0.3*EXP(-Tableau2[[#This Row],['[distance_domicile_enq']]]/20)),"")</f>
        <v/>
      </c>
      <c r="KN102" s="48"/>
      <c r="KO102" s="48"/>
      <c r="KP102" s="35">
        <v>68</v>
      </c>
      <c r="KQ102" s="35" t="s">
        <v>1301</v>
      </c>
      <c r="KR102" s="35" t="s">
        <v>1283</v>
      </c>
      <c r="KS102" s="35"/>
      <c r="KW102" s="35" t="s">
        <v>1284</v>
      </c>
    </row>
    <row r="103" spans="1:311" x14ac:dyDescent="0.2">
      <c r="A103" s="35" t="s">
        <v>1612</v>
      </c>
      <c r="B103" s="35" t="s">
        <v>568</v>
      </c>
      <c r="C103" s="35" t="s">
        <v>272</v>
      </c>
      <c r="D103" s="60">
        <v>3</v>
      </c>
      <c r="E103" s="48">
        <f>Tableau2[[#This Row],['[taille_totale_groupe_corrige']]]/Tableau2[[#This Row],['[nb_repondant_groupe']]]</f>
        <v>1</v>
      </c>
      <c r="F103" s="48"/>
      <c r="G103" s="48" t="str">
        <f>CONCATENATE(Tableau2[[#This Row],['[id_site_enq']]],"-",Tableau2[[#This Row],['[date_enq_num']]],"-",Tableau2[[#This Row],['[categorie_corrige']]])</f>
        <v>50-43358-</v>
      </c>
      <c r="H103" s="61">
        <v>3</v>
      </c>
      <c r="I103" s="35">
        <v>50</v>
      </c>
      <c r="J103" s="35" t="s">
        <v>795</v>
      </c>
      <c r="K103" s="36">
        <v>43358</v>
      </c>
      <c r="L103" s="37">
        <f t="shared" si="3"/>
        <v>43358</v>
      </c>
      <c r="M103" s="35">
        <v>16</v>
      </c>
      <c r="N103" s="35">
        <v>17</v>
      </c>
      <c r="P103" s="35">
        <v>43</v>
      </c>
      <c r="Q103" s="35">
        <v>4</v>
      </c>
      <c r="R103" s="60" t="str">
        <f>IF(OR(ISNUMBER(Tableau2[[#This Row],['[monvelo_musc']]]),ISNUMBER(Tableau2[[#This Row],['[monvelo_vae']]]),ISNUMBER(Tableau2[[#This Row],['[pret_musc']]]),ISNUMBER(Tableau2[[#This Row],['[pret_vae']]]),ISNUMBER(Tableau2[[#This Row],['[loc_vae']]]),ISNUMBER(Tableau2[[#This Row],['[loc_musc']]])),SUM(Tableau2[[#This Row],['[monvelo_musc']]:['[loc_vae']]]),"")</f>
        <v/>
      </c>
      <c r="S103" s="60" t="str">
        <f>IF(OR(ISNUMBER(Tableau2[[#This Row],['[monvelo_vae']]]),ISNUMBER(Tableau2[[#This Row],['[pret_vae']]]),ISNUMBER(Tableau2[[#This Row],['[loc_vae']]])),Tableau2[[#This Row],['[monvelo_vae']]]+Tableau2[[#This Row],['[pret_vae']]]+Tableau2[[#This Row],['[loc_vae']]],"")</f>
        <v/>
      </c>
      <c r="T103" s="60" t="str">
        <f>IF(OR(ISNUMBER(Tableau2[[#This Row],['[monvelo_musc']]]),ISNUMBER(Tableau2[[#This Row],['[pret_musc']]]),ISNUMBER(Tableau2[[#This Row],['[loc_musc']]])),Tableau2[[#This Row],['[monvelo_musc']]]+Tableau2[[#This Row],['[pret_musc']]]+Tableau2[[#This Row],['[loc_musc']]],"")</f>
        <v/>
      </c>
      <c r="U103" s="60" t="str">
        <f>IF(OR(ISNUMBER(Tableau2[[#This Row],['[loc_musc']]]),ISNUMBER(Tableau2[[#This Row],['[loc_vae']]])),Tableau2[[#This Row],['[loc_musc']]]+Tableau2[[#This Row],['[loc_vae']]],"")</f>
        <v/>
      </c>
      <c r="AL103" s="35" t="s">
        <v>1285</v>
      </c>
      <c r="AM103" s="48" t="s">
        <v>1285</v>
      </c>
      <c r="AN103" s="35" t="s">
        <v>52</v>
      </c>
      <c r="AP103" s="37">
        <v>40</v>
      </c>
      <c r="AQ103" s="72">
        <v>40</v>
      </c>
      <c r="AR103" s="72">
        <v>40</v>
      </c>
      <c r="AS103" s="72">
        <f>Tableau2[[#This Row],['[km_sortie_corrige']]]*Tableau2[[#This Row],['[coef_red']]]</f>
        <v>0</v>
      </c>
      <c r="AT103" s="72">
        <f>Tableau2[[#This Row],['[km_sortie_corrige']]]*Tableau2[[#This Row],['[coef_red']]]*IF(Tableau2[[#This Row],['[type_trajet']]]="Boucle",0.4,1)</f>
        <v>0</v>
      </c>
      <c r="AU103" s="35" t="s">
        <v>1286</v>
      </c>
      <c r="AW103" s="35" t="s">
        <v>1277</v>
      </c>
      <c r="AX103" s="35">
        <v>1</v>
      </c>
      <c r="AY103" s="35">
        <v>0</v>
      </c>
      <c r="AZ103" s="35">
        <v>0</v>
      </c>
      <c r="BA103" s="35">
        <v>0</v>
      </c>
      <c r="BB103" s="35">
        <v>0</v>
      </c>
      <c r="BC103" s="35">
        <v>0</v>
      </c>
      <c r="BD103" s="35">
        <v>0</v>
      </c>
      <c r="BE103" s="35">
        <v>0</v>
      </c>
      <c r="BI103" s="48" t="str">
        <f>IF(OR(Tableau2[[#This Row],['[type_groupe']]]="En famille",Tableau2[[#This Row],['[type_groupe']]]="Avec des amis",Tableau2[[#This Row],['[type_groupe']]]="En club",Tableau2[[#This Row],['[type_groupe']]]="En groupe avec une agence ou TO"),"En groupe",Tableau2[[#This Row],['[type_groupe']]])</f>
        <v>En couple</v>
      </c>
      <c r="BJ103"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v>
      </c>
      <c r="BK103" s="35" t="s">
        <v>1311</v>
      </c>
      <c r="BL103" s="35">
        <v>0</v>
      </c>
      <c r="BM103" s="35">
        <v>1</v>
      </c>
      <c r="BN103" s="35">
        <v>0</v>
      </c>
      <c r="BO103" s="35">
        <v>0</v>
      </c>
      <c r="BP103" s="35">
        <v>0</v>
      </c>
      <c r="BQ103" s="35">
        <v>0</v>
      </c>
      <c r="BR103" s="35">
        <v>0</v>
      </c>
      <c r="BU103" s="72">
        <f>Tableau2[[#This Row],['[nb_enfants']]]+Tableau2[[#This Row],['[nb_adultes']]]</f>
        <v>3</v>
      </c>
      <c r="BV103" s="72">
        <f>Tableau2[[#This Row],['[taille_totale_groupe']]]</f>
        <v>3</v>
      </c>
      <c r="BW103" s="37">
        <v>0</v>
      </c>
      <c r="BX103" s="37">
        <v>3</v>
      </c>
      <c r="BY103" s="35" t="s">
        <v>1599</v>
      </c>
      <c r="BZ103" s="35">
        <v>0</v>
      </c>
      <c r="CA103" s="35">
        <v>0</v>
      </c>
      <c r="CB103" s="35">
        <v>0</v>
      </c>
      <c r="CC103" s="35">
        <v>0</v>
      </c>
      <c r="CD103" s="35">
        <v>0</v>
      </c>
      <c r="CE103" s="35">
        <v>0</v>
      </c>
      <c r="CF103" s="35">
        <v>0</v>
      </c>
      <c r="CG103" s="35">
        <v>0</v>
      </c>
      <c r="CH103" s="35">
        <v>0</v>
      </c>
      <c r="CI103" s="35">
        <v>0</v>
      </c>
      <c r="CJ103" s="35">
        <v>0</v>
      </c>
      <c r="CK103" s="35">
        <v>0</v>
      </c>
      <c r="CL103" s="35">
        <v>0</v>
      </c>
      <c r="CQ103" s="35" t="s">
        <v>1753</v>
      </c>
      <c r="CR103" s="35">
        <v>1</v>
      </c>
      <c r="CS103" s="35">
        <v>0</v>
      </c>
      <c r="CT103" s="35">
        <v>0</v>
      </c>
      <c r="CU103" s="35">
        <v>0</v>
      </c>
      <c r="CV103" s="35">
        <v>0</v>
      </c>
      <c r="CW103" s="35">
        <v>1</v>
      </c>
      <c r="CX103" s="35">
        <v>0</v>
      </c>
      <c r="CY103" s="35">
        <v>0</v>
      </c>
      <c r="CZ103" s="35">
        <v>0</v>
      </c>
      <c r="DA103" s="35">
        <v>0</v>
      </c>
      <c r="DB103" s="35">
        <v>0</v>
      </c>
      <c r="DC103" s="35">
        <v>0</v>
      </c>
      <c r="DD103" s="35">
        <v>0</v>
      </c>
      <c r="DO103" s="35" t="s">
        <v>1787</v>
      </c>
      <c r="DP103" s="35">
        <v>1</v>
      </c>
      <c r="DQ103" s="35">
        <v>0</v>
      </c>
      <c r="DR103" s="35">
        <v>0</v>
      </c>
      <c r="DS103" s="35">
        <v>0</v>
      </c>
      <c r="DT103" s="35">
        <v>0</v>
      </c>
      <c r="DU103" s="35">
        <v>0</v>
      </c>
      <c r="DV103" s="35">
        <v>0</v>
      </c>
      <c r="DW103" s="35">
        <v>0</v>
      </c>
      <c r="DX103" s="35">
        <v>1</v>
      </c>
      <c r="DY103" s="35">
        <v>0</v>
      </c>
      <c r="DZ103" s="35">
        <v>0</v>
      </c>
      <c r="EA103" s="35">
        <v>0</v>
      </c>
      <c r="EB103" s="35">
        <v>0</v>
      </c>
      <c r="EC103" s="35">
        <v>0</v>
      </c>
      <c r="ED103" s="35">
        <v>0</v>
      </c>
      <c r="EE103" s="35">
        <v>0</v>
      </c>
      <c r="EL103" s="35">
        <v>4</v>
      </c>
      <c r="EM103" s="35">
        <v>4</v>
      </c>
      <c r="EN103" s="35">
        <v>4</v>
      </c>
      <c r="EO103" s="35" t="s">
        <v>1599</v>
      </c>
      <c r="EP103" s="35">
        <v>2</v>
      </c>
      <c r="EQ103" s="35" t="s">
        <v>1599</v>
      </c>
      <c r="ER103" s="35" t="s">
        <v>1599</v>
      </c>
      <c r="ES103" s="35" t="s">
        <v>1599</v>
      </c>
      <c r="ET103" s="35" t="s">
        <v>1599</v>
      </c>
      <c r="EU103" s="35" t="s">
        <v>1599</v>
      </c>
      <c r="EV103" s="35" t="s">
        <v>1599</v>
      </c>
      <c r="EW103" s="35" t="s">
        <v>1599</v>
      </c>
      <c r="EX103" s="35" t="s">
        <v>1599</v>
      </c>
      <c r="EY103" s="35" t="s">
        <v>1599</v>
      </c>
      <c r="EZ103" s="35" t="s">
        <v>1599</v>
      </c>
      <c r="FA103" s="35" t="s">
        <v>1599</v>
      </c>
      <c r="FB103" s="35" t="s">
        <v>1599</v>
      </c>
      <c r="FC103" s="35" t="s">
        <v>1599</v>
      </c>
      <c r="FD103" s="35" t="s">
        <v>1599</v>
      </c>
      <c r="FE103" s="35" t="s">
        <v>1599</v>
      </c>
      <c r="FF103" s="35" t="s">
        <v>1599</v>
      </c>
      <c r="FG103" s="35" t="s">
        <v>1599</v>
      </c>
      <c r="FI103" s="35" t="s">
        <v>51</v>
      </c>
      <c r="FJ103"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excursionniste</v>
      </c>
      <c r="FK103" s="48" t="str">
        <f>IF(Tableau2[[#This Row],['[tour_exc']]]="excursionniste","exc",IF(Tableau2[[#This Row],['[categorie_corrige']]]="Itinérant","iti","tour"))</f>
        <v>exc</v>
      </c>
      <c r="FL103" s="48" t="str">
        <f>CONCATENATE(Tableau2[[#This Row],['[id_troncon']]],"-",Tableau2[[#This Row],['[profil']]])</f>
        <v>4-exc</v>
      </c>
      <c r="FM103" s="37"/>
      <c r="FN103" s="72" t="s">
        <v>1599</v>
      </c>
      <c r="FS103" s="48" t="str">
        <f>IF(AND(ISTEXT(Tableau2[[#This Row],['[mode_heb_regroupe']]]),Tableau2[[#This Row],['[mode_heb_regroupe']]]="Non marchand"),"Non marchand",IF(AND(ISTEXT(Tableau2[[#This Row],['[mode_heb_regroupe']]]),Tableau2[[#This Row],['[mode_heb_regroupe']]]&lt;&gt;"Non marchand"),"Marchand",""))</f>
        <v/>
      </c>
      <c r="FY103" s="60" t="str">
        <f>IF(ISNUMBER(Tableau2[[#This Row],['[distance_heb_enq']]]),Tableau2[[#This Row],['[distance_heb_enq']]]*(1.1+0.3*EXP(-Tableau2[[#This Row],['[distance_heb_enq']]]/20)),"")</f>
        <v/>
      </c>
      <c r="GM103" s="35"/>
      <c r="GN103" s="35" t="s">
        <v>1599</v>
      </c>
      <c r="GO103" s="35"/>
      <c r="GP103" s="35"/>
      <c r="GQ103" s="35"/>
      <c r="GY103" s="48"/>
      <c r="HB103" s="48" t="str">
        <f>IF(ISNUMBER(Tableau2[[#This Row],['[tour_dep_to']]]),Tableau2[[#This Row],['[tour_dep_to']]]/Tableau2[[#This Row],['[tour_to_nb_jour']]],"")</f>
        <v/>
      </c>
      <c r="HE103" s="20"/>
      <c r="HF103" s="48" t="str">
        <f>IF(AND(ISTEXT(Tableau2[[#This Row],['[intention_dep']]]),Tableau2[[#This Row],['[tour_exc']]]="excursionniste"),Tableau2[[#This Row],['[intention_dep']]],"")</f>
        <v/>
      </c>
      <c r="HG103" s="48" t="str">
        <f>IF(AND(ISTEXT(Tableau2[[#This Row],['[intention_dep']]]),Tableau2[[#This Row],['[tour_exc']]]="touriste"),Tableau2[[#This Row],['[intention_dep']]],"")</f>
        <v/>
      </c>
      <c r="HJ103" s="20"/>
      <c r="HN103" s="20" t="s">
        <v>1599</v>
      </c>
      <c r="HO103" s="20"/>
      <c r="HP103" s="20" t="s">
        <v>1599</v>
      </c>
      <c r="HQ103" s="20"/>
      <c r="HR103" s="20" t="s">
        <v>1599</v>
      </c>
      <c r="HS103" s="20"/>
      <c r="HT103" s="20" t="s">
        <v>1599</v>
      </c>
      <c r="HU103" s="20"/>
      <c r="HX103" s="20" t="s">
        <v>1599</v>
      </c>
      <c r="JW103"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
      </c>
      <c r="JX103"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103" s="35" t="s">
        <v>1325</v>
      </c>
      <c r="KA103" s="35">
        <v>1</v>
      </c>
      <c r="KB103" s="35">
        <v>0</v>
      </c>
      <c r="KC103" s="35">
        <v>0</v>
      </c>
      <c r="KD103" s="35"/>
      <c r="KE103" s="48"/>
      <c r="KF103" s="35" t="s">
        <v>795</v>
      </c>
      <c r="KG103" s="48"/>
      <c r="KH103" s="44">
        <v>17000</v>
      </c>
      <c r="KI103" s="35" t="s">
        <v>1281</v>
      </c>
      <c r="KL103" s="48" t="str">
        <f>IF(ISNUMBER(Tableau2[[#This Row],['[distance_domicile_enq']]]),Tableau2[[#This Row],['[distance_domicile_enq']]]*(1.1+0.3*EXP(-Tableau2[[#This Row],['[distance_domicile_enq']]]/20)),"")</f>
        <v/>
      </c>
      <c r="KN103" s="48"/>
      <c r="KO103" s="48"/>
      <c r="KP103" s="35">
        <v>43</v>
      </c>
      <c r="KQ103" s="35" t="s">
        <v>1282</v>
      </c>
      <c r="KR103" s="35" t="s">
        <v>1366</v>
      </c>
      <c r="KS103" s="35"/>
      <c r="KU103" s="35">
        <v>695</v>
      </c>
      <c r="KW103" s="35" t="s">
        <v>1284</v>
      </c>
    </row>
    <row r="104" spans="1:311" x14ac:dyDescent="0.2">
      <c r="A104" s="35" t="s">
        <v>1612</v>
      </c>
      <c r="B104" s="35" t="s">
        <v>568</v>
      </c>
      <c r="C104" s="35" t="s">
        <v>273</v>
      </c>
      <c r="D104" s="60">
        <v>1</v>
      </c>
      <c r="E104" s="48">
        <f>Tableau2[[#This Row],['[taille_totale_groupe_corrige']]]/Tableau2[[#This Row],['[nb_repondant_groupe']]]</f>
        <v>4</v>
      </c>
      <c r="F104" s="48"/>
      <c r="G104" s="48" t="str">
        <f>CONCATENATE(Tableau2[[#This Row],['[id_site_enq']]],"-",Tableau2[[#This Row],['[date_enq_num']]],"-",Tableau2[[#This Row],['[categorie_corrige']]])</f>
        <v>50-43358-</v>
      </c>
      <c r="H104" s="61">
        <v>1</v>
      </c>
      <c r="I104" s="35">
        <v>50</v>
      </c>
      <c r="J104" s="35" t="s">
        <v>795</v>
      </c>
      <c r="K104" s="36">
        <v>43358</v>
      </c>
      <c r="L104" s="37">
        <f t="shared" si="3"/>
        <v>43358</v>
      </c>
      <c r="M104" s="35">
        <v>16</v>
      </c>
      <c r="N104" s="35">
        <v>17</v>
      </c>
      <c r="P104" s="35">
        <v>43</v>
      </c>
      <c r="Q104" s="35">
        <v>4</v>
      </c>
      <c r="R104" s="60" t="str">
        <f>IF(OR(ISNUMBER(Tableau2[[#This Row],['[monvelo_musc']]]),ISNUMBER(Tableau2[[#This Row],['[monvelo_vae']]]),ISNUMBER(Tableau2[[#This Row],['[pret_musc']]]),ISNUMBER(Tableau2[[#This Row],['[pret_vae']]]),ISNUMBER(Tableau2[[#This Row],['[loc_vae']]]),ISNUMBER(Tableau2[[#This Row],['[loc_musc']]])),SUM(Tableau2[[#This Row],['[monvelo_musc']]:['[loc_vae']]]),"")</f>
        <v/>
      </c>
      <c r="S104" s="60" t="str">
        <f>IF(OR(ISNUMBER(Tableau2[[#This Row],['[monvelo_vae']]]),ISNUMBER(Tableau2[[#This Row],['[pret_vae']]]),ISNUMBER(Tableau2[[#This Row],['[loc_vae']]])),Tableau2[[#This Row],['[monvelo_vae']]]+Tableau2[[#This Row],['[pret_vae']]]+Tableau2[[#This Row],['[loc_vae']]],"")</f>
        <v/>
      </c>
      <c r="T104" s="60" t="str">
        <f>IF(OR(ISNUMBER(Tableau2[[#This Row],['[monvelo_musc']]]),ISNUMBER(Tableau2[[#This Row],['[pret_musc']]]),ISNUMBER(Tableau2[[#This Row],['[loc_musc']]])),Tableau2[[#This Row],['[monvelo_musc']]]+Tableau2[[#This Row],['[pret_musc']]]+Tableau2[[#This Row],['[loc_musc']]],"")</f>
        <v/>
      </c>
      <c r="U104" s="60" t="str">
        <f>IF(OR(ISNUMBER(Tableau2[[#This Row],['[loc_musc']]]),ISNUMBER(Tableau2[[#This Row],['[loc_vae']]])),Tableau2[[#This Row],['[loc_musc']]]+Tableau2[[#This Row],['[loc_vae']]],"")</f>
        <v/>
      </c>
      <c r="AL104" s="35" t="s">
        <v>1285</v>
      </c>
      <c r="AM104" s="48" t="s">
        <v>1285</v>
      </c>
      <c r="AN104" s="35" t="s">
        <v>52</v>
      </c>
      <c r="AP104" s="37">
        <v>12</v>
      </c>
      <c r="AQ104" s="72">
        <v>12</v>
      </c>
      <c r="AR104" s="72">
        <v>12</v>
      </c>
      <c r="AS104" s="72">
        <f>Tableau2[[#This Row],['[km_sortie_corrige']]]*Tableau2[[#This Row],['[coef_red']]]</f>
        <v>0</v>
      </c>
      <c r="AT104" s="72">
        <f>Tableau2[[#This Row],['[km_sortie_corrige']]]*Tableau2[[#This Row],['[coef_red']]]*IF(Tableau2[[#This Row],['[type_trajet']]]="Boucle",0.4,1)</f>
        <v>0</v>
      </c>
      <c r="AU104" s="35" t="s">
        <v>1340</v>
      </c>
      <c r="AW104" s="35" t="s">
        <v>1277</v>
      </c>
      <c r="AX104" s="35">
        <v>1</v>
      </c>
      <c r="AY104" s="35">
        <v>0</v>
      </c>
      <c r="AZ104" s="35">
        <v>0</v>
      </c>
      <c r="BA104" s="35">
        <v>0</v>
      </c>
      <c r="BB104" s="35">
        <v>0</v>
      </c>
      <c r="BC104" s="35">
        <v>0</v>
      </c>
      <c r="BD104" s="35">
        <v>0</v>
      </c>
      <c r="BE104" s="35">
        <v>0</v>
      </c>
      <c r="BI104" s="48" t="str">
        <f>IF(OR(Tableau2[[#This Row],['[type_groupe']]]="En famille",Tableau2[[#This Row],['[type_groupe']]]="Avec des amis",Tableau2[[#This Row],['[type_groupe']]]="En club",Tableau2[[#This Row],['[type_groupe']]]="En groupe avec une agence ou TO"),"En groupe",Tableau2[[#This Row],['[type_groupe']]])</f>
        <v>En groupe</v>
      </c>
      <c r="BJ104"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groupe</v>
      </c>
      <c r="BK104" s="35" t="s">
        <v>1287</v>
      </c>
      <c r="BL104" s="35">
        <v>0</v>
      </c>
      <c r="BM104" s="35">
        <v>0</v>
      </c>
      <c r="BN104" s="35">
        <v>1</v>
      </c>
      <c r="BO104" s="35">
        <v>0</v>
      </c>
      <c r="BP104" s="35">
        <v>0</v>
      </c>
      <c r="BQ104" s="35">
        <v>0</v>
      </c>
      <c r="BR104" s="35">
        <v>0</v>
      </c>
      <c r="BU104" s="72">
        <f>Tableau2[[#This Row],['[nb_enfants']]]+Tableau2[[#This Row],['[nb_adultes']]]</f>
        <v>4</v>
      </c>
      <c r="BV104" s="72">
        <f>Tableau2[[#This Row],['[taille_totale_groupe']]]</f>
        <v>4</v>
      </c>
      <c r="BW104" s="37">
        <v>2</v>
      </c>
      <c r="BX104" s="37">
        <v>2</v>
      </c>
      <c r="BY104" s="35" t="s">
        <v>1706</v>
      </c>
      <c r="BZ104" s="35">
        <v>1</v>
      </c>
      <c r="CA104" s="35">
        <v>1</v>
      </c>
      <c r="CB104" s="35">
        <v>1</v>
      </c>
      <c r="CC104" s="35">
        <v>1</v>
      </c>
      <c r="CD104" s="35">
        <v>0</v>
      </c>
      <c r="CE104" s="35">
        <v>0</v>
      </c>
      <c r="CF104" s="35">
        <v>0</v>
      </c>
      <c r="CG104" s="35">
        <v>0</v>
      </c>
      <c r="CH104" s="35">
        <v>1</v>
      </c>
      <c r="CI104" s="35">
        <v>1</v>
      </c>
      <c r="CJ104" s="35">
        <v>0</v>
      </c>
      <c r="CK104" s="35">
        <v>1</v>
      </c>
      <c r="CL104" s="35">
        <v>0</v>
      </c>
      <c r="CO104" s="35" t="s">
        <v>1322</v>
      </c>
      <c r="CQ104" s="35" t="s">
        <v>1292</v>
      </c>
      <c r="CR104" s="35">
        <v>1</v>
      </c>
      <c r="CS104" s="35">
        <v>0</v>
      </c>
      <c r="CT104" s="35">
        <v>0</v>
      </c>
      <c r="CU104" s="35">
        <v>0</v>
      </c>
      <c r="CV104" s="35">
        <v>0</v>
      </c>
      <c r="CW104" s="35">
        <v>0</v>
      </c>
      <c r="CX104" s="35">
        <v>0</v>
      </c>
      <c r="CY104" s="35">
        <v>0</v>
      </c>
      <c r="CZ104" s="35">
        <v>0</v>
      </c>
      <c r="DA104" s="35">
        <v>0</v>
      </c>
      <c r="DB104" s="35">
        <v>0</v>
      </c>
      <c r="DC104" s="35">
        <v>0</v>
      </c>
      <c r="DD104" s="35">
        <v>0</v>
      </c>
      <c r="DO104" s="35" t="s">
        <v>1816</v>
      </c>
      <c r="DP104" s="35">
        <v>1</v>
      </c>
      <c r="DQ104" s="35">
        <v>0</v>
      </c>
      <c r="DR104" s="35">
        <v>0</v>
      </c>
      <c r="DS104" s="35">
        <v>0</v>
      </c>
      <c r="DT104" s="35">
        <v>0</v>
      </c>
      <c r="DU104" s="35">
        <v>0</v>
      </c>
      <c r="DV104" s="35">
        <v>0</v>
      </c>
      <c r="DW104" s="35">
        <v>0</v>
      </c>
      <c r="DX104" s="35">
        <v>1</v>
      </c>
      <c r="DY104" s="35">
        <v>0</v>
      </c>
      <c r="DZ104" s="35">
        <v>0</v>
      </c>
      <c r="EA104" s="35">
        <v>1</v>
      </c>
      <c r="EB104" s="35">
        <v>0</v>
      </c>
      <c r="EC104" s="35">
        <v>0</v>
      </c>
      <c r="ED104" s="35">
        <v>0</v>
      </c>
      <c r="EE104" s="35">
        <v>0</v>
      </c>
      <c r="EG104" s="35" t="s">
        <v>1509</v>
      </c>
      <c r="EL104" s="35">
        <v>4</v>
      </c>
      <c r="EM104" s="35">
        <v>4</v>
      </c>
      <c r="EN104" s="35">
        <v>4</v>
      </c>
      <c r="EO104" s="35">
        <v>4</v>
      </c>
      <c r="EP104" s="35">
        <v>4</v>
      </c>
      <c r="EQ104" s="35">
        <v>4</v>
      </c>
      <c r="ER104" s="35">
        <v>4</v>
      </c>
      <c r="ES104" s="35" t="s">
        <v>1599</v>
      </c>
      <c r="ET104" s="35" t="s">
        <v>1599</v>
      </c>
      <c r="EU104" s="35" t="s">
        <v>1599</v>
      </c>
      <c r="EV104" s="35" t="s">
        <v>1599</v>
      </c>
      <c r="EW104" s="35" t="s">
        <v>1599</v>
      </c>
      <c r="EX104" s="35" t="s">
        <v>1599</v>
      </c>
      <c r="EY104" s="35" t="s">
        <v>1599</v>
      </c>
      <c r="EZ104" s="35" t="s">
        <v>1599</v>
      </c>
      <c r="FA104" s="35" t="s">
        <v>1599</v>
      </c>
      <c r="FB104" s="35" t="s">
        <v>1599</v>
      </c>
      <c r="FC104" s="35" t="s">
        <v>1599</v>
      </c>
      <c r="FD104" s="35" t="s">
        <v>1599</v>
      </c>
      <c r="FE104" s="35" t="s">
        <v>1599</v>
      </c>
      <c r="FF104" s="35" t="s">
        <v>1599</v>
      </c>
      <c r="FG104" s="35" t="s">
        <v>1599</v>
      </c>
      <c r="FI104" s="35" t="s">
        <v>54</v>
      </c>
      <c r="FJ104"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touriste</v>
      </c>
      <c r="FK104" s="48" t="str">
        <f>IF(Tableau2[[#This Row],['[tour_exc']]]="excursionniste","exc",IF(Tableau2[[#This Row],['[categorie_corrige']]]="Itinérant","iti","tour"))</f>
        <v>tour</v>
      </c>
      <c r="FL104" s="48" t="str">
        <f>CONCATENATE(Tableau2[[#This Row],['[id_troncon']]],"-",Tableau2[[#This Row],['[profil']]])</f>
        <v>4-tour</v>
      </c>
      <c r="FM104" s="37">
        <v>365</v>
      </c>
      <c r="FN104" s="72">
        <v>90</v>
      </c>
      <c r="FO104" s="35" t="s">
        <v>1324</v>
      </c>
      <c r="FR104" s="48" t="s">
        <v>2024</v>
      </c>
      <c r="FS104" s="48" t="str">
        <f>IF(AND(ISTEXT(Tableau2[[#This Row],['[mode_heb_regroupe']]]),Tableau2[[#This Row],['[mode_heb_regroupe']]]="Non marchand"),"Non marchand",IF(AND(ISTEXT(Tableau2[[#This Row],['[mode_heb_regroupe']]]),Tableau2[[#This Row],['[mode_heb_regroupe']]]&lt;&gt;"Non marchand"),"Marchand",""))</f>
        <v>Marchand</v>
      </c>
      <c r="FV104" s="35" t="s">
        <v>781</v>
      </c>
      <c r="FY104" s="60" t="str">
        <f>IF(ISNUMBER(Tableau2[[#This Row],['[distance_heb_enq']]]),Tableau2[[#This Row],['[distance_heb_enq']]]*(1.1+0.3*EXP(-Tableau2[[#This Row],['[distance_heb_enq']]]/20)),"")</f>
        <v/>
      </c>
      <c r="GM104" s="35"/>
      <c r="GN104" s="35" t="s">
        <v>1277</v>
      </c>
      <c r="GO104" s="35">
        <v>1</v>
      </c>
      <c r="GP104" s="35">
        <v>0</v>
      </c>
      <c r="GQ104" s="35">
        <v>0</v>
      </c>
      <c r="GR104" s="35">
        <v>0</v>
      </c>
      <c r="GS104" s="35">
        <v>0</v>
      </c>
      <c r="GT104" s="35">
        <v>0</v>
      </c>
      <c r="GU104" s="35">
        <v>0</v>
      </c>
      <c r="GV104" s="35">
        <v>0</v>
      </c>
      <c r="GW104" s="35">
        <v>0</v>
      </c>
      <c r="GY104" s="48"/>
      <c r="HB104" s="48" t="str">
        <f>IF(ISNUMBER(Tableau2[[#This Row],['[tour_dep_to']]]),Tableau2[[#This Row],['[tour_dep_to']]]/Tableau2[[#This Row],['[tour_to_nb_jour']]],"")</f>
        <v/>
      </c>
      <c r="HE104" s="20"/>
      <c r="HF104" s="48" t="str">
        <f>IF(AND(ISTEXT(Tableau2[[#This Row],['[intention_dep']]]),Tableau2[[#This Row],['[tour_exc']]]="excursionniste"),Tableau2[[#This Row],['[intention_dep']]],"")</f>
        <v/>
      </c>
      <c r="HG104" s="48" t="str">
        <f>IF(AND(ISTEXT(Tableau2[[#This Row],['[intention_dep']]]),Tableau2[[#This Row],['[tour_exc']]]="touriste"),Tableau2[[#This Row],['[intention_dep']]],"")</f>
        <v/>
      </c>
      <c r="HJ104" s="20"/>
      <c r="HN104" s="20" t="s">
        <v>1599</v>
      </c>
      <c r="HO104" s="20"/>
      <c r="HP104" s="20" t="s">
        <v>1599</v>
      </c>
      <c r="HQ104" s="20"/>
      <c r="HR104" s="20" t="s">
        <v>1599</v>
      </c>
      <c r="HS104" s="20"/>
      <c r="HT104" s="20" t="s">
        <v>1599</v>
      </c>
      <c r="HU104" s="20"/>
      <c r="HX104" s="20" t="s">
        <v>1599</v>
      </c>
      <c r="JW104"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pas exploitable</v>
      </c>
      <c r="JX104"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104" s="35" t="s">
        <v>1325</v>
      </c>
      <c r="KA104" s="35">
        <v>1</v>
      </c>
      <c r="KB104" s="35">
        <v>0</v>
      </c>
      <c r="KC104" s="35">
        <v>0</v>
      </c>
      <c r="KD104" s="35"/>
      <c r="KE104" s="48"/>
      <c r="KG104" s="48"/>
      <c r="KH104" s="44"/>
      <c r="KI104" s="35" t="s">
        <v>1281</v>
      </c>
      <c r="KL104" s="48" t="str">
        <f>IF(ISNUMBER(Tableau2[[#This Row],['[distance_domicile_enq']]]),Tableau2[[#This Row],['[distance_domicile_enq']]]*(1.1+0.3*EXP(-Tableau2[[#This Row],['[distance_domicile_enq']]]/20)),"")</f>
        <v/>
      </c>
      <c r="KN104" s="48"/>
      <c r="KO104" s="48"/>
      <c r="KP104" s="35">
        <v>28</v>
      </c>
      <c r="KQ104" s="35" t="s">
        <v>1301</v>
      </c>
      <c r="KR104" s="35" t="s">
        <v>1366</v>
      </c>
      <c r="KS104" s="35"/>
      <c r="KW104" s="35" t="s">
        <v>1284</v>
      </c>
    </row>
    <row r="105" spans="1:311" x14ac:dyDescent="0.2">
      <c r="A105" s="35" t="s">
        <v>1612</v>
      </c>
      <c r="B105" s="35" t="s">
        <v>568</v>
      </c>
      <c r="C105" s="35" t="s">
        <v>274</v>
      </c>
      <c r="D105" s="60">
        <v>1</v>
      </c>
      <c r="E105" s="48">
        <f>Tableau2[[#This Row],['[taille_totale_groupe_corrige']]]/Tableau2[[#This Row],['[nb_repondant_groupe']]]</f>
        <v>2</v>
      </c>
      <c r="F105" s="48"/>
      <c r="G105" s="48" t="str">
        <f>CONCATENATE(Tableau2[[#This Row],['[id_site_enq']]],"-",Tableau2[[#This Row],['[date_enq_num']]],"-",Tableau2[[#This Row],['[categorie_corrige']]])</f>
        <v>50-43358-</v>
      </c>
      <c r="H105" s="61">
        <v>1</v>
      </c>
      <c r="I105" s="35">
        <v>50</v>
      </c>
      <c r="J105" s="35" t="s">
        <v>795</v>
      </c>
      <c r="K105" s="36">
        <v>43358</v>
      </c>
      <c r="L105" s="37">
        <f t="shared" si="3"/>
        <v>43358</v>
      </c>
      <c r="M105" s="35">
        <v>17</v>
      </c>
      <c r="N105" s="35">
        <v>17</v>
      </c>
      <c r="P105" s="35">
        <v>43</v>
      </c>
      <c r="Q105" s="35">
        <v>4</v>
      </c>
      <c r="R105" s="60" t="str">
        <f>IF(OR(ISNUMBER(Tableau2[[#This Row],['[monvelo_musc']]]),ISNUMBER(Tableau2[[#This Row],['[monvelo_vae']]]),ISNUMBER(Tableau2[[#This Row],['[pret_musc']]]),ISNUMBER(Tableau2[[#This Row],['[pret_vae']]]),ISNUMBER(Tableau2[[#This Row],['[loc_vae']]]),ISNUMBER(Tableau2[[#This Row],['[loc_musc']]])),SUM(Tableau2[[#This Row],['[monvelo_musc']]:['[loc_vae']]]),"")</f>
        <v/>
      </c>
      <c r="S105" s="60" t="str">
        <f>IF(OR(ISNUMBER(Tableau2[[#This Row],['[monvelo_vae']]]),ISNUMBER(Tableau2[[#This Row],['[pret_vae']]]),ISNUMBER(Tableau2[[#This Row],['[loc_vae']]])),Tableau2[[#This Row],['[monvelo_vae']]]+Tableau2[[#This Row],['[pret_vae']]]+Tableau2[[#This Row],['[loc_vae']]],"")</f>
        <v/>
      </c>
      <c r="T105" s="60" t="str">
        <f>IF(OR(ISNUMBER(Tableau2[[#This Row],['[monvelo_musc']]]),ISNUMBER(Tableau2[[#This Row],['[pret_musc']]]),ISNUMBER(Tableau2[[#This Row],['[loc_musc']]])),Tableau2[[#This Row],['[monvelo_musc']]]+Tableau2[[#This Row],['[pret_musc']]]+Tableau2[[#This Row],['[loc_musc']]],"")</f>
        <v/>
      </c>
      <c r="U105" s="60" t="str">
        <f>IF(OR(ISNUMBER(Tableau2[[#This Row],['[loc_musc']]]),ISNUMBER(Tableau2[[#This Row],['[loc_vae']]])),Tableau2[[#This Row],['[loc_musc']]]+Tableau2[[#This Row],['[loc_vae']]],"")</f>
        <v/>
      </c>
      <c r="AL105" s="35" t="s">
        <v>1358</v>
      </c>
      <c r="AM105" s="48" t="s">
        <v>1358</v>
      </c>
      <c r="AN105" s="35" t="s">
        <v>1275</v>
      </c>
      <c r="AP105" s="37">
        <v>30</v>
      </c>
      <c r="AQ105" s="72">
        <v>30</v>
      </c>
      <c r="AR105" s="72">
        <v>30</v>
      </c>
      <c r="AS105" s="72">
        <f>Tableau2[[#This Row],['[km_sortie_corrige']]]*Tableau2[[#This Row],['[coef_red']]]</f>
        <v>0</v>
      </c>
      <c r="AT105" s="72">
        <f>Tableau2[[#This Row],['[km_sortie_corrige']]]*Tableau2[[#This Row],['[coef_red']]]*IF(Tableau2[[#This Row],['[type_trajet']]]="Boucle",0.4,1)</f>
        <v>0</v>
      </c>
      <c r="AU105" s="35" t="s">
        <v>1276</v>
      </c>
      <c r="AW105" s="35" t="s">
        <v>1277</v>
      </c>
      <c r="AX105" s="35">
        <v>1</v>
      </c>
      <c r="AY105" s="35">
        <v>0</v>
      </c>
      <c r="AZ105" s="35">
        <v>0</v>
      </c>
      <c r="BA105" s="35">
        <v>0</v>
      </c>
      <c r="BB105" s="35">
        <v>0</v>
      </c>
      <c r="BC105" s="35">
        <v>0</v>
      </c>
      <c r="BD105" s="35">
        <v>0</v>
      </c>
      <c r="BE105" s="35">
        <v>0</v>
      </c>
      <c r="BH105" s="37">
        <v>2</v>
      </c>
      <c r="BI105" s="48" t="str">
        <f>IF(OR(Tableau2[[#This Row],['[type_groupe']]]="En famille",Tableau2[[#This Row],['[type_groupe']]]="Avec des amis",Tableau2[[#This Row],['[type_groupe']]]="En club",Tableau2[[#This Row],['[type_groupe']]]="En groupe avec une agence ou TO"),"En groupe",Tableau2[[#This Row],['[type_groupe']]])</f>
        <v>En couple</v>
      </c>
      <c r="BJ105"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couple</v>
      </c>
      <c r="BK105" s="35" t="s">
        <v>1311</v>
      </c>
      <c r="BL105" s="35">
        <v>0</v>
      </c>
      <c r="BM105" s="35">
        <v>1</v>
      </c>
      <c r="BN105" s="35">
        <v>0</v>
      </c>
      <c r="BO105" s="35">
        <v>0</v>
      </c>
      <c r="BP105" s="35">
        <v>0</v>
      </c>
      <c r="BQ105" s="35">
        <v>0</v>
      </c>
      <c r="BR105" s="35">
        <v>0</v>
      </c>
      <c r="BU105" s="72">
        <f>Tableau2[[#This Row],['[nb_enfants']]]+Tableau2[[#This Row],['[nb_adultes']]]</f>
        <v>2</v>
      </c>
      <c r="BV105" s="72">
        <f>Tableau2[[#This Row],['[taille_totale_groupe']]]</f>
        <v>2</v>
      </c>
      <c r="BW105" s="37">
        <v>0</v>
      </c>
      <c r="BX105" s="37">
        <v>2</v>
      </c>
      <c r="BY105" s="35" t="s">
        <v>1674</v>
      </c>
      <c r="BZ105" s="35">
        <v>1</v>
      </c>
      <c r="CA105" s="35">
        <v>1</v>
      </c>
      <c r="CB105" s="35">
        <v>0</v>
      </c>
      <c r="CC105" s="35">
        <v>0</v>
      </c>
      <c r="CD105" s="35">
        <v>0</v>
      </c>
      <c r="CE105" s="35">
        <v>0</v>
      </c>
      <c r="CF105" s="35">
        <v>0</v>
      </c>
      <c r="CG105" s="35">
        <v>0</v>
      </c>
      <c r="CH105" s="35">
        <v>1</v>
      </c>
      <c r="CI105" s="35">
        <v>0</v>
      </c>
      <c r="CJ105" s="35">
        <v>0</v>
      </c>
      <c r="CK105" s="35">
        <v>0</v>
      </c>
      <c r="CL105" s="35">
        <v>0</v>
      </c>
      <c r="CO105" s="35" t="s">
        <v>1291</v>
      </c>
      <c r="CP105" s="35">
        <v>10</v>
      </c>
      <c r="CQ105" s="35" t="s">
        <v>1759</v>
      </c>
      <c r="CR105" s="35">
        <v>0</v>
      </c>
      <c r="CS105" s="35">
        <v>0</v>
      </c>
      <c r="CT105" s="35">
        <v>0</v>
      </c>
      <c r="CU105" s="35">
        <v>0</v>
      </c>
      <c r="CV105" s="35">
        <v>0</v>
      </c>
      <c r="CW105" s="35">
        <v>1</v>
      </c>
      <c r="CX105" s="35">
        <v>0</v>
      </c>
      <c r="CY105" s="35">
        <v>1</v>
      </c>
      <c r="CZ105" s="35">
        <v>0</v>
      </c>
      <c r="DA105" s="35">
        <v>0</v>
      </c>
      <c r="DB105" s="35">
        <v>0</v>
      </c>
      <c r="DC105" s="35">
        <v>0</v>
      </c>
      <c r="DD105" s="35">
        <v>0</v>
      </c>
      <c r="DO105" s="35" t="s">
        <v>1293</v>
      </c>
      <c r="DP105" s="35">
        <v>1</v>
      </c>
      <c r="DQ105" s="35">
        <v>0</v>
      </c>
      <c r="DR105" s="35">
        <v>0</v>
      </c>
      <c r="DS105" s="35">
        <v>0</v>
      </c>
      <c r="DT105" s="35">
        <v>0</v>
      </c>
      <c r="DU105" s="35">
        <v>0</v>
      </c>
      <c r="DV105" s="35">
        <v>0</v>
      </c>
      <c r="DW105" s="35">
        <v>0</v>
      </c>
      <c r="DX105" s="35">
        <v>0</v>
      </c>
      <c r="DY105" s="35">
        <v>0</v>
      </c>
      <c r="DZ105" s="35">
        <v>0</v>
      </c>
      <c r="EA105" s="35">
        <v>0</v>
      </c>
      <c r="EB105" s="35">
        <v>0</v>
      </c>
      <c r="EC105" s="35">
        <v>0</v>
      </c>
      <c r="ED105" s="35">
        <v>0</v>
      </c>
      <c r="EE105" s="35">
        <v>0</v>
      </c>
      <c r="EL105" s="35">
        <v>4</v>
      </c>
      <c r="EM105" s="35">
        <v>2</v>
      </c>
      <c r="EN105" s="35">
        <v>3</v>
      </c>
      <c r="EO105" s="35">
        <v>4</v>
      </c>
      <c r="EP105" s="35">
        <v>3</v>
      </c>
      <c r="EQ105" s="35">
        <v>3</v>
      </c>
      <c r="ER105" s="35" t="s">
        <v>1599</v>
      </c>
      <c r="ES105" s="35">
        <v>4</v>
      </c>
      <c r="ET105" s="35">
        <v>4</v>
      </c>
      <c r="EU105" s="35">
        <v>2</v>
      </c>
      <c r="EV105" s="35">
        <v>3</v>
      </c>
      <c r="EW105" s="35" t="s">
        <v>1599</v>
      </c>
      <c r="EX105" s="35">
        <v>2</v>
      </c>
      <c r="EY105" s="35">
        <v>3</v>
      </c>
      <c r="EZ105" s="35">
        <v>2</v>
      </c>
      <c r="FA105" s="35">
        <v>3</v>
      </c>
      <c r="FB105" s="35">
        <v>4</v>
      </c>
      <c r="FC105" s="35">
        <v>3</v>
      </c>
      <c r="FD105" s="35">
        <v>3</v>
      </c>
      <c r="FE105" s="35">
        <v>2</v>
      </c>
      <c r="FF105" s="35">
        <v>2</v>
      </c>
      <c r="FG105" s="35">
        <v>3</v>
      </c>
      <c r="FH105" s="35" t="s">
        <v>1296</v>
      </c>
      <c r="FI105" s="35" t="s">
        <v>54</v>
      </c>
      <c r="FJ105"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touriste</v>
      </c>
      <c r="FK105" s="48" t="str">
        <f>IF(Tableau2[[#This Row],['[tour_exc']]]="excursionniste","exc",IF(Tableau2[[#This Row],['[categorie_corrige']]]="Itinérant","iti","tour"))</f>
        <v>tour</v>
      </c>
      <c r="FL105" s="48" t="str">
        <f>CONCATENATE(Tableau2[[#This Row],['[id_troncon']]],"-",Tableau2[[#This Row],['[profil']]])</f>
        <v>4-tour</v>
      </c>
      <c r="FM105" s="37">
        <v>8</v>
      </c>
      <c r="FN105" s="72">
        <v>8</v>
      </c>
      <c r="FO105" s="35" t="s">
        <v>1359</v>
      </c>
      <c r="FR105" s="48" t="s">
        <v>2024</v>
      </c>
      <c r="FS105" s="48" t="str">
        <f>IF(AND(ISTEXT(Tableau2[[#This Row],['[mode_heb_regroupe']]]),Tableau2[[#This Row],['[mode_heb_regroupe']]]="Non marchand"),"Non marchand",IF(AND(ISTEXT(Tableau2[[#This Row],['[mode_heb_regroupe']]]),Tableau2[[#This Row],['[mode_heb_regroupe']]]&lt;&gt;"Non marchand"),"Marchand",""))</f>
        <v>Marchand</v>
      </c>
      <c r="FT105" s="35" t="s">
        <v>54</v>
      </c>
      <c r="FY105" s="60" t="str">
        <f>IF(ISNUMBER(Tableau2[[#This Row],['[distance_heb_enq']]]),Tableau2[[#This Row],['[distance_heb_enq']]]*(1.1+0.3*EXP(-Tableau2[[#This Row],['[distance_heb_enq']]]/20)),"")</f>
        <v/>
      </c>
      <c r="FZ105" s="35" t="s">
        <v>1296</v>
      </c>
      <c r="GB105" s="35" t="s">
        <v>1284</v>
      </c>
      <c r="GM105" s="35"/>
      <c r="GN105" s="35" t="s">
        <v>201</v>
      </c>
      <c r="GO105" s="35">
        <v>0</v>
      </c>
      <c r="GP105" s="35">
        <v>1</v>
      </c>
      <c r="GQ105" s="35">
        <v>0</v>
      </c>
      <c r="GR105" s="35">
        <v>0</v>
      </c>
      <c r="GS105" s="35">
        <v>0</v>
      </c>
      <c r="GT105" s="35">
        <v>0</v>
      </c>
      <c r="GU105" s="35">
        <v>0</v>
      </c>
      <c r="GV105" s="35">
        <v>0</v>
      </c>
      <c r="GW105" s="35">
        <v>0</v>
      </c>
      <c r="GY105" s="48"/>
      <c r="HB105" s="48" t="str">
        <f>IF(ISNUMBER(Tableau2[[#This Row],['[tour_dep_to']]]),Tableau2[[#This Row],['[tour_dep_to']]]/Tableau2[[#This Row],['[tour_to_nb_jour']]],"")</f>
        <v/>
      </c>
      <c r="HE105" s="20"/>
      <c r="HF105" s="48" t="str">
        <f>IF(AND(ISTEXT(Tableau2[[#This Row],['[intention_dep']]]),Tableau2[[#This Row],['[tour_exc']]]="excursionniste"),Tableau2[[#This Row],['[intention_dep']]],"")</f>
        <v/>
      </c>
      <c r="HG105" s="48" t="str">
        <f>IF(AND(ISTEXT(Tableau2[[#This Row],['[intention_dep']]]),Tableau2[[#This Row],['[tour_exc']]]="touriste"),Tableau2[[#This Row],['[intention_dep']]],"")</f>
        <v/>
      </c>
      <c r="HJ105" s="20"/>
      <c r="HN105" s="20">
        <v>50</v>
      </c>
      <c r="HO105" s="20"/>
      <c r="HP105" s="20" t="s">
        <v>1599</v>
      </c>
      <c r="HQ105" s="20"/>
      <c r="HR105" s="20" t="s">
        <v>1599</v>
      </c>
      <c r="HS105" s="20"/>
      <c r="HT105" s="20" t="s">
        <v>1599</v>
      </c>
      <c r="HU105" s="20"/>
      <c r="HX105" s="20" t="s">
        <v>1599</v>
      </c>
      <c r="JW105"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pas exploitable</v>
      </c>
      <c r="JX105"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105" s="35" t="s">
        <v>1325</v>
      </c>
      <c r="KA105" s="35">
        <v>1</v>
      </c>
      <c r="KB105" s="35">
        <v>0</v>
      </c>
      <c r="KC105" s="35">
        <v>0</v>
      </c>
      <c r="KD105" s="35"/>
      <c r="KE105" s="48"/>
      <c r="KF105" s="35" t="s">
        <v>1510</v>
      </c>
      <c r="KG105" s="48"/>
      <c r="KH105" s="44">
        <v>18000</v>
      </c>
      <c r="KI105" s="35" t="s">
        <v>1281</v>
      </c>
      <c r="KL105" s="48" t="str">
        <f>IF(ISNUMBER(Tableau2[[#This Row],['[distance_domicile_enq']]]),Tableau2[[#This Row],['[distance_domicile_enq']]]*(1.1+0.3*EXP(-Tableau2[[#This Row],['[distance_domicile_enq']]]/20)),"")</f>
        <v/>
      </c>
      <c r="KN105" s="48"/>
      <c r="KO105" s="48"/>
      <c r="KP105" s="35">
        <v>68</v>
      </c>
      <c r="KQ105" s="35" t="s">
        <v>1282</v>
      </c>
      <c r="KR105" s="35" t="s">
        <v>1283</v>
      </c>
      <c r="KS105" s="35"/>
      <c r="KW105" s="35" t="s">
        <v>1284</v>
      </c>
    </row>
    <row r="106" spans="1:311" x14ac:dyDescent="0.2">
      <c r="A106" s="35" t="s">
        <v>1612</v>
      </c>
      <c r="B106" s="35" t="s">
        <v>568</v>
      </c>
      <c r="C106" s="35" t="s">
        <v>275</v>
      </c>
      <c r="D106" s="60">
        <v>1</v>
      </c>
      <c r="E106" s="48">
        <f>Tableau2[[#This Row],['[taille_totale_groupe_corrige']]]/Tableau2[[#This Row],['[nb_repondant_groupe']]]</f>
        <v>2</v>
      </c>
      <c r="F106" s="48"/>
      <c r="G106" s="48" t="str">
        <f>CONCATENATE(Tableau2[[#This Row],['[id_site_enq']]],"-",Tableau2[[#This Row],['[date_enq_num']]],"-",Tableau2[[#This Row],['[categorie_corrige']]])</f>
        <v>50-43358-</v>
      </c>
      <c r="H106" s="61">
        <v>1</v>
      </c>
      <c r="I106" s="35">
        <v>50</v>
      </c>
      <c r="J106" s="35" t="s">
        <v>795</v>
      </c>
      <c r="K106" s="36">
        <v>43358</v>
      </c>
      <c r="L106" s="37">
        <f t="shared" si="3"/>
        <v>43358</v>
      </c>
      <c r="M106" s="35">
        <v>17</v>
      </c>
      <c r="N106" s="35">
        <v>17</v>
      </c>
      <c r="P106" s="35">
        <v>43</v>
      </c>
      <c r="Q106" s="35">
        <v>4</v>
      </c>
      <c r="R106" s="60" t="str">
        <f>IF(OR(ISNUMBER(Tableau2[[#This Row],['[monvelo_musc']]]),ISNUMBER(Tableau2[[#This Row],['[monvelo_vae']]]),ISNUMBER(Tableau2[[#This Row],['[pret_musc']]]),ISNUMBER(Tableau2[[#This Row],['[pret_vae']]]),ISNUMBER(Tableau2[[#This Row],['[loc_vae']]]),ISNUMBER(Tableau2[[#This Row],['[loc_musc']]])),SUM(Tableau2[[#This Row],['[monvelo_musc']]:['[loc_vae']]]),"")</f>
        <v/>
      </c>
      <c r="S106" s="60" t="str">
        <f>IF(OR(ISNUMBER(Tableau2[[#This Row],['[monvelo_vae']]]),ISNUMBER(Tableau2[[#This Row],['[pret_vae']]]),ISNUMBER(Tableau2[[#This Row],['[loc_vae']]])),Tableau2[[#This Row],['[monvelo_vae']]]+Tableau2[[#This Row],['[pret_vae']]]+Tableau2[[#This Row],['[loc_vae']]],"")</f>
        <v/>
      </c>
      <c r="T106" s="60" t="str">
        <f>IF(OR(ISNUMBER(Tableau2[[#This Row],['[monvelo_musc']]]),ISNUMBER(Tableau2[[#This Row],['[pret_musc']]]),ISNUMBER(Tableau2[[#This Row],['[loc_musc']]])),Tableau2[[#This Row],['[monvelo_musc']]]+Tableau2[[#This Row],['[pret_musc']]]+Tableau2[[#This Row],['[loc_musc']]],"")</f>
        <v/>
      </c>
      <c r="U106" s="60" t="str">
        <f>IF(OR(ISNUMBER(Tableau2[[#This Row],['[loc_musc']]]),ISNUMBER(Tableau2[[#This Row],['[loc_vae']]])),Tableau2[[#This Row],['[loc_musc']]]+Tableau2[[#This Row],['[loc_vae']]],"")</f>
        <v/>
      </c>
      <c r="AL106" s="35" t="s">
        <v>1339</v>
      </c>
      <c r="AM106" s="48" t="s">
        <v>1339</v>
      </c>
      <c r="AN106" s="35" t="s">
        <v>50</v>
      </c>
      <c r="AP106" s="37">
        <v>30</v>
      </c>
      <c r="AQ106" s="72">
        <v>30</v>
      </c>
      <c r="AR106" s="72">
        <v>30</v>
      </c>
      <c r="AS106" s="72">
        <f>Tableau2[[#This Row],['[km_sortie_corrige']]]*Tableau2[[#This Row],['[coef_red']]]</f>
        <v>0</v>
      </c>
      <c r="AT106" s="72">
        <f>Tableau2[[#This Row],['[km_sortie_corrige']]]*Tableau2[[#This Row],['[coef_red']]]*IF(Tableau2[[#This Row],['[type_trajet']]]="Boucle",0.4,1)</f>
        <v>0</v>
      </c>
      <c r="AU106" s="35" t="s">
        <v>1340</v>
      </c>
      <c r="AW106" s="35" t="s">
        <v>1326</v>
      </c>
      <c r="AX106" s="35">
        <v>0</v>
      </c>
      <c r="AY106" s="35">
        <v>0</v>
      </c>
      <c r="AZ106" s="35">
        <v>1</v>
      </c>
      <c r="BA106" s="35">
        <v>0</v>
      </c>
      <c r="BB106" s="35">
        <v>0</v>
      </c>
      <c r="BC106" s="35">
        <v>0</v>
      </c>
      <c r="BD106" s="35">
        <v>0</v>
      </c>
      <c r="BE106" s="35">
        <v>0</v>
      </c>
      <c r="BH106" s="37">
        <v>30</v>
      </c>
      <c r="BI106" s="48" t="str">
        <f>IF(OR(Tableau2[[#This Row],['[type_groupe']]]="En famille",Tableau2[[#This Row],['[type_groupe']]]="Avec des amis",Tableau2[[#This Row],['[type_groupe']]]="En club",Tableau2[[#This Row],['[type_groupe']]]="En groupe avec une agence ou TO"),"En groupe",Tableau2[[#This Row],['[type_groupe']]])</f>
        <v>En couple</v>
      </c>
      <c r="BJ106"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couple</v>
      </c>
      <c r="BK106" s="35" t="s">
        <v>1311</v>
      </c>
      <c r="BL106" s="35">
        <v>0</v>
      </c>
      <c r="BM106" s="35">
        <v>1</v>
      </c>
      <c r="BN106" s="35">
        <v>0</v>
      </c>
      <c r="BO106" s="35">
        <v>0</v>
      </c>
      <c r="BP106" s="35">
        <v>0</v>
      </c>
      <c r="BQ106" s="35">
        <v>0</v>
      </c>
      <c r="BR106" s="35">
        <v>0</v>
      </c>
      <c r="BU106" s="72">
        <f>Tableau2[[#This Row],['[nb_enfants']]]+Tableau2[[#This Row],['[nb_adultes']]]</f>
        <v>2</v>
      </c>
      <c r="BV106" s="72">
        <f>Tableau2[[#This Row],['[taille_totale_groupe']]]</f>
        <v>2</v>
      </c>
      <c r="BW106" s="37">
        <v>0</v>
      </c>
      <c r="BX106" s="37">
        <v>2</v>
      </c>
      <c r="BY106" s="35" t="s">
        <v>1353</v>
      </c>
      <c r="BZ106" s="35">
        <v>0</v>
      </c>
      <c r="CA106" s="35">
        <v>0</v>
      </c>
      <c r="CB106" s="35">
        <v>0</v>
      </c>
      <c r="CC106" s="35">
        <v>0</v>
      </c>
      <c r="CD106" s="35">
        <v>0</v>
      </c>
      <c r="CE106" s="35">
        <v>0</v>
      </c>
      <c r="CF106" s="35">
        <v>1</v>
      </c>
      <c r="CG106" s="35">
        <v>0</v>
      </c>
      <c r="CH106" s="35">
        <v>0</v>
      </c>
      <c r="CI106" s="35">
        <v>0</v>
      </c>
      <c r="CJ106" s="35">
        <v>0</v>
      </c>
      <c r="CK106" s="35">
        <v>0</v>
      </c>
      <c r="CL106" s="35">
        <v>0</v>
      </c>
      <c r="CO106" s="35" t="s">
        <v>1291</v>
      </c>
      <c r="CQ106" s="35" t="s">
        <v>1772</v>
      </c>
      <c r="CR106" s="35">
        <v>0</v>
      </c>
      <c r="CS106" s="35">
        <v>0</v>
      </c>
      <c r="CT106" s="35">
        <v>0</v>
      </c>
      <c r="CU106" s="35">
        <v>0</v>
      </c>
      <c r="CV106" s="35">
        <v>0</v>
      </c>
      <c r="CW106" s="35">
        <v>0</v>
      </c>
      <c r="CX106" s="35">
        <v>0</v>
      </c>
      <c r="CY106" s="35">
        <v>0</v>
      </c>
      <c r="CZ106" s="35">
        <v>0</v>
      </c>
      <c r="DA106" s="35">
        <v>0</v>
      </c>
      <c r="DB106" s="35">
        <v>0</v>
      </c>
      <c r="DC106" s="35">
        <v>1</v>
      </c>
      <c r="DD106" s="35">
        <v>0</v>
      </c>
      <c r="DO106" s="35" t="s">
        <v>1796</v>
      </c>
      <c r="DP106" s="35">
        <v>1</v>
      </c>
      <c r="DQ106" s="35">
        <v>0</v>
      </c>
      <c r="DR106" s="35">
        <v>0</v>
      </c>
      <c r="DS106" s="35">
        <v>0</v>
      </c>
      <c r="DT106" s="35">
        <v>0</v>
      </c>
      <c r="DU106" s="35">
        <v>0</v>
      </c>
      <c r="DV106" s="35">
        <v>0</v>
      </c>
      <c r="DW106" s="35">
        <v>0</v>
      </c>
      <c r="DX106" s="35">
        <v>0</v>
      </c>
      <c r="DY106" s="35">
        <v>0</v>
      </c>
      <c r="DZ106" s="35">
        <v>0</v>
      </c>
      <c r="EA106" s="35">
        <v>0</v>
      </c>
      <c r="EB106" s="35">
        <v>0</v>
      </c>
      <c r="EC106" s="35">
        <v>0</v>
      </c>
      <c r="ED106" s="35">
        <v>1</v>
      </c>
      <c r="EE106" s="35">
        <v>0</v>
      </c>
      <c r="EL106" s="35">
        <v>4</v>
      </c>
      <c r="EM106" s="35">
        <v>3</v>
      </c>
      <c r="EN106" s="35">
        <v>2</v>
      </c>
      <c r="EO106" s="35">
        <v>2</v>
      </c>
      <c r="EP106" s="35">
        <v>3</v>
      </c>
      <c r="EQ106" s="35">
        <v>2</v>
      </c>
      <c r="ER106" s="35">
        <v>4</v>
      </c>
      <c r="ES106" s="35">
        <v>4</v>
      </c>
      <c r="ET106" s="35">
        <v>4</v>
      </c>
      <c r="EU106" s="35">
        <v>4</v>
      </c>
      <c r="EV106" s="35">
        <v>4</v>
      </c>
      <c r="EW106" s="35">
        <v>3</v>
      </c>
      <c r="EX106" s="35">
        <v>2</v>
      </c>
      <c r="EY106" s="35">
        <v>4</v>
      </c>
      <c r="EZ106" s="35" t="s">
        <v>1599</v>
      </c>
      <c r="FA106" s="35">
        <v>3</v>
      </c>
      <c r="FB106" s="35" t="s">
        <v>1599</v>
      </c>
      <c r="FC106" s="35">
        <v>2</v>
      </c>
      <c r="FD106" s="35">
        <v>3</v>
      </c>
      <c r="FE106" s="35">
        <v>3</v>
      </c>
      <c r="FF106" s="35">
        <v>2</v>
      </c>
      <c r="FG106" s="35">
        <v>2</v>
      </c>
      <c r="FH106" s="35" t="s">
        <v>1317</v>
      </c>
      <c r="FI106" s="35" t="s">
        <v>51</v>
      </c>
      <c r="FJ106"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excursionniste</v>
      </c>
      <c r="FK106" s="48" t="str">
        <f>IF(Tableau2[[#This Row],['[tour_exc']]]="excursionniste","exc",IF(Tableau2[[#This Row],['[categorie_corrige']]]="Itinérant","iti","tour"))</f>
        <v>exc</v>
      </c>
      <c r="FL106" s="48" t="str">
        <f>CONCATENATE(Tableau2[[#This Row],['[id_troncon']]],"-",Tableau2[[#This Row],['[profil']]])</f>
        <v>4-exc</v>
      </c>
      <c r="FM106" s="37"/>
      <c r="FN106" s="72" t="s">
        <v>1599</v>
      </c>
      <c r="FS106" s="48" t="str">
        <f>IF(AND(ISTEXT(Tableau2[[#This Row],['[mode_heb_regroupe']]]),Tableau2[[#This Row],['[mode_heb_regroupe']]]="Non marchand"),"Non marchand",IF(AND(ISTEXT(Tableau2[[#This Row],['[mode_heb_regroupe']]]),Tableau2[[#This Row],['[mode_heb_regroupe']]]&lt;&gt;"Non marchand"),"Marchand",""))</f>
        <v/>
      </c>
      <c r="FY106" s="60" t="str">
        <f>IF(ISNUMBER(Tableau2[[#This Row],['[distance_heb_enq']]]),Tableau2[[#This Row],['[distance_heb_enq']]]*(1.1+0.3*EXP(-Tableau2[[#This Row],['[distance_heb_enq']]]/20)),"")</f>
        <v/>
      </c>
      <c r="GM106" s="35"/>
      <c r="GN106" s="35" t="s">
        <v>1599</v>
      </c>
      <c r="GO106" s="35"/>
      <c r="GP106" s="35"/>
      <c r="GQ106" s="35"/>
      <c r="GY106" s="48"/>
      <c r="HB106" s="48" t="str">
        <f>IF(ISNUMBER(Tableau2[[#This Row],['[tour_dep_to']]]),Tableau2[[#This Row],['[tour_dep_to']]]/Tableau2[[#This Row],['[tour_to_nb_jour']]],"")</f>
        <v/>
      </c>
      <c r="HE106" s="20" t="s">
        <v>51</v>
      </c>
      <c r="HF106" s="48" t="str">
        <f>IF(AND(ISTEXT(Tableau2[[#This Row],['[intention_dep']]]),Tableau2[[#This Row],['[tour_exc']]]="excursionniste"),Tableau2[[#This Row],['[intention_dep']]],"")</f>
        <v>Non</v>
      </c>
      <c r="HG106" s="48" t="str">
        <f>IF(AND(ISTEXT(Tableau2[[#This Row],['[intention_dep']]]),Tableau2[[#This Row],['[tour_exc']]]="touriste"),Tableau2[[#This Row],['[intention_dep']]],"")</f>
        <v/>
      </c>
      <c r="HJ106" s="20"/>
      <c r="HN106" s="20" t="s">
        <v>1599</v>
      </c>
      <c r="HO106" s="20"/>
      <c r="HP106" s="20" t="s">
        <v>1599</v>
      </c>
      <c r="HQ106" s="20"/>
      <c r="HR106" s="20" t="s">
        <v>1599</v>
      </c>
      <c r="HS106" s="20"/>
      <c r="HT106" s="20" t="s">
        <v>1599</v>
      </c>
      <c r="HU106" s="20"/>
      <c r="HX106" s="20" t="s">
        <v>1599</v>
      </c>
      <c r="JW106"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
      </c>
      <c r="JX106"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106" s="35" t="s">
        <v>1923</v>
      </c>
      <c r="KA106" s="35">
        <v>0</v>
      </c>
      <c r="KB106" s="35">
        <v>1</v>
      </c>
      <c r="KC106" s="35">
        <v>0</v>
      </c>
      <c r="KD106" s="35"/>
      <c r="KE106" s="48"/>
      <c r="KF106" s="35" t="s">
        <v>1511</v>
      </c>
      <c r="KG106" s="48"/>
      <c r="KH106" s="44">
        <v>17700</v>
      </c>
      <c r="KI106" s="35" t="s">
        <v>1281</v>
      </c>
      <c r="KL106" s="48" t="str">
        <f>IF(ISNUMBER(Tableau2[[#This Row],['[distance_domicile_enq']]]),Tableau2[[#This Row],['[distance_domicile_enq']]]*(1.1+0.3*EXP(-Tableau2[[#This Row],['[distance_domicile_enq']]]/20)),"")</f>
        <v/>
      </c>
      <c r="KN106" s="48"/>
      <c r="KO106" s="48"/>
      <c r="KP106" s="35">
        <v>48</v>
      </c>
      <c r="KQ106" s="35" t="s">
        <v>1301</v>
      </c>
      <c r="KR106" s="35" t="s">
        <v>1336</v>
      </c>
      <c r="KS106" s="35"/>
      <c r="KU106" s="35">
        <v>3600</v>
      </c>
      <c r="KW106" s="35" t="s">
        <v>1284</v>
      </c>
    </row>
    <row r="107" spans="1:311" x14ac:dyDescent="0.2">
      <c r="A107" s="35" t="s">
        <v>1612</v>
      </c>
      <c r="B107" s="35" t="s">
        <v>568</v>
      </c>
      <c r="C107" s="35" t="s">
        <v>276</v>
      </c>
      <c r="D107" s="60">
        <v>1</v>
      </c>
      <c r="E107" s="48">
        <f>Tableau2[[#This Row],['[taille_totale_groupe_corrige']]]/Tableau2[[#This Row],['[nb_repondant_groupe']]]</f>
        <v>2</v>
      </c>
      <c r="F107" s="48"/>
      <c r="G107" s="48" t="str">
        <f>CONCATENATE(Tableau2[[#This Row],['[id_site_enq']]],"-",Tableau2[[#This Row],['[date_enq_num']]],"-",Tableau2[[#This Row],['[categorie_corrige']]])</f>
        <v>50-43358-</v>
      </c>
      <c r="H107" s="61">
        <v>1</v>
      </c>
      <c r="I107" s="35">
        <v>50</v>
      </c>
      <c r="J107" s="35" t="s">
        <v>795</v>
      </c>
      <c r="K107" s="36">
        <v>43358</v>
      </c>
      <c r="L107" s="37">
        <f t="shared" si="3"/>
        <v>43358</v>
      </c>
      <c r="M107" s="35">
        <v>17</v>
      </c>
      <c r="N107" s="35">
        <v>17</v>
      </c>
      <c r="P107" s="35">
        <v>43</v>
      </c>
      <c r="Q107" s="35">
        <v>4</v>
      </c>
      <c r="R107" s="60" t="str">
        <f>IF(OR(ISNUMBER(Tableau2[[#This Row],['[monvelo_musc']]]),ISNUMBER(Tableau2[[#This Row],['[monvelo_vae']]]),ISNUMBER(Tableau2[[#This Row],['[pret_musc']]]),ISNUMBER(Tableau2[[#This Row],['[pret_vae']]]),ISNUMBER(Tableau2[[#This Row],['[loc_vae']]]),ISNUMBER(Tableau2[[#This Row],['[loc_musc']]])),SUM(Tableau2[[#This Row],['[monvelo_musc']]:['[loc_vae']]]),"")</f>
        <v/>
      </c>
      <c r="S107" s="60" t="str">
        <f>IF(OR(ISNUMBER(Tableau2[[#This Row],['[monvelo_vae']]]),ISNUMBER(Tableau2[[#This Row],['[pret_vae']]]),ISNUMBER(Tableau2[[#This Row],['[loc_vae']]])),Tableau2[[#This Row],['[monvelo_vae']]]+Tableau2[[#This Row],['[pret_vae']]]+Tableau2[[#This Row],['[loc_vae']]],"")</f>
        <v/>
      </c>
      <c r="T107" s="60" t="str">
        <f>IF(OR(ISNUMBER(Tableau2[[#This Row],['[monvelo_musc']]]),ISNUMBER(Tableau2[[#This Row],['[pret_musc']]]),ISNUMBER(Tableau2[[#This Row],['[loc_musc']]])),Tableau2[[#This Row],['[monvelo_musc']]]+Tableau2[[#This Row],['[pret_musc']]]+Tableau2[[#This Row],['[loc_musc']]],"")</f>
        <v/>
      </c>
      <c r="U107" s="60" t="str">
        <f>IF(OR(ISNUMBER(Tableau2[[#This Row],['[loc_musc']]]),ISNUMBER(Tableau2[[#This Row],['[loc_vae']]])),Tableau2[[#This Row],['[loc_musc']]]+Tableau2[[#This Row],['[loc_vae']]],"")</f>
        <v/>
      </c>
      <c r="AL107" s="35" t="s">
        <v>1274</v>
      </c>
      <c r="AM107" s="48" t="s">
        <v>1274</v>
      </c>
      <c r="AN107" s="35" t="s">
        <v>1275</v>
      </c>
      <c r="AP107" s="37">
        <v>30</v>
      </c>
      <c r="AQ107" s="72">
        <v>30</v>
      </c>
      <c r="AR107" s="72">
        <v>30</v>
      </c>
      <c r="AS107" s="72">
        <f>Tableau2[[#This Row],['[km_sortie_corrige']]]*Tableau2[[#This Row],['[coef_red']]]</f>
        <v>0</v>
      </c>
      <c r="AT107" s="72">
        <f>Tableau2[[#This Row],['[km_sortie_corrige']]]*Tableau2[[#This Row],['[coef_red']]]*IF(Tableau2[[#This Row],['[type_trajet']]]="Boucle",0.4,1)</f>
        <v>0</v>
      </c>
      <c r="AU107" s="35" t="s">
        <v>1340</v>
      </c>
      <c r="AW107" s="35" t="s">
        <v>1277</v>
      </c>
      <c r="AX107" s="35">
        <v>1</v>
      </c>
      <c r="AY107" s="35">
        <v>0</v>
      </c>
      <c r="AZ107" s="35">
        <v>0</v>
      </c>
      <c r="BA107" s="35">
        <v>0</v>
      </c>
      <c r="BB107" s="35">
        <v>0</v>
      </c>
      <c r="BC107" s="35">
        <v>0</v>
      </c>
      <c r="BD107" s="35">
        <v>0</v>
      </c>
      <c r="BE107" s="35">
        <v>0</v>
      </c>
      <c r="BH107" s="37">
        <v>4</v>
      </c>
      <c r="BI107" s="48" t="str">
        <f>IF(OR(Tableau2[[#This Row],['[type_groupe']]]="En famille",Tableau2[[#This Row],['[type_groupe']]]="Avec des amis",Tableau2[[#This Row],['[type_groupe']]]="En club",Tableau2[[#This Row],['[type_groupe']]]="En groupe avec une agence ou TO"),"En groupe",Tableau2[[#This Row],['[type_groupe']]])</f>
        <v>En couple</v>
      </c>
      <c r="BJ107"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couple</v>
      </c>
      <c r="BK107" s="35" t="s">
        <v>1311</v>
      </c>
      <c r="BL107" s="35">
        <v>0</v>
      </c>
      <c r="BM107" s="35">
        <v>1</v>
      </c>
      <c r="BN107" s="35">
        <v>0</v>
      </c>
      <c r="BO107" s="35">
        <v>0</v>
      </c>
      <c r="BP107" s="35">
        <v>0</v>
      </c>
      <c r="BQ107" s="35">
        <v>0</v>
      </c>
      <c r="BR107" s="35">
        <v>0</v>
      </c>
      <c r="BU107" s="72">
        <f>Tableau2[[#This Row],['[nb_enfants']]]+Tableau2[[#This Row],['[nb_adultes']]]</f>
        <v>2</v>
      </c>
      <c r="BV107" s="72">
        <f>Tableau2[[#This Row],['[taille_totale_groupe']]]</f>
        <v>2</v>
      </c>
      <c r="BW107" s="37">
        <v>0</v>
      </c>
      <c r="BX107" s="37">
        <v>2</v>
      </c>
      <c r="BY107" s="35" t="s">
        <v>1279</v>
      </c>
      <c r="BZ107" s="35">
        <v>0</v>
      </c>
      <c r="CA107" s="35">
        <v>0</v>
      </c>
      <c r="CB107" s="35">
        <v>0</v>
      </c>
      <c r="CC107" s="35">
        <v>0</v>
      </c>
      <c r="CD107" s="35">
        <v>0</v>
      </c>
      <c r="CE107" s="35">
        <v>0</v>
      </c>
      <c r="CF107" s="35">
        <v>0</v>
      </c>
      <c r="CG107" s="35">
        <v>0</v>
      </c>
      <c r="CH107" s="35">
        <v>0</v>
      </c>
      <c r="CI107" s="35">
        <v>0</v>
      </c>
      <c r="CJ107" s="35">
        <v>0</v>
      </c>
      <c r="CK107" s="35">
        <v>0</v>
      </c>
      <c r="CL107" s="35">
        <v>1</v>
      </c>
      <c r="CQ107" s="35" t="s">
        <v>1772</v>
      </c>
      <c r="CR107" s="35">
        <v>0</v>
      </c>
      <c r="CS107" s="35">
        <v>0</v>
      </c>
      <c r="CT107" s="35">
        <v>0</v>
      </c>
      <c r="CU107" s="35">
        <v>0</v>
      </c>
      <c r="CV107" s="35">
        <v>0</v>
      </c>
      <c r="CW107" s="35">
        <v>0</v>
      </c>
      <c r="CX107" s="35">
        <v>0</v>
      </c>
      <c r="CY107" s="35">
        <v>0</v>
      </c>
      <c r="CZ107" s="35">
        <v>0</v>
      </c>
      <c r="DA107" s="35">
        <v>0</v>
      </c>
      <c r="DB107" s="35">
        <v>0</v>
      </c>
      <c r="DC107" s="35">
        <v>1</v>
      </c>
      <c r="DD107" s="35">
        <v>0</v>
      </c>
      <c r="DO107" s="35" t="s">
        <v>1294</v>
      </c>
      <c r="DP107" s="35">
        <v>0</v>
      </c>
      <c r="DQ107" s="35">
        <v>1</v>
      </c>
      <c r="DR107" s="35">
        <v>0</v>
      </c>
      <c r="DS107" s="35">
        <v>0</v>
      </c>
      <c r="DT107" s="35">
        <v>0</v>
      </c>
      <c r="DU107" s="35">
        <v>0</v>
      </c>
      <c r="DV107" s="35">
        <v>0</v>
      </c>
      <c r="DW107" s="35">
        <v>0</v>
      </c>
      <c r="DX107" s="35">
        <v>0</v>
      </c>
      <c r="DY107" s="35">
        <v>0</v>
      </c>
      <c r="DZ107" s="35">
        <v>0</v>
      </c>
      <c r="EA107" s="35">
        <v>0</v>
      </c>
      <c r="EB107" s="35">
        <v>0</v>
      </c>
      <c r="EC107" s="35">
        <v>0</v>
      </c>
      <c r="ED107" s="35">
        <v>0</v>
      </c>
      <c r="EE107" s="35">
        <v>0</v>
      </c>
      <c r="EL107" s="35">
        <v>4</v>
      </c>
      <c r="EM107" s="35">
        <v>4</v>
      </c>
      <c r="EN107" s="35">
        <v>4</v>
      </c>
      <c r="EO107" s="35">
        <v>4</v>
      </c>
      <c r="EP107" s="35">
        <v>4</v>
      </c>
      <c r="EQ107" s="35">
        <v>4</v>
      </c>
      <c r="ER107" s="35" t="s">
        <v>1599</v>
      </c>
      <c r="ES107" s="35">
        <v>4</v>
      </c>
      <c r="ET107" s="35">
        <v>4</v>
      </c>
      <c r="EU107" s="35" t="s">
        <v>1599</v>
      </c>
      <c r="EV107" s="35" t="s">
        <v>1599</v>
      </c>
      <c r="EW107" s="35" t="s">
        <v>1599</v>
      </c>
      <c r="EX107" s="35" t="s">
        <v>1599</v>
      </c>
      <c r="EY107" s="35" t="s">
        <v>1599</v>
      </c>
      <c r="EZ107" s="35">
        <v>4</v>
      </c>
      <c r="FA107" s="35" t="s">
        <v>1599</v>
      </c>
      <c r="FB107" s="35" t="s">
        <v>1599</v>
      </c>
      <c r="FC107" s="35" t="s">
        <v>1599</v>
      </c>
      <c r="FD107" s="35" t="s">
        <v>1599</v>
      </c>
      <c r="FE107" s="35" t="s">
        <v>1599</v>
      </c>
      <c r="FF107" s="35" t="s">
        <v>1599</v>
      </c>
      <c r="FG107" s="35" t="s">
        <v>1599</v>
      </c>
      <c r="FH107" s="35" t="s">
        <v>1881</v>
      </c>
      <c r="FI107" s="35" t="s">
        <v>51</v>
      </c>
      <c r="FJ107"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excursionniste</v>
      </c>
      <c r="FK107" s="48" t="str">
        <f>IF(Tableau2[[#This Row],['[tour_exc']]]="excursionniste","exc",IF(Tableau2[[#This Row],['[categorie_corrige']]]="Itinérant","iti","tour"))</f>
        <v>exc</v>
      </c>
      <c r="FL107" s="48" t="str">
        <f>CONCATENATE(Tableau2[[#This Row],['[id_troncon']]],"-",Tableau2[[#This Row],['[profil']]])</f>
        <v>4-exc</v>
      </c>
      <c r="FM107" s="37"/>
      <c r="FN107" s="72" t="s">
        <v>1599</v>
      </c>
      <c r="FS107" s="48" t="str">
        <f>IF(AND(ISTEXT(Tableau2[[#This Row],['[mode_heb_regroupe']]]),Tableau2[[#This Row],['[mode_heb_regroupe']]]="Non marchand"),"Non marchand",IF(AND(ISTEXT(Tableau2[[#This Row],['[mode_heb_regroupe']]]),Tableau2[[#This Row],['[mode_heb_regroupe']]]&lt;&gt;"Non marchand"),"Marchand",""))</f>
        <v/>
      </c>
      <c r="FY107" s="60" t="str">
        <f>IF(ISNUMBER(Tableau2[[#This Row],['[distance_heb_enq']]]),Tableau2[[#This Row],['[distance_heb_enq']]]*(1.1+0.3*EXP(-Tableau2[[#This Row],['[distance_heb_enq']]]/20)),"")</f>
        <v/>
      </c>
      <c r="GM107" s="35"/>
      <c r="GN107" s="35" t="s">
        <v>1599</v>
      </c>
      <c r="GO107" s="35"/>
      <c r="GP107" s="35"/>
      <c r="GQ107" s="35"/>
      <c r="GY107" s="48"/>
      <c r="HB107" s="48" t="str">
        <f>IF(ISNUMBER(Tableau2[[#This Row],['[tour_dep_to']]]),Tableau2[[#This Row],['[tour_dep_to']]]/Tableau2[[#This Row],['[tour_to_nb_jour']]],"")</f>
        <v/>
      </c>
      <c r="HE107" s="20" t="s">
        <v>51</v>
      </c>
      <c r="HF107" s="48" t="str">
        <f>IF(AND(ISTEXT(Tableau2[[#This Row],['[intention_dep']]]),Tableau2[[#This Row],['[tour_exc']]]="excursionniste"),Tableau2[[#This Row],['[intention_dep']]],"")</f>
        <v>Non</v>
      </c>
      <c r="HG107" s="48" t="str">
        <f>IF(AND(ISTEXT(Tableau2[[#This Row],['[intention_dep']]]),Tableau2[[#This Row],['[tour_exc']]]="touriste"),Tableau2[[#This Row],['[intention_dep']]],"")</f>
        <v/>
      </c>
      <c r="HJ107" s="20"/>
      <c r="HN107" s="20" t="s">
        <v>1599</v>
      </c>
      <c r="HO107" s="20"/>
      <c r="HP107" s="20" t="s">
        <v>1599</v>
      </c>
      <c r="HQ107" s="20"/>
      <c r="HR107" s="20" t="s">
        <v>1599</v>
      </c>
      <c r="HS107" s="20"/>
      <c r="HT107" s="20" t="s">
        <v>1599</v>
      </c>
      <c r="HU107" s="20"/>
      <c r="HX107" s="20" t="s">
        <v>1599</v>
      </c>
      <c r="JW107"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
      </c>
      <c r="JX107"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107" s="35" t="s">
        <v>1599</v>
      </c>
      <c r="KA107" s="35"/>
      <c r="KB107" s="35"/>
      <c r="KC107" s="35"/>
      <c r="KD107" s="35"/>
      <c r="KE107" s="48"/>
      <c r="KF107" s="35" t="s">
        <v>795</v>
      </c>
      <c r="KG107" s="48"/>
      <c r="KH107" s="44">
        <v>17000</v>
      </c>
      <c r="KI107" s="35" t="s">
        <v>1281</v>
      </c>
      <c r="KL107" s="48" t="str">
        <f>IF(ISNUMBER(Tableau2[[#This Row],['[distance_domicile_enq']]]),Tableau2[[#This Row],['[distance_domicile_enq']]]*(1.1+0.3*EXP(-Tableau2[[#This Row],['[distance_domicile_enq']]]/20)),"")</f>
        <v/>
      </c>
      <c r="KN107" s="48"/>
      <c r="KO107" s="48"/>
      <c r="KP107" s="35">
        <v>62</v>
      </c>
      <c r="KQ107" s="35" t="s">
        <v>1282</v>
      </c>
      <c r="KR107" s="35" t="s">
        <v>1283</v>
      </c>
      <c r="KS107" s="35"/>
      <c r="KU107" s="35">
        <v>6000</v>
      </c>
      <c r="KW107" s="35" t="s">
        <v>1284</v>
      </c>
    </row>
    <row r="108" spans="1:311" x14ac:dyDescent="0.2">
      <c r="A108" s="35" t="s">
        <v>1612</v>
      </c>
      <c r="B108" s="35" t="s">
        <v>568</v>
      </c>
      <c r="C108" s="35" t="s">
        <v>277</v>
      </c>
      <c r="D108" s="60">
        <v>1</v>
      </c>
      <c r="E108" s="48">
        <f>Tableau2[[#This Row],['[taille_totale_groupe_corrige']]]/Tableau2[[#This Row],['[nb_repondant_groupe']]]</f>
        <v>1</v>
      </c>
      <c r="F108" s="48"/>
      <c r="G108" s="48" t="str">
        <f>CONCATENATE(Tableau2[[#This Row],['[id_site_enq']]],"-",Tableau2[[#This Row],['[date_enq_num']]],"-",Tableau2[[#This Row],['[categorie_corrige']]])</f>
        <v>50-43358-</v>
      </c>
      <c r="H108" s="61">
        <v>1</v>
      </c>
      <c r="I108" s="35">
        <v>50</v>
      </c>
      <c r="J108" s="35" t="s">
        <v>795</v>
      </c>
      <c r="K108" s="36">
        <v>43358</v>
      </c>
      <c r="L108" s="37">
        <f t="shared" si="3"/>
        <v>43358</v>
      </c>
      <c r="M108" s="35">
        <v>18</v>
      </c>
      <c r="N108" s="35">
        <v>17</v>
      </c>
      <c r="P108" s="35">
        <v>43</v>
      </c>
      <c r="Q108" s="35">
        <v>4</v>
      </c>
      <c r="R108" s="60" t="str">
        <f>IF(OR(ISNUMBER(Tableau2[[#This Row],['[monvelo_musc']]]),ISNUMBER(Tableau2[[#This Row],['[monvelo_vae']]]),ISNUMBER(Tableau2[[#This Row],['[pret_musc']]]),ISNUMBER(Tableau2[[#This Row],['[pret_vae']]]),ISNUMBER(Tableau2[[#This Row],['[loc_vae']]]),ISNUMBER(Tableau2[[#This Row],['[loc_musc']]])),SUM(Tableau2[[#This Row],['[monvelo_musc']]:['[loc_vae']]]),"")</f>
        <v/>
      </c>
      <c r="S108" s="60" t="str">
        <f>IF(OR(ISNUMBER(Tableau2[[#This Row],['[monvelo_vae']]]),ISNUMBER(Tableau2[[#This Row],['[pret_vae']]]),ISNUMBER(Tableau2[[#This Row],['[loc_vae']]])),Tableau2[[#This Row],['[monvelo_vae']]]+Tableau2[[#This Row],['[pret_vae']]]+Tableau2[[#This Row],['[loc_vae']]],"")</f>
        <v/>
      </c>
      <c r="T108" s="60" t="str">
        <f>IF(OR(ISNUMBER(Tableau2[[#This Row],['[monvelo_musc']]]),ISNUMBER(Tableau2[[#This Row],['[pret_musc']]]),ISNUMBER(Tableau2[[#This Row],['[loc_musc']]])),Tableau2[[#This Row],['[monvelo_musc']]]+Tableau2[[#This Row],['[pret_musc']]]+Tableau2[[#This Row],['[loc_musc']]],"")</f>
        <v/>
      </c>
      <c r="U108" s="60" t="str">
        <f>IF(OR(ISNUMBER(Tableau2[[#This Row],['[loc_musc']]]),ISNUMBER(Tableau2[[#This Row],['[loc_vae']]])),Tableau2[[#This Row],['[loc_musc']]]+Tableau2[[#This Row],['[loc_vae']]],"")</f>
        <v/>
      </c>
      <c r="AL108" s="35" t="s">
        <v>1274</v>
      </c>
      <c r="AM108" s="48" t="s">
        <v>1274</v>
      </c>
      <c r="AN108" s="35" t="s">
        <v>1275</v>
      </c>
      <c r="AP108" s="37">
        <v>30</v>
      </c>
      <c r="AQ108" s="72">
        <v>30</v>
      </c>
      <c r="AR108" s="72">
        <v>30</v>
      </c>
      <c r="AS108" s="72">
        <f>Tableau2[[#This Row],['[km_sortie_corrige']]]*Tableau2[[#This Row],['[coef_red']]]</f>
        <v>0</v>
      </c>
      <c r="AT108" s="72">
        <f>Tableau2[[#This Row],['[km_sortie_corrige']]]*Tableau2[[#This Row],['[coef_red']]]*IF(Tableau2[[#This Row],['[type_trajet']]]="Boucle",0.4,1)</f>
        <v>0</v>
      </c>
      <c r="AU108" s="35" t="s">
        <v>1276</v>
      </c>
      <c r="AW108" s="35" t="s">
        <v>1277</v>
      </c>
      <c r="AX108" s="35">
        <v>1</v>
      </c>
      <c r="AY108" s="35">
        <v>0</v>
      </c>
      <c r="AZ108" s="35">
        <v>0</v>
      </c>
      <c r="BA108" s="35">
        <v>0</v>
      </c>
      <c r="BB108" s="35">
        <v>0</v>
      </c>
      <c r="BC108" s="35">
        <v>0</v>
      </c>
      <c r="BD108" s="35">
        <v>0</v>
      </c>
      <c r="BE108" s="35">
        <v>0</v>
      </c>
      <c r="BI108" s="48" t="str">
        <f>IF(OR(Tableau2[[#This Row],['[type_groupe']]]="En famille",Tableau2[[#This Row],['[type_groupe']]]="Avec des amis",Tableau2[[#This Row],['[type_groupe']]]="En club",Tableau2[[#This Row],['[type_groupe']]]="En groupe avec une agence ou TO"),"En groupe",Tableau2[[#This Row],['[type_groupe']]])</f>
        <v>Seul</v>
      </c>
      <c r="BJ108"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Seul</v>
      </c>
      <c r="BK108" s="35" t="s">
        <v>1278</v>
      </c>
      <c r="BL108" s="35">
        <v>1</v>
      </c>
      <c r="BM108" s="35">
        <v>0</v>
      </c>
      <c r="BN108" s="35">
        <v>0</v>
      </c>
      <c r="BO108" s="35">
        <v>0</v>
      </c>
      <c r="BP108" s="35">
        <v>0</v>
      </c>
      <c r="BQ108" s="35">
        <v>0</v>
      </c>
      <c r="BR108" s="35">
        <v>0</v>
      </c>
      <c r="BU108" s="72">
        <f>Tableau2[[#This Row],['[nb_enfants']]]+Tableau2[[#This Row],['[nb_adultes']]]</f>
        <v>1</v>
      </c>
      <c r="BV108" s="72">
        <f>Tableau2[[#This Row],['[taille_totale_groupe']]]</f>
        <v>1</v>
      </c>
      <c r="BW108" s="37">
        <v>0</v>
      </c>
      <c r="BX108" s="37">
        <v>1</v>
      </c>
      <c r="BY108" s="35" t="s">
        <v>1663</v>
      </c>
      <c r="BZ108" s="35">
        <v>0</v>
      </c>
      <c r="CA108" s="35">
        <v>1</v>
      </c>
      <c r="CB108" s="35">
        <v>0</v>
      </c>
      <c r="CC108" s="35">
        <v>1</v>
      </c>
      <c r="CD108" s="35">
        <v>0</v>
      </c>
      <c r="CE108" s="35">
        <v>0</v>
      </c>
      <c r="CF108" s="35">
        <v>0</v>
      </c>
      <c r="CG108" s="35">
        <v>0</v>
      </c>
      <c r="CH108" s="35">
        <v>0</v>
      </c>
      <c r="CI108" s="35">
        <v>0</v>
      </c>
      <c r="CJ108" s="35">
        <v>0</v>
      </c>
      <c r="CK108" s="35">
        <v>0</v>
      </c>
      <c r="CL108" s="35">
        <v>0</v>
      </c>
      <c r="CO108" s="35" t="s">
        <v>1291</v>
      </c>
      <c r="CP108" s="35">
        <v>10</v>
      </c>
      <c r="CQ108" s="35" t="s">
        <v>1772</v>
      </c>
      <c r="CR108" s="35">
        <v>0</v>
      </c>
      <c r="CS108" s="35">
        <v>0</v>
      </c>
      <c r="CT108" s="35">
        <v>0</v>
      </c>
      <c r="CU108" s="35">
        <v>0</v>
      </c>
      <c r="CV108" s="35">
        <v>0</v>
      </c>
      <c r="CW108" s="35">
        <v>0</v>
      </c>
      <c r="CX108" s="35">
        <v>0</v>
      </c>
      <c r="CY108" s="35">
        <v>0</v>
      </c>
      <c r="CZ108" s="35">
        <v>0</v>
      </c>
      <c r="DA108" s="35">
        <v>0</v>
      </c>
      <c r="DB108" s="35">
        <v>0</v>
      </c>
      <c r="DC108" s="35">
        <v>1</v>
      </c>
      <c r="DD108" s="35">
        <v>0</v>
      </c>
      <c r="DO108" s="35" t="s">
        <v>1790</v>
      </c>
      <c r="DP108" s="35">
        <v>0</v>
      </c>
      <c r="DQ108" s="35">
        <v>0</v>
      </c>
      <c r="DR108" s="35">
        <v>0</v>
      </c>
      <c r="DS108" s="35">
        <v>0</v>
      </c>
      <c r="DT108" s="35">
        <v>0</v>
      </c>
      <c r="DU108" s="35">
        <v>0</v>
      </c>
      <c r="DV108" s="35">
        <v>0</v>
      </c>
      <c r="DW108" s="35">
        <v>0</v>
      </c>
      <c r="DX108" s="35">
        <v>0</v>
      </c>
      <c r="DY108" s="35">
        <v>0</v>
      </c>
      <c r="DZ108" s="35">
        <v>0</v>
      </c>
      <c r="EA108" s="35">
        <v>0</v>
      </c>
      <c r="EB108" s="35">
        <v>0</v>
      </c>
      <c r="EC108" s="35">
        <v>1</v>
      </c>
      <c r="ED108" s="35">
        <v>1</v>
      </c>
      <c r="EE108" s="35">
        <v>0</v>
      </c>
      <c r="EL108" s="35">
        <v>4</v>
      </c>
      <c r="EM108" s="35">
        <v>3</v>
      </c>
      <c r="EN108" s="35">
        <v>3</v>
      </c>
      <c r="EO108" s="35">
        <v>3</v>
      </c>
      <c r="EP108" s="35">
        <v>3</v>
      </c>
      <c r="EQ108" s="35">
        <v>3</v>
      </c>
      <c r="ER108" s="35">
        <v>3</v>
      </c>
      <c r="ES108" s="35">
        <v>2</v>
      </c>
      <c r="ET108" s="35">
        <v>2</v>
      </c>
      <c r="EU108" s="35">
        <v>2</v>
      </c>
      <c r="EV108" s="35" t="s">
        <v>1599</v>
      </c>
      <c r="EW108" s="35" t="s">
        <v>1599</v>
      </c>
      <c r="EX108" s="35" t="s">
        <v>1599</v>
      </c>
      <c r="EY108" s="35" t="s">
        <v>1599</v>
      </c>
      <c r="EZ108" s="35" t="s">
        <v>1599</v>
      </c>
      <c r="FA108" s="35" t="s">
        <v>1599</v>
      </c>
      <c r="FB108" s="35">
        <v>1</v>
      </c>
      <c r="FC108" s="35" t="s">
        <v>1599</v>
      </c>
      <c r="FD108" s="35" t="s">
        <v>1599</v>
      </c>
      <c r="FE108" s="35" t="s">
        <v>1599</v>
      </c>
      <c r="FF108" s="35" t="s">
        <v>1599</v>
      </c>
      <c r="FG108" s="35" t="s">
        <v>1599</v>
      </c>
      <c r="FH108" s="35" t="s">
        <v>1881</v>
      </c>
      <c r="FI108" s="35" t="s">
        <v>54</v>
      </c>
      <c r="FJ108"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touriste</v>
      </c>
      <c r="FK108" s="48" t="str">
        <f>IF(Tableau2[[#This Row],['[tour_exc']]]="excursionniste","exc",IF(Tableau2[[#This Row],['[categorie_corrige']]]="Itinérant","iti","tour"))</f>
        <v>tour</v>
      </c>
      <c r="FL108" s="48" t="str">
        <f>CONCATENATE(Tableau2[[#This Row],['[id_troncon']]],"-",Tableau2[[#This Row],['[profil']]])</f>
        <v>4-tour</v>
      </c>
      <c r="FM108" s="37"/>
      <c r="FN108" s="72" t="s">
        <v>1599</v>
      </c>
      <c r="FS108" s="48" t="str">
        <f>IF(AND(ISTEXT(Tableau2[[#This Row],['[mode_heb_regroupe']]]),Tableau2[[#This Row],['[mode_heb_regroupe']]]="Non marchand"),"Non marchand",IF(AND(ISTEXT(Tableau2[[#This Row],['[mode_heb_regroupe']]]),Tableau2[[#This Row],['[mode_heb_regroupe']]]&lt;&gt;"Non marchand"),"Marchand",""))</f>
        <v/>
      </c>
      <c r="FY108" s="60" t="str">
        <f>IF(ISNUMBER(Tableau2[[#This Row],['[distance_heb_enq']]]),Tableau2[[#This Row],['[distance_heb_enq']]]*(1.1+0.3*EXP(-Tableau2[[#This Row],['[distance_heb_enq']]]/20)),"")</f>
        <v/>
      </c>
      <c r="GM108" s="35"/>
      <c r="GN108" s="35" t="s">
        <v>1599</v>
      </c>
      <c r="GO108" s="35"/>
      <c r="GP108" s="35"/>
      <c r="GQ108" s="35"/>
      <c r="GY108" s="48"/>
      <c r="HB108" s="48" t="str">
        <f>IF(ISNUMBER(Tableau2[[#This Row],['[tour_dep_to']]]),Tableau2[[#This Row],['[tour_dep_to']]]/Tableau2[[#This Row],['[tour_to_nb_jour']]],"")</f>
        <v/>
      </c>
      <c r="HE108" s="20"/>
      <c r="HF108" s="48" t="str">
        <f>IF(AND(ISTEXT(Tableau2[[#This Row],['[intention_dep']]]),Tableau2[[#This Row],['[tour_exc']]]="excursionniste"),Tableau2[[#This Row],['[intention_dep']]],"")</f>
        <v/>
      </c>
      <c r="HG108" s="48" t="str">
        <f>IF(AND(ISTEXT(Tableau2[[#This Row],['[intention_dep']]]),Tableau2[[#This Row],['[tour_exc']]]="touriste"),Tableau2[[#This Row],['[intention_dep']]],"")</f>
        <v/>
      </c>
      <c r="HJ108" s="20"/>
      <c r="HN108" s="20" t="s">
        <v>1599</v>
      </c>
      <c r="HO108" s="20"/>
      <c r="HP108" s="20" t="s">
        <v>1599</v>
      </c>
      <c r="HQ108" s="20"/>
      <c r="HR108" s="20" t="s">
        <v>1599</v>
      </c>
      <c r="HS108" s="20"/>
      <c r="HT108" s="20" t="s">
        <v>1599</v>
      </c>
      <c r="HU108" s="20"/>
      <c r="HX108" s="20" t="s">
        <v>1599</v>
      </c>
      <c r="JW108"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pas exploitable</v>
      </c>
      <c r="JX108"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108" s="35" t="s">
        <v>1923</v>
      </c>
      <c r="KA108" s="35">
        <v>0</v>
      </c>
      <c r="KB108" s="35">
        <v>1</v>
      </c>
      <c r="KC108" s="35">
        <v>0</v>
      </c>
      <c r="KD108" s="35"/>
      <c r="KE108" s="48"/>
      <c r="KF108" s="35" t="s">
        <v>782</v>
      </c>
      <c r="KG108" s="48"/>
      <c r="KH108" s="44">
        <v>17440</v>
      </c>
      <c r="KI108" s="35" t="s">
        <v>1281</v>
      </c>
      <c r="KL108" s="48" t="str">
        <f>IF(ISNUMBER(Tableau2[[#This Row],['[distance_domicile_enq']]]),Tableau2[[#This Row],['[distance_domicile_enq']]]*(1.1+0.3*EXP(-Tableau2[[#This Row],['[distance_domicile_enq']]]/20)),"")</f>
        <v/>
      </c>
      <c r="KN108" s="48"/>
      <c r="KO108" s="48"/>
      <c r="KP108" s="35">
        <v>42</v>
      </c>
      <c r="KQ108" s="35" t="s">
        <v>1282</v>
      </c>
      <c r="KR108" s="35" t="s">
        <v>1336</v>
      </c>
      <c r="KS108" s="35"/>
      <c r="KU108" s="35">
        <v>1500</v>
      </c>
      <c r="KW108" s="35" t="s">
        <v>1310</v>
      </c>
    </row>
    <row r="109" spans="1:311" x14ac:dyDescent="0.2">
      <c r="A109" s="35" t="s">
        <v>1612</v>
      </c>
      <c r="B109" s="35" t="s">
        <v>568</v>
      </c>
      <c r="C109" s="35" t="s">
        <v>278</v>
      </c>
      <c r="D109" s="60">
        <v>2</v>
      </c>
      <c r="E109" s="48">
        <f>Tableau2[[#This Row],['[taille_totale_groupe_corrige']]]/Tableau2[[#This Row],['[nb_repondant_groupe']]]</f>
        <v>1</v>
      </c>
      <c r="F109" s="48"/>
      <c r="G109" s="48" t="str">
        <f>CONCATENATE(Tableau2[[#This Row],['[id_site_enq']]],"-",Tableau2[[#This Row],['[date_enq_num']]],"-",Tableau2[[#This Row],['[categorie_corrige']]])</f>
        <v>50-43358-</v>
      </c>
      <c r="H109" s="61">
        <v>2</v>
      </c>
      <c r="I109" s="35">
        <v>50</v>
      </c>
      <c r="J109" s="35" t="s">
        <v>795</v>
      </c>
      <c r="K109" s="36">
        <v>43358</v>
      </c>
      <c r="L109" s="37">
        <f t="shared" si="3"/>
        <v>43358</v>
      </c>
      <c r="M109" s="35">
        <v>18</v>
      </c>
      <c r="N109" s="35">
        <v>17</v>
      </c>
      <c r="P109" s="35">
        <v>43</v>
      </c>
      <c r="Q109" s="35">
        <v>4</v>
      </c>
      <c r="R109" s="60" t="str">
        <f>IF(OR(ISNUMBER(Tableau2[[#This Row],['[monvelo_musc']]]),ISNUMBER(Tableau2[[#This Row],['[monvelo_vae']]]),ISNUMBER(Tableau2[[#This Row],['[pret_musc']]]),ISNUMBER(Tableau2[[#This Row],['[pret_vae']]]),ISNUMBER(Tableau2[[#This Row],['[loc_vae']]]),ISNUMBER(Tableau2[[#This Row],['[loc_musc']]])),SUM(Tableau2[[#This Row],['[monvelo_musc']]:['[loc_vae']]]),"")</f>
        <v/>
      </c>
      <c r="S109" s="60" t="str">
        <f>IF(OR(ISNUMBER(Tableau2[[#This Row],['[monvelo_vae']]]),ISNUMBER(Tableau2[[#This Row],['[pret_vae']]]),ISNUMBER(Tableau2[[#This Row],['[loc_vae']]])),Tableau2[[#This Row],['[monvelo_vae']]]+Tableau2[[#This Row],['[pret_vae']]]+Tableau2[[#This Row],['[loc_vae']]],"")</f>
        <v/>
      </c>
      <c r="T109" s="60" t="str">
        <f>IF(OR(ISNUMBER(Tableau2[[#This Row],['[monvelo_musc']]]),ISNUMBER(Tableau2[[#This Row],['[pret_musc']]]),ISNUMBER(Tableau2[[#This Row],['[loc_musc']]])),Tableau2[[#This Row],['[monvelo_musc']]]+Tableau2[[#This Row],['[pret_musc']]]+Tableau2[[#This Row],['[loc_musc']]],"")</f>
        <v/>
      </c>
      <c r="U109" s="60" t="str">
        <f>IF(OR(ISNUMBER(Tableau2[[#This Row],['[loc_musc']]]),ISNUMBER(Tableau2[[#This Row],['[loc_vae']]])),Tableau2[[#This Row],['[loc_musc']]]+Tableau2[[#This Row],['[loc_vae']]],"")</f>
        <v/>
      </c>
      <c r="AL109" s="35" t="s">
        <v>1358</v>
      </c>
      <c r="AM109" s="48" t="s">
        <v>1358</v>
      </c>
      <c r="AN109" s="35" t="s">
        <v>1275</v>
      </c>
      <c r="AP109" s="37">
        <v>40</v>
      </c>
      <c r="AQ109" s="72">
        <v>40</v>
      </c>
      <c r="AR109" s="72">
        <v>40</v>
      </c>
      <c r="AS109" s="72">
        <f>Tableau2[[#This Row],['[km_sortie_corrige']]]*Tableau2[[#This Row],['[coef_red']]]</f>
        <v>0</v>
      </c>
      <c r="AT109" s="72">
        <f>Tableau2[[#This Row],['[km_sortie_corrige']]]*Tableau2[[#This Row],['[coef_red']]]*IF(Tableau2[[#This Row],['[type_trajet']]]="Boucle",0.4,1)</f>
        <v>0</v>
      </c>
      <c r="AU109" s="35" t="s">
        <v>1276</v>
      </c>
      <c r="AW109" s="35" t="s">
        <v>1277</v>
      </c>
      <c r="AX109" s="35">
        <v>1</v>
      </c>
      <c r="AY109" s="35">
        <v>0</v>
      </c>
      <c r="AZ109" s="35">
        <v>0</v>
      </c>
      <c r="BA109" s="35">
        <v>0</v>
      </c>
      <c r="BB109" s="35">
        <v>0</v>
      </c>
      <c r="BC109" s="35">
        <v>0</v>
      </c>
      <c r="BD109" s="35">
        <v>0</v>
      </c>
      <c r="BE109" s="35">
        <v>0</v>
      </c>
      <c r="BI109" s="48" t="str">
        <f>IF(OR(Tableau2[[#This Row],['[type_groupe']]]="En famille",Tableau2[[#This Row],['[type_groupe']]]="Avec des amis",Tableau2[[#This Row],['[type_groupe']]]="En club",Tableau2[[#This Row],['[type_groupe']]]="En groupe avec une agence ou TO"),"En groupe",Tableau2[[#This Row],['[type_groupe']]])</f>
        <v>En couple</v>
      </c>
      <c r="BJ109"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couple</v>
      </c>
      <c r="BK109" s="35" t="s">
        <v>1311</v>
      </c>
      <c r="BL109" s="35">
        <v>0</v>
      </c>
      <c r="BM109" s="35">
        <v>1</v>
      </c>
      <c r="BN109" s="35">
        <v>0</v>
      </c>
      <c r="BO109" s="35">
        <v>0</v>
      </c>
      <c r="BP109" s="35">
        <v>0</v>
      </c>
      <c r="BQ109" s="35">
        <v>0</v>
      </c>
      <c r="BR109" s="35">
        <v>0</v>
      </c>
      <c r="BU109" s="72">
        <f>Tableau2[[#This Row],['[nb_enfants']]]+Tableau2[[#This Row],['[nb_adultes']]]</f>
        <v>2</v>
      </c>
      <c r="BV109" s="72">
        <f>Tableau2[[#This Row],['[taille_totale_groupe']]]</f>
        <v>2</v>
      </c>
      <c r="BW109" s="37">
        <v>0</v>
      </c>
      <c r="BX109" s="37">
        <v>2</v>
      </c>
      <c r="BY109" s="35" t="s">
        <v>1678</v>
      </c>
      <c r="BZ109" s="35">
        <v>1</v>
      </c>
      <c r="CA109" s="35">
        <v>0</v>
      </c>
      <c r="CB109" s="35">
        <v>0</v>
      </c>
      <c r="CC109" s="35">
        <v>0</v>
      </c>
      <c r="CD109" s="35">
        <v>0</v>
      </c>
      <c r="CE109" s="35">
        <v>0</v>
      </c>
      <c r="CF109" s="35">
        <v>0</v>
      </c>
      <c r="CG109" s="35">
        <v>0</v>
      </c>
      <c r="CH109" s="35">
        <v>1</v>
      </c>
      <c r="CI109" s="35">
        <v>0</v>
      </c>
      <c r="CJ109" s="35">
        <v>0</v>
      </c>
      <c r="CK109" s="35">
        <v>0</v>
      </c>
      <c r="CL109" s="35">
        <v>0</v>
      </c>
      <c r="CO109" s="35" t="s">
        <v>1291</v>
      </c>
      <c r="CP109" s="35">
        <v>30</v>
      </c>
      <c r="CQ109" s="35" t="s">
        <v>1292</v>
      </c>
      <c r="CR109" s="35">
        <v>1</v>
      </c>
      <c r="CS109" s="35">
        <v>0</v>
      </c>
      <c r="CT109" s="35">
        <v>0</v>
      </c>
      <c r="CU109" s="35">
        <v>0</v>
      </c>
      <c r="CV109" s="35">
        <v>0</v>
      </c>
      <c r="CW109" s="35">
        <v>0</v>
      </c>
      <c r="CX109" s="35">
        <v>0</v>
      </c>
      <c r="CY109" s="35">
        <v>0</v>
      </c>
      <c r="CZ109" s="35">
        <v>0</v>
      </c>
      <c r="DA109" s="35">
        <v>0</v>
      </c>
      <c r="DB109" s="35">
        <v>0</v>
      </c>
      <c r="DC109" s="35">
        <v>0</v>
      </c>
      <c r="DD109" s="35">
        <v>0</v>
      </c>
      <c r="DO109" s="35" t="s">
        <v>1294</v>
      </c>
      <c r="DP109" s="35">
        <v>0</v>
      </c>
      <c r="DQ109" s="35">
        <v>1</v>
      </c>
      <c r="DR109" s="35">
        <v>0</v>
      </c>
      <c r="DS109" s="35">
        <v>0</v>
      </c>
      <c r="DT109" s="35">
        <v>0</v>
      </c>
      <c r="DU109" s="35">
        <v>0</v>
      </c>
      <c r="DV109" s="35">
        <v>0</v>
      </c>
      <c r="DW109" s="35">
        <v>0</v>
      </c>
      <c r="DX109" s="35">
        <v>0</v>
      </c>
      <c r="DY109" s="35">
        <v>0</v>
      </c>
      <c r="DZ109" s="35">
        <v>0</v>
      </c>
      <c r="EA109" s="35">
        <v>0</v>
      </c>
      <c r="EB109" s="35">
        <v>0</v>
      </c>
      <c r="EC109" s="35">
        <v>0</v>
      </c>
      <c r="ED109" s="35">
        <v>0</v>
      </c>
      <c r="EE109" s="35">
        <v>0</v>
      </c>
      <c r="EL109" s="35">
        <v>4</v>
      </c>
      <c r="EM109" s="35">
        <v>3</v>
      </c>
      <c r="EN109" s="35">
        <v>3</v>
      </c>
      <c r="EO109" s="35">
        <v>2</v>
      </c>
      <c r="EP109" s="35">
        <v>3</v>
      </c>
      <c r="EQ109" s="35">
        <v>3</v>
      </c>
      <c r="ER109" s="35" t="s">
        <v>1599</v>
      </c>
      <c r="ES109" s="35">
        <v>3</v>
      </c>
      <c r="ET109" s="35">
        <v>4</v>
      </c>
      <c r="EU109" s="35">
        <v>4</v>
      </c>
      <c r="EV109" s="35">
        <v>4</v>
      </c>
      <c r="EW109" s="35" t="s">
        <v>1599</v>
      </c>
      <c r="EX109" s="35" t="s">
        <v>1599</v>
      </c>
      <c r="EY109" s="35" t="s">
        <v>1599</v>
      </c>
      <c r="EZ109" s="35">
        <v>3</v>
      </c>
      <c r="FA109" s="35">
        <v>3</v>
      </c>
      <c r="FB109" s="35">
        <v>3</v>
      </c>
      <c r="FC109" s="35" t="s">
        <v>1599</v>
      </c>
      <c r="FD109" s="35" t="s">
        <v>1599</v>
      </c>
      <c r="FE109" s="35">
        <v>4</v>
      </c>
      <c r="FF109" s="35" t="s">
        <v>1599</v>
      </c>
      <c r="FG109" s="35" t="s">
        <v>1599</v>
      </c>
      <c r="FH109" s="35" t="s">
        <v>1881</v>
      </c>
      <c r="FI109" s="35" t="s">
        <v>54</v>
      </c>
      <c r="FJ109"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touriste</v>
      </c>
      <c r="FK109" s="48" t="str">
        <f>IF(Tableau2[[#This Row],['[tour_exc']]]="excursionniste","exc",IF(Tableau2[[#This Row],['[categorie_corrige']]]="Itinérant","iti","tour"))</f>
        <v>tour</v>
      </c>
      <c r="FL109" s="48" t="str">
        <f>CONCATENATE(Tableau2[[#This Row],['[id_troncon']]],"-",Tableau2[[#This Row],['[profil']]])</f>
        <v>4-tour</v>
      </c>
      <c r="FM109" s="37"/>
      <c r="FN109" s="72" t="s">
        <v>1599</v>
      </c>
      <c r="FS109" s="48" t="str">
        <f>IF(AND(ISTEXT(Tableau2[[#This Row],['[mode_heb_regroupe']]]),Tableau2[[#This Row],['[mode_heb_regroupe']]]="Non marchand"),"Non marchand",IF(AND(ISTEXT(Tableau2[[#This Row],['[mode_heb_regroupe']]]),Tableau2[[#This Row],['[mode_heb_regroupe']]]&lt;&gt;"Non marchand"),"Marchand",""))</f>
        <v/>
      </c>
      <c r="FY109" s="60" t="str">
        <f>IF(ISNUMBER(Tableau2[[#This Row],['[distance_heb_enq']]]),Tableau2[[#This Row],['[distance_heb_enq']]]*(1.1+0.3*EXP(-Tableau2[[#This Row],['[distance_heb_enq']]]/20)),"")</f>
        <v/>
      </c>
      <c r="GM109" s="35"/>
      <c r="GN109" s="35" t="s">
        <v>1599</v>
      </c>
      <c r="GO109" s="35"/>
      <c r="GP109" s="35"/>
      <c r="GQ109" s="35"/>
      <c r="GY109" s="48"/>
      <c r="HB109" s="48" t="str">
        <f>IF(ISNUMBER(Tableau2[[#This Row],['[tour_dep_to']]]),Tableau2[[#This Row],['[tour_dep_to']]]/Tableau2[[#This Row],['[tour_to_nb_jour']]],"")</f>
        <v/>
      </c>
      <c r="HE109" s="20"/>
      <c r="HF109" s="48" t="str">
        <f>IF(AND(ISTEXT(Tableau2[[#This Row],['[intention_dep']]]),Tableau2[[#This Row],['[tour_exc']]]="excursionniste"),Tableau2[[#This Row],['[intention_dep']]],"")</f>
        <v/>
      </c>
      <c r="HG109" s="48" t="str">
        <f>IF(AND(ISTEXT(Tableau2[[#This Row],['[intention_dep']]]),Tableau2[[#This Row],['[tour_exc']]]="touriste"),Tableau2[[#This Row],['[intention_dep']]],"")</f>
        <v/>
      </c>
      <c r="HJ109" s="20"/>
      <c r="HN109" s="20" t="s">
        <v>1599</v>
      </c>
      <c r="HO109" s="20"/>
      <c r="HP109" s="20" t="s">
        <v>1599</v>
      </c>
      <c r="HQ109" s="20"/>
      <c r="HR109" s="20" t="s">
        <v>1599</v>
      </c>
      <c r="HS109" s="20"/>
      <c r="HT109" s="20" t="s">
        <v>1599</v>
      </c>
      <c r="HU109" s="20"/>
      <c r="HX109" s="20" t="s">
        <v>1599</v>
      </c>
      <c r="JW109"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pas exploitable</v>
      </c>
      <c r="JX109"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109" s="35" t="s">
        <v>1923</v>
      </c>
      <c r="KA109" s="35">
        <v>0</v>
      </c>
      <c r="KB109" s="35">
        <v>1</v>
      </c>
      <c r="KC109" s="35">
        <v>0</v>
      </c>
      <c r="KD109" s="35"/>
      <c r="KE109" s="48"/>
      <c r="KF109" s="35" t="s">
        <v>1437</v>
      </c>
      <c r="KG109" s="48"/>
      <c r="KH109" s="44">
        <v>78460</v>
      </c>
      <c r="KI109" s="35" t="s">
        <v>1281</v>
      </c>
      <c r="KL109" s="48" t="str">
        <f>IF(ISNUMBER(Tableau2[[#This Row],['[distance_domicile_enq']]]),Tableau2[[#This Row],['[distance_domicile_enq']]]*(1.1+0.3*EXP(-Tableau2[[#This Row],['[distance_domicile_enq']]]/20)),"")</f>
        <v/>
      </c>
      <c r="KN109" s="48"/>
      <c r="KO109" s="48"/>
      <c r="KP109" s="35">
        <v>55</v>
      </c>
      <c r="KQ109" s="35" t="s">
        <v>1301</v>
      </c>
      <c r="KR109" s="35" t="s">
        <v>1356</v>
      </c>
      <c r="KS109" s="35"/>
      <c r="KW109" s="35" t="s">
        <v>1310</v>
      </c>
      <c r="KY109" s="35" t="s">
        <v>1512</v>
      </c>
    </row>
    <row r="110" spans="1:311" x14ac:dyDescent="0.2">
      <c r="A110" s="35" t="s">
        <v>1612</v>
      </c>
      <c r="B110" s="35" t="s">
        <v>568</v>
      </c>
      <c r="C110" s="35" t="s">
        <v>279</v>
      </c>
      <c r="D110" s="60">
        <v>2</v>
      </c>
      <c r="E110" s="48">
        <f>Tableau2[[#This Row],['[taille_totale_groupe_corrige']]]/Tableau2[[#This Row],['[nb_repondant_groupe']]]</f>
        <v>1</v>
      </c>
      <c r="F110" s="48"/>
      <c r="G110" s="48" t="str">
        <f>CONCATENATE(Tableau2[[#This Row],['[id_site_enq']]],"-",Tableau2[[#This Row],['[date_enq_num']]],"-",Tableau2[[#This Row],['[categorie_corrige']]])</f>
        <v>50-43358-</v>
      </c>
      <c r="H110" s="61">
        <v>2</v>
      </c>
      <c r="I110" s="35">
        <v>50</v>
      </c>
      <c r="J110" s="35" t="s">
        <v>795</v>
      </c>
      <c r="K110" s="36">
        <v>43358</v>
      </c>
      <c r="L110" s="37">
        <f t="shared" si="3"/>
        <v>43358</v>
      </c>
      <c r="M110" s="35">
        <v>18</v>
      </c>
      <c r="N110" s="35">
        <v>17</v>
      </c>
      <c r="P110" s="35">
        <v>43</v>
      </c>
      <c r="Q110" s="35">
        <v>4</v>
      </c>
      <c r="R110" s="60" t="str">
        <f>IF(OR(ISNUMBER(Tableau2[[#This Row],['[monvelo_musc']]]),ISNUMBER(Tableau2[[#This Row],['[monvelo_vae']]]),ISNUMBER(Tableau2[[#This Row],['[pret_musc']]]),ISNUMBER(Tableau2[[#This Row],['[pret_vae']]]),ISNUMBER(Tableau2[[#This Row],['[loc_vae']]]),ISNUMBER(Tableau2[[#This Row],['[loc_musc']]])),SUM(Tableau2[[#This Row],['[monvelo_musc']]:['[loc_vae']]]),"")</f>
        <v/>
      </c>
      <c r="S110" s="60" t="str">
        <f>IF(OR(ISNUMBER(Tableau2[[#This Row],['[monvelo_vae']]]),ISNUMBER(Tableau2[[#This Row],['[pret_vae']]]),ISNUMBER(Tableau2[[#This Row],['[loc_vae']]])),Tableau2[[#This Row],['[monvelo_vae']]]+Tableau2[[#This Row],['[pret_vae']]]+Tableau2[[#This Row],['[loc_vae']]],"")</f>
        <v/>
      </c>
      <c r="T110" s="60" t="str">
        <f>IF(OR(ISNUMBER(Tableau2[[#This Row],['[monvelo_musc']]]),ISNUMBER(Tableau2[[#This Row],['[pret_musc']]]),ISNUMBER(Tableau2[[#This Row],['[loc_musc']]])),Tableau2[[#This Row],['[monvelo_musc']]]+Tableau2[[#This Row],['[pret_musc']]]+Tableau2[[#This Row],['[loc_musc']]],"")</f>
        <v/>
      </c>
      <c r="U110" s="60" t="str">
        <f>IF(OR(ISNUMBER(Tableau2[[#This Row],['[loc_musc']]]),ISNUMBER(Tableau2[[#This Row],['[loc_vae']]])),Tableau2[[#This Row],['[loc_musc']]]+Tableau2[[#This Row],['[loc_vae']]],"")</f>
        <v/>
      </c>
      <c r="AL110" s="35" t="s">
        <v>1358</v>
      </c>
      <c r="AM110" s="48" t="s">
        <v>1358</v>
      </c>
      <c r="AN110" s="35" t="s">
        <v>1275</v>
      </c>
      <c r="AP110" s="37">
        <v>40</v>
      </c>
      <c r="AQ110" s="72">
        <v>40</v>
      </c>
      <c r="AR110" s="72">
        <v>40</v>
      </c>
      <c r="AS110" s="72">
        <f>Tableau2[[#This Row],['[km_sortie_corrige']]]*Tableau2[[#This Row],['[coef_red']]]</f>
        <v>0</v>
      </c>
      <c r="AT110" s="72">
        <f>Tableau2[[#This Row],['[km_sortie_corrige']]]*Tableau2[[#This Row],['[coef_red']]]*IF(Tableau2[[#This Row],['[type_trajet']]]="Boucle",0.4,1)</f>
        <v>0</v>
      </c>
      <c r="AU110" s="35" t="s">
        <v>1276</v>
      </c>
      <c r="AW110" s="35" t="s">
        <v>1277</v>
      </c>
      <c r="AX110" s="35">
        <v>1</v>
      </c>
      <c r="AY110" s="35">
        <v>0</v>
      </c>
      <c r="AZ110" s="35">
        <v>0</v>
      </c>
      <c r="BA110" s="35">
        <v>0</v>
      </c>
      <c r="BB110" s="35">
        <v>0</v>
      </c>
      <c r="BC110" s="35">
        <v>0</v>
      </c>
      <c r="BD110" s="35">
        <v>0</v>
      </c>
      <c r="BE110" s="35">
        <v>0</v>
      </c>
      <c r="BH110" s="37">
        <v>2</v>
      </c>
      <c r="BI110" s="48" t="str">
        <f>IF(OR(Tableau2[[#This Row],['[type_groupe']]]="En famille",Tableau2[[#This Row],['[type_groupe']]]="Avec des amis",Tableau2[[#This Row],['[type_groupe']]]="En club",Tableau2[[#This Row],['[type_groupe']]]="En groupe avec une agence ou TO"),"En groupe",Tableau2[[#This Row],['[type_groupe']]])</f>
        <v>En couple</v>
      </c>
      <c r="BJ110"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couple</v>
      </c>
      <c r="BK110" s="35" t="s">
        <v>1311</v>
      </c>
      <c r="BL110" s="35">
        <v>0</v>
      </c>
      <c r="BM110" s="35">
        <v>1</v>
      </c>
      <c r="BN110" s="35">
        <v>0</v>
      </c>
      <c r="BO110" s="35">
        <v>0</v>
      </c>
      <c r="BP110" s="35">
        <v>0</v>
      </c>
      <c r="BQ110" s="35">
        <v>0</v>
      </c>
      <c r="BR110" s="35">
        <v>0</v>
      </c>
      <c r="BU110" s="72">
        <f>Tableau2[[#This Row],['[nb_enfants']]]+Tableau2[[#This Row],['[nb_adultes']]]</f>
        <v>2</v>
      </c>
      <c r="BV110" s="72">
        <f>Tableau2[[#This Row],['[taille_totale_groupe']]]</f>
        <v>2</v>
      </c>
      <c r="BW110" s="37">
        <v>0</v>
      </c>
      <c r="BX110" s="37">
        <v>2</v>
      </c>
      <c r="BY110" s="35" t="s">
        <v>1288</v>
      </c>
      <c r="BZ110" s="35">
        <v>1</v>
      </c>
      <c r="CA110" s="35">
        <v>0</v>
      </c>
      <c r="CB110" s="35">
        <v>0</v>
      </c>
      <c r="CC110" s="35">
        <v>0</v>
      </c>
      <c r="CD110" s="35">
        <v>0</v>
      </c>
      <c r="CE110" s="35">
        <v>0</v>
      </c>
      <c r="CF110" s="35">
        <v>0</v>
      </c>
      <c r="CG110" s="35">
        <v>0</v>
      </c>
      <c r="CH110" s="35">
        <v>0</v>
      </c>
      <c r="CI110" s="35">
        <v>0</v>
      </c>
      <c r="CJ110" s="35">
        <v>0</v>
      </c>
      <c r="CK110" s="35">
        <v>0</v>
      </c>
      <c r="CL110" s="35">
        <v>0</v>
      </c>
      <c r="CO110" s="35" t="s">
        <v>1291</v>
      </c>
      <c r="CP110" s="35">
        <v>2</v>
      </c>
      <c r="CQ110" s="35" t="s">
        <v>1292</v>
      </c>
      <c r="CR110" s="35">
        <v>1</v>
      </c>
      <c r="CS110" s="35">
        <v>0</v>
      </c>
      <c r="CT110" s="35">
        <v>0</v>
      </c>
      <c r="CU110" s="35">
        <v>0</v>
      </c>
      <c r="CV110" s="35">
        <v>0</v>
      </c>
      <c r="CW110" s="35">
        <v>0</v>
      </c>
      <c r="CX110" s="35">
        <v>0</v>
      </c>
      <c r="CY110" s="35">
        <v>0</v>
      </c>
      <c r="CZ110" s="35">
        <v>0</v>
      </c>
      <c r="DA110" s="35">
        <v>0</v>
      </c>
      <c r="DB110" s="35">
        <v>0</v>
      </c>
      <c r="DC110" s="35">
        <v>0</v>
      </c>
      <c r="DD110" s="35">
        <v>0</v>
      </c>
      <c r="DO110" s="35" t="s">
        <v>1293</v>
      </c>
      <c r="DP110" s="35">
        <v>1</v>
      </c>
      <c r="DQ110" s="35">
        <v>0</v>
      </c>
      <c r="DR110" s="35">
        <v>0</v>
      </c>
      <c r="DS110" s="35">
        <v>0</v>
      </c>
      <c r="DT110" s="35">
        <v>0</v>
      </c>
      <c r="DU110" s="35">
        <v>0</v>
      </c>
      <c r="DV110" s="35">
        <v>0</v>
      </c>
      <c r="DW110" s="35">
        <v>0</v>
      </c>
      <c r="DX110" s="35">
        <v>0</v>
      </c>
      <c r="DY110" s="35">
        <v>0</v>
      </c>
      <c r="DZ110" s="35">
        <v>0</v>
      </c>
      <c r="EA110" s="35">
        <v>0</v>
      </c>
      <c r="EB110" s="35">
        <v>0</v>
      </c>
      <c r="EC110" s="35">
        <v>0</v>
      </c>
      <c r="ED110" s="35">
        <v>0</v>
      </c>
      <c r="EE110" s="35">
        <v>0</v>
      </c>
      <c r="EL110" s="35">
        <v>4</v>
      </c>
      <c r="EM110" s="35">
        <v>3</v>
      </c>
      <c r="EN110" s="35">
        <v>3</v>
      </c>
      <c r="EO110" s="35">
        <v>3</v>
      </c>
      <c r="EP110" s="35">
        <v>3</v>
      </c>
      <c r="EQ110" s="35">
        <v>4</v>
      </c>
      <c r="ER110" s="35">
        <v>4</v>
      </c>
      <c r="ES110" s="35">
        <v>4</v>
      </c>
      <c r="ET110" s="35">
        <v>4</v>
      </c>
      <c r="EU110" s="35">
        <v>4</v>
      </c>
      <c r="EV110" s="35" t="s">
        <v>1599</v>
      </c>
      <c r="EW110" s="35" t="s">
        <v>1599</v>
      </c>
      <c r="EX110" s="35" t="s">
        <v>1599</v>
      </c>
      <c r="EY110" s="35" t="s">
        <v>1599</v>
      </c>
      <c r="EZ110" s="35">
        <v>4</v>
      </c>
      <c r="FA110" s="35">
        <v>4</v>
      </c>
      <c r="FB110" s="35">
        <v>4</v>
      </c>
      <c r="FC110" s="35">
        <v>4</v>
      </c>
      <c r="FD110" s="35" t="s">
        <v>1599</v>
      </c>
      <c r="FE110" s="35" t="s">
        <v>1599</v>
      </c>
      <c r="FF110" s="35" t="s">
        <v>1599</v>
      </c>
      <c r="FG110" s="35" t="s">
        <v>1599</v>
      </c>
      <c r="FH110" s="35" t="s">
        <v>1881</v>
      </c>
      <c r="FI110" s="35" t="s">
        <v>54</v>
      </c>
      <c r="FJ110"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touriste</v>
      </c>
      <c r="FK110" s="48" t="str">
        <f>IF(Tableau2[[#This Row],['[tour_exc']]]="excursionniste","exc",IF(Tableau2[[#This Row],['[categorie_corrige']]]="Itinérant","iti","tour"))</f>
        <v>tour</v>
      </c>
      <c r="FL110" s="48" t="str">
        <f>CONCATENATE(Tableau2[[#This Row],['[id_troncon']]],"-",Tableau2[[#This Row],['[profil']]])</f>
        <v>4-tour</v>
      </c>
      <c r="FM110" s="37"/>
      <c r="FN110" s="72" t="s">
        <v>1599</v>
      </c>
      <c r="FS110" s="48" t="str">
        <f>IF(AND(ISTEXT(Tableau2[[#This Row],['[mode_heb_regroupe']]]),Tableau2[[#This Row],['[mode_heb_regroupe']]]="Non marchand"),"Non marchand",IF(AND(ISTEXT(Tableau2[[#This Row],['[mode_heb_regroupe']]]),Tableau2[[#This Row],['[mode_heb_regroupe']]]&lt;&gt;"Non marchand"),"Marchand",""))</f>
        <v/>
      </c>
      <c r="FY110" s="60" t="str">
        <f>IF(ISNUMBER(Tableau2[[#This Row],['[distance_heb_enq']]]),Tableau2[[#This Row],['[distance_heb_enq']]]*(1.1+0.3*EXP(-Tableau2[[#This Row],['[distance_heb_enq']]]/20)),"")</f>
        <v/>
      </c>
      <c r="GM110" s="35"/>
      <c r="GN110" s="35" t="s">
        <v>1599</v>
      </c>
      <c r="GO110" s="35"/>
      <c r="GP110" s="35"/>
      <c r="GQ110" s="35"/>
      <c r="GY110" s="48"/>
      <c r="HB110" s="48" t="str">
        <f>IF(ISNUMBER(Tableau2[[#This Row],['[tour_dep_to']]]),Tableau2[[#This Row],['[tour_dep_to']]]/Tableau2[[#This Row],['[tour_to_nb_jour']]],"")</f>
        <v/>
      </c>
      <c r="HE110" s="20"/>
      <c r="HF110" s="48" t="str">
        <f>IF(AND(ISTEXT(Tableau2[[#This Row],['[intention_dep']]]),Tableau2[[#This Row],['[tour_exc']]]="excursionniste"),Tableau2[[#This Row],['[intention_dep']]],"")</f>
        <v/>
      </c>
      <c r="HG110" s="48" t="str">
        <f>IF(AND(ISTEXT(Tableau2[[#This Row],['[intention_dep']]]),Tableau2[[#This Row],['[tour_exc']]]="touriste"),Tableau2[[#This Row],['[intention_dep']]],"")</f>
        <v/>
      </c>
      <c r="HJ110" s="20"/>
      <c r="HN110" s="20" t="s">
        <v>1599</v>
      </c>
      <c r="HO110" s="20"/>
      <c r="HP110" s="20" t="s">
        <v>1599</v>
      </c>
      <c r="HQ110" s="20"/>
      <c r="HR110" s="20" t="s">
        <v>1599</v>
      </c>
      <c r="HS110" s="20"/>
      <c r="HT110" s="20" t="s">
        <v>1599</v>
      </c>
      <c r="HU110" s="20"/>
      <c r="HX110" s="20" t="s">
        <v>1599</v>
      </c>
      <c r="JW110"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pas exploitable</v>
      </c>
      <c r="JX110"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110" s="35" t="s">
        <v>1299</v>
      </c>
      <c r="KA110" s="35">
        <v>0</v>
      </c>
      <c r="KB110" s="35">
        <v>0</v>
      </c>
      <c r="KC110" s="35">
        <v>1</v>
      </c>
      <c r="KD110" s="35" t="s">
        <v>1454</v>
      </c>
      <c r="KE110" s="48"/>
      <c r="KF110" s="35" t="s">
        <v>1437</v>
      </c>
      <c r="KG110" s="48"/>
      <c r="KH110" s="44">
        <v>78460</v>
      </c>
      <c r="KI110" s="35" t="s">
        <v>1281</v>
      </c>
      <c r="KL110" s="48" t="str">
        <f>IF(ISNUMBER(Tableau2[[#This Row],['[distance_domicile_enq']]]),Tableau2[[#This Row],['[distance_domicile_enq']]]*(1.1+0.3*EXP(-Tableau2[[#This Row],['[distance_domicile_enq']]]/20)),"")</f>
        <v/>
      </c>
      <c r="KN110" s="48"/>
      <c r="KO110" s="48"/>
      <c r="KP110" s="35">
        <v>57</v>
      </c>
      <c r="KQ110" s="35" t="s">
        <v>1282</v>
      </c>
      <c r="KR110" s="35" t="s">
        <v>1345</v>
      </c>
      <c r="KS110" s="35"/>
      <c r="KU110" s="35">
        <v>5000</v>
      </c>
      <c r="KW110" s="35" t="s">
        <v>1310</v>
      </c>
      <c r="KY110" s="35" t="s">
        <v>1513</v>
      </c>
    </row>
    <row r="111" spans="1:311" x14ac:dyDescent="0.2">
      <c r="A111" s="35" t="s">
        <v>1612</v>
      </c>
      <c r="B111" s="35" t="s">
        <v>568</v>
      </c>
      <c r="C111" s="35" t="s">
        <v>280</v>
      </c>
      <c r="D111" s="60">
        <v>1</v>
      </c>
      <c r="E111" s="48">
        <f>Tableau2[[#This Row],['[taille_totale_groupe_corrige']]]/Tableau2[[#This Row],['[nb_repondant_groupe']]]</f>
        <v>1</v>
      </c>
      <c r="F111" s="48"/>
      <c r="G111" s="48" t="str">
        <f>CONCATENATE(Tableau2[[#This Row],['[id_site_enq']]],"-",Tableau2[[#This Row],['[date_enq_num']]],"-",Tableau2[[#This Row],['[categorie_corrige']]])</f>
        <v>50-43358-</v>
      </c>
      <c r="H111" s="61">
        <v>1</v>
      </c>
      <c r="I111" s="35">
        <v>50</v>
      </c>
      <c r="J111" s="35" t="s">
        <v>795</v>
      </c>
      <c r="K111" s="36">
        <v>43358</v>
      </c>
      <c r="L111" s="37">
        <f t="shared" si="3"/>
        <v>43358</v>
      </c>
      <c r="M111" s="35">
        <v>18</v>
      </c>
      <c r="N111" s="35">
        <v>17</v>
      </c>
      <c r="P111" s="35">
        <v>43</v>
      </c>
      <c r="Q111" s="35">
        <v>4</v>
      </c>
      <c r="R111" s="60" t="str">
        <f>IF(OR(ISNUMBER(Tableau2[[#This Row],['[monvelo_musc']]]),ISNUMBER(Tableau2[[#This Row],['[monvelo_vae']]]),ISNUMBER(Tableau2[[#This Row],['[pret_musc']]]),ISNUMBER(Tableau2[[#This Row],['[pret_vae']]]),ISNUMBER(Tableau2[[#This Row],['[loc_vae']]]),ISNUMBER(Tableau2[[#This Row],['[loc_musc']]])),SUM(Tableau2[[#This Row],['[monvelo_musc']]:['[loc_vae']]]),"")</f>
        <v/>
      </c>
      <c r="S111" s="60" t="str">
        <f>IF(OR(ISNUMBER(Tableau2[[#This Row],['[monvelo_vae']]]),ISNUMBER(Tableau2[[#This Row],['[pret_vae']]]),ISNUMBER(Tableau2[[#This Row],['[loc_vae']]])),Tableau2[[#This Row],['[monvelo_vae']]]+Tableau2[[#This Row],['[pret_vae']]]+Tableau2[[#This Row],['[loc_vae']]],"")</f>
        <v/>
      </c>
      <c r="T111" s="60" t="str">
        <f>IF(OR(ISNUMBER(Tableau2[[#This Row],['[monvelo_musc']]]),ISNUMBER(Tableau2[[#This Row],['[pret_musc']]]),ISNUMBER(Tableau2[[#This Row],['[loc_musc']]])),Tableau2[[#This Row],['[monvelo_musc']]]+Tableau2[[#This Row],['[pret_musc']]]+Tableau2[[#This Row],['[loc_musc']]],"")</f>
        <v/>
      </c>
      <c r="U111" s="60" t="str">
        <f>IF(OR(ISNUMBER(Tableau2[[#This Row],['[loc_musc']]]),ISNUMBER(Tableau2[[#This Row],['[loc_vae']]])),Tableau2[[#This Row],['[loc_musc']]]+Tableau2[[#This Row],['[loc_vae']]],"")</f>
        <v/>
      </c>
      <c r="AL111" s="35" t="s">
        <v>1274</v>
      </c>
      <c r="AM111" s="48" t="s">
        <v>1274</v>
      </c>
      <c r="AN111" s="35" t="s">
        <v>50</v>
      </c>
      <c r="AP111" s="37">
        <v>10</v>
      </c>
      <c r="AQ111" s="72">
        <v>10</v>
      </c>
      <c r="AR111" s="72">
        <v>10</v>
      </c>
      <c r="AS111" s="72">
        <f>Tableau2[[#This Row],['[km_sortie_corrige']]]*Tableau2[[#This Row],['[coef_red']]]</f>
        <v>0</v>
      </c>
      <c r="AT111" s="72">
        <f>Tableau2[[#This Row],['[km_sortie_corrige']]]*Tableau2[[#This Row],['[coef_red']]]*IF(Tableau2[[#This Row],['[type_trajet']]]="Boucle",0.4,1)</f>
        <v>0</v>
      </c>
      <c r="AU111" s="35" t="s">
        <v>1276</v>
      </c>
      <c r="AW111" s="35" t="s">
        <v>201</v>
      </c>
      <c r="AX111" s="35">
        <v>0</v>
      </c>
      <c r="AY111" s="35">
        <v>1</v>
      </c>
      <c r="AZ111" s="35">
        <v>0</v>
      </c>
      <c r="BA111" s="35">
        <v>0</v>
      </c>
      <c r="BB111" s="35">
        <v>0</v>
      </c>
      <c r="BC111" s="35">
        <v>0</v>
      </c>
      <c r="BD111" s="35">
        <v>0</v>
      </c>
      <c r="BE111" s="35">
        <v>0</v>
      </c>
      <c r="BH111" s="37">
        <v>10</v>
      </c>
      <c r="BI111" s="48" t="str">
        <f>IF(OR(Tableau2[[#This Row],['[type_groupe']]]="En famille",Tableau2[[#This Row],['[type_groupe']]]="Avec des amis",Tableau2[[#This Row],['[type_groupe']]]="En club",Tableau2[[#This Row],['[type_groupe']]]="En groupe avec une agence ou TO"),"En groupe",Tableau2[[#This Row],['[type_groupe']]])</f>
        <v>Seul</v>
      </c>
      <c r="BJ111"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Seul</v>
      </c>
      <c r="BK111" s="35" t="s">
        <v>1278</v>
      </c>
      <c r="BL111" s="35">
        <v>1</v>
      </c>
      <c r="BM111" s="35">
        <v>0</v>
      </c>
      <c r="BN111" s="35">
        <v>0</v>
      </c>
      <c r="BO111" s="35">
        <v>0</v>
      </c>
      <c r="BP111" s="35">
        <v>0</v>
      </c>
      <c r="BQ111" s="35">
        <v>0</v>
      </c>
      <c r="BR111" s="35">
        <v>0</v>
      </c>
      <c r="BU111" s="72">
        <f>Tableau2[[#This Row],['[nb_enfants']]]+Tableau2[[#This Row],['[nb_adultes']]]</f>
        <v>1</v>
      </c>
      <c r="BV111" s="72">
        <f>Tableau2[[#This Row],['[taille_totale_groupe']]]</f>
        <v>1</v>
      </c>
      <c r="BW111" s="37">
        <v>0</v>
      </c>
      <c r="BX111" s="37">
        <v>1</v>
      </c>
      <c r="BY111" s="35" t="s">
        <v>1370</v>
      </c>
      <c r="BZ111" s="35">
        <v>0</v>
      </c>
      <c r="CA111" s="35">
        <v>0</v>
      </c>
      <c r="CB111" s="35">
        <v>0</v>
      </c>
      <c r="CC111" s="35">
        <v>0</v>
      </c>
      <c r="CD111" s="35">
        <v>0</v>
      </c>
      <c r="CE111" s="35">
        <v>0</v>
      </c>
      <c r="CF111" s="35">
        <v>0</v>
      </c>
      <c r="CG111" s="35">
        <v>0</v>
      </c>
      <c r="CH111" s="35">
        <v>0</v>
      </c>
      <c r="CI111" s="35">
        <v>1</v>
      </c>
      <c r="CJ111" s="35">
        <v>0</v>
      </c>
      <c r="CK111" s="35">
        <v>0</v>
      </c>
      <c r="CL111" s="35">
        <v>0</v>
      </c>
      <c r="CQ111" s="35" t="s">
        <v>1308</v>
      </c>
      <c r="CR111" s="35">
        <v>0</v>
      </c>
      <c r="CS111" s="35">
        <v>0</v>
      </c>
      <c r="CT111" s="35">
        <v>0</v>
      </c>
      <c r="CU111" s="35">
        <v>0</v>
      </c>
      <c r="CV111" s="35">
        <v>0</v>
      </c>
      <c r="CW111" s="35">
        <v>0</v>
      </c>
      <c r="CX111" s="35">
        <v>0</v>
      </c>
      <c r="CY111" s="35">
        <v>0</v>
      </c>
      <c r="CZ111" s="35">
        <v>0</v>
      </c>
      <c r="DA111" s="35">
        <v>0</v>
      </c>
      <c r="DB111" s="35">
        <v>0</v>
      </c>
      <c r="DC111" s="35">
        <v>0</v>
      </c>
      <c r="DD111" s="35">
        <v>1</v>
      </c>
      <c r="DO111" s="35" t="s">
        <v>1316</v>
      </c>
      <c r="DP111" s="35">
        <v>0</v>
      </c>
      <c r="DQ111" s="35">
        <v>0</v>
      </c>
      <c r="DR111" s="35">
        <v>0</v>
      </c>
      <c r="DS111" s="35">
        <v>0</v>
      </c>
      <c r="DT111" s="35">
        <v>0</v>
      </c>
      <c r="DU111" s="35">
        <v>0</v>
      </c>
      <c r="DV111" s="35">
        <v>0</v>
      </c>
      <c r="DW111" s="35">
        <v>0</v>
      </c>
      <c r="DX111" s="35">
        <v>0</v>
      </c>
      <c r="DY111" s="35">
        <v>0</v>
      </c>
      <c r="DZ111" s="35">
        <v>0</v>
      </c>
      <c r="EA111" s="35">
        <v>0</v>
      </c>
      <c r="EB111" s="35">
        <v>0</v>
      </c>
      <c r="EC111" s="35">
        <v>1</v>
      </c>
      <c r="ED111" s="35">
        <v>0</v>
      </c>
      <c r="EE111" s="35">
        <v>0</v>
      </c>
      <c r="EL111" s="35">
        <v>4</v>
      </c>
      <c r="EM111" s="35">
        <v>4</v>
      </c>
      <c r="EN111" s="35">
        <v>4</v>
      </c>
      <c r="EO111" s="35">
        <v>4</v>
      </c>
      <c r="EP111" s="35" t="s">
        <v>1599</v>
      </c>
      <c r="EQ111" s="35" t="s">
        <v>1599</v>
      </c>
      <c r="ER111" s="35" t="s">
        <v>1599</v>
      </c>
      <c r="ES111" s="35" t="s">
        <v>1599</v>
      </c>
      <c r="ET111" s="35" t="s">
        <v>1599</v>
      </c>
      <c r="EU111" s="35" t="s">
        <v>1599</v>
      </c>
      <c r="EV111" s="35" t="s">
        <v>1599</v>
      </c>
      <c r="EW111" s="35" t="s">
        <v>1599</v>
      </c>
      <c r="EX111" s="35" t="s">
        <v>1599</v>
      </c>
      <c r="EY111" s="35" t="s">
        <v>1599</v>
      </c>
      <c r="EZ111" s="35" t="s">
        <v>1599</v>
      </c>
      <c r="FA111" s="35" t="s">
        <v>1599</v>
      </c>
      <c r="FB111" s="35" t="s">
        <v>1599</v>
      </c>
      <c r="FC111" s="35" t="s">
        <v>1599</v>
      </c>
      <c r="FD111" s="35" t="s">
        <v>1599</v>
      </c>
      <c r="FE111" s="35" t="s">
        <v>1599</v>
      </c>
      <c r="FF111" s="35" t="s">
        <v>1599</v>
      </c>
      <c r="FG111" s="35" t="s">
        <v>1599</v>
      </c>
      <c r="FH111" s="35" t="s">
        <v>1881</v>
      </c>
      <c r="FI111" s="35" t="s">
        <v>51</v>
      </c>
      <c r="FJ111"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excursionniste</v>
      </c>
      <c r="FK111" s="48" t="str">
        <f>IF(Tableau2[[#This Row],['[tour_exc']]]="excursionniste","exc",IF(Tableau2[[#This Row],['[categorie_corrige']]]="Itinérant","iti","tour"))</f>
        <v>exc</v>
      </c>
      <c r="FL111" s="48" t="str">
        <f>CONCATENATE(Tableau2[[#This Row],['[id_troncon']]],"-",Tableau2[[#This Row],['[profil']]])</f>
        <v>4-exc</v>
      </c>
      <c r="FM111" s="37"/>
      <c r="FN111" s="72" t="s">
        <v>1599</v>
      </c>
      <c r="FS111" s="48" t="str">
        <f>IF(AND(ISTEXT(Tableau2[[#This Row],['[mode_heb_regroupe']]]),Tableau2[[#This Row],['[mode_heb_regroupe']]]="Non marchand"),"Non marchand",IF(AND(ISTEXT(Tableau2[[#This Row],['[mode_heb_regroupe']]]),Tableau2[[#This Row],['[mode_heb_regroupe']]]&lt;&gt;"Non marchand"),"Marchand",""))</f>
        <v/>
      </c>
      <c r="FY111" s="60" t="str">
        <f>IF(ISNUMBER(Tableau2[[#This Row],['[distance_heb_enq']]]),Tableau2[[#This Row],['[distance_heb_enq']]]*(1.1+0.3*EXP(-Tableau2[[#This Row],['[distance_heb_enq']]]/20)),"")</f>
        <v/>
      </c>
      <c r="GM111" s="35"/>
      <c r="GN111" s="35" t="s">
        <v>1599</v>
      </c>
      <c r="GO111" s="35"/>
      <c r="GP111" s="35"/>
      <c r="GQ111" s="35"/>
      <c r="GY111" s="48"/>
      <c r="HB111" s="48" t="str">
        <f>IF(ISNUMBER(Tableau2[[#This Row],['[tour_dep_to']]]),Tableau2[[#This Row],['[tour_dep_to']]]/Tableau2[[#This Row],['[tour_to_nb_jour']]],"")</f>
        <v/>
      </c>
      <c r="HE111" s="20" t="s">
        <v>51</v>
      </c>
      <c r="HF111" s="48" t="str">
        <f>IF(AND(ISTEXT(Tableau2[[#This Row],['[intention_dep']]]),Tableau2[[#This Row],['[tour_exc']]]="excursionniste"),Tableau2[[#This Row],['[intention_dep']]],"")</f>
        <v>Non</v>
      </c>
      <c r="HG111" s="48" t="str">
        <f>IF(AND(ISTEXT(Tableau2[[#This Row],['[intention_dep']]]),Tableau2[[#This Row],['[tour_exc']]]="touriste"),Tableau2[[#This Row],['[intention_dep']]],"")</f>
        <v/>
      </c>
      <c r="HJ111" s="20"/>
      <c r="HN111" s="20" t="s">
        <v>1599</v>
      </c>
      <c r="HO111" s="20"/>
      <c r="HP111" s="20" t="s">
        <v>1599</v>
      </c>
      <c r="HQ111" s="20"/>
      <c r="HR111" s="20" t="s">
        <v>1599</v>
      </c>
      <c r="HS111" s="20"/>
      <c r="HT111" s="20" t="s">
        <v>1599</v>
      </c>
      <c r="HU111" s="20"/>
      <c r="HX111" s="20" t="s">
        <v>1599</v>
      </c>
      <c r="JW111"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
      </c>
      <c r="JX111"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111" s="35" t="s">
        <v>1325</v>
      </c>
      <c r="KA111" s="35">
        <v>1</v>
      </c>
      <c r="KB111" s="35">
        <v>0</v>
      </c>
      <c r="KC111" s="35">
        <v>0</v>
      </c>
      <c r="KD111" s="35"/>
      <c r="KE111" s="48"/>
      <c r="KF111" s="35" t="s">
        <v>795</v>
      </c>
      <c r="KG111" s="48"/>
      <c r="KH111" s="44">
        <v>17000</v>
      </c>
      <c r="KI111" s="35" t="s">
        <v>1281</v>
      </c>
      <c r="KL111" s="48" t="str">
        <f>IF(ISNUMBER(Tableau2[[#This Row],['[distance_domicile_enq']]]),Tableau2[[#This Row],['[distance_domicile_enq']]]*(1.1+0.3*EXP(-Tableau2[[#This Row],['[distance_domicile_enq']]]/20)),"")</f>
        <v/>
      </c>
      <c r="KN111" s="48"/>
      <c r="KO111" s="48"/>
      <c r="KP111" s="35">
        <v>35</v>
      </c>
      <c r="KQ111" s="35" t="s">
        <v>1301</v>
      </c>
      <c r="KR111" s="35" t="s">
        <v>1345</v>
      </c>
      <c r="KS111" s="35"/>
      <c r="KW111" s="35" t="s">
        <v>1284</v>
      </c>
    </row>
    <row r="112" spans="1:311" x14ac:dyDescent="0.2">
      <c r="A112" s="35" t="s">
        <v>1612</v>
      </c>
      <c r="B112" s="35" t="s">
        <v>568</v>
      </c>
      <c r="C112" s="35" t="s">
        <v>281</v>
      </c>
      <c r="D112" s="60">
        <v>1</v>
      </c>
      <c r="E112" s="48">
        <f>Tableau2[[#This Row],['[taille_totale_groupe_corrige']]]/Tableau2[[#This Row],['[nb_repondant_groupe']]]</f>
        <v>1</v>
      </c>
      <c r="F112" s="48"/>
      <c r="G112" s="48" t="str">
        <f>CONCATENATE(Tableau2[[#This Row],['[id_site_enq']]],"-",Tableau2[[#This Row],['[date_enq_num']]],"-",Tableau2[[#This Row],['[categorie_corrige']]])</f>
        <v>50-43358-</v>
      </c>
      <c r="H112" s="61">
        <v>1</v>
      </c>
      <c r="I112" s="35">
        <v>50</v>
      </c>
      <c r="J112" s="35" t="s">
        <v>795</v>
      </c>
      <c r="K112" s="36">
        <v>43358</v>
      </c>
      <c r="L112" s="37">
        <f t="shared" si="3"/>
        <v>43358</v>
      </c>
      <c r="M112" s="35">
        <v>18</v>
      </c>
      <c r="N112" s="35">
        <v>17</v>
      </c>
      <c r="P112" s="35">
        <v>43</v>
      </c>
      <c r="Q112" s="35">
        <v>4</v>
      </c>
      <c r="R112" s="60" t="str">
        <f>IF(OR(ISNUMBER(Tableau2[[#This Row],['[monvelo_musc']]]),ISNUMBER(Tableau2[[#This Row],['[monvelo_vae']]]),ISNUMBER(Tableau2[[#This Row],['[pret_musc']]]),ISNUMBER(Tableau2[[#This Row],['[pret_vae']]]),ISNUMBER(Tableau2[[#This Row],['[loc_vae']]]),ISNUMBER(Tableau2[[#This Row],['[loc_musc']]])),SUM(Tableau2[[#This Row],['[monvelo_musc']]:['[loc_vae']]]),"")</f>
        <v/>
      </c>
      <c r="S112" s="60" t="str">
        <f>IF(OR(ISNUMBER(Tableau2[[#This Row],['[monvelo_vae']]]),ISNUMBER(Tableau2[[#This Row],['[pret_vae']]]),ISNUMBER(Tableau2[[#This Row],['[loc_vae']]])),Tableau2[[#This Row],['[monvelo_vae']]]+Tableau2[[#This Row],['[pret_vae']]]+Tableau2[[#This Row],['[loc_vae']]],"")</f>
        <v/>
      </c>
      <c r="T112" s="60" t="str">
        <f>IF(OR(ISNUMBER(Tableau2[[#This Row],['[monvelo_musc']]]),ISNUMBER(Tableau2[[#This Row],['[pret_musc']]]),ISNUMBER(Tableau2[[#This Row],['[loc_musc']]])),Tableau2[[#This Row],['[monvelo_musc']]]+Tableau2[[#This Row],['[pret_musc']]]+Tableau2[[#This Row],['[loc_musc']]],"")</f>
        <v/>
      </c>
      <c r="U112" s="60" t="str">
        <f>IF(OR(ISNUMBER(Tableau2[[#This Row],['[loc_musc']]]),ISNUMBER(Tableau2[[#This Row],['[loc_vae']]])),Tableau2[[#This Row],['[loc_musc']]]+Tableau2[[#This Row],['[loc_vae']]],"")</f>
        <v/>
      </c>
      <c r="AL112" s="35" t="s">
        <v>1339</v>
      </c>
      <c r="AM112" s="48" t="s">
        <v>1339</v>
      </c>
      <c r="AN112" s="35" t="s">
        <v>50</v>
      </c>
      <c r="AP112" s="37">
        <v>20</v>
      </c>
      <c r="AQ112" s="72">
        <v>20</v>
      </c>
      <c r="AR112" s="72">
        <v>20</v>
      </c>
      <c r="AS112" s="72">
        <f>Tableau2[[#This Row],['[km_sortie_corrige']]]*Tableau2[[#This Row],['[coef_red']]]</f>
        <v>0</v>
      </c>
      <c r="AT112" s="72">
        <f>Tableau2[[#This Row],['[km_sortie_corrige']]]*Tableau2[[#This Row],['[coef_red']]]*IF(Tableau2[[#This Row],['[type_trajet']]]="Boucle",0.4,1)</f>
        <v>0</v>
      </c>
      <c r="AU112" s="35" t="s">
        <v>1276</v>
      </c>
      <c r="AW112" s="35" t="s">
        <v>1277</v>
      </c>
      <c r="AX112" s="35">
        <v>1</v>
      </c>
      <c r="AY112" s="35">
        <v>0</v>
      </c>
      <c r="AZ112" s="35">
        <v>0</v>
      </c>
      <c r="BA112" s="35">
        <v>0</v>
      </c>
      <c r="BB112" s="35">
        <v>0</v>
      </c>
      <c r="BC112" s="35">
        <v>0</v>
      </c>
      <c r="BD112" s="35">
        <v>0</v>
      </c>
      <c r="BE112" s="35">
        <v>0</v>
      </c>
      <c r="BH112" s="37">
        <v>20</v>
      </c>
      <c r="BI112" s="48" t="str">
        <f>IF(OR(Tableau2[[#This Row],['[type_groupe']]]="En famille",Tableau2[[#This Row],['[type_groupe']]]="Avec des amis",Tableau2[[#This Row],['[type_groupe']]]="En club",Tableau2[[#This Row],['[type_groupe']]]="En groupe avec une agence ou TO"),"En groupe",Tableau2[[#This Row],['[type_groupe']]])</f>
        <v>Seul</v>
      </c>
      <c r="BJ112"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Seul</v>
      </c>
      <c r="BK112" s="35" t="s">
        <v>1278</v>
      </c>
      <c r="BL112" s="35">
        <v>1</v>
      </c>
      <c r="BM112" s="35">
        <v>0</v>
      </c>
      <c r="BN112" s="35">
        <v>0</v>
      </c>
      <c r="BO112" s="35">
        <v>0</v>
      </c>
      <c r="BP112" s="35">
        <v>0</v>
      </c>
      <c r="BQ112" s="35">
        <v>0</v>
      </c>
      <c r="BR112" s="35">
        <v>0</v>
      </c>
      <c r="BU112" s="72">
        <f>Tableau2[[#This Row],['[nb_enfants']]]+Tableau2[[#This Row],['[nb_adultes']]]</f>
        <v>1</v>
      </c>
      <c r="BV112" s="72">
        <f>Tableau2[[#This Row],['[taille_totale_groupe']]]</f>
        <v>1</v>
      </c>
      <c r="BW112" s="37">
        <v>0</v>
      </c>
      <c r="BX112" s="37">
        <v>1</v>
      </c>
      <c r="BY112" s="35" t="s">
        <v>1695</v>
      </c>
      <c r="BZ112" s="35">
        <v>1</v>
      </c>
      <c r="CA112" s="35">
        <v>0</v>
      </c>
      <c r="CB112" s="35">
        <v>1</v>
      </c>
      <c r="CC112" s="35">
        <v>0</v>
      </c>
      <c r="CD112" s="35">
        <v>0</v>
      </c>
      <c r="CE112" s="35">
        <v>0</v>
      </c>
      <c r="CF112" s="35">
        <v>0</v>
      </c>
      <c r="CG112" s="35">
        <v>0</v>
      </c>
      <c r="CH112" s="35">
        <v>0</v>
      </c>
      <c r="CI112" s="35">
        <v>0</v>
      </c>
      <c r="CJ112" s="35">
        <v>0</v>
      </c>
      <c r="CK112" s="35">
        <v>1</v>
      </c>
      <c r="CL112" s="35">
        <v>0</v>
      </c>
      <c r="CO112" s="35" t="s">
        <v>1322</v>
      </c>
      <c r="CQ112" s="35" t="s">
        <v>1772</v>
      </c>
      <c r="CR112" s="35">
        <v>0</v>
      </c>
      <c r="CS112" s="35">
        <v>0</v>
      </c>
      <c r="CT112" s="35">
        <v>0</v>
      </c>
      <c r="CU112" s="35">
        <v>0</v>
      </c>
      <c r="CV112" s="35">
        <v>0</v>
      </c>
      <c r="CW112" s="35">
        <v>0</v>
      </c>
      <c r="CX112" s="35">
        <v>0</v>
      </c>
      <c r="CY112" s="35">
        <v>0</v>
      </c>
      <c r="CZ112" s="35">
        <v>0</v>
      </c>
      <c r="DA112" s="35">
        <v>0</v>
      </c>
      <c r="DB112" s="35">
        <v>0</v>
      </c>
      <c r="DC112" s="35">
        <v>1</v>
      </c>
      <c r="DD112" s="35">
        <v>0</v>
      </c>
      <c r="DO112" s="35" t="s">
        <v>1280</v>
      </c>
      <c r="DP112" s="35">
        <v>0</v>
      </c>
      <c r="DQ112" s="35">
        <v>0</v>
      </c>
      <c r="DR112" s="35">
        <v>0</v>
      </c>
      <c r="DS112" s="35">
        <v>0</v>
      </c>
      <c r="DT112" s="35">
        <v>0</v>
      </c>
      <c r="DU112" s="35">
        <v>0</v>
      </c>
      <c r="DV112" s="35">
        <v>0</v>
      </c>
      <c r="DW112" s="35">
        <v>0</v>
      </c>
      <c r="DX112" s="35">
        <v>0</v>
      </c>
      <c r="DY112" s="35">
        <v>0</v>
      </c>
      <c r="DZ112" s="35">
        <v>0</v>
      </c>
      <c r="EA112" s="35">
        <v>0</v>
      </c>
      <c r="EB112" s="35">
        <v>0</v>
      </c>
      <c r="EC112" s="35">
        <v>0</v>
      </c>
      <c r="ED112" s="35">
        <v>1</v>
      </c>
      <c r="EE112" s="35">
        <v>0</v>
      </c>
      <c r="EL112" s="35">
        <v>3</v>
      </c>
      <c r="EM112" s="35" t="s">
        <v>1599</v>
      </c>
      <c r="EN112" s="35">
        <v>1</v>
      </c>
      <c r="EO112" s="35">
        <v>1</v>
      </c>
      <c r="EP112" s="35">
        <v>1</v>
      </c>
      <c r="EQ112" s="35">
        <v>3</v>
      </c>
      <c r="ER112" s="35" t="s">
        <v>1599</v>
      </c>
      <c r="ES112" s="35" t="s">
        <v>1599</v>
      </c>
      <c r="ET112" s="35">
        <v>3</v>
      </c>
      <c r="EU112" s="35">
        <v>1</v>
      </c>
      <c r="EV112" s="35">
        <v>2</v>
      </c>
      <c r="EW112" s="35" t="s">
        <v>1599</v>
      </c>
      <c r="EX112" s="35" t="s">
        <v>1599</v>
      </c>
      <c r="EY112" s="35" t="s">
        <v>1599</v>
      </c>
      <c r="EZ112" s="35" t="s">
        <v>1599</v>
      </c>
      <c r="FA112" s="35">
        <v>1</v>
      </c>
      <c r="FB112" s="35">
        <v>1</v>
      </c>
      <c r="FC112" s="35">
        <v>1</v>
      </c>
      <c r="FD112" s="35">
        <v>1</v>
      </c>
      <c r="FE112" s="35">
        <v>1</v>
      </c>
      <c r="FF112" s="35">
        <v>1</v>
      </c>
      <c r="FG112" s="35">
        <v>1</v>
      </c>
      <c r="FH112" s="35" t="s">
        <v>1881</v>
      </c>
      <c r="FI112" s="35" t="s">
        <v>51</v>
      </c>
      <c r="FJ112"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excursionniste</v>
      </c>
      <c r="FK112" s="48" t="str">
        <f>IF(Tableau2[[#This Row],['[tour_exc']]]="excursionniste","exc",IF(Tableau2[[#This Row],['[categorie_corrige']]]="Itinérant","iti","tour"))</f>
        <v>exc</v>
      </c>
      <c r="FL112" s="48" t="str">
        <f>CONCATENATE(Tableau2[[#This Row],['[id_troncon']]],"-",Tableau2[[#This Row],['[profil']]])</f>
        <v>4-exc</v>
      </c>
      <c r="FM112" s="37"/>
      <c r="FN112" s="72" t="s">
        <v>1599</v>
      </c>
      <c r="FS112" s="48" t="str">
        <f>IF(AND(ISTEXT(Tableau2[[#This Row],['[mode_heb_regroupe']]]),Tableau2[[#This Row],['[mode_heb_regroupe']]]="Non marchand"),"Non marchand",IF(AND(ISTEXT(Tableau2[[#This Row],['[mode_heb_regroupe']]]),Tableau2[[#This Row],['[mode_heb_regroupe']]]&lt;&gt;"Non marchand"),"Marchand",""))</f>
        <v/>
      </c>
      <c r="FY112" s="60" t="str">
        <f>IF(ISNUMBER(Tableau2[[#This Row],['[distance_heb_enq']]]),Tableau2[[#This Row],['[distance_heb_enq']]]*(1.1+0.3*EXP(-Tableau2[[#This Row],['[distance_heb_enq']]]/20)),"")</f>
        <v/>
      </c>
      <c r="GM112" s="35"/>
      <c r="GN112" s="35" t="s">
        <v>1599</v>
      </c>
      <c r="GO112" s="35"/>
      <c r="GP112" s="35"/>
      <c r="GQ112" s="35"/>
      <c r="GY112" s="48"/>
      <c r="HB112" s="48" t="str">
        <f>IF(ISNUMBER(Tableau2[[#This Row],['[tour_dep_to']]]),Tableau2[[#This Row],['[tour_dep_to']]]/Tableau2[[#This Row],['[tour_to_nb_jour']]],"")</f>
        <v/>
      </c>
      <c r="HE112" s="20" t="s">
        <v>51</v>
      </c>
      <c r="HF112" s="48" t="str">
        <f>IF(AND(ISTEXT(Tableau2[[#This Row],['[intention_dep']]]),Tableau2[[#This Row],['[tour_exc']]]="excursionniste"),Tableau2[[#This Row],['[intention_dep']]],"")</f>
        <v>Non</v>
      </c>
      <c r="HG112" s="48" t="str">
        <f>IF(AND(ISTEXT(Tableau2[[#This Row],['[intention_dep']]]),Tableau2[[#This Row],['[tour_exc']]]="touriste"),Tableau2[[#This Row],['[intention_dep']]],"")</f>
        <v/>
      </c>
      <c r="HJ112" s="20"/>
      <c r="HN112" s="20" t="s">
        <v>1599</v>
      </c>
      <c r="HO112" s="20"/>
      <c r="HP112" s="20" t="s">
        <v>1599</v>
      </c>
      <c r="HQ112" s="20"/>
      <c r="HR112" s="20" t="s">
        <v>1599</v>
      </c>
      <c r="HS112" s="20"/>
      <c r="HT112" s="20" t="s">
        <v>1599</v>
      </c>
      <c r="HU112" s="20"/>
      <c r="HX112" s="20" t="s">
        <v>1599</v>
      </c>
      <c r="JW112"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
      </c>
      <c r="JX112"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112" s="35" t="s">
        <v>1325</v>
      </c>
      <c r="KA112" s="35">
        <v>1</v>
      </c>
      <c r="KB112" s="35">
        <v>0</v>
      </c>
      <c r="KC112" s="35">
        <v>0</v>
      </c>
      <c r="KD112" s="35"/>
      <c r="KE112" s="48"/>
      <c r="KF112" s="35" t="s">
        <v>1376</v>
      </c>
      <c r="KG112" s="48"/>
      <c r="KH112" s="44">
        <v>17690</v>
      </c>
      <c r="KI112" s="35" t="s">
        <v>1281</v>
      </c>
      <c r="KL112" s="48" t="str">
        <f>IF(ISNUMBER(Tableau2[[#This Row],['[distance_domicile_enq']]]),Tableau2[[#This Row],['[distance_domicile_enq']]]*(1.1+0.3*EXP(-Tableau2[[#This Row],['[distance_domicile_enq']]]/20)),"")</f>
        <v/>
      </c>
      <c r="KN112" s="48"/>
      <c r="KO112" s="48"/>
      <c r="KP112" s="35">
        <v>60</v>
      </c>
      <c r="KQ112" s="35" t="s">
        <v>1282</v>
      </c>
      <c r="KR112" s="35" t="s">
        <v>1345</v>
      </c>
      <c r="KS112" s="35"/>
      <c r="KW112" s="35" t="s">
        <v>1310</v>
      </c>
    </row>
    <row r="113" spans="1:311" x14ac:dyDescent="0.2">
      <c r="A113" s="35" t="s">
        <v>1612</v>
      </c>
      <c r="B113" s="35" t="s">
        <v>568</v>
      </c>
      <c r="C113" s="35" t="s">
        <v>282</v>
      </c>
      <c r="D113" s="60">
        <v>1</v>
      </c>
      <c r="E113" s="48">
        <f>Tableau2[[#This Row],['[taille_totale_groupe_corrige']]]/Tableau2[[#This Row],['[nb_repondant_groupe']]]</f>
        <v>1</v>
      </c>
      <c r="F113" s="48"/>
      <c r="G113" s="48" t="str">
        <f>CONCATENATE(Tableau2[[#This Row],['[id_site_enq']]],"-",Tableau2[[#This Row],['[date_enq_num']]],"-",Tableau2[[#This Row],['[categorie_corrige']]])</f>
        <v>50-43358-</v>
      </c>
      <c r="H113" s="61">
        <v>1</v>
      </c>
      <c r="I113" s="35">
        <v>50</v>
      </c>
      <c r="J113" s="35" t="s">
        <v>795</v>
      </c>
      <c r="K113" s="36">
        <v>43358</v>
      </c>
      <c r="L113" s="37">
        <f t="shared" si="3"/>
        <v>43358</v>
      </c>
      <c r="M113" s="35">
        <v>18</v>
      </c>
      <c r="N113" s="35">
        <v>17</v>
      </c>
      <c r="P113" s="35">
        <v>43</v>
      </c>
      <c r="Q113" s="35">
        <v>4</v>
      </c>
      <c r="R113" s="60" t="str">
        <f>IF(OR(ISNUMBER(Tableau2[[#This Row],['[monvelo_musc']]]),ISNUMBER(Tableau2[[#This Row],['[monvelo_vae']]]),ISNUMBER(Tableau2[[#This Row],['[pret_musc']]]),ISNUMBER(Tableau2[[#This Row],['[pret_vae']]]),ISNUMBER(Tableau2[[#This Row],['[loc_vae']]]),ISNUMBER(Tableau2[[#This Row],['[loc_musc']]])),SUM(Tableau2[[#This Row],['[monvelo_musc']]:['[loc_vae']]]),"")</f>
        <v/>
      </c>
      <c r="S113" s="60" t="str">
        <f>IF(OR(ISNUMBER(Tableau2[[#This Row],['[monvelo_vae']]]),ISNUMBER(Tableau2[[#This Row],['[pret_vae']]]),ISNUMBER(Tableau2[[#This Row],['[loc_vae']]])),Tableau2[[#This Row],['[monvelo_vae']]]+Tableau2[[#This Row],['[pret_vae']]]+Tableau2[[#This Row],['[loc_vae']]],"")</f>
        <v/>
      </c>
      <c r="T113" s="60" t="str">
        <f>IF(OR(ISNUMBER(Tableau2[[#This Row],['[monvelo_musc']]]),ISNUMBER(Tableau2[[#This Row],['[pret_musc']]]),ISNUMBER(Tableau2[[#This Row],['[loc_musc']]])),Tableau2[[#This Row],['[monvelo_musc']]]+Tableau2[[#This Row],['[pret_musc']]]+Tableau2[[#This Row],['[loc_musc']]],"")</f>
        <v/>
      </c>
      <c r="U113" s="60" t="str">
        <f>IF(OR(ISNUMBER(Tableau2[[#This Row],['[loc_musc']]]),ISNUMBER(Tableau2[[#This Row],['[loc_vae']]])),Tableau2[[#This Row],['[loc_musc']]]+Tableau2[[#This Row],['[loc_vae']]],"")</f>
        <v/>
      </c>
      <c r="AL113" s="35" t="s">
        <v>1274</v>
      </c>
      <c r="AM113" s="48" t="s">
        <v>1274</v>
      </c>
      <c r="AN113" s="35" t="s">
        <v>55</v>
      </c>
      <c r="AP113" s="37">
        <v>15</v>
      </c>
      <c r="AQ113" s="72">
        <v>15</v>
      </c>
      <c r="AR113" s="72">
        <v>15</v>
      </c>
      <c r="AS113" s="72">
        <f>Tableau2[[#This Row],['[km_sortie_corrige']]]*Tableau2[[#This Row],['[coef_red']]]</f>
        <v>0</v>
      </c>
      <c r="AT113" s="72">
        <f>Tableau2[[#This Row],['[km_sortie_corrige']]]*Tableau2[[#This Row],['[coef_red']]]*IF(Tableau2[[#This Row],['[type_trajet']]]="Boucle",0.4,1)</f>
        <v>0</v>
      </c>
      <c r="AU113" s="35" t="s">
        <v>1340</v>
      </c>
      <c r="AW113" s="35" t="s">
        <v>1277</v>
      </c>
      <c r="AX113" s="35">
        <v>1</v>
      </c>
      <c r="AY113" s="35">
        <v>0</v>
      </c>
      <c r="AZ113" s="35">
        <v>0</v>
      </c>
      <c r="BA113" s="35">
        <v>0</v>
      </c>
      <c r="BB113" s="35">
        <v>0</v>
      </c>
      <c r="BC113" s="35">
        <v>0</v>
      </c>
      <c r="BD113" s="35">
        <v>0</v>
      </c>
      <c r="BE113" s="35">
        <v>0</v>
      </c>
      <c r="BH113" s="37">
        <v>15</v>
      </c>
      <c r="BI113" s="48" t="str">
        <f>IF(OR(Tableau2[[#This Row],['[type_groupe']]]="En famille",Tableau2[[#This Row],['[type_groupe']]]="Avec des amis",Tableau2[[#This Row],['[type_groupe']]]="En club",Tableau2[[#This Row],['[type_groupe']]]="En groupe avec une agence ou TO"),"En groupe",Tableau2[[#This Row],['[type_groupe']]])</f>
        <v>Seul</v>
      </c>
      <c r="BJ113"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Seul</v>
      </c>
      <c r="BK113" s="35" t="s">
        <v>1278</v>
      </c>
      <c r="BL113" s="35">
        <v>1</v>
      </c>
      <c r="BM113" s="35">
        <v>0</v>
      </c>
      <c r="BN113" s="35">
        <v>0</v>
      </c>
      <c r="BO113" s="35">
        <v>0</v>
      </c>
      <c r="BP113" s="35">
        <v>0</v>
      </c>
      <c r="BQ113" s="35">
        <v>0</v>
      </c>
      <c r="BR113" s="35">
        <v>0</v>
      </c>
      <c r="BU113" s="72">
        <f>Tableau2[[#This Row],['[nb_enfants']]]+Tableau2[[#This Row],['[nb_adultes']]]</f>
        <v>1</v>
      </c>
      <c r="BV113" s="72">
        <f>Tableau2[[#This Row],['[taille_totale_groupe']]]</f>
        <v>1</v>
      </c>
      <c r="BW113" s="37">
        <v>0</v>
      </c>
      <c r="BX113" s="37">
        <v>1</v>
      </c>
      <c r="BY113" s="35" t="s">
        <v>1599</v>
      </c>
      <c r="BZ113" s="35">
        <v>0</v>
      </c>
      <c r="CA113" s="35">
        <v>0</v>
      </c>
      <c r="CB113" s="35">
        <v>0</v>
      </c>
      <c r="CC113" s="35">
        <v>0</v>
      </c>
      <c r="CD113" s="35">
        <v>0</v>
      </c>
      <c r="CE113" s="35">
        <v>0</v>
      </c>
      <c r="CF113" s="35">
        <v>0</v>
      </c>
      <c r="CG113" s="35">
        <v>0</v>
      </c>
      <c r="CH113" s="35">
        <v>0</v>
      </c>
      <c r="CI113" s="35">
        <v>0</v>
      </c>
      <c r="CJ113" s="35">
        <v>0</v>
      </c>
      <c r="CK113" s="35">
        <v>0</v>
      </c>
      <c r="CL113" s="35">
        <v>0</v>
      </c>
      <c r="CQ113" s="35" t="s">
        <v>1772</v>
      </c>
      <c r="CR113" s="35">
        <v>0</v>
      </c>
      <c r="CS113" s="35">
        <v>0</v>
      </c>
      <c r="CT113" s="35">
        <v>0</v>
      </c>
      <c r="CU113" s="35">
        <v>0</v>
      </c>
      <c r="CV113" s="35">
        <v>0</v>
      </c>
      <c r="CW113" s="35">
        <v>0</v>
      </c>
      <c r="CX113" s="35">
        <v>0</v>
      </c>
      <c r="CY113" s="35">
        <v>0</v>
      </c>
      <c r="CZ113" s="35">
        <v>0</v>
      </c>
      <c r="DA113" s="35">
        <v>0</v>
      </c>
      <c r="DB113" s="35">
        <v>0</v>
      </c>
      <c r="DC113" s="35">
        <v>1</v>
      </c>
      <c r="DD113" s="35">
        <v>0</v>
      </c>
      <c r="DO113" s="35" t="s">
        <v>1280</v>
      </c>
      <c r="DP113" s="35">
        <v>0</v>
      </c>
      <c r="DQ113" s="35">
        <v>0</v>
      </c>
      <c r="DR113" s="35">
        <v>0</v>
      </c>
      <c r="DS113" s="35">
        <v>0</v>
      </c>
      <c r="DT113" s="35">
        <v>0</v>
      </c>
      <c r="DU113" s="35">
        <v>0</v>
      </c>
      <c r="DV113" s="35">
        <v>0</v>
      </c>
      <c r="DW113" s="35">
        <v>0</v>
      </c>
      <c r="DX113" s="35">
        <v>0</v>
      </c>
      <c r="DY113" s="35">
        <v>0</v>
      </c>
      <c r="DZ113" s="35">
        <v>0</v>
      </c>
      <c r="EA113" s="35">
        <v>0</v>
      </c>
      <c r="EB113" s="35">
        <v>0</v>
      </c>
      <c r="EC113" s="35">
        <v>0</v>
      </c>
      <c r="ED113" s="35">
        <v>1</v>
      </c>
      <c r="EE113" s="35">
        <v>0</v>
      </c>
      <c r="EL113" s="35">
        <v>4</v>
      </c>
      <c r="EM113" s="35">
        <v>1</v>
      </c>
      <c r="EN113" s="35">
        <v>1</v>
      </c>
      <c r="EO113" s="35">
        <v>1</v>
      </c>
      <c r="EP113" s="35">
        <v>1</v>
      </c>
      <c r="EQ113" s="35">
        <v>3</v>
      </c>
      <c r="ER113" s="35" t="s">
        <v>1599</v>
      </c>
      <c r="ES113" s="35" t="s">
        <v>1599</v>
      </c>
      <c r="ET113" s="35" t="s">
        <v>1599</v>
      </c>
      <c r="EU113" s="35">
        <v>1</v>
      </c>
      <c r="EV113" s="35" t="s">
        <v>1599</v>
      </c>
      <c r="EW113" s="35" t="s">
        <v>1599</v>
      </c>
      <c r="EX113" s="35" t="s">
        <v>1599</v>
      </c>
      <c r="EY113" s="35" t="s">
        <v>1599</v>
      </c>
      <c r="EZ113" s="35" t="s">
        <v>1599</v>
      </c>
      <c r="FA113" s="35" t="s">
        <v>1599</v>
      </c>
      <c r="FB113" s="35" t="s">
        <v>1599</v>
      </c>
      <c r="FC113" s="35" t="s">
        <v>1599</v>
      </c>
      <c r="FD113" s="35" t="s">
        <v>1599</v>
      </c>
      <c r="FE113" s="35" t="s">
        <v>1599</v>
      </c>
      <c r="FF113" s="35" t="s">
        <v>1599</v>
      </c>
      <c r="FG113" s="35" t="s">
        <v>1599</v>
      </c>
      <c r="FI113" s="35" t="s">
        <v>51</v>
      </c>
      <c r="FJ113"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excursionniste</v>
      </c>
      <c r="FK113" s="48" t="str">
        <f>IF(Tableau2[[#This Row],['[tour_exc']]]="excursionniste","exc",IF(Tableau2[[#This Row],['[categorie_corrige']]]="Itinérant","iti","tour"))</f>
        <v>exc</v>
      </c>
      <c r="FL113" s="48" t="str">
        <f>CONCATENATE(Tableau2[[#This Row],['[id_troncon']]],"-",Tableau2[[#This Row],['[profil']]])</f>
        <v>4-exc</v>
      </c>
      <c r="FM113" s="37"/>
      <c r="FN113" s="72" t="s">
        <v>1599</v>
      </c>
      <c r="FS113" s="48" t="str">
        <f>IF(AND(ISTEXT(Tableau2[[#This Row],['[mode_heb_regroupe']]]),Tableau2[[#This Row],['[mode_heb_regroupe']]]="Non marchand"),"Non marchand",IF(AND(ISTEXT(Tableau2[[#This Row],['[mode_heb_regroupe']]]),Tableau2[[#This Row],['[mode_heb_regroupe']]]&lt;&gt;"Non marchand"),"Marchand",""))</f>
        <v/>
      </c>
      <c r="FY113" s="60" t="str">
        <f>IF(ISNUMBER(Tableau2[[#This Row],['[distance_heb_enq']]]),Tableau2[[#This Row],['[distance_heb_enq']]]*(1.1+0.3*EXP(-Tableau2[[#This Row],['[distance_heb_enq']]]/20)),"")</f>
        <v/>
      </c>
      <c r="GM113" s="35"/>
      <c r="GN113" s="35" t="s">
        <v>1599</v>
      </c>
      <c r="GO113" s="35"/>
      <c r="GP113" s="35"/>
      <c r="GQ113" s="35"/>
      <c r="GY113" s="48"/>
      <c r="HB113" s="48" t="str">
        <f>IF(ISNUMBER(Tableau2[[#This Row],['[tour_dep_to']]]),Tableau2[[#This Row],['[tour_dep_to']]]/Tableau2[[#This Row],['[tour_to_nb_jour']]],"")</f>
        <v/>
      </c>
      <c r="HE113" s="20" t="s">
        <v>51</v>
      </c>
      <c r="HF113" s="48" t="str">
        <f>IF(AND(ISTEXT(Tableau2[[#This Row],['[intention_dep']]]),Tableau2[[#This Row],['[tour_exc']]]="excursionniste"),Tableau2[[#This Row],['[intention_dep']]],"")</f>
        <v>Non</v>
      </c>
      <c r="HG113" s="48" t="str">
        <f>IF(AND(ISTEXT(Tableau2[[#This Row],['[intention_dep']]]),Tableau2[[#This Row],['[tour_exc']]]="touriste"),Tableau2[[#This Row],['[intention_dep']]],"")</f>
        <v/>
      </c>
      <c r="HJ113" s="20"/>
      <c r="HN113" s="20" t="s">
        <v>1599</v>
      </c>
      <c r="HO113" s="20"/>
      <c r="HP113" s="20" t="s">
        <v>1599</v>
      </c>
      <c r="HQ113" s="20"/>
      <c r="HR113" s="20" t="s">
        <v>1599</v>
      </c>
      <c r="HS113" s="20"/>
      <c r="HT113" s="20" t="s">
        <v>1599</v>
      </c>
      <c r="HU113" s="20"/>
      <c r="HX113" s="20" t="s">
        <v>1599</v>
      </c>
      <c r="JW113"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
      </c>
      <c r="JX113"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113" s="35" t="s">
        <v>1325</v>
      </c>
      <c r="KA113" s="35">
        <v>1</v>
      </c>
      <c r="KB113" s="35">
        <v>0</v>
      </c>
      <c r="KC113" s="35">
        <v>0</v>
      </c>
      <c r="KD113" s="35"/>
      <c r="KE113" s="48"/>
      <c r="KF113" s="35" t="s">
        <v>795</v>
      </c>
      <c r="KG113" s="48"/>
      <c r="KH113" s="44">
        <v>17000</v>
      </c>
      <c r="KI113" s="35" t="s">
        <v>1281</v>
      </c>
      <c r="KL113" s="48" t="str">
        <f>IF(ISNUMBER(Tableau2[[#This Row],['[distance_domicile_enq']]]),Tableau2[[#This Row],['[distance_domicile_enq']]]*(1.1+0.3*EXP(-Tableau2[[#This Row],['[distance_domicile_enq']]]/20)),"")</f>
        <v/>
      </c>
      <c r="KN113" s="48"/>
      <c r="KO113" s="48"/>
      <c r="KP113" s="35">
        <v>70</v>
      </c>
      <c r="KQ113" s="35" t="s">
        <v>1282</v>
      </c>
      <c r="KR113" s="35" t="s">
        <v>1283</v>
      </c>
      <c r="KS113" s="35"/>
      <c r="KW113" s="35" t="s">
        <v>1284</v>
      </c>
      <c r="KY113" s="35" t="s">
        <v>1514</v>
      </c>
    </row>
    <row r="114" spans="1:311" x14ac:dyDescent="0.2">
      <c r="A114" s="35" t="s">
        <v>1612</v>
      </c>
      <c r="B114" s="35" t="s">
        <v>568</v>
      </c>
      <c r="C114" s="35" t="s">
        <v>283</v>
      </c>
      <c r="D114" s="60">
        <v>1</v>
      </c>
      <c r="E114" s="48">
        <f>Tableau2[[#This Row],['[taille_totale_groupe_corrige']]]/Tableau2[[#This Row],['[nb_repondant_groupe']]]</f>
        <v>2</v>
      </c>
      <c r="F114" s="48"/>
      <c r="G114" s="48" t="str">
        <f>CONCATENATE(Tableau2[[#This Row],['[id_site_enq']]],"-",Tableau2[[#This Row],['[date_enq_num']]],"-",Tableau2[[#This Row],['[categorie_corrige']]])</f>
        <v>50-43358-</v>
      </c>
      <c r="H114" s="61">
        <v>1</v>
      </c>
      <c r="I114" s="35">
        <v>50</v>
      </c>
      <c r="J114" s="35" t="s">
        <v>795</v>
      </c>
      <c r="K114" s="36">
        <v>43358</v>
      </c>
      <c r="L114" s="37">
        <f t="shared" si="3"/>
        <v>43358</v>
      </c>
      <c r="M114" s="35">
        <v>18</v>
      </c>
      <c r="N114" s="35">
        <v>17</v>
      </c>
      <c r="P114" s="35">
        <v>43</v>
      </c>
      <c r="Q114" s="35">
        <v>4</v>
      </c>
      <c r="R114" s="60" t="str">
        <f>IF(OR(ISNUMBER(Tableau2[[#This Row],['[monvelo_musc']]]),ISNUMBER(Tableau2[[#This Row],['[monvelo_vae']]]),ISNUMBER(Tableau2[[#This Row],['[pret_musc']]]),ISNUMBER(Tableau2[[#This Row],['[pret_vae']]]),ISNUMBER(Tableau2[[#This Row],['[loc_vae']]]),ISNUMBER(Tableau2[[#This Row],['[loc_musc']]])),SUM(Tableau2[[#This Row],['[monvelo_musc']]:['[loc_vae']]]),"")</f>
        <v/>
      </c>
      <c r="S114" s="60" t="str">
        <f>IF(OR(ISNUMBER(Tableau2[[#This Row],['[monvelo_vae']]]),ISNUMBER(Tableau2[[#This Row],['[pret_vae']]]),ISNUMBER(Tableau2[[#This Row],['[loc_vae']]])),Tableau2[[#This Row],['[monvelo_vae']]]+Tableau2[[#This Row],['[pret_vae']]]+Tableau2[[#This Row],['[loc_vae']]],"")</f>
        <v/>
      </c>
      <c r="T114" s="60" t="str">
        <f>IF(OR(ISNUMBER(Tableau2[[#This Row],['[monvelo_musc']]]),ISNUMBER(Tableau2[[#This Row],['[pret_musc']]]),ISNUMBER(Tableau2[[#This Row],['[loc_musc']]])),Tableau2[[#This Row],['[monvelo_musc']]]+Tableau2[[#This Row],['[pret_musc']]]+Tableau2[[#This Row],['[loc_musc']]],"")</f>
        <v/>
      </c>
      <c r="U114" s="60" t="str">
        <f>IF(OR(ISNUMBER(Tableau2[[#This Row],['[loc_musc']]]),ISNUMBER(Tableau2[[#This Row],['[loc_vae']]])),Tableau2[[#This Row],['[loc_musc']]]+Tableau2[[#This Row],['[loc_vae']]],"")</f>
        <v/>
      </c>
      <c r="AL114" s="35" t="s">
        <v>1274</v>
      </c>
      <c r="AM114" s="48" t="s">
        <v>1274</v>
      </c>
      <c r="AN114" s="35" t="s">
        <v>50</v>
      </c>
      <c r="AP114" s="37">
        <v>30</v>
      </c>
      <c r="AQ114" s="72">
        <v>30</v>
      </c>
      <c r="AR114" s="72">
        <v>30</v>
      </c>
      <c r="AS114" s="72">
        <f>Tableau2[[#This Row],['[km_sortie_corrige']]]*Tableau2[[#This Row],['[coef_red']]]</f>
        <v>0</v>
      </c>
      <c r="AT114" s="72">
        <f>Tableau2[[#This Row],['[km_sortie_corrige']]]*Tableau2[[#This Row],['[coef_red']]]*IF(Tableau2[[#This Row],['[type_trajet']]]="Boucle",0.4,1)</f>
        <v>0</v>
      </c>
      <c r="AU114" s="35" t="s">
        <v>1276</v>
      </c>
      <c r="AW114" s="35" t="s">
        <v>1277</v>
      </c>
      <c r="AX114" s="35">
        <v>1</v>
      </c>
      <c r="AY114" s="35">
        <v>0</v>
      </c>
      <c r="AZ114" s="35">
        <v>0</v>
      </c>
      <c r="BA114" s="35">
        <v>0</v>
      </c>
      <c r="BB114" s="35">
        <v>0</v>
      </c>
      <c r="BC114" s="35">
        <v>0</v>
      </c>
      <c r="BD114" s="35">
        <v>0</v>
      </c>
      <c r="BE114" s="35">
        <v>0</v>
      </c>
      <c r="BI114" s="48" t="str">
        <f>IF(OR(Tableau2[[#This Row],['[type_groupe']]]="En famille",Tableau2[[#This Row],['[type_groupe']]]="Avec des amis",Tableau2[[#This Row],['[type_groupe']]]="En club",Tableau2[[#This Row],['[type_groupe']]]="En groupe avec une agence ou TO"),"En groupe",Tableau2[[#This Row],['[type_groupe']]])</f>
        <v>En couple</v>
      </c>
      <c r="BJ114"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couple</v>
      </c>
      <c r="BK114" s="35" t="s">
        <v>1311</v>
      </c>
      <c r="BL114" s="35">
        <v>0</v>
      </c>
      <c r="BM114" s="35">
        <v>1</v>
      </c>
      <c r="BN114" s="35">
        <v>0</v>
      </c>
      <c r="BO114" s="35">
        <v>0</v>
      </c>
      <c r="BP114" s="35">
        <v>0</v>
      </c>
      <c r="BQ114" s="35">
        <v>0</v>
      </c>
      <c r="BR114" s="35">
        <v>0</v>
      </c>
      <c r="BU114" s="72">
        <f>Tableau2[[#This Row],['[nb_enfants']]]+Tableau2[[#This Row],['[nb_adultes']]]</f>
        <v>2</v>
      </c>
      <c r="BV114" s="72">
        <f>Tableau2[[#This Row],['[taille_totale_groupe']]]</f>
        <v>2</v>
      </c>
      <c r="BW114" s="37">
        <v>0</v>
      </c>
      <c r="BX114" s="37">
        <v>2</v>
      </c>
      <c r="BY114" s="35" t="s">
        <v>1670</v>
      </c>
      <c r="BZ114" s="35">
        <v>0</v>
      </c>
      <c r="CA114" s="35">
        <v>1</v>
      </c>
      <c r="CB114" s="35">
        <v>0</v>
      </c>
      <c r="CC114" s="35">
        <v>0</v>
      </c>
      <c r="CD114" s="35">
        <v>0</v>
      </c>
      <c r="CE114" s="35">
        <v>0</v>
      </c>
      <c r="CF114" s="35">
        <v>0</v>
      </c>
      <c r="CG114" s="35">
        <v>1</v>
      </c>
      <c r="CH114" s="35">
        <v>0</v>
      </c>
      <c r="CI114" s="35">
        <v>0</v>
      </c>
      <c r="CJ114" s="35">
        <v>0</v>
      </c>
      <c r="CK114" s="35">
        <v>0</v>
      </c>
      <c r="CL114" s="35">
        <v>0</v>
      </c>
      <c r="CO114" s="35" t="s">
        <v>1322</v>
      </c>
      <c r="CQ114" s="35" t="s">
        <v>1772</v>
      </c>
      <c r="CR114" s="35">
        <v>0</v>
      </c>
      <c r="CS114" s="35">
        <v>0</v>
      </c>
      <c r="CT114" s="35">
        <v>0</v>
      </c>
      <c r="CU114" s="35">
        <v>0</v>
      </c>
      <c r="CV114" s="35">
        <v>0</v>
      </c>
      <c r="CW114" s="35">
        <v>0</v>
      </c>
      <c r="CX114" s="35">
        <v>0</v>
      </c>
      <c r="CY114" s="35">
        <v>0</v>
      </c>
      <c r="CZ114" s="35">
        <v>0</v>
      </c>
      <c r="DA114" s="35">
        <v>0</v>
      </c>
      <c r="DB114" s="35">
        <v>0</v>
      </c>
      <c r="DC114" s="35">
        <v>1</v>
      </c>
      <c r="DD114" s="35">
        <v>0</v>
      </c>
      <c r="DO114" s="35" t="s">
        <v>1280</v>
      </c>
      <c r="DP114" s="35">
        <v>0</v>
      </c>
      <c r="DQ114" s="35">
        <v>0</v>
      </c>
      <c r="DR114" s="35">
        <v>0</v>
      </c>
      <c r="DS114" s="35">
        <v>0</v>
      </c>
      <c r="DT114" s="35">
        <v>0</v>
      </c>
      <c r="DU114" s="35">
        <v>0</v>
      </c>
      <c r="DV114" s="35">
        <v>0</v>
      </c>
      <c r="DW114" s="35">
        <v>0</v>
      </c>
      <c r="DX114" s="35">
        <v>0</v>
      </c>
      <c r="DY114" s="35">
        <v>0</v>
      </c>
      <c r="DZ114" s="35">
        <v>0</v>
      </c>
      <c r="EA114" s="35">
        <v>0</v>
      </c>
      <c r="EB114" s="35">
        <v>0</v>
      </c>
      <c r="EC114" s="35">
        <v>0</v>
      </c>
      <c r="ED114" s="35">
        <v>1</v>
      </c>
      <c r="EE114" s="35">
        <v>0</v>
      </c>
      <c r="EL114" s="35">
        <v>4</v>
      </c>
      <c r="EM114" s="35">
        <v>4</v>
      </c>
      <c r="EN114" s="35">
        <v>3</v>
      </c>
      <c r="EO114" s="35">
        <v>3</v>
      </c>
      <c r="EP114" s="35">
        <v>3</v>
      </c>
      <c r="EQ114" s="35">
        <v>3</v>
      </c>
      <c r="ER114" s="35">
        <v>3</v>
      </c>
      <c r="ES114" s="35">
        <v>3</v>
      </c>
      <c r="ET114" s="35">
        <v>3</v>
      </c>
      <c r="EU114" s="35">
        <v>3</v>
      </c>
      <c r="EV114" s="35">
        <v>3</v>
      </c>
      <c r="EW114" s="35">
        <v>3</v>
      </c>
      <c r="EX114" s="35">
        <v>3</v>
      </c>
      <c r="EY114" s="35">
        <v>3</v>
      </c>
      <c r="EZ114" s="35">
        <v>3</v>
      </c>
      <c r="FA114" s="35">
        <v>3</v>
      </c>
      <c r="FB114" s="35">
        <v>3</v>
      </c>
      <c r="FC114" s="35">
        <v>3</v>
      </c>
      <c r="FD114" s="35">
        <v>3</v>
      </c>
      <c r="FE114" s="35">
        <v>3</v>
      </c>
      <c r="FF114" s="35">
        <v>3</v>
      </c>
      <c r="FG114" s="35">
        <v>3</v>
      </c>
      <c r="FH114" s="35" t="s">
        <v>1881</v>
      </c>
      <c r="FI114" s="35" t="s">
        <v>51</v>
      </c>
      <c r="FJ114"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excursionniste</v>
      </c>
      <c r="FK114" s="48" t="str">
        <f>IF(Tableau2[[#This Row],['[tour_exc']]]="excursionniste","exc",IF(Tableau2[[#This Row],['[categorie_corrige']]]="Itinérant","iti","tour"))</f>
        <v>exc</v>
      </c>
      <c r="FL114" s="48" t="str">
        <f>CONCATENATE(Tableau2[[#This Row],['[id_troncon']]],"-",Tableau2[[#This Row],['[profil']]])</f>
        <v>4-exc</v>
      </c>
      <c r="FM114" s="37"/>
      <c r="FN114" s="72" t="s">
        <v>1599</v>
      </c>
      <c r="FS114" s="48" t="str">
        <f>IF(AND(ISTEXT(Tableau2[[#This Row],['[mode_heb_regroupe']]]),Tableau2[[#This Row],['[mode_heb_regroupe']]]="Non marchand"),"Non marchand",IF(AND(ISTEXT(Tableau2[[#This Row],['[mode_heb_regroupe']]]),Tableau2[[#This Row],['[mode_heb_regroupe']]]&lt;&gt;"Non marchand"),"Marchand",""))</f>
        <v/>
      </c>
      <c r="FY114" s="60" t="str">
        <f>IF(ISNUMBER(Tableau2[[#This Row],['[distance_heb_enq']]]),Tableau2[[#This Row],['[distance_heb_enq']]]*(1.1+0.3*EXP(-Tableau2[[#This Row],['[distance_heb_enq']]]/20)),"")</f>
        <v/>
      </c>
      <c r="GM114" s="35"/>
      <c r="GN114" s="35" t="s">
        <v>1599</v>
      </c>
      <c r="GO114" s="35"/>
      <c r="GP114" s="35"/>
      <c r="GQ114" s="35"/>
      <c r="GY114" s="48"/>
      <c r="HB114" s="48" t="str">
        <f>IF(ISNUMBER(Tableau2[[#This Row],['[tour_dep_to']]]),Tableau2[[#This Row],['[tour_dep_to']]]/Tableau2[[#This Row],['[tour_to_nb_jour']]],"")</f>
        <v/>
      </c>
      <c r="HE114" s="20" t="s">
        <v>51</v>
      </c>
      <c r="HF114" s="48" t="str">
        <f>IF(AND(ISTEXT(Tableau2[[#This Row],['[intention_dep']]]),Tableau2[[#This Row],['[tour_exc']]]="excursionniste"),Tableau2[[#This Row],['[intention_dep']]],"")</f>
        <v>Non</v>
      </c>
      <c r="HG114" s="48" t="str">
        <f>IF(AND(ISTEXT(Tableau2[[#This Row],['[intention_dep']]]),Tableau2[[#This Row],['[tour_exc']]]="touriste"),Tableau2[[#This Row],['[intention_dep']]],"")</f>
        <v/>
      </c>
      <c r="HJ114" s="20"/>
      <c r="HN114" s="20" t="s">
        <v>1599</v>
      </c>
      <c r="HO114" s="20"/>
      <c r="HP114" s="20" t="s">
        <v>1599</v>
      </c>
      <c r="HQ114" s="20"/>
      <c r="HR114" s="20" t="s">
        <v>1599</v>
      </c>
      <c r="HS114" s="20"/>
      <c r="HT114" s="20" t="s">
        <v>1599</v>
      </c>
      <c r="HU114" s="20"/>
      <c r="HX114" s="20" t="s">
        <v>1599</v>
      </c>
      <c r="JW114"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
      </c>
      <c r="JX114"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114" s="35" t="s">
        <v>1599</v>
      </c>
      <c r="KA114" s="35"/>
      <c r="KB114" s="35"/>
      <c r="KC114" s="35"/>
      <c r="KD114" s="35"/>
      <c r="KE114" s="48"/>
      <c r="KG114" s="48"/>
      <c r="KH114" s="44"/>
      <c r="KL114" s="48" t="str">
        <f>IF(ISNUMBER(Tableau2[[#This Row],['[distance_domicile_enq']]]),Tableau2[[#This Row],['[distance_domicile_enq']]]*(1.1+0.3*EXP(-Tableau2[[#This Row],['[distance_domicile_enq']]]/20)),"")</f>
        <v/>
      </c>
      <c r="KN114" s="48"/>
      <c r="KO114" s="48"/>
      <c r="KP114" s="35"/>
      <c r="KQ114" s="35"/>
      <c r="KR114" s="35"/>
      <c r="KS114" s="35"/>
    </row>
    <row r="115" spans="1:311" x14ac:dyDescent="0.2">
      <c r="A115" s="35" t="s">
        <v>1612</v>
      </c>
      <c r="B115" s="35" t="s">
        <v>568</v>
      </c>
      <c r="C115" s="35" t="s">
        <v>284</v>
      </c>
      <c r="D115" s="60">
        <v>1</v>
      </c>
      <c r="E115" s="48">
        <f>Tableau2[[#This Row],['[taille_totale_groupe_corrige']]]/Tableau2[[#This Row],['[nb_repondant_groupe']]]</f>
        <v>1</v>
      </c>
      <c r="F115" s="48"/>
      <c r="G115" s="48" t="str">
        <f>CONCATENATE(Tableau2[[#This Row],['[id_site_enq']]],"-",Tableau2[[#This Row],['[date_enq_num']]],"-",Tableau2[[#This Row],['[categorie_corrige']]])</f>
        <v>50-43358-</v>
      </c>
      <c r="H115" s="61">
        <v>1</v>
      </c>
      <c r="I115" s="35">
        <v>50</v>
      </c>
      <c r="J115" s="35" t="s">
        <v>795</v>
      </c>
      <c r="K115" s="36">
        <v>43358</v>
      </c>
      <c r="L115" s="37">
        <f t="shared" si="3"/>
        <v>43358</v>
      </c>
      <c r="M115" s="35">
        <v>18</v>
      </c>
      <c r="N115" s="35">
        <v>17</v>
      </c>
      <c r="P115" s="35">
        <v>43</v>
      </c>
      <c r="Q115" s="35">
        <v>4</v>
      </c>
      <c r="R115" s="60" t="str">
        <f>IF(OR(ISNUMBER(Tableau2[[#This Row],['[monvelo_musc']]]),ISNUMBER(Tableau2[[#This Row],['[monvelo_vae']]]),ISNUMBER(Tableau2[[#This Row],['[pret_musc']]]),ISNUMBER(Tableau2[[#This Row],['[pret_vae']]]),ISNUMBER(Tableau2[[#This Row],['[loc_vae']]]),ISNUMBER(Tableau2[[#This Row],['[loc_musc']]])),SUM(Tableau2[[#This Row],['[monvelo_musc']]:['[loc_vae']]]),"")</f>
        <v/>
      </c>
      <c r="S115" s="60" t="str">
        <f>IF(OR(ISNUMBER(Tableau2[[#This Row],['[monvelo_vae']]]),ISNUMBER(Tableau2[[#This Row],['[pret_vae']]]),ISNUMBER(Tableau2[[#This Row],['[loc_vae']]])),Tableau2[[#This Row],['[monvelo_vae']]]+Tableau2[[#This Row],['[pret_vae']]]+Tableau2[[#This Row],['[loc_vae']]],"")</f>
        <v/>
      </c>
      <c r="T115" s="60" t="str">
        <f>IF(OR(ISNUMBER(Tableau2[[#This Row],['[monvelo_musc']]]),ISNUMBER(Tableau2[[#This Row],['[pret_musc']]]),ISNUMBER(Tableau2[[#This Row],['[loc_musc']]])),Tableau2[[#This Row],['[monvelo_musc']]]+Tableau2[[#This Row],['[pret_musc']]]+Tableau2[[#This Row],['[loc_musc']]],"")</f>
        <v/>
      </c>
      <c r="U115" s="60" t="str">
        <f>IF(OR(ISNUMBER(Tableau2[[#This Row],['[loc_musc']]]),ISNUMBER(Tableau2[[#This Row],['[loc_vae']]])),Tableau2[[#This Row],['[loc_musc']]]+Tableau2[[#This Row],['[loc_vae']]],"")</f>
        <v/>
      </c>
      <c r="AL115" s="35" t="s">
        <v>1285</v>
      </c>
      <c r="AM115" s="48" t="s">
        <v>1285</v>
      </c>
      <c r="AN115" s="35" t="s">
        <v>52</v>
      </c>
      <c r="AP115" s="37">
        <v>15</v>
      </c>
      <c r="AQ115" s="72">
        <v>15</v>
      </c>
      <c r="AR115" s="72">
        <v>15</v>
      </c>
      <c r="AS115" s="72">
        <f>Tableau2[[#This Row],['[km_sortie_corrige']]]*Tableau2[[#This Row],['[coef_red']]]</f>
        <v>0</v>
      </c>
      <c r="AT115" s="72">
        <f>Tableau2[[#This Row],['[km_sortie_corrige']]]*Tableau2[[#This Row],['[coef_red']]]*IF(Tableau2[[#This Row],['[type_trajet']]]="Boucle",0.4,1)</f>
        <v>0</v>
      </c>
      <c r="AU115" s="35" t="s">
        <v>1276</v>
      </c>
      <c r="AW115" s="35" t="s">
        <v>1277</v>
      </c>
      <c r="AX115" s="35">
        <v>1</v>
      </c>
      <c r="AY115" s="35">
        <v>0</v>
      </c>
      <c r="AZ115" s="35">
        <v>0</v>
      </c>
      <c r="BA115" s="35">
        <v>0</v>
      </c>
      <c r="BB115" s="35">
        <v>0</v>
      </c>
      <c r="BC115" s="35">
        <v>0</v>
      </c>
      <c r="BD115" s="35">
        <v>0</v>
      </c>
      <c r="BE115" s="35">
        <v>0</v>
      </c>
      <c r="BH115" s="37">
        <v>5</v>
      </c>
      <c r="BI115" s="48" t="str">
        <f>IF(OR(Tableau2[[#This Row],['[type_groupe']]]="En famille",Tableau2[[#This Row],['[type_groupe']]]="Avec des amis",Tableau2[[#This Row],['[type_groupe']]]="En club",Tableau2[[#This Row],['[type_groupe']]]="En groupe avec une agence ou TO"),"En groupe",Tableau2[[#This Row],['[type_groupe']]])</f>
        <v>Seul</v>
      </c>
      <c r="BJ115"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Seul</v>
      </c>
      <c r="BK115" s="35" t="s">
        <v>1278</v>
      </c>
      <c r="BL115" s="35">
        <v>1</v>
      </c>
      <c r="BM115" s="35">
        <v>0</v>
      </c>
      <c r="BN115" s="35">
        <v>0</v>
      </c>
      <c r="BO115" s="35">
        <v>0</v>
      </c>
      <c r="BP115" s="35">
        <v>0</v>
      </c>
      <c r="BQ115" s="35">
        <v>0</v>
      </c>
      <c r="BR115" s="35">
        <v>0</v>
      </c>
      <c r="BU115" s="72">
        <f>Tableau2[[#This Row],['[nb_enfants']]]+Tableau2[[#This Row],['[nb_adultes']]]</f>
        <v>1</v>
      </c>
      <c r="BV115" s="72">
        <f>Tableau2[[#This Row],['[taille_totale_groupe']]]</f>
        <v>1</v>
      </c>
      <c r="BW115" s="37">
        <v>0</v>
      </c>
      <c r="BX115" s="37">
        <v>1</v>
      </c>
      <c r="BY115" s="35" t="s">
        <v>1664</v>
      </c>
      <c r="BZ115" s="35">
        <v>1</v>
      </c>
      <c r="CA115" s="35">
        <v>1</v>
      </c>
      <c r="CB115" s="35">
        <v>0</v>
      </c>
      <c r="CC115" s="35">
        <v>0</v>
      </c>
      <c r="CD115" s="35">
        <v>0</v>
      </c>
      <c r="CE115" s="35">
        <v>0</v>
      </c>
      <c r="CF115" s="35">
        <v>0</v>
      </c>
      <c r="CG115" s="35">
        <v>0</v>
      </c>
      <c r="CH115" s="35">
        <v>0</v>
      </c>
      <c r="CI115" s="35">
        <v>0</v>
      </c>
      <c r="CJ115" s="35">
        <v>0</v>
      </c>
      <c r="CK115" s="35">
        <v>0</v>
      </c>
      <c r="CL115" s="35">
        <v>0</v>
      </c>
      <c r="CO115" s="35" t="s">
        <v>1291</v>
      </c>
      <c r="CP115" s="35">
        <v>10</v>
      </c>
      <c r="CQ115" s="35" t="s">
        <v>1776</v>
      </c>
      <c r="CR115" s="35">
        <v>0</v>
      </c>
      <c r="CS115" s="35">
        <v>0</v>
      </c>
      <c r="CT115" s="35">
        <v>1</v>
      </c>
      <c r="CU115" s="35">
        <v>0</v>
      </c>
      <c r="CV115" s="35">
        <v>0</v>
      </c>
      <c r="CW115" s="35">
        <v>0</v>
      </c>
      <c r="CX115" s="35">
        <v>0</v>
      </c>
      <c r="CY115" s="35">
        <v>0</v>
      </c>
      <c r="CZ115" s="35">
        <v>0</v>
      </c>
      <c r="DA115" s="35">
        <v>0</v>
      </c>
      <c r="DB115" s="35">
        <v>0</v>
      </c>
      <c r="DC115" s="35">
        <v>1</v>
      </c>
      <c r="DD115" s="35">
        <v>0</v>
      </c>
      <c r="DE115" s="35" t="s">
        <v>1444</v>
      </c>
      <c r="DO115" s="35" t="s">
        <v>1807</v>
      </c>
      <c r="DP115" s="35">
        <v>1</v>
      </c>
      <c r="DQ115" s="35">
        <v>0</v>
      </c>
      <c r="DR115" s="35">
        <v>0</v>
      </c>
      <c r="DS115" s="35">
        <v>0</v>
      </c>
      <c r="DT115" s="35">
        <v>0</v>
      </c>
      <c r="DU115" s="35">
        <v>1</v>
      </c>
      <c r="DV115" s="35">
        <v>0</v>
      </c>
      <c r="DW115" s="35">
        <v>0</v>
      </c>
      <c r="DX115" s="35">
        <v>0</v>
      </c>
      <c r="DY115" s="35">
        <v>0</v>
      </c>
      <c r="DZ115" s="35">
        <v>0</v>
      </c>
      <c r="EA115" s="35">
        <v>0</v>
      </c>
      <c r="EB115" s="35">
        <v>0</v>
      </c>
      <c r="EC115" s="35">
        <v>0</v>
      </c>
      <c r="ED115" s="35">
        <v>0</v>
      </c>
      <c r="EE115" s="35">
        <v>0</v>
      </c>
      <c r="EL115" s="35">
        <v>4</v>
      </c>
      <c r="EM115" s="35">
        <v>4</v>
      </c>
      <c r="EN115" s="35">
        <v>4</v>
      </c>
      <c r="EO115" s="35">
        <v>4</v>
      </c>
      <c r="EP115" s="35">
        <v>4</v>
      </c>
      <c r="EQ115" s="35">
        <v>4</v>
      </c>
      <c r="ER115" s="35">
        <v>4</v>
      </c>
      <c r="ES115" s="35" t="s">
        <v>1599</v>
      </c>
      <c r="ET115" s="35">
        <v>4</v>
      </c>
      <c r="EU115" s="35">
        <v>4</v>
      </c>
      <c r="EV115" s="35">
        <v>3</v>
      </c>
      <c r="EW115" s="35">
        <v>3</v>
      </c>
      <c r="EX115" s="35">
        <v>2</v>
      </c>
      <c r="EY115" s="35">
        <v>3</v>
      </c>
      <c r="EZ115" s="35">
        <v>4</v>
      </c>
      <c r="FA115" s="35">
        <v>3</v>
      </c>
      <c r="FB115" s="35">
        <v>3</v>
      </c>
      <c r="FC115" s="35">
        <v>2</v>
      </c>
      <c r="FD115" s="35">
        <v>3</v>
      </c>
      <c r="FE115" s="35">
        <v>3</v>
      </c>
      <c r="FF115" s="35">
        <v>2</v>
      </c>
      <c r="FG115" s="35">
        <v>3</v>
      </c>
      <c r="FH115" s="35" t="s">
        <v>1317</v>
      </c>
      <c r="FI115" s="35" t="s">
        <v>51</v>
      </c>
      <c r="FJ115"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excursionniste</v>
      </c>
      <c r="FK115" s="48" t="str">
        <f>IF(Tableau2[[#This Row],['[tour_exc']]]="excursionniste","exc",IF(Tableau2[[#This Row],['[categorie_corrige']]]="Itinérant","iti","tour"))</f>
        <v>exc</v>
      </c>
      <c r="FL115" s="48" t="str">
        <f>CONCATENATE(Tableau2[[#This Row],['[id_troncon']]],"-",Tableau2[[#This Row],['[profil']]])</f>
        <v>4-exc</v>
      </c>
      <c r="FM115" s="37"/>
      <c r="FN115" s="72" t="s">
        <v>1599</v>
      </c>
      <c r="FS115" s="48" t="str">
        <f>IF(AND(ISTEXT(Tableau2[[#This Row],['[mode_heb_regroupe']]]),Tableau2[[#This Row],['[mode_heb_regroupe']]]="Non marchand"),"Non marchand",IF(AND(ISTEXT(Tableau2[[#This Row],['[mode_heb_regroupe']]]),Tableau2[[#This Row],['[mode_heb_regroupe']]]&lt;&gt;"Non marchand"),"Marchand",""))</f>
        <v/>
      </c>
      <c r="FY115" s="60" t="str">
        <f>IF(ISNUMBER(Tableau2[[#This Row],['[distance_heb_enq']]]),Tableau2[[#This Row],['[distance_heb_enq']]]*(1.1+0.3*EXP(-Tableau2[[#This Row],['[distance_heb_enq']]]/20)),"")</f>
        <v/>
      </c>
      <c r="GM115" s="35"/>
      <c r="GN115" s="35" t="s">
        <v>1599</v>
      </c>
      <c r="GO115" s="35"/>
      <c r="GP115" s="35"/>
      <c r="GQ115" s="35"/>
      <c r="GY115" s="48"/>
      <c r="HB115" s="48" t="str">
        <f>IF(ISNUMBER(Tableau2[[#This Row],['[tour_dep_to']]]),Tableau2[[#This Row],['[tour_dep_to']]]/Tableau2[[#This Row],['[tour_to_nb_jour']]],"")</f>
        <v/>
      </c>
      <c r="HE115" s="20" t="s">
        <v>51</v>
      </c>
      <c r="HF115" s="48" t="str">
        <f>IF(AND(ISTEXT(Tableau2[[#This Row],['[intention_dep']]]),Tableau2[[#This Row],['[tour_exc']]]="excursionniste"),Tableau2[[#This Row],['[intention_dep']]],"")</f>
        <v>Non</v>
      </c>
      <c r="HG115" s="48" t="str">
        <f>IF(AND(ISTEXT(Tableau2[[#This Row],['[intention_dep']]]),Tableau2[[#This Row],['[tour_exc']]]="touriste"),Tableau2[[#This Row],['[intention_dep']]],"")</f>
        <v/>
      </c>
      <c r="HJ115" s="20"/>
      <c r="HN115" s="20" t="s">
        <v>1599</v>
      </c>
      <c r="HO115" s="20"/>
      <c r="HP115" s="20" t="s">
        <v>1599</v>
      </c>
      <c r="HQ115" s="20"/>
      <c r="HR115" s="20" t="s">
        <v>1599</v>
      </c>
      <c r="HS115" s="20"/>
      <c r="HT115" s="20" t="s">
        <v>1599</v>
      </c>
      <c r="HU115" s="20"/>
      <c r="HX115" s="20" t="s">
        <v>1599</v>
      </c>
      <c r="JW115"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
      </c>
      <c r="JX115"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115" s="35" t="s">
        <v>1924</v>
      </c>
      <c r="KA115" s="35">
        <v>0</v>
      </c>
      <c r="KB115" s="35">
        <v>1</v>
      </c>
      <c r="KC115" s="35">
        <v>1</v>
      </c>
      <c r="KD115" s="35" t="s">
        <v>1451</v>
      </c>
      <c r="KE115" s="48"/>
      <c r="KF115" s="35" t="s">
        <v>782</v>
      </c>
      <c r="KG115" s="48"/>
      <c r="KH115" s="44">
        <v>17440</v>
      </c>
      <c r="KI115" s="35" t="s">
        <v>1281</v>
      </c>
      <c r="KL115" s="48" t="str">
        <f>IF(ISNUMBER(Tableau2[[#This Row],['[distance_domicile_enq']]]),Tableau2[[#This Row],['[distance_domicile_enq']]]*(1.1+0.3*EXP(-Tableau2[[#This Row],['[distance_domicile_enq']]]/20)),"")</f>
        <v/>
      </c>
      <c r="KN115" s="48"/>
      <c r="KO115" s="48"/>
      <c r="KP115" s="35">
        <v>54</v>
      </c>
      <c r="KQ115" s="35" t="s">
        <v>1301</v>
      </c>
      <c r="KR115" s="35"/>
      <c r="KS115" s="35"/>
    </row>
    <row r="116" spans="1:311" x14ac:dyDescent="0.2">
      <c r="A116" s="35" t="s">
        <v>1612</v>
      </c>
      <c r="B116" s="35" t="s">
        <v>568</v>
      </c>
      <c r="C116" s="35" t="s">
        <v>285</v>
      </c>
      <c r="D116" s="60">
        <v>1</v>
      </c>
      <c r="E116" s="48">
        <f>Tableau2[[#This Row],['[taille_totale_groupe_corrige']]]/Tableau2[[#This Row],['[nb_repondant_groupe']]]</f>
        <v>2</v>
      </c>
      <c r="F116" s="48"/>
      <c r="G116" s="48" t="str">
        <f>CONCATENATE(Tableau2[[#This Row],['[id_site_enq']]],"-",Tableau2[[#This Row],['[date_enq_num']]],"-",Tableau2[[#This Row],['[categorie_corrige']]])</f>
        <v>50-43358-</v>
      </c>
      <c r="H116" s="61">
        <v>1</v>
      </c>
      <c r="I116" s="35">
        <v>50</v>
      </c>
      <c r="J116" s="35" t="s">
        <v>795</v>
      </c>
      <c r="K116" s="36">
        <v>43358</v>
      </c>
      <c r="L116" s="37">
        <f t="shared" si="3"/>
        <v>43358</v>
      </c>
      <c r="M116" s="35">
        <v>18</v>
      </c>
      <c r="N116" s="35">
        <v>17</v>
      </c>
      <c r="P116" s="35">
        <v>43</v>
      </c>
      <c r="Q116" s="35">
        <v>4</v>
      </c>
      <c r="R116" s="60" t="str">
        <f>IF(OR(ISNUMBER(Tableau2[[#This Row],['[monvelo_musc']]]),ISNUMBER(Tableau2[[#This Row],['[monvelo_vae']]]),ISNUMBER(Tableau2[[#This Row],['[pret_musc']]]),ISNUMBER(Tableau2[[#This Row],['[pret_vae']]]),ISNUMBER(Tableau2[[#This Row],['[loc_vae']]]),ISNUMBER(Tableau2[[#This Row],['[loc_musc']]])),SUM(Tableau2[[#This Row],['[monvelo_musc']]:['[loc_vae']]]),"")</f>
        <v/>
      </c>
      <c r="S116" s="60" t="str">
        <f>IF(OR(ISNUMBER(Tableau2[[#This Row],['[monvelo_vae']]]),ISNUMBER(Tableau2[[#This Row],['[pret_vae']]]),ISNUMBER(Tableau2[[#This Row],['[loc_vae']]])),Tableau2[[#This Row],['[monvelo_vae']]]+Tableau2[[#This Row],['[pret_vae']]]+Tableau2[[#This Row],['[loc_vae']]],"")</f>
        <v/>
      </c>
      <c r="T116" s="60" t="str">
        <f>IF(OR(ISNUMBER(Tableau2[[#This Row],['[monvelo_musc']]]),ISNUMBER(Tableau2[[#This Row],['[pret_musc']]]),ISNUMBER(Tableau2[[#This Row],['[loc_musc']]])),Tableau2[[#This Row],['[monvelo_musc']]]+Tableau2[[#This Row],['[pret_musc']]]+Tableau2[[#This Row],['[loc_musc']]],"")</f>
        <v/>
      </c>
      <c r="U116" s="60" t="str">
        <f>IF(OR(ISNUMBER(Tableau2[[#This Row],['[loc_musc']]]),ISNUMBER(Tableau2[[#This Row],['[loc_vae']]])),Tableau2[[#This Row],['[loc_musc']]]+Tableau2[[#This Row],['[loc_vae']]],"")</f>
        <v/>
      </c>
      <c r="AL116" s="35" t="s">
        <v>1274</v>
      </c>
      <c r="AM116" s="48" t="s">
        <v>1274</v>
      </c>
      <c r="AN116" s="35" t="s">
        <v>50</v>
      </c>
      <c r="AP116" s="37">
        <v>30</v>
      </c>
      <c r="AQ116" s="72">
        <v>30</v>
      </c>
      <c r="AR116" s="72">
        <v>30</v>
      </c>
      <c r="AS116" s="72">
        <f>Tableau2[[#This Row],['[km_sortie_corrige']]]*Tableau2[[#This Row],['[coef_red']]]</f>
        <v>0</v>
      </c>
      <c r="AT116" s="72">
        <f>Tableau2[[#This Row],['[km_sortie_corrige']]]*Tableau2[[#This Row],['[coef_red']]]*IF(Tableau2[[#This Row],['[type_trajet']]]="Boucle",0.4,1)</f>
        <v>0</v>
      </c>
      <c r="AU116" s="35" t="s">
        <v>1276</v>
      </c>
      <c r="AW116" s="35" t="s">
        <v>1277</v>
      </c>
      <c r="AX116" s="35">
        <v>1</v>
      </c>
      <c r="AY116" s="35">
        <v>0</v>
      </c>
      <c r="AZ116" s="35">
        <v>0</v>
      </c>
      <c r="BA116" s="35">
        <v>0</v>
      </c>
      <c r="BB116" s="35">
        <v>0</v>
      </c>
      <c r="BC116" s="35">
        <v>0</v>
      </c>
      <c r="BD116" s="35">
        <v>0</v>
      </c>
      <c r="BE116" s="35">
        <v>0</v>
      </c>
      <c r="BH116" s="37">
        <v>1</v>
      </c>
      <c r="BI116" s="48" t="str">
        <f>IF(OR(Tableau2[[#This Row],['[type_groupe']]]="En famille",Tableau2[[#This Row],['[type_groupe']]]="Avec des amis",Tableau2[[#This Row],['[type_groupe']]]="En club",Tableau2[[#This Row],['[type_groupe']]]="En groupe avec une agence ou TO"),"En groupe",Tableau2[[#This Row],['[type_groupe']]])</f>
        <v>En couple</v>
      </c>
      <c r="BJ116"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couple</v>
      </c>
      <c r="BK116" s="35" t="s">
        <v>1311</v>
      </c>
      <c r="BL116" s="35">
        <v>0</v>
      </c>
      <c r="BM116" s="35">
        <v>1</v>
      </c>
      <c r="BN116" s="35">
        <v>0</v>
      </c>
      <c r="BO116" s="35">
        <v>0</v>
      </c>
      <c r="BP116" s="35">
        <v>0</v>
      </c>
      <c r="BQ116" s="35">
        <v>0</v>
      </c>
      <c r="BR116" s="35">
        <v>0</v>
      </c>
      <c r="BU116" s="72">
        <f>Tableau2[[#This Row],['[nb_enfants']]]+Tableau2[[#This Row],['[nb_adultes']]]</f>
        <v>2</v>
      </c>
      <c r="BV116" s="72">
        <f>Tableau2[[#This Row],['[taille_totale_groupe']]]</f>
        <v>2</v>
      </c>
      <c r="BW116" s="37">
        <v>0</v>
      </c>
      <c r="BX116" s="37">
        <v>2</v>
      </c>
      <c r="BY116" s="35" t="s">
        <v>1675</v>
      </c>
      <c r="BZ116" s="35">
        <v>1</v>
      </c>
      <c r="CA116" s="35">
        <v>0</v>
      </c>
      <c r="CB116" s="35">
        <v>0</v>
      </c>
      <c r="CC116" s="35">
        <v>0</v>
      </c>
      <c r="CD116" s="35">
        <v>0</v>
      </c>
      <c r="CE116" s="35">
        <v>0</v>
      </c>
      <c r="CF116" s="35">
        <v>0</v>
      </c>
      <c r="CG116" s="35">
        <v>1</v>
      </c>
      <c r="CH116" s="35">
        <v>0</v>
      </c>
      <c r="CI116" s="35">
        <v>0</v>
      </c>
      <c r="CJ116" s="35">
        <v>0</v>
      </c>
      <c r="CK116" s="35">
        <v>0</v>
      </c>
      <c r="CL116" s="35">
        <v>0</v>
      </c>
      <c r="CO116" s="35" t="s">
        <v>1322</v>
      </c>
      <c r="CP116" s="35">
        <v>20</v>
      </c>
      <c r="CQ116" s="35" t="s">
        <v>1772</v>
      </c>
      <c r="CR116" s="35">
        <v>0</v>
      </c>
      <c r="CS116" s="35">
        <v>0</v>
      </c>
      <c r="CT116" s="35">
        <v>0</v>
      </c>
      <c r="CU116" s="35">
        <v>0</v>
      </c>
      <c r="CV116" s="35">
        <v>0</v>
      </c>
      <c r="CW116" s="35">
        <v>0</v>
      </c>
      <c r="CX116" s="35">
        <v>0</v>
      </c>
      <c r="CY116" s="35">
        <v>0</v>
      </c>
      <c r="CZ116" s="35">
        <v>0</v>
      </c>
      <c r="DA116" s="35">
        <v>0</v>
      </c>
      <c r="DB116" s="35">
        <v>0</v>
      </c>
      <c r="DC116" s="35">
        <v>1</v>
      </c>
      <c r="DD116" s="35">
        <v>0</v>
      </c>
      <c r="DO116" s="35" t="s">
        <v>1805</v>
      </c>
      <c r="DP116" s="35">
        <v>1</v>
      </c>
      <c r="DQ116" s="35">
        <v>0</v>
      </c>
      <c r="DR116" s="35">
        <v>0</v>
      </c>
      <c r="DS116" s="35">
        <v>0</v>
      </c>
      <c r="DT116" s="35">
        <v>0</v>
      </c>
      <c r="DU116" s="35">
        <v>0</v>
      </c>
      <c r="DV116" s="35">
        <v>0</v>
      </c>
      <c r="DW116" s="35">
        <v>0</v>
      </c>
      <c r="DX116" s="35">
        <v>1</v>
      </c>
      <c r="DY116" s="35">
        <v>0</v>
      </c>
      <c r="DZ116" s="35">
        <v>0</v>
      </c>
      <c r="EA116" s="35">
        <v>0</v>
      </c>
      <c r="EB116" s="35">
        <v>0</v>
      </c>
      <c r="EC116" s="35">
        <v>1</v>
      </c>
      <c r="ED116" s="35">
        <v>0</v>
      </c>
      <c r="EE116" s="35">
        <v>0</v>
      </c>
      <c r="EL116" s="35">
        <v>4</v>
      </c>
      <c r="EM116" s="35">
        <v>4</v>
      </c>
      <c r="EN116" s="35">
        <v>4</v>
      </c>
      <c r="EO116" s="35">
        <v>4</v>
      </c>
      <c r="EP116" s="35">
        <v>3</v>
      </c>
      <c r="EQ116" s="35">
        <v>3</v>
      </c>
      <c r="ER116" s="35">
        <v>3</v>
      </c>
      <c r="ES116" s="35">
        <v>4</v>
      </c>
      <c r="ET116" s="35">
        <v>4</v>
      </c>
      <c r="EU116" s="35">
        <v>3</v>
      </c>
      <c r="EV116" s="35">
        <v>3</v>
      </c>
      <c r="EW116" s="35" t="s">
        <v>1599</v>
      </c>
      <c r="EX116" s="35" t="s">
        <v>1599</v>
      </c>
      <c r="EY116" s="35" t="s">
        <v>1599</v>
      </c>
      <c r="EZ116" s="35">
        <v>2</v>
      </c>
      <c r="FA116" s="35">
        <v>3</v>
      </c>
      <c r="FB116" s="35">
        <v>3</v>
      </c>
      <c r="FC116" s="35" t="s">
        <v>1599</v>
      </c>
      <c r="FD116" s="35" t="s">
        <v>1599</v>
      </c>
      <c r="FE116" s="35">
        <v>2</v>
      </c>
      <c r="FF116" s="35">
        <v>2</v>
      </c>
      <c r="FG116" s="35" t="s">
        <v>1599</v>
      </c>
      <c r="FH116" s="35" t="s">
        <v>1881</v>
      </c>
      <c r="FI116" s="35" t="s">
        <v>51</v>
      </c>
      <c r="FJ116"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excursionniste</v>
      </c>
      <c r="FK116" s="48" t="str">
        <f>IF(Tableau2[[#This Row],['[tour_exc']]]="excursionniste","exc",IF(Tableau2[[#This Row],['[categorie_corrige']]]="Itinérant","iti","tour"))</f>
        <v>exc</v>
      </c>
      <c r="FL116" s="48" t="str">
        <f>CONCATENATE(Tableau2[[#This Row],['[id_troncon']]],"-",Tableau2[[#This Row],['[profil']]])</f>
        <v>4-exc</v>
      </c>
      <c r="FM116" s="37"/>
      <c r="FN116" s="72" t="s">
        <v>1599</v>
      </c>
      <c r="FS116" s="48" t="str">
        <f>IF(AND(ISTEXT(Tableau2[[#This Row],['[mode_heb_regroupe']]]),Tableau2[[#This Row],['[mode_heb_regroupe']]]="Non marchand"),"Non marchand",IF(AND(ISTEXT(Tableau2[[#This Row],['[mode_heb_regroupe']]]),Tableau2[[#This Row],['[mode_heb_regroupe']]]&lt;&gt;"Non marchand"),"Marchand",""))</f>
        <v/>
      </c>
      <c r="FY116" s="60" t="str">
        <f>IF(ISNUMBER(Tableau2[[#This Row],['[distance_heb_enq']]]),Tableau2[[#This Row],['[distance_heb_enq']]]*(1.1+0.3*EXP(-Tableau2[[#This Row],['[distance_heb_enq']]]/20)),"")</f>
        <v/>
      </c>
      <c r="GM116" s="35"/>
      <c r="GN116" s="35" t="s">
        <v>1599</v>
      </c>
      <c r="GO116" s="35"/>
      <c r="GP116" s="35"/>
      <c r="GQ116" s="35"/>
      <c r="GY116" s="48"/>
      <c r="HB116" s="48" t="str">
        <f>IF(ISNUMBER(Tableau2[[#This Row],['[tour_dep_to']]]),Tableau2[[#This Row],['[tour_dep_to']]]/Tableau2[[#This Row],['[tour_to_nb_jour']]],"")</f>
        <v/>
      </c>
      <c r="HE116" s="20" t="s">
        <v>51</v>
      </c>
      <c r="HF116" s="48" t="str">
        <f>IF(AND(ISTEXT(Tableau2[[#This Row],['[intention_dep']]]),Tableau2[[#This Row],['[tour_exc']]]="excursionniste"),Tableau2[[#This Row],['[intention_dep']]],"")</f>
        <v>Non</v>
      </c>
      <c r="HG116" s="48" t="str">
        <f>IF(AND(ISTEXT(Tableau2[[#This Row],['[intention_dep']]]),Tableau2[[#This Row],['[tour_exc']]]="touriste"),Tableau2[[#This Row],['[intention_dep']]],"")</f>
        <v/>
      </c>
      <c r="HJ116" s="20"/>
      <c r="HN116" s="20" t="s">
        <v>1599</v>
      </c>
      <c r="HO116" s="20"/>
      <c r="HP116" s="20" t="s">
        <v>1599</v>
      </c>
      <c r="HQ116" s="20"/>
      <c r="HR116" s="20" t="s">
        <v>1599</v>
      </c>
      <c r="HS116" s="20"/>
      <c r="HT116" s="20" t="s">
        <v>1599</v>
      </c>
      <c r="HU116" s="20"/>
      <c r="HX116" s="20" t="s">
        <v>1599</v>
      </c>
      <c r="JW116"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
      </c>
      <c r="JX116"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116" s="35" t="s">
        <v>1325</v>
      </c>
      <c r="KA116" s="35">
        <v>1</v>
      </c>
      <c r="KB116" s="35">
        <v>0</v>
      </c>
      <c r="KC116" s="35">
        <v>0</v>
      </c>
      <c r="KD116" s="35"/>
      <c r="KE116" s="48"/>
      <c r="KF116" s="35" t="s">
        <v>1376</v>
      </c>
      <c r="KG116" s="48"/>
      <c r="KH116" s="44">
        <v>17690</v>
      </c>
      <c r="KI116" s="35" t="s">
        <v>1281</v>
      </c>
      <c r="KL116" s="48" t="str">
        <f>IF(ISNUMBER(Tableau2[[#This Row],['[distance_domicile_enq']]]),Tableau2[[#This Row],['[distance_domicile_enq']]]*(1.1+0.3*EXP(-Tableau2[[#This Row],['[distance_domicile_enq']]]/20)),"")</f>
        <v/>
      </c>
      <c r="KN116" s="48"/>
      <c r="KO116" s="48"/>
      <c r="KP116" s="35">
        <v>50</v>
      </c>
      <c r="KQ116" s="35" t="s">
        <v>1301</v>
      </c>
      <c r="KR116" s="35" t="s">
        <v>1336</v>
      </c>
      <c r="KS116" s="35"/>
      <c r="KU116" s="35">
        <v>5000</v>
      </c>
      <c r="KW116" s="35" t="s">
        <v>1284</v>
      </c>
    </row>
    <row r="117" spans="1:311" x14ac:dyDescent="0.2">
      <c r="A117" s="35" t="s">
        <v>1612</v>
      </c>
      <c r="B117" s="35" t="s">
        <v>568</v>
      </c>
      <c r="C117" s="35" t="s">
        <v>105</v>
      </c>
      <c r="D117" s="60">
        <v>2</v>
      </c>
      <c r="E117" s="48">
        <f>Tableau2[[#This Row],['[taille_totale_groupe_corrige']]]/Tableau2[[#This Row],['[nb_repondant_groupe']]]</f>
        <v>1</v>
      </c>
      <c r="F117" s="48"/>
      <c r="G117" s="48" t="str">
        <f>CONCATENATE(Tableau2[[#This Row],['[id_site_enq']]],"-",Tableau2[[#This Row],['[date_enq_num']]],"-",Tableau2[[#This Row],['[categorie_corrige']]])</f>
        <v>50-43235-</v>
      </c>
      <c r="H117" s="61">
        <v>2</v>
      </c>
      <c r="I117" s="35">
        <v>50</v>
      </c>
      <c r="J117" s="35" t="s">
        <v>795</v>
      </c>
      <c r="K117" s="36">
        <v>43235</v>
      </c>
      <c r="L117" s="37">
        <f t="shared" ref="L117:L130" si="4">K117</f>
        <v>43235</v>
      </c>
      <c r="M117" s="35">
        <v>9</v>
      </c>
      <c r="N117" s="35">
        <v>17</v>
      </c>
      <c r="P117" s="35">
        <v>43</v>
      </c>
      <c r="Q117" s="35">
        <v>4</v>
      </c>
      <c r="R117" s="60" t="str">
        <f>IF(OR(ISNUMBER(Tableau2[[#This Row],['[monvelo_musc']]]),ISNUMBER(Tableau2[[#This Row],['[monvelo_vae']]]),ISNUMBER(Tableau2[[#This Row],['[pret_musc']]]),ISNUMBER(Tableau2[[#This Row],['[pret_vae']]]),ISNUMBER(Tableau2[[#This Row],['[loc_vae']]]),ISNUMBER(Tableau2[[#This Row],['[loc_musc']]])),SUM(Tableau2[[#This Row],['[monvelo_musc']]:['[loc_vae']]]),"")</f>
        <v/>
      </c>
      <c r="S117" s="60" t="str">
        <f>IF(OR(ISNUMBER(Tableau2[[#This Row],['[monvelo_vae']]]),ISNUMBER(Tableau2[[#This Row],['[pret_vae']]]),ISNUMBER(Tableau2[[#This Row],['[loc_vae']]])),Tableau2[[#This Row],['[monvelo_vae']]]+Tableau2[[#This Row],['[pret_vae']]]+Tableau2[[#This Row],['[loc_vae']]],"")</f>
        <v/>
      </c>
      <c r="T117" s="60" t="str">
        <f>IF(OR(ISNUMBER(Tableau2[[#This Row],['[monvelo_musc']]]),ISNUMBER(Tableau2[[#This Row],['[pret_musc']]]),ISNUMBER(Tableau2[[#This Row],['[loc_musc']]])),Tableau2[[#This Row],['[monvelo_musc']]]+Tableau2[[#This Row],['[pret_musc']]]+Tableau2[[#This Row],['[loc_musc']]],"")</f>
        <v/>
      </c>
      <c r="U117" s="60" t="str">
        <f>IF(OR(ISNUMBER(Tableau2[[#This Row],['[loc_musc']]]),ISNUMBER(Tableau2[[#This Row],['[loc_vae']]])),Tableau2[[#This Row],['[loc_musc']]]+Tableau2[[#This Row],['[loc_vae']]],"")</f>
        <v/>
      </c>
      <c r="AL117" s="35" t="s">
        <v>1285</v>
      </c>
      <c r="AM117" s="48" t="s">
        <v>1285</v>
      </c>
      <c r="AN117" s="35" t="s">
        <v>52</v>
      </c>
      <c r="AP117" s="37">
        <v>60</v>
      </c>
      <c r="AQ117" s="72">
        <v>60</v>
      </c>
      <c r="AR117" s="72">
        <v>60</v>
      </c>
      <c r="AS117" s="72">
        <f>Tableau2[[#This Row],['[km_sortie_corrige']]]*Tableau2[[#This Row],['[coef_red']]]</f>
        <v>0</v>
      </c>
      <c r="AT117" s="72">
        <f>Tableau2[[#This Row],['[km_sortie_corrige']]]*Tableau2[[#This Row],['[coef_red']]]*IF(Tableau2[[#This Row],['[type_trajet']]]="Boucle",0.4,1)</f>
        <v>0</v>
      </c>
      <c r="AU117" s="35" t="s">
        <v>1286</v>
      </c>
      <c r="AW117" s="35" t="s">
        <v>1277</v>
      </c>
      <c r="AX117" s="35">
        <v>1</v>
      </c>
      <c r="AY117" s="35">
        <v>0</v>
      </c>
      <c r="AZ117" s="35">
        <v>0</v>
      </c>
      <c r="BA117" s="35">
        <v>0</v>
      </c>
      <c r="BB117" s="35">
        <v>0</v>
      </c>
      <c r="BC117" s="35">
        <v>0</v>
      </c>
      <c r="BD117" s="35">
        <v>0</v>
      </c>
      <c r="BE117" s="35">
        <v>0</v>
      </c>
      <c r="BH117" s="37">
        <v>3</v>
      </c>
      <c r="BI117" s="48" t="str">
        <f>IF(OR(Tableau2[[#This Row],['[type_groupe']]]="En famille",Tableau2[[#This Row],['[type_groupe']]]="Avec des amis",Tableau2[[#This Row],['[type_groupe']]]="En club",Tableau2[[#This Row],['[type_groupe']]]="En groupe avec une agence ou TO"),"En groupe",Tableau2[[#This Row],['[type_groupe']]])</f>
        <v>En couple</v>
      </c>
      <c r="BJ117"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couple</v>
      </c>
      <c r="BK117" s="35" t="s">
        <v>1311</v>
      </c>
      <c r="BL117" s="35">
        <v>0</v>
      </c>
      <c r="BM117" s="35">
        <v>1</v>
      </c>
      <c r="BN117" s="35">
        <v>0</v>
      </c>
      <c r="BO117" s="35">
        <v>0</v>
      </c>
      <c r="BP117" s="35">
        <v>0</v>
      </c>
      <c r="BQ117" s="35">
        <v>0</v>
      </c>
      <c r="BR117" s="35">
        <v>0</v>
      </c>
      <c r="BU117" s="72">
        <f>Tableau2[[#This Row],['[nb_enfants']]]+Tableau2[[#This Row],['[nb_adultes']]]</f>
        <v>2</v>
      </c>
      <c r="BV117" s="72">
        <f>Tableau2[[#This Row],['[taille_totale_groupe']]]</f>
        <v>2</v>
      </c>
      <c r="BW117" s="37">
        <v>0</v>
      </c>
      <c r="BX117" s="37">
        <v>2</v>
      </c>
      <c r="BY117" s="35" t="s">
        <v>1304</v>
      </c>
      <c r="BZ117" s="35">
        <v>0</v>
      </c>
      <c r="CA117" s="35">
        <v>1</v>
      </c>
      <c r="CB117" s="35">
        <v>0</v>
      </c>
      <c r="CC117" s="35">
        <v>0</v>
      </c>
      <c r="CD117" s="35">
        <v>0</v>
      </c>
      <c r="CE117" s="35">
        <v>0</v>
      </c>
      <c r="CF117" s="35">
        <v>0</v>
      </c>
      <c r="CG117" s="35">
        <v>0</v>
      </c>
      <c r="CH117" s="35">
        <v>0</v>
      </c>
      <c r="CI117" s="35">
        <v>0</v>
      </c>
      <c r="CJ117" s="35">
        <v>0</v>
      </c>
      <c r="CK117" s="35">
        <v>0</v>
      </c>
      <c r="CL117" s="35">
        <v>0</v>
      </c>
      <c r="CO117" s="35" t="s">
        <v>1291</v>
      </c>
      <c r="CP117" s="35">
        <v>5</v>
      </c>
      <c r="CQ117" s="35" t="s">
        <v>1760</v>
      </c>
      <c r="CR117" s="35">
        <v>0</v>
      </c>
      <c r="CS117" s="35">
        <v>0</v>
      </c>
      <c r="CT117" s="35">
        <v>0</v>
      </c>
      <c r="CU117" s="35">
        <v>1</v>
      </c>
      <c r="CV117" s="35">
        <v>0</v>
      </c>
      <c r="CW117" s="35">
        <v>1</v>
      </c>
      <c r="CX117" s="35">
        <v>0</v>
      </c>
      <c r="CY117" s="35">
        <v>0</v>
      </c>
      <c r="CZ117" s="35">
        <v>0</v>
      </c>
      <c r="DA117" s="35">
        <v>0</v>
      </c>
      <c r="DB117" s="35">
        <v>0</v>
      </c>
      <c r="DC117" s="35">
        <v>0</v>
      </c>
      <c r="DD117" s="35">
        <v>0</v>
      </c>
      <c r="DH117" s="35" t="s">
        <v>1433</v>
      </c>
      <c r="DO117" s="35" t="s">
        <v>1852</v>
      </c>
      <c r="DP117" s="35">
        <v>1</v>
      </c>
      <c r="DQ117" s="35">
        <v>0</v>
      </c>
      <c r="DR117" s="35">
        <v>0</v>
      </c>
      <c r="DS117" s="35">
        <v>0</v>
      </c>
      <c r="DT117" s="35">
        <v>0</v>
      </c>
      <c r="DU117" s="35">
        <v>0</v>
      </c>
      <c r="DV117" s="35">
        <v>0</v>
      </c>
      <c r="DW117" s="35">
        <v>0</v>
      </c>
      <c r="DX117" s="35">
        <v>1</v>
      </c>
      <c r="DY117" s="35">
        <v>1</v>
      </c>
      <c r="DZ117" s="35">
        <v>1</v>
      </c>
      <c r="EA117" s="35">
        <v>0</v>
      </c>
      <c r="EB117" s="35">
        <v>1</v>
      </c>
      <c r="EC117" s="35">
        <v>0</v>
      </c>
      <c r="ED117" s="35">
        <v>0</v>
      </c>
      <c r="EE117" s="35">
        <v>0</v>
      </c>
      <c r="EL117" s="35">
        <v>4</v>
      </c>
      <c r="EM117" s="35">
        <v>4</v>
      </c>
      <c r="EN117" s="35">
        <v>4</v>
      </c>
      <c r="EO117" s="35">
        <v>4</v>
      </c>
      <c r="EP117" s="35">
        <v>4</v>
      </c>
      <c r="EQ117" s="35">
        <v>4</v>
      </c>
      <c r="ER117" s="35">
        <v>4</v>
      </c>
      <c r="ES117" s="35">
        <v>4</v>
      </c>
      <c r="ET117" s="35">
        <v>4</v>
      </c>
      <c r="EU117" s="35">
        <v>4</v>
      </c>
      <c r="EV117" s="35">
        <v>4</v>
      </c>
      <c r="EW117" s="35">
        <v>4</v>
      </c>
      <c r="EX117" s="35">
        <v>3</v>
      </c>
      <c r="EY117" s="35" t="s">
        <v>1599</v>
      </c>
      <c r="EZ117" s="35">
        <v>4</v>
      </c>
      <c r="FA117" s="35">
        <v>4</v>
      </c>
      <c r="FB117" s="35">
        <v>3</v>
      </c>
      <c r="FC117" s="35" t="s">
        <v>1599</v>
      </c>
      <c r="FD117" s="35" t="s">
        <v>1599</v>
      </c>
      <c r="FE117" s="35">
        <v>3</v>
      </c>
      <c r="FF117" s="35" t="s">
        <v>1599</v>
      </c>
      <c r="FG117" s="35">
        <v>3</v>
      </c>
      <c r="FH117" s="35" t="s">
        <v>1296</v>
      </c>
      <c r="FI117" s="35" t="s">
        <v>54</v>
      </c>
      <c r="FJ117"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touriste</v>
      </c>
      <c r="FK117" s="48" t="str">
        <f>IF(Tableau2[[#This Row],['[tour_exc']]]="excursionniste","exc",IF(Tableau2[[#This Row],['[categorie_corrige']]]="Itinérant","iti","tour"))</f>
        <v>tour</v>
      </c>
      <c r="FL117" s="48" t="str">
        <f>CONCATENATE(Tableau2[[#This Row],['[id_troncon']]],"-",Tableau2[[#This Row],['[profil']]])</f>
        <v>4-tour</v>
      </c>
      <c r="FM117" s="37">
        <v>8</v>
      </c>
      <c r="FN117" s="72">
        <v>8</v>
      </c>
      <c r="FO117" s="35" t="s">
        <v>1319</v>
      </c>
      <c r="FR117" s="48" t="s">
        <v>2022</v>
      </c>
      <c r="FS117" s="48" t="str">
        <f>IF(AND(ISTEXT(Tableau2[[#This Row],['[mode_heb_regroupe']]]),Tableau2[[#This Row],['[mode_heb_regroupe']]]="Non marchand"),"Non marchand",IF(AND(ISTEXT(Tableau2[[#This Row],['[mode_heb_regroupe']]]),Tableau2[[#This Row],['[mode_heb_regroupe']]]&lt;&gt;"Non marchand"),"Marchand",""))</f>
        <v>Marchand</v>
      </c>
      <c r="FT117" s="35" t="s">
        <v>54</v>
      </c>
      <c r="FU117" s="37">
        <v>5</v>
      </c>
      <c r="FV117" s="35" t="s">
        <v>795</v>
      </c>
      <c r="FY117" s="60" t="str">
        <f>IF(ISNUMBER(Tableau2[[#This Row],['[distance_heb_enq']]]),Tableau2[[#This Row],['[distance_heb_enq']]]*(1.1+0.3*EXP(-Tableau2[[#This Row],['[distance_heb_enq']]]/20)),"")</f>
        <v/>
      </c>
      <c r="FZ117" s="35" t="s">
        <v>1296</v>
      </c>
      <c r="GB117" s="35" t="s">
        <v>1284</v>
      </c>
      <c r="GD117" s="35">
        <v>400</v>
      </c>
      <c r="GE117" s="35" t="s">
        <v>902</v>
      </c>
      <c r="GF117" s="35" t="s">
        <v>795</v>
      </c>
      <c r="GH117" s="48">
        <v>43</v>
      </c>
      <c r="GI117" s="35" t="s">
        <v>806</v>
      </c>
      <c r="GK117" s="48">
        <v>45</v>
      </c>
      <c r="GL117" s="35" t="s">
        <v>796</v>
      </c>
      <c r="GM117" s="35" t="s">
        <v>1349</v>
      </c>
      <c r="GN117" s="35" t="s">
        <v>1624</v>
      </c>
      <c r="GO117" s="35">
        <v>0</v>
      </c>
      <c r="GP117" s="35">
        <v>1</v>
      </c>
      <c r="GQ117" s="35">
        <v>1</v>
      </c>
      <c r="GR117" s="35">
        <v>0</v>
      </c>
      <c r="GS117" s="35">
        <v>0</v>
      </c>
      <c r="GT117" s="35">
        <v>0</v>
      </c>
      <c r="GU117" s="35">
        <v>0</v>
      </c>
      <c r="GV117" s="35">
        <v>0</v>
      </c>
      <c r="GW117" s="35">
        <v>0</v>
      </c>
      <c r="GY117" s="48"/>
      <c r="HB117" s="48" t="str">
        <f>IF(ISNUMBER(Tableau2[[#This Row],['[tour_dep_to']]]),Tableau2[[#This Row],['[tour_dep_to']]]/Tableau2[[#This Row],['[tour_to_nb_jour']]],"")</f>
        <v/>
      </c>
      <c r="HE117" s="20"/>
      <c r="HF117" s="48" t="str">
        <f>IF(AND(ISTEXT(Tableau2[[#This Row],['[intention_dep']]]),Tableau2[[#This Row],['[tour_exc']]]="excursionniste"),Tableau2[[#This Row],['[intention_dep']]],"")</f>
        <v/>
      </c>
      <c r="HG117" s="48" t="str">
        <f>IF(AND(ISTEXT(Tableau2[[#This Row],['[intention_dep']]]),Tableau2[[#This Row],['[tour_exc']]]="touriste"),Tableau2[[#This Row],['[intention_dep']]],"")</f>
        <v/>
      </c>
      <c r="HJ117" s="20">
        <v>60</v>
      </c>
      <c r="HN117" s="20">
        <v>60</v>
      </c>
      <c r="HO117" s="20"/>
      <c r="HP117" s="20" t="s">
        <v>1599</v>
      </c>
      <c r="HQ117" s="20"/>
      <c r="HR117" s="20" t="s">
        <v>1599</v>
      </c>
      <c r="HS117" s="20"/>
      <c r="HT117" s="20" t="s">
        <v>1599</v>
      </c>
      <c r="HU117" s="20"/>
      <c r="HX117" s="20" t="s">
        <v>1599</v>
      </c>
      <c r="JW117"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pas exploitable</v>
      </c>
      <c r="JX117"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117" s="35" t="s">
        <v>1325</v>
      </c>
      <c r="KA117" s="35">
        <v>1</v>
      </c>
      <c r="KB117" s="35">
        <v>0</v>
      </c>
      <c r="KC117" s="35">
        <v>0</v>
      </c>
      <c r="KD117" s="35"/>
      <c r="KE117" s="48"/>
      <c r="KF117" s="35" t="s">
        <v>1516</v>
      </c>
      <c r="KG117" s="48"/>
      <c r="KH117" s="44">
        <v>90100</v>
      </c>
      <c r="KI117" s="35" t="s">
        <v>1281</v>
      </c>
      <c r="KL117" s="48" t="str">
        <f>IF(ISNUMBER(Tableau2[[#This Row],['[distance_domicile_enq']]]),Tableau2[[#This Row],['[distance_domicile_enq']]]*(1.1+0.3*EXP(-Tableau2[[#This Row],['[distance_domicile_enq']]]/20)),"")</f>
        <v/>
      </c>
      <c r="KN117" s="48"/>
      <c r="KO117" s="48"/>
      <c r="KP117" s="35">
        <v>45</v>
      </c>
      <c r="KQ117" s="35" t="s">
        <v>1301</v>
      </c>
      <c r="KR117" s="35" t="s">
        <v>1302</v>
      </c>
      <c r="KS117" s="35"/>
      <c r="KW117" s="35" t="s">
        <v>1310</v>
      </c>
    </row>
    <row r="118" spans="1:311" x14ac:dyDescent="0.2">
      <c r="A118" s="35" t="s">
        <v>1612</v>
      </c>
      <c r="B118" s="35" t="s">
        <v>568</v>
      </c>
      <c r="C118" s="35" t="s">
        <v>106</v>
      </c>
      <c r="D118" s="60">
        <v>2</v>
      </c>
      <c r="E118" s="48">
        <f>Tableau2[[#This Row],['[taille_totale_groupe_corrige']]]/Tableau2[[#This Row],['[nb_repondant_groupe']]]</f>
        <v>1</v>
      </c>
      <c r="F118" s="48"/>
      <c r="G118" s="48" t="str">
        <f>CONCATENATE(Tableau2[[#This Row],['[id_site_enq']]],"-",Tableau2[[#This Row],['[date_enq_num']]],"-",Tableau2[[#This Row],['[categorie_corrige']]])</f>
        <v>50-43235-</v>
      </c>
      <c r="H118" s="61">
        <v>2</v>
      </c>
      <c r="I118" s="35">
        <v>50</v>
      </c>
      <c r="J118" s="35" t="s">
        <v>795</v>
      </c>
      <c r="K118" s="36">
        <v>43235</v>
      </c>
      <c r="L118" s="37">
        <f t="shared" si="4"/>
        <v>43235</v>
      </c>
      <c r="M118" s="35">
        <v>9</v>
      </c>
      <c r="N118" s="35">
        <v>17</v>
      </c>
      <c r="P118" s="35">
        <v>43</v>
      </c>
      <c r="Q118" s="35">
        <v>4</v>
      </c>
      <c r="R118" s="60" t="str">
        <f>IF(OR(ISNUMBER(Tableau2[[#This Row],['[monvelo_musc']]]),ISNUMBER(Tableau2[[#This Row],['[monvelo_vae']]]),ISNUMBER(Tableau2[[#This Row],['[pret_musc']]]),ISNUMBER(Tableau2[[#This Row],['[pret_vae']]]),ISNUMBER(Tableau2[[#This Row],['[loc_vae']]]),ISNUMBER(Tableau2[[#This Row],['[loc_musc']]])),SUM(Tableau2[[#This Row],['[monvelo_musc']]:['[loc_vae']]]),"")</f>
        <v/>
      </c>
      <c r="S118" s="60" t="str">
        <f>IF(OR(ISNUMBER(Tableau2[[#This Row],['[monvelo_vae']]]),ISNUMBER(Tableau2[[#This Row],['[pret_vae']]]),ISNUMBER(Tableau2[[#This Row],['[loc_vae']]])),Tableau2[[#This Row],['[monvelo_vae']]]+Tableau2[[#This Row],['[pret_vae']]]+Tableau2[[#This Row],['[loc_vae']]],"")</f>
        <v/>
      </c>
      <c r="T118" s="60" t="str">
        <f>IF(OR(ISNUMBER(Tableau2[[#This Row],['[monvelo_musc']]]),ISNUMBER(Tableau2[[#This Row],['[pret_musc']]]),ISNUMBER(Tableau2[[#This Row],['[loc_musc']]])),Tableau2[[#This Row],['[monvelo_musc']]]+Tableau2[[#This Row],['[pret_musc']]]+Tableau2[[#This Row],['[loc_musc']]],"")</f>
        <v/>
      </c>
      <c r="U118" s="60" t="str">
        <f>IF(OR(ISNUMBER(Tableau2[[#This Row],['[loc_musc']]]),ISNUMBER(Tableau2[[#This Row],['[loc_vae']]])),Tableau2[[#This Row],['[loc_musc']]]+Tableau2[[#This Row],['[loc_vae']]],"")</f>
        <v/>
      </c>
      <c r="AL118" s="35" t="s">
        <v>1285</v>
      </c>
      <c r="AM118" s="48" t="s">
        <v>1285</v>
      </c>
      <c r="AN118" s="35" t="s">
        <v>52</v>
      </c>
      <c r="AP118" s="37">
        <v>60</v>
      </c>
      <c r="AQ118" s="72">
        <v>60</v>
      </c>
      <c r="AR118" s="72">
        <v>60</v>
      </c>
      <c r="AS118" s="72">
        <f>Tableau2[[#This Row],['[km_sortie_corrige']]]*Tableau2[[#This Row],['[coef_red']]]</f>
        <v>0</v>
      </c>
      <c r="AT118" s="72">
        <f>Tableau2[[#This Row],['[km_sortie_corrige']]]*Tableau2[[#This Row],['[coef_red']]]*IF(Tableau2[[#This Row],['[type_trajet']]]="Boucle",0.4,1)</f>
        <v>0</v>
      </c>
      <c r="AU118" s="35" t="s">
        <v>1286</v>
      </c>
      <c r="AW118" s="35" t="s">
        <v>201</v>
      </c>
      <c r="AX118" s="35">
        <v>0</v>
      </c>
      <c r="AY118" s="35">
        <v>1</v>
      </c>
      <c r="AZ118" s="35">
        <v>0</v>
      </c>
      <c r="BA118" s="35">
        <v>0</v>
      </c>
      <c r="BB118" s="35">
        <v>0</v>
      </c>
      <c r="BC118" s="35">
        <v>0</v>
      </c>
      <c r="BD118" s="35">
        <v>0</v>
      </c>
      <c r="BE118" s="35">
        <v>0</v>
      </c>
      <c r="BH118" s="37">
        <v>3</v>
      </c>
      <c r="BI118" s="48" t="str">
        <f>IF(OR(Tableau2[[#This Row],['[type_groupe']]]="En famille",Tableau2[[#This Row],['[type_groupe']]]="Avec des amis",Tableau2[[#This Row],['[type_groupe']]]="En club",Tableau2[[#This Row],['[type_groupe']]]="En groupe avec une agence ou TO"),"En groupe",Tableau2[[#This Row],['[type_groupe']]])</f>
        <v>En couple</v>
      </c>
      <c r="BJ118"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couple</v>
      </c>
      <c r="BK118" s="35" t="s">
        <v>1311</v>
      </c>
      <c r="BL118" s="35">
        <v>0</v>
      </c>
      <c r="BM118" s="35">
        <v>1</v>
      </c>
      <c r="BN118" s="35">
        <v>0</v>
      </c>
      <c r="BO118" s="35">
        <v>0</v>
      </c>
      <c r="BP118" s="35">
        <v>0</v>
      </c>
      <c r="BQ118" s="35">
        <v>0</v>
      </c>
      <c r="BR118" s="35">
        <v>0</v>
      </c>
      <c r="BU118" s="72">
        <f>Tableau2[[#This Row],['[nb_enfants']]]+Tableau2[[#This Row],['[nb_adultes']]]</f>
        <v>2</v>
      </c>
      <c r="BV118" s="72">
        <f>Tableau2[[#This Row],['[taille_totale_groupe']]]</f>
        <v>2</v>
      </c>
      <c r="BW118" s="37">
        <v>0</v>
      </c>
      <c r="BX118" s="37">
        <v>2</v>
      </c>
      <c r="BY118" s="35" t="s">
        <v>1698</v>
      </c>
      <c r="BZ118" s="35">
        <v>1</v>
      </c>
      <c r="CA118" s="35">
        <v>0</v>
      </c>
      <c r="CB118" s="35">
        <v>0</v>
      </c>
      <c r="CC118" s="35">
        <v>0</v>
      </c>
      <c r="CD118" s="35">
        <v>0</v>
      </c>
      <c r="CE118" s="35">
        <v>0</v>
      </c>
      <c r="CF118" s="35">
        <v>0</v>
      </c>
      <c r="CG118" s="35">
        <v>1</v>
      </c>
      <c r="CH118" s="35">
        <v>1</v>
      </c>
      <c r="CI118" s="35">
        <v>0</v>
      </c>
      <c r="CJ118" s="35">
        <v>0</v>
      </c>
      <c r="CK118" s="35">
        <v>0</v>
      </c>
      <c r="CL118" s="35">
        <v>0</v>
      </c>
      <c r="CO118" s="35" t="s">
        <v>1291</v>
      </c>
      <c r="CQ118" s="35" t="s">
        <v>1762</v>
      </c>
      <c r="CR118" s="35">
        <v>1</v>
      </c>
      <c r="CS118" s="35">
        <v>0</v>
      </c>
      <c r="CT118" s="35">
        <v>0</v>
      </c>
      <c r="CU118" s="35">
        <v>1</v>
      </c>
      <c r="CV118" s="35">
        <v>0</v>
      </c>
      <c r="CW118" s="35">
        <v>1</v>
      </c>
      <c r="CX118" s="35">
        <v>0</v>
      </c>
      <c r="CY118" s="35">
        <v>1</v>
      </c>
      <c r="CZ118" s="35">
        <v>0</v>
      </c>
      <c r="DA118" s="35">
        <v>0</v>
      </c>
      <c r="DB118" s="35">
        <v>0</v>
      </c>
      <c r="DC118" s="35">
        <v>0</v>
      </c>
      <c r="DD118" s="35">
        <v>0</v>
      </c>
      <c r="DH118" s="35" t="s">
        <v>1323</v>
      </c>
      <c r="DO118" s="35" t="s">
        <v>1847</v>
      </c>
      <c r="DP118" s="35">
        <v>1</v>
      </c>
      <c r="DQ118" s="35">
        <v>1</v>
      </c>
      <c r="DR118" s="35">
        <v>1</v>
      </c>
      <c r="DS118" s="35">
        <v>0</v>
      </c>
      <c r="DT118" s="35">
        <v>0</v>
      </c>
      <c r="DU118" s="35">
        <v>0</v>
      </c>
      <c r="DV118" s="35">
        <v>0</v>
      </c>
      <c r="DW118" s="35">
        <v>0</v>
      </c>
      <c r="DX118" s="35">
        <v>1</v>
      </c>
      <c r="DY118" s="35">
        <v>0</v>
      </c>
      <c r="DZ118" s="35">
        <v>1</v>
      </c>
      <c r="EA118" s="35">
        <v>0</v>
      </c>
      <c r="EB118" s="35">
        <v>0</v>
      </c>
      <c r="EC118" s="35">
        <v>0</v>
      </c>
      <c r="ED118" s="35">
        <v>0</v>
      </c>
      <c r="EE118" s="35">
        <v>0</v>
      </c>
      <c r="EL118" s="35">
        <v>4</v>
      </c>
      <c r="EM118" s="35">
        <v>4</v>
      </c>
      <c r="EN118" s="35">
        <v>3</v>
      </c>
      <c r="EO118" s="35">
        <v>3</v>
      </c>
      <c r="EP118" s="35">
        <v>3</v>
      </c>
      <c r="EQ118" s="35">
        <v>4</v>
      </c>
      <c r="ER118" s="35" t="s">
        <v>1599</v>
      </c>
      <c r="ES118" s="35">
        <v>4</v>
      </c>
      <c r="ET118" s="35">
        <v>4</v>
      </c>
      <c r="EU118" s="35">
        <v>4</v>
      </c>
      <c r="EV118" s="35">
        <v>3</v>
      </c>
      <c r="EW118" s="35">
        <v>4</v>
      </c>
      <c r="EX118" s="35">
        <v>3</v>
      </c>
      <c r="EY118" s="35">
        <v>3</v>
      </c>
      <c r="EZ118" s="35">
        <v>3</v>
      </c>
      <c r="FA118" s="35">
        <v>4</v>
      </c>
      <c r="FB118" s="35">
        <v>3</v>
      </c>
      <c r="FC118" s="35">
        <v>3</v>
      </c>
      <c r="FD118" s="35" t="s">
        <v>1599</v>
      </c>
      <c r="FE118" s="35">
        <v>2</v>
      </c>
      <c r="FF118" s="35">
        <v>3</v>
      </c>
      <c r="FG118" s="35" t="s">
        <v>1599</v>
      </c>
      <c r="FH118" s="35" t="s">
        <v>1296</v>
      </c>
      <c r="FI118" s="35" t="s">
        <v>54</v>
      </c>
      <c r="FJ118"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touriste</v>
      </c>
      <c r="FK118" s="48" t="str">
        <f>IF(Tableau2[[#This Row],['[tour_exc']]]="excursionniste","exc",IF(Tableau2[[#This Row],['[categorie_corrige']]]="Itinérant","iti","tour"))</f>
        <v>tour</v>
      </c>
      <c r="FL118" s="48" t="str">
        <f>CONCATENATE(Tableau2[[#This Row],['[id_troncon']]],"-",Tableau2[[#This Row],['[profil']]])</f>
        <v>4-tour</v>
      </c>
      <c r="FM118" s="37">
        <v>8</v>
      </c>
      <c r="FN118" s="72">
        <v>8</v>
      </c>
      <c r="FO118" s="35" t="s">
        <v>1319</v>
      </c>
      <c r="FR118" s="48" t="s">
        <v>2022</v>
      </c>
      <c r="FS118" s="48" t="str">
        <f>IF(AND(ISTEXT(Tableau2[[#This Row],['[mode_heb_regroupe']]]),Tableau2[[#This Row],['[mode_heb_regroupe']]]="Non marchand"),"Non marchand",IF(AND(ISTEXT(Tableau2[[#This Row],['[mode_heb_regroupe']]]),Tableau2[[#This Row],['[mode_heb_regroupe']]]&lt;&gt;"Non marchand"),"Marchand",""))</f>
        <v>Marchand</v>
      </c>
      <c r="FT118" s="35" t="s">
        <v>54</v>
      </c>
      <c r="FU118" s="37">
        <v>5</v>
      </c>
      <c r="FV118" s="35" t="s">
        <v>795</v>
      </c>
      <c r="FY118" s="60" t="str">
        <f>IF(ISNUMBER(Tableau2[[#This Row],['[distance_heb_enq']]]),Tableau2[[#This Row],['[distance_heb_enq']]]*(1.1+0.3*EXP(-Tableau2[[#This Row],['[distance_heb_enq']]]/20)),"")</f>
        <v/>
      </c>
      <c r="FZ118" s="35" t="s">
        <v>1296</v>
      </c>
      <c r="GB118" s="35" t="s">
        <v>1284</v>
      </c>
      <c r="GD118" s="35">
        <v>400</v>
      </c>
      <c r="GE118" s="35" t="s">
        <v>902</v>
      </c>
      <c r="GF118" s="35" t="s">
        <v>795</v>
      </c>
      <c r="GH118" s="48">
        <v>43</v>
      </c>
      <c r="GI118" s="35" t="s">
        <v>806</v>
      </c>
      <c r="GK118" s="48">
        <v>45</v>
      </c>
      <c r="GL118" s="35" t="s">
        <v>796</v>
      </c>
      <c r="GM118" s="35" t="s">
        <v>1349</v>
      </c>
      <c r="GN118" s="35" t="s">
        <v>1624</v>
      </c>
      <c r="GO118" s="35">
        <v>0</v>
      </c>
      <c r="GP118" s="35">
        <v>1</v>
      </c>
      <c r="GQ118" s="35">
        <v>1</v>
      </c>
      <c r="GR118" s="35">
        <v>0</v>
      </c>
      <c r="GS118" s="35">
        <v>0</v>
      </c>
      <c r="GT118" s="35">
        <v>0</v>
      </c>
      <c r="GU118" s="35">
        <v>0</v>
      </c>
      <c r="GV118" s="35">
        <v>0</v>
      </c>
      <c r="GW118" s="35">
        <v>0</v>
      </c>
      <c r="GY118" s="48"/>
      <c r="HB118" s="48" t="str">
        <f>IF(ISNUMBER(Tableau2[[#This Row],['[tour_dep_to']]]),Tableau2[[#This Row],['[tour_dep_to']]]/Tableau2[[#This Row],['[tour_to_nb_jour']]],"")</f>
        <v/>
      </c>
      <c r="HE118" s="20"/>
      <c r="HF118" s="48" t="str">
        <f>IF(AND(ISTEXT(Tableau2[[#This Row],['[intention_dep']]]),Tableau2[[#This Row],['[tour_exc']]]="excursionniste"),Tableau2[[#This Row],['[intention_dep']]],"")</f>
        <v/>
      </c>
      <c r="HG118" s="48" t="str">
        <f>IF(AND(ISTEXT(Tableau2[[#This Row],['[intention_dep']]]),Tableau2[[#This Row],['[tour_exc']]]="touriste"),Tableau2[[#This Row],['[intention_dep']]],"")</f>
        <v/>
      </c>
      <c r="HJ118" s="20">
        <v>60</v>
      </c>
      <c r="HN118" s="20">
        <v>60</v>
      </c>
      <c r="HO118" s="20"/>
      <c r="HP118" s="20" t="s">
        <v>1599</v>
      </c>
      <c r="HQ118" s="20"/>
      <c r="HR118" s="20" t="s">
        <v>1599</v>
      </c>
      <c r="HS118" s="20"/>
      <c r="HT118" s="20" t="s">
        <v>1599</v>
      </c>
      <c r="HU118" s="20"/>
      <c r="HX118" s="20" t="s">
        <v>1599</v>
      </c>
      <c r="JW118"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pas exploitable</v>
      </c>
      <c r="JX118"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118" s="35" t="s">
        <v>1325</v>
      </c>
      <c r="KA118" s="35">
        <v>1</v>
      </c>
      <c r="KB118" s="35">
        <v>0</v>
      </c>
      <c r="KC118" s="35">
        <v>0</v>
      </c>
      <c r="KD118" s="35"/>
      <c r="KE118" s="48"/>
      <c r="KF118" s="35" t="s">
        <v>1516</v>
      </c>
      <c r="KG118" s="48"/>
      <c r="KH118" s="44">
        <v>90100</v>
      </c>
      <c r="KI118" s="35" t="s">
        <v>1281</v>
      </c>
      <c r="KL118" s="48" t="str">
        <f>IF(ISNUMBER(Tableau2[[#This Row],['[distance_domicile_enq']]]),Tableau2[[#This Row],['[distance_domicile_enq']]]*(1.1+0.3*EXP(-Tableau2[[#This Row],['[distance_domicile_enq']]]/20)),"")</f>
        <v/>
      </c>
      <c r="KN118" s="48"/>
      <c r="KO118" s="48"/>
      <c r="KP118" s="35">
        <v>46</v>
      </c>
      <c r="KQ118" s="35" t="s">
        <v>1282</v>
      </c>
      <c r="KR118" s="35" t="s">
        <v>1351</v>
      </c>
      <c r="KS118" s="35"/>
      <c r="KW118" s="35" t="s">
        <v>1310</v>
      </c>
    </row>
    <row r="119" spans="1:311" x14ac:dyDescent="0.2">
      <c r="A119" s="35" t="s">
        <v>1612</v>
      </c>
      <c r="B119" s="35" t="s">
        <v>568</v>
      </c>
      <c r="C119" s="35" t="s">
        <v>107</v>
      </c>
      <c r="D119" s="60">
        <v>1</v>
      </c>
      <c r="E119" s="48">
        <f>Tableau2[[#This Row],['[taille_totale_groupe_corrige']]]/Tableau2[[#This Row],['[nb_repondant_groupe']]]</f>
        <v>1</v>
      </c>
      <c r="F119" s="48"/>
      <c r="G119" s="48" t="str">
        <f>CONCATENATE(Tableau2[[#This Row],['[id_site_enq']]],"-",Tableau2[[#This Row],['[date_enq_num']]],"-",Tableau2[[#This Row],['[categorie_corrige']]])</f>
        <v>50-43235-</v>
      </c>
      <c r="H119" s="61">
        <v>1</v>
      </c>
      <c r="I119" s="35">
        <v>50</v>
      </c>
      <c r="J119" s="35" t="s">
        <v>795</v>
      </c>
      <c r="K119" s="36">
        <v>43235</v>
      </c>
      <c r="L119" s="37">
        <f t="shared" si="4"/>
        <v>43235</v>
      </c>
      <c r="M119" s="35">
        <v>9</v>
      </c>
      <c r="N119" s="35">
        <v>17</v>
      </c>
      <c r="P119" s="35">
        <v>43</v>
      </c>
      <c r="Q119" s="35">
        <v>4</v>
      </c>
      <c r="R119" s="60" t="str">
        <f>IF(OR(ISNUMBER(Tableau2[[#This Row],['[monvelo_musc']]]),ISNUMBER(Tableau2[[#This Row],['[monvelo_vae']]]),ISNUMBER(Tableau2[[#This Row],['[pret_musc']]]),ISNUMBER(Tableau2[[#This Row],['[pret_vae']]]),ISNUMBER(Tableau2[[#This Row],['[loc_vae']]]),ISNUMBER(Tableau2[[#This Row],['[loc_musc']]])),SUM(Tableau2[[#This Row],['[monvelo_musc']]:['[loc_vae']]]),"")</f>
        <v/>
      </c>
      <c r="S119" s="60" t="str">
        <f>IF(OR(ISNUMBER(Tableau2[[#This Row],['[monvelo_vae']]]),ISNUMBER(Tableau2[[#This Row],['[pret_vae']]]),ISNUMBER(Tableau2[[#This Row],['[loc_vae']]])),Tableau2[[#This Row],['[monvelo_vae']]]+Tableau2[[#This Row],['[pret_vae']]]+Tableau2[[#This Row],['[loc_vae']]],"")</f>
        <v/>
      </c>
      <c r="T119" s="60" t="str">
        <f>IF(OR(ISNUMBER(Tableau2[[#This Row],['[monvelo_musc']]]),ISNUMBER(Tableau2[[#This Row],['[pret_musc']]]),ISNUMBER(Tableau2[[#This Row],['[loc_musc']]])),Tableau2[[#This Row],['[monvelo_musc']]]+Tableau2[[#This Row],['[pret_musc']]]+Tableau2[[#This Row],['[loc_musc']]],"")</f>
        <v/>
      </c>
      <c r="U119" s="60" t="str">
        <f>IF(OR(ISNUMBER(Tableau2[[#This Row],['[loc_musc']]]),ISNUMBER(Tableau2[[#This Row],['[loc_vae']]])),Tableau2[[#This Row],['[loc_musc']]]+Tableau2[[#This Row],['[loc_vae']]],"")</f>
        <v/>
      </c>
      <c r="AL119" s="35" t="s">
        <v>1274</v>
      </c>
      <c r="AM119" s="48" t="s">
        <v>1274</v>
      </c>
      <c r="AN119" s="35" t="s">
        <v>1275</v>
      </c>
      <c r="AP119" s="37">
        <v>26</v>
      </c>
      <c r="AQ119" s="72">
        <v>26</v>
      </c>
      <c r="AR119" s="72">
        <v>26</v>
      </c>
      <c r="AS119" s="72">
        <f>Tableau2[[#This Row],['[km_sortie_corrige']]]*Tableau2[[#This Row],['[coef_red']]]</f>
        <v>0</v>
      </c>
      <c r="AT119" s="72">
        <f>Tableau2[[#This Row],['[km_sortie_corrige']]]*Tableau2[[#This Row],['[coef_red']]]*IF(Tableau2[[#This Row],['[type_trajet']]]="Boucle",0.4,1)</f>
        <v>0</v>
      </c>
      <c r="AU119" s="35" t="s">
        <v>1340</v>
      </c>
      <c r="AW119" s="35" t="s">
        <v>1277</v>
      </c>
      <c r="AX119" s="35">
        <v>1</v>
      </c>
      <c r="AY119" s="35">
        <v>0</v>
      </c>
      <c r="AZ119" s="35">
        <v>0</v>
      </c>
      <c r="BA119" s="35">
        <v>0</v>
      </c>
      <c r="BB119" s="35">
        <v>0</v>
      </c>
      <c r="BC119" s="35">
        <v>0</v>
      </c>
      <c r="BD119" s="35">
        <v>0</v>
      </c>
      <c r="BE119" s="35">
        <v>0</v>
      </c>
      <c r="BH119" s="37">
        <v>15</v>
      </c>
      <c r="BI119" s="48" t="str">
        <f>IF(OR(Tableau2[[#This Row],['[type_groupe']]]="En famille",Tableau2[[#This Row],['[type_groupe']]]="Avec des amis",Tableau2[[#This Row],['[type_groupe']]]="En club",Tableau2[[#This Row],['[type_groupe']]]="En groupe avec une agence ou TO"),"En groupe",Tableau2[[#This Row],['[type_groupe']]])</f>
        <v>Seul</v>
      </c>
      <c r="BJ119"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Seul</v>
      </c>
      <c r="BK119" s="35" t="s">
        <v>1278</v>
      </c>
      <c r="BL119" s="35">
        <v>1</v>
      </c>
      <c r="BM119" s="35">
        <v>0</v>
      </c>
      <c r="BN119" s="35">
        <v>0</v>
      </c>
      <c r="BO119" s="35">
        <v>0</v>
      </c>
      <c r="BP119" s="35">
        <v>0</v>
      </c>
      <c r="BQ119" s="35">
        <v>0</v>
      </c>
      <c r="BR119" s="35">
        <v>0</v>
      </c>
      <c r="BU119" s="72">
        <f>Tableau2[[#This Row],['[nb_enfants']]]+Tableau2[[#This Row],['[nb_adultes']]]</f>
        <v>1</v>
      </c>
      <c r="BV119" s="72">
        <f>Tableau2[[#This Row],['[taille_totale_groupe']]]</f>
        <v>1</v>
      </c>
      <c r="BW119" s="37">
        <v>0</v>
      </c>
      <c r="BX119" s="37">
        <v>1</v>
      </c>
      <c r="BY119" s="35" t="s">
        <v>1279</v>
      </c>
      <c r="BZ119" s="35">
        <v>0</v>
      </c>
      <c r="CA119" s="35">
        <v>0</v>
      </c>
      <c r="CB119" s="35">
        <v>0</v>
      </c>
      <c r="CC119" s="35">
        <v>0</v>
      </c>
      <c r="CD119" s="35">
        <v>0</v>
      </c>
      <c r="CE119" s="35">
        <v>0</v>
      </c>
      <c r="CF119" s="35">
        <v>0</v>
      </c>
      <c r="CG119" s="35">
        <v>0</v>
      </c>
      <c r="CH119" s="35">
        <v>0</v>
      </c>
      <c r="CI119" s="35">
        <v>0</v>
      </c>
      <c r="CJ119" s="35">
        <v>0</v>
      </c>
      <c r="CK119" s="35">
        <v>0</v>
      </c>
      <c r="CL119" s="35">
        <v>1</v>
      </c>
      <c r="CQ119" s="35" t="s">
        <v>1734</v>
      </c>
      <c r="CR119" s="35">
        <v>1</v>
      </c>
      <c r="CS119" s="35">
        <v>0</v>
      </c>
      <c r="CT119" s="35">
        <v>0</v>
      </c>
      <c r="CU119" s="35">
        <v>0</v>
      </c>
      <c r="CV119" s="35">
        <v>1</v>
      </c>
      <c r="CW119" s="35">
        <v>0</v>
      </c>
      <c r="CX119" s="35">
        <v>0</v>
      </c>
      <c r="CY119" s="35">
        <v>0</v>
      </c>
      <c r="CZ119" s="35">
        <v>0</v>
      </c>
      <c r="DA119" s="35">
        <v>0</v>
      </c>
      <c r="DB119" s="35">
        <v>0</v>
      </c>
      <c r="DC119" s="35">
        <v>0</v>
      </c>
      <c r="DD119" s="35">
        <v>0</v>
      </c>
      <c r="DG119" s="35" t="s">
        <v>1323</v>
      </c>
      <c r="DO119" s="35" t="s">
        <v>1280</v>
      </c>
      <c r="DP119" s="35">
        <v>0</v>
      </c>
      <c r="DQ119" s="35">
        <v>0</v>
      </c>
      <c r="DR119" s="35">
        <v>0</v>
      </c>
      <c r="DS119" s="35">
        <v>0</v>
      </c>
      <c r="DT119" s="35">
        <v>0</v>
      </c>
      <c r="DU119" s="35">
        <v>0</v>
      </c>
      <c r="DV119" s="35">
        <v>0</v>
      </c>
      <c r="DW119" s="35">
        <v>0</v>
      </c>
      <c r="DX119" s="35">
        <v>0</v>
      </c>
      <c r="DY119" s="35">
        <v>0</v>
      </c>
      <c r="DZ119" s="35">
        <v>0</v>
      </c>
      <c r="EA119" s="35">
        <v>0</v>
      </c>
      <c r="EB119" s="35">
        <v>0</v>
      </c>
      <c r="EC119" s="35">
        <v>0</v>
      </c>
      <c r="ED119" s="35">
        <v>1</v>
      </c>
      <c r="EE119" s="35">
        <v>0</v>
      </c>
      <c r="EL119" s="35">
        <v>4</v>
      </c>
      <c r="EM119" s="35">
        <v>4</v>
      </c>
      <c r="EN119" s="35">
        <v>2</v>
      </c>
      <c r="EO119" s="35">
        <v>2</v>
      </c>
      <c r="EP119" s="35">
        <v>4</v>
      </c>
      <c r="EQ119" s="35">
        <v>2</v>
      </c>
      <c r="ER119" s="35" t="s">
        <v>1599</v>
      </c>
      <c r="ES119" s="35" t="s">
        <v>1599</v>
      </c>
      <c r="ET119" s="35" t="s">
        <v>1599</v>
      </c>
      <c r="EU119" s="35" t="s">
        <v>1599</v>
      </c>
      <c r="EV119" s="35" t="s">
        <v>1599</v>
      </c>
      <c r="EW119" s="35" t="s">
        <v>1599</v>
      </c>
      <c r="EX119" s="35" t="s">
        <v>1599</v>
      </c>
      <c r="EY119" s="35" t="s">
        <v>1599</v>
      </c>
      <c r="EZ119" s="35" t="s">
        <v>1599</v>
      </c>
      <c r="FA119" s="35" t="s">
        <v>1599</v>
      </c>
      <c r="FB119" s="35" t="s">
        <v>1599</v>
      </c>
      <c r="FC119" s="35" t="s">
        <v>1599</v>
      </c>
      <c r="FD119" s="35" t="s">
        <v>1599</v>
      </c>
      <c r="FE119" s="35" t="s">
        <v>1599</v>
      </c>
      <c r="FF119" s="35" t="s">
        <v>1599</v>
      </c>
      <c r="FG119" s="35" t="s">
        <v>1599</v>
      </c>
      <c r="FH119" s="35" t="s">
        <v>1881</v>
      </c>
      <c r="FI119" s="35" t="s">
        <v>51</v>
      </c>
      <c r="FJ119"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excursionniste</v>
      </c>
      <c r="FK119" s="48" t="str">
        <f>IF(Tableau2[[#This Row],['[tour_exc']]]="excursionniste","exc",IF(Tableau2[[#This Row],['[categorie_corrige']]]="Itinérant","iti","tour"))</f>
        <v>exc</v>
      </c>
      <c r="FL119" s="48" t="str">
        <f>CONCATENATE(Tableau2[[#This Row],['[id_troncon']]],"-",Tableau2[[#This Row],['[profil']]])</f>
        <v>4-exc</v>
      </c>
      <c r="FM119" s="37"/>
      <c r="FN119" s="72" t="s">
        <v>1599</v>
      </c>
      <c r="FS119" s="48" t="str">
        <f>IF(AND(ISTEXT(Tableau2[[#This Row],['[mode_heb_regroupe']]]),Tableau2[[#This Row],['[mode_heb_regroupe']]]="Non marchand"),"Non marchand",IF(AND(ISTEXT(Tableau2[[#This Row],['[mode_heb_regroupe']]]),Tableau2[[#This Row],['[mode_heb_regroupe']]]&lt;&gt;"Non marchand"),"Marchand",""))</f>
        <v/>
      </c>
      <c r="FY119" s="60" t="str">
        <f>IF(ISNUMBER(Tableau2[[#This Row],['[distance_heb_enq']]]),Tableau2[[#This Row],['[distance_heb_enq']]]*(1.1+0.3*EXP(-Tableau2[[#This Row],['[distance_heb_enq']]]/20)),"")</f>
        <v/>
      </c>
      <c r="GM119" s="35"/>
      <c r="GN119" s="35" t="s">
        <v>1599</v>
      </c>
      <c r="GO119" s="35"/>
      <c r="GP119" s="35"/>
      <c r="GQ119" s="35"/>
      <c r="GY119" s="48"/>
      <c r="HB119" s="48" t="str">
        <f>IF(ISNUMBER(Tableau2[[#This Row],['[tour_dep_to']]]),Tableau2[[#This Row],['[tour_dep_to']]]/Tableau2[[#This Row],['[tour_to_nb_jour']]],"")</f>
        <v/>
      </c>
      <c r="HE119" s="20" t="s">
        <v>51</v>
      </c>
      <c r="HF119" s="48" t="str">
        <f>IF(AND(ISTEXT(Tableau2[[#This Row],['[intention_dep']]]),Tableau2[[#This Row],['[tour_exc']]]="excursionniste"),Tableau2[[#This Row],['[intention_dep']]],"")</f>
        <v>Non</v>
      </c>
      <c r="HG119" s="48" t="str">
        <f>IF(AND(ISTEXT(Tableau2[[#This Row],['[intention_dep']]]),Tableau2[[#This Row],['[tour_exc']]]="touriste"),Tableau2[[#This Row],['[intention_dep']]],"")</f>
        <v/>
      </c>
      <c r="HJ119" s="20"/>
      <c r="HN119" s="20" t="s">
        <v>1599</v>
      </c>
      <c r="HO119" s="20"/>
      <c r="HP119" s="20" t="s">
        <v>1599</v>
      </c>
      <c r="HQ119" s="20"/>
      <c r="HR119" s="20" t="s">
        <v>1599</v>
      </c>
      <c r="HS119" s="20"/>
      <c r="HT119" s="20" t="s">
        <v>1599</v>
      </c>
      <c r="HU119" s="20"/>
      <c r="HX119" s="20" t="s">
        <v>1599</v>
      </c>
      <c r="JW119"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
      </c>
      <c r="JX119"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119" s="35" t="s">
        <v>1325</v>
      </c>
      <c r="KA119" s="35">
        <v>1</v>
      </c>
      <c r="KB119" s="35">
        <v>0</v>
      </c>
      <c r="KC119" s="35">
        <v>0</v>
      </c>
      <c r="KD119" s="35"/>
      <c r="KE119" s="48"/>
      <c r="KF119" s="35" t="s">
        <v>795</v>
      </c>
      <c r="KG119" s="48"/>
      <c r="KH119" s="44">
        <v>17000</v>
      </c>
      <c r="KI119" s="35" t="s">
        <v>1281</v>
      </c>
      <c r="KL119" s="48" t="str">
        <f>IF(ISNUMBER(Tableau2[[#This Row],['[distance_domicile_enq']]]),Tableau2[[#This Row],['[distance_domicile_enq']]]*(1.1+0.3*EXP(-Tableau2[[#This Row],['[distance_domicile_enq']]]/20)),"")</f>
        <v/>
      </c>
      <c r="KN119" s="48"/>
      <c r="KO119" s="48"/>
      <c r="KP119" s="35">
        <v>46</v>
      </c>
      <c r="KQ119" s="35" t="s">
        <v>1282</v>
      </c>
      <c r="KR119" s="35" t="s">
        <v>1345</v>
      </c>
      <c r="KS119" s="35"/>
      <c r="KW119" s="35" t="s">
        <v>1310</v>
      </c>
    </row>
    <row r="120" spans="1:311" x14ac:dyDescent="0.2">
      <c r="A120" s="35" t="s">
        <v>1612</v>
      </c>
      <c r="B120" s="35" t="s">
        <v>568</v>
      </c>
      <c r="C120" s="35" t="s">
        <v>108</v>
      </c>
      <c r="D120" s="60">
        <v>2</v>
      </c>
      <c r="E120" s="48">
        <f>Tableau2[[#This Row],['[taille_totale_groupe_corrige']]]/Tableau2[[#This Row],['[nb_repondant_groupe']]]</f>
        <v>1</v>
      </c>
      <c r="F120" s="48"/>
      <c r="G120" s="48" t="str">
        <f>CONCATENATE(Tableau2[[#This Row],['[id_site_enq']]],"-",Tableau2[[#This Row],['[date_enq_num']]],"-",Tableau2[[#This Row],['[categorie_corrige']]])</f>
        <v>50-43235-</v>
      </c>
      <c r="H120" s="61">
        <v>2</v>
      </c>
      <c r="I120" s="35">
        <v>50</v>
      </c>
      <c r="J120" s="35" t="s">
        <v>795</v>
      </c>
      <c r="K120" s="36">
        <v>43235</v>
      </c>
      <c r="L120" s="37">
        <f t="shared" si="4"/>
        <v>43235</v>
      </c>
      <c r="M120" s="35">
        <v>10</v>
      </c>
      <c r="N120" s="35">
        <v>17</v>
      </c>
      <c r="P120" s="35">
        <v>43</v>
      </c>
      <c r="Q120" s="35">
        <v>4</v>
      </c>
      <c r="R120" s="60" t="str">
        <f>IF(OR(ISNUMBER(Tableau2[[#This Row],['[monvelo_musc']]]),ISNUMBER(Tableau2[[#This Row],['[monvelo_vae']]]),ISNUMBER(Tableau2[[#This Row],['[pret_musc']]]),ISNUMBER(Tableau2[[#This Row],['[pret_vae']]]),ISNUMBER(Tableau2[[#This Row],['[loc_vae']]]),ISNUMBER(Tableau2[[#This Row],['[loc_musc']]])),SUM(Tableau2[[#This Row],['[monvelo_musc']]:['[loc_vae']]]),"")</f>
        <v/>
      </c>
      <c r="S120" s="60" t="str">
        <f>IF(OR(ISNUMBER(Tableau2[[#This Row],['[monvelo_vae']]]),ISNUMBER(Tableau2[[#This Row],['[pret_vae']]]),ISNUMBER(Tableau2[[#This Row],['[loc_vae']]])),Tableau2[[#This Row],['[monvelo_vae']]]+Tableau2[[#This Row],['[pret_vae']]]+Tableau2[[#This Row],['[loc_vae']]],"")</f>
        <v/>
      </c>
      <c r="T120" s="60" t="str">
        <f>IF(OR(ISNUMBER(Tableau2[[#This Row],['[monvelo_musc']]]),ISNUMBER(Tableau2[[#This Row],['[pret_musc']]]),ISNUMBER(Tableau2[[#This Row],['[loc_musc']]])),Tableau2[[#This Row],['[monvelo_musc']]]+Tableau2[[#This Row],['[pret_musc']]]+Tableau2[[#This Row],['[loc_musc']]],"")</f>
        <v/>
      </c>
      <c r="U120" s="60" t="str">
        <f>IF(OR(ISNUMBER(Tableau2[[#This Row],['[loc_musc']]]),ISNUMBER(Tableau2[[#This Row],['[loc_vae']]])),Tableau2[[#This Row],['[loc_musc']]]+Tableau2[[#This Row],['[loc_vae']]],"")</f>
        <v/>
      </c>
      <c r="AL120" s="35" t="s">
        <v>1274</v>
      </c>
      <c r="AM120" s="48" t="s">
        <v>1274</v>
      </c>
      <c r="AN120" s="35" t="s">
        <v>1275</v>
      </c>
      <c r="AP120" s="37">
        <v>15</v>
      </c>
      <c r="AQ120" s="72">
        <v>15</v>
      </c>
      <c r="AR120" s="72">
        <v>15</v>
      </c>
      <c r="AS120" s="72">
        <f>Tableau2[[#This Row],['[km_sortie_corrige']]]*Tableau2[[#This Row],['[coef_red']]]</f>
        <v>0</v>
      </c>
      <c r="AT120" s="72">
        <f>Tableau2[[#This Row],['[km_sortie_corrige']]]*Tableau2[[#This Row],['[coef_red']]]*IF(Tableau2[[#This Row],['[type_trajet']]]="Boucle",0.4,1)</f>
        <v>0</v>
      </c>
      <c r="AU120" s="35" t="s">
        <v>1276</v>
      </c>
      <c r="AW120" s="35" t="s">
        <v>1277</v>
      </c>
      <c r="AX120" s="35">
        <v>1</v>
      </c>
      <c r="AY120" s="35">
        <v>0</v>
      </c>
      <c r="AZ120" s="35">
        <v>0</v>
      </c>
      <c r="BA120" s="35">
        <v>0</v>
      </c>
      <c r="BB120" s="35">
        <v>0</v>
      </c>
      <c r="BC120" s="35">
        <v>0</v>
      </c>
      <c r="BD120" s="35">
        <v>0</v>
      </c>
      <c r="BE120" s="35">
        <v>0</v>
      </c>
      <c r="BH120" s="37">
        <v>2</v>
      </c>
      <c r="BI120" s="48" t="str">
        <f>IF(OR(Tableau2[[#This Row],['[type_groupe']]]="En famille",Tableau2[[#This Row],['[type_groupe']]]="Avec des amis",Tableau2[[#This Row],['[type_groupe']]]="En club",Tableau2[[#This Row],['[type_groupe']]]="En groupe avec une agence ou TO"),"En groupe",Tableau2[[#This Row],['[type_groupe']]])</f>
        <v>En couple</v>
      </c>
      <c r="BJ120"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couple</v>
      </c>
      <c r="BK120" s="35" t="s">
        <v>1311</v>
      </c>
      <c r="BL120" s="35">
        <v>0</v>
      </c>
      <c r="BM120" s="35">
        <v>1</v>
      </c>
      <c r="BN120" s="35">
        <v>0</v>
      </c>
      <c r="BO120" s="35">
        <v>0</v>
      </c>
      <c r="BP120" s="35">
        <v>0</v>
      </c>
      <c r="BQ120" s="35">
        <v>0</v>
      </c>
      <c r="BR120" s="35">
        <v>0</v>
      </c>
      <c r="BU120" s="72">
        <f>Tableau2[[#This Row],['[nb_enfants']]]+Tableau2[[#This Row],['[nb_adultes']]]</f>
        <v>2</v>
      </c>
      <c r="BV120" s="72">
        <f>Tableau2[[#This Row],['[taille_totale_groupe']]]</f>
        <v>2</v>
      </c>
      <c r="BW120" s="37">
        <v>0</v>
      </c>
      <c r="BX120" s="37">
        <v>2</v>
      </c>
      <c r="BY120" s="35" t="s">
        <v>1289</v>
      </c>
      <c r="BZ120" s="35">
        <v>0</v>
      </c>
      <c r="CA120" s="35">
        <v>0</v>
      </c>
      <c r="CB120" s="35">
        <v>0</v>
      </c>
      <c r="CC120" s="35">
        <v>1</v>
      </c>
      <c r="CD120" s="35">
        <v>0</v>
      </c>
      <c r="CE120" s="35">
        <v>0</v>
      </c>
      <c r="CF120" s="35">
        <v>0</v>
      </c>
      <c r="CG120" s="35">
        <v>0</v>
      </c>
      <c r="CH120" s="35">
        <v>0</v>
      </c>
      <c r="CI120" s="35">
        <v>0</v>
      </c>
      <c r="CJ120" s="35">
        <v>0</v>
      </c>
      <c r="CK120" s="35">
        <v>0</v>
      </c>
      <c r="CL120" s="35">
        <v>0</v>
      </c>
      <c r="CO120" s="35" t="s">
        <v>1322</v>
      </c>
      <c r="CP120" s="35">
        <v>5</v>
      </c>
      <c r="CQ120" s="35" t="s">
        <v>1772</v>
      </c>
      <c r="CR120" s="35">
        <v>0</v>
      </c>
      <c r="CS120" s="35">
        <v>0</v>
      </c>
      <c r="CT120" s="35">
        <v>0</v>
      </c>
      <c r="CU120" s="35">
        <v>0</v>
      </c>
      <c r="CV120" s="35">
        <v>0</v>
      </c>
      <c r="CW120" s="35">
        <v>0</v>
      </c>
      <c r="CX120" s="35">
        <v>0</v>
      </c>
      <c r="CY120" s="35">
        <v>0</v>
      </c>
      <c r="CZ120" s="35">
        <v>0</v>
      </c>
      <c r="DA120" s="35">
        <v>0</v>
      </c>
      <c r="DB120" s="35">
        <v>0</v>
      </c>
      <c r="DC120" s="35">
        <v>1</v>
      </c>
      <c r="DD120" s="35">
        <v>0</v>
      </c>
      <c r="DO120" s="35" t="s">
        <v>1293</v>
      </c>
      <c r="DP120" s="35">
        <v>1</v>
      </c>
      <c r="DQ120" s="35">
        <v>0</v>
      </c>
      <c r="DR120" s="35">
        <v>0</v>
      </c>
      <c r="DS120" s="35">
        <v>0</v>
      </c>
      <c r="DT120" s="35">
        <v>0</v>
      </c>
      <c r="DU120" s="35">
        <v>0</v>
      </c>
      <c r="DV120" s="35">
        <v>0</v>
      </c>
      <c r="DW120" s="35">
        <v>0</v>
      </c>
      <c r="DX120" s="35">
        <v>0</v>
      </c>
      <c r="DY120" s="35">
        <v>0</v>
      </c>
      <c r="DZ120" s="35">
        <v>0</v>
      </c>
      <c r="EA120" s="35">
        <v>0</v>
      </c>
      <c r="EB120" s="35">
        <v>0</v>
      </c>
      <c r="EC120" s="35">
        <v>0</v>
      </c>
      <c r="ED120" s="35">
        <v>0</v>
      </c>
      <c r="EE120" s="35">
        <v>0</v>
      </c>
      <c r="EL120" s="35">
        <v>4</v>
      </c>
      <c r="EM120" s="35">
        <v>4</v>
      </c>
      <c r="EN120" s="35">
        <v>4</v>
      </c>
      <c r="EO120" s="35">
        <v>4</v>
      </c>
      <c r="EP120" s="35">
        <v>4</v>
      </c>
      <c r="EQ120" s="35">
        <v>3</v>
      </c>
      <c r="ER120" s="35">
        <v>4</v>
      </c>
      <c r="ES120" s="35" t="s">
        <v>1599</v>
      </c>
      <c r="ET120" s="35" t="s">
        <v>1599</v>
      </c>
      <c r="EU120" s="35" t="s">
        <v>1599</v>
      </c>
      <c r="EV120" s="35" t="s">
        <v>1599</v>
      </c>
      <c r="EW120" s="35" t="s">
        <v>1599</v>
      </c>
      <c r="EX120" s="35" t="s">
        <v>1599</v>
      </c>
      <c r="EY120" s="35">
        <v>4</v>
      </c>
      <c r="EZ120" s="35" t="s">
        <v>1599</v>
      </c>
      <c r="FA120" s="35" t="s">
        <v>1599</v>
      </c>
      <c r="FB120" s="35">
        <v>3</v>
      </c>
      <c r="FC120" s="35" t="s">
        <v>1599</v>
      </c>
      <c r="FD120" s="35" t="s">
        <v>1599</v>
      </c>
      <c r="FE120" s="35">
        <v>1</v>
      </c>
      <c r="FF120" s="35" t="s">
        <v>1599</v>
      </c>
      <c r="FG120" s="35" t="s">
        <v>1599</v>
      </c>
      <c r="FH120" s="35" t="s">
        <v>1296</v>
      </c>
      <c r="FI120" s="35" t="s">
        <v>54</v>
      </c>
      <c r="FJ120"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touriste</v>
      </c>
      <c r="FK120" s="48" t="str">
        <f>IF(Tableau2[[#This Row],['[tour_exc']]]="excursionniste","exc",IF(Tableau2[[#This Row],['[categorie_corrige']]]="Itinérant","iti","tour"))</f>
        <v>tour</v>
      </c>
      <c r="FL120" s="48" t="str">
        <f>CONCATENATE(Tableau2[[#This Row],['[id_troncon']]],"-",Tableau2[[#This Row],['[profil']]])</f>
        <v>4-tour</v>
      </c>
      <c r="FM120" s="37">
        <v>7</v>
      </c>
      <c r="FN120" s="72">
        <v>7</v>
      </c>
      <c r="FO120" s="35" t="s">
        <v>1297</v>
      </c>
      <c r="FR120" s="48" t="s">
        <v>2021</v>
      </c>
      <c r="FS120" s="48" t="str">
        <f>IF(AND(ISTEXT(Tableau2[[#This Row],['[mode_heb_regroupe']]]),Tableau2[[#This Row],['[mode_heb_regroupe']]]="Non marchand"),"Non marchand",IF(AND(ISTEXT(Tableau2[[#This Row],['[mode_heb_regroupe']]]),Tableau2[[#This Row],['[mode_heb_regroupe']]]&lt;&gt;"Non marchand"),"Marchand",""))</f>
        <v>Marchand</v>
      </c>
      <c r="FT120" s="35" t="s">
        <v>54</v>
      </c>
      <c r="FU120" s="37">
        <v>0</v>
      </c>
      <c r="FV120" s="35" t="s">
        <v>795</v>
      </c>
      <c r="FY120" s="60" t="str">
        <f>IF(ISNUMBER(Tableau2[[#This Row],['[distance_heb_enq']]]),Tableau2[[#This Row],['[distance_heb_enq']]]*(1.1+0.3*EXP(-Tableau2[[#This Row],['[distance_heb_enq']]]/20)),"")</f>
        <v/>
      </c>
      <c r="FZ120" s="35" t="s">
        <v>1296</v>
      </c>
      <c r="GB120" s="35" t="s">
        <v>1352</v>
      </c>
      <c r="GM120" s="35"/>
      <c r="GN120" s="35" t="s">
        <v>201</v>
      </c>
      <c r="GO120" s="35">
        <v>0</v>
      </c>
      <c r="GP120" s="35">
        <v>1</v>
      </c>
      <c r="GQ120" s="35">
        <v>0</v>
      </c>
      <c r="GR120" s="35">
        <v>0</v>
      </c>
      <c r="GS120" s="35">
        <v>0</v>
      </c>
      <c r="GT120" s="35">
        <v>0</v>
      </c>
      <c r="GU120" s="35">
        <v>0</v>
      </c>
      <c r="GV120" s="35">
        <v>0</v>
      </c>
      <c r="GW120" s="35">
        <v>0</v>
      </c>
      <c r="GY120" s="48"/>
      <c r="HB120" s="48" t="str">
        <f>IF(ISNUMBER(Tableau2[[#This Row],['[tour_dep_to']]]),Tableau2[[#This Row],['[tour_dep_to']]]/Tableau2[[#This Row],['[tour_to_nb_jour']]],"")</f>
        <v/>
      </c>
      <c r="HE120" s="20"/>
      <c r="HF120" s="48" t="str">
        <f>IF(AND(ISTEXT(Tableau2[[#This Row],['[intention_dep']]]),Tableau2[[#This Row],['[tour_exc']]]="excursionniste"),Tableau2[[#This Row],['[intention_dep']]],"")</f>
        <v/>
      </c>
      <c r="HG120" s="48" t="str">
        <f>IF(AND(ISTEXT(Tableau2[[#This Row],['[intention_dep']]]),Tableau2[[#This Row],['[tour_exc']]]="touriste"),Tableau2[[#This Row],['[intention_dep']]],"")</f>
        <v/>
      </c>
      <c r="HJ120" s="20"/>
      <c r="HN120" s="20" t="s">
        <v>1599</v>
      </c>
      <c r="HO120" s="20"/>
      <c r="HP120" s="20" t="s">
        <v>1599</v>
      </c>
      <c r="HQ120" s="20"/>
      <c r="HR120" s="20" t="s">
        <v>1599</v>
      </c>
      <c r="HS120" s="20"/>
      <c r="HT120" s="20" t="s">
        <v>1599</v>
      </c>
      <c r="HU120" s="20"/>
      <c r="HX120" s="20" t="s">
        <v>1599</v>
      </c>
      <c r="JW120"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pas exploitable</v>
      </c>
      <c r="JX120"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120" s="35" t="s">
        <v>1923</v>
      </c>
      <c r="KA120" s="35">
        <v>0</v>
      </c>
      <c r="KB120" s="35">
        <v>1</v>
      </c>
      <c r="KC120" s="35">
        <v>0</v>
      </c>
      <c r="KD120" s="35"/>
      <c r="KE120" s="48"/>
      <c r="KF120" s="35" t="s">
        <v>1374</v>
      </c>
      <c r="KG120" s="48"/>
      <c r="KH120" s="44">
        <v>76620</v>
      </c>
      <c r="KI120" s="35" t="s">
        <v>1281</v>
      </c>
      <c r="KL120" s="48" t="str">
        <f>IF(ISNUMBER(Tableau2[[#This Row],['[distance_domicile_enq']]]),Tableau2[[#This Row],['[distance_domicile_enq']]]*(1.1+0.3*EXP(-Tableau2[[#This Row],['[distance_domicile_enq']]]/20)),"")</f>
        <v/>
      </c>
      <c r="KN120" s="48"/>
      <c r="KO120" s="48"/>
      <c r="KP120" s="35">
        <v>66</v>
      </c>
      <c r="KQ120" s="35" t="s">
        <v>1282</v>
      </c>
      <c r="KR120" s="35" t="s">
        <v>1283</v>
      </c>
      <c r="KS120" s="35"/>
      <c r="KW120" s="35" t="s">
        <v>1310</v>
      </c>
    </row>
    <row r="121" spans="1:311" x14ac:dyDescent="0.2">
      <c r="A121" s="35" t="s">
        <v>1612</v>
      </c>
      <c r="B121" s="35" t="s">
        <v>568</v>
      </c>
      <c r="C121" s="35" t="s">
        <v>109</v>
      </c>
      <c r="D121" s="60">
        <v>2</v>
      </c>
      <c r="E121" s="48">
        <f>Tableau2[[#This Row],['[taille_totale_groupe_corrige']]]/Tableau2[[#This Row],['[nb_repondant_groupe']]]</f>
        <v>1</v>
      </c>
      <c r="F121" s="48"/>
      <c r="G121" s="48" t="str">
        <f>CONCATENATE(Tableau2[[#This Row],['[id_site_enq']]],"-",Tableau2[[#This Row],['[date_enq_num']]],"-",Tableau2[[#This Row],['[categorie_corrige']]])</f>
        <v>50-43235-</v>
      </c>
      <c r="H121" s="61">
        <v>2</v>
      </c>
      <c r="I121" s="35">
        <v>50</v>
      </c>
      <c r="J121" s="35" t="s">
        <v>795</v>
      </c>
      <c r="K121" s="36">
        <v>43235</v>
      </c>
      <c r="L121" s="37">
        <f t="shared" si="4"/>
        <v>43235</v>
      </c>
      <c r="M121" s="35">
        <v>10</v>
      </c>
      <c r="N121" s="35">
        <v>17</v>
      </c>
      <c r="P121" s="35">
        <v>43</v>
      </c>
      <c r="Q121" s="35">
        <v>4</v>
      </c>
      <c r="R121" s="60" t="str">
        <f>IF(OR(ISNUMBER(Tableau2[[#This Row],['[monvelo_musc']]]),ISNUMBER(Tableau2[[#This Row],['[monvelo_vae']]]),ISNUMBER(Tableau2[[#This Row],['[pret_musc']]]),ISNUMBER(Tableau2[[#This Row],['[pret_vae']]]),ISNUMBER(Tableau2[[#This Row],['[loc_vae']]]),ISNUMBER(Tableau2[[#This Row],['[loc_musc']]])),SUM(Tableau2[[#This Row],['[monvelo_musc']]:['[loc_vae']]]),"")</f>
        <v/>
      </c>
      <c r="S121" s="60" t="str">
        <f>IF(OR(ISNUMBER(Tableau2[[#This Row],['[monvelo_vae']]]),ISNUMBER(Tableau2[[#This Row],['[pret_vae']]]),ISNUMBER(Tableau2[[#This Row],['[loc_vae']]])),Tableau2[[#This Row],['[monvelo_vae']]]+Tableau2[[#This Row],['[pret_vae']]]+Tableau2[[#This Row],['[loc_vae']]],"")</f>
        <v/>
      </c>
      <c r="T121" s="60" t="str">
        <f>IF(OR(ISNUMBER(Tableau2[[#This Row],['[monvelo_musc']]]),ISNUMBER(Tableau2[[#This Row],['[pret_musc']]]),ISNUMBER(Tableau2[[#This Row],['[loc_musc']]])),Tableau2[[#This Row],['[monvelo_musc']]]+Tableau2[[#This Row],['[pret_musc']]]+Tableau2[[#This Row],['[loc_musc']]],"")</f>
        <v/>
      </c>
      <c r="U121" s="60" t="str">
        <f>IF(OR(ISNUMBER(Tableau2[[#This Row],['[loc_musc']]]),ISNUMBER(Tableau2[[#This Row],['[loc_vae']]])),Tableau2[[#This Row],['[loc_musc']]]+Tableau2[[#This Row],['[loc_vae']]],"")</f>
        <v/>
      </c>
      <c r="AL121" s="35" t="s">
        <v>1274</v>
      </c>
      <c r="AM121" s="48" t="s">
        <v>1274</v>
      </c>
      <c r="AN121" s="35" t="s">
        <v>1275</v>
      </c>
      <c r="AP121" s="37">
        <v>15</v>
      </c>
      <c r="AQ121" s="72">
        <v>15</v>
      </c>
      <c r="AR121" s="72">
        <v>15</v>
      </c>
      <c r="AS121" s="72">
        <f>Tableau2[[#This Row],['[km_sortie_corrige']]]*Tableau2[[#This Row],['[coef_red']]]</f>
        <v>0</v>
      </c>
      <c r="AT121" s="72">
        <f>Tableau2[[#This Row],['[km_sortie_corrige']]]*Tableau2[[#This Row],['[coef_red']]]*IF(Tableau2[[#This Row],['[type_trajet']]]="Boucle",0.4,1)</f>
        <v>0</v>
      </c>
      <c r="AU121" s="35" t="s">
        <v>1276</v>
      </c>
      <c r="AW121" s="35" t="s">
        <v>1277</v>
      </c>
      <c r="AX121" s="35">
        <v>1</v>
      </c>
      <c r="AY121" s="35">
        <v>0</v>
      </c>
      <c r="AZ121" s="35">
        <v>0</v>
      </c>
      <c r="BA121" s="35">
        <v>0</v>
      </c>
      <c r="BB121" s="35">
        <v>0</v>
      </c>
      <c r="BC121" s="35">
        <v>0</v>
      </c>
      <c r="BD121" s="35">
        <v>0</v>
      </c>
      <c r="BE121" s="35">
        <v>0</v>
      </c>
      <c r="BI121" s="48" t="str">
        <f>IF(OR(Tableau2[[#This Row],['[type_groupe']]]="En famille",Tableau2[[#This Row],['[type_groupe']]]="Avec des amis",Tableau2[[#This Row],['[type_groupe']]]="En club",Tableau2[[#This Row],['[type_groupe']]]="En groupe avec une agence ou TO"),"En groupe",Tableau2[[#This Row],['[type_groupe']]])</f>
        <v>En couple</v>
      </c>
      <c r="BJ121"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couple</v>
      </c>
      <c r="BK121" s="35" t="s">
        <v>1311</v>
      </c>
      <c r="BL121" s="35">
        <v>0</v>
      </c>
      <c r="BM121" s="35">
        <v>1</v>
      </c>
      <c r="BN121" s="35">
        <v>0</v>
      </c>
      <c r="BO121" s="35">
        <v>0</v>
      </c>
      <c r="BP121" s="35">
        <v>0</v>
      </c>
      <c r="BQ121" s="35">
        <v>0</v>
      </c>
      <c r="BR121" s="35">
        <v>0</v>
      </c>
      <c r="BU121" s="72">
        <f>Tableau2[[#This Row],['[nb_enfants']]]+Tableau2[[#This Row],['[nb_adultes']]]</f>
        <v>2</v>
      </c>
      <c r="BV121" s="72">
        <f>Tableau2[[#This Row],['[taille_totale_groupe']]]</f>
        <v>2</v>
      </c>
      <c r="BW121" s="37">
        <v>0</v>
      </c>
      <c r="BX121" s="37">
        <v>2</v>
      </c>
      <c r="BY121" s="35" t="s">
        <v>1690</v>
      </c>
      <c r="BZ121" s="35">
        <v>0</v>
      </c>
      <c r="CA121" s="35">
        <v>1</v>
      </c>
      <c r="CB121" s="35">
        <v>0</v>
      </c>
      <c r="CC121" s="35">
        <v>1</v>
      </c>
      <c r="CD121" s="35">
        <v>0</v>
      </c>
      <c r="CE121" s="35">
        <v>1</v>
      </c>
      <c r="CF121" s="35">
        <v>0</v>
      </c>
      <c r="CG121" s="35">
        <v>0</v>
      </c>
      <c r="CH121" s="35">
        <v>0</v>
      </c>
      <c r="CI121" s="35">
        <v>0</v>
      </c>
      <c r="CJ121" s="35">
        <v>0</v>
      </c>
      <c r="CK121" s="35">
        <v>0</v>
      </c>
      <c r="CL121" s="35">
        <v>0</v>
      </c>
      <c r="CO121" s="35" t="s">
        <v>1291</v>
      </c>
      <c r="CQ121" s="35" t="s">
        <v>1772</v>
      </c>
      <c r="CR121" s="35">
        <v>0</v>
      </c>
      <c r="CS121" s="35">
        <v>0</v>
      </c>
      <c r="CT121" s="35">
        <v>0</v>
      </c>
      <c r="CU121" s="35">
        <v>0</v>
      </c>
      <c r="CV121" s="35">
        <v>0</v>
      </c>
      <c r="CW121" s="35">
        <v>0</v>
      </c>
      <c r="CX121" s="35">
        <v>0</v>
      </c>
      <c r="CY121" s="35">
        <v>0</v>
      </c>
      <c r="CZ121" s="35">
        <v>0</v>
      </c>
      <c r="DA121" s="35">
        <v>0</v>
      </c>
      <c r="DB121" s="35">
        <v>0</v>
      </c>
      <c r="DC121" s="35">
        <v>1</v>
      </c>
      <c r="DD121" s="35">
        <v>0</v>
      </c>
      <c r="DO121" s="35" t="s">
        <v>1280</v>
      </c>
      <c r="DP121" s="35">
        <v>0</v>
      </c>
      <c r="DQ121" s="35">
        <v>0</v>
      </c>
      <c r="DR121" s="35">
        <v>0</v>
      </c>
      <c r="DS121" s="35">
        <v>0</v>
      </c>
      <c r="DT121" s="35">
        <v>0</v>
      </c>
      <c r="DU121" s="35">
        <v>0</v>
      </c>
      <c r="DV121" s="35">
        <v>0</v>
      </c>
      <c r="DW121" s="35">
        <v>0</v>
      </c>
      <c r="DX121" s="35">
        <v>0</v>
      </c>
      <c r="DY121" s="35">
        <v>0</v>
      </c>
      <c r="DZ121" s="35">
        <v>0</v>
      </c>
      <c r="EA121" s="35">
        <v>0</v>
      </c>
      <c r="EB121" s="35">
        <v>0</v>
      </c>
      <c r="EC121" s="35">
        <v>0</v>
      </c>
      <c r="ED121" s="35">
        <v>1</v>
      </c>
      <c r="EE121" s="35">
        <v>0</v>
      </c>
      <c r="EL121" s="35">
        <v>4</v>
      </c>
      <c r="EM121" s="35">
        <v>4</v>
      </c>
      <c r="EN121" s="35">
        <v>3</v>
      </c>
      <c r="EO121" s="35">
        <v>4</v>
      </c>
      <c r="EP121" s="35">
        <v>3</v>
      </c>
      <c r="EQ121" s="35">
        <v>3</v>
      </c>
      <c r="ER121" s="35" t="s">
        <v>1599</v>
      </c>
      <c r="ES121" s="35">
        <v>4</v>
      </c>
      <c r="ET121" s="35">
        <v>4</v>
      </c>
      <c r="EU121" s="35">
        <v>4</v>
      </c>
      <c r="EV121" s="35">
        <v>3</v>
      </c>
      <c r="EW121" s="35">
        <v>3</v>
      </c>
      <c r="EX121" s="35">
        <v>3</v>
      </c>
      <c r="EY121" s="35">
        <v>3</v>
      </c>
      <c r="EZ121" s="35">
        <v>3</v>
      </c>
      <c r="FA121" s="35" t="s">
        <v>1599</v>
      </c>
      <c r="FB121" s="35">
        <v>2</v>
      </c>
      <c r="FC121" s="35">
        <v>4</v>
      </c>
      <c r="FD121" s="35" t="s">
        <v>1599</v>
      </c>
      <c r="FE121" s="35" t="s">
        <v>1599</v>
      </c>
      <c r="FF121" s="35" t="s">
        <v>1599</v>
      </c>
      <c r="FG121" s="35" t="s">
        <v>1599</v>
      </c>
      <c r="FH121" s="35" t="s">
        <v>1321</v>
      </c>
      <c r="FI121" s="35" t="s">
        <v>54</v>
      </c>
      <c r="FJ121"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touriste</v>
      </c>
      <c r="FK121" s="48" t="str">
        <f>IF(Tableau2[[#This Row],['[tour_exc']]]="excursionniste","exc",IF(Tableau2[[#This Row],['[categorie_corrige']]]="Itinérant","iti","tour"))</f>
        <v>tour</v>
      </c>
      <c r="FL121" s="48" t="str">
        <f>CONCATENATE(Tableau2[[#This Row],['[id_troncon']]],"-",Tableau2[[#This Row],['[profil']]])</f>
        <v>4-tour</v>
      </c>
      <c r="FM121" s="37">
        <v>7</v>
      </c>
      <c r="FN121" s="72">
        <v>7</v>
      </c>
      <c r="FO121" s="35" t="s">
        <v>1297</v>
      </c>
      <c r="FR121" s="48" t="s">
        <v>2021</v>
      </c>
      <c r="FS121" s="48" t="str">
        <f>IF(AND(ISTEXT(Tableau2[[#This Row],['[mode_heb_regroupe']]]),Tableau2[[#This Row],['[mode_heb_regroupe']]]="Non marchand"),"Non marchand",IF(AND(ISTEXT(Tableau2[[#This Row],['[mode_heb_regroupe']]]),Tableau2[[#This Row],['[mode_heb_regroupe']]]&lt;&gt;"Non marchand"),"Marchand",""))</f>
        <v>Marchand</v>
      </c>
      <c r="FT121" s="35" t="s">
        <v>54</v>
      </c>
      <c r="FV121" s="35" t="s">
        <v>795</v>
      </c>
      <c r="FY121" s="60" t="str">
        <f>IF(ISNUMBER(Tableau2[[#This Row],['[distance_heb_enq']]]),Tableau2[[#This Row],['[distance_heb_enq']]]*(1.1+0.3*EXP(-Tableau2[[#This Row],['[distance_heb_enq']]]/20)),"")</f>
        <v/>
      </c>
      <c r="FZ121" s="35" t="s">
        <v>1296</v>
      </c>
      <c r="GB121" s="35" t="s">
        <v>1284</v>
      </c>
      <c r="GM121" s="35"/>
      <c r="GN121" s="35" t="s">
        <v>201</v>
      </c>
      <c r="GO121" s="35">
        <v>0</v>
      </c>
      <c r="GP121" s="35">
        <v>1</v>
      </c>
      <c r="GQ121" s="35">
        <v>0</v>
      </c>
      <c r="GR121" s="35">
        <v>0</v>
      </c>
      <c r="GS121" s="35">
        <v>0</v>
      </c>
      <c r="GT121" s="35">
        <v>0</v>
      </c>
      <c r="GU121" s="35">
        <v>0</v>
      </c>
      <c r="GV121" s="35">
        <v>0</v>
      </c>
      <c r="GW121" s="35">
        <v>0</v>
      </c>
      <c r="GY121" s="48"/>
      <c r="HB121" s="48" t="str">
        <f>IF(ISNUMBER(Tableau2[[#This Row],['[tour_dep_to']]]),Tableau2[[#This Row],['[tour_dep_to']]]/Tableau2[[#This Row],['[tour_to_nb_jour']]],"")</f>
        <v/>
      </c>
      <c r="HE121" s="20"/>
      <c r="HF121" s="48" t="str">
        <f>IF(AND(ISTEXT(Tableau2[[#This Row],['[intention_dep']]]),Tableau2[[#This Row],['[tour_exc']]]="excursionniste"),Tableau2[[#This Row],['[intention_dep']]],"")</f>
        <v/>
      </c>
      <c r="HG121" s="48" t="str">
        <f>IF(AND(ISTEXT(Tableau2[[#This Row],['[intention_dep']]]),Tableau2[[#This Row],['[tour_exc']]]="touriste"),Tableau2[[#This Row],['[intention_dep']]],"")</f>
        <v/>
      </c>
      <c r="HJ121" s="20">
        <v>300</v>
      </c>
      <c r="HN121" s="20" t="s">
        <v>1599</v>
      </c>
      <c r="HO121" s="20"/>
      <c r="HP121" s="20" t="s">
        <v>1599</v>
      </c>
      <c r="HQ121" s="20"/>
      <c r="HR121" s="20" t="s">
        <v>1599</v>
      </c>
      <c r="HS121" s="20"/>
      <c r="HT121" s="20" t="s">
        <v>1599</v>
      </c>
      <c r="HU121" s="20"/>
      <c r="HX121" s="20" t="s">
        <v>1599</v>
      </c>
      <c r="JW121"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pas exploitable</v>
      </c>
      <c r="JX121"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121" s="35" t="s">
        <v>1325</v>
      </c>
      <c r="KA121" s="35">
        <v>1</v>
      </c>
      <c r="KB121" s="35">
        <v>0</v>
      </c>
      <c r="KC121" s="35">
        <v>0</v>
      </c>
      <c r="KD121" s="35"/>
      <c r="KE121" s="48"/>
      <c r="KF121" s="35" t="s">
        <v>1374</v>
      </c>
      <c r="KG121" s="48"/>
      <c r="KH121" s="44">
        <v>76620</v>
      </c>
      <c r="KI121" s="35" t="s">
        <v>1281</v>
      </c>
      <c r="KL121" s="48" t="str">
        <f>IF(ISNUMBER(Tableau2[[#This Row],['[distance_domicile_enq']]]),Tableau2[[#This Row],['[distance_domicile_enq']]]*(1.1+0.3*EXP(-Tableau2[[#This Row],['[distance_domicile_enq']]]/20)),"")</f>
        <v/>
      </c>
      <c r="KN121" s="48"/>
      <c r="KO121" s="48"/>
      <c r="KP121" s="35">
        <v>65</v>
      </c>
      <c r="KQ121" s="35" t="s">
        <v>1301</v>
      </c>
      <c r="KR121" s="35" t="s">
        <v>1283</v>
      </c>
      <c r="KS121" s="35"/>
      <c r="KU121" s="35">
        <v>1500</v>
      </c>
      <c r="KW121" s="35" t="s">
        <v>1303</v>
      </c>
      <c r="KY121" s="35" t="s">
        <v>1517</v>
      </c>
    </row>
    <row r="122" spans="1:311" x14ac:dyDescent="0.2">
      <c r="A122" s="35" t="s">
        <v>1612</v>
      </c>
      <c r="B122" s="35" t="s">
        <v>568</v>
      </c>
      <c r="C122" s="35" t="s">
        <v>110</v>
      </c>
      <c r="D122" s="60">
        <v>1</v>
      </c>
      <c r="E122" s="48">
        <f>Tableau2[[#This Row],['[taille_totale_groupe_corrige']]]/Tableau2[[#This Row],['[nb_repondant_groupe']]]</f>
        <v>1</v>
      </c>
      <c r="F122" s="48"/>
      <c r="G122" s="48" t="str">
        <f>CONCATENATE(Tableau2[[#This Row],['[id_site_enq']]],"-",Tableau2[[#This Row],['[date_enq_num']]],"-",Tableau2[[#This Row],['[categorie_corrige']]])</f>
        <v>50-43235-</v>
      </c>
      <c r="H122" s="61">
        <v>1</v>
      </c>
      <c r="I122" s="35">
        <v>50</v>
      </c>
      <c r="J122" s="35" t="s">
        <v>795</v>
      </c>
      <c r="K122" s="36">
        <v>43235</v>
      </c>
      <c r="L122" s="37">
        <f t="shared" si="4"/>
        <v>43235</v>
      </c>
      <c r="M122" s="35">
        <v>10</v>
      </c>
      <c r="N122" s="35">
        <v>17</v>
      </c>
      <c r="P122" s="35">
        <v>43</v>
      </c>
      <c r="Q122" s="35">
        <v>4</v>
      </c>
      <c r="R122" s="60" t="str">
        <f>IF(OR(ISNUMBER(Tableau2[[#This Row],['[monvelo_musc']]]),ISNUMBER(Tableau2[[#This Row],['[monvelo_vae']]]),ISNUMBER(Tableau2[[#This Row],['[pret_musc']]]),ISNUMBER(Tableau2[[#This Row],['[pret_vae']]]),ISNUMBER(Tableau2[[#This Row],['[loc_vae']]]),ISNUMBER(Tableau2[[#This Row],['[loc_musc']]])),SUM(Tableau2[[#This Row],['[monvelo_musc']]:['[loc_vae']]]),"")</f>
        <v/>
      </c>
      <c r="S122" s="60" t="str">
        <f>IF(OR(ISNUMBER(Tableau2[[#This Row],['[monvelo_vae']]]),ISNUMBER(Tableau2[[#This Row],['[pret_vae']]]),ISNUMBER(Tableau2[[#This Row],['[loc_vae']]])),Tableau2[[#This Row],['[monvelo_vae']]]+Tableau2[[#This Row],['[pret_vae']]]+Tableau2[[#This Row],['[loc_vae']]],"")</f>
        <v/>
      </c>
      <c r="T122" s="60" t="str">
        <f>IF(OR(ISNUMBER(Tableau2[[#This Row],['[monvelo_musc']]]),ISNUMBER(Tableau2[[#This Row],['[pret_musc']]]),ISNUMBER(Tableau2[[#This Row],['[loc_musc']]])),Tableau2[[#This Row],['[monvelo_musc']]]+Tableau2[[#This Row],['[pret_musc']]]+Tableau2[[#This Row],['[loc_musc']]],"")</f>
        <v/>
      </c>
      <c r="U122" s="60" t="str">
        <f>IF(OR(ISNUMBER(Tableau2[[#This Row],['[loc_musc']]]),ISNUMBER(Tableau2[[#This Row],['[loc_vae']]])),Tableau2[[#This Row],['[loc_musc']]]+Tableau2[[#This Row],['[loc_vae']]],"")</f>
        <v/>
      </c>
      <c r="AL122" s="35" t="s">
        <v>1274</v>
      </c>
      <c r="AM122" s="48" t="s">
        <v>1274</v>
      </c>
      <c r="AN122" s="35" t="s">
        <v>55</v>
      </c>
      <c r="AP122" s="37">
        <v>30</v>
      </c>
      <c r="AQ122" s="72">
        <v>30</v>
      </c>
      <c r="AR122" s="72">
        <v>30</v>
      </c>
      <c r="AS122" s="72">
        <f>Tableau2[[#This Row],['[km_sortie_corrige']]]*Tableau2[[#This Row],['[coef_red']]]</f>
        <v>0</v>
      </c>
      <c r="AT122" s="72">
        <f>Tableau2[[#This Row],['[km_sortie_corrige']]]*Tableau2[[#This Row],['[coef_red']]]*IF(Tableau2[[#This Row],['[type_trajet']]]="Boucle",0.4,1)</f>
        <v>0</v>
      </c>
      <c r="AU122" s="35" t="s">
        <v>1276</v>
      </c>
      <c r="AW122" s="35" t="s">
        <v>1277</v>
      </c>
      <c r="AX122" s="35">
        <v>1</v>
      </c>
      <c r="AY122" s="35">
        <v>0</v>
      </c>
      <c r="AZ122" s="35">
        <v>0</v>
      </c>
      <c r="BA122" s="35">
        <v>0</v>
      </c>
      <c r="BB122" s="35">
        <v>0</v>
      </c>
      <c r="BC122" s="35">
        <v>0</v>
      </c>
      <c r="BD122" s="35">
        <v>0</v>
      </c>
      <c r="BE122" s="35">
        <v>0</v>
      </c>
      <c r="BI122" s="48" t="str">
        <f>IF(OR(Tableau2[[#This Row],['[type_groupe']]]="En famille",Tableau2[[#This Row],['[type_groupe']]]="Avec des amis",Tableau2[[#This Row],['[type_groupe']]]="En club",Tableau2[[#This Row],['[type_groupe']]]="En groupe avec une agence ou TO"),"En groupe",Tableau2[[#This Row],['[type_groupe']]])</f>
        <v>Seul</v>
      </c>
      <c r="BJ122"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Seul</v>
      </c>
      <c r="BK122" s="35" t="s">
        <v>1278</v>
      </c>
      <c r="BL122" s="35">
        <v>1</v>
      </c>
      <c r="BM122" s="35">
        <v>0</v>
      </c>
      <c r="BN122" s="35">
        <v>0</v>
      </c>
      <c r="BO122" s="35">
        <v>0</v>
      </c>
      <c r="BP122" s="35">
        <v>0</v>
      </c>
      <c r="BQ122" s="35">
        <v>0</v>
      </c>
      <c r="BR122" s="35">
        <v>0</v>
      </c>
      <c r="BU122" s="72">
        <f>Tableau2[[#This Row],['[nb_enfants']]]+Tableau2[[#This Row],['[nb_adultes']]]</f>
        <v>1</v>
      </c>
      <c r="BV122" s="72">
        <f>Tableau2[[#This Row],['[taille_totale_groupe']]]</f>
        <v>1</v>
      </c>
      <c r="BW122" s="37">
        <v>0</v>
      </c>
      <c r="BX122" s="37">
        <v>1</v>
      </c>
      <c r="BY122" s="35" t="s">
        <v>1353</v>
      </c>
      <c r="BZ122" s="35">
        <v>0</v>
      </c>
      <c r="CA122" s="35">
        <v>0</v>
      </c>
      <c r="CB122" s="35">
        <v>0</v>
      </c>
      <c r="CC122" s="35">
        <v>0</v>
      </c>
      <c r="CD122" s="35">
        <v>0</v>
      </c>
      <c r="CE122" s="35">
        <v>0</v>
      </c>
      <c r="CF122" s="35">
        <v>1</v>
      </c>
      <c r="CG122" s="35">
        <v>0</v>
      </c>
      <c r="CH122" s="35">
        <v>0</v>
      </c>
      <c r="CI122" s="35">
        <v>0</v>
      </c>
      <c r="CJ122" s="35">
        <v>0</v>
      </c>
      <c r="CK122" s="35">
        <v>0</v>
      </c>
      <c r="CL122" s="35">
        <v>0</v>
      </c>
      <c r="CM122" s="35" t="s">
        <v>1518</v>
      </c>
      <c r="CO122" s="35" t="s">
        <v>1322</v>
      </c>
      <c r="CQ122" s="35" t="s">
        <v>1772</v>
      </c>
      <c r="CR122" s="35">
        <v>0</v>
      </c>
      <c r="CS122" s="35">
        <v>0</v>
      </c>
      <c r="CT122" s="35">
        <v>0</v>
      </c>
      <c r="CU122" s="35">
        <v>0</v>
      </c>
      <c r="CV122" s="35">
        <v>0</v>
      </c>
      <c r="CW122" s="35">
        <v>0</v>
      </c>
      <c r="CX122" s="35">
        <v>0</v>
      </c>
      <c r="CY122" s="35">
        <v>0</v>
      </c>
      <c r="CZ122" s="35">
        <v>0</v>
      </c>
      <c r="DA122" s="35">
        <v>0</v>
      </c>
      <c r="DB122" s="35">
        <v>0</v>
      </c>
      <c r="DC122" s="35">
        <v>1</v>
      </c>
      <c r="DD122" s="35">
        <v>0</v>
      </c>
      <c r="DO122" s="35" t="s">
        <v>1280</v>
      </c>
      <c r="DP122" s="35">
        <v>0</v>
      </c>
      <c r="DQ122" s="35">
        <v>0</v>
      </c>
      <c r="DR122" s="35">
        <v>0</v>
      </c>
      <c r="DS122" s="35">
        <v>0</v>
      </c>
      <c r="DT122" s="35">
        <v>0</v>
      </c>
      <c r="DU122" s="35">
        <v>0</v>
      </c>
      <c r="DV122" s="35">
        <v>0</v>
      </c>
      <c r="DW122" s="35">
        <v>0</v>
      </c>
      <c r="DX122" s="35">
        <v>0</v>
      </c>
      <c r="DY122" s="35">
        <v>0</v>
      </c>
      <c r="DZ122" s="35">
        <v>0</v>
      </c>
      <c r="EA122" s="35">
        <v>0</v>
      </c>
      <c r="EB122" s="35">
        <v>0</v>
      </c>
      <c r="EC122" s="35">
        <v>0</v>
      </c>
      <c r="ED122" s="35">
        <v>1</v>
      </c>
      <c r="EE122" s="35">
        <v>0</v>
      </c>
      <c r="EL122" s="35">
        <v>4</v>
      </c>
      <c r="EM122" s="35">
        <v>3</v>
      </c>
      <c r="EN122" s="35">
        <v>3</v>
      </c>
      <c r="EO122" s="35">
        <v>3</v>
      </c>
      <c r="EP122" s="35">
        <v>3</v>
      </c>
      <c r="EQ122" s="35">
        <v>3</v>
      </c>
      <c r="ER122" s="35" t="s">
        <v>1599</v>
      </c>
      <c r="ES122" s="35" t="s">
        <v>1599</v>
      </c>
      <c r="ET122" s="35" t="s">
        <v>1599</v>
      </c>
      <c r="EU122" s="35" t="s">
        <v>1599</v>
      </c>
      <c r="EV122" s="35" t="s">
        <v>1599</v>
      </c>
      <c r="EW122" s="35" t="s">
        <v>1599</v>
      </c>
      <c r="EX122" s="35" t="s">
        <v>1599</v>
      </c>
      <c r="EY122" s="35" t="s">
        <v>1599</v>
      </c>
      <c r="EZ122" s="35" t="s">
        <v>1599</v>
      </c>
      <c r="FA122" s="35" t="s">
        <v>1599</v>
      </c>
      <c r="FB122" s="35">
        <v>2</v>
      </c>
      <c r="FC122" s="35" t="s">
        <v>1599</v>
      </c>
      <c r="FD122" s="35" t="s">
        <v>1599</v>
      </c>
      <c r="FE122" s="35" t="s">
        <v>1599</v>
      </c>
      <c r="FF122" s="35" t="s">
        <v>1599</v>
      </c>
      <c r="FG122" s="35" t="s">
        <v>1599</v>
      </c>
      <c r="FI122" s="35" t="s">
        <v>51</v>
      </c>
      <c r="FJ122"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excursionniste</v>
      </c>
      <c r="FK122" s="48" t="str">
        <f>IF(Tableau2[[#This Row],['[tour_exc']]]="excursionniste","exc",IF(Tableau2[[#This Row],['[categorie_corrige']]]="Itinérant","iti","tour"))</f>
        <v>exc</v>
      </c>
      <c r="FL122" s="48" t="str">
        <f>CONCATENATE(Tableau2[[#This Row],['[id_troncon']]],"-",Tableau2[[#This Row],['[profil']]])</f>
        <v>4-exc</v>
      </c>
      <c r="FM122" s="37"/>
      <c r="FN122" s="72" t="s">
        <v>1599</v>
      </c>
      <c r="FS122" s="48" t="str">
        <f>IF(AND(ISTEXT(Tableau2[[#This Row],['[mode_heb_regroupe']]]),Tableau2[[#This Row],['[mode_heb_regroupe']]]="Non marchand"),"Non marchand",IF(AND(ISTEXT(Tableau2[[#This Row],['[mode_heb_regroupe']]]),Tableau2[[#This Row],['[mode_heb_regroupe']]]&lt;&gt;"Non marchand"),"Marchand",""))</f>
        <v/>
      </c>
      <c r="FY122" s="60" t="str">
        <f>IF(ISNUMBER(Tableau2[[#This Row],['[distance_heb_enq']]]),Tableau2[[#This Row],['[distance_heb_enq']]]*(1.1+0.3*EXP(-Tableau2[[#This Row],['[distance_heb_enq']]]/20)),"")</f>
        <v/>
      </c>
      <c r="GM122" s="35"/>
      <c r="GN122" s="35" t="s">
        <v>1599</v>
      </c>
      <c r="GO122" s="35"/>
      <c r="GP122" s="35"/>
      <c r="GQ122" s="35"/>
      <c r="GY122" s="48"/>
      <c r="HB122" s="48" t="str">
        <f>IF(ISNUMBER(Tableau2[[#This Row],['[tour_dep_to']]]),Tableau2[[#This Row],['[tour_dep_to']]]/Tableau2[[#This Row],['[tour_to_nb_jour']]],"")</f>
        <v/>
      </c>
      <c r="HE122" s="20" t="s">
        <v>51</v>
      </c>
      <c r="HF122" s="48" t="str">
        <f>IF(AND(ISTEXT(Tableau2[[#This Row],['[intention_dep']]]),Tableau2[[#This Row],['[tour_exc']]]="excursionniste"),Tableau2[[#This Row],['[intention_dep']]],"")</f>
        <v>Non</v>
      </c>
      <c r="HG122" s="48" t="str">
        <f>IF(AND(ISTEXT(Tableau2[[#This Row],['[intention_dep']]]),Tableau2[[#This Row],['[tour_exc']]]="touriste"),Tableau2[[#This Row],['[intention_dep']]],"")</f>
        <v/>
      </c>
      <c r="HJ122" s="20"/>
      <c r="HN122" s="20" t="s">
        <v>1599</v>
      </c>
      <c r="HO122" s="20"/>
      <c r="HP122" s="20" t="s">
        <v>1599</v>
      </c>
      <c r="HQ122" s="20"/>
      <c r="HR122" s="20" t="s">
        <v>1599</v>
      </c>
      <c r="HS122" s="20"/>
      <c r="HT122" s="20" t="s">
        <v>1599</v>
      </c>
      <c r="HU122" s="20"/>
      <c r="HX122" s="20" t="s">
        <v>1599</v>
      </c>
      <c r="JW122"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
      </c>
      <c r="JX122"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122" s="35" t="s">
        <v>1325</v>
      </c>
      <c r="KA122" s="35">
        <v>1</v>
      </c>
      <c r="KB122" s="35">
        <v>0</v>
      </c>
      <c r="KC122" s="35">
        <v>0</v>
      </c>
      <c r="KD122" s="35"/>
      <c r="KE122" s="48"/>
      <c r="KF122" s="35" t="s">
        <v>1387</v>
      </c>
      <c r="KG122" s="48"/>
      <c r="KH122" s="44">
        <v>17340</v>
      </c>
      <c r="KI122" s="35" t="s">
        <v>1281</v>
      </c>
      <c r="KL122" s="48" t="str">
        <f>IF(ISNUMBER(Tableau2[[#This Row],['[distance_domicile_enq']]]),Tableau2[[#This Row],['[distance_domicile_enq']]]*(1.1+0.3*EXP(-Tableau2[[#This Row],['[distance_domicile_enq']]]/20)),"")</f>
        <v/>
      </c>
      <c r="KN122" s="48"/>
      <c r="KO122" s="48"/>
      <c r="KP122" s="35">
        <v>75</v>
      </c>
      <c r="KQ122" s="35" t="s">
        <v>1282</v>
      </c>
      <c r="KR122" s="35" t="s">
        <v>1283</v>
      </c>
      <c r="KS122" s="35"/>
      <c r="KU122" s="35">
        <v>3000</v>
      </c>
      <c r="KW122" s="35" t="s">
        <v>1310</v>
      </c>
    </row>
    <row r="123" spans="1:311" x14ac:dyDescent="0.2">
      <c r="A123" s="35" t="s">
        <v>1612</v>
      </c>
      <c r="B123" s="35" t="s">
        <v>568</v>
      </c>
      <c r="C123" s="35" t="s">
        <v>111</v>
      </c>
      <c r="D123" s="60">
        <v>1</v>
      </c>
      <c r="E123" s="48">
        <f>Tableau2[[#This Row],['[taille_totale_groupe_corrige']]]/Tableau2[[#This Row],['[nb_repondant_groupe']]]</f>
        <v>2</v>
      </c>
      <c r="F123" s="48"/>
      <c r="G123" s="48" t="str">
        <f>CONCATENATE(Tableau2[[#This Row],['[id_site_enq']]],"-",Tableau2[[#This Row],['[date_enq_num']]],"-",Tableau2[[#This Row],['[categorie_corrige']]])</f>
        <v>50-43235-</v>
      </c>
      <c r="H123" s="61">
        <v>1</v>
      </c>
      <c r="I123" s="35">
        <v>50</v>
      </c>
      <c r="J123" s="35" t="s">
        <v>795</v>
      </c>
      <c r="K123" s="36">
        <v>43235</v>
      </c>
      <c r="L123" s="37">
        <f t="shared" si="4"/>
        <v>43235</v>
      </c>
      <c r="M123" s="35">
        <v>10</v>
      </c>
      <c r="N123" s="35">
        <v>17</v>
      </c>
      <c r="P123" s="35">
        <v>43</v>
      </c>
      <c r="Q123" s="35">
        <v>4</v>
      </c>
      <c r="R123" s="60" t="str">
        <f>IF(OR(ISNUMBER(Tableau2[[#This Row],['[monvelo_musc']]]),ISNUMBER(Tableau2[[#This Row],['[monvelo_vae']]]),ISNUMBER(Tableau2[[#This Row],['[pret_musc']]]),ISNUMBER(Tableau2[[#This Row],['[pret_vae']]]),ISNUMBER(Tableau2[[#This Row],['[loc_vae']]]),ISNUMBER(Tableau2[[#This Row],['[loc_musc']]])),SUM(Tableau2[[#This Row],['[monvelo_musc']]:['[loc_vae']]]),"")</f>
        <v/>
      </c>
      <c r="S123" s="60" t="str">
        <f>IF(OR(ISNUMBER(Tableau2[[#This Row],['[monvelo_vae']]]),ISNUMBER(Tableau2[[#This Row],['[pret_vae']]]),ISNUMBER(Tableau2[[#This Row],['[loc_vae']]])),Tableau2[[#This Row],['[monvelo_vae']]]+Tableau2[[#This Row],['[pret_vae']]]+Tableau2[[#This Row],['[loc_vae']]],"")</f>
        <v/>
      </c>
      <c r="T123" s="60" t="str">
        <f>IF(OR(ISNUMBER(Tableau2[[#This Row],['[monvelo_musc']]]),ISNUMBER(Tableau2[[#This Row],['[pret_musc']]]),ISNUMBER(Tableau2[[#This Row],['[loc_musc']]])),Tableau2[[#This Row],['[monvelo_musc']]]+Tableau2[[#This Row],['[pret_musc']]]+Tableau2[[#This Row],['[loc_musc']]],"")</f>
        <v/>
      </c>
      <c r="U123" s="60" t="str">
        <f>IF(OR(ISNUMBER(Tableau2[[#This Row],['[loc_musc']]]),ISNUMBER(Tableau2[[#This Row],['[loc_vae']]])),Tableau2[[#This Row],['[loc_musc']]]+Tableau2[[#This Row],['[loc_vae']]],"")</f>
        <v/>
      </c>
      <c r="AL123" s="35" t="s">
        <v>1274</v>
      </c>
      <c r="AM123" s="48" t="s">
        <v>1274</v>
      </c>
      <c r="AN123" s="35" t="s">
        <v>55</v>
      </c>
      <c r="AP123" s="37">
        <v>2</v>
      </c>
      <c r="AQ123" s="72">
        <v>2</v>
      </c>
      <c r="AR123" s="72">
        <v>2</v>
      </c>
      <c r="AS123" s="72">
        <f>Tableau2[[#This Row],['[km_sortie_corrige']]]*Tableau2[[#This Row],['[coef_red']]]</f>
        <v>0</v>
      </c>
      <c r="AT123" s="72">
        <f>Tableau2[[#This Row],['[km_sortie_corrige']]]*Tableau2[[#This Row],['[coef_red']]]*IF(Tableau2[[#This Row],['[type_trajet']]]="Boucle",0.4,1)</f>
        <v>0</v>
      </c>
      <c r="AU123" s="35" t="s">
        <v>1276</v>
      </c>
      <c r="AW123" s="35" t="s">
        <v>1625</v>
      </c>
      <c r="AX123" s="35">
        <v>0</v>
      </c>
      <c r="AY123" s="35">
        <v>1</v>
      </c>
      <c r="AZ123" s="35">
        <v>0</v>
      </c>
      <c r="BA123" s="35">
        <v>1</v>
      </c>
      <c r="BB123" s="35">
        <v>0</v>
      </c>
      <c r="BC123" s="35">
        <v>0</v>
      </c>
      <c r="BD123" s="35">
        <v>0</v>
      </c>
      <c r="BE123" s="35">
        <v>0</v>
      </c>
      <c r="BH123" s="37">
        <v>2</v>
      </c>
      <c r="BI123" s="48" t="str">
        <f>IF(OR(Tableau2[[#This Row],['[type_groupe']]]="En famille",Tableau2[[#This Row],['[type_groupe']]]="Avec des amis",Tableau2[[#This Row],['[type_groupe']]]="En club",Tableau2[[#This Row],['[type_groupe']]]="En groupe avec une agence ou TO"),"En groupe",Tableau2[[#This Row],['[type_groupe']]])</f>
        <v>En groupe</v>
      </c>
      <c r="BJ123"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groupe</v>
      </c>
      <c r="BK123" s="35" t="s">
        <v>1287</v>
      </c>
      <c r="BL123" s="35">
        <v>0</v>
      </c>
      <c r="BM123" s="35">
        <v>0</v>
      </c>
      <c r="BN123" s="35">
        <v>1</v>
      </c>
      <c r="BO123" s="35">
        <v>0</v>
      </c>
      <c r="BP123" s="35">
        <v>0</v>
      </c>
      <c r="BQ123" s="35">
        <v>0</v>
      </c>
      <c r="BR123" s="35">
        <v>0</v>
      </c>
      <c r="BU123" s="72">
        <f>Tableau2[[#This Row],['[nb_enfants']]]+Tableau2[[#This Row],['[nb_adultes']]]</f>
        <v>2</v>
      </c>
      <c r="BV123" s="72">
        <f>Tableau2[[#This Row],['[taille_totale_groupe']]]</f>
        <v>2</v>
      </c>
      <c r="BW123" s="37">
        <v>1</v>
      </c>
      <c r="BX123" s="37">
        <v>1</v>
      </c>
      <c r="BY123" s="35" t="s">
        <v>1304</v>
      </c>
      <c r="BZ123" s="35">
        <v>0</v>
      </c>
      <c r="CA123" s="35">
        <v>1</v>
      </c>
      <c r="CB123" s="35">
        <v>0</v>
      </c>
      <c r="CC123" s="35">
        <v>0</v>
      </c>
      <c r="CD123" s="35">
        <v>0</v>
      </c>
      <c r="CE123" s="35">
        <v>0</v>
      </c>
      <c r="CF123" s="35">
        <v>0</v>
      </c>
      <c r="CG123" s="35">
        <v>0</v>
      </c>
      <c r="CH123" s="35">
        <v>0</v>
      </c>
      <c r="CI123" s="35">
        <v>0</v>
      </c>
      <c r="CJ123" s="35">
        <v>0</v>
      </c>
      <c r="CK123" s="35">
        <v>0</v>
      </c>
      <c r="CL123" s="35">
        <v>0</v>
      </c>
      <c r="CO123" s="35" t="s">
        <v>1322</v>
      </c>
      <c r="CP123" s="35">
        <v>0</v>
      </c>
      <c r="CQ123" s="35" t="s">
        <v>1772</v>
      </c>
      <c r="CR123" s="35">
        <v>0</v>
      </c>
      <c r="CS123" s="35">
        <v>0</v>
      </c>
      <c r="CT123" s="35">
        <v>0</v>
      </c>
      <c r="CU123" s="35">
        <v>0</v>
      </c>
      <c r="CV123" s="35">
        <v>0</v>
      </c>
      <c r="CW123" s="35">
        <v>0</v>
      </c>
      <c r="CX123" s="35">
        <v>0</v>
      </c>
      <c r="CY123" s="35">
        <v>0</v>
      </c>
      <c r="CZ123" s="35">
        <v>0</v>
      </c>
      <c r="DA123" s="35">
        <v>0</v>
      </c>
      <c r="DB123" s="35">
        <v>0</v>
      </c>
      <c r="DC123" s="35">
        <v>1</v>
      </c>
      <c r="DD123" s="35">
        <v>0</v>
      </c>
      <c r="DO123" s="35" t="s">
        <v>1280</v>
      </c>
      <c r="DP123" s="35">
        <v>0</v>
      </c>
      <c r="DQ123" s="35">
        <v>0</v>
      </c>
      <c r="DR123" s="35">
        <v>0</v>
      </c>
      <c r="DS123" s="35">
        <v>0</v>
      </c>
      <c r="DT123" s="35">
        <v>0</v>
      </c>
      <c r="DU123" s="35">
        <v>0</v>
      </c>
      <c r="DV123" s="35">
        <v>0</v>
      </c>
      <c r="DW123" s="35">
        <v>0</v>
      </c>
      <c r="DX123" s="35">
        <v>0</v>
      </c>
      <c r="DY123" s="35">
        <v>0</v>
      </c>
      <c r="DZ123" s="35">
        <v>0</v>
      </c>
      <c r="EA123" s="35">
        <v>0</v>
      </c>
      <c r="EB123" s="35">
        <v>0</v>
      </c>
      <c r="EC123" s="35">
        <v>0</v>
      </c>
      <c r="ED123" s="35">
        <v>1</v>
      </c>
      <c r="EE123" s="35">
        <v>0</v>
      </c>
      <c r="EL123" s="35" t="s">
        <v>1599</v>
      </c>
      <c r="EM123" s="35" t="s">
        <v>1599</v>
      </c>
      <c r="EN123" s="35" t="s">
        <v>1599</v>
      </c>
      <c r="EO123" s="35" t="s">
        <v>1599</v>
      </c>
      <c r="EP123" s="35" t="s">
        <v>1599</v>
      </c>
      <c r="EQ123" s="35" t="s">
        <v>1599</v>
      </c>
      <c r="ER123" s="35" t="s">
        <v>1599</v>
      </c>
      <c r="ES123" s="35" t="s">
        <v>1599</v>
      </c>
      <c r="ET123" s="35" t="s">
        <v>1599</v>
      </c>
      <c r="EU123" s="35" t="s">
        <v>1599</v>
      </c>
      <c r="EV123" s="35" t="s">
        <v>1599</v>
      </c>
      <c r="EW123" s="35" t="s">
        <v>1599</v>
      </c>
      <c r="EX123" s="35" t="s">
        <v>1599</v>
      </c>
      <c r="EY123" s="35" t="s">
        <v>1599</v>
      </c>
      <c r="EZ123" s="35" t="s">
        <v>1599</v>
      </c>
      <c r="FA123" s="35" t="s">
        <v>1599</v>
      </c>
      <c r="FB123" s="35" t="s">
        <v>1599</v>
      </c>
      <c r="FC123" s="35" t="s">
        <v>1599</v>
      </c>
      <c r="FD123" s="35" t="s">
        <v>1599</v>
      </c>
      <c r="FE123" s="35" t="s">
        <v>1599</v>
      </c>
      <c r="FF123" s="35" t="s">
        <v>1599</v>
      </c>
      <c r="FG123" s="35" t="s">
        <v>1599</v>
      </c>
      <c r="FI123" s="35" t="s">
        <v>51</v>
      </c>
      <c r="FJ123"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excursionniste</v>
      </c>
      <c r="FK123" s="48" t="str">
        <f>IF(Tableau2[[#This Row],['[tour_exc']]]="excursionniste","exc",IF(Tableau2[[#This Row],['[categorie_corrige']]]="Itinérant","iti","tour"))</f>
        <v>exc</v>
      </c>
      <c r="FL123" s="48" t="str">
        <f>CONCATENATE(Tableau2[[#This Row],['[id_troncon']]],"-",Tableau2[[#This Row],['[profil']]])</f>
        <v>4-exc</v>
      </c>
      <c r="FM123" s="37"/>
      <c r="FN123" s="72" t="s">
        <v>1599</v>
      </c>
      <c r="FS123" s="48" t="str">
        <f>IF(AND(ISTEXT(Tableau2[[#This Row],['[mode_heb_regroupe']]]),Tableau2[[#This Row],['[mode_heb_regroupe']]]="Non marchand"),"Non marchand",IF(AND(ISTEXT(Tableau2[[#This Row],['[mode_heb_regroupe']]]),Tableau2[[#This Row],['[mode_heb_regroupe']]]&lt;&gt;"Non marchand"),"Marchand",""))</f>
        <v/>
      </c>
      <c r="FY123" s="60" t="str">
        <f>IF(ISNUMBER(Tableau2[[#This Row],['[distance_heb_enq']]]),Tableau2[[#This Row],['[distance_heb_enq']]]*(1.1+0.3*EXP(-Tableau2[[#This Row],['[distance_heb_enq']]]/20)),"")</f>
        <v/>
      </c>
      <c r="GM123" s="35"/>
      <c r="GN123" s="35" t="s">
        <v>1599</v>
      </c>
      <c r="GO123" s="35"/>
      <c r="GP123" s="35"/>
      <c r="GQ123" s="35"/>
      <c r="GY123" s="48"/>
      <c r="HB123" s="48" t="str">
        <f>IF(ISNUMBER(Tableau2[[#This Row],['[tour_dep_to']]]),Tableau2[[#This Row],['[tour_dep_to']]]/Tableau2[[#This Row],['[tour_to_nb_jour']]],"")</f>
        <v/>
      </c>
      <c r="HE123" s="20" t="s">
        <v>51</v>
      </c>
      <c r="HF123" s="48" t="str">
        <f>IF(AND(ISTEXT(Tableau2[[#This Row],['[intention_dep']]]),Tableau2[[#This Row],['[tour_exc']]]="excursionniste"),Tableau2[[#This Row],['[intention_dep']]],"")</f>
        <v>Non</v>
      </c>
      <c r="HG123" s="48" t="str">
        <f>IF(AND(ISTEXT(Tableau2[[#This Row],['[intention_dep']]]),Tableau2[[#This Row],['[tour_exc']]]="touriste"),Tableau2[[#This Row],['[intention_dep']]],"")</f>
        <v/>
      </c>
      <c r="HJ123" s="20"/>
      <c r="HN123" s="20" t="s">
        <v>1599</v>
      </c>
      <c r="HO123" s="20"/>
      <c r="HP123" s="20" t="s">
        <v>1599</v>
      </c>
      <c r="HQ123" s="20"/>
      <c r="HR123" s="20" t="s">
        <v>1599</v>
      </c>
      <c r="HS123" s="20"/>
      <c r="HT123" s="20" t="s">
        <v>1599</v>
      </c>
      <c r="HU123" s="20"/>
      <c r="HX123" s="20" t="s">
        <v>1599</v>
      </c>
      <c r="JW123"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
      </c>
      <c r="JX123"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123" s="35" t="s">
        <v>1299</v>
      </c>
      <c r="KA123" s="35">
        <v>0</v>
      </c>
      <c r="KB123" s="35">
        <v>0</v>
      </c>
      <c r="KC123" s="35">
        <v>1</v>
      </c>
      <c r="KD123" s="35"/>
      <c r="KE123" s="48"/>
      <c r="KF123" s="35" t="s">
        <v>782</v>
      </c>
      <c r="KG123" s="48"/>
      <c r="KH123" s="44">
        <v>17440</v>
      </c>
      <c r="KI123" s="35" t="s">
        <v>1281</v>
      </c>
      <c r="KL123" s="48" t="str">
        <f>IF(ISNUMBER(Tableau2[[#This Row],['[distance_domicile_enq']]]),Tableau2[[#This Row],['[distance_domicile_enq']]]*(1.1+0.3*EXP(-Tableau2[[#This Row],['[distance_domicile_enq']]]/20)),"")</f>
        <v/>
      </c>
      <c r="KN123" s="48"/>
      <c r="KO123" s="48"/>
      <c r="KP123" s="35">
        <v>14</v>
      </c>
      <c r="KQ123" s="35" t="s">
        <v>1282</v>
      </c>
      <c r="KR123" s="35" t="s">
        <v>1309</v>
      </c>
      <c r="KS123" s="35"/>
      <c r="KW123" s="35" t="s">
        <v>1310</v>
      </c>
    </row>
    <row r="124" spans="1:311" x14ac:dyDescent="0.2">
      <c r="A124" s="35" t="s">
        <v>1612</v>
      </c>
      <c r="B124" s="35" t="s">
        <v>568</v>
      </c>
      <c r="C124" s="35" t="s">
        <v>112</v>
      </c>
      <c r="D124" s="60">
        <v>1</v>
      </c>
      <c r="E124" s="48">
        <f>Tableau2[[#This Row],['[taille_totale_groupe_corrige']]]/Tableau2[[#This Row],['[nb_repondant_groupe']]]</f>
        <v>2</v>
      </c>
      <c r="F124" s="48"/>
      <c r="G124" s="48" t="str">
        <f>CONCATENATE(Tableau2[[#This Row],['[id_site_enq']]],"-",Tableau2[[#This Row],['[date_enq_num']]],"-",Tableau2[[#This Row],['[categorie_corrige']]])</f>
        <v>50-43235-</v>
      </c>
      <c r="H124" s="61">
        <v>1</v>
      </c>
      <c r="I124" s="35">
        <v>50</v>
      </c>
      <c r="J124" s="35" t="s">
        <v>795</v>
      </c>
      <c r="K124" s="36">
        <v>43235</v>
      </c>
      <c r="L124" s="37">
        <f t="shared" si="4"/>
        <v>43235</v>
      </c>
      <c r="M124" s="35">
        <v>10</v>
      </c>
      <c r="N124" s="35">
        <v>17</v>
      </c>
      <c r="P124" s="35">
        <v>43</v>
      </c>
      <c r="Q124" s="35">
        <v>4</v>
      </c>
      <c r="R124" s="60" t="str">
        <f>IF(OR(ISNUMBER(Tableau2[[#This Row],['[monvelo_musc']]]),ISNUMBER(Tableau2[[#This Row],['[monvelo_vae']]]),ISNUMBER(Tableau2[[#This Row],['[pret_musc']]]),ISNUMBER(Tableau2[[#This Row],['[pret_vae']]]),ISNUMBER(Tableau2[[#This Row],['[loc_vae']]]),ISNUMBER(Tableau2[[#This Row],['[loc_musc']]])),SUM(Tableau2[[#This Row],['[monvelo_musc']]:['[loc_vae']]]),"")</f>
        <v/>
      </c>
      <c r="S124" s="60" t="str">
        <f>IF(OR(ISNUMBER(Tableau2[[#This Row],['[monvelo_vae']]]),ISNUMBER(Tableau2[[#This Row],['[pret_vae']]]),ISNUMBER(Tableau2[[#This Row],['[loc_vae']]])),Tableau2[[#This Row],['[monvelo_vae']]]+Tableau2[[#This Row],['[pret_vae']]]+Tableau2[[#This Row],['[loc_vae']]],"")</f>
        <v/>
      </c>
      <c r="T124" s="60" t="str">
        <f>IF(OR(ISNUMBER(Tableau2[[#This Row],['[monvelo_musc']]]),ISNUMBER(Tableau2[[#This Row],['[pret_musc']]]),ISNUMBER(Tableau2[[#This Row],['[loc_musc']]])),Tableau2[[#This Row],['[monvelo_musc']]]+Tableau2[[#This Row],['[pret_musc']]]+Tableau2[[#This Row],['[loc_musc']]],"")</f>
        <v/>
      </c>
      <c r="U124" s="60" t="str">
        <f>IF(OR(ISNUMBER(Tableau2[[#This Row],['[loc_musc']]]),ISNUMBER(Tableau2[[#This Row],['[loc_vae']]])),Tableau2[[#This Row],['[loc_musc']]]+Tableau2[[#This Row],['[loc_vae']]],"")</f>
        <v/>
      </c>
      <c r="AL124" s="35" t="s">
        <v>1274</v>
      </c>
      <c r="AM124" s="48" t="s">
        <v>1274</v>
      </c>
      <c r="AN124" s="35" t="s">
        <v>1275</v>
      </c>
      <c r="AP124" s="37">
        <v>20</v>
      </c>
      <c r="AQ124" s="72">
        <v>20</v>
      </c>
      <c r="AR124" s="72">
        <v>20</v>
      </c>
      <c r="AS124" s="72">
        <f>Tableau2[[#This Row],['[km_sortie_corrige']]]*Tableau2[[#This Row],['[coef_red']]]</f>
        <v>0</v>
      </c>
      <c r="AT124" s="72">
        <f>Tableau2[[#This Row],['[km_sortie_corrige']]]*Tableau2[[#This Row],['[coef_red']]]*IF(Tableau2[[#This Row],['[type_trajet']]]="Boucle",0.4,1)</f>
        <v>0</v>
      </c>
      <c r="AU124" s="35" t="s">
        <v>1340</v>
      </c>
      <c r="AW124" s="35" t="s">
        <v>1277</v>
      </c>
      <c r="AX124" s="35">
        <v>1</v>
      </c>
      <c r="AY124" s="35">
        <v>0</v>
      </c>
      <c r="AZ124" s="35">
        <v>0</v>
      </c>
      <c r="BA124" s="35">
        <v>0</v>
      </c>
      <c r="BB124" s="35">
        <v>0</v>
      </c>
      <c r="BC124" s="35">
        <v>0</v>
      </c>
      <c r="BD124" s="35">
        <v>0</v>
      </c>
      <c r="BE124" s="35">
        <v>0</v>
      </c>
      <c r="BH124" s="37">
        <v>20</v>
      </c>
      <c r="BI124" s="48" t="str">
        <f>IF(OR(Tableau2[[#This Row],['[type_groupe']]]="En famille",Tableau2[[#This Row],['[type_groupe']]]="Avec des amis",Tableau2[[#This Row],['[type_groupe']]]="En club",Tableau2[[#This Row],['[type_groupe']]]="En groupe avec une agence ou TO"),"En groupe",Tableau2[[#This Row],['[type_groupe']]])</f>
        <v>En groupe</v>
      </c>
      <c r="BJ124"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groupe</v>
      </c>
      <c r="BK124" s="35" t="s">
        <v>1287</v>
      </c>
      <c r="BL124" s="35">
        <v>0</v>
      </c>
      <c r="BM124" s="35">
        <v>0</v>
      </c>
      <c r="BN124" s="35">
        <v>1</v>
      </c>
      <c r="BO124" s="35">
        <v>0</v>
      </c>
      <c r="BP124" s="35">
        <v>0</v>
      </c>
      <c r="BQ124" s="35">
        <v>0</v>
      </c>
      <c r="BR124" s="35">
        <v>0</v>
      </c>
      <c r="BU124" s="72">
        <f>Tableau2[[#This Row],['[nb_enfants']]]+Tableau2[[#This Row],['[nb_adultes']]]</f>
        <v>2</v>
      </c>
      <c r="BV124" s="72">
        <f>Tableau2[[#This Row],['[taille_totale_groupe']]]</f>
        <v>2</v>
      </c>
      <c r="BW124" s="37">
        <v>1</v>
      </c>
      <c r="BX124" s="37">
        <v>1</v>
      </c>
      <c r="BY124" s="35" t="s">
        <v>1681</v>
      </c>
      <c r="BZ124" s="35">
        <v>1</v>
      </c>
      <c r="CA124" s="35">
        <v>0</v>
      </c>
      <c r="CB124" s="35">
        <v>0</v>
      </c>
      <c r="CC124" s="35">
        <v>0</v>
      </c>
      <c r="CD124" s="35">
        <v>0</v>
      </c>
      <c r="CE124" s="35">
        <v>0</v>
      </c>
      <c r="CF124" s="35">
        <v>1</v>
      </c>
      <c r="CG124" s="35">
        <v>0</v>
      </c>
      <c r="CH124" s="35">
        <v>0</v>
      </c>
      <c r="CI124" s="35">
        <v>0</v>
      </c>
      <c r="CJ124" s="35">
        <v>0</v>
      </c>
      <c r="CK124" s="35">
        <v>0</v>
      </c>
      <c r="CL124" s="35">
        <v>0</v>
      </c>
      <c r="CO124" s="35" t="s">
        <v>1291</v>
      </c>
      <c r="CP124" s="35">
        <v>20</v>
      </c>
      <c r="CQ124" s="35" t="s">
        <v>1334</v>
      </c>
      <c r="CR124" s="35">
        <v>0</v>
      </c>
      <c r="CS124" s="35">
        <v>0</v>
      </c>
      <c r="CT124" s="35">
        <v>0</v>
      </c>
      <c r="CU124" s="35">
        <v>0</v>
      </c>
      <c r="CV124" s="35">
        <v>0</v>
      </c>
      <c r="CW124" s="35">
        <v>0</v>
      </c>
      <c r="CX124" s="35">
        <v>0</v>
      </c>
      <c r="CY124" s="35">
        <v>0</v>
      </c>
      <c r="CZ124" s="35">
        <v>0</v>
      </c>
      <c r="DA124" s="35">
        <v>0</v>
      </c>
      <c r="DB124" s="35">
        <v>1</v>
      </c>
      <c r="DC124" s="35">
        <v>0</v>
      </c>
      <c r="DD124" s="35">
        <v>0</v>
      </c>
      <c r="DO124" s="35" t="s">
        <v>1316</v>
      </c>
      <c r="DP124" s="35">
        <v>0</v>
      </c>
      <c r="DQ124" s="35">
        <v>0</v>
      </c>
      <c r="DR124" s="35">
        <v>0</v>
      </c>
      <c r="DS124" s="35">
        <v>0</v>
      </c>
      <c r="DT124" s="35">
        <v>0</v>
      </c>
      <c r="DU124" s="35">
        <v>0</v>
      </c>
      <c r="DV124" s="35">
        <v>0</v>
      </c>
      <c r="DW124" s="35">
        <v>0</v>
      </c>
      <c r="DX124" s="35">
        <v>0</v>
      </c>
      <c r="DY124" s="35">
        <v>0</v>
      </c>
      <c r="DZ124" s="35">
        <v>0</v>
      </c>
      <c r="EA124" s="35">
        <v>0</v>
      </c>
      <c r="EB124" s="35">
        <v>0</v>
      </c>
      <c r="EC124" s="35">
        <v>1</v>
      </c>
      <c r="ED124" s="35">
        <v>0</v>
      </c>
      <c r="EE124" s="35">
        <v>0</v>
      </c>
      <c r="EL124" s="35">
        <v>3</v>
      </c>
      <c r="EM124" s="35">
        <v>3</v>
      </c>
      <c r="EN124" s="35">
        <v>2</v>
      </c>
      <c r="EO124" s="35">
        <v>3</v>
      </c>
      <c r="EP124" s="35">
        <v>3</v>
      </c>
      <c r="EQ124" s="35">
        <v>3</v>
      </c>
      <c r="ER124" s="35" t="s">
        <v>1599</v>
      </c>
      <c r="ES124" s="35">
        <v>3</v>
      </c>
      <c r="ET124" s="35">
        <v>3</v>
      </c>
      <c r="EU124" s="35">
        <v>3</v>
      </c>
      <c r="EV124" s="35" t="s">
        <v>1599</v>
      </c>
      <c r="EW124" s="35">
        <v>4</v>
      </c>
      <c r="EX124" s="35">
        <v>4</v>
      </c>
      <c r="EY124" s="35">
        <v>4</v>
      </c>
      <c r="EZ124" s="35" t="s">
        <v>1599</v>
      </c>
      <c r="FA124" s="35" t="s">
        <v>1599</v>
      </c>
      <c r="FB124" s="35">
        <v>3</v>
      </c>
      <c r="FC124" s="35" t="s">
        <v>1599</v>
      </c>
      <c r="FD124" s="35" t="s">
        <v>1599</v>
      </c>
      <c r="FE124" s="35" t="s">
        <v>1599</v>
      </c>
      <c r="FF124" s="35" t="s">
        <v>1599</v>
      </c>
      <c r="FG124" s="35" t="s">
        <v>1599</v>
      </c>
      <c r="FH124" s="35" t="s">
        <v>1881</v>
      </c>
      <c r="FI124" s="35" t="s">
        <v>54</v>
      </c>
      <c r="FJ124"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touriste</v>
      </c>
      <c r="FK124" s="48" t="str">
        <f>IF(Tableau2[[#This Row],['[tour_exc']]]="excursionniste","exc",IF(Tableau2[[#This Row],['[categorie_corrige']]]="Itinérant","iti","tour"))</f>
        <v>tour</v>
      </c>
      <c r="FL124" s="48" t="str">
        <f>CONCATENATE(Tableau2[[#This Row],['[id_troncon']]],"-",Tableau2[[#This Row],['[profil']]])</f>
        <v>4-tour</v>
      </c>
      <c r="FM124" s="37"/>
      <c r="FN124" s="72" t="s">
        <v>1599</v>
      </c>
      <c r="FS124" s="48" t="str">
        <f>IF(AND(ISTEXT(Tableau2[[#This Row],['[mode_heb_regroupe']]]),Tableau2[[#This Row],['[mode_heb_regroupe']]]="Non marchand"),"Non marchand",IF(AND(ISTEXT(Tableau2[[#This Row],['[mode_heb_regroupe']]]),Tableau2[[#This Row],['[mode_heb_regroupe']]]&lt;&gt;"Non marchand"),"Marchand",""))</f>
        <v/>
      </c>
      <c r="FY124" s="60" t="str">
        <f>IF(ISNUMBER(Tableau2[[#This Row],['[distance_heb_enq']]]),Tableau2[[#This Row],['[distance_heb_enq']]]*(1.1+0.3*EXP(-Tableau2[[#This Row],['[distance_heb_enq']]]/20)),"")</f>
        <v/>
      </c>
      <c r="GM124" s="35"/>
      <c r="GN124" s="35" t="s">
        <v>1599</v>
      </c>
      <c r="GO124" s="35"/>
      <c r="GP124" s="35"/>
      <c r="GQ124" s="35"/>
      <c r="GY124" s="48"/>
      <c r="HB124" s="48" t="str">
        <f>IF(ISNUMBER(Tableau2[[#This Row],['[tour_dep_to']]]),Tableau2[[#This Row],['[tour_dep_to']]]/Tableau2[[#This Row],['[tour_to_nb_jour']]],"")</f>
        <v/>
      </c>
      <c r="HE124" s="20"/>
      <c r="HF124" s="48" t="str">
        <f>IF(AND(ISTEXT(Tableau2[[#This Row],['[intention_dep']]]),Tableau2[[#This Row],['[tour_exc']]]="excursionniste"),Tableau2[[#This Row],['[intention_dep']]],"")</f>
        <v/>
      </c>
      <c r="HG124" s="48" t="str">
        <f>IF(AND(ISTEXT(Tableau2[[#This Row],['[intention_dep']]]),Tableau2[[#This Row],['[tour_exc']]]="touriste"),Tableau2[[#This Row],['[intention_dep']]],"")</f>
        <v/>
      </c>
      <c r="HJ124" s="20"/>
      <c r="HN124" s="20" t="s">
        <v>1599</v>
      </c>
      <c r="HO124" s="20"/>
      <c r="HP124" s="20" t="s">
        <v>1599</v>
      </c>
      <c r="HQ124" s="20"/>
      <c r="HR124" s="20" t="s">
        <v>1599</v>
      </c>
      <c r="HS124" s="20"/>
      <c r="HT124" s="20" t="s">
        <v>1599</v>
      </c>
      <c r="HU124" s="20"/>
      <c r="HX124" s="20" t="s">
        <v>1599</v>
      </c>
      <c r="JW124"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pas exploitable</v>
      </c>
      <c r="JX124"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124" s="35" t="s">
        <v>1325</v>
      </c>
      <c r="KA124" s="35">
        <v>1</v>
      </c>
      <c r="KB124" s="35">
        <v>0</v>
      </c>
      <c r="KC124" s="35">
        <v>0</v>
      </c>
      <c r="KD124" s="35"/>
      <c r="KE124" s="48"/>
      <c r="KF124" s="35" t="s">
        <v>1519</v>
      </c>
      <c r="KG124" s="48"/>
      <c r="KH124" s="44">
        <v>97980</v>
      </c>
      <c r="KI124" s="35" t="s">
        <v>1281</v>
      </c>
      <c r="KL124" s="48" t="str">
        <f>IF(ISNUMBER(Tableau2[[#This Row],['[distance_domicile_enq']]]),Tableau2[[#This Row],['[distance_domicile_enq']]]*(1.1+0.3*EXP(-Tableau2[[#This Row],['[distance_domicile_enq']]]/20)),"")</f>
        <v/>
      </c>
      <c r="KN124" s="48"/>
      <c r="KO124" s="48"/>
      <c r="KP124" s="35">
        <v>21</v>
      </c>
      <c r="KQ124" s="35" t="s">
        <v>1282</v>
      </c>
      <c r="KR124" s="35" t="s">
        <v>1336</v>
      </c>
      <c r="KS124" s="35"/>
      <c r="KU124" s="35">
        <v>1200</v>
      </c>
      <c r="KW124" s="35" t="s">
        <v>1303</v>
      </c>
      <c r="KY124" s="35" t="s">
        <v>51</v>
      </c>
    </row>
    <row r="125" spans="1:311" x14ac:dyDescent="0.2">
      <c r="A125" s="35" t="s">
        <v>1612</v>
      </c>
      <c r="B125" s="35" t="s">
        <v>568</v>
      </c>
      <c r="C125" s="35" t="s">
        <v>113</v>
      </c>
      <c r="D125" s="60">
        <v>1</v>
      </c>
      <c r="E125" s="48">
        <f>Tableau2[[#This Row],['[taille_totale_groupe_corrige']]]/Tableau2[[#This Row],['[nb_repondant_groupe']]]</f>
        <v>2</v>
      </c>
      <c r="F125" s="48"/>
      <c r="G125" s="48" t="str">
        <f>CONCATENATE(Tableau2[[#This Row],['[id_site_enq']]],"-",Tableau2[[#This Row],['[date_enq_num']]],"-",Tableau2[[#This Row],['[categorie_corrige']]])</f>
        <v>50-43235-</v>
      </c>
      <c r="H125" s="61">
        <v>1</v>
      </c>
      <c r="I125" s="35">
        <v>50</v>
      </c>
      <c r="J125" s="35" t="s">
        <v>795</v>
      </c>
      <c r="K125" s="36">
        <v>43235</v>
      </c>
      <c r="L125" s="37">
        <f t="shared" si="4"/>
        <v>43235</v>
      </c>
      <c r="M125" s="35">
        <v>10</v>
      </c>
      <c r="N125" s="35">
        <v>17</v>
      </c>
      <c r="P125" s="35">
        <v>43</v>
      </c>
      <c r="Q125" s="35">
        <v>4</v>
      </c>
      <c r="R125" s="60" t="str">
        <f>IF(OR(ISNUMBER(Tableau2[[#This Row],['[monvelo_musc']]]),ISNUMBER(Tableau2[[#This Row],['[monvelo_vae']]]),ISNUMBER(Tableau2[[#This Row],['[pret_musc']]]),ISNUMBER(Tableau2[[#This Row],['[pret_vae']]]),ISNUMBER(Tableau2[[#This Row],['[loc_vae']]]),ISNUMBER(Tableau2[[#This Row],['[loc_musc']]])),SUM(Tableau2[[#This Row],['[monvelo_musc']]:['[loc_vae']]]),"")</f>
        <v/>
      </c>
      <c r="S125" s="60" t="str">
        <f>IF(OR(ISNUMBER(Tableau2[[#This Row],['[monvelo_vae']]]),ISNUMBER(Tableau2[[#This Row],['[pret_vae']]]),ISNUMBER(Tableau2[[#This Row],['[loc_vae']]])),Tableau2[[#This Row],['[monvelo_vae']]]+Tableau2[[#This Row],['[pret_vae']]]+Tableau2[[#This Row],['[loc_vae']]],"")</f>
        <v/>
      </c>
      <c r="T125" s="60" t="str">
        <f>IF(OR(ISNUMBER(Tableau2[[#This Row],['[monvelo_musc']]]),ISNUMBER(Tableau2[[#This Row],['[pret_musc']]]),ISNUMBER(Tableau2[[#This Row],['[loc_musc']]])),Tableau2[[#This Row],['[monvelo_musc']]]+Tableau2[[#This Row],['[pret_musc']]]+Tableau2[[#This Row],['[loc_musc']]],"")</f>
        <v/>
      </c>
      <c r="U125" s="60" t="str">
        <f>IF(OR(ISNUMBER(Tableau2[[#This Row],['[loc_musc']]]),ISNUMBER(Tableau2[[#This Row],['[loc_vae']]])),Tableau2[[#This Row],['[loc_musc']]]+Tableau2[[#This Row],['[loc_vae']]],"")</f>
        <v/>
      </c>
      <c r="AL125" s="35" t="s">
        <v>1358</v>
      </c>
      <c r="AM125" s="48" t="s">
        <v>1358</v>
      </c>
      <c r="AN125" s="35" t="s">
        <v>50</v>
      </c>
      <c r="AP125" s="37">
        <v>30</v>
      </c>
      <c r="AQ125" s="72">
        <v>30</v>
      </c>
      <c r="AR125" s="72">
        <v>30</v>
      </c>
      <c r="AS125" s="72">
        <f>Tableau2[[#This Row],['[km_sortie_corrige']]]*Tableau2[[#This Row],['[coef_red']]]</f>
        <v>0</v>
      </c>
      <c r="AT125" s="72">
        <f>Tableau2[[#This Row],['[km_sortie_corrige']]]*Tableau2[[#This Row],['[coef_red']]]*IF(Tableau2[[#This Row],['[type_trajet']]]="Boucle",0.4,1)</f>
        <v>0</v>
      </c>
      <c r="AU125" s="35" t="s">
        <v>1276</v>
      </c>
      <c r="AW125" s="35" t="s">
        <v>1277</v>
      </c>
      <c r="AX125" s="35">
        <v>1</v>
      </c>
      <c r="AY125" s="35">
        <v>0</v>
      </c>
      <c r="AZ125" s="35">
        <v>0</v>
      </c>
      <c r="BA125" s="35">
        <v>0</v>
      </c>
      <c r="BB125" s="35">
        <v>0</v>
      </c>
      <c r="BC125" s="35">
        <v>0</v>
      </c>
      <c r="BD125" s="35">
        <v>0</v>
      </c>
      <c r="BE125" s="35">
        <v>0</v>
      </c>
      <c r="BH125" s="37">
        <v>5</v>
      </c>
      <c r="BI125" s="48" t="str">
        <f>IF(OR(Tableau2[[#This Row],['[type_groupe']]]="En famille",Tableau2[[#This Row],['[type_groupe']]]="Avec des amis",Tableau2[[#This Row],['[type_groupe']]]="En club",Tableau2[[#This Row],['[type_groupe']]]="En groupe avec une agence ou TO"),"En groupe",Tableau2[[#This Row],['[type_groupe']]])</f>
        <v>En couple</v>
      </c>
      <c r="BJ125"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couple</v>
      </c>
      <c r="BK125" s="35" t="s">
        <v>1311</v>
      </c>
      <c r="BL125" s="35">
        <v>0</v>
      </c>
      <c r="BM125" s="35">
        <v>1</v>
      </c>
      <c r="BN125" s="35">
        <v>0</v>
      </c>
      <c r="BO125" s="35">
        <v>0</v>
      </c>
      <c r="BP125" s="35">
        <v>0</v>
      </c>
      <c r="BQ125" s="35">
        <v>0</v>
      </c>
      <c r="BR125" s="35">
        <v>0</v>
      </c>
      <c r="BU125" s="72">
        <f>Tableau2[[#This Row],['[nb_enfants']]]+Tableau2[[#This Row],['[nb_adultes']]]</f>
        <v>2</v>
      </c>
      <c r="BV125" s="72">
        <f>Tableau2[[#This Row],['[taille_totale_groupe']]]</f>
        <v>2</v>
      </c>
      <c r="BW125" s="37">
        <v>0</v>
      </c>
      <c r="BX125" s="37">
        <v>2</v>
      </c>
      <c r="BY125" s="35" t="s">
        <v>1279</v>
      </c>
      <c r="BZ125" s="35">
        <v>0</v>
      </c>
      <c r="CA125" s="35">
        <v>0</v>
      </c>
      <c r="CB125" s="35">
        <v>0</v>
      </c>
      <c r="CC125" s="35">
        <v>0</v>
      </c>
      <c r="CD125" s="35">
        <v>0</v>
      </c>
      <c r="CE125" s="35">
        <v>0</v>
      </c>
      <c r="CF125" s="35">
        <v>0</v>
      </c>
      <c r="CG125" s="35">
        <v>0</v>
      </c>
      <c r="CH125" s="35">
        <v>0</v>
      </c>
      <c r="CI125" s="35">
        <v>0</v>
      </c>
      <c r="CJ125" s="35">
        <v>0</v>
      </c>
      <c r="CK125" s="35">
        <v>0</v>
      </c>
      <c r="CL125" s="35">
        <v>1</v>
      </c>
      <c r="CQ125" s="35" t="s">
        <v>1330</v>
      </c>
      <c r="CR125" s="35">
        <v>0</v>
      </c>
      <c r="CS125" s="35">
        <v>1</v>
      </c>
      <c r="CT125" s="35">
        <v>0</v>
      </c>
      <c r="CU125" s="35">
        <v>0</v>
      </c>
      <c r="CV125" s="35">
        <v>0</v>
      </c>
      <c r="CW125" s="35">
        <v>0</v>
      </c>
      <c r="CX125" s="35">
        <v>0</v>
      </c>
      <c r="CY125" s="35">
        <v>0</v>
      </c>
      <c r="CZ125" s="35">
        <v>0</v>
      </c>
      <c r="DA125" s="35">
        <v>0</v>
      </c>
      <c r="DB125" s="35">
        <v>0</v>
      </c>
      <c r="DC125" s="35">
        <v>0</v>
      </c>
      <c r="DD125" s="35">
        <v>0</v>
      </c>
      <c r="DE125" s="35" t="s">
        <v>1422</v>
      </c>
      <c r="DO125" s="35" t="s">
        <v>1824</v>
      </c>
      <c r="DP125" s="35">
        <v>1</v>
      </c>
      <c r="DQ125" s="35">
        <v>1</v>
      </c>
      <c r="DR125" s="35">
        <v>1</v>
      </c>
      <c r="DS125" s="35">
        <v>0</v>
      </c>
      <c r="DT125" s="35">
        <v>1</v>
      </c>
      <c r="DU125" s="35">
        <v>0</v>
      </c>
      <c r="DV125" s="35">
        <v>0</v>
      </c>
      <c r="DW125" s="35">
        <v>0</v>
      </c>
      <c r="DX125" s="35">
        <v>1</v>
      </c>
      <c r="DY125" s="35">
        <v>0</v>
      </c>
      <c r="DZ125" s="35">
        <v>0</v>
      </c>
      <c r="EA125" s="35">
        <v>0</v>
      </c>
      <c r="EB125" s="35">
        <v>0</v>
      </c>
      <c r="EC125" s="35">
        <v>0</v>
      </c>
      <c r="ED125" s="35">
        <v>0</v>
      </c>
      <c r="EE125" s="35">
        <v>0</v>
      </c>
      <c r="EL125" s="35">
        <v>4</v>
      </c>
      <c r="EM125" s="35">
        <v>3</v>
      </c>
      <c r="EN125" s="35">
        <v>2</v>
      </c>
      <c r="EO125" s="35">
        <v>4</v>
      </c>
      <c r="EP125" s="35">
        <v>3</v>
      </c>
      <c r="EQ125" s="35">
        <v>3</v>
      </c>
      <c r="ER125" s="35" t="s">
        <v>1599</v>
      </c>
      <c r="ES125" s="35">
        <v>3</v>
      </c>
      <c r="ET125" s="35">
        <v>4</v>
      </c>
      <c r="EU125" s="35">
        <v>3</v>
      </c>
      <c r="EV125" s="35" t="s">
        <v>1599</v>
      </c>
      <c r="EW125" s="35" t="s">
        <v>1599</v>
      </c>
      <c r="EX125" s="35" t="s">
        <v>1599</v>
      </c>
      <c r="EY125" s="35" t="s">
        <v>1599</v>
      </c>
      <c r="EZ125" s="35">
        <v>3</v>
      </c>
      <c r="FA125" s="35">
        <v>2</v>
      </c>
      <c r="FB125" s="35">
        <v>2</v>
      </c>
      <c r="FC125" s="35" t="s">
        <v>1599</v>
      </c>
      <c r="FD125" s="35" t="s">
        <v>1599</v>
      </c>
      <c r="FE125" s="35" t="s">
        <v>1599</v>
      </c>
      <c r="FF125" s="35" t="s">
        <v>1599</v>
      </c>
      <c r="FG125" s="35" t="s">
        <v>1599</v>
      </c>
      <c r="FH125" s="35" t="s">
        <v>1881</v>
      </c>
      <c r="FI125" s="35" t="s">
        <v>51</v>
      </c>
      <c r="FJ125"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excursionniste</v>
      </c>
      <c r="FK125" s="48" t="str">
        <f>IF(Tableau2[[#This Row],['[tour_exc']]]="excursionniste","exc",IF(Tableau2[[#This Row],['[categorie_corrige']]]="Itinérant","iti","tour"))</f>
        <v>exc</v>
      </c>
      <c r="FL125" s="48" t="str">
        <f>CONCATENATE(Tableau2[[#This Row],['[id_troncon']]],"-",Tableau2[[#This Row],['[profil']]])</f>
        <v>4-exc</v>
      </c>
      <c r="FM125" s="37"/>
      <c r="FN125" s="72" t="s">
        <v>1599</v>
      </c>
      <c r="FS125" s="48" t="str">
        <f>IF(AND(ISTEXT(Tableau2[[#This Row],['[mode_heb_regroupe']]]),Tableau2[[#This Row],['[mode_heb_regroupe']]]="Non marchand"),"Non marchand",IF(AND(ISTEXT(Tableau2[[#This Row],['[mode_heb_regroupe']]]),Tableau2[[#This Row],['[mode_heb_regroupe']]]&lt;&gt;"Non marchand"),"Marchand",""))</f>
        <v/>
      </c>
      <c r="FY125" s="60" t="str">
        <f>IF(ISNUMBER(Tableau2[[#This Row],['[distance_heb_enq']]]),Tableau2[[#This Row],['[distance_heb_enq']]]*(1.1+0.3*EXP(-Tableau2[[#This Row],['[distance_heb_enq']]]/20)),"")</f>
        <v/>
      </c>
      <c r="GM125" s="35"/>
      <c r="GN125" s="35" t="s">
        <v>1599</v>
      </c>
      <c r="GO125" s="35"/>
      <c r="GP125" s="35"/>
      <c r="GQ125" s="35"/>
      <c r="GY125" s="48"/>
      <c r="HB125" s="48" t="str">
        <f>IF(ISNUMBER(Tableau2[[#This Row],['[tour_dep_to']]]),Tableau2[[#This Row],['[tour_dep_to']]]/Tableau2[[#This Row],['[tour_to_nb_jour']]],"")</f>
        <v/>
      </c>
      <c r="HE125" s="20" t="s">
        <v>51</v>
      </c>
      <c r="HF125" s="48" t="str">
        <f>IF(AND(ISTEXT(Tableau2[[#This Row],['[intention_dep']]]),Tableau2[[#This Row],['[tour_exc']]]="excursionniste"),Tableau2[[#This Row],['[intention_dep']]],"")</f>
        <v>Non</v>
      </c>
      <c r="HG125" s="48" t="str">
        <f>IF(AND(ISTEXT(Tableau2[[#This Row],['[intention_dep']]]),Tableau2[[#This Row],['[tour_exc']]]="touriste"),Tableau2[[#This Row],['[intention_dep']]],"")</f>
        <v/>
      </c>
      <c r="HJ125" s="20"/>
      <c r="HN125" s="20" t="s">
        <v>1599</v>
      </c>
      <c r="HO125" s="20"/>
      <c r="HP125" s="20" t="s">
        <v>1599</v>
      </c>
      <c r="HQ125" s="20"/>
      <c r="HR125" s="20" t="s">
        <v>1599</v>
      </c>
      <c r="HS125" s="20"/>
      <c r="HT125" s="20" t="s">
        <v>1599</v>
      </c>
      <c r="HU125" s="20"/>
      <c r="HX125" s="20" t="s">
        <v>1599</v>
      </c>
      <c r="JW125"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
      </c>
      <c r="JX125"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125" s="35" t="s">
        <v>1924</v>
      </c>
      <c r="KA125" s="35">
        <v>0</v>
      </c>
      <c r="KB125" s="35">
        <v>1</v>
      </c>
      <c r="KC125" s="35">
        <v>1</v>
      </c>
      <c r="KD125" s="35" t="s">
        <v>1408</v>
      </c>
      <c r="KE125" s="48"/>
      <c r="KF125" s="35" t="s">
        <v>795</v>
      </c>
      <c r="KG125" s="48"/>
      <c r="KH125" s="44">
        <v>17000</v>
      </c>
      <c r="KI125" s="35" t="s">
        <v>1281</v>
      </c>
      <c r="KL125" s="48" t="str">
        <f>IF(ISNUMBER(Tableau2[[#This Row],['[distance_domicile_enq']]]),Tableau2[[#This Row],['[distance_domicile_enq']]]*(1.1+0.3*EXP(-Tableau2[[#This Row],['[distance_domicile_enq']]]/20)),"")</f>
        <v/>
      </c>
      <c r="KN125" s="48"/>
      <c r="KO125" s="48"/>
      <c r="KP125" s="35">
        <v>60</v>
      </c>
      <c r="KQ125" s="35" t="s">
        <v>1282</v>
      </c>
      <c r="KR125" s="35" t="s">
        <v>1283</v>
      </c>
      <c r="KS125" s="35"/>
      <c r="KW125" s="35" t="s">
        <v>1284</v>
      </c>
    </row>
    <row r="126" spans="1:311" x14ac:dyDescent="0.2">
      <c r="A126" s="35" t="s">
        <v>1612</v>
      </c>
      <c r="B126" s="35" t="s">
        <v>568</v>
      </c>
      <c r="C126" s="35" t="s">
        <v>114</v>
      </c>
      <c r="D126" s="60">
        <v>1</v>
      </c>
      <c r="E126" s="48">
        <f>Tableau2[[#This Row],['[taille_totale_groupe_corrige']]]/Tableau2[[#This Row],['[nb_repondant_groupe']]]</f>
        <v>1</v>
      </c>
      <c r="F126" s="48"/>
      <c r="G126" s="48" t="str">
        <f>CONCATENATE(Tableau2[[#This Row],['[id_site_enq']]],"-",Tableau2[[#This Row],['[date_enq_num']]],"-",Tableau2[[#This Row],['[categorie_corrige']]])</f>
        <v>50-43235-</v>
      </c>
      <c r="H126" s="61">
        <v>1</v>
      </c>
      <c r="I126" s="35">
        <v>50</v>
      </c>
      <c r="J126" s="35" t="s">
        <v>795</v>
      </c>
      <c r="K126" s="36">
        <v>43235</v>
      </c>
      <c r="L126" s="37">
        <f t="shared" si="4"/>
        <v>43235</v>
      </c>
      <c r="M126" s="35">
        <v>10</v>
      </c>
      <c r="N126" s="35">
        <v>17</v>
      </c>
      <c r="P126" s="35">
        <v>43</v>
      </c>
      <c r="Q126" s="35">
        <v>4</v>
      </c>
      <c r="R126" s="60" t="str">
        <f>IF(OR(ISNUMBER(Tableau2[[#This Row],['[monvelo_musc']]]),ISNUMBER(Tableau2[[#This Row],['[monvelo_vae']]]),ISNUMBER(Tableau2[[#This Row],['[pret_musc']]]),ISNUMBER(Tableau2[[#This Row],['[pret_vae']]]),ISNUMBER(Tableau2[[#This Row],['[loc_vae']]]),ISNUMBER(Tableau2[[#This Row],['[loc_musc']]])),SUM(Tableau2[[#This Row],['[monvelo_musc']]:['[loc_vae']]]),"")</f>
        <v/>
      </c>
      <c r="S126" s="60" t="str">
        <f>IF(OR(ISNUMBER(Tableau2[[#This Row],['[monvelo_vae']]]),ISNUMBER(Tableau2[[#This Row],['[pret_vae']]]),ISNUMBER(Tableau2[[#This Row],['[loc_vae']]])),Tableau2[[#This Row],['[monvelo_vae']]]+Tableau2[[#This Row],['[pret_vae']]]+Tableau2[[#This Row],['[loc_vae']]],"")</f>
        <v/>
      </c>
      <c r="T126" s="60" t="str">
        <f>IF(OR(ISNUMBER(Tableau2[[#This Row],['[monvelo_musc']]]),ISNUMBER(Tableau2[[#This Row],['[pret_musc']]]),ISNUMBER(Tableau2[[#This Row],['[loc_musc']]])),Tableau2[[#This Row],['[monvelo_musc']]]+Tableau2[[#This Row],['[pret_musc']]]+Tableau2[[#This Row],['[loc_musc']]],"")</f>
        <v/>
      </c>
      <c r="U126" s="60" t="str">
        <f>IF(OR(ISNUMBER(Tableau2[[#This Row],['[loc_musc']]]),ISNUMBER(Tableau2[[#This Row],['[loc_vae']]])),Tableau2[[#This Row],['[loc_musc']]]+Tableau2[[#This Row],['[loc_vae']]],"")</f>
        <v/>
      </c>
      <c r="AL126" s="35" t="s">
        <v>1274</v>
      </c>
      <c r="AM126" s="48" t="s">
        <v>1274</v>
      </c>
      <c r="AN126" s="35" t="s">
        <v>50</v>
      </c>
      <c r="AP126" s="37">
        <v>10</v>
      </c>
      <c r="AQ126" s="72">
        <v>10</v>
      </c>
      <c r="AR126" s="72">
        <v>10</v>
      </c>
      <c r="AS126" s="72">
        <f>Tableau2[[#This Row],['[km_sortie_corrige']]]*Tableau2[[#This Row],['[coef_red']]]</f>
        <v>0</v>
      </c>
      <c r="AT126" s="72">
        <f>Tableau2[[#This Row],['[km_sortie_corrige']]]*Tableau2[[#This Row],['[coef_red']]]*IF(Tableau2[[#This Row],['[type_trajet']]]="Boucle",0.4,1)</f>
        <v>0</v>
      </c>
      <c r="AW126" s="35" t="s">
        <v>1277</v>
      </c>
      <c r="AX126" s="35">
        <v>1</v>
      </c>
      <c r="AY126" s="35">
        <v>0</v>
      </c>
      <c r="AZ126" s="35">
        <v>0</v>
      </c>
      <c r="BA126" s="35">
        <v>0</v>
      </c>
      <c r="BB126" s="35">
        <v>0</v>
      </c>
      <c r="BC126" s="35">
        <v>0</v>
      </c>
      <c r="BD126" s="35">
        <v>0</v>
      </c>
      <c r="BE126" s="35">
        <v>0</v>
      </c>
      <c r="BH126" s="37">
        <v>0</v>
      </c>
      <c r="BI126" s="48" t="str">
        <f>IF(OR(Tableau2[[#This Row],['[type_groupe']]]="En famille",Tableau2[[#This Row],['[type_groupe']]]="Avec des amis",Tableau2[[#This Row],['[type_groupe']]]="En club",Tableau2[[#This Row],['[type_groupe']]]="En groupe avec une agence ou TO"),"En groupe",Tableau2[[#This Row],['[type_groupe']]])</f>
        <v>Seul</v>
      </c>
      <c r="BJ126"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Seul</v>
      </c>
      <c r="BK126" s="35" t="s">
        <v>1278</v>
      </c>
      <c r="BL126" s="35">
        <v>1</v>
      </c>
      <c r="BM126" s="35">
        <v>0</v>
      </c>
      <c r="BN126" s="35">
        <v>0</v>
      </c>
      <c r="BO126" s="35">
        <v>0</v>
      </c>
      <c r="BP126" s="35">
        <v>0</v>
      </c>
      <c r="BQ126" s="35">
        <v>0</v>
      </c>
      <c r="BR126" s="35">
        <v>0</v>
      </c>
      <c r="BU126" s="72">
        <f>Tableau2[[#This Row],['[nb_enfants']]]+Tableau2[[#This Row],['[nb_adultes']]]</f>
        <v>1</v>
      </c>
      <c r="BV126" s="72">
        <f>Tableau2[[#This Row],['[taille_totale_groupe']]]</f>
        <v>1</v>
      </c>
      <c r="BW126" s="37">
        <v>0</v>
      </c>
      <c r="BX126" s="37">
        <v>1</v>
      </c>
      <c r="BY126" s="35" t="s">
        <v>1279</v>
      </c>
      <c r="BZ126" s="35">
        <v>0</v>
      </c>
      <c r="CA126" s="35">
        <v>0</v>
      </c>
      <c r="CB126" s="35">
        <v>0</v>
      </c>
      <c r="CC126" s="35">
        <v>0</v>
      </c>
      <c r="CD126" s="35">
        <v>0</v>
      </c>
      <c r="CE126" s="35">
        <v>0</v>
      </c>
      <c r="CF126" s="35">
        <v>0</v>
      </c>
      <c r="CG126" s="35">
        <v>0</v>
      </c>
      <c r="CH126" s="35">
        <v>0</v>
      </c>
      <c r="CI126" s="35">
        <v>0</v>
      </c>
      <c r="CJ126" s="35">
        <v>0</v>
      </c>
      <c r="CK126" s="35">
        <v>0</v>
      </c>
      <c r="CL126" s="35">
        <v>1</v>
      </c>
      <c r="CQ126" s="35" t="s">
        <v>1772</v>
      </c>
      <c r="CR126" s="35">
        <v>0</v>
      </c>
      <c r="CS126" s="35">
        <v>0</v>
      </c>
      <c r="CT126" s="35">
        <v>0</v>
      </c>
      <c r="CU126" s="35">
        <v>0</v>
      </c>
      <c r="CV126" s="35">
        <v>0</v>
      </c>
      <c r="CW126" s="35">
        <v>0</v>
      </c>
      <c r="CX126" s="35">
        <v>0</v>
      </c>
      <c r="CY126" s="35">
        <v>0</v>
      </c>
      <c r="CZ126" s="35">
        <v>0</v>
      </c>
      <c r="DA126" s="35">
        <v>0</v>
      </c>
      <c r="DB126" s="35">
        <v>0</v>
      </c>
      <c r="DC126" s="35">
        <v>1</v>
      </c>
      <c r="DD126" s="35">
        <v>0</v>
      </c>
      <c r="DO126" s="35" t="s">
        <v>1280</v>
      </c>
      <c r="DP126" s="35">
        <v>0</v>
      </c>
      <c r="DQ126" s="35">
        <v>0</v>
      </c>
      <c r="DR126" s="35">
        <v>0</v>
      </c>
      <c r="DS126" s="35">
        <v>0</v>
      </c>
      <c r="DT126" s="35">
        <v>0</v>
      </c>
      <c r="DU126" s="35">
        <v>0</v>
      </c>
      <c r="DV126" s="35">
        <v>0</v>
      </c>
      <c r="DW126" s="35">
        <v>0</v>
      </c>
      <c r="DX126" s="35">
        <v>0</v>
      </c>
      <c r="DY126" s="35">
        <v>0</v>
      </c>
      <c r="DZ126" s="35">
        <v>0</v>
      </c>
      <c r="EA126" s="35">
        <v>0</v>
      </c>
      <c r="EB126" s="35">
        <v>0</v>
      </c>
      <c r="EC126" s="35">
        <v>0</v>
      </c>
      <c r="ED126" s="35">
        <v>1</v>
      </c>
      <c r="EE126" s="35">
        <v>0</v>
      </c>
      <c r="EL126" s="35">
        <v>4</v>
      </c>
      <c r="EM126" s="35">
        <v>4</v>
      </c>
      <c r="EN126" s="35">
        <v>4</v>
      </c>
      <c r="EO126" s="35">
        <v>4</v>
      </c>
      <c r="EP126" s="35">
        <v>4</v>
      </c>
      <c r="EQ126" s="35">
        <v>1</v>
      </c>
      <c r="ER126" s="35">
        <v>3</v>
      </c>
      <c r="ES126" s="35">
        <v>3</v>
      </c>
      <c r="ET126" s="35">
        <v>3</v>
      </c>
      <c r="EU126" s="35">
        <v>3</v>
      </c>
      <c r="EV126" s="35">
        <v>3</v>
      </c>
      <c r="EW126" s="35">
        <v>3</v>
      </c>
      <c r="EX126" s="35" t="s">
        <v>1599</v>
      </c>
      <c r="EY126" s="35" t="s">
        <v>1599</v>
      </c>
      <c r="EZ126" s="35" t="s">
        <v>1599</v>
      </c>
      <c r="FA126" s="35" t="s">
        <v>1599</v>
      </c>
      <c r="FB126" s="35" t="s">
        <v>1599</v>
      </c>
      <c r="FC126" s="35" t="s">
        <v>1599</v>
      </c>
      <c r="FD126" s="35" t="s">
        <v>1599</v>
      </c>
      <c r="FE126" s="35" t="s">
        <v>1599</v>
      </c>
      <c r="FF126" s="35" t="s">
        <v>1599</v>
      </c>
      <c r="FG126" s="35" t="s">
        <v>1599</v>
      </c>
      <c r="FH126" s="35" t="s">
        <v>1306</v>
      </c>
      <c r="FI126" s="35" t="s">
        <v>54</v>
      </c>
      <c r="FJ126"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touriste</v>
      </c>
      <c r="FK126" s="48" t="str">
        <f>IF(Tableau2[[#This Row],['[tour_exc']]]="excursionniste","exc",IF(Tableau2[[#This Row],['[categorie_corrige']]]="Itinérant","iti","tour"))</f>
        <v>tour</v>
      </c>
      <c r="FL126" s="48" t="str">
        <f>CONCATENATE(Tableau2[[#This Row],['[id_troncon']]],"-",Tableau2[[#This Row],['[profil']]])</f>
        <v>4-tour</v>
      </c>
      <c r="FM126" s="37"/>
      <c r="FN126" s="72" t="s">
        <v>1599</v>
      </c>
      <c r="FS126" s="48" t="str">
        <f>IF(AND(ISTEXT(Tableau2[[#This Row],['[mode_heb_regroupe']]]),Tableau2[[#This Row],['[mode_heb_regroupe']]]="Non marchand"),"Non marchand",IF(AND(ISTEXT(Tableau2[[#This Row],['[mode_heb_regroupe']]]),Tableau2[[#This Row],['[mode_heb_regroupe']]]&lt;&gt;"Non marchand"),"Marchand",""))</f>
        <v/>
      </c>
      <c r="FY126" s="60" t="str">
        <f>IF(ISNUMBER(Tableau2[[#This Row],['[distance_heb_enq']]]),Tableau2[[#This Row],['[distance_heb_enq']]]*(1.1+0.3*EXP(-Tableau2[[#This Row],['[distance_heb_enq']]]/20)),"")</f>
        <v/>
      </c>
      <c r="GM126" s="35"/>
      <c r="GN126" s="35" t="s">
        <v>1599</v>
      </c>
      <c r="GO126" s="35"/>
      <c r="GP126" s="35"/>
      <c r="GQ126" s="35"/>
      <c r="GY126" s="48"/>
      <c r="HB126" s="48" t="str">
        <f>IF(ISNUMBER(Tableau2[[#This Row],['[tour_dep_to']]]),Tableau2[[#This Row],['[tour_dep_to']]]/Tableau2[[#This Row],['[tour_to_nb_jour']]],"")</f>
        <v/>
      </c>
      <c r="HE126" s="20"/>
      <c r="HF126" s="48" t="str">
        <f>IF(AND(ISTEXT(Tableau2[[#This Row],['[intention_dep']]]),Tableau2[[#This Row],['[tour_exc']]]="excursionniste"),Tableau2[[#This Row],['[intention_dep']]],"")</f>
        <v/>
      </c>
      <c r="HG126" s="48" t="str">
        <f>IF(AND(ISTEXT(Tableau2[[#This Row],['[intention_dep']]]),Tableau2[[#This Row],['[tour_exc']]]="touriste"),Tableau2[[#This Row],['[intention_dep']]],"")</f>
        <v/>
      </c>
      <c r="HJ126" s="20"/>
      <c r="HN126" s="20" t="s">
        <v>1599</v>
      </c>
      <c r="HO126" s="20"/>
      <c r="HP126" s="20" t="s">
        <v>1599</v>
      </c>
      <c r="HQ126" s="20"/>
      <c r="HR126" s="20" t="s">
        <v>1599</v>
      </c>
      <c r="HS126" s="20"/>
      <c r="HT126" s="20" t="s">
        <v>1599</v>
      </c>
      <c r="HU126" s="20"/>
      <c r="HX126" s="20" t="s">
        <v>1599</v>
      </c>
      <c r="JW126"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pas exploitable</v>
      </c>
      <c r="JX126"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126" s="35" t="s">
        <v>1325</v>
      </c>
      <c r="KA126" s="35">
        <v>1</v>
      </c>
      <c r="KB126" s="35">
        <v>0</v>
      </c>
      <c r="KC126" s="35">
        <v>0</v>
      </c>
      <c r="KD126" s="35"/>
      <c r="KE126" s="48"/>
      <c r="KF126" s="35" t="s">
        <v>1348</v>
      </c>
      <c r="KG126" s="48"/>
      <c r="KH126" s="44">
        <v>75013</v>
      </c>
      <c r="KI126" s="35" t="s">
        <v>1281</v>
      </c>
      <c r="KL126" s="48" t="str">
        <f>IF(ISNUMBER(Tableau2[[#This Row],['[distance_domicile_enq']]]),Tableau2[[#This Row],['[distance_domicile_enq']]]*(1.1+0.3*EXP(-Tableau2[[#This Row],['[distance_domicile_enq']]]/20)),"")</f>
        <v/>
      </c>
      <c r="KN126" s="48"/>
      <c r="KO126" s="48"/>
      <c r="KP126" s="35">
        <v>58</v>
      </c>
      <c r="KQ126" s="35" t="s">
        <v>1282</v>
      </c>
      <c r="KR126" s="35" t="s">
        <v>1283</v>
      </c>
      <c r="KS126" s="35"/>
      <c r="KW126" s="35" t="s">
        <v>1284</v>
      </c>
    </row>
    <row r="127" spans="1:311" x14ac:dyDescent="0.2">
      <c r="A127" s="35" t="s">
        <v>1612</v>
      </c>
      <c r="B127" s="35" t="s">
        <v>568</v>
      </c>
      <c r="C127" s="35" t="s">
        <v>115</v>
      </c>
      <c r="D127" s="60">
        <v>1</v>
      </c>
      <c r="E127" s="48">
        <f>Tableau2[[#This Row],['[taille_totale_groupe_corrige']]]/Tableau2[[#This Row],['[nb_repondant_groupe']]]</f>
        <v>2</v>
      </c>
      <c r="F127" s="48"/>
      <c r="G127" s="48" t="str">
        <f>CONCATENATE(Tableau2[[#This Row],['[id_site_enq']]],"-",Tableau2[[#This Row],['[date_enq_num']]],"-",Tableau2[[#This Row],['[categorie_corrige']]])</f>
        <v>50-43235-</v>
      </c>
      <c r="H127" s="61">
        <v>1</v>
      </c>
      <c r="I127" s="35">
        <v>50</v>
      </c>
      <c r="J127" s="35" t="s">
        <v>795</v>
      </c>
      <c r="K127" s="36">
        <v>43235</v>
      </c>
      <c r="L127" s="37">
        <f t="shared" si="4"/>
        <v>43235</v>
      </c>
      <c r="M127" s="35">
        <v>10</v>
      </c>
      <c r="N127" s="35">
        <v>17</v>
      </c>
      <c r="P127" s="35">
        <v>43</v>
      </c>
      <c r="Q127" s="35">
        <v>4</v>
      </c>
      <c r="R127" s="60" t="str">
        <f>IF(OR(ISNUMBER(Tableau2[[#This Row],['[monvelo_musc']]]),ISNUMBER(Tableau2[[#This Row],['[monvelo_vae']]]),ISNUMBER(Tableau2[[#This Row],['[pret_musc']]]),ISNUMBER(Tableau2[[#This Row],['[pret_vae']]]),ISNUMBER(Tableau2[[#This Row],['[loc_vae']]]),ISNUMBER(Tableau2[[#This Row],['[loc_musc']]])),SUM(Tableau2[[#This Row],['[monvelo_musc']]:['[loc_vae']]]),"")</f>
        <v/>
      </c>
      <c r="S127" s="60" t="str">
        <f>IF(OR(ISNUMBER(Tableau2[[#This Row],['[monvelo_vae']]]),ISNUMBER(Tableau2[[#This Row],['[pret_vae']]]),ISNUMBER(Tableau2[[#This Row],['[loc_vae']]])),Tableau2[[#This Row],['[monvelo_vae']]]+Tableau2[[#This Row],['[pret_vae']]]+Tableau2[[#This Row],['[loc_vae']]],"")</f>
        <v/>
      </c>
      <c r="T127" s="60" t="str">
        <f>IF(OR(ISNUMBER(Tableau2[[#This Row],['[monvelo_musc']]]),ISNUMBER(Tableau2[[#This Row],['[pret_musc']]]),ISNUMBER(Tableau2[[#This Row],['[loc_musc']]])),Tableau2[[#This Row],['[monvelo_musc']]]+Tableau2[[#This Row],['[pret_musc']]]+Tableau2[[#This Row],['[loc_musc']]],"")</f>
        <v/>
      </c>
      <c r="U127" s="60" t="str">
        <f>IF(OR(ISNUMBER(Tableau2[[#This Row],['[loc_musc']]]),ISNUMBER(Tableau2[[#This Row],['[loc_vae']]])),Tableau2[[#This Row],['[loc_musc']]]+Tableau2[[#This Row],['[loc_vae']]],"")</f>
        <v/>
      </c>
      <c r="AL127" s="35" t="s">
        <v>1274</v>
      </c>
      <c r="AM127" s="48" t="s">
        <v>1274</v>
      </c>
      <c r="AN127" s="35" t="s">
        <v>1275</v>
      </c>
      <c r="AR127" s="72">
        <v>24.222093634928981</v>
      </c>
      <c r="AS127" s="72">
        <f>Tableau2[[#This Row],['[km_sortie_corrige']]]*Tableau2[[#This Row],['[coef_red']]]</f>
        <v>0</v>
      </c>
      <c r="AT127" s="72">
        <f>Tableau2[[#This Row],['[km_sortie_corrige']]]*Tableau2[[#This Row],['[coef_red']]]*IF(Tableau2[[#This Row],['[type_trajet']]]="Boucle",0.4,1)</f>
        <v>0</v>
      </c>
      <c r="AU127" s="35" t="s">
        <v>1276</v>
      </c>
      <c r="AW127" s="35" t="s">
        <v>1277</v>
      </c>
      <c r="AX127" s="35">
        <v>1</v>
      </c>
      <c r="AY127" s="35">
        <v>0</v>
      </c>
      <c r="AZ127" s="35">
        <v>0</v>
      </c>
      <c r="BA127" s="35">
        <v>0</v>
      </c>
      <c r="BB127" s="35">
        <v>0</v>
      </c>
      <c r="BC127" s="35">
        <v>0</v>
      </c>
      <c r="BD127" s="35">
        <v>0</v>
      </c>
      <c r="BE127" s="35">
        <v>0</v>
      </c>
      <c r="BI127" s="48" t="str">
        <f>IF(OR(Tableau2[[#This Row],['[type_groupe']]]="En famille",Tableau2[[#This Row],['[type_groupe']]]="Avec des amis",Tableau2[[#This Row],['[type_groupe']]]="En club",Tableau2[[#This Row],['[type_groupe']]]="En groupe avec une agence ou TO"),"En groupe",Tableau2[[#This Row],['[type_groupe']]])</f>
        <v>En couple</v>
      </c>
      <c r="BJ127"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couple</v>
      </c>
      <c r="BK127" s="35" t="s">
        <v>1311</v>
      </c>
      <c r="BL127" s="35">
        <v>0</v>
      </c>
      <c r="BM127" s="35">
        <v>1</v>
      </c>
      <c r="BN127" s="35">
        <v>0</v>
      </c>
      <c r="BO127" s="35">
        <v>0</v>
      </c>
      <c r="BP127" s="35">
        <v>0</v>
      </c>
      <c r="BQ127" s="35">
        <v>0</v>
      </c>
      <c r="BR127" s="35">
        <v>0</v>
      </c>
      <c r="BU127" s="72">
        <f>Tableau2[[#This Row],['[nb_enfants']]]+Tableau2[[#This Row],['[nb_adultes']]]</f>
        <v>2</v>
      </c>
      <c r="BV127" s="72">
        <f>Tableau2[[#This Row],['[taille_totale_groupe']]]</f>
        <v>2</v>
      </c>
      <c r="BW127" s="37">
        <v>0</v>
      </c>
      <c r="BX127" s="37">
        <v>2</v>
      </c>
      <c r="BY127" s="35" t="s">
        <v>1685</v>
      </c>
      <c r="BZ127" s="35">
        <v>0</v>
      </c>
      <c r="CA127" s="35">
        <v>1</v>
      </c>
      <c r="CB127" s="35">
        <v>0</v>
      </c>
      <c r="CC127" s="35">
        <v>1</v>
      </c>
      <c r="CD127" s="35">
        <v>0</v>
      </c>
      <c r="CE127" s="35">
        <v>0</v>
      </c>
      <c r="CF127" s="35">
        <v>0</v>
      </c>
      <c r="CG127" s="35">
        <v>0</v>
      </c>
      <c r="CH127" s="35">
        <v>1</v>
      </c>
      <c r="CI127" s="35">
        <v>0</v>
      </c>
      <c r="CJ127" s="35">
        <v>0</v>
      </c>
      <c r="CK127" s="35">
        <v>0</v>
      </c>
      <c r="CL127" s="35">
        <v>0</v>
      </c>
      <c r="CO127" s="35" t="s">
        <v>1291</v>
      </c>
      <c r="CQ127" s="35" t="s">
        <v>1334</v>
      </c>
      <c r="CR127" s="35">
        <v>0</v>
      </c>
      <c r="CS127" s="35">
        <v>0</v>
      </c>
      <c r="CT127" s="35">
        <v>0</v>
      </c>
      <c r="CU127" s="35">
        <v>0</v>
      </c>
      <c r="CV127" s="35">
        <v>0</v>
      </c>
      <c r="CW127" s="35">
        <v>0</v>
      </c>
      <c r="CX127" s="35">
        <v>0</v>
      </c>
      <c r="CY127" s="35">
        <v>0</v>
      </c>
      <c r="CZ127" s="35">
        <v>0</v>
      </c>
      <c r="DA127" s="35">
        <v>0</v>
      </c>
      <c r="DB127" s="35">
        <v>1</v>
      </c>
      <c r="DC127" s="35">
        <v>0</v>
      </c>
      <c r="DD127" s="35">
        <v>0</v>
      </c>
      <c r="DO127" s="35" t="s">
        <v>1293</v>
      </c>
      <c r="DP127" s="35">
        <v>1</v>
      </c>
      <c r="DQ127" s="35">
        <v>0</v>
      </c>
      <c r="DR127" s="35">
        <v>0</v>
      </c>
      <c r="DS127" s="35">
        <v>0</v>
      </c>
      <c r="DT127" s="35">
        <v>0</v>
      </c>
      <c r="DU127" s="35">
        <v>0</v>
      </c>
      <c r="DV127" s="35">
        <v>0</v>
      </c>
      <c r="DW127" s="35">
        <v>0</v>
      </c>
      <c r="DX127" s="35">
        <v>0</v>
      </c>
      <c r="DY127" s="35">
        <v>0</v>
      </c>
      <c r="DZ127" s="35">
        <v>0</v>
      </c>
      <c r="EA127" s="35">
        <v>0</v>
      </c>
      <c r="EB127" s="35">
        <v>0</v>
      </c>
      <c r="EC127" s="35">
        <v>0</v>
      </c>
      <c r="ED127" s="35">
        <v>0</v>
      </c>
      <c r="EE127" s="35">
        <v>0</v>
      </c>
      <c r="EL127" s="35">
        <v>4</v>
      </c>
      <c r="EM127" s="35">
        <v>4</v>
      </c>
      <c r="EN127" s="35">
        <v>4</v>
      </c>
      <c r="EO127" s="35">
        <v>4</v>
      </c>
      <c r="EP127" s="35">
        <v>4</v>
      </c>
      <c r="EQ127" s="35">
        <v>4</v>
      </c>
      <c r="ER127" s="35">
        <v>4</v>
      </c>
      <c r="ES127" s="35" t="s">
        <v>1599</v>
      </c>
      <c r="ET127" s="35" t="s">
        <v>1599</v>
      </c>
      <c r="EU127" s="35" t="s">
        <v>1599</v>
      </c>
      <c r="EV127" s="35">
        <v>4</v>
      </c>
      <c r="EW127" s="35" t="s">
        <v>1599</v>
      </c>
      <c r="EX127" s="35" t="s">
        <v>1599</v>
      </c>
      <c r="EY127" s="35" t="s">
        <v>1599</v>
      </c>
      <c r="EZ127" s="35" t="s">
        <v>1599</v>
      </c>
      <c r="FA127" s="35" t="s">
        <v>1599</v>
      </c>
      <c r="FB127" s="35">
        <v>4</v>
      </c>
      <c r="FC127" s="35" t="s">
        <v>1599</v>
      </c>
      <c r="FD127" s="35" t="s">
        <v>1599</v>
      </c>
      <c r="FE127" s="35" t="s">
        <v>1599</v>
      </c>
      <c r="FF127" s="35" t="s">
        <v>1599</v>
      </c>
      <c r="FG127" s="35" t="s">
        <v>1599</v>
      </c>
      <c r="FI127" s="35" t="s">
        <v>51</v>
      </c>
      <c r="FJ127"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excursionniste</v>
      </c>
      <c r="FK127" s="48" t="str">
        <f>IF(Tableau2[[#This Row],['[tour_exc']]]="excursionniste","exc",IF(Tableau2[[#This Row],['[categorie_corrige']]]="Itinérant","iti","tour"))</f>
        <v>exc</v>
      </c>
      <c r="FL127" s="48" t="str">
        <f>CONCATENATE(Tableau2[[#This Row],['[id_troncon']]],"-",Tableau2[[#This Row],['[profil']]])</f>
        <v>4-exc</v>
      </c>
      <c r="FM127" s="37"/>
      <c r="FN127" s="72" t="s">
        <v>1599</v>
      </c>
      <c r="FS127" s="48" t="str">
        <f>IF(AND(ISTEXT(Tableau2[[#This Row],['[mode_heb_regroupe']]]),Tableau2[[#This Row],['[mode_heb_regroupe']]]="Non marchand"),"Non marchand",IF(AND(ISTEXT(Tableau2[[#This Row],['[mode_heb_regroupe']]]),Tableau2[[#This Row],['[mode_heb_regroupe']]]&lt;&gt;"Non marchand"),"Marchand",""))</f>
        <v/>
      </c>
      <c r="FY127" s="60" t="str">
        <f>IF(ISNUMBER(Tableau2[[#This Row],['[distance_heb_enq']]]),Tableau2[[#This Row],['[distance_heb_enq']]]*(1.1+0.3*EXP(-Tableau2[[#This Row],['[distance_heb_enq']]]/20)),"")</f>
        <v/>
      </c>
      <c r="GM127" s="35"/>
      <c r="GN127" s="35" t="s">
        <v>1599</v>
      </c>
      <c r="GO127" s="35"/>
      <c r="GP127" s="35"/>
      <c r="GQ127" s="35"/>
      <c r="GY127" s="48"/>
      <c r="HB127" s="48" t="str">
        <f>IF(ISNUMBER(Tableau2[[#This Row],['[tour_dep_to']]]),Tableau2[[#This Row],['[tour_dep_to']]]/Tableau2[[#This Row],['[tour_to_nb_jour']]],"")</f>
        <v/>
      </c>
      <c r="HE127" s="20" t="s">
        <v>51</v>
      </c>
      <c r="HF127" s="48" t="str">
        <f>IF(AND(ISTEXT(Tableau2[[#This Row],['[intention_dep']]]),Tableau2[[#This Row],['[tour_exc']]]="excursionniste"),Tableau2[[#This Row],['[intention_dep']]],"")</f>
        <v>Non</v>
      </c>
      <c r="HG127" s="48" t="str">
        <f>IF(AND(ISTEXT(Tableau2[[#This Row],['[intention_dep']]]),Tableau2[[#This Row],['[tour_exc']]]="touriste"),Tableau2[[#This Row],['[intention_dep']]],"")</f>
        <v/>
      </c>
      <c r="HJ127" s="20"/>
      <c r="HN127" s="20" t="s">
        <v>1599</v>
      </c>
      <c r="HO127" s="20"/>
      <c r="HP127" s="20" t="s">
        <v>1599</v>
      </c>
      <c r="HQ127" s="20"/>
      <c r="HR127" s="20" t="s">
        <v>1599</v>
      </c>
      <c r="HS127" s="20"/>
      <c r="HT127" s="20" t="s">
        <v>1599</v>
      </c>
      <c r="HU127" s="20"/>
      <c r="HX127" s="20" t="s">
        <v>1599</v>
      </c>
      <c r="JW127"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
      </c>
      <c r="JX127"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127" s="35" t="s">
        <v>1325</v>
      </c>
      <c r="KA127" s="35">
        <v>1</v>
      </c>
      <c r="KB127" s="35">
        <v>0</v>
      </c>
      <c r="KC127" s="35">
        <v>0</v>
      </c>
      <c r="KD127" s="35"/>
      <c r="KE127" s="48"/>
      <c r="KF127" s="35" t="s">
        <v>1520</v>
      </c>
      <c r="KG127" s="48"/>
      <c r="KH127" s="44">
        <v>86110</v>
      </c>
      <c r="KI127" s="35" t="s">
        <v>1281</v>
      </c>
      <c r="KL127" s="48" t="str">
        <f>IF(ISNUMBER(Tableau2[[#This Row],['[distance_domicile_enq']]]),Tableau2[[#This Row],['[distance_domicile_enq']]]*(1.1+0.3*EXP(-Tableau2[[#This Row],['[distance_domicile_enq']]]/20)),"")</f>
        <v/>
      </c>
      <c r="KN127" s="48"/>
      <c r="KO127" s="48"/>
      <c r="KP127" s="35">
        <v>53</v>
      </c>
      <c r="KQ127" s="35" t="s">
        <v>1301</v>
      </c>
      <c r="KR127" s="35" t="s">
        <v>1345</v>
      </c>
      <c r="KS127" s="35"/>
      <c r="KW127" s="35" t="s">
        <v>1337</v>
      </c>
    </row>
    <row r="128" spans="1:311" x14ac:dyDescent="0.2">
      <c r="A128" s="35" t="s">
        <v>1612</v>
      </c>
      <c r="B128" s="35" t="s">
        <v>568</v>
      </c>
      <c r="C128" s="35" t="s">
        <v>116</v>
      </c>
      <c r="D128" s="60">
        <v>1</v>
      </c>
      <c r="E128" s="48">
        <f>Tableau2[[#This Row],['[taille_totale_groupe_corrige']]]/Tableau2[[#This Row],['[nb_repondant_groupe']]]</f>
        <v>1</v>
      </c>
      <c r="F128" s="48"/>
      <c r="G128" s="48" t="str">
        <f>CONCATENATE(Tableau2[[#This Row],['[id_site_enq']]],"-",Tableau2[[#This Row],['[date_enq_num']]],"-",Tableau2[[#This Row],['[categorie_corrige']]])</f>
        <v>50-43235-</v>
      </c>
      <c r="H128" s="61">
        <v>1</v>
      </c>
      <c r="I128" s="35">
        <v>50</v>
      </c>
      <c r="J128" s="35" t="s">
        <v>795</v>
      </c>
      <c r="K128" s="36">
        <v>43235</v>
      </c>
      <c r="L128" s="37">
        <f t="shared" si="4"/>
        <v>43235</v>
      </c>
      <c r="M128" s="35">
        <v>10</v>
      </c>
      <c r="N128" s="35">
        <v>17</v>
      </c>
      <c r="P128" s="35">
        <v>43</v>
      </c>
      <c r="Q128" s="35">
        <v>4</v>
      </c>
      <c r="R128" s="60" t="str">
        <f>IF(OR(ISNUMBER(Tableau2[[#This Row],['[monvelo_musc']]]),ISNUMBER(Tableau2[[#This Row],['[monvelo_vae']]]),ISNUMBER(Tableau2[[#This Row],['[pret_musc']]]),ISNUMBER(Tableau2[[#This Row],['[pret_vae']]]),ISNUMBER(Tableau2[[#This Row],['[loc_vae']]]),ISNUMBER(Tableau2[[#This Row],['[loc_musc']]])),SUM(Tableau2[[#This Row],['[monvelo_musc']]:['[loc_vae']]]),"")</f>
        <v/>
      </c>
      <c r="S128" s="60" t="str">
        <f>IF(OR(ISNUMBER(Tableau2[[#This Row],['[monvelo_vae']]]),ISNUMBER(Tableau2[[#This Row],['[pret_vae']]]),ISNUMBER(Tableau2[[#This Row],['[loc_vae']]])),Tableau2[[#This Row],['[monvelo_vae']]]+Tableau2[[#This Row],['[pret_vae']]]+Tableau2[[#This Row],['[loc_vae']]],"")</f>
        <v/>
      </c>
      <c r="T128" s="60" t="str">
        <f>IF(OR(ISNUMBER(Tableau2[[#This Row],['[monvelo_musc']]]),ISNUMBER(Tableau2[[#This Row],['[pret_musc']]]),ISNUMBER(Tableau2[[#This Row],['[loc_musc']]])),Tableau2[[#This Row],['[monvelo_musc']]]+Tableau2[[#This Row],['[pret_musc']]]+Tableau2[[#This Row],['[loc_musc']]],"")</f>
        <v/>
      </c>
      <c r="U128" s="60" t="str">
        <f>IF(OR(ISNUMBER(Tableau2[[#This Row],['[loc_musc']]]),ISNUMBER(Tableau2[[#This Row],['[loc_vae']]])),Tableau2[[#This Row],['[loc_musc']]]+Tableau2[[#This Row],['[loc_vae']]],"")</f>
        <v/>
      </c>
      <c r="AL128" s="35" t="s">
        <v>1274</v>
      </c>
      <c r="AM128" s="48" t="s">
        <v>1274</v>
      </c>
      <c r="AN128" s="35" t="s">
        <v>1275</v>
      </c>
      <c r="AP128" s="37">
        <v>10</v>
      </c>
      <c r="AQ128" s="72">
        <v>10</v>
      </c>
      <c r="AR128" s="72">
        <v>10</v>
      </c>
      <c r="AS128" s="72">
        <f>Tableau2[[#This Row],['[km_sortie_corrige']]]*Tableau2[[#This Row],['[coef_red']]]</f>
        <v>0</v>
      </c>
      <c r="AT128" s="72">
        <f>Tableau2[[#This Row],['[km_sortie_corrige']]]*Tableau2[[#This Row],['[coef_red']]]*IF(Tableau2[[#This Row],['[type_trajet']]]="Boucle",0.4,1)</f>
        <v>0</v>
      </c>
      <c r="AU128" s="35" t="s">
        <v>1340</v>
      </c>
      <c r="AW128" s="35" t="s">
        <v>201</v>
      </c>
      <c r="AX128" s="35">
        <v>0</v>
      </c>
      <c r="AY128" s="35">
        <v>1</v>
      </c>
      <c r="AZ128" s="35">
        <v>0</v>
      </c>
      <c r="BA128" s="35">
        <v>0</v>
      </c>
      <c r="BB128" s="35">
        <v>0</v>
      </c>
      <c r="BC128" s="35">
        <v>0</v>
      </c>
      <c r="BD128" s="35">
        <v>0</v>
      </c>
      <c r="BE128" s="35">
        <v>0</v>
      </c>
      <c r="BH128" s="37">
        <v>10</v>
      </c>
      <c r="BI128" s="48" t="str">
        <f>IF(OR(Tableau2[[#This Row],['[type_groupe']]]="En famille",Tableau2[[#This Row],['[type_groupe']]]="Avec des amis",Tableau2[[#This Row],['[type_groupe']]]="En club",Tableau2[[#This Row],['[type_groupe']]]="En groupe avec une agence ou TO"),"En groupe",Tableau2[[#This Row],['[type_groupe']]])</f>
        <v>Seul</v>
      </c>
      <c r="BJ128"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Seul</v>
      </c>
      <c r="BK128" s="35" t="s">
        <v>1278</v>
      </c>
      <c r="BL128" s="35">
        <v>1</v>
      </c>
      <c r="BM128" s="35">
        <v>0</v>
      </c>
      <c r="BN128" s="35">
        <v>0</v>
      </c>
      <c r="BO128" s="35">
        <v>0</v>
      </c>
      <c r="BP128" s="35">
        <v>0</v>
      </c>
      <c r="BQ128" s="35">
        <v>0</v>
      </c>
      <c r="BR128" s="35">
        <v>0</v>
      </c>
      <c r="BU128" s="72">
        <f>Tableau2[[#This Row],['[nb_enfants']]]+Tableau2[[#This Row],['[nb_adultes']]]</f>
        <v>1</v>
      </c>
      <c r="BV128" s="72">
        <f>Tableau2[[#This Row],['[taille_totale_groupe']]]</f>
        <v>1</v>
      </c>
      <c r="BW128" s="37">
        <v>0</v>
      </c>
      <c r="BX128" s="37">
        <v>1</v>
      </c>
      <c r="BY128" s="35" t="s">
        <v>1279</v>
      </c>
      <c r="BZ128" s="35">
        <v>0</v>
      </c>
      <c r="CA128" s="35">
        <v>0</v>
      </c>
      <c r="CB128" s="35">
        <v>0</v>
      </c>
      <c r="CC128" s="35">
        <v>0</v>
      </c>
      <c r="CD128" s="35">
        <v>0</v>
      </c>
      <c r="CE128" s="35">
        <v>0</v>
      </c>
      <c r="CF128" s="35">
        <v>0</v>
      </c>
      <c r="CG128" s="35">
        <v>0</v>
      </c>
      <c r="CH128" s="35">
        <v>0</v>
      </c>
      <c r="CI128" s="35">
        <v>0</v>
      </c>
      <c r="CJ128" s="35">
        <v>0</v>
      </c>
      <c r="CK128" s="35">
        <v>0</v>
      </c>
      <c r="CL128" s="35">
        <v>1</v>
      </c>
      <c r="CQ128" s="35" t="s">
        <v>1772</v>
      </c>
      <c r="CR128" s="35">
        <v>0</v>
      </c>
      <c r="CS128" s="35">
        <v>0</v>
      </c>
      <c r="CT128" s="35">
        <v>0</v>
      </c>
      <c r="CU128" s="35">
        <v>0</v>
      </c>
      <c r="CV128" s="35">
        <v>0</v>
      </c>
      <c r="CW128" s="35">
        <v>0</v>
      </c>
      <c r="CX128" s="35">
        <v>0</v>
      </c>
      <c r="CY128" s="35">
        <v>0</v>
      </c>
      <c r="CZ128" s="35">
        <v>0</v>
      </c>
      <c r="DA128" s="35">
        <v>0</v>
      </c>
      <c r="DB128" s="35">
        <v>0</v>
      </c>
      <c r="DC128" s="35">
        <v>1</v>
      </c>
      <c r="DD128" s="35">
        <v>0</v>
      </c>
      <c r="DO128" s="35" t="s">
        <v>1280</v>
      </c>
      <c r="DP128" s="35">
        <v>0</v>
      </c>
      <c r="DQ128" s="35">
        <v>0</v>
      </c>
      <c r="DR128" s="35">
        <v>0</v>
      </c>
      <c r="DS128" s="35">
        <v>0</v>
      </c>
      <c r="DT128" s="35">
        <v>0</v>
      </c>
      <c r="DU128" s="35">
        <v>0</v>
      </c>
      <c r="DV128" s="35">
        <v>0</v>
      </c>
      <c r="DW128" s="35">
        <v>0</v>
      </c>
      <c r="DX128" s="35">
        <v>0</v>
      </c>
      <c r="DY128" s="35">
        <v>0</v>
      </c>
      <c r="DZ128" s="35">
        <v>0</v>
      </c>
      <c r="EA128" s="35">
        <v>0</v>
      </c>
      <c r="EB128" s="35">
        <v>0</v>
      </c>
      <c r="EC128" s="35">
        <v>0</v>
      </c>
      <c r="ED128" s="35">
        <v>1</v>
      </c>
      <c r="EE128" s="35">
        <v>0</v>
      </c>
      <c r="EL128" s="35">
        <v>2</v>
      </c>
      <c r="EM128" s="35">
        <v>4</v>
      </c>
      <c r="EN128" s="35">
        <v>3</v>
      </c>
      <c r="EO128" s="35">
        <v>4</v>
      </c>
      <c r="EP128" s="35">
        <v>4</v>
      </c>
      <c r="EQ128" s="35">
        <v>1</v>
      </c>
      <c r="ER128" s="35">
        <v>2</v>
      </c>
      <c r="ES128" s="35">
        <v>1</v>
      </c>
      <c r="ET128" s="35">
        <v>3</v>
      </c>
      <c r="EU128" s="35">
        <v>1</v>
      </c>
      <c r="EV128" s="35">
        <v>1</v>
      </c>
      <c r="EW128" s="35">
        <v>1</v>
      </c>
      <c r="EX128" s="35">
        <v>1</v>
      </c>
      <c r="EY128" s="35">
        <v>1</v>
      </c>
      <c r="EZ128" s="35">
        <v>2</v>
      </c>
      <c r="FA128" s="35">
        <v>3</v>
      </c>
      <c r="FB128" s="35">
        <v>1</v>
      </c>
      <c r="FC128" s="35">
        <v>2</v>
      </c>
      <c r="FD128" s="35">
        <v>1</v>
      </c>
      <c r="FE128" s="35">
        <v>1</v>
      </c>
      <c r="FF128" s="35">
        <v>1</v>
      </c>
      <c r="FG128" s="35">
        <v>1</v>
      </c>
      <c r="FH128" s="35" t="s">
        <v>1306</v>
      </c>
      <c r="FI128" s="35" t="s">
        <v>51</v>
      </c>
      <c r="FJ128"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excursionniste</v>
      </c>
      <c r="FK128" s="48" t="str">
        <f>IF(Tableau2[[#This Row],['[tour_exc']]]="excursionniste","exc",IF(Tableau2[[#This Row],['[categorie_corrige']]]="Itinérant","iti","tour"))</f>
        <v>exc</v>
      </c>
      <c r="FL128" s="48" t="str">
        <f>CONCATENATE(Tableau2[[#This Row],['[id_troncon']]],"-",Tableau2[[#This Row],['[profil']]])</f>
        <v>4-exc</v>
      </c>
      <c r="FM128" s="37"/>
      <c r="FN128" s="72" t="s">
        <v>1599</v>
      </c>
      <c r="FS128" s="48" t="str">
        <f>IF(AND(ISTEXT(Tableau2[[#This Row],['[mode_heb_regroupe']]]),Tableau2[[#This Row],['[mode_heb_regroupe']]]="Non marchand"),"Non marchand",IF(AND(ISTEXT(Tableau2[[#This Row],['[mode_heb_regroupe']]]),Tableau2[[#This Row],['[mode_heb_regroupe']]]&lt;&gt;"Non marchand"),"Marchand",""))</f>
        <v/>
      </c>
      <c r="FY128" s="60" t="str">
        <f>IF(ISNUMBER(Tableau2[[#This Row],['[distance_heb_enq']]]),Tableau2[[#This Row],['[distance_heb_enq']]]*(1.1+0.3*EXP(-Tableau2[[#This Row],['[distance_heb_enq']]]/20)),"")</f>
        <v/>
      </c>
      <c r="GM128" s="35"/>
      <c r="GN128" s="35" t="s">
        <v>1599</v>
      </c>
      <c r="GO128" s="35"/>
      <c r="GP128" s="35"/>
      <c r="GQ128" s="35"/>
      <c r="GY128" s="48"/>
      <c r="HB128" s="48" t="str">
        <f>IF(ISNUMBER(Tableau2[[#This Row],['[tour_dep_to']]]),Tableau2[[#This Row],['[tour_dep_to']]]/Tableau2[[#This Row],['[tour_to_nb_jour']]],"")</f>
        <v/>
      </c>
      <c r="HE128" s="20" t="s">
        <v>51</v>
      </c>
      <c r="HF128" s="48" t="str">
        <f>IF(AND(ISTEXT(Tableau2[[#This Row],['[intention_dep']]]),Tableau2[[#This Row],['[tour_exc']]]="excursionniste"),Tableau2[[#This Row],['[intention_dep']]],"")</f>
        <v>Non</v>
      </c>
      <c r="HG128" s="48" t="str">
        <f>IF(AND(ISTEXT(Tableau2[[#This Row],['[intention_dep']]]),Tableau2[[#This Row],['[tour_exc']]]="touriste"),Tableau2[[#This Row],['[intention_dep']]],"")</f>
        <v/>
      </c>
      <c r="HJ128" s="20"/>
      <c r="HN128" s="20" t="s">
        <v>1599</v>
      </c>
      <c r="HO128" s="20"/>
      <c r="HP128" s="20" t="s">
        <v>1599</v>
      </c>
      <c r="HQ128" s="20"/>
      <c r="HR128" s="20" t="s">
        <v>1599</v>
      </c>
      <c r="HS128" s="20"/>
      <c r="HT128" s="20" t="s">
        <v>1599</v>
      </c>
      <c r="HU128" s="20"/>
      <c r="HX128" s="20" t="s">
        <v>1599</v>
      </c>
      <c r="JW128"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
      </c>
      <c r="JX128"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128" s="35" t="s">
        <v>1299</v>
      </c>
      <c r="KA128" s="35">
        <v>0</v>
      </c>
      <c r="KB128" s="35">
        <v>0</v>
      </c>
      <c r="KC128" s="35">
        <v>1</v>
      </c>
      <c r="KD128" s="35" t="s">
        <v>1457</v>
      </c>
      <c r="KE128" s="48"/>
      <c r="KF128" s="35" t="s">
        <v>795</v>
      </c>
      <c r="KG128" s="48"/>
      <c r="KH128" s="44">
        <v>17000</v>
      </c>
      <c r="KI128" s="35" t="s">
        <v>1281</v>
      </c>
      <c r="KL128" s="48" t="str">
        <f>IF(ISNUMBER(Tableau2[[#This Row],['[distance_domicile_enq']]]),Tableau2[[#This Row],['[distance_domicile_enq']]]*(1.1+0.3*EXP(-Tableau2[[#This Row],['[distance_domicile_enq']]]/20)),"")</f>
        <v/>
      </c>
      <c r="KN128" s="48"/>
      <c r="KO128" s="48"/>
      <c r="KP128" s="35">
        <v>56</v>
      </c>
      <c r="KQ128" s="35" t="s">
        <v>1282</v>
      </c>
      <c r="KR128" s="35" t="s">
        <v>1351</v>
      </c>
      <c r="KS128" s="35"/>
      <c r="KW128" s="35" t="s">
        <v>1310</v>
      </c>
    </row>
    <row r="129" spans="1:311" x14ac:dyDescent="0.2">
      <c r="A129" s="35" t="s">
        <v>1612</v>
      </c>
      <c r="B129" s="35" t="s">
        <v>568</v>
      </c>
      <c r="C129" s="35" t="s">
        <v>117</v>
      </c>
      <c r="D129" s="60">
        <v>1</v>
      </c>
      <c r="E129" s="48">
        <f>Tableau2[[#This Row],['[taille_totale_groupe_corrige']]]/Tableau2[[#This Row],['[nb_repondant_groupe']]]</f>
        <v>1</v>
      </c>
      <c r="F129" s="48"/>
      <c r="G129" s="48" t="str">
        <f>CONCATENATE(Tableau2[[#This Row],['[id_site_enq']]],"-",Tableau2[[#This Row],['[date_enq_num']]],"-",Tableau2[[#This Row],['[categorie_corrige']]])</f>
        <v>50-43235-</v>
      </c>
      <c r="H129" s="61">
        <v>1</v>
      </c>
      <c r="I129" s="35">
        <v>50</v>
      </c>
      <c r="J129" s="35" t="s">
        <v>795</v>
      </c>
      <c r="K129" s="36">
        <v>43235</v>
      </c>
      <c r="L129" s="37">
        <f t="shared" si="4"/>
        <v>43235</v>
      </c>
      <c r="M129" s="35">
        <v>11</v>
      </c>
      <c r="N129" s="35">
        <v>17</v>
      </c>
      <c r="P129" s="35">
        <v>43</v>
      </c>
      <c r="Q129" s="35">
        <v>4</v>
      </c>
      <c r="R129" s="60" t="str">
        <f>IF(OR(ISNUMBER(Tableau2[[#This Row],['[monvelo_musc']]]),ISNUMBER(Tableau2[[#This Row],['[monvelo_vae']]]),ISNUMBER(Tableau2[[#This Row],['[pret_musc']]]),ISNUMBER(Tableau2[[#This Row],['[pret_vae']]]),ISNUMBER(Tableau2[[#This Row],['[loc_vae']]]),ISNUMBER(Tableau2[[#This Row],['[loc_musc']]])),SUM(Tableau2[[#This Row],['[monvelo_musc']]:['[loc_vae']]]),"")</f>
        <v/>
      </c>
      <c r="S129" s="60" t="str">
        <f>IF(OR(ISNUMBER(Tableau2[[#This Row],['[monvelo_vae']]]),ISNUMBER(Tableau2[[#This Row],['[pret_vae']]]),ISNUMBER(Tableau2[[#This Row],['[loc_vae']]])),Tableau2[[#This Row],['[monvelo_vae']]]+Tableau2[[#This Row],['[pret_vae']]]+Tableau2[[#This Row],['[loc_vae']]],"")</f>
        <v/>
      </c>
      <c r="T129" s="60" t="str">
        <f>IF(OR(ISNUMBER(Tableau2[[#This Row],['[monvelo_musc']]]),ISNUMBER(Tableau2[[#This Row],['[pret_musc']]]),ISNUMBER(Tableau2[[#This Row],['[loc_musc']]])),Tableau2[[#This Row],['[monvelo_musc']]]+Tableau2[[#This Row],['[pret_musc']]]+Tableau2[[#This Row],['[loc_musc']]],"")</f>
        <v/>
      </c>
      <c r="U129" s="60" t="str">
        <f>IF(OR(ISNUMBER(Tableau2[[#This Row],['[loc_musc']]]),ISNUMBER(Tableau2[[#This Row],['[loc_vae']]])),Tableau2[[#This Row],['[loc_musc']]]+Tableau2[[#This Row],['[loc_vae']]],"")</f>
        <v/>
      </c>
      <c r="AL129" s="35" t="s">
        <v>1339</v>
      </c>
      <c r="AM129" s="48" t="s">
        <v>1339</v>
      </c>
      <c r="AN129" s="35" t="s">
        <v>55</v>
      </c>
      <c r="AP129" s="37">
        <v>45</v>
      </c>
      <c r="AQ129" s="72">
        <v>45</v>
      </c>
      <c r="AR129" s="72">
        <v>45</v>
      </c>
      <c r="AS129" s="72">
        <f>Tableau2[[#This Row],['[km_sortie_corrige']]]*Tableau2[[#This Row],['[coef_red']]]</f>
        <v>0</v>
      </c>
      <c r="AT129" s="72">
        <f>Tableau2[[#This Row],['[km_sortie_corrige']]]*Tableau2[[#This Row],['[coef_red']]]*IF(Tableau2[[#This Row],['[type_trajet']]]="Boucle",0.4,1)</f>
        <v>0</v>
      </c>
      <c r="AU129" s="35" t="s">
        <v>1276</v>
      </c>
      <c r="AW129" s="35" t="s">
        <v>1277</v>
      </c>
      <c r="AX129" s="35">
        <v>1</v>
      </c>
      <c r="AY129" s="35">
        <v>0</v>
      </c>
      <c r="AZ129" s="35">
        <v>0</v>
      </c>
      <c r="BA129" s="35">
        <v>0</v>
      </c>
      <c r="BB129" s="35">
        <v>0</v>
      </c>
      <c r="BC129" s="35">
        <v>0</v>
      </c>
      <c r="BD129" s="35">
        <v>0</v>
      </c>
      <c r="BE129" s="35">
        <v>0</v>
      </c>
      <c r="BI129" s="48" t="str">
        <f>IF(OR(Tableau2[[#This Row],['[type_groupe']]]="En famille",Tableau2[[#This Row],['[type_groupe']]]="Avec des amis",Tableau2[[#This Row],['[type_groupe']]]="En club",Tableau2[[#This Row],['[type_groupe']]]="En groupe avec une agence ou TO"),"En groupe",Tableau2[[#This Row],['[type_groupe']]])</f>
        <v>Seul</v>
      </c>
      <c r="BJ129"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Seul</v>
      </c>
      <c r="BK129" s="35" t="s">
        <v>1278</v>
      </c>
      <c r="BL129" s="35">
        <v>1</v>
      </c>
      <c r="BM129" s="35">
        <v>0</v>
      </c>
      <c r="BN129" s="35">
        <v>0</v>
      </c>
      <c r="BO129" s="35">
        <v>0</v>
      </c>
      <c r="BP129" s="35">
        <v>0</v>
      </c>
      <c r="BQ129" s="35">
        <v>0</v>
      </c>
      <c r="BR129" s="35">
        <v>0</v>
      </c>
      <c r="BU129" s="72">
        <f>Tableau2[[#This Row],['[nb_enfants']]]+Tableau2[[#This Row],['[nb_adultes']]]</f>
        <v>1</v>
      </c>
      <c r="BV129" s="72">
        <f>Tableau2[[#This Row],['[taille_totale_groupe']]]</f>
        <v>1</v>
      </c>
      <c r="BW129" s="37">
        <v>0</v>
      </c>
      <c r="BX129" s="37">
        <v>1</v>
      </c>
      <c r="BY129" s="35" t="s">
        <v>1279</v>
      </c>
      <c r="BZ129" s="35">
        <v>0</v>
      </c>
      <c r="CA129" s="35">
        <v>0</v>
      </c>
      <c r="CB129" s="35">
        <v>0</v>
      </c>
      <c r="CC129" s="35">
        <v>0</v>
      </c>
      <c r="CD129" s="35">
        <v>0</v>
      </c>
      <c r="CE129" s="35">
        <v>0</v>
      </c>
      <c r="CF129" s="35">
        <v>0</v>
      </c>
      <c r="CG129" s="35">
        <v>0</v>
      </c>
      <c r="CH129" s="35">
        <v>0</v>
      </c>
      <c r="CI129" s="35">
        <v>0</v>
      </c>
      <c r="CJ129" s="35">
        <v>0</v>
      </c>
      <c r="CK129" s="35">
        <v>0</v>
      </c>
      <c r="CL129" s="35">
        <v>1</v>
      </c>
      <c r="CQ129" s="35" t="s">
        <v>1772</v>
      </c>
      <c r="CR129" s="35">
        <v>0</v>
      </c>
      <c r="CS129" s="35">
        <v>0</v>
      </c>
      <c r="CT129" s="35">
        <v>0</v>
      </c>
      <c r="CU129" s="35">
        <v>0</v>
      </c>
      <c r="CV129" s="35">
        <v>0</v>
      </c>
      <c r="CW129" s="35">
        <v>0</v>
      </c>
      <c r="CX129" s="35">
        <v>0</v>
      </c>
      <c r="CY129" s="35">
        <v>0</v>
      </c>
      <c r="CZ129" s="35">
        <v>0</v>
      </c>
      <c r="DA129" s="35">
        <v>0</v>
      </c>
      <c r="DB129" s="35">
        <v>0</v>
      </c>
      <c r="DC129" s="35">
        <v>1</v>
      </c>
      <c r="DD129" s="35">
        <v>0</v>
      </c>
      <c r="DO129" s="35" t="s">
        <v>1280</v>
      </c>
      <c r="DP129" s="35">
        <v>0</v>
      </c>
      <c r="DQ129" s="35">
        <v>0</v>
      </c>
      <c r="DR129" s="35">
        <v>0</v>
      </c>
      <c r="DS129" s="35">
        <v>0</v>
      </c>
      <c r="DT129" s="35">
        <v>0</v>
      </c>
      <c r="DU129" s="35">
        <v>0</v>
      </c>
      <c r="DV129" s="35">
        <v>0</v>
      </c>
      <c r="DW129" s="35">
        <v>0</v>
      </c>
      <c r="DX129" s="35">
        <v>0</v>
      </c>
      <c r="DY129" s="35">
        <v>0</v>
      </c>
      <c r="DZ129" s="35">
        <v>0</v>
      </c>
      <c r="EA129" s="35">
        <v>0</v>
      </c>
      <c r="EB129" s="35">
        <v>0</v>
      </c>
      <c r="EC129" s="35">
        <v>0</v>
      </c>
      <c r="ED129" s="35">
        <v>1</v>
      </c>
      <c r="EE129" s="35">
        <v>0</v>
      </c>
      <c r="EL129" s="35">
        <v>2</v>
      </c>
      <c r="EM129" s="35">
        <v>2</v>
      </c>
      <c r="EN129" s="35">
        <v>3</v>
      </c>
      <c r="EO129" s="35">
        <v>3</v>
      </c>
      <c r="EP129" s="35" t="s">
        <v>1599</v>
      </c>
      <c r="EQ129" s="35">
        <v>3</v>
      </c>
      <c r="ER129" s="35" t="s">
        <v>1599</v>
      </c>
      <c r="ES129" s="35" t="s">
        <v>1599</v>
      </c>
      <c r="ET129" s="35" t="s">
        <v>1599</v>
      </c>
      <c r="EU129" s="35" t="s">
        <v>1599</v>
      </c>
      <c r="EV129" s="35" t="s">
        <v>1599</v>
      </c>
      <c r="EW129" s="35" t="s">
        <v>1599</v>
      </c>
      <c r="EX129" s="35" t="s">
        <v>1599</v>
      </c>
      <c r="EY129" s="35" t="s">
        <v>1599</v>
      </c>
      <c r="EZ129" s="35" t="s">
        <v>1599</v>
      </c>
      <c r="FA129" s="35" t="s">
        <v>1599</v>
      </c>
      <c r="FB129" s="35" t="s">
        <v>1599</v>
      </c>
      <c r="FC129" s="35" t="s">
        <v>1599</v>
      </c>
      <c r="FD129" s="35" t="s">
        <v>1599</v>
      </c>
      <c r="FE129" s="35" t="s">
        <v>1599</v>
      </c>
      <c r="FF129" s="35" t="s">
        <v>1599</v>
      </c>
      <c r="FG129" s="35" t="s">
        <v>1599</v>
      </c>
      <c r="FH129" s="35" t="s">
        <v>1881</v>
      </c>
      <c r="FI129" s="35" t="s">
        <v>51</v>
      </c>
      <c r="FJ129"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excursionniste</v>
      </c>
      <c r="FK129" s="48" t="str">
        <f>IF(Tableau2[[#This Row],['[tour_exc']]]="excursionniste","exc",IF(Tableau2[[#This Row],['[categorie_corrige']]]="Itinérant","iti","tour"))</f>
        <v>exc</v>
      </c>
      <c r="FL129" s="48" t="str">
        <f>CONCATENATE(Tableau2[[#This Row],['[id_troncon']]],"-",Tableau2[[#This Row],['[profil']]])</f>
        <v>4-exc</v>
      </c>
      <c r="FM129" s="37"/>
      <c r="FN129" s="72" t="s">
        <v>1599</v>
      </c>
      <c r="FS129" s="48" t="str">
        <f>IF(AND(ISTEXT(Tableau2[[#This Row],['[mode_heb_regroupe']]]),Tableau2[[#This Row],['[mode_heb_regroupe']]]="Non marchand"),"Non marchand",IF(AND(ISTEXT(Tableau2[[#This Row],['[mode_heb_regroupe']]]),Tableau2[[#This Row],['[mode_heb_regroupe']]]&lt;&gt;"Non marchand"),"Marchand",""))</f>
        <v/>
      </c>
      <c r="FY129" s="60" t="str">
        <f>IF(ISNUMBER(Tableau2[[#This Row],['[distance_heb_enq']]]),Tableau2[[#This Row],['[distance_heb_enq']]]*(1.1+0.3*EXP(-Tableau2[[#This Row],['[distance_heb_enq']]]/20)),"")</f>
        <v/>
      </c>
      <c r="GM129" s="35"/>
      <c r="GN129" s="35" t="s">
        <v>1599</v>
      </c>
      <c r="GO129" s="35"/>
      <c r="GP129" s="35"/>
      <c r="GQ129" s="35"/>
      <c r="GY129" s="48"/>
      <c r="HB129" s="48" t="str">
        <f>IF(ISNUMBER(Tableau2[[#This Row],['[tour_dep_to']]]),Tableau2[[#This Row],['[tour_dep_to']]]/Tableau2[[#This Row],['[tour_to_nb_jour']]],"")</f>
        <v/>
      </c>
      <c r="HE129" s="20" t="s">
        <v>51</v>
      </c>
      <c r="HF129" s="48" t="str">
        <f>IF(AND(ISTEXT(Tableau2[[#This Row],['[intention_dep']]]),Tableau2[[#This Row],['[tour_exc']]]="excursionniste"),Tableau2[[#This Row],['[intention_dep']]],"")</f>
        <v>Non</v>
      </c>
      <c r="HG129" s="48" t="str">
        <f>IF(AND(ISTEXT(Tableau2[[#This Row],['[intention_dep']]]),Tableau2[[#This Row],['[tour_exc']]]="touriste"),Tableau2[[#This Row],['[intention_dep']]],"")</f>
        <v/>
      </c>
      <c r="HJ129" s="20"/>
      <c r="HN129" s="20" t="s">
        <v>1599</v>
      </c>
      <c r="HO129" s="20"/>
      <c r="HP129" s="20" t="s">
        <v>1599</v>
      </c>
      <c r="HQ129" s="20"/>
      <c r="HR129" s="20" t="s">
        <v>1599</v>
      </c>
      <c r="HS129" s="20"/>
      <c r="HT129" s="20" t="s">
        <v>1599</v>
      </c>
      <c r="HU129" s="20"/>
      <c r="HX129" s="20" t="s">
        <v>1599</v>
      </c>
      <c r="JW129"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
      </c>
      <c r="JX129"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129" s="35" t="s">
        <v>1299</v>
      </c>
      <c r="KA129" s="35">
        <v>0</v>
      </c>
      <c r="KB129" s="35">
        <v>0</v>
      </c>
      <c r="KC129" s="35">
        <v>1</v>
      </c>
      <c r="KD129" s="35" t="s">
        <v>1521</v>
      </c>
      <c r="KE129" s="48"/>
      <c r="KF129" s="35" t="s">
        <v>795</v>
      </c>
      <c r="KG129" s="48"/>
      <c r="KH129" s="44">
        <v>17000</v>
      </c>
      <c r="KI129" s="35" t="s">
        <v>1281</v>
      </c>
      <c r="KL129" s="48" t="str">
        <f>IF(ISNUMBER(Tableau2[[#This Row],['[distance_domicile_enq']]]),Tableau2[[#This Row],['[distance_domicile_enq']]]*(1.1+0.3*EXP(-Tableau2[[#This Row],['[distance_domicile_enq']]]/20)),"")</f>
        <v/>
      </c>
      <c r="KN129" s="48"/>
      <c r="KO129" s="48"/>
      <c r="KP129" s="35">
        <v>69</v>
      </c>
      <c r="KQ129" s="35" t="s">
        <v>1282</v>
      </c>
      <c r="KR129" s="35" t="s">
        <v>1283</v>
      </c>
      <c r="KS129" s="35"/>
      <c r="KW129" s="35" t="s">
        <v>1310</v>
      </c>
    </row>
    <row r="130" spans="1:311" x14ac:dyDescent="0.2">
      <c r="A130" s="35" t="s">
        <v>1612</v>
      </c>
      <c r="B130" s="35" t="s">
        <v>568</v>
      </c>
      <c r="C130" s="35" t="s">
        <v>118</v>
      </c>
      <c r="D130" s="60">
        <v>1</v>
      </c>
      <c r="E130" s="48">
        <f>Tableau2[[#This Row],['[taille_totale_groupe_corrige']]]/Tableau2[[#This Row],['[nb_repondant_groupe']]]</f>
        <v>1</v>
      </c>
      <c r="F130" s="48"/>
      <c r="G130" s="48" t="str">
        <f>CONCATENATE(Tableau2[[#This Row],['[id_site_enq']]],"-",Tableau2[[#This Row],['[date_enq_num']]],"-",Tableau2[[#This Row],['[categorie_corrige']]])</f>
        <v>50-43235-</v>
      </c>
      <c r="H130" s="61">
        <v>1</v>
      </c>
      <c r="I130" s="35">
        <v>50</v>
      </c>
      <c r="J130" s="35" t="s">
        <v>795</v>
      </c>
      <c r="K130" s="36">
        <v>43235</v>
      </c>
      <c r="L130" s="37">
        <f t="shared" si="4"/>
        <v>43235</v>
      </c>
      <c r="M130" s="35">
        <v>11</v>
      </c>
      <c r="N130" s="35">
        <v>17</v>
      </c>
      <c r="P130" s="35">
        <v>43</v>
      </c>
      <c r="Q130" s="35">
        <v>4</v>
      </c>
      <c r="R130" s="60" t="str">
        <f>IF(OR(ISNUMBER(Tableau2[[#This Row],['[monvelo_musc']]]),ISNUMBER(Tableau2[[#This Row],['[monvelo_vae']]]),ISNUMBER(Tableau2[[#This Row],['[pret_musc']]]),ISNUMBER(Tableau2[[#This Row],['[pret_vae']]]),ISNUMBER(Tableau2[[#This Row],['[loc_vae']]]),ISNUMBER(Tableau2[[#This Row],['[loc_musc']]])),SUM(Tableau2[[#This Row],['[monvelo_musc']]:['[loc_vae']]]),"")</f>
        <v/>
      </c>
      <c r="S130" s="60" t="str">
        <f>IF(OR(ISNUMBER(Tableau2[[#This Row],['[monvelo_vae']]]),ISNUMBER(Tableau2[[#This Row],['[pret_vae']]]),ISNUMBER(Tableau2[[#This Row],['[loc_vae']]])),Tableau2[[#This Row],['[monvelo_vae']]]+Tableau2[[#This Row],['[pret_vae']]]+Tableau2[[#This Row],['[loc_vae']]],"")</f>
        <v/>
      </c>
      <c r="T130" s="60" t="str">
        <f>IF(OR(ISNUMBER(Tableau2[[#This Row],['[monvelo_musc']]]),ISNUMBER(Tableau2[[#This Row],['[pret_musc']]]),ISNUMBER(Tableau2[[#This Row],['[loc_musc']]])),Tableau2[[#This Row],['[monvelo_musc']]]+Tableau2[[#This Row],['[pret_musc']]]+Tableau2[[#This Row],['[loc_musc']]],"")</f>
        <v/>
      </c>
      <c r="U130" s="60" t="str">
        <f>IF(OR(ISNUMBER(Tableau2[[#This Row],['[loc_musc']]]),ISNUMBER(Tableau2[[#This Row],['[loc_vae']]])),Tableau2[[#This Row],['[loc_musc']]]+Tableau2[[#This Row],['[loc_vae']]],"")</f>
        <v/>
      </c>
      <c r="AL130" s="35" t="s">
        <v>1285</v>
      </c>
      <c r="AM130" s="48" t="s">
        <v>1285</v>
      </c>
      <c r="AN130" s="35" t="s">
        <v>52</v>
      </c>
      <c r="AP130" s="37">
        <v>70</v>
      </c>
      <c r="AQ130" s="72">
        <v>70</v>
      </c>
      <c r="AR130" s="72">
        <v>70</v>
      </c>
      <c r="AS130" s="72">
        <f>Tableau2[[#This Row],['[km_sortie_corrige']]]*Tableau2[[#This Row],['[coef_red']]]</f>
        <v>0</v>
      </c>
      <c r="AT130" s="72">
        <f>Tableau2[[#This Row],['[km_sortie_corrige']]]*Tableau2[[#This Row],['[coef_red']]]*IF(Tableau2[[#This Row],['[type_trajet']]]="Boucle",0.4,1)</f>
        <v>0</v>
      </c>
      <c r="AU130" s="35" t="s">
        <v>1340</v>
      </c>
      <c r="AW130" s="35" t="s">
        <v>1277</v>
      </c>
      <c r="AX130" s="35">
        <v>1</v>
      </c>
      <c r="AY130" s="35">
        <v>0</v>
      </c>
      <c r="AZ130" s="35">
        <v>0</v>
      </c>
      <c r="BA130" s="35">
        <v>0</v>
      </c>
      <c r="BB130" s="35">
        <v>0</v>
      </c>
      <c r="BC130" s="35">
        <v>0</v>
      </c>
      <c r="BD130" s="35">
        <v>0</v>
      </c>
      <c r="BE130" s="35">
        <v>0</v>
      </c>
      <c r="BH130" s="37">
        <v>0</v>
      </c>
      <c r="BI130" s="48" t="str">
        <f>IF(OR(Tableau2[[#This Row],['[type_groupe']]]="En famille",Tableau2[[#This Row],['[type_groupe']]]="Avec des amis",Tableau2[[#This Row],['[type_groupe']]]="En club",Tableau2[[#This Row],['[type_groupe']]]="En groupe avec une agence ou TO"),"En groupe",Tableau2[[#This Row],['[type_groupe']]])</f>
        <v>Seul</v>
      </c>
      <c r="BJ130"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Seul</v>
      </c>
      <c r="BK130" s="35" t="s">
        <v>1278</v>
      </c>
      <c r="BL130" s="35">
        <v>1</v>
      </c>
      <c r="BM130" s="35">
        <v>0</v>
      </c>
      <c r="BN130" s="35">
        <v>0</v>
      </c>
      <c r="BO130" s="35">
        <v>0</v>
      </c>
      <c r="BP130" s="35">
        <v>0</v>
      </c>
      <c r="BQ130" s="35">
        <v>0</v>
      </c>
      <c r="BR130" s="35">
        <v>0</v>
      </c>
      <c r="BU130" s="72">
        <f>Tableau2[[#This Row],['[nb_enfants']]]+Tableau2[[#This Row],['[nb_adultes']]]</f>
        <v>1</v>
      </c>
      <c r="BV130" s="72">
        <f>Tableau2[[#This Row],['[taille_totale_groupe']]]</f>
        <v>1</v>
      </c>
      <c r="BW130" s="37">
        <v>0</v>
      </c>
      <c r="BX130" s="37">
        <v>1</v>
      </c>
      <c r="BY130" s="35" t="s">
        <v>1279</v>
      </c>
      <c r="BZ130" s="35">
        <v>0</v>
      </c>
      <c r="CA130" s="35">
        <v>0</v>
      </c>
      <c r="CB130" s="35">
        <v>0</v>
      </c>
      <c r="CC130" s="35">
        <v>0</v>
      </c>
      <c r="CD130" s="35">
        <v>0</v>
      </c>
      <c r="CE130" s="35">
        <v>0</v>
      </c>
      <c r="CF130" s="35">
        <v>0</v>
      </c>
      <c r="CG130" s="35">
        <v>0</v>
      </c>
      <c r="CH130" s="35">
        <v>0</v>
      </c>
      <c r="CI130" s="35">
        <v>0</v>
      </c>
      <c r="CJ130" s="35">
        <v>0</v>
      </c>
      <c r="CK130" s="35">
        <v>0</v>
      </c>
      <c r="CL130" s="35">
        <v>1</v>
      </c>
      <c r="CQ130" s="35" t="s">
        <v>1725</v>
      </c>
      <c r="CR130" s="35">
        <v>1</v>
      </c>
      <c r="CS130" s="35">
        <v>0</v>
      </c>
      <c r="CT130" s="35">
        <v>0</v>
      </c>
      <c r="CU130" s="35">
        <v>0</v>
      </c>
      <c r="CV130" s="35">
        <v>0</v>
      </c>
      <c r="CW130" s="35">
        <v>0</v>
      </c>
      <c r="CX130" s="35">
        <v>0</v>
      </c>
      <c r="CY130" s="35">
        <v>0</v>
      </c>
      <c r="CZ130" s="35">
        <v>0</v>
      </c>
      <c r="DA130" s="35">
        <v>0</v>
      </c>
      <c r="DB130" s="35">
        <v>1</v>
      </c>
      <c r="DC130" s="35">
        <v>0</v>
      </c>
      <c r="DD130" s="35">
        <v>0</v>
      </c>
      <c r="DO130" s="35" t="s">
        <v>1821</v>
      </c>
      <c r="DP130" s="35">
        <v>1</v>
      </c>
      <c r="DQ130" s="35">
        <v>1</v>
      </c>
      <c r="DR130" s="35">
        <v>0</v>
      </c>
      <c r="DS130" s="35">
        <v>0</v>
      </c>
      <c r="DT130" s="35">
        <v>1</v>
      </c>
      <c r="DU130" s="35">
        <v>0</v>
      </c>
      <c r="DV130" s="35">
        <v>0</v>
      </c>
      <c r="DW130" s="35">
        <v>0</v>
      </c>
      <c r="DX130" s="35">
        <v>1</v>
      </c>
      <c r="DY130" s="35">
        <v>0</v>
      </c>
      <c r="DZ130" s="35">
        <v>0</v>
      </c>
      <c r="EA130" s="35">
        <v>0</v>
      </c>
      <c r="EB130" s="35">
        <v>0</v>
      </c>
      <c r="EC130" s="35">
        <v>0</v>
      </c>
      <c r="ED130" s="35">
        <v>0</v>
      </c>
      <c r="EE130" s="35">
        <v>0</v>
      </c>
      <c r="EL130" s="35">
        <v>4</v>
      </c>
      <c r="EM130" s="35">
        <v>4</v>
      </c>
      <c r="EN130" s="35">
        <v>4</v>
      </c>
      <c r="EO130" s="35">
        <v>3</v>
      </c>
      <c r="EP130" s="35">
        <v>2</v>
      </c>
      <c r="EQ130" s="35">
        <v>2</v>
      </c>
      <c r="ER130" s="35" t="s">
        <v>1599</v>
      </c>
      <c r="ES130" s="35">
        <v>3</v>
      </c>
      <c r="ET130" s="35">
        <v>3</v>
      </c>
      <c r="EU130" s="35">
        <v>1</v>
      </c>
      <c r="EV130" s="35">
        <v>1</v>
      </c>
      <c r="EW130" s="35">
        <v>2</v>
      </c>
      <c r="EX130" s="35">
        <v>1</v>
      </c>
      <c r="EY130" s="35">
        <v>4</v>
      </c>
      <c r="EZ130" s="35">
        <v>3</v>
      </c>
      <c r="FA130" s="35">
        <v>3</v>
      </c>
      <c r="FB130" s="35">
        <v>1</v>
      </c>
      <c r="FC130" s="35">
        <v>1</v>
      </c>
      <c r="FD130" s="35">
        <v>1</v>
      </c>
      <c r="FE130" s="35">
        <v>1</v>
      </c>
      <c r="FF130" s="35">
        <v>2</v>
      </c>
      <c r="FG130" s="35" t="s">
        <v>1599</v>
      </c>
      <c r="FH130" s="35" t="s">
        <v>1296</v>
      </c>
      <c r="FI130" s="35" t="s">
        <v>54</v>
      </c>
      <c r="FJ130"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touriste</v>
      </c>
      <c r="FK130" s="48" t="str">
        <f>IF(Tableau2[[#This Row],['[tour_exc']]]="excursionniste","exc",IF(Tableau2[[#This Row],['[categorie_corrige']]]="Itinérant","iti","tour"))</f>
        <v>tour</v>
      </c>
      <c r="FL130" s="48" t="str">
        <f>CONCATENATE(Tableau2[[#This Row],['[id_troncon']]],"-",Tableau2[[#This Row],['[profil']]])</f>
        <v>4-tour</v>
      </c>
      <c r="FM130" s="37">
        <v>7</v>
      </c>
      <c r="FN130" s="72">
        <v>7</v>
      </c>
      <c r="FO130" s="35" t="s">
        <v>1324</v>
      </c>
      <c r="FR130" s="48" t="s">
        <v>2024</v>
      </c>
      <c r="FS130" s="48" t="str">
        <f>IF(AND(ISTEXT(Tableau2[[#This Row],['[mode_heb_regroupe']]]),Tableau2[[#This Row],['[mode_heb_regroupe']]]="Non marchand"),"Non marchand",IF(AND(ISTEXT(Tableau2[[#This Row],['[mode_heb_regroupe']]]),Tableau2[[#This Row],['[mode_heb_regroupe']]]&lt;&gt;"Non marchand"),"Marchand",""))</f>
        <v>Marchand</v>
      </c>
      <c r="FT130" s="35" t="s">
        <v>1320</v>
      </c>
      <c r="FU130" s="37">
        <v>10</v>
      </c>
      <c r="FV130" s="35" t="s">
        <v>1387</v>
      </c>
      <c r="FY130" s="60" t="str">
        <f>IF(ISNUMBER(Tableau2[[#This Row],['[distance_heb_enq']]]),Tableau2[[#This Row],['[distance_heb_enq']]]*(1.1+0.3*EXP(-Tableau2[[#This Row],['[distance_heb_enq']]]/20)),"")</f>
        <v/>
      </c>
      <c r="FZ130" s="35" t="s">
        <v>1296</v>
      </c>
      <c r="GB130" s="35" t="s">
        <v>1284</v>
      </c>
      <c r="GD130" s="35">
        <v>600</v>
      </c>
      <c r="GE130" s="35" t="s">
        <v>902</v>
      </c>
      <c r="GF130" s="35" t="s">
        <v>795</v>
      </c>
      <c r="GH130" s="48">
        <v>43</v>
      </c>
      <c r="GK130" s="48">
        <v>11</v>
      </c>
      <c r="GL130" s="35" t="s">
        <v>902</v>
      </c>
      <c r="GM130" s="35" t="s">
        <v>1349</v>
      </c>
      <c r="GN130" s="35" t="s">
        <v>1277</v>
      </c>
      <c r="GO130" s="35">
        <v>1</v>
      </c>
      <c r="GP130" s="35">
        <v>0</v>
      </c>
      <c r="GQ130" s="35">
        <v>0</v>
      </c>
      <c r="GR130" s="35">
        <v>0</v>
      </c>
      <c r="GS130" s="35">
        <v>0</v>
      </c>
      <c r="GT130" s="35">
        <v>0</v>
      </c>
      <c r="GU130" s="35">
        <v>0</v>
      </c>
      <c r="GV130" s="35">
        <v>0</v>
      </c>
      <c r="GW130" s="35">
        <v>0</v>
      </c>
      <c r="GY130" s="48"/>
      <c r="HB130" s="48" t="str">
        <f>IF(ISNUMBER(Tableau2[[#This Row],['[tour_dep_to']]]),Tableau2[[#This Row],['[tour_dep_to']]]/Tableau2[[#This Row],['[tour_to_nb_jour']]],"")</f>
        <v/>
      </c>
      <c r="HE130" s="20"/>
      <c r="HF130" s="48" t="str">
        <f>IF(AND(ISTEXT(Tableau2[[#This Row],['[intention_dep']]]),Tableau2[[#This Row],['[tour_exc']]]="excursionniste"),Tableau2[[#This Row],['[intention_dep']]],"")</f>
        <v/>
      </c>
      <c r="HG130" s="48" t="str">
        <f>IF(AND(ISTEXT(Tableau2[[#This Row],['[intention_dep']]]),Tableau2[[#This Row],['[tour_exc']]]="touriste"),Tableau2[[#This Row],['[intention_dep']]],"")</f>
        <v/>
      </c>
      <c r="HJ130" s="20">
        <v>15</v>
      </c>
      <c r="HN130" s="20">
        <v>20</v>
      </c>
      <c r="HO130" s="20"/>
      <c r="HP130" s="20" t="s">
        <v>1599</v>
      </c>
      <c r="HQ130" s="20"/>
      <c r="HR130" s="20" t="s">
        <v>1599</v>
      </c>
      <c r="HS130" s="20"/>
      <c r="HT130" s="20" t="s">
        <v>1599</v>
      </c>
      <c r="HU130" s="20"/>
      <c r="HX130" s="20" t="s">
        <v>1599</v>
      </c>
      <c r="JW130"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pas exploitable</v>
      </c>
      <c r="JX130"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130" s="35" t="s">
        <v>1325</v>
      </c>
      <c r="KA130" s="35">
        <v>1</v>
      </c>
      <c r="KB130" s="35">
        <v>0</v>
      </c>
      <c r="KC130" s="35">
        <v>0</v>
      </c>
      <c r="KD130" s="35"/>
      <c r="KE130" s="48"/>
      <c r="KF130" s="35" t="s">
        <v>902</v>
      </c>
      <c r="KG130" s="48"/>
      <c r="KH130" s="44">
        <v>44210</v>
      </c>
      <c r="KI130" s="35" t="s">
        <v>1281</v>
      </c>
      <c r="KL130" s="48" t="str">
        <f>IF(ISNUMBER(Tableau2[[#This Row],['[distance_domicile_enq']]]),Tableau2[[#This Row],['[distance_domicile_enq']]]*(1.1+0.3*EXP(-Tableau2[[#This Row],['[distance_domicile_enq']]]/20)),"")</f>
        <v/>
      </c>
      <c r="KN130" s="48"/>
      <c r="KO130" s="48"/>
      <c r="KP130" s="35">
        <v>48</v>
      </c>
      <c r="KQ130" s="35" t="s">
        <v>1282</v>
      </c>
      <c r="KR130" s="35" t="s">
        <v>1345</v>
      </c>
      <c r="KS130" s="35"/>
      <c r="KU130" s="35">
        <v>2500</v>
      </c>
      <c r="KW130" s="35" t="s">
        <v>1284</v>
      </c>
    </row>
    <row r="131" spans="1:311" x14ac:dyDescent="0.2">
      <c r="A131" s="35" t="s">
        <v>1612</v>
      </c>
      <c r="B131" s="35" t="s">
        <v>568</v>
      </c>
      <c r="C131" s="35" t="s">
        <v>119</v>
      </c>
      <c r="D131" s="60">
        <v>1</v>
      </c>
      <c r="E131" s="48">
        <f>Tableau2[[#This Row],['[taille_totale_groupe_corrige']]]/Tableau2[[#This Row],['[nb_repondant_groupe']]]</f>
        <v>1</v>
      </c>
      <c r="F131" s="48"/>
      <c r="G131" s="48" t="str">
        <f>CONCATENATE(Tableau2[[#This Row],['[id_site_enq']]],"-",Tableau2[[#This Row],['[date_enq_num']]],"-",Tableau2[[#This Row],['[categorie_corrige']]])</f>
        <v>50-43235-</v>
      </c>
      <c r="H131" s="61">
        <v>1</v>
      </c>
      <c r="I131" s="35">
        <v>50</v>
      </c>
      <c r="J131" s="35" t="s">
        <v>795</v>
      </c>
      <c r="K131" s="36">
        <v>43235</v>
      </c>
      <c r="L131" s="37">
        <f t="shared" ref="L131:L171" si="5">K131</f>
        <v>43235</v>
      </c>
      <c r="M131" s="35">
        <v>11</v>
      </c>
      <c r="N131" s="35">
        <v>17</v>
      </c>
      <c r="P131" s="35">
        <v>43</v>
      </c>
      <c r="Q131" s="35">
        <v>4</v>
      </c>
      <c r="R131" s="60" t="str">
        <f>IF(OR(ISNUMBER(Tableau2[[#This Row],['[monvelo_musc']]]),ISNUMBER(Tableau2[[#This Row],['[monvelo_vae']]]),ISNUMBER(Tableau2[[#This Row],['[pret_musc']]]),ISNUMBER(Tableau2[[#This Row],['[pret_vae']]]),ISNUMBER(Tableau2[[#This Row],['[loc_vae']]]),ISNUMBER(Tableau2[[#This Row],['[loc_musc']]])),SUM(Tableau2[[#This Row],['[monvelo_musc']]:['[loc_vae']]]),"")</f>
        <v/>
      </c>
      <c r="S131" s="60" t="str">
        <f>IF(OR(ISNUMBER(Tableau2[[#This Row],['[monvelo_vae']]]),ISNUMBER(Tableau2[[#This Row],['[pret_vae']]]),ISNUMBER(Tableau2[[#This Row],['[loc_vae']]])),Tableau2[[#This Row],['[monvelo_vae']]]+Tableau2[[#This Row],['[pret_vae']]]+Tableau2[[#This Row],['[loc_vae']]],"")</f>
        <v/>
      </c>
      <c r="T131" s="60" t="str">
        <f>IF(OR(ISNUMBER(Tableau2[[#This Row],['[monvelo_musc']]]),ISNUMBER(Tableau2[[#This Row],['[pret_musc']]]),ISNUMBER(Tableau2[[#This Row],['[loc_musc']]])),Tableau2[[#This Row],['[monvelo_musc']]]+Tableau2[[#This Row],['[pret_musc']]]+Tableau2[[#This Row],['[loc_musc']]],"")</f>
        <v/>
      </c>
      <c r="U131" s="60" t="str">
        <f>IF(OR(ISNUMBER(Tableau2[[#This Row],['[loc_musc']]]),ISNUMBER(Tableau2[[#This Row],['[loc_vae']]])),Tableau2[[#This Row],['[loc_musc']]]+Tableau2[[#This Row],['[loc_vae']]],"")</f>
        <v/>
      </c>
      <c r="AL131" s="35" t="s">
        <v>1274</v>
      </c>
      <c r="AM131" s="48" t="s">
        <v>1274</v>
      </c>
      <c r="AN131" s="35" t="s">
        <v>50</v>
      </c>
      <c r="AP131" s="37">
        <v>30</v>
      </c>
      <c r="AQ131" s="72">
        <v>30</v>
      </c>
      <c r="AR131" s="72">
        <v>30</v>
      </c>
      <c r="AS131" s="72">
        <f>Tableau2[[#This Row],['[km_sortie_corrige']]]*Tableau2[[#This Row],['[coef_red']]]</f>
        <v>0</v>
      </c>
      <c r="AT131" s="72">
        <f>Tableau2[[#This Row],['[km_sortie_corrige']]]*Tableau2[[#This Row],['[coef_red']]]*IF(Tableau2[[#This Row],['[type_trajet']]]="Boucle",0.4,1)</f>
        <v>0</v>
      </c>
      <c r="AU131" s="35" t="s">
        <v>1276</v>
      </c>
      <c r="AW131" s="35" t="s">
        <v>1277</v>
      </c>
      <c r="AX131" s="35">
        <v>1</v>
      </c>
      <c r="AY131" s="35">
        <v>0</v>
      </c>
      <c r="AZ131" s="35">
        <v>0</v>
      </c>
      <c r="BA131" s="35">
        <v>0</v>
      </c>
      <c r="BB131" s="35">
        <v>0</v>
      </c>
      <c r="BC131" s="35">
        <v>0</v>
      </c>
      <c r="BD131" s="35">
        <v>0</v>
      </c>
      <c r="BE131" s="35">
        <v>0</v>
      </c>
      <c r="BH131" s="37">
        <v>7</v>
      </c>
      <c r="BI131" s="48" t="str">
        <f>IF(OR(Tableau2[[#This Row],['[type_groupe']]]="En famille",Tableau2[[#This Row],['[type_groupe']]]="Avec des amis",Tableau2[[#This Row],['[type_groupe']]]="En club",Tableau2[[#This Row],['[type_groupe']]]="En groupe avec une agence ou TO"),"En groupe",Tableau2[[#This Row],['[type_groupe']]])</f>
        <v>Seul</v>
      </c>
      <c r="BJ131"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Seul</v>
      </c>
      <c r="BK131" s="35" t="s">
        <v>1278</v>
      </c>
      <c r="BL131" s="35">
        <v>1</v>
      </c>
      <c r="BM131" s="35">
        <v>0</v>
      </c>
      <c r="BN131" s="35">
        <v>0</v>
      </c>
      <c r="BO131" s="35">
        <v>0</v>
      </c>
      <c r="BP131" s="35">
        <v>0</v>
      </c>
      <c r="BQ131" s="35">
        <v>0</v>
      </c>
      <c r="BR131" s="35">
        <v>0</v>
      </c>
      <c r="BU131" s="72">
        <f>Tableau2[[#This Row],['[nb_enfants']]]+Tableau2[[#This Row],['[nb_adultes']]]</f>
        <v>1</v>
      </c>
      <c r="BV131" s="72">
        <f>Tableau2[[#This Row],['[taille_totale_groupe']]]</f>
        <v>1</v>
      </c>
      <c r="BW131" s="37">
        <v>0</v>
      </c>
      <c r="BX131" s="37">
        <v>1</v>
      </c>
      <c r="BY131" s="35" t="s">
        <v>1304</v>
      </c>
      <c r="BZ131" s="35">
        <v>0</v>
      </c>
      <c r="CA131" s="35">
        <v>1</v>
      </c>
      <c r="CB131" s="35">
        <v>0</v>
      </c>
      <c r="CC131" s="35">
        <v>0</v>
      </c>
      <c r="CD131" s="35">
        <v>0</v>
      </c>
      <c r="CE131" s="35">
        <v>0</v>
      </c>
      <c r="CF131" s="35">
        <v>0</v>
      </c>
      <c r="CG131" s="35">
        <v>0</v>
      </c>
      <c r="CH131" s="35">
        <v>0</v>
      </c>
      <c r="CI131" s="35">
        <v>0</v>
      </c>
      <c r="CJ131" s="35">
        <v>0</v>
      </c>
      <c r="CK131" s="35">
        <v>0</v>
      </c>
      <c r="CL131" s="35">
        <v>0</v>
      </c>
      <c r="CO131" s="35" t="s">
        <v>1322</v>
      </c>
      <c r="CP131" s="35">
        <v>15</v>
      </c>
      <c r="CQ131" s="35" t="s">
        <v>1755</v>
      </c>
      <c r="CR131" s="35">
        <v>0</v>
      </c>
      <c r="CS131" s="35">
        <v>0</v>
      </c>
      <c r="CT131" s="35">
        <v>0</v>
      </c>
      <c r="CU131" s="35">
        <v>0</v>
      </c>
      <c r="CV131" s="35">
        <v>0</v>
      </c>
      <c r="CW131" s="35">
        <v>1</v>
      </c>
      <c r="CX131" s="35">
        <v>0</v>
      </c>
      <c r="CY131" s="35">
        <v>0</v>
      </c>
      <c r="CZ131" s="35">
        <v>0</v>
      </c>
      <c r="DA131" s="35">
        <v>0</v>
      </c>
      <c r="DB131" s="35">
        <v>0</v>
      </c>
      <c r="DC131" s="35">
        <v>0</v>
      </c>
      <c r="DD131" s="35">
        <v>0</v>
      </c>
      <c r="DH131" s="35" t="s">
        <v>1372</v>
      </c>
      <c r="DO131" s="35" t="s">
        <v>1811</v>
      </c>
      <c r="DP131" s="35">
        <v>1</v>
      </c>
      <c r="DQ131" s="35">
        <v>1</v>
      </c>
      <c r="DR131" s="35">
        <v>0</v>
      </c>
      <c r="DS131" s="35">
        <v>0</v>
      </c>
      <c r="DT131" s="35">
        <v>0</v>
      </c>
      <c r="DU131" s="35">
        <v>0</v>
      </c>
      <c r="DV131" s="35">
        <v>0</v>
      </c>
      <c r="DW131" s="35">
        <v>0</v>
      </c>
      <c r="DX131" s="35">
        <v>1</v>
      </c>
      <c r="DY131" s="35">
        <v>0</v>
      </c>
      <c r="DZ131" s="35">
        <v>0</v>
      </c>
      <c r="EA131" s="35">
        <v>0</v>
      </c>
      <c r="EB131" s="35">
        <v>0</v>
      </c>
      <c r="EC131" s="35">
        <v>1</v>
      </c>
      <c r="ED131" s="35">
        <v>0</v>
      </c>
      <c r="EE131" s="35">
        <v>0</v>
      </c>
      <c r="EL131" s="35">
        <v>4</v>
      </c>
      <c r="EM131" s="35">
        <v>3</v>
      </c>
      <c r="EN131" s="35">
        <v>4</v>
      </c>
      <c r="EO131" s="35">
        <v>4</v>
      </c>
      <c r="EP131" s="35">
        <v>4</v>
      </c>
      <c r="EQ131" s="35">
        <v>3</v>
      </c>
      <c r="ER131" s="35">
        <v>4</v>
      </c>
      <c r="ES131" s="35">
        <v>4</v>
      </c>
      <c r="ET131" s="35">
        <v>4</v>
      </c>
      <c r="EU131" s="35">
        <v>3</v>
      </c>
      <c r="EV131" s="35">
        <v>3</v>
      </c>
      <c r="EW131" s="35" t="s">
        <v>1599</v>
      </c>
      <c r="EX131" s="35" t="s">
        <v>1599</v>
      </c>
      <c r="EY131" s="35" t="s">
        <v>1599</v>
      </c>
      <c r="EZ131" s="35">
        <v>4</v>
      </c>
      <c r="FA131" s="35" t="s">
        <v>1599</v>
      </c>
      <c r="FB131" s="35">
        <v>3</v>
      </c>
      <c r="FC131" s="35">
        <v>4</v>
      </c>
      <c r="FD131" s="35" t="s">
        <v>1599</v>
      </c>
      <c r="FE131" s="35" t="s">
        <v>1599</v>
      </c>
      <c r="FF131" s="35" t="s">
        <v>1599</v>
      </c>
      <c r="FG131" s="35" t="s">
        <v>1599</v>
      </c>
      <c r="FH131" s="35" t="s">
        <v>1317</v>
      </c>
      <c r="FI131" s="35" t="s">
        <v>51</v>
      </c>
      <c r="FJ131"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excursionniste</v>
      </c>
      <c r="FK131" s="48" t="str">
        <f>IF(Tableau2[[#This Row],['[tour_exc']]]="excursionniste","exc",IF(Tableau2[[#This Row],['[categorie_corrige']]]="Itinérant","iti","tour"))</f>
        <v>exc</v>
      </c>
      <c r="FL131" s="48" t="str">
        <f>CONCATENATE(Tableau2[[#This Row],['[id_troncon']]],"-",Tableau2[[#This Row],['[profil']]])</f>
        <v>4-exc</v>
      </c>
      <c r="FM131" s="37"/>
      <c r="FN131" s="72" t="s">
        <v>1599</v>
      </c>
      <c r="FS131" s="48" t="str">
        <f>IF(AND(ISTEXT(Tableau2[[#This Row],['[mode_heb_regroupe']]]),Tableau2[[#This Row],['[mode_heb_regroupe']]]="Non marchand"),"Non marchand",IF(AND(ISTEXT(Tableau2[[#This Row],['[mode_heb_regroupe']]]),Tableau2[[#This Row],['[mode_heb_regroupe']]]&lt;&gt;"Non marchand"),"Marchand",""))</f>
        <v/>
      </c>
      <c r="FY131" s="60" t="str">
        <f>IF(ISNUMBER(Tableau2[[#This Row],['[distance_heb_enq']]]),Tableau2[[#This Row],['[distance_heb_enq']]]*(1.1+0.3*EXP(-Tableau2[[#This Row],['[distance_heb_enq']]]/20)),"")</f>
        <v/>
      </c>
      <c r="GM131" s="35"/>
      <c r="GN131" s="35" t="s">
        <v>1599</v>
      </c>
      <c r="GO131" s="35"/>
      <c r="GP131" s="35"/>
      <c r="GQ131" s="35"/>
      <c r="GY131" s="48"/>
      <c r="HB131" s="48" t="str">
        <f>IF(ISNUMBER(Tableau2[[#This Row],['[tour_dep_to']]]),Tableau2[[#This Row],['[tour_dep_to']]]/Tableau2[[#This Row],['[tour_to_nb_jour']]],"")</f>
        <v/>
      </c>
      <c r="HE131" s="20" t="s">
        <v>54</v>
      </c>
      <c r="HF131" s="48" t="str">
        <f>IF(AND(ISTEXT(Tableau2[[#This Row],['[intention_dep']]]),Tableau2[[#This Row],['[tour_exc']]]="excursionniste"),Tableau2[[#This Row],['[intention_dep']]],"")</f>
        <v>Oui</v>
      </c>
      <c r="HG131" s="48" t="str">
        <f>IF(AND(ISTEXT(Tableau2[[#This Row],['[intention_dep']]]),Tableau2[[#This Row],['[tour_exc']]]="touriste"),Tableau2[[#This Row],['[intention_dep']]],"")</f>
        <v/>
      </c>
      <c r="HJ131" s="20"/>
      <c r="HN131" s="20">
        <v>25</v>
      </c>
      <c r="HO131" s="20"/>
      <c r="HP131" s="20" t="s">
        <v>1599</v>
      </c>
      <c r="HQ131" s="20"/>
      <c r="HR131" s="20">
        <v>25</v>
      </c>
      <c r="HS131" s="20"/>
      <c r="HT131" s="20" t="s">
        <v>1599</v>
      </c>
      <c r="HU131" s="20"/>
      <c r="HX131" s="20">
        <v>0</v>
      </c>
      <c r="JW131"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
      </c>
      <c r="JX131"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131" s="35" t="s">
        <v>1924</v>
      </c>
      <c r="KA131" s="35">
        <v>0</v>
      </c>
      <c r="KB131" s="35">
        <v>1</v>
      </c>
      <c r="KC131" s="35">
        <v>1</v>
      </c>
      <c r="KD131" s="35" t="s">
        <v>1385</v>
      </c>
      <c r="KE131" s="48"/>
      <c r="KF131" s="35" t="s">
        <v>1376</v>
      </c>
      <c r="KG131" s="48"/>
      <c r="KH131" s="44">
        <v>17690</v>
      </c>
      <c r="KI131" s="35" t="s">
        <v>1281</v>
      </c>
      <c r="KL131" s="48" t="str">
        <f>IF(ISNUMBER(Tableau2[[#This Row],['[distance_domicile_enq']]]),Tableau2[[#This Row],['[distance_domicile_enq']]]*(1.1+0.3*EXP(-Tableau2[[#This Row],['[distance_domicile_enq']]]/20)),"")</f>
        <v/>
      </c>
      <c r="KN131" s="48"/>
      <c r="KO131" s="48"/>
      <c r="KP131" s="35">
        <v>26</v>
      </c>
      <c r="KQ131" s="35" t="s">
        <v>1282</v>
      </c>
      <c r="KR131" s="35" t="s">
        <v>1309</v>
      </c>
      <c r="KS131" s="35"/>
      <c r="KW131" s="35" t="s">
        <v>1284</v>
      </c>
    </row>
    <row r="132" spans="1:311" x14ac:dyDescent="0.2">
      <c r="A132" s="35" t="s">
        <v>1612</v>
      </c>
      <c r="B132" s="35" t="s">
        <v>568</v>
      </c>
      <c r="C132" s="35" t="s">
        <v>120</v>
      </c>
      <c r="D132" s="60">
        <v>1</v>
      </c>
      <c r="E132" s="48">
        <f>Tableau2[[#This Row],['[taille_totale_groupe_corrige']]]/Tableau2[[#This Row],['[nb_repondant_groupe']]]</f>
        <v>1</v>
      </c>
      <c r="F132" s="48"/>
      <c r="G132" s="48" t="str">
        <f>CONCATENATE(Tableau2[[#This Row],['[id_site_enq']]],"-",Tableau2[[#This Row],['[date_enq_num']]],"-",Tableau2[[#This Row],['[categorie_corrige']]])</f>
        <v>50-43235-</v>
      </c>
      <c r="H132" s="61">
        <v>1</v>
      </c>
      <c r="I132" s="35">
        <v>50</v>
      </c>
      <c r="J132" s="35" t="s">
        <v>795</v>
      </c>
      <c r="K132" s="36">
        <v>43235</v>
      </c>
      <c r="L132" s="37">
        <f t="shared" si="5"/>
        <v>43235</v>
      </c>
      <c r="M132" s="35">
        <v>11</v>
      </c>
      <c r="N132" s="35">
        <v>17</v>
      </c>
      <c r="P132" s="35">
        <v>43</v>
      </c>
      <c r="Q132" s="35">
        <v>4</v>
      </c>
      <c r="R132" s="60" t="str">
        <f>IF(OR(ISNUMBER(Tableau2[[#This Row],['[monvelo_musc']]]),ISNUMBER(Tableau2[[#This Row],['[monvelo_vae']]]),ISNUMBER(Tableau2[[#This Row],['[pret_musc']]]),ISNUMBER(Tableau2[[#This Row],['[pret_vae']]]),ISNUMBER(Tableau2[[#This Row],['[loc_vae']]]),ISNUMBER(Tableau2[[#This Row],['[loc_musc']]])),SUM(Tableau2[[#This Row],['[monvelo_musc']]:['[loc_vae']]]),"")</f>
        <v/>
      </c>
      <c r="S132" s="60" t="str">
        <f>IF(OR(ISNUMBER(Tableau2[[#This Row],['[monvelo_vae']]]),ISNUMBER(Tableau2[[#This Row],['[pret_vae']]]),ISNUMBER(Tableau2[[#This Row],['[loc_vae']]])),Tableau2[[#This Row],['[monvelo_vae']]]+Tableau2[[#This Row],['[pret_vae']]]+Tableau2[[#This Row],['[loc_vae']]],"")</f>
        <v/>
      </c>
      <c r="T132" s="60" t="str">
        <f>IF(OR(ISNUMBER(Tableau2[[#This Row],['[monvelo_musc']]]),ISNUMBER(Tableau2[[#This Row],['[pret_musc']]]),ISNUMBER(Tableau2[[#This Row],['[loc_musc']]])),Tableau2[[#This Row],['[monvelo_musc']]]+Tableau2[[#This Row],['[pret_musc']]]+Tableau2[[#This Row],['[loc_musc']]],"")</f>
        <v/>
      </c>
      <c r="U132" s="60" t="str">
        <f>IF(OR(ISNUMBER(Tableau2[[#This Row],['[loc_musc']]]),ISNUMBER(Tableau2[[#This Row],['[loc_vae']]])),Tableau2[[#This Row],['[loc_musc']]]+Tableau2[[#This Row],['[loc_vae']]],"")</f>
        <v/>
      </c>
      <c r="AL132" s="35" t="s">
        <v>1274</v>
      </c>
      <c r="AM132" s="48" t="s">
        <v>1274</v>
      </c>
      <c r="AN132" s="35" t="s">
        <v>50</v>
      </c>
      <c r="AP132" s="37">
        <v>10</v>
      </c>
      <c r="AQ132" s="72">
        <v>10</v>
      </c>
      <c r="AR132" s="72">
        <v>10</v>
      </c>
      <c r="AS132" s="72">
        <f>Tableau2[[#This Row],['[km_sortie_corrige']]]*Tableau2[[#This Row],['[coef_red']]]</f>
        <v>0</v>
      </c>
      <c r="AT132" s="72">
        <f>Tableau2[[#This Row],['[km_sortie_corrige']]]*Tableau2[[#This Row],['[coef_red']]]*IF(Tableau2[[#This Row],['[type_trajet']]]="Boucle",0.4,1)</f>
        <v>0</v>
      </c>
      <c r="AU132" s="35" t="s">
        <v>1340</v>
      </c>
      <c r="AW132" s="35" t="s">
        <v>1277</v>
      </c>
      <c r="AX132" s="35">
        <v>1</v>
      </c>
      <c r="AY132" s="35">
        <v>0</v>
      </c>
      <c r="AZ132" s="35">
        <v>0</v>
      </c>
      <c r="BA132" s="35">
        <v>0</v>
      </c>
      <c r="BB132" s="35">
        <v>0</v>
      </c>
      <c r="BC132" s="35">
        <v>0</v>
      </c>
      <c r="BD132" s="35">
        <v>0</v>
      </c>
      <c r="BE132" s="35">
        <v>0</v>
      </c>
      <c r="BI132" s="48" t="str">
        <f>IF(OR(Tableau2[[#This Row],['[type_groupe']]]="En famille",Tableau2[[#This Row],['[type_groupe']]]="Avec des amis",Tableau2[[#This Row],['[type_groupe']]]="En club",Tableau2[[#This Row],['[type_groupe']]]="En groupe avec une agence ou TO"),"En groupe",Tableau2[[#This Row],['[type_groupe']]])</f>
        <v>Seul</v>
      </c>
      <c r="BJ132"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Seul</v>
      </c>
      <c r="BK132" s="35" t="s">
        <v>1278</v>
      </c>
      <c r="BL132" s="35">
        <v>1</v>
      </c>
      <c r="BM132" s="35">
        <v>0</v>
      </c>
      <c r="BN132" s="35">
        <v>0</v>
      </c>
      <c r="BO132" s="35">
        <v>0</v>
      </c>
      <c r="BP132" s="35">
        <v>0</v>
      </c>
      <c r="BQ132" s="35">
        <v>0</v>
      </c>
      <c r="BR132" s="35">
        <v>0</v>
      </c>
      <c r="BU132" s="72">
        <f>Tableau2[[#This Row],['[nb_enfants']]]+Tableau2[[#This Row],['[nb_adultes']]]</f>
        <v>1</v>
      </c>
      <c r="BV132" s="72">
        <f>Tableau2[[#This Row],['[taille_totale_groupe']]]</f>
        <v>1</v>
      </c>
      <c r="BW132" s="37">
        <v>0</v>
      </c>
      <c r="BX132" s="37">
        <v>1</v>
      </c>
      <c r="BY132" s="35" t="s">
        <v>1279</v>
      </c>
      <c r="BZ132" s="35">
        <v>0</v>
      </c>
      <c r="CA132" s="35">
        <v>0</v>
      </c>
      <c r="CB132" s="35">
        <v>0</v>
      </c>
      <c r="CC132" s="35">
        <v>0</v>
      </c>
      <c r="CD132" s="35">
        <v>0</v>
      </c>
      <c r="CE132" s="35">
        <v>0</v>
      </c>
      <c r="CF132" s="35">
        <v>0</v>
      </c>
      <c r="CG132" s="35">
        <v>0</v>
      </c>
      <c r="CH132" s="35">
        <v>0</v>
      </c>
      <c r="CI132" s="35">
        <v>0</v>
      </c>
      <c r="CJ132" s="35">
        <v>0</v>
      </c>
      <c r="CK132" s="35">
        <v>0</v>
      </c>
      <c r="CL132" s="35">
        <v>1</v>
      </c>
      <c r="CQ132" s="35" t="s">
        <v>1772</v>
      </c>
      <c r="CR132" s="35">
        <v>0</v>
      </c>
      <c r="CS132" s="35">
        <v>0</v>
      </c>
      <c r="CT132" s="35">
        <v>0</v>
      </c>
      <c r="CU132" s="35">
        <v>0</v>
      </c>
      <c r="CV132" s="35">
        <v>0</v>
      </c>
      <c r="CW132" s="35">
        <v>0</v>
      </c>
      <c r="CX132" s="35">
        <v>0</v>
      </c>
      <c r="CY132" s="35">
        <v>0</v>
      </c>
      <c r="CZ132" s="35">
        <v>0</v>
      </c>
      <c r="DA132" s="35">
        <v>0</v>
      </c>
      <c r="DB132" s="35">
        <v>0</v>
      </c>
      <c r="DC132" s="35">
        <v>1</v>
      </c>
      <c r="DD132" s="35">
        <v>0</v>
      </c>
      <c r="DO132" s="35" t="s">
        <v>1308</v>
      </c>
      <c r="DP132" s="35">
        <v>0</v>
      </c>
      <c r="DQ132" s="35">
        <v>0</v>
      </c>
      <c r="DR132" s="35">
        <v>0</v>
      </c>
      <c r="DS132" s="35">
        <v>0</v>
      </c>
      <c r="DT132" s="35">
        <v>0</v>
      </c>
      <c r="DU132" s="35">
        <v>0</v>
      </c>
      <c r="DV132" s="35">
        <v>0</v>
      </c>
      <c r="DW132" s="35">
        <v>0</v>
      </c>
      <c r="DX132" s="35">
        <v>0</v>
      </c>
      <c r="DY132" s="35">
        <v>0</v>
      </c>
      <c r="DZ132" s="35">
        <v>0</v>
      </c>
      <c r="EA132" s="35">
        <v>0</v>
      </c>
      <c r="EB132" s="35">
        <v>0</v>
      </c>
      <c r="EC132" s="35">
        <v>0</v>
      </c>
      <c r="ED132" s="35">
        <v>0</v>
      </c>
      <c r="EE132" s="35">
        <v>1</v>
      </c>
      <c r="EL132" s="35">
        <v>3</v>
      </c>
      <c r="EM132" s="35">
        <v>2</v>
      </c>
      <c r="EN132" s="35">
        <v>2</v>
      </c>
      <c r="EO132" s="35">
        <v>3</v>
      </c>
      <c r="EP132" s="35">
        <v>2</v>
      </c>
      <c r="EQ132" s="35">
        <v>3</v>
      </c>
      <c r="ER132" s="35">
        <v>3</v>
      </c>
      <c r="ES132" s="35">
        <v>3</v>
      </c>
      <c r="ET132" s="35">
        <v>2</v>
      </c>
      <c r="EU132" s="35">
        <v>2</v>
      </c>
      <c r="EV132" s="35" t="s">
        <v>1599</v>
      </c>
      <c r="EW132" s="35" t="s">
        <v>1599</v>
      </c>
      <c r="EX132" s="35" t="s">
        <v>1599</v>
      </c>
      <c r="EY132" s="35" t="s">
        <v>1599</v>
      </c>
      <c r="EZ132" s="35">
        <v>2</v>
      </c>
      <c r="FA132" s="35">
        <v>2</v>
      </c>
      <c r="FB132" s="35">
        <v>2</v>
      </c>
      <c r="FC132" s="35" t="s">
        <v>1599</v>
      </c>
      <c r="FD132" s="35" t="s">
        <v>1599</v>
      </c>
      <c r="FE132" s="35" t="s">
        <v>1599</v>
      </c>
      <c r="FF132" s="35" t="s">
        <v>1599</v>
      </c>
      <c r="FG132" s="35" t="s">
        <v>1599</v>
      </c>
      <c r="FH132" s="35" t="s">
        <v>1321</v>
      </c>
      <c r="FI132" s="35" t="s">
        <v>51</v>
      </c>
      <c r="FJ132"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excursionniste</v>
      </c>
      <c r="FK132" s="48" t="str">
        <f>IF(Tableau2[[#This Row],['[tour_exc']]]="excursionniste","exc",IF(Tableau2[[#This Row],['[categorie_corrige']]]="Itinérant","iti","tour"))</f>
        <v>exc</v>
      </c>
      <c r="FL132" s="48" t="str">
        <f>CONCATENATE(Tableau2[[#This Row],['[id_troncon']]],"-",Tableau2[[#This Row],['[profil']]])</f>
        <v>4-exc</v>
      </c>
      <c r="FM132" s="37"/>
      <c r="FN132" s="72" t="s">
        <v>1599</v>
      </c>
      <c r="FS132" s="48" t="str">
        <f>IF(AND(ISTEXT(Tableau2[[#This Row],['[mode_heb_regroupe']]]),Tableau2[[#This Row],['[mode_heb_regroupe']]]="Non marchand"),"Non marchand",IF(AND(ISTEXT(Tableau2[[#This Row],['[mode_heb_regroupe']]]),Tableau2[[#This Row],['[mode_heb_regroupe']]]&lt;&gt;"Non marchand"),"Marchand",""))</f>
        <v/>
      </c>
      <c r="FY132" s="60" t="str">
        <f>IF(ISNUMBER(Tableau2[[#This Row],['[distance_heb_enq']]]),Tableau2[[#This Row],['[distance_heb_enq']]]*(1.1+0.3*EXP(-Tableau2[[#This Row],['[distance_heb_enq']]]/20)),"")</f>
        <v/>
      </c>
      <c r="GM132" s="35"/>
      <c r="GN132" s="35" t="s">
        <v>1599</v>
      </c>
      <c r="GO132" s="35"/>
      <c r="GP132" s="35"/>
      <c r="GQ132" s="35"/>
      <c r="GY132" s="48"/>
      <c r="HB132" s="48" t="str">
        <f>IF(ISNUMBER(Tableau2[[#This Row],['[tour_dep_to']]]),Tableau2[[#This Row],['[tour_dep_to']]]/Tableau2[[#This Row],['[tour_to_nb_jour']]],"")</f>
        <v/>
      </c>
      <c r="HE132" s="20" t="s">
        <v>51</v>
      </c>
      <c r="HF132" s="48" t="str">
        <f>IF(AND(ISTEXT(Tableau2[[#This Row],['[intention_dep']]]),Tableau2[[#This Row],['[tour_exc']]]="excursionniste"),Tableau2[[#This Row],['[intention_dep']]],"")</f>
        <v>Non</v>
      </c>
      <c r="HG132" s="48" t="str">
        <f>IF(AND(ISTEXT(Tableau2[[#This Row],['[intention_dep']]]),Tableau2[[#This Row],['[tour_exc']]]="touriste"),Tableau2[[#This Row],['[intention_dep']]],"")</f>
        <v/>
      </c>
      <c r="HJ132" s="20"/>
      <c r="HN132" s="20" t="s">
        <v>1599</v>
      </c>
      <c r="HO132" s="20"/>
      <c r="HP132" s="20" t="s">
        <v>1599</v>
      </c>
      <c r="HQ132" s="20"/>
      <c r="HR132" s="20" t="s">
        <v>1599</v>
      </c>
      <c r="HS132" s="20"/>
      <c r="HT132" s="20" t="s">
        <v>1599</v>
      </c>
      <c r="HU132" s="20"/>
      <c r="HX132" s="20" t="s">
        <v>1599</v>
      </c>
      <c r="JW132"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
      </c>
      <c r="JX132"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132" s="35" t="s">
        <v>1299</v>
      </c>
      <c r="KA132" s="35">
        <v>0</v>
      </c>
      <c r="KB132" s="35">
        <v>0</v>
      </c>
      <c r="KC132" s="35">
        <v>1</v>
      </c>
      <c r="KD132" s="35"/>
      <c r="KE132" s="48"/>
      <c r="KF132" s="35" t="s">
        <v>795</v>
      </c>
      <c r="KG132" s="48"/>
      <c r="KH132" s="44">
        <v>17000</v>
      </c>
      <c r="KI132" s="35" t="s">
        <v>1281</v>
      </c>
      <c r="KL132" s="48" t="str">
        <f>IF(ISNUMBER(Tableau2[[#This Row],['[distance_domicile_enq']]]),Tableau2[[#This Row],['[distance_domicile_enq']]]*(1.1+0.3*EXP(-Tableau2[[#This Row],['[distance_domicile_enq']]]/20)),"")</f>
        <v/>
      </c>
      <c r="KN132" s="48"/>
      <c r="KO132" s="48"/>
      <c r="KP132" s="35">
        <v>36</v>
      </c>
      <c r="KQ132" s="35" t="s">
        <v>1282</v>
      </c>
      <c r="KR132" s="35" t="s">
        <v>1351</v>
      </c>
      <c r="KS132" s="35"/>
      <c r="KW132" s="35" t="s">
        <v>1284</v>
      </c>
    </row>
    <row r="133" spans="1:311" x14ac:dyDescent="0.2">
      <c r="A133" s="35" t="s">
        <v>1612</v>
      </c>
      <c r="B133" s="35" t="s">
        <v>568</v>
      </c>
      <c r="C133" s="35" t="s">
        <v>121</v>
      </c>
      <c r="D133" s="60">
        <v>1</v>
      </c>
      <c r="E133" s="48">
        <f>Tableau2[[#This Row],['[taille_totale_groupe_corrige']]]/Tableau2[[#This Row],['[nb_repondant_groupe']]]</f>
        <v>2</v>
      </c>
      <c r="F133" s="48"/>
      <c r="G133" s="48" t="str">
        <f>CONCATENATE(Tableau2[[#This Row],['[id_site_enq']]],"-",Tableau2[[#This Row],['[date_enq_num']]],"-",Tableau2[[#This Row],['[categorie_corrige']]])</f>
        <v>50-43235-</v>
      </c>
      <c r="H133" s="61">
        <v>1</v>
      </c>
      <c r="I133" s="35">
        <v>50</v>
      </c>
      <c r="J133" s="35" t="s">
        <v>795</v>
      </c>
      <c r="K133" s="36">
        <v>43235</v>
      </c>
      <c r="L133" s="37">
        <f t="shared" si="5"/>
        <v>43235</v>
      </c>
      <c r="M133" s="35">
        <v>11</v>
      </c>
      <c r="N133" s="35">
        <v>17</v>
      </c>
      <c r="P133" s="35">
        <v>43</v>
      </c>
      <c r="Q133" s="35">
        <v>4</v>
      </c>
      <c r="R133" s="60" t="str">
        <f>IF(OR(ISNUMBER(Tableau2[[#This Row],['[monvelo_musc']]]),ISNUMBER(Tableau2[[#This Row],['[monvelo_vae']]]),ISNUMBER(Tableau2[[#This Row],['[pret_musc']]]),ISNUMBER(Tableau2[[#This Row],['[pret_vae']]]),ISNUMBER(Tableau2[[#This Row],['[loc_vae']]]),ISNUMBER(Tableau2[[#This Row],['[loc_musc']]])),SUM(Tableau2[[#This Row],['[monvelo_musc']]:['[loc_vae']]]),"")</f>
        <v/>
      </c>
      <c r="S133" s="60" t="str">
        <f>IF(OR(ISNUMBER(Tableau2[[#This Row],['[monvelo_vae']]]),ISNUMBER(Tableau2[[#This Row],['[pret_vae']]]),ISNUMBER(Tableau2[[#This Row],['[loc_vae']]])),Tableau2[[#This Row],['[monvelo_vae']]]+Tableau2[[#This Row],['[pret_vae']]]+Tableau2[[#This Row],['[loc_vae']]],"")</f>
        <v/>
      </c>
      <c r="T133" s="60" t="str">
        <f>IF(OR(ISNUMBER(Tableau2[[#This Row],['[monvelo_musc']]]),ISNUMBER(Tableau2[[#This Row],['[pret_musc']]]),ISNUMBER(Tableau2[[#This Row],['[loc_musc']]])),Tableau2[[#This Row],['[monvelo_musc']]]+Tableau2[[#This Row],['[pret_musc']]]+Tableau2[[#This Row],['[loc_musc']]],"")</f>
        <v/>
      </c>
      <c r="U133" s="60" t="str">
        <f>IF(OR(ISNUMBER(Tableau2[[#This Row],['[loc_musc']]]),ISNUMBER(Tableau2[[#This Row],['[loc_vae']]])),Tableau2[[#This Row],['[loc_musc']]]+Tableau2[[#This Row],['[loc_vae']]],"")</f>
        <v/>
      </c>
      <c r="AL133" s="35" t="s">
        <v>1358</v>
      </c>
      <c r="AM133" s="48" t="s">
        <v>1358</v>
      </c>
      <c r="AN133" s="35" t="s">
        <v>1275</v>
      </c>
      <c r="AP133" s="37">
        <v>40</v>
      </c>
      <c r="AQ133" s="72">
        <v>40</v>
      </c>
      <c r="AR133" s="72">
        <v>40</v>
      </c>
      <c r="AS133" s="72">
        <f>Tableau2[[#This Row],['[km_sortie_corrige']]]*Tableau2[[#This Row],['[coef_red']]]</f>
        <v>0</v>
      </c>
      <c r="AT133" s="72">
        <f>Tableau2[[#This Row],['[km_sortie_corrige']]]*Tableau2[[#This Row],['[coef_red']]]*IF(Tableau2[[#This Row],['[type_trajet']]]="Boucle",0.4,1)</f>
        <v>0</v>
      </c>
      <c r="AU133" s="35" t="s">
        <v>1276</v>
      </c>
      <c r="AW133" s="35" t="s">
        <v>1277</v>
      </c>
      <c r="AX133" s="35">
        <v>1</v>
      </c>
      <c r="AY133" s="35">
        <v>0</v>
      </c>
      <c r="AZ133" s="35">
        <v>0</v>
      </c>
      <c r="BA133" s="35">
        <v>0</v>
      </c>
      <c r="BB133" s="35">
        <v>0</v>
      </c>
      <c r="BC133" s="35">
        <v>0</v>
      </c>
      <c r="BD133" s="35">
        <v>0</v>
      </c>
      <c r="BE133" s="35">
        <v>0</v>
      </c>
      <c r="BI133" s="48" t="str">
        <f>IF(OR(Tableau2[[#This Row],['[type_groupe']]]="En famille",Tableau2[[#This Row],['[type_groupe']]]="Avec des amis",Tableau2[[#This Row],['[type_groupe']]]="En club",Tableau2[[#This Row],['[type_groupe']]]="En groupe avec une agence ou TO"),"En groupe",Tableau2[[#This Row],['[type_groupe']]])</f>
        <v>En couple</v>
      </c>
      <c r="BJ133"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couple</v>
      </c>
      <c r="BK133" s="35" t="s">
        <v>1311</v>
      </c>
      <c r="BL133" s="35">
        <v>0</v>
      </c>
      <c r="BM133" s="35">
        <v>1</v>
      </c>
      <c r="BN133" s="35">
        <v>0</v>
      </c>
      <c r="BO133" s="35">
        <v>0</v>
      </c>
      <c r="BP133" s="35">
        <v>0</v>
      </c>
      <c r="BQ133" s="35">
        <v>0</v>
      </c>
      <c r="BR133" s="35">
        <v>0</v>
      </c>
      <c r="BU133" s="72">
        <f>Tableau2[[#This Row],['[nb_enfants']]]+Tableau2[[#This Row],['[nb_adultes']]]</f>
        <v>2</v>
      </c>
      <c r="BV133" s="72">
        <f>Tableau2[[#This Row],['[taille_totale_groupe']]]</f>
        <v>2</v>
      </c>
      <c r="BW133" s="37">
        <v>0</v>
      </c>
      <c r="BX133" s="37">
        <v>2</v>
      </c>
      <c r="BY133" s="35" t="s">
        <v>1684</v>
      </c>
      <c r="BZ133" s="35">
        <v>1</v>
      </c>
      <c r="CA133" s="35">
        <v>1</v>
      </c>
      <c r="CB133" s="35">
        <v>0</v>
      </c>
      <c r="CC133" s="35">
        <v>1</v>
      </c>
      <c r="CD133" s="35">
        <v>0</v>
      </c>
      <c r="CE133" s="35">
        <v>0</v>
      </c>
      <c r="CF133" s="35">
        <v>0</v>
      </c>
      <c r="CG133" s="35">
        <v>0</v>
      </c>
      <c r="CH133" s="35">
        <v>0</v>
      </c>
      <c r="CI133" s="35">
        <v>0</v>
      </c>
      <c r="CJ133" s="35">
        <v>0</v>
      </c>
      <c r="CK133" s="35">
        <v>0</v>
      </c>
      <c r="CL133" s="35">
        <v>0</v>
      </c>
      <c r="CO133" s="35" t="s">
        <v>1322</v>
      </c>
      <c r="CP133" s="35">
        <v>5</v>
      </c>
      <c r="CQ133" s="35" t="s">
        <v>1748</v>
      </c>
      <c r="CR133" s="35">
        <v>1</v>
      </c>
      <c r="CS133" s="35">
        <v>0</v>
      </c>
      <c r="CT133" s="35">
        <v>0</v>
      </c>
      <c r="CU133" s="35">
        <v>1</v>
      </c>
      <c r="CV133" s="35">
        <v>0</v>
      </c>
      <c r="CW133" s="35">
        <v>0</v>
      </c>
      <c r="CX133" s="35">
        <v>0</v>
      </c>
      <c r="CY133" s="35">
        <v>1</v>
      </c>
      <c r="CZ133" s="35">
        <v>0</v>
      </c>
      <c r="DA133" s="35">
        <v>0</v>
      </c>
      <c r="DB133" s="35">
        <v>0</v>
      </c>
      <c r="DC133" s="35">
        <v>0</v>
      </c>
      <c r="DD133" s="35">
        <v>0</v>
      </c>
      <c r="DO133" s="35" t="s">
        <v>1794</v>
      </c>
      <c r="DP133" s="35">
        <v>1</v>
      </c>
      <c r="DQ133" s="35">
        <v>1</v>
      </c>
      <c r="DR133" s="35">
        <v>0</v>
      </c>
      <c r="DS133" s="35">
        <v>0</v>
      </c>
      <c r="DT133" s="35">
        <v>0</v>
      </c>
      <c r="DU133" s="35">
        <v>0</v>
      </c>
      <c r="DV133" s="35">
        <v>0</v>
      </c>
      <c r="DW133" s="35">
        <v>0</v>
      </c>
      <c r="DX133" s="35">
        <v>1</v>
      </c>
      <c r="DY133" s="35">
        <v>0</v>
      </c>
      <c r="DZ133" s="35">
        <v>0</v>
      </c>
      <c r="EA133" s="35">
        <v>0</v>
      </c>
      <c r="EB133" s="35">
        <v>0</v>
      </c>
      <c r="EC133" s="35">
        <v>0</v>
      </c>
      <c r="ED133" s="35">
        <v>0</v>
      </c>
      <c r="EE133" s="35">
        <v>0</v>
      </c>
      <c r="EL133" s="35">
        <v>4</v>
      </c>
      <c r="EM133" s="35">
        <v>4</v>
      </c>
      <c r="EN133" s="35">
        <v>4</v>
      </c>
      <c r="EO133" s="35">
        <v>3</v>
      </c>
      <c r="EP133" s="35">
        <v>4</v>
      </c>
      <c r="EQ133" s="35">
        <v>3</v>
      </c>
      <c r="ER133" s="35">
        <v>4</v>
      </c>
      <c r="ES133" s="35">
        <v>4</v>
      </c>
      <c r="ET133" s="35">
        <v>3</v>
      </c>
      <c r="EU133" s="35">
        <v>3</v>
      </c>
      <c r="EV133" s="35">
        <v>3</v>
      </c>
      <c r="EW133" s="35" t="s">
        <v>1599</v>
      </c>
      <c r="EX133" s="35" t="s">
        <v>1599</v>
      </c>
      <c r="EY133" s="35" t="s">
        <v>1599</v>
      </c>
      <c r="EZ133" s="35" t="s">
        <v>1599</v>
      </c>
      <c r="FA133" s="35">
        <v>4</v>
      </c>
      <c r="FB133" s="35">
        <v>4</v>
      </c>
      <c r="FC133" s="35">
        <v>4</v>
      </c>
      <c r="FD133" s="35" t="s">
        <v>1599</v>
      </c>
      <c r="FE133" s="35" t="s">
        <v>1599</v>
      </c>
      <c r="FF133" s="35" t="s">
        <v>1599</v>
      </c>
      <c r="FG133" s="35" t="s">
        <v>1599</v>
      </c>
      <c r="FH133" s="35" t="s">
        <v>1881</v>
      </c>
      <c r="FI133" s="35" t="s">
        <v>51</v>
      </c>
      <c r="FJ133"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excursionniste</v>
      </c>
      <c r="FK133" s="48" t="str">
        <f>IF(Tableau2[[#This Row],['[tour_exc']]]="excursionniste","exc",IF(Tableau2[[#This Row],['[categorie_corrige']]]="Itinérant","iti","tour"))</f>
        <v>exc</v>
      </c>
      <c r="FL133" s="48" t="str">
        <f>CONCATENATE(Tableau2[[#This Row],['[id_troncon']]],"-",Tableau2[[#This Row],['[profil']]])</f>
        <v>4-exc</v>
      </c>
      <c r="FM133" s="37"/>
      <c r="FN133" s="72" t="s">
        <v>1599</v>
      </c>
      <c r="FS133" s="48" t="str">
        <f>IF(AND(ISTEXT(Tableau2[[#This Row],['[mode_heb_regroupe']]]),Tableau2[[#This Row],['[mode_heb_regroupe']]]="Non marchand"),"Non marchand",IF(AND(ISTEXT(Tableau2[[#This Row],['[mode_heb_regroupe']]]),Tableau2[[#This Row],['[mode_heb_regroupe']]]&lt;&gt;"Non marchand"),"Marchand",""))</f>
        <v/>
      </c>
      <c r="FY133" s="60" t="str">
        <f>IF(ISNUMBER(Tableau2[[#This Row],['[distance_heb_enq']]]),Tableau2[[#This Row],['[distance_heb_enq']]]*(1.1+0.3*EXP(-Tableau2[[#This Row],['[distance_heb_enq']]]/20)),"")</f>
        <v/>
      </c>
      <c r="GM133" s="35"/>
      <c r="GN133" s="35" t="s">
        <v>1599</v>
      </c>
      <c r="GO133" s="35"/>
      <c r="GP133" s="35"/>
      <c r="GQ133" s="35"/>
      <c r="GY133" s="48"/>
      <c r="HB133" s="48" t="str">
        <f>IF(ISNUMBER(Tableau2[[#This Row],['[tour_dep_to']]]),Tableau2[[#This Row],['[tour_dep_to']]]/Tableau2[[#This Row],['[tour_to_nb_jour']]],"")</f>
        <v/>
      </c>
      <c r="HE133" s="20" t="s">
        <v>51</v>
      </c>
      <c r="HF133" s="48" t="str">
        <f>IF(AND(ISTEXT(Tableau2[[#This Row],['[intention_dep']]]),Tableau2[[#This Row],['[tour_exc']]]="excursionniste"),Tableau2[[#This Row],['[intention_dep']]],"")</f>
        <v>Non</v>
      </c>
      <c r="HG133" s="48" t="str">
        <f>IF(AND(ISTEXT(Tableau2[[#This Row],['[intention_dep']]]),Tableau2[[#This Row],['[tour_exc']]]="touriste"),Tableau2[[#This Row],['[intention_dep']]],"")</f>
        <v/>
      </c>
      <c r="HJ133" s="20"/>
      <c r="HN133" s="20" t="s">
        <v>1599</v>
      </c>
      <c r="HO133" s="20"/>
      <c r="HP133" s="20" t="s">
        <v>1599</v>
      </c>
      <c r="HQ133" s="20"/>
      <c r="HR133" s="20" t="s">
        <v>1599</v>
      </c>
      <c r="HS133" s="20"/>
      <c r="HT133" s="20" t="s">
        <v>1599</v>
      </c>
      <c r="HU133" s="20"/>
      <c r="HX133" s="20" t="s">
        <v>1599</v>
      </c>
      <c r="JW133"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
      </c>
      <c r="JX133"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133" s="35" t="s">
        <v>1325</v>
      </c>
      <c r="KA133" s="35">
        <v>1</v>
      </c>
      <c r="KB133" s="35">
        <v>0</v>
      </c>
      <c r="KC133" s="35">
        <v>0</v>
      </c>
      <c r="KD133" s="35"/>
      <c r="KE133" s="48"/>
      <c r="KF133" s="35" t="s">
        <v>897</v>
      </c>
      <c r="KG133" s="48"/>
      <c r="KH133" s="44">
        <v>44000</v>
      </c>
      <c r="KI133" s="35" t="s">
        <v>1281</v>
      </c>
      <c r="KL133" s="48" t="str">
        <f>IF(ISNUMBER(Tableau2[[#This Row],['[distance_domicile_enq']]]),Tableau2[[#This Row],['[distance_domicile_enq']]]*(1.1+0.3*EXP(-Tableau2[[#This Row],['[distance_domicile_enq']]]/20)),"")</f>
        <v/>
      </c>
      <c r="KN133" s="48"/>
      <c r="KO133" s="48"/>
      <c r="KP133" s="35">
        <v>23</v>
      </c>
      <c r="KQ133" s="35" t="s">
        <v>1301</v>
      </c>
      <c r="KR133" s="35" t="s">
        <v>1309</v>
      </c>
      <c r="KS133" s="35"/>
      <c r="KU133" s="35">
        <v>200</v>
      </c>
      <c r="KW133" s="35" t="s">
        <v>1303</v>
      </c>
      <c r="KY133" s="35" t="s">
        <v>1522</v>
      </c>
    </row>
    <row r="134" spans="1:311" x14ac:dyDescent="0.2">
      <c r="A134" s="35" t="s">
        <v>1612</v>
      </c>
      <c r="B134" s="35" t="s">
        <v>568</v>
      </c>
      <c r="C134" s="35" t="s">
        <v>122</v>
      </c>
      <c r="D134" s="60">
        <v>1</v>
      </c>
      <c r="E134" s="48">
        <f>Tableau2[[#This Row],['[taille_totale_groupe_corrige']]]/Tableau2[[#This Row],['[nb_repondant_groupe']]]</f>
        <v>2</v>
      </c>
      <c r="F134" s="48"/>
      <c r="G134" s="48" t="str">
        <f>CONCATENATE(Tableau2[[#This Row],['[id_site_enq']]],"-",Tableau2[[#This Row],['[date_enq_num']]],"-",Tableau2[[#This Row],['[categorie_corrige']]])</f>
        <v>50-43235-</v>
      </c>
      <c r="H134" s="61">
        <v>1</v>
      </c>
      <c r="I134" s="35">
        <v>50</v>
      </c>
      <c r="J134" s="35" t="s">
        <v>795</v>
      </c>
      <c r="K134" s="36">
        <v>43235</v>
      </c>
      <c r="L134" s="37">
        <f t="shared" si="5"/>
        <v>43235</v>
      </c>
      <c r="M134" s="35">
        <v>11</v>
      </c>
      <c r="N134" s="35">
        <v>17</v>
      </c>
      <c r="P134" s="35">
        <v>43</v>
      </c>
      <c r="Q134" s="35">
        <v>4</v>
      </c>
      <c r="R134" s="60" t="str">
        <f>IF(OR(ISNUMBER(Tableau2[[#This Row],['[monvelo_musc']]]),ISNUMBER(Tableau2[[#This Row],['[monvelo_vae']]]),ISNUMBER(Tableau2[[#This Row],['[pret_musc']]]),ISNUMBER(Tableau2[[#This Row],['[pret_vae']]]),ISNUMBER(Tableau2[[#This Row],['[loc_vae']]]),ISNUMBER(Tableau2[[#This Row],['[loc_musc']]])),SUM(Tableau2[[#This Row],['[monvelo_musc']]:['[loc_vae']]]),"")</f>
        <v/>
      </c>
      <c r="S134" s="60" t="str">
        <f>IF(OR(ISNUMBER(Tableau2[[#This Row],['[monvelo_vae']]]),ISNUMBER(Tableau2[[#This Row],['[pret_vae']]]),ISNUMBER(Tableau2[[#This Row],['[loc_vae']]])),Tableau2[[#This Row],['[monvelo_vae']]]+Tableau2[[#This Row],['[pret_vae']]]+Tableau2[[#This Row],['[loc_vae']]],"")</f>
        <v/>
      </c>
      <c r="T134" s="60" t="str">
        <f>IF(OR(ISNUMBER(Tableau2[[#This Row],['[monvelo_musc']]]),ISNUMBER(Tableau2[[#This Row],['[pret_musc']]]),ISNUMBER(Tableau2[[#This Row],['[loc_musc']]])),Tableau2[[#This Row],['[monvelo_musc']]]+Tableau2[[#This Row],['[pret_musc']]]+Tableau2[[#This Row],['[loc_musc']]],"")</f>
        <v/>
      </c>
      <c r="U134" s="60" t="str">
        <f>IF(OR(ISNUMBER(Tableau2[[#This Row],['[loc_musc']]]),ISNUMBER(Tableau2[[#This Row],['[loc_vae']]])),Tableau2[[#This Row],['[loc_musc']]]+Tableau2[[#This Row],['[loc_vae']]],"")</f>
        <v/>
      </c>
      <c r="AL134" s="35" t="s">
        <v>1358</v>
      </c>
      <c r="AM134" s="48" t="s">
        <v>1358</v>
      </c>
      <c r="AN134" s="35" t="s">
        <v>1275</v>
      </c>
      <c r="AP134" s="37">
        <v>40</v>
      </c>
      <c r="AQ134" s="72">
        <v>40</v>
      </c>
      <c r="AR134" s="72">
        <v>40</v>
      </c>
      <c r="AS134" s="72">
        <f>Tableau2[[#This Row],['[km_sortie_corrige']]]*Tableau2[[#This Row],['[coef_red']]]</f>
        <v>0</v>
      </c>
      <c r="AT134" s="72">
        <f>Tableau2[[#This Row],['[km_sortie_corrige']]]*Tableau2[[#This Row],['[coef_red']]]*IF(Tableau2[[#This Row],['[type_trajet']]]="Boucle",0.4,1)</f>
        <v>0</v>
      </c>
      <c r="AU134" s="35" t="s">
        <v>1276</v>
      </c>
      <c r="AW134" s="35" t="s">
        <v>1277</v>
      </c>
      <c r="AX134" s="35">
        <v>1</v>
      </c>
      <c r="AY134" s="35">
        <v>0</v>
      </c>
      <c r="AZ134" s="35">
        <v>0</v>
      </c>
      <c r="BA134" s="35">
        <v>0</v>
      </c>
      <c r="BB134" s="35">
        <v>0</v>
      </c>
      <c r="BC134" s="35">
        <v>0</v>
      </c>
      <c r="BD134" s="35">
        <v>0</v>
      </c>
      <c r="BE134" s="35">
        <v>0</v>
      </c>
      <c r="BH134" s="37">
        <v>3</v>
      </c>
      <c r="BI134" s="48" t="str">
        <f>IF(OR(Tableau2[[#This Row],['[type_groupe']]]="En famille",Tableau2[[#This Row],['[type_groupe']]]="Avec des amis",Tableau2[[#This Row],['[type_groupe']]]="En club",Tableau2[[#This Row],['[type_groupe']]]="En groupe avec une agence ou TO"),"En groupe",Tableau2[[#This Row],['[type_groupe']]])</f>
        <v>En couple</v>
      </c>
      <c r="BJ134"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couple</v>
      </c>
      <c r="BK134" s="35" t="s">
        <v>1311</v>
      </c>
      <c r="BL134" s="35">
        <v>0</v>
      </c>
      <c r="BM134" s="35">
        <v>1</v>
      </c>
      <c r="BN134" s="35">
        <v>0</v>
      </c>
      <c r="BO134" s="35">
        <v>0</v>
      </c>
      <c r="BP134" s="35">
        <v>0</v>
      </c>
      <c r="BQ134" s="35">
        <v>0</v>
      </c>
      <c r="BR134" s="35">
        <v>0</v>
      </c>
      <c r="BU134" s="72">
        <f>Tableau2[[#This Row],['[nb_enfants']]]+Tableau2[[#This Row],['[nb_adultes']]]</f>
        <v>2</v>
      </c>
      <c r="BV134" s="72">
        <f>Tableau2[[#This Row],['[taille_totale_groupe']]]</f>
        <v>2</v>
      </c>
      <c r="BW134" s="37">
        <v>0</v>
      </c>
      <c r="BX134" s="37">
        <v>2</v>
      </c>
      <c r="BY134" s="35" t="s">
        <v>1696</v>
      </c>
      <c r="BZ134" s="35">
        <v>1</v>
      </c>
      <c r="CA134" s="35">
        <v>1</v>
      </c>
      <c r="CB134" s="35">
        <v>1</v>
      </c>
      <c r="CC134" s="35">
        <v>0</v>
      </c>
      <c r="CD134" s="35">
        <v>1</v>
      </c>
      <c r="CE134" s="35">
        <v>0</v>
      </c>
      <c r="CF134" s="35">
        <v>0</v>
      </c>
      <c r="CG134" s="35">
        <v>0</v>
      </c>
      <c r="CH134" s="35">
        <v>0</v>
      </c>
      <c r="CI134" s="35">
        <v>0</v>
      </c>
      <c r="CJ134" s="35">
        <v>0</v>
      </c>
      <c r="CK134" s="35">
        <v>1</v>
      </c>
      <c r="CL134" s="35">
        <v>0</v>
      </c>
      <c r="CO134" s="35" t="s">
        <v>1291</v>
      </c>
      <c r="CP134" s="35">
        <v>40</v>
      </c>
      <c r="CQ134" s="35" t="s">
        <v>1747</v>
      </c>
      <c r="CR134" s="35">
        <v>1</v>
      </c>
      <c r="CS134" s="35">
        <v>0</v>
      </c>
      <c r="CT134" s="35">
        <v>0</v>
      </c>
      <c r="CU134" s="35">
        <v>1</v>
      </c>
      <c r="CV134" s="35">
        <v>0</v>
      </c>
      <c r="CW134" s="35">
        <v>0</v>
      </c>
      <c r="CX134" s="35">
        <v>1</v>
      </c>
      <c r="CY134" s="35">
        <v>1</v>
      </c>
      <c r="CZ134" s="35">
        <v>0</v>
      </c>
      <c r="DA134" s="35">
        <v>0</v>
      </c>
      <c r="DB134" s="35">
        <v>0</v>
      </c>
      <c r="DC134" s="35">
        <v>0</v>
      </c>
      <c r="DD134" s="35">
        <v>0</v>
      </c>
      <c r="DO134" s="35" t="s">
        <v>1787</v>
      </c>
      <c r="DP134" s="35">
        <v>1</v>
      </c>
      <c r="DQ134" s="35">
        <v>0</v>
      </c>
      <c r="DR134" s="35">
        <v>0</v>
      </c>
      <c r="DS134" s="35">
        <v>0</v>
      </c>
      <c r="DT134" s="35">
        <v>0</v>
      </c>
      <c r="DU134" s="35">
        <v>0</v>
      </c>
      <c r="DV134" s="35">
        <v>0</v>
      </c>
      <c r="DW134" s="35">
        <v>0</v>
      </c>
      <c r="DX134" s="35">
        <v>1</v>
      </c>
      <c r="DY134" s="35">
        <v>0</v>
      </c>
      <c r="DZ134" s="35">
        <v>0</v>
      </c>
      <c r="EA134" s="35">
        <v>0</v>
      </c>
      <c r="EB134" s="35">
        <v>0</v>
      </c>
      <c r="EC134" s="35">
        <v>0</v>
      </c>
      <c r="ED134" s="35">
        <v>0</v>
      </c>
      <c r="EE134" s="35">
        <v>0</v>
      </c>
      <c r="EL134" s="35">
        <v>4</v>
      </c>
      <c r="EM134" s="35">
        <v>4</v>
      </c>
      <c r="EN134" s="35">
        <v>4</v>
      </c>
      <c r="EO134" s="35">
        <v>4</v>
      </c>
      <c r="EP134" s="35">
        <v>4</v>
      </c>
      <c r="EQ134" s="35">
        <v>4</v>
      </c>
      <c r="ER134" s="35">
        <v>4</v>
      </c>
      <c r="ES134" s="35" t="s">
        <v>1599</v>
      </c>
      <c r="ET134" s="35" t="s">
        <v>1599</v>
      </c>
      <c r="EU134" s="35" t="s">
        <v>1599</v>
      </c>
      <c r="EV134" s="35" t="s">
        <v>1599</v>
      </c>
      <c r="EW134" s="35" t="s">
        <v>1599</v>
      </c>
      <c r="EX134" s="35" t="s">
        <v>1599</v>
      </c>
      <c r="EY134" s="35" t="s">
        <v>1599</v>
      </c>
      <c r="EZ134" s="35" t="s">
        <v>1599</v>
      </c>
      <c r="FA134" s="35" t="s">
        <v>1599</v>
      </c>
      <c r="FB134" s="35" t="s">
        <v>1599</v>
      </c>
      <c r="FC134" s="35" t="s">
        <v>1599</v>
      </c>
      <c r="FD134" s="35" t="s">
        <v>1599</v>
      </c>
      <c r="FE134" s="35" t="s">
        <v>1599</v>
      </c>
      <c r="FF134" s="35" t="s">
        <v>1599</v>
      </c>
      <c r="FG134" s="35" t="s">
        <v>1599</v>
      </c>
      <c r="FH134" s="35" t="s">
        <v>1306</v>
      </c>
      <c r="FI134" s="35" t="s">
        <v>51</v>
      </c>
      <c r="FJ134"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excursionniste</v>
      </c>
      <c r="FK134" s="48" t="str">
        <f>IF(Tableau2[[#This Row],['[tour_exc']]]="excursionniste","exc",IF(Tableau2[[#This Row],['[categorie_corrige']]]="Itinérant","iti","tour"))</f>
        <v>exc</v>
      </c>
      <c r="FL134" s="48" t="str">
        <f>CONCATENATE(Tableau2[[#This Row],['[id_troncon']]],"-",Tableau2[[#This Row],['[profil']]])</f>
        <v>4-exc</v>
      </c>
      <c r="FM134" s="37"/>
      <c r="FN134" s="72" t="s">
        <v>1599</v>
      </c>
      <c r="FS134" s="48" t="str">
        <f>IF(AND(ISTEXT(Tableau2[[#This Row],['[mode_heb_regroupe']]]),Tableau2[[#This Row],['[mode_heb_regroupe']]]="Non marchand"),"Non marchand",IF(AND(ISTEXT(Tableau2[[#This Row],['[mode_heb_regroupe']]]),Tableau2[[#This Row],['[mode_heb_regroupe']]]&lt;&gt;"Non marchand"),"Marchand",""))</f>
        <v/>
      </c>
      <c r="FY134" s="60" t="str">
        <f>IF(ISNUMBER(Tableau2[[#This Row],['[distance_heb_enq']]]),Tableau2[[#This Row],['[distance_heb_enq']]]*(1.1+0.3*EXP(-Tableau2[[#This Row],['[distance_heb_enq']]]/20)),"")</f>
        <v/>
      </c>
      <c r="GM134" s="35"/>
      <c r="GN134" s="35" t="s">
        <v>1599</v>
      </c>
      <c r="GO134" s="35"/>
      <c r="GP134" s="35"/>
      <c r="GQ134" s="35"/>
      <c r="GY134" s="48"/>
      <c r="HB134" s="48" t="str">
        <f>IF(ISNUMBER(Tableau2[[#This Row],['[tour_dep_to']]]),Tableau2[[#This Row],['[tour_dep_to']]]/Tableau2[[#This Row],['[tour_to_nb_jour']]],"")</f>
        <v/>
      </c>
      <c r="HE134" s="20" t="s">
        <v>51</v>
      </c>
      <c r="HF134" s="48" t="str">
        <f>IF(AND(ISTEXT(Tableau2[[#This Row],['[intention_dep']]]),Tableau2[[#This Row],['[tour_exc']]]="excursionniste"),Tableau2[[#This Row],['[intention_dep']]],"")</f>
        <v>Non</v>
      </c>
      <c r="HG134" s="48" t="str">
        <f>IF(AND(ISTEXT(Tableau2[[#This Row],['[intention_dep']]]),Tableau2[[#This Row],['[tour_exc']]]="touriste"),Tableau2[[#This Row],['[intention_dep']]],"")</f>
        <v/>
      </c>
      <c r="HJ134" s="20"/>
      <c r="HN134" s="20" t="s">
        <v>1599</v>
      </c>
      <c r="HO134" s="20"/>
      <c r="HP134" s="20" t="s">
        <v>1599</v>
      </c>
      <c r="HQ134" s="20"/>
      <c r="HR134" s="20" t="s">
        <v>1599</v>
      </c>
      <c r="HS134" s="20"/>
      <c r="HT134" s="20" t="s">
        <v>1599</v>
      </c>
      <c r="HU134" s="20"/>
      <c r="HX134" s="20" t="s">
        <v>1599</v>
      </c>
      <c r="JW134"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
      </c>
      <c r="JX134"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134" s="35" t="s">
        <v>1325</v>
      </c>
      <c r="KA134" s="35">
        <v>1</v>
      </c>
      <c r="KB134" s="35">
        <v>0</v>
      </c>
      <c r="KC134" s="35">
        <v>0</v>
      </c>
      <c r="KD134" s="35"/>
      <c r="KE134" s="48"/>
      <c r="KF134" s="35" t="s">
        <v>897</v>
      </c>
      <c r="KG134" s="48"/>
      <c r="KH134" s="44">
        <v>44000</v>
      </c>
      <c r="KI134" s="35" t="s">
        <v>1281</v>
      </c>
      <c r="KL134" s="48" t="str">
        <f>IF(ISNUMBER(Tableau2[[#This Row],['[distance_domicile_enq']]]),Tableau2[[#This Row],['[distance_domicile_enq']]]*(1.1+0.3*EXP(-Tableau2[[#This Row],['[distance_domicile_enq']]]/20)),"")</f>
        <v/>
      </c>
      <c r="KN134" s="48"/>
      <c r="KO134" s="48"/>
      <c r="KP134" s="35">
        <v>22</v>
      </c>
      <c r="KQ134" s="35" t="s">
        <v>1282</v>
      </c>
      <c r="KR134" s="35" t="s">
        <v>1309</v>
      </c>
      <c r="KS134" s="35"/>
      <c r="KU134" s="35">
        <v>200</v>
      </c>
      <c r="KW134" s="35" t="s">
        <v>1338</v>
      </c>
    </row>
    <row r="135" spans="1:311" x14ac:dyDescent="0.2">
      <c r="A135" s="35" t="s">
        <v>1612</v>
      </c>
      <c r="B135" s="35" t="s">
        <v>568</v>
      </c>
      <c r="C135" s="35" t="s">
        <v>123</v>
      </c>
      <c r="D135" s="60">
        <v>1</v>
      </c>
      <c r="E135" s="48">
        <f>Tableau2[[#This Row],['[taille_totale_groupe_corrige']]]/Tableau2[[#This Row],['[nb_repondant_groupe']]]</f>
        <v>1</v>
      </c>
      <c r="F135" s="48"/>
      <c r="G135" s="48" t="str">
        <f>CONCATENATE(Tableau2[[#This Row],['[id_site_enq']]],"-",Tableau2[[#This Row],['[date_enq_num']]],"-",Tableau2[[#This Row],['[categorie_corrige']]])</f>
        <v>50-43235-</v>
      </c>
      <c r="H135" s="61">
        <v>1</v>
      </c>
      <c r="I135" s="35">
        <v>50</v>
      </c>
      <c r="J135" s="35" t="s">
        <v>795</v>
      </c>
      <c r="K135" s="36">
        <v>43235</v>
      </c>
      <c r="L135" s="37">
        <f t="shared" si="5"/>
        <v>43235</v>
      </c>
      <c r="M135" s="35">
        <v>12</v>
      </c>
      <c r="N135" s="35">
        <v>17</v>
      </c>
      <c r="P135" s="35">
        <v>43</v>
      </c>
      <c r="Q135" s="35">
        <v>4</v>
      </c>
      <c r="R135" s="60" t="str">
        <f>IF(OR(ISNUMBER(Tableau2[[#This Row],['[monvelo_musc']]]),ISNUMBER(Tableau2[[#This Row],['[monvelo_vae']]]),ISNUMBER(Tableau2[[#This Row],['[pret_musc']]]),ISNUMBER(Tableau2[[#This Row],['[pret_vae']]]),ISNUMBER(Tableau2[[#This Row],['[loc_vae']]]),ISNUMBER(Tableau2[[#This Row],['[loc_musc']]])),SUM(Tableau2[[#This Row],['[monvelo_musc']]:['[loc_vae']]]),"")</f>
        <v/>
      </c>
      <c r="S135" s="60" t="str">
        <f>IF(OR(ISNUMBER(Tableau2[[#This Row],['[monvelo_vae']]]),ISNUMBER(Tableau2[[#This Row],['[pret_vae']]]),ISNUMBER(Tableau2[[#This Row],['[loc_vae']]])),Tableau2[[#This Row],['[monvelo_vae']]]+Tableau2[[#This Row],['[pret_vae']]]+Tableau2[[#This Row],['[loc_vae']]],"")</f>
        <v/>
      </c>
      <c r="T135" s="60" t="str">
        <f>IF(OR(ISNUMBER(Tableau2[[#This Row],['[monvelo_musc']]]),ISNUMBER(Tableau2[[#This Row],['[pret_musc']]]),ISNUMBER(Tableau2[[#This Row],['[loc_musc']]])),Tableau2[[#This Row],['[monvelo_musc']]]+Tableau2[[#This Row],['[pret_musc']]]+Tableau2[[#This Row],['[loc_musc']]],"")</f>
        <v/>
      </c>
      <c r="U135" s="60" t="str">
        <f>IF(OR(ISNUMBER(Tableau2[[#This Row],['[loc_musc']]]),ISNUMBER(Tableau2[[#This Row],['[loc_vae']]])),Tableau2[[#This Row],['[loc_musc']]]+Tableau2[[#This Row],['[loc_vae']]],"")</f>
        <v/>
      </c>
      <c r="AL135" s="35" t="s">
        <v>1274</v>
      </c>
      <c r="AM135" s="48" t="s">
        <v>1274</v>
      </c>
      <c r="AN135" s="35" t="s">
        <v>55</v>
      </c>
      <c r="AP135" s="37">
        <v>15</v>
      </c>
      <c r="AQ135" s="72">
        <v>15</v>
      </c>
      <c r="AR135" s="72">
        <v>15</v>
      </c>
      <c r="AS135" s="72">
        <f>Tableau2[[#This Row],['[km_sortie_corrige']]]*Tableau2[[#This Row],['[coef_red']]]</f>
        <v>0</v>
      </c>
      <c r="AT135" s="72">
        <f>Tableau2[[#This Row],['[km_sortie_corrige']]]*Tableau2[[#This Row],['[coef_red']]]*IF(Tableau2[[#This Row],['[type_trajet']]]="Boucle",0.4,1)</f>
        <v>0</v>
      </c>
      <c r="AU135" s="35" t="s">
        <v>1276</v>
      </c>
      <c r="AW135" s="35" t="s">
        <v>1624</v>
      </c>
      <c r="AX135" s="35">
        <v>0</v>
      </c>
      <c r="AY135" s="35">
        <v>1</v>
      </c>
      <c r="AZ135" s="35">
        <v>1</v>
      </c>
      <c r="BA135" s="35">
        <v>0</v>
      </c>
      <c r="BB135" s="35">
        <v>0</v>
      </c>
      <c r="BC135" s="35">
        <v>0</v>
      </c>
      <c r="BD135" s="35">
        <v>0</v>
      </c>
      <c r="BE135" s="35">
        <v>0</v>
      </c>
      <c r="BI135" s="48" t="str">
        <f>IF(OR(Tableau2[[#This Row],['[type_groupe']]]="En famille",Tableau2[[#This Row],['[type_groupe']]]="Avec des amis",Tableau2[[#This Row],['[type_groupe']]]="En club",Tableau2[[#This Row],['[type_groupe']]]="En groupe avec une agence ou TO"),"En groupe",Tableau2[[#This Row],['[type_groupe']]])</f>
        <v>Seul</v>
      </c>
      <c r="BJ135"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Seul</v>
      </c>
      <c r="BK135" s="35" t="s">
        <v>1278</v>
      </c>
      <c r="BL135" s="35">
        <v>1</v>
      </c>
      <c r="BM135" s="35">
        <v>0</v>
      </c>
      <c r="BN135" s="35">
        <v>0</v>
      </c>
      <c r="BO135" s="35">
        <v>0</v>
      </c>
      <c r="BP135" s="35">
        <v>0</v>
      </c>
      <c r="BQ135" s="35">
        <v>0</v>
      </c>
      <c r="BR135" s="35">
        <v>0</v>
      </c>
      <c r="BU135" s="72">
        <f>Tableau2[[#This Row],['[nb_enfants']]]+Tableau2[[#This Row],['[nb_adultes']]]</f>
        <v>1</v>
      </c>
      <c r="BV135" s="72">
        <f>Tableau2[[#This Row],['[taille_totale_groupe']]]</f>
        <v>1</v>
      </c>
      <c r="BW135" s="37">
        <v>0</v>
      </c>
      <c r="BX135" s="37">
        <v>1</v>
      </c>
      <c r="BY135" s="35" t="s">
        <v>1279</v>
      </c>
      <c r="BZ135" s="35">
        <v>0</v>
      </c>
      <c r="CA135" s="35">
        <v>0</v>
      </c>
      <c r="CB135" s="35">
        <v>0</v>
      </c>
      <c r="CC135" s="35">
        <v>0</v>
      </c>
      <c r="CD135" s="35">
        <v>0</v>
      </c>
      <c r="CE135" s="35">
        <v>0</v>
      </c>
      <c r="CF135" s="35">
        <v>0</v>
      </c>
      <c r="CG135" s="35">
        <v>0</v>
      </c>
      <c r="CH135" s="35">
        <v>0</v>
      </c>
      <c r="CI135" s="35">
        <v>0</v>
      </c>
      <c r="CJ135" s="35">
        <v>0</v>
      </c>
      <c r="CK135" s="35">
        <v>0</v>
      </c>
      <c r="CL135" s="35">
        <v>1</v>
      </c>
      <c r="CQ135" s="35" t="s">
        <v>1328</v>
      </c>
      <c r="CR135" s="35">
        <v>0</v>
      </c>
      <c r="CS135" s="35">
        <v>0</v>
      </c>
      <c r="CT135" s="35">
        <v>0</v>
      </c>
      <c r="CU135" s="35">
        <v>0</v>
      </c>
      <c r="CV135" s="35">
        <v>1</v>
      </c>
      <c r="CW135" s="35">
        <v>0</v>
      </c>
      <c r="CX135" s="35">
        <v>0</v>
      </c>
      <c r="CY135" s="35">
        <v>0</v>
      </c>
      <c r="CZ135" s="35">
        <v>0</v>
      </c>
      <c r="DA135" s="35">
        <v>0</v>
      </c>
      <c r="DB135" s="35">
        <v>0</v>
      </c>
      <c r="DC135" s="35">
        <v>0</v>
      </c>
      <c r="DD135" s="35">
        <v>0</v>
      </c>
      <c r="DG135" s="35" t="s">
        <v>1323</v>
      </c>
      <c r="DO135" s="35" t="s">
        <v>1295</v>
      </c>
      <c r="DP135" s="35">
        <v>0</v>
      </c>
      <c r="DQ135" s="35">
        <v>0</v>
      </c>
      <c r="DR135" s="35">
        <v>0</v>
      </c>
      <c r="DS135" s="35">
        <v>0</v>
      </c>
      <c r="DT135" s="35">
        <v>0</v>
      </c>
      <c r="DU135" s="35">
        <v>0</v>
      </c>
      <c r="DV135" s="35">
        <v>0</v>
      </c>
      <c r="DW135" s="35">
        <v>0</v>
      </c>
      <c r="DX135" s="35">
        <v>1</v>
      </c>
      <c r="DY135" s="35">
        <v>0</v>
      </c>
      <c r="DZ135" s="35">
        <v>0</v>
      </c>
      <c r="EA135" s="35">
        <v>0</v>
      </c>
      <c r="EB135" s="35">
        <v>0</v>
      </c>
      <c r="EC135" s="35">
        <v>0</v>
      </c>
      <c r="ED135" s="35">
        <v>0</v>
      </c>
      <c r="EE135" s="35">
        <v>0</v>
      </c>
      <c r="EL135" s="35">
        <v>4</v>
      </c>
      <c r="EM135" s="35">
        <v>4</v>
      </c>
      <c r="EN135" s="35">
        <v>2</v>
      </c>
      <c r="EO135" s="35">
        <v>4</v>
      </c>
      <c r="EP135" s="35">
        <v>4</v>
      </c>
      <c r="EQ135" s="35">
        <v>4</v>
      </c>
      <c r="ER135" s="35">
        <v>3</v>
      </c>
      <c r="ES135" s="35">
        <v>3</v>
      </c>
      <c r="ET135" s="35">
        <v>3</v>
      </c>
      <c r="EU135" s="35">
        <v>3</v>
      </c>
      <c r="EV135" s="35">
        <v>3</v>
      </c>
      <c r="EW135" s="35" t="s">
        <v>1599</v>
      </c>
      <c r="EX135" s="35" t="s">
        <v>1599</v>
      </c>
      <c r="EY135" s="35" t="s">
        <v>1599</v>
      </c>
      <c r="EZ135" s="35" t="s">
        <v>1599</v>
      </c>
      <c r="FA135" s="35">
        <v>4</v>
      </c>
      <c r="FB135" s="35" t="s">
        <v>1599</v>
      </c>
      <c r="FC135" s="35" t="s">
        <v>1599</v>
      </c>
      <c r="FD135" s="35" t="s">
        <v>1599</v>
      </c>
      <c r="FE135" s="35" t="s">
        <v>1599</v>
      </c>
      <c r="FF135" s="35" t="s">
        <v>1599</v>
      </c>
      <c r="FG135" s="35" t="s">
        <v>1599</v>
      </c>
      <c r="FH135" s="35" t="s">
        <v>1881</v>
      </c>
      <c r="FI135" s="35" t="s">
        <v>51</v>
      </c>
      <c r="FJ135"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excursionniste</v>
      </c>
      <c r="FK135" s="48" t="str">
        <f>IF(Tableau2[[#This Row],['[tour_exc']]]="excursionniste","exc",IF(Tableau2[[#This Row],['[categorie_corrige']]]="Itinérant","iti","tour"))</f>
        <v>exc</v>
      </c>
      <c r="FL135" s="48" t="str">
        <f>CONCATENATE(Tableau2[[#This Row],['[id_troncon']]],"-",Tableau2[[#This Row],['[profil']]])</f>
        <v>4-exc</v>
      </c>
      <c r="FM135" s="37"/>
      <c r="FN135" s="72" t="s">
        <v>1599</v>
      </c>
      <c r="FS135" s="48" t="str">
        <f>IF(AND(ISTEXT(Tableau2[[#This Row],['[mode_heb_regroupe']]]),Tableau2[[#This Row],['[mode_heb_regroupe']]]="Non marchand"),"Non marchand",IF(AND(ISTEXT(Tableau2[[#This Row],['[mode_heb_regroupe']]]),Tableau2[[#This Row],['[mode_heb_regroupe']]]&lt;&gt;"Non marchand"),"Marchand",""))</f>
        <v/>
      </c>
      <c r="FY135" s="60" t="str">
        <f>IF(ISNUMBER(Tableau2[[#This Row],['[distance_heb_enq']]]),Tableau2[[#This Row],['[distance_heb_enq']]]*(1.1+0.3*EXP(-Tableau2[[#This Row],['[distance_heb_enq']]]/20)),"")</f>
        <v/>
      </c>
      <c r="GM135" s="35"/>
      <c r="GN135" s="35" t="s">
        <v>1599</v>
      </c>
      <c r="GO135" s="35"/>
      <c r="GP135" s="35"/>
      <c r="GQ135" s="35"/>
      <c r="GY135" s="48"/>
      <c r="HB135" s="48" t="str">
        <f>IF(ISNUMBER(Tableau2[[#This Row],['[tour_dep_to']]]),Tableau2[[#This Row],['[tour_dep_to']]]/Tableau2[[#This Row],['[tour_to_nb_jour']]],"")</f>
        <v/>
      </c>
      <c r="HE135" s="20" t="s">
        <v>51</v>
      </c>
      <c r="HF135" s="48" t="str">
        <f>IF(AND(ISTEXT(Tableau2[[#This Row],['[intention_dep']]]),Tableau2[[#This Row],['[tour_exc']]]="excursionniste"),Tableau2[[#This Row],['[intention_dep']]],"")</f>
        <v>Non</v>
      </c>
      <c r="HG135" s="48" t="str">
        <f>IF(AND(ISTEXT(Tableau2[[#This Row],['[intention_dep']]]),Tableau2[[#This Row],['[tour_exc']]]="touriste"),Tableau2[[#This Row],['[intention_dep']]],"")</f>
        <v/>
      </c>
      <c r="HJ135" s="20"/>
      <c r="HN135" s="20" t="s">
        <v>1599</v>
      </c>
      <c r="HO135" s="20"/>
      <c r="HP135" s="20" t="s">
        <v>1599</v>
      </c>
      <c r="HQ135" s="20"/>
      <c r="HR135" s="20" t="s">
        <v>1599</v>
      </c>
      <c r="HS135" s="20"/>
      <c r="HT135" s="20" t="s">
        <v>1599</v>
      </c>
      <c r="HU135" s="20"/>
      <c r="HX135" s="20" t="s">
        <v>1599</v>
      </c>
      <c r="JW135"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
      </c>
      <c r="JX135"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135" s="35" t="s">
        <v>1325</v>
      </c>
      <c r="KA135" s="35">
        <v>1</v>
      </c>
      <c r="KB135" s="35">
        <v>0</v>
      </c>
      <c r="KC135" s="35">
        <v>0</v>
      </c>
      <c r="KD135" s="35"/>
      <c r="KE135" s="48"/>
      <c r="KF135" s="35" t="s">
        <v>1376</v>
      </c>
      <c r="KG135" s="48"/>
      <c r="KH135" s="44">
        <v>17690</v>
      </c>
      <c r="KI135" s="35" t="s">
        <v>1281</v>
      </c>
      <c r="KL135" s="48" t="str">
        <f>IF(ISNUMBER(Tableau2[[#This Row],['[distance_domicile_enq']]]),Tableau2[[#This Row],['[distance_domicile_enq']]]*(1.1+0.3*EXP(-Tableau2[[#This Row],['[distance_domicile_enq']]]/20)),"")</f>
        <v/>
      </c>
      <c r="KN135" s="48"/>
      <c r="KO135" s="48"/>
      <c r="KP135" s="35">
        <v>29</v>
      </c>
      <c r="KQ135" s="35" t="s">
        <v>1282</v>
      </c>
      <c r="KR135" s="35" t="s">
        <v>1366</v>
      </c>
      <c r="KS135" s="35"/>
      <c r="KU135" s="35">
        <v>1600</v>
      </c>
      <c r="KW135" s="35" t="s">
        <v>1303</v>
      </c>
    </row>
    <row r="136" spans="1:311" x14ac:dyDescent="0.2">
      <c r="A136" s="35" t="s">
        <v>1612</v>
      </c>
      <c r="B136" s="35" t="s">
        <v>568</v>
      </c>
      <c r="C136" s="35" t="s">
        <v>124</v>
      </c>
      <c r="D136" s="60">
        <v>1</v>
      </c>
      <c r="E136" s="48">
        <f>Tableau2[[#This Row],['[taille_totale_groupe_corrige']]]/Tableau2[[#This Row],['[nb_repondant_groupe']]]</f>
        <v>1</v>
      </c>
      <c r="F136" s="48"/>
      <c r="G136" s="48" t="str">
        <f>CONCATENATE(Tableau2[[#This Row],['[id_site_enq']]],"-",Tableau2[[#This Row],['[date_enq_num']]],"-",Tableau2[[#This Row],['[categorie_corrige']]])</f>
        <v>50-43235-</v>
      </c>
      <c r="H136" s="61">
        <v>1</v>
      </c>
      <c r="I136" s="35">
        <v>50</v>
      </c>
      <c r="J136" s="35" t="s">
        <v>795</v>
      </c>
      <c r="K136" s="36">
        <v>43235</v>
      </c>
      <c r="L136" s="37">
        <f t="shared" si="5"/>
        <v>43235</v>
      </c>
      <c r="M136" s="35">
        <v>12</v>
      </c>
      <c r="N136" s="35">
        <v>17</v>
      </c>
      <c r="P136" s="35">
        <v>43</v>
      </c>
      <c r="Q136" s="35">
        <v>4</v>
      </c>
      <c r="R136" s="60" t="str">
        <f>IF(OR(ISNUMBER(Tableau2[[#This Row],['[monvelo_musc']]]),ISNUMBER(Tableau2[[#This Row],['[monvelo_vae']]]),ISNUMBER(Tableau2[[#This Row],['[pret_musc']]]),ISNUMBER(Tableau2[[#This Row],['[pret_vae']]]),ISNUMBER(Tableau2[[#This Row],['[loc_vae']]]),ISNUMBER(Tableau2[[#This Row],['[loc_musc']]])),SUM(Tableau2[[#This Row],['[monvelo_musc']]:['[loc_vae']]]),"")</f>
        <v/>
      </c>
      <c r="S136" s="60" t="str">
        <f>IF(OR(ISNUMBER(Tableau2[[#This Row],['[monvelo_vae']]]),ISNUMBER(Tableau2[[#This Row],['[pret_vae']]]),ISNUMBER(Tableau2[[#This Row],['[loc_vae']]])),Tableau2[[#This Row],['[monvelo_vae']]]+Tableau2[[#This Row],['[pret_vae']]]+Tableau2[[#This Row],['[loc_vae']]],"")</f>
        <v/>
      </c>
      <c r="T136" s="60" t="str">
        <f>IF(OR(ISNUMBER(Tableau2[[#This Row],['[monvelo_musc']]]),ISNUMBER(Tableau2[[#This Row],['[pret_musc']]]),ISNUMBER(Tableau2[[#This Row],['[loc_musc']]])),Tableau2[[#This Row],['[monvelo_musc']]]+Tableau2[[#This Row],['[pret_musc']]]+Tableau2[[#This Row],['[loc_musc']]],"")</f>
        <v/>
      </c>
      <c r="U136" s="60" t="str">
        <f>IF(OR(ISNUMBER(Tableau2[[#This Row],['[loc_musc']]]),ISNUMBER(Tableau2[[#This Row],['[loc_vae']]])),Tableau2[[#This Row],['[loc_musc']]]+Tableau2[[#This Row],['[loc_vae']]],"")</f>
        <v/>
      </c>
      <c r="AL136" s="35" t="s">
        <v>1274</v>
      </c>
      <c r="AM136" s="48" t="s">
        <v>1274</v>
      </c>
      <c r="AN136" s="35" t="s">
        <v>55</v>
      </c>
      <c r="AP136" s="37">
        <v>20</v>
      </c>
      <c r="AQ136" s="72">
        <v>20</v>
      </c>
      <c r="AR136" s="72">
        <v>20</v>
      </c>
      <c r="AS136" s="72">
        <f>Tableau2[[#This Row],['[km_sortie_corrige']]]*Tableau2[[#This Row],['[coef_red']]]</f>
        <v>0</v>
      </c>
      <c r="AT136" s="72">
        <f>Tableau2[[#This Row],['[km_sortie_corrige']]]*Tableau2[[#This Row],['[coef_red']]]*IF(Tableau2[[#This Row],['[type_trajet']]]="Boucle",0.4,1)</f>
        <v>0</v>
      </c>
      <c r="AU136" s="35" t="s">
        <v>1276</v>
      </c>
      <c r="AW136" s="35" t="s">
        <v>1277</v>
      </c>
      <c r="AX136" s="35">
        <v>1</v>
      </c>
      <c r="AY136" s="35">
        <v>0</v>
      </c>
      <c r="AZ136" s="35">
        <v>0</v>
      </c>
      <c r="BA136" s="35">
        <v>0</v>
      </c>
      <c r="BB136" s="35">
        <v>0</v>
      </c>
      <c r="BC136" s="35">
        <v>0</v>
      </c>
      <c r="BD136" s="35">
        <v>0</v>
      </c>
      <c r="BE136" s="35">
        <v>0</v>
      </c>
      <c r="BH136" s="37">
        <v>0</v>
      </c>
      <c r="BI136" s="48" t="str">
        <f>IF(OR(Tableau2[[#This Row],['[type_groupe']]]="En famille",Tableau2[[#This Row],['[type_groupe']]]="Avec des amis",Tableau2[[#This Row],['[type_groupe']]]="En club",Tableau2[[#This Row],['[type_groupe']]]="En groupe avec une agence ou TO"),"En groupe",Tableau2[[#This Row],['[type_groupe']]])</f>
        <v>Seul</v>
      </c>
      <c r="BJ136"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Seul</v>
      </c>
      <c r="BK136" s="35" t="s">
        <v>1278</v>
      </c>
      <c r="BL136" s="35">
        <v>1</v>
      </c>
      <c r="BM136" s="35">
        <v>0</v>
      </c>
      <c r="BN136" s="35">
        <v>0</v>
      </c>
      <c r="BO136" s="35">
        <v>0</v>
      </c>
      <c r="BP136" s="35">
        <v>0</v>
      </c>
      <c r="BQ136" s="35">
        <v>0</v>
      </c>
      <c r="BR136" s="35">
        <v>0</v>
      </c>
      <c r="BU136" s="72">
        <f>Tableau2[[#This Row],['[nb_enfants']]]+Tableau2[[#This Row],['[nb_adultes']]]</f>
        <v>1</v>
      </c>
      <c r="BV136" s="72">
        <f>Tableau2[[#This Row],['[taille_totale_groupe']]]</f>
        <v>1</v>
      </c>
      <c r="BW136" s="37">
        <v>0</v>
      </c>
      <c r="BX136" s="37">
        <v>1</v>
      </c>
      <c r="BY136" s="35" t="s">
        <v>1701</v>
      </c>
      <c r="BZ136" s="35">
        <v>1</v>
      </c>
      <c r="CA136" s="35">
        <v>0</v>
      </c>
      <c r="CB136" s="35">
        <v>0</v>
      </c>
      <c r="CC136" s="35">
        <v>0</v>
      </c>
      <c r="CD136" s="35">
        <v>0</v>
      </c>
      <c r="CE136" s="35">
        <v>0</v>
      </c>
      <c r="CF136" s="35">
        <v>0</v>
      </c>
      <c r="CG136" s="35">
        <v>0</v>
      </c>
      <c r="CH136" s="35">
        <v>0</v>
      </c>
      <c r="CI136" s="35">
        <v>0</v>
      </c>
      <c r="CJ136" s="35">
        <v>0</v>
      </c>
      <c r="CK136" s="35">
        <v>1</v>
      </c>
      <c r="CL136" s="35">
        <v>0</v>
      </c>
      <c r="CM136" s="35" t="s">
        <v>1523</v>
      </c>
      <c r="CO136" s="35" t="s">
        <v>1322</v>
      </c>
      <c r="CP136" s="35">
        <v>10</v>
      </c>
      <c r="CQ136" s="35" t="s">
        <v>1772</v>
      </c>
      <c r="CR136" s="35">
        <v>0</v>
      </c>
      <c r="CS136" s="35">
        <v>0</v>
      </c>
      <c r="CT136" s="35">
        <v>0</v>
      </c>
      <c r="CU136" s="35">
        <v>0</v>
      </c>
      <c r="CV136" s="35">
        <v>0</v>
      </c>
      <c r="CW136" s="35">
        <v>0</v>
      </c>
      <c r="CX136" s="35">
        <v>0</v>
      </c>
      <c r="CY136" s="35">
        <v>0</v>
      </c>
      <c r="CZ136" s="35">
        <v>0</v>
      </c>
      <c r="DA136" s="35">
        <v>0</v>
      </c>
      <c r="DB136" s="35">
        <v>0</v>
      </c>
      <c r="DC136" s="35">
        <v>1</v>
      </c>
      <c r="DD136" s="35">
        <v>0</v>
      </c>
      <c r="DO136" s="35" t="s">
        <v>1813</v>
      </c>
      <c r="DP136" s="35">
        <v>1</v>
      </c>
      <c r="DQ136" s="35">
        <v>1</v>
      </c>
      <c r="DR136" s="35">
        <v>0</v>
      </c>
      <c r="DS136" s="35">
        <v>1</v>
      </c>
      <c r="DT136" s="35">
        <v>0</v>
      </c>
      <c r="DU136" s="35">
        <v>1</v>
      </c>
      <c r="DV136" s="35">
        <v>1</v>
      </c>
      <c r="DW136" s="35">
        <v>1</v>
      </c>
      <c r="DX136" s="35">
        <v>0</v>
      </c>
      <c r="DY136" s="35">
        <v>0</v>
      </c>
      <c r="DZ136" s="35">
        <v>0</v>
      </c>
      <c r="EA136" s="35">
        <v>0</v>
      </c>
      <c r="EB136" s="35">
        <v>0</v>
      </c>
      <c r="EC136" s="35">
        <v>0</v>
      </c>
      <c r="ED136" s="35">
        <v>0</v>
      </c>
      <c r="EE136" s="35">
        <v>0</v>
      </c>
      <c r="EL136" s="35">
        <v>4</v>
      </c>
      <c r="EM136" s="35">
        <v>2</v>
      </c>
      <c r="EN136" s="35">
        <v>3</v>
      </c>
      <c r="EO136" s="35">
        <v>3</v>
      </c>
      <c r="EP136" s="35">
        <v>2</v>
      </c>
      <c r="EQ136" s="35">
        <v>2</v>
      </c>
      <c r="ER136" s="35" t="s">
        <v>1599</v>
      </c>
      <c r="ES136" s="35">
        <v>4</v>
      </c>
      <c r="ET136" s="35">
        <v>4</v>
      </c>
      <c r="EU136" s="35">
        <v>2</v>
      </c>
      <c r="EV136" s="35" t="s">
        <v>1599</v>
      </c>
      <c r="EW136" s="35" t="s">
        <v>1599</v>
      </c>
      <c r="EX136" s="35" t="s">
        <v>1599</v>
      </c>
      <c r="EY136" s="35" t="s">
        <v>1599</v>
      </c>
      <c r="EZ136" s="35">
        <v>2</v>
      </c>
      <c r="FA136" s="35">
        <v>2</v>
      </c>
      <c r="FB136" s="35">
        <v>2</v>
      </c>
      <c r="FC136" s="35" t="s">
        <v>1599</v>
      </c>
      <c r="FD136" s="35" t="s">
        <v>1599</v>
      </c>
      <c r="FE136" s="35">
        <v>2</v>
      </c>
      <c r="FF136" s="35" t="s">
        <v>1599</v>
      </c>
      <c r="FG136" s="35" t="s">
        <v>1599</v>
      </c>
      <c r="FH136" s="35" t="s">
        <v>1881</v>
      </c>
      <c r="FI136" s="35" t="s">
        <v>51</v>
      </c>
      <c r="FJ136"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excursionniste</v>
      </c>
      <c r="FK136" s="48" t="str">
        <f>IF(Tableau2[[#This Row],['[tour_exc']]]="excursionniste","exc",IF(Tableau2[[#This Row],['[categorie_corrige']]]="Itinérant","iti","tour"))</f>
        <v>exc</v>
      </c>
      <c r="FL136" s="48" t="str">
        <f>CONCATENATE(Tableau2[[#This Row],['[id_troncon']]],"-",Tableau2[[#This Row],['[profil']]])</f>
        <v>4-exc</v>
      </c>
      <c r="FM136" s="37"/>
      <c r="FN136" s="72" t="s">
        <v>1599</v>
      </c>
      <c r="FS136" s="48" t="str">
        <f>IF(AND(ISTEXT(Tableau2[[#This Row],['[mode_heb_regroupe']]]),Tableau2[[#This Row],['[mode_heb_regroupe']]]="Non marchand"),"Non marchand",IF(AND(ISTEXT(Tableau2[[#This Row],['[mode_heb_regroupe']]]),Tableau2[[#This Row],['[mode_heb_regroupe']]]&lt;&gt;"Non marchand"),"Marchand",""))</f>
        <v/>
      </c>
      <c r="FY136" s="60" t="str">
        <f>IF(ISNUMBER(Tableau2[[#This Row],['[distance_heb_enq']]]),Tableau2[[#This Row],['[distance_heb_enq']]]*(1.1+0.3*EXP(-Tableau2[[#This Row],['[distance_heb_enq']]]/20)),"")</f>
        <v/>
      </c>
      <c r="GM136" s="35"/>
      <c r="GN136" s="35" t="s">
        <v>1599</v>
      </c>
      <c r="GO136" s="35"/>
      <c r="GP136" s="35"/>
      <c r="GQ136" s="35"/>
      <c r="GY136" s="48"/>
      <c r="HB136" s="48" t="str">
        <f>IF(ISNUMBER(Tableau2[[#This Row],['[tour_dep_to']]]),Tableau2[[#This Row],['[tour_dep_to']]]/Tableau2[[#This Row],['[tour_to_nb_jour']]],"")</f>
        <v/>
      </c>
      <c r="HE136" s="20" t="s">
        <v>51</v>
      </c>
      <c r="HF136" s="48" t="str">
        <f>IF(AND(ISTEXT(Tableau2[[#This Row],['[intention_dep']]]),Tableau2[[#This Row],['[tour_exc']]]="excursionniste"),Tableau2[[#This Row],['[intention_dep']]],"")</f>
        <v>Non</v>
      </c>
      <c r="HG136" s="48" t="str">
        <f>IF(AND(ISTEXT(Tableau2[[#This Row],['[intention_dep']]]),Tableau2[[#This Row],['[tour_exc']]]="touriste"),Tableau2[[#This Row],['[intention_dep']]],"")</f>
        <v/>
      </c>
      <c r="HJ136" s="20"/>
      <c r="HN136" s="20" t="s">
        <v>1599</v>
      </c>
      <c r="HO136" s="20"/>
      <c r="HP136" s="20" t="s">
        <v>1599</v>
      </c>
      <c r="HQ136" s="20"/>
      <c r="HR136" s="20" t="s">
        <v>1599</v>
      </c>
      <c r="HS136" s="20"/>
      <c r="HT136" s="20" t="s">
        <v>1599</v>
      </c>
      <c r="HU136" s="20"/>
      <c r="HX136" s="20" t="s">
        <v>1599</v>
      </c>
      <c r="JW136"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
      </c>
      <c r="JX136"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136" s="35" t="s">
        <v>1325</v>
      </c>
      <c r="KA136" s="35">
        <v>1</v>
      </c>
      <c r="KB136" s="35">
        <v>0</v>
      </c>
      <c r="KC136" s="35">
        <v>0</v>
      </c>
      <c r="KD136" s="35"/>
      <c r="KE136" s="48"/>
      <c r="KF136" s="35" t="s">
        <v>1376</v>
      </c>
      <c r="KG136" s="48"/>
      <c r="KH136" s="44">
        <v>17690</v>
      </c>
      <c r="KI136" s="35" t="s">
        <v>1281</v>
      </c>
      <c r="KL136" s="48" t="str">
        <f>IF(ISNUMBER(Tableau2[[#This Row],['[distance_domicile_enq']]]),Tableau2[[#This Row],['[distance_domicile_enq']]]*(1.1+0.3*EXP(-Tableau2[[#This Row],['[distance_domicile_enq']]]/20)),"")</f>
        <v/>
      </c>
      <c r="KN136" s="48"/>
      <c r="KO136" s="48"/>
      <c r="KP136" s="35">
        <v>42</v>
      </c>
      <c r="KQ136" s="35" t="s">
        <v>1301</v>
      </c>
      <c r="KR136" s="35" t="s">
        <v>1302</v>
      </c>
      <c r="KS136" s="35"/>
      <c r="KU136" s="35">
        <v>10000</v>
      </c>
      <c r="KW136" s="35" t="s">
        <v>1284</v>
      </c>
      <c r="KY136" s="35" t="s">
        <v>1524</v>
      </c>
    </row>
    <row r="137" spans="1:311" x14ac:dyDescent="0.2">
      <c r="A137" s="35" t="s">
        <v>1612</v>
      </c>
      <c r="B137" s="35" t="s">
        <v>568</v>
      </c>
      <c r="C137" s="35" t="s">
        <v>125</v>
      </c>
      <c r="D137" s="60">
        <v>1</v>
      </c>
      <c r="E137" s="48">
        <f>Tableau2[[#This Row],['[taille_totale_groupe_corrige']]]/Tableau2[[#This Row],['[nb_repondant_groupe']]]</f>
        <v>1</v>
      </c>
      <c r="F137" s="48"/>
      <c r="G137" s="48" t="str">
        <f>CONCATENATE(Tableau2[[#This Row],['[id_site_enq']]],"-",Tableau2[[#This Row],['[date_enq_num']]],"-",Tableau2[[#This Row],['[categorie_corrige']]])</f>
        <v>50-43235-</v>
      </c>
      <c r="H137" s="61">
        <v>1</v>
      </c>
      <c r="I137" s="35">
        <v>50</v>
      </c>
      <c r="J137" s="35" t="s">
        <v>795</v>
      </c>
      <c r="K137" s="36">
        <v>43235</v>
      </c>
      <c r="L137" s="37">
        <f t="shared" si="5"/>
        <v>43235</v>
      </c>
      <c r="M137" s="35">
        <v>12</v>
      </c>
      <c r="N137" s="35">
        <v>17</v>
      </c>
      <c r="P137" s="35">
        <v>43</v>
      </c>
      <c r="Q137" s="35">
        <v>4</v>
      </c>
      <c r="R137" s="60" t="str">
        <f>IF(OR(ISNUMBER(Tableau2[[#This Row],['[monvelo_musc']]]),ISNUMBER(Tableau2[[#This Row],['[monvelo_vae']]]),ISNUMBER(Tableau2[[#This Row],['[pret_musc']]]),ISNUMBER(Tableau2[[#This Row],['[pret_vae']]]),ISNUMBER(Tableau2[[#This Row],['[loc_vae']]]),ISNUMBER(Tableau2[[#This Row],['[loc_musc']]])),SUM(Tableau2[[#This Row],['[monvelo_musc']]:['[loc_vae']]]),"")</f>
        <v/>
      </c>
      <c r="S137" s="60" t="str">
        <f>IF(OR(ISNUMBER(Tableau2[[#This Row],['[monvelo_vae']]]),ISNUMBER(Tableau2[[#This Row],['[pret_vae']]]),ISNUMBER(Tableau2[[#This Row],['[loc_vae']]])),Tableau2[[#This Row],['[monvelo_vae']]]+Tableau2[[#This Row],['[pret_vae']]]+Tableau2[[#This Row],['[loc_vae']]],"")</f>
        <v/>
      </c>
      <c r="T137" s="60" t="str">
        <f>IF(OR(ISNUMBER(Tableau2[[#This Row],['[monvelo_musc']]]),ISNUMBER(Tableau2[[#This Row],['[pret_musc']]]),ISNUMBER(Tableau2[[#This Row],['[loc_musc']]])),Tableau2[[#This Row],['[monvelo_musc']]]+Tableau2[[#This Row],['[pret_musc']]]+Tableau2[[#This Row],['[loc_musc']]],"")</f>
        <v/>
      </c>
      <c r="U137" s="60" t="str">
        <f>IF(OR(ISNUMBER(Tableau2[[#This Row],['[loc_musc']]]),ISNUMBER(Tableau2[[#This Row],['[loc_vae']]])),Tableau2[[#This Row],['[loc_musc']]]+Tableau2[[#This Row],['[loc_vae']]],"")</f>
        <v/>
      </c>
      <c r="AL137" s="35" t="s">
        <v>1274</v>
      </c>
      <c r="AM137" s="48" t="s">
        <v>1274</v>
      </c>
      <c r="AN137" s="35" t="s">
        <v>1275</v>
      </c>
      <c r="AP137" s="37">
        <v>20</v>
      </c>
      <c r="AQ137" s="72">
        <v>20</v>
      </c>
      <c r="AR137" s="72">
        <v>20</v>
      </c>
      <c r="AS137" s="72">
        <f>Tableau2[[#This Row],['[km_sortie_corrige']]]*Tableau2[[#This Row],['[coef_red']]]</f>
        <v>0</v>
      </c>
      <c r="AT137" s="72">
        <f>Tableau2[[#This Row],['[km_sortie_corrige']]]*Tableau2[[#This Row],['[coef_red']]]*IF(Tableau2[[#This Row],['[type_trajet']]]="Boucle",0.4,1)</f>
        <v>0</v>
      </c>
      <c r="AU137" s="35" t="s">
        <v>1340</v>
      </c>
      <c r="AW137" s="35" t="s">
        <v>1277</v>
      </c>
      <c r="AX137" s="35">
        <v>1</v>
      </c>
      <c r="AY137" s="35">
        <v>0</v>
      </c>
      <c r="AZ137" s="35">
        <v>0</v>
      </c>
      <c r="BA137" s="35">
        <v>0</v>
      </c>
      <c r="BB137" s="35">
        <v>0</v>
      </c>
      <c r="BC137" s="35">
        <v>0</v>
      </c>
      <c r="BD137" s="35">
        <v>0</v>
      </c>
      <c r="BE137" s="35">
        <v>0</v>
      </c>
      <c r="BH137" s="37">
        <v>2</v>
      </c>
      <c r="BI137" s="48" t="str">
        <f>IF(OR(Tableau2[[#This Row],['[type_groupe']]]="En famille",Tableau2[[#This Row],['[type_groupe']]]="Avec des amis",Tableau2[[#This Row],['[type_groupe']]]="En club",Tableau2[[#This Row],['[type_groupe']]]="En groupe avec une agence ou TO"),"En groupe",Tableau2[[#This Row],['[type_groupe']]])</f>
        <v>Seul</v>
      </c>
      <c r="BJ137"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Seul</v>
      </c>
      <c r="BK137" s="35" t="s">
        <v>1278</v>
      </c>
      <c r="BL137" s="35">
        <v>1</v>
      </c>
      <c r="BM137" s="35">
        <v>0</v>
      </c>
      <c r="BN137" s="35">
        <v>0</v>
      </c>
      <c r="BO137" s="35">
        <v>0</v>
      </c>
      <c r="BP137" s="35">
        <v>0</v>
      </c>
      <c r="BQ137" s="35">
        <v>0</v>
      </c>
      <c r="BR137" s="35">
        <v>0</v>
      </c>
      <c r="BU137" s="72">
        <f>Tableau2[[#This Row],['[nb_enfants']]]+Tableau2[[#This Row],['[nb_adultes']]]</f>
        <v>1</v>
      </c>
      <c r="BV137" s="72">
        <f>Tableau2[[#This Row],['[taille_totale_groupe']]]</f>
        <v>1</v>
      </c>
      <c r="BW137" s="37">
        <v>0</v>
      </c>
      <c r="BX137" s="37">
        <v>1</v>
      </c>
      <c r="BY137" s="35" t="s">
        <v>1353</v>
      </c>
      <c r="BZ137" s="35">
        <v>0</v>
      </c>
      <c r="CA137" s="35">
        <v>0</v>
      </c>
      <c r="CB137" s="35">
        <v>0</v>
      </c>
      <c r="CC137" s="35">
        <v>0</v>
      </c>
      <c r="CD137" s="35">
        <v>0</v>
      </c>
      <c r="CE137" s="35">
        <v>0</v>
      </c>
      <c r="CF137" s="35">
        <v>1</v>
      </c>
      <c r="CG137" s="35">
        <v>0</v>
      </c>
      <c r="CH137" s="35">
        <v>0</v>
      </c>
      <c r="CI137" s="35">
        <v>0</v>
      </c>
      <c r="CJ137" s="35">
        <v>0</v>
      </c>
      <c r="CK137" s="35">
        <v>0</v>
      </c>
      <c r="CL137" s="35">
        <v>0</v>
      </c>
      <c r="CM137" s="35" t="s">
        <v>1525</v>
      </c>
      <c r="CO137" s="35" t="s">
        <v>1322</v>
      </c>
      <c r="CP137" s="35">
        <v>10</v>
      </c>
      <c r="CQ137" s="35" t="s">
        <v>1772</v>
      </c>
      <c r="CR137" s="35">
        <v>0</v>
      </c>
      <c r="CS137" s="35">
        <v>0</v>
      </c>
      <c r="CT137" s="35">
        <v>0</v>
      </c>
      <c r="CU137" s="35">
        <v>0</v>
      </c>
      <c r="CV137" s="35">
        <v>0</v>
      </c>
      <c r="CW137" s="35">
        <v>0</v>
      </c>
      <c r="CX137" s="35">
        <v>0</v>
      </c>
      <c r="CY137" s="35">
        <v>0</v>
      </c>
      <c r="CZ137" s="35">
        <v>0</v>
      </c>
      <c r="DA137" s="35">
        <v>0</v>
      </c>
      <c r="DB137" s="35">
        <v>0</v>
      </c>
      <c r="DC137" s="35">
        <v>1</v>
      </c>
      <c r="DD137" s="35">
        <v>0</v>
      </c>
      <c r="DO137" s="35" t="s">
        <v>1280</v>
      </c>
      <c r="DP137" s="35">
        <v>0</v>
      </c>
      <c r="DQ137" s="35">
        <v>0</v>
      </c>
      <c r="DR137" s="35">
        <v>0</v>
      </c>
      <c r="DS137" s="35">
        <v>0</v>
      </c>
      <c r="DT137" s="35">
        <v>0</v>
      </c>
      <c r="DU137" s="35">
        <v>0</v>
      </c>
      <c r="DV137" s="35">
        <v>0</v>
      </c>
      <c r="DW137" s="35">
        <v>0</v>
      </c>
      <c r="DX137" s="35">
        <v>0</v>
      </c>
      <c r="DY137" s="35">
        <v>0</v>
      </c>
      <c r="DZ137" s="35">
        <v>0</v>
      </c>
      <c r="EA137" s="35">
        <v>0</v>
      </c>
      <c r="EB137" s="35">
        <v>0</v>
      </c>
      <c r="EC137" s="35">
        <v>0</v>
      </c>
      <c r="ED137" s="35">
        <v>1</v>
      </c>
      <c r="EE137" s="35">
        <v>0</v>
      </c>
      <c r="EL137" s="35">
        <v>4</v>
      </c>
      <c r="EM137" s="35">
        <v>4</v>
      </c>
      <c r="EN137" s="35">
        <v>4</v>
      </c>
      <c r="EO137" s="35">
        <v>4</v>
      </c>
      <c r="EP137" s="35">
        <v>4</v>
      </c>
      <c r="EQ137" s="35">
        <v>4</v>
      </c>
      <c r="ER137" s="35">
        <v>4</v>
      </c>
      <c r="ES137" s="35">
        <v>4</v>
      </c>
      <c r="ET137" s="35">
        <v>4</v>
      </c>
      <c r="EU137" s="35">
        <v>4</v>
      </c>
      <c r="EV137" s="35" t="s">
        <v>1599</v>
      </c>
      <c r="EW137" s="35" t="s">
        <v>1599</v>
      </c>
      <c r="EX137" s="35" t="s">
        <v>1599</v>
      </c>
      <c r="EY137" s="35" t="s">
        <v>1599</v>
      </c>
      <c r="EZ137" s="35" t="s">
        <v>1599</v>
      </c>
      <c r="FA137" s="35" t="s">
        <v>1599</v>
      </c>
      <c r="FB137" s="35">
        <v>1</v>
      </c>
      <c r="FC137" s="35">
        <v>1</v>
      </c>
      <c r="FD137" s="35">
        <v>1</v>
      </c>
      <c r="FE137" s="35" t="s">
        <v>1599</v>
      </c>
      <c r="FF137" s="35" t="s">
        <v>1599</v>
      </c>
      <c r="FG137" s="35" t="s">
        <v>1599</v>
      </c>
      <c r="FH137" s="35" t="s">
        <v>1881</v>
      </c>
      <c r="FI137" s="35" t="s">
        <v>51</v>
      </c>
      <c r="FJ137"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excursionniste</v>
      </c>
      <c r="FK137" s="48" t="str">
        <f>IF(Tableau2[[#This Row],['[tour_exc']]]="excursionniste","exc",IF(Tableau2[[#This Row],['[categorie_corrige']]]="Itinérant","iti","tour"))</f>
        <v>exc</v>
      </c>
      <c r="FL137" s="48" t="str">
        <f>CONCATENATE(Tableau2[[#This Row],['[id_troncon']]],"-",Tableau2[[#This Row],['[profil']]])</f>
        <v>4-exc</v>
      </c>
      <c r="FM137" s="37"/>
      <c r="FN137" s="72" t="s">
        <v>1599</v>
      </c>
      <c r="FS137" s="48" t="str">
        <f>IF(AND(ISTEXT(Tableau2[[#This Row],['[mode_heb_regroupe']]]),Tableau2[[#This Row],['[mode_heb_regroupe']]]="Non marchand"),"Non marchand",IF(AND(ISTEXT(Tableau2[[#This Row],['[mode_heb_regroupe']]]),Tableau2[[#This Row],['[mode_heb_regroupe']]]&lt;&gt;"Non marchand"),"Marchand",""))</f>
        <v/>
      </c>
      <c r="FY137" s="60" t="str">
        <f>IF(ISNUMBER(Tableau2[[#This Row],['[distance_heb_enq']]]),Tableau2[[#This Row],['[distance_heb_enq']]]*(1.1+0.3*EXP(-Tableau2[[#This Row],['[distance_heb_enq']]]/20)),"")</f>
        <v/>
      </c>
      <c r="GM137" s="35"/>
      <c r="GN137" s="35" t="s">
        <v>1599</v>
      </c>
      <c r="GO137" s="35"/>
      <c r="GP137" s="35"/>
      <c r="GQ137" s="35"/>
      <c r="GY137" s="48"/>
      <c r="HB137" s="48" t="str">
        <f>IF(ISNUMBER(Tableau2[[#This Row],['[tour_dep_to']]]),Tableau2[[#This Row],['[tour_dep_to']]]/Tableau2[[#This Row],['[tour_to_nb_jour']]],"")</f>
        <v/>
      </c>
      <c r="HE137" s="20" t="s">
        <v>51</v>
      </c>
      <c r="HF137" s="48" t="str">
        <f>IF(AND(ISTEXT(Tableau2[[#This Row],['[intention_dep']]]),Tableau2[[#This Row],['[tour_exc']]]="excursionniste"),Tableau2[[#This Row],['[intention_dep']]],"")</f>
        <v>Non</v>
      </c>
      <c r="HG137" s="48" t="str">
        <f>IF(AND(ISTEXT(Tableau2[[#This Row],['[intention_dep']]]),Tableau2[[#This Row],['[tour_exc']]]="touriste"),Tableau2[[#This Row],['[intention_dep']]],"")</f>
        <v/>
      </c>
      <c r="HJ137" s="20"/>
      <c r="HN137" s="20" t="s">
        <v>1599</v>
      </c>
      <c r="HO137" s="20"/>
      <c r="HP137" s="20" t="s">
        <v>1599</v>
      </c>
      <c r="HQ137" s="20"/>
      <c r="HR137" s="20" t="s">
        <v>1599</v>
      </c>
      <c r="HS137" s="20"/>
      <c r="HT137" s="20" t="s">
        <v>1599</v>
      </c>
      <c r="HU137" s="20"/>
      <c r="HX137" s="20" t="s">
        <v>1599</v>
      </c>
      <c r="JW137"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
      </c>
      <c r="JX137"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137" s="35" t="s">
        <v>1325</v>
      </c>
      <c r="KA137" s="35">
        <v>1</v>
      </c>
      <c r="KB137" s="35">
        <v>0</v>
      </c>
      <c r="KC137" s="35">
        <v>0</v>
      </c>
      <c r="KD137" s="35"/>
      <c r="KE137" s="48"/>
      <c r="KF137" s="35" t="s">
        <v>1376</v>
      </c>
      <c r="KG137" s="48"/>
      <c r="KH137" s="44">
        <v>17691</v>
      </c>
      <c r="KI137" s="35" t="s">
        <v>1281</v>
      </c>
      <c r="KL137" s="48" t="str">
        <f>IF(ISNUMBER(Tableau2[[#This Row],['[distance_domicile_enq']]]),Tableau2[[#This Row],['[distance_domicile_enq']]]*(1.1+0.3*EXP(-Tableau2[[#This Row],['[distance_domicile_enq']]]/20)),"")</f>
        <v/>
      </c>
      <c r="KN137" s="48"/>
      <c r="KO137" s="48"/>
      <c r="KP137" s="35">
        <v>56</v>
      </c>
      <c r="KQ137" s="35" t="s">
        <v>1282</v>
      </c>
      <c r="KR137" s="35" t="s">
        <v>1351</v>
      </c>
      <c r="KS137" s="35"/>
      <c r="KU137" s="35">
        <v>1600</v>
      </c>
      <c r="KW137" s="35" t="s">
        <v>1284</v>
      </c>
    </row>
    <row r="138" spans="1:311" x14ac:dyDescent="0.2">
      <c r="A138" s="35" t="s">
        <v>1612</v>
      </c>
      <c r="B138" s="35" t="s">
        <v>568</v>
      </c>
      <c r="C138" s="35" t="s">
        <v>126</v>
      </c>
      <c r="D138" s="60">
        <v>1</v>
      </c>
      <c r="E138" s="48">
        <f>Tableau2[[#This Row],['[taille_totale_groupe_corrige']]]/Tableau2[[#This Row],['[nb_repondant_groupe']]]</f>
        <v>2</v>
      </c>
      <c r="F138" s="48"/>
      <c r="G138" s="48" t="str">
        <f>CONCATENATE(Tableau2[[#This Row],['[id_site_enq']]],"-",Tableau2[[#This Row],['[date_enq_num']]],"-",Tableau2[[#This Row],['[categorie_corrige']]])</f>
        <v>50-43235-</v>
      </c>
      <c r="H138" s="61">
        <v>1</v>
      </c>
      <c r="I138" s="35">
        <v>50</v>
      </c>
      <c r="J138" s="35" t="s">
        <v>795</v>
      </c>
      <c r="K138" s="36">
        <v>43235</v>
      </c>
      <c r="L138" s="37">
        <f t="shared" si="5"/>
        <v>43235</v>
      </c>
      <c r="M138" s="35">
        <v>12</v>
      </c>
      <c r="N138" s="35">
        <v>17</v>
      </c>
      <c r="P138" s="35">
        <v>43</v>
      </c>
      <c r="Q138" s="35">
        <v>4</v>
      </c>
      <c r="R138" s="60" t="str">
        <f>IF(OR(ISNUMBER(Tableau2[[#This Row],['[monvelo_musc']]]),ISNUMBER(Tableau2[[#This Row],['[monvelo_vae']]]),ISNUMBER(Tableau2[[#This Row],['[pret_musc']]]),ISNUMBER(Tableau2[[#This Row],['[pret_vae']]]),ISNUMBER(Tableau2[[#This Row],['[loc_vae']]]),ISNUMBER(Tableau2[[#This Row],['[loc_musc']]])),SUM(Tableau2[[#This Row],['[monvelo_musc']]:['[loc_vae']]]),"")</f>
        <v/>
      </c>
      <c r="S138" s="60" t="str">
        <f>IF(OR(ISNUMBER(Tableau2[[#This Row],['[monvelo_vae']]]),ISNUMBER(Tableau2[[#This Row],['[pret_vae']]]),ISNUMBER(Tableau2[[#This Row],['[loc_vae']]])),Tableau2[[#This Row],['[monvelo_vae']]]+Tableau2[[#This Row],['[pret_vae']]]+Tableau2[[#This Row],['[loc_vae']]],"")</f>
        <v/>
      </c>
      <c r="T138" s="60" t="str">
        <f>IF(OR(ISNUMBER(Tableau2[[#This Row],['[monvelo_musc']]]),ISNUMBER(Tableau2[[#This Row],['[pret_musc']]]),ISNUMBER(Tableau2[[#This Row],['[loc_musc']]])),Tableau2[[#This Row],['[monvelo_musc']]]+Tableau2[[#This Row],['[pret_musc']]]+Tableau2[[#This Row],['[loc_musc']]],"")</f>
        <v/>
      </c>
      <c r="U138" s="60" t="str">
        <f>IF(OR(ISNUMBER(Tableau2[[#This Row],['[loc_musc']]]),ISNUMBER(Tableau2[[#This Row],['[loc_vae']]])),Tableau2[[#This Row],['[loc_musc']]]+Tableau2[[#This Row],['[loc_vae']]],"")</f>
        <v/>
      </c>
      <c r="AL138" s="35" t="s">
        <v>1358</v>
      </c>
      <c r="AM138" s="48" t="s">
        <v>1358</v>
      </c>
      <c r="AN138" s="35" t="s">
        <v>55</v>
      </c>
      <c r="AP138" s="37">
        <v>40</v>
      </c>
      <c r="AQ138" s="72">
        <v>40</v>
      </c>
      <c r="AR138" s="72">
        <v>40</v>
      </c>
      <c r="AS138" s="72">
        <f>Tableau2[[#This Row],['[km_sortie_corrige']]]*Tableau2[[#This Row],['[coef_red']]]</f>
        <v>0</v>
      </c>
      <c r="AT138" s="72">
        <f>Tableau2[[#This Row],['[km_sortie_corrige']]]*Tableau2[[#This Row],['[coef_red']]]*IF(Tableau2[[#This Row],['[type_trajet']]]="Boucle",0.4,1)</f>
        <v>0</v>
      </c>
      <c r="AU138" s="35" t="s">
        <v>1276</v>
      </c>
      <c r="AW138" s="35" t="s">
        <v>1277</v>
      </c>
      <c r="AX138" s="35">
        <v>1</v>
      </c>
      <c r="AY138" s="35">
        <v>0</v>
      </c>
      <c r="AZ138" s="35">
        <v>0</v>
      </c>
      <c r="BA138" s="35">
        <v>0</v>
      </c>
      <c r="BB138" s="35">
        <v>0</v>
      </c>
      <c r="BC138" s="35">
        <v>0</v>
      </c>
      <c r="BD138" s="35">
        <v>0</v>
      </c>
      <c r="BE138" s="35">
        <v>0</v>
      </c>
      <c r="BH138" s="37">
        <v>15</v>
      </c>
      <c r="BI138" s="48" t="str">
        <f>IF(OR(Tableau2[[#This Row],['[type_groupe']]]="En famille",Tableau2[[#This Row],['[type_groupe']]]="Avec des amis",Tableau2[[#This Row],['[type_groupe']]]="En club",Tableau2[[#This Row],['[type_groupe']]]="En groupe avec une agence ou TO"),"En groupe",Tableau2[[#This Row],['[type_groupe']]])</f>
        <v>En couple</v>
      </c>
      <c r="BJ138"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couple</v>
      </c>
      <c r="BK138" s="35" t="s">
        <v>1311</v>
      </c>
      <c r="BL138" s="35">
        <v>0</v>
      </c>
      <c r="BM138" s="35">
        <v>1</v>
      </c>
      <c r="BN138" s="35">
        <v>0</v>
      </c>
      <c r="BO138" s="35">
        <v>0</v>
      </c>
      <c r="BP138" s="35">
        <v>0</v>
      </c>
      <c r="BQ138" s="35">
        <v>0</v>
      </c>
      <c r="BR138" s="35">
        <v>0</v>
      </c>
      <c r="BU138" s="72">
        <f>Tableau2[[#This Row],['[nb_enfants']]]+Tableau2[[#This Row],['[nb_adultes']]]</f>
        <v>2</v>
      </c>
      <c r="BV138" s="72">
        <f>Tableau2[[#This Row],['[taille_totale_groupe']]]</f>
        <v>2</v>
      </c>
      <c r="BW138" s="37">
        <v>0</v>
      </c>
      <c r="BX138" s="37">
        <v>2</v>
      </c>
      <c r="BY138" s="35" t="s">
        <v>1304</v>
      </c>
      <c r="BZ138" s="35">
        <v>0</v>
      </c>
      <c r="CA138" s="35">
        <v>1</v>
      </c>
      <c r="CB138" s="35">
        <v>0</v>
      </c>
      <c r="CC138" s="35">
        <v>0</v>
      </c>
      <c r="CD138" s="35">
        <v>0</v>
      </c>
      <c r="CE138" s="35">
        <v>0</v>
      </c>
      <c r="CF138" s="35">
        <v>0</v>
      </c>
      <c r="CG138" s="35">
        <v>0</v>
      </c>
      <c r="CH138" s="35">
        <v>0</v>
      </c>
      <c r="CI138" s="35">
        <v>0</v>
      </c>
      <c r="CJ138" s="35">
        <v>0</v>
      </c>
      <c r="CK138" s="35">
        <v>0</v>
      </c>
      <c r="CL138" s="35">
        <v>0</v>
      </c>
      <c r="CO138" s="35" t="s">
        <v>1322</v>
      </c>
      <c r="CQ138" s="35" t="s">
        <v>1308</v>
      </c>
      <c r="CR138" s="35">
        <v>0</v>
      </c>
      <c r="CS138" s="35">
        <v>0</v>
      </c>
      <c r="CT138" s="35">
        <v>0</v>
      </c>
      <c r="CU138" s="35">
        <v>0</v>
      </c>
      <c r="CV138" s="35">
        <v>0</v>
      </c>
      <c r="CW138" s="35">
        <v>0</v>
      </c>
      <c r="CX138" s="35">
        <v>0</v>
      </c>
      <c r="CY138" s="35">
        <v>0</v>
      </c>
      <c r="CZ138" s="35">
        <v>0</v>
      </c>
      <c r="DA138" s="35">
        <v>0</v>
      </c>
      <c r="DB138" s="35">
        <v>0</v>
      </c>
      <c r="DC138" s="35">
        <v>0</v>
      </c>
      <c r="DD138" s="35">
        <v>1</v>
      </c>
      <c r="DI138" s="35" t="s">
        <v>1526</v>
      </c>
      <c r="DO138" s="35" t="s">
        <v>1293</v>
      </c>
      <c r="DP138" s="35">
        <v>1</v>
      </c>
      <c r="DQ138" s="35">
        <v>0</v>
      </c>
      <c r="DR138" s="35">
        <v>0</v>
      </c>
      <c r="DS138" s="35">
        <v>0</v>
      </c>
      <c r="DT138" s="35">
        <v>0</v>
      </c>
      <c r="DU138" s="35">
        <v>0</v>
      </c>
      <c r="DV138" s="35">
        <v>0</v>
      </c>
      <c r="DW138" s="35">
        <v>0</v>
      </c>
      <c r="DX138" s="35">
        <v>0</v>
      </c>
      <c r="DY138" s="35">
        <v>0</v>
      </c>
      <c r="DZ138" s="35">
        <v>0</v>
      </c>
      <c r="EA138" s="35">
        <v>0</v>
      </c>
      <c r="EB138" s="35">
        <v>0</v>
      </c>
      <c r="EC138" s="35">
        <v>0</v>
      </c>
      <c r="ED138" s="35">
        <v>0</v>
      </c>
      <c r="EE138" s="35">
        <v>0</v>
      </c>
      <c r="EL138" s="35">
        <v>3</v>
      </c>
      <c r="EM138" s="35">
        <v>4</v>
      </c>
      <c r="EN138" s="35">
        <v>2</v>
      </c>
      <c r="EO138" s="35">
        <v>3</v>
      </c>
      <c r="EP138" s="35">
        <v>4</v>
      </c>
      <c r="EQ138" s="35" t="s">
        <v>1599</v>
      </c>
      <c r="ER138" s="35" t="s">
        <v>1599</v>
      </c>
      <c r="ES138" s="35">
        <v>3</v>
      </c>
      <c r="ET138" s="35" t="s">
        <v>1599</v>
      </c>
      <c r="EU138" s="35">
        <v>3</v>
      </c>
      <c r="EV138" s="35">
        <v>2</v>
      </c>
      <c r="EW138" s="35" t="s">
        <v>1599</v>
      </c>
      <c r="EX138" s="35" t="s">
        <v>1599</v>
      </c>
      <c r="EY138" s="35" t="s">
        <v>1599</v>
      </c>
      <c r="EZ138" s="35">
        <v>4</v>
      </c>
      <c r="FA138" s="35" t="s">
        <v>1599</v>
      </c>
      <c r="FB138" s="35">
        <v>2</v>
      </c>
      <c r="FC138" s="35" t="s">
        <v>1599</v>
      </c>
      <c r="FD138" s="35" t="s">
        <v>1599</v>
      </c>
      <c r="FE138" s="35" t="s">
        <v>1599</v>
      </c>
      <c r="FF138" s="35" t="s">
        <v>1599</v>
      </c>
      <c r="FG138" s="35" t="s">
        <v>1599</v>
      </c>
      <c r="FH138" s="35" t="s">
        <v>1881</v>
      </c>
      <c r="FI138" s="35" t="s">
        <v>54</v>
      </c>
      <c r="FJ138"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touriste</v>
      </c>
      <c r="FK138" s="48" t="str">
        <f>IF(Tableau2[[#This Row],['[tour_exc']]]="excursionniste","exc",IF(Tableau2[[#This Row],['[categorie_corrige']]]="Itinérant","iti","tour"))</f>
        <v>tour</v>
      </c>
      <c r="FL138" s="48" t="str">
        <f>CONCATENATE(Tableau2[[#This Row],['[id_troncon']]],"-",Tableau2[[#This Row],['[profil']]])</f>
        <v>4-tour</v>
      </c>
      <c r="FM138" s="37">
        <v>7</v>
      </c>
      <c r="FN138" s="72">
        <v>7</v>
      </c>
      <c r="FO138" s="35" t="s">
        <v>1324</v>
      </c>
      <c r="FR138" s="48" t="s">
        <v>2024</v>
      </c>
      <c r="FS138" s="48" t="str">
        <f>IF(AND(ISTEXT(Tableau2[[#This Row],['[mode_heb_regroupe']]]),Tableau2[[#This Row],['[mode_heb_regroupe']]]="Non marchand"),"Non marchand",IF(AND(ISTEXT(Tableau2[[#This Row],['[mode_heb_regroupe']]]),Tableau2[[#This Row],['[mode_heb_regroupe']]]&lt;&gt;"Non marchand"),"Marchand",""))</f>
        <v>Marchand</v>
      </c>
      <c r="FT138" s="35" t="s">
        <v>1320</v>
      </c>
      <c r="FV138" s="35" t="s">
        <v>1527</v>
      </c>
      <c r="FY138" s="60" t="str">
        <f>IF(ISNUMBER(Tableau2[[#This Row],['[distance_heb_enq']]]),Tableau2[[#This Row],['[distance_heb_enq']]]*(1.1+0.3*EXP(-Tableau2[[#This Row],['[distance_heb_enq']]]/20)),"")</f>
        <v/>
      </c>
      <c r="FZ138" s="35" t="s">
        <v>1296</v>
      </c>
      <c r="GB138" s="35" t="s">
        <v>1284</v>
      </c>
      <c r="GM138" s="35"/>
      <c r="GN138" s="35" t="s">
        <v>201</v>
      </c>
      <c r="GO138" s="35">
        <v>0</v>
      </c>
      <c r="GP138" s="35">
        <v>1</v>
      </c>
      <c r="GQ138" s="35">
        <v>0</v>
      </c>
      <c r="GR138" s="35">
        <v>0</v>
      </c>
      <c r="GS138" s="35">
        <v>0</v>
      </c>
      <c r="GT138" s="35">
        <v>0</v>
      </c>
      <c r="GU138" s="35">
        <v>0</v>
      </c>
      <c r="GV138" s="35">
        <v>0</v>
      </c>
      <c r="GW138" s="35">
        <v>0</v>
      </c>
      <c r="GY138" s="48"/>
      <c r="HB138" s="48" t="str">
        <f>IF(ISNUMBER(Tableau2[[#This Row],['[tour_dep_to']]]),Tableau2[[#This Row],['[tour_dep_to']]]/Tableau2[[#This Row],['[tour_to_nb_jour']]],"")</f>
        <v/>
      </c>
      <c r="HE138" s="20"/>
      <c r="HF138" s="48" t="str">
        <f>IF(AND(ISTEXT(Tableau2[[#This Row],['[intention_dep']]]),Tableau2[[#This Row],['[tour_exc']]]="excursionniste"),Tableau2[[#This Row],['[intention_dep']]],"")</f>
        <v/>
      </c>
      <c r="HG138" s="48" t="str">
        <f>IF(AND(ISTEXT(Tableau2[[#This Row],['[intention_dep']]]),Tableau2[[#This Row],['[tour_exc']]]="touriste"),Tableau2[[#This Row],['[intention_dep']]],"")</f>
        <v/>
      </c>
      <c r="HJ138" s="20">
        <v>20</v>
      </c>
      <c r="HN138" s="20">
        <v>50</v>
      </c>
      <c r="HO138" s="20"/>
      <c r="HP138" s="20" t="s">
        <v>1599</v>
      </c>
      <c r="HQ138" s="20"/>
      <c r="HR138" s="20" t="s">
        <v>1599</v>
      </c>
      <c r="HS138" s="20"/>
      <c r="HT138" s="20" t="s">
        <v>1599</v>
      </c>
      <c r="HU138" s="20"/>
      <c r="HX138" s="20" t="s">
        <v>1599</v>
      </c>
      <c r="JW138"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pas exploitable</v>
      </c>
      <c r="JX138"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138" s="35" t="s">
        <v>1325</v>
      </c>
      <c r="KA138" s="35">
        <v>1</v>
      </c>
      <c r="KB138" s="35">
        <v>0</v>
      </c>
      <c r="KC138" s="35">
        <v>0</v>
      </c>
      <c r="KD138" s="35"/>
      <c r="KE138" s="48"/>
      <c r="KF138" s="35" t="s">
        <v>1528</v>
      </c>
      <c r="KG138" s="48"/>
      <c r="KH138" s="44"/>
      <c r="KI138" s="35" t="s">
        <v>177</v>
      </c>
      <c r="KL138" s="48" t="str">
        <f>IF(ISNUMBER(Tableau2[[#This Row],['[distance_domicile_enq']]]),Tableau2[[#This Row],['[distance_domicile_enq']]]*(1.1+0.3*EXP(-Tableau2[[#This Row],['[distance_domicile_enq']]]/20)),"")</f>
        <v/>
      </c>
      <c r="KN138" s="48"/>
      <c r="KO138" s="48"/>
      <c r="KP138" s="35">
        <v>64</v>
      </c>
      <c r="KQ138" s="35" t="s">
        <v>1282</v>
      </c>
      <c r="KR138" s="35" t="s">
        <v>1283</v>
      </c>
      <c r="KS138" s="35"/>
      <c r="KW138" s="35" t="s">
        <v>1284</v>
      </c>
    </row>
    <row r="139" spans="1:311" x14ac:dyDescent="0.2">
      <c r="A139" s="35" t="s">
        <v>1612</v>
      </c>
      <c r="B139" s="35" t="s">
        <v>568</v>
      </c>
      <c r="C139" s="35" t="s">
        <v>127</v>
      </c>
      <c r="D139" s="60">
        <v>2</v>
      </c>
      <c r="E139" s="48">
        <f>Tableau2[[#This Row],['[taille_totale_groupe_corrige']]]/Tableau2[[#This Row],['[nb_repondant_groupe']]]</f>
        <v>1</v>
      </c>
      <c r="F139" s="48"/>
      <c r="G139" s="48" t="str">
        <f>CONCATENATE(Tableau2[[#This Row],['[id_site_enq']]],"-",Tableau2[[#This Row],['[date_enq_num']]],"-",Tableau2[[#This Row],['[categorie_corrige']]])</f>
        <v>50-43235-</v>
      </c>
      <c r="H139" s="61">
        <v>2</v>
      </c>
      <c r="I139" s="35">
        <v>50</v>
      </c>
      <c r="J139" s="35" t="s">
        <v>795</v>
      </c>
      <c r="K139" s="36">
        <v>43235</v>
      </c>
      <c r="L139" s="37">
        <f t="shared" si="5"/>
        <v>43235</v>
      </c>
      <c r="M139" s="35">
        <v>12</v>
      </c>
      <c r="N139" s="35">
        <v>17</v>
      </c>
      <c r="P139" s="35">
        <v>43</v>
      </c>
      <c r="Q139" s="35">
        <v>4</v>
      </c>
      <c r="R139" s="60" t="str">
        <f>IF(OR(ISNUMBER(Tableau2[[#This Row],['[monvelo_musc']]]),ISNUMBER(Tableau2[[#This Row],['[monvelo_vae']]]),ISNUMBER(Tableau2[[#This Row],['[pret_musc']]]),ISNUMBER(Tableau2[[#This Row],['[pret_vae']]]),ISNUMBER(Tableau2[[#This Row],['[loc_vae']]]),ISNUMBER(Tableau2[[#This Row],['[loc_musc']]])),SUM(Tableau2[[#This Row],['[monvelo_musc']]:['[loc_vae']]]),"")</f>
        <v/>
      </c>
      <c r="S139" s="60" t="str">
        <f>IF(OR(ISNUMBER(Tableau2[[#This Row],['[monvelo_vae']]]),ISNUMBER(Tableau2[[#This Row],['[pret_vae']]]),ISNUMBER(Tableau2[[#This Row],['[loc_vae']]])),Tableau2[[#This Row],['[monvelo_vae']]]+Tableau2[[#This Row],['[pret_vae']]]+Tableau2[[#This Row],['[loc_vae']]],"")</f>
        <v/>
      </c>
      <c r="T139" s="60" t="str">
        <f>IF(OR(ISNUMBER(Tableau2[[#This Row],['[monvelo_musc']]]),ISNUMBER(Tableau2[[#This Row],['[pret_musc']]]),ISNUMBER(Tableau2[[#This Row],['[loc_musc']]])),Tableau2[[#This Row],['[monvelo_musc']]]+Tableau2[[#This Row],['[pret_musc']]]+Tableau2[[#This Row],['[loc_musc']]],"")</f>
        <v/>
      </c>
      <c r="U139" s="60" t="str">
        <f>IF(OR(ISNUMBER(Tableau2[[#This Row],['[loc_musc']]]),ISNUMBER(Tableau2[[#This Row],['[loc_vae']]])),Tableau2[[#This Row],['[loc_musc']]]+Tableau2[[#This Row],['[loc_vae']]],"")</f>
        <v/>
      </c>
      <c r="AL139" s="35" t="s">
        <v>1285</v>
      </c>
      <c r="AM139" s="48" t="s">
        <v>1285</v>
      </c>
      <c r="AN139" s="35" t="s">
        <v>52</v>
      </c>
      <c r="AP139" s="37">
        <v>40</v>
      </c>
      <c r="AQ139" s="72">
        <v>40</v>
      </c>
      <c r="AR139" s="72">
        <v>40</v>
      </c>
      <c r="AS139" s="72">
        <f>Tableau2[[#This Row],['[km_sortie_corrige']]]*Tableau2[[#This Row],['[coef_red']]]</f>
        <v>0</v>
      </c>
      <c r="AT139" s="72">
        <f>Tableau2[[#This Row],['[km_sortie_corrige']]]*Tableau2[[#This Row],['[coef_red']]]*IF(Tableau2[[#This Row],['[type_trajet']]]="Boucle",0.4,1)</f>
        <v>0</v>
      </c>
      <c r="AU139" s="35" t="s">
        <v>1340</v>
      </c>
      <c r="AW139" s="35" t="s">
        <v>1277</v>
      </c>
      <c r="AX139" s="35">
        <v>1</v>
      </c>
      <c r="AY139" s="35">
        <v>0</v>
      </c>
      <c r="AZ139" s="35">
        <v>0</v>
      </c>
      <c r="BA139" s="35">
        <v>0</v>
      </c>
      <c r="BB139" s="35">
        <v>0</v>
      </c>
      <c r="BC139" s="35">
        <v>0</v>
      </c>
      <c r="BD139" s="35">
        <v>0</v>
      </c>
      <c r="BE139" s="35">
        <v>0</v>
      </c>
      <c r="BH139" s="37">
        <v>10</v>
      </c>
      <c r="BI139" s="48" t="str">
        <f>IF(OR(Tableau2[[#This Row],['[type_groupe']]]="En famille",Tableau2[[#This Row],['[type_groupe']]]="Avec des amis",Tableau2[[#This Row],['[type_groupe']]]="En club",Tableau2[[#This Row],['[type_groupe']]]="En groupe avec une agence ou TO"),"En groupe",Tableau2[[#This Row],['[type_groupe']]])</f>
        <v>En couple</v>
      </c>
      <c r="BJ139"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couple</v>
      </c>
      <c r="BK139" s="35" t="s">
        <v>1311</v>
      </c>
      <c r="BL139" s="35">
        <v>0</v>
      </c>
      <c r="BM139" s="35">
        <v>1</v>
      </c>
      <c r="BN139" s="35">
        <v>0</v>
      </c>
      <c r="BO139" s="35">
        <v>0</v>
      </c>
      <c r="BP139" s="35">
        <v>0</v>
      </c>
      <c r="BQ139" s="35">
        <v>0</v>
      </c>
      <c r="BR139" s="35">
        <v>0</v>
      </c>
      <c r="BU139" s="72">
        <f>Tableau2[[#This Row],['[nb_enfants']]]+Tableau2[[#This Row],['[nb_adultes']]]</f>
        <v>2</v>
      </c>
      <c r="BV139" s="72">
        <f>Tableau2[[#This Row],['[taille_totale_groupe']]]</f>
        <v>2</v>
      </c>
      <c r="BW139" s="37">
        <v>0</v>
      </c>
      <c r="BX139" s="37">
        <v>2</v>
      </c>
      <c r="BY139" s="35" t="s">
        <v>1663</v>
      </c>
      <c r="BZ139" s="35">
        <v>0</v>
      </c>
      <c r="CA139" s="35">
        <v>1</v>
      </c>
      <c r="CB139" s="35">
        <v>0</v>
      </c>
      <c r="CC139" s="35">
        <v>1</v>
      </c>
      <c r="CD139" s="35">
        <v>0</v>
      </c>
      <c r="CE139" s="35">
        <v>0</v>
      </c>
      <c r="CF139" s="35">
        <v>0</v>
      </c>
      <c r="CG139" s="35">
        <v>0</v>
      </c>
      <c r="CH139" s="35">
        <v>0</v>
      </c>
      <c r="CI139" s="35">
        <v>0</v>
      </c>
      <c r="CJ139" s="35">
        <v>0</v>
      </c>
      <c r="CK139" s="35">
        <v>0</v>
      </c>
      <c r="CL139" s="35">
        <v>0</v>
      </c>
      <c r="CO139" s="35" t="s">
        <v>1291</v>
      </c>
      <c r="CP139" s="35">
        <v>20</v>
      </c>
      <c r="CQ139" s="35" t="s">
        <v>1727</v>
      </c>
      <c r="CR139" s="35">
        <v>1</v>
      </c>
      <c r="CS139" s="35">
        <v>0</v>
      </c>
      <c r="CT139" s="35">
        <v>0</v>
      </c>
      <c r="CU139" s="35">
        <v>0</v>
      </c>
      <c r="CV139" s="35">
        <v>0</v>
      </c>
      <c r="CW139" s="35">
        <v>0</v>
      </c>
      <c r="CX139" s="35">
        <v>0</v>
      </c>
      <c r="CY139" s="35">
        <v>1</v>
      </c>
      <c r="CZ139" s="35">
        <v>0</v>
      </c>
      <c r="DA139" s="35">
        <v>0</v>
      </c>
      <c r="DB139" s="35">
        <v>0</v>
      </c>
      <c r="DC139" s="35">
        <v>0</v>
      </c>
      <c r="DD139" s="35">
        <v>0</v>
      </c>
      <c r="DO139" s="35" t="s">
        <v>1815</v>
      </c>
      <c r="DP139" s="35">
        <v>1</v>
      </c>
      <c r="DQ139" s="35">
        <v>1</v>
      </c>
      <c r="DR139" s="35">
        <v>0</v>
      </c>
      <c r="DS139" s="35">
        <v>0</v>
      </c>
      <c r="DT139" s="35">
        <v>0</v>
      </c>
      <c r="DU139" s="35">
        <v>0</v>
      </c>
      <c r="DV139" s="35">
        <v>0</v>
      </c>
      <c r="DW139" s="35">
        <v>1</v>
      </c>
      <c r="DX139" s="35">
        <v>0</v>
      </c>
      <c r="DY139" s="35">
        <v>0</v>
      </c>
      <c r="DZ139" s="35">
        <v>0</v>
      </c>
      <c r="EA139" s="35">
        <v>0</v>
      </c>
      <c r="EB139" s="35">
        <v>0</v>
      </c>
      <c r="EC139" s="35">
        <v>0</v>
      </c>
      <c r="ED139" s="35">
        <v>0</v>
      </c>
      <c r="EE139" s="35">
        <v>0</v>
      </c>
      <c r="EL139" s="35">
        <v>4</v>
      </c>
      <c r="EM139" s="35">
        <v>4</v>
      </c>
      <c r="EN139" s="35">
        <v>4</v>
      </c>
      <c r="EO139" s="35">
        <v>4</v>
      </c>
      <c r="EP139" s="35">
        <v>4</v>
      </c>
      <c r="EQ139" s="35">
        <v>4</v>
      </c>
      <c r="ER139" s="35" t="s">
        <v>1599</v>
      </c>
      <c r="ES139" s="35">
        <v>3</v>
      </c>
      <c r="ET139" s="35" t="s">
        <v>1599</v>
      </c>
      <c r="EU139" s="35">
        <v>4</v>
      </c>
      <c r="EV139" s="35" t="s">
        <v>1599</v>
      </c>
      <c r="EW139" s="35">
        <v>4</v>
      </c>
      <c r="EX139" s="35">
        <v>3</v>
      </c>
      <c r="EY139" s="35">
        <v>3</v>
      </c>
      <c r="EZ139" s="35">
        <v>3</v>
      </c>
      <c r="FA139" s="35">
        <v>3</v>
      </c>
      <c r="FB139" s="35">
        <v>4</v>
      </c>
      <c r="FC139" s="35">
        <v>3</v>
      </c>
      <c r="FD139" s="35" t="s">
        <v>1599</v>
      </c>
      <c r="FE139" s="35" t="s">
        <v>1599</v>
      </c>
      <c r="FF139" s="35" t="s">
        <v>1599</v>
      </c>
      <c r="FG139" s="35" t="s">
        <v>1599</v>
      </c>
      <c r="FH139" s="35" t="s">
        <v>1881</v>
      </c>
      <c r="FI139" s="35" t="s">
        <v>54</v>
      </c>
      <c r="FJ139"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touriste</v>
      </c>
      <c r="FK139" s="48" t="str">
        <f>IF(Tableau2[[#This Row],['[tour_exc']]]="excursionniste","exc",IF(Tableau2[[#This Row],['[categorie_corrige']]]="Itinérant","iti","tour"))</f>
        <v>tour</v>
      </c>
      <c r="FL139" s="48" t="str">
        <f>CONCATENATE(Tableau2[[#This Row],['[id_troncon']]],"-",Tableau2[[#This Row],['[profil']]])</f>
        <v>4-tour</v>
      </c>
      <c r="FM139" s="37">
        <v>6</v>
      </c>
      <c r="FN139" s="72">
        <v>6</v>
      </c>
      <c r="FO139" s="35" t="s">
        <v>1318</v>
      </c>
      <c r="FR139" s="48" t="s">
        <v>2022</v>
      </c>
      <c r="FS139" s="48" t="str">
        <f>IF(AND(ISTEXT(Tableau2[[#This Row],['[mode_heb_regroupe']]]),Tableau2[[#This Row],['[mode_heb_regroupe']]]="Non marchand"),"Non marchand",IF(AND(ISTEXT(Tableau2[[#This Row],['[mode_heb_regroupe']]]),Tableau2[[#This Row],['[mode_heb_regroupe']]]&lt;&gt;"Non marchand"),"Marchand",""))</f>
        <v>Marchand</v>
      </c>
      <c r="FT139" s="35" t="s">
        <v>54</v>
      </c>
      <c r="FU139" s="37">
        <v>10</v>
      </c>
      <c r="FV139" s="35" t="s">
        <v>795</v>
      </c>
      <c r="FY139" s="60" t="str">
        <f>IF(ISNUMBER(Tableau2[[#This Row],['[distance_heb_enq']]]),Tableau2[[#This Row],['[distance_heb_enq']]]*(1.1+0.3*EXP(-Tableau2[[#This Row],['[distance_heb_enq']]]/20)),"")</f>
        <v/>
      </c>
      <c r="FZ139" s="35" t="s">
        <v>1317</v>
      </c>
      <c r="GB139" s="35" t="s">
        <v>1284</v>
      </c>
      <c r="GD139" s="35">
        <v>200</v>
      </c>
      <c r="GE139" s="35" t="s">
        <v>795</v>
      </c>
      <c r="GH139" s="48">
        <v>43</v>
      </c>
      <c r="GK139" s="48">
        <v>43</v>
      </c>
      <c r="GL139" s="35" t="s">
        <v>795</v>
      </c>
      <c r="GM139" s="35" t="s">
        <v>1349</v>
      </c>
      <c r="GN139" s="35" t="s">
        <v>201</v>
      </c>
      <c r="GO139" s="35">
        <v>0</v>
      </c>
      <c r="GP139" s="35">
        <v>1</v>
      </c>
      <c r="GQ139" s="35">
        <v>0</v>
      </c>
      <c r="GR139" s="35">
        <v>0</v>
      </c>
      <c r="GS139" s="35">
        <v>0</v>
      </c>
      <c r="GT139" s="35">
        <v>0</v>
      </c>
      <c r="GU139" s="35">
        <v>0</v>
      </c>
      <c r="GV139" s="35">
        <v>0</v>
      </c>
      <c r="GW139" s="35">
        <v>0</v>
      </c>
      <c r="GY139" s="48"/>
      <c r="HB139" s="48" t="str">
        <f>IF(ISNUMBER(Tableau2[[#This Row],['[tour_dep_to']]]),Tableau2[[#This Row],['[tour_dep_to']]]/Tableau2[[#This Row],['[tour_to_nb_jour']]],"")</f>
        <v/>
      </c>
      <c r="HE139" s="20"/>
      <c r="HF139" s="48" t="str">
        <f>IF(AND(ISTEXT(Tableau2[[#This Row],['[intention_dep']]]),Tableau2[[#This Row],['[tour_exc']]]="excursionniste"),Tableau2[[#This Row],['[intention_dep']]],"")</f>
        <v/>
      </c>
      <c r="HG139" s="48" t="str">
        <f>IF(AND(ISTEXT(Tableau2[[#This Row],['[intention_dep']]]),Tableau2[[#This Row],['[tour_exc']]]="touriste"),Tableau2[[#This Row],['[intention_dep']]],"")</f>
        <v/>
      </c>
      <c r="HJ139" s="20">
        <v>90</v>
      </c>
      <c r="HN139" s="20">
        <v>70</v>
      </c>
      <c r="HO139" s="20"/>
      <c r="HP139" s="20" t="s">
        <v>1599</v>
      </c>
      <c r="HQ139" s="20"/>
      <c r="HR139" s="20" t="s">
        <v>1599</v>
      </c>
      <c r="HS139" s="20"/>
      <c r="HT139" s="20" t="s">
        <v>1599</v>
      </c>
      <c r="HU139" s="20"/>
      <c r="HX139" s="20" t="s">
        <v>1599</v>
      </c>
      <c r="JW139"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pas exploitable</v>
      </c>
      <c r="JX139"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139" s="35" t="s">
        <v>1325</v>
      </c>
      <c r="KA139" s="35">
        <v>1</v>
      </c>
      <c r="KB139" s="35">
        <v>0</v>
      </c>
      <c r="KC139" s="35">
        <v>0</v>
      </c>
      <c r="KD139" s="35"/>
      <c r="KE139" s="48"/>
      <c r="KF139" s="35" t="s">
        <v>1529</v>
      </c>
      <c r="KG139" s="48"/>
      <c r="KH139" s="44">
        <v>18390</v>
      </c>
      <c r="KI139" s="35" t="s">
        <v>1281</v>
      </c>
      <c r="KL139" s="48" t="str">
        <f>IF(ISNUMBER(Tableau2[[#This Row],['[distance_domicile_enq']]]),Tableau2[[#This Row],['[distance_domicile_enq']]]*(1.1+0.3*EXP(-Tableau2[[#This Row],['[distance_domicile_enq']]]/20)),"")</f>
        <v/>
      </c>
      <c r="KN139" s="48"/>
      <c r="KO139" s="48"/>
      <c r="KP139" s="35">
        <v>53</v>
      </c>
      <c r="KQ139" s="35" t="s">
        <v>1301</v>
      </c>
      <c r="KR139" s="35" t="s">
        <v>1302</v>
      </c>
      <c r="KS139" s="35"/>
      <c r="KU139" s="35">
        <v>5000</v>
      </c>
      <c r="KW139" s="35" t="s">
        <v>1303</v>
      </c>
    </row>
    <row r="140" spans="1:311" x14ac:dyDescent="0.2">
      <c r="A140" s="35" t="s">
        <v>1612</v>
      </c>
      <c r="B140" s="35" t="s">
        <v>568</v>
      </c>
      <c r="C140" s="35" t="s">
        <v>128</v>
      </c>
      <c r="D140" s="60">
        <v>2</v>
      </c>
      <c r="E140" s="48">
        <f>Tableau2[[#This Row],['[taille_totale_groupe_corrige']]]/Tableau2[[#This Row],['[nb_repondant_groupe']]]</f>
        <v>1</v>
      </c>
      <c r="F140" s="48"/>
      <c r="G140" s="48" t="str">
        <f>CONCATENATE(Tableau2[[#This Row],['[id_site_enq']]],"-",Tableau2[[#This Row],['[date_enq_num']]],"-",Tableau2[[#This Row],['[categorie_corrige']]])</f>
        <v>50-43235-</v>
      </c>
      <c r="H140" s="61">
        <v>2</v>
      </c>
      <c r="I140" s="35">
        <v>50</v>
      </c>
      <c r="J140" s="35" t="s">
        <v>795</v>
      </c>
      <c r="K140" s="36">
        <v>43235</v>
      </c>
      <c r="L140" s="37">
        <f t="shared" si="5"/>
        <v>43235</v>
      </c>
      <c r="M140" s="35">
        <v>12</v>
      </c>
      <c r="N140" s="35">
        <v>17</v>
      </c>
      <c r="P140" s="35">
        <v>43</v>
      </c>
      <c r="Q140" s="35">
        <v>4</v>
      </c>
      <c r="R140" s="60" t="str">
        <f>IF(OR(ISNUMBER(Tableau2[[#This Row],['[monvelo_musc']]]),ISNUMBER(Tableau2[[#This Row],['[monvelo_vae']]]),ISNUMBER(Tableau2[[#This Row],['[pret_musc']]]),ISNUMBER(Tableau2[[#This Row],['[pret_vae']]]),ISNUMBER(Tableau2[[#This Row],['[loc_vae']]]),ISNUMBER(Tableau2[[#This Row],['[loc_musc']]])),SUM(Tableau2[[#This Row],['[monvelo_musc']]:['[loc_vae']]]),"")</f>
        <v/>
      </c>
      <c r="S140" s="60" t="str">
        <f>IF(OR(ISNUMBER(Tableau2[[#This Row],['[monvelo_vae']]]),ISNUMBER(Tableau2[[#This Row],['[pret_vae']]]),ISNUMBER(Tableau2[[#This Row],['[loc_vae']]])),Tableau2[[#This Row],['[monvelo_vae']]]+Tableau2[[#This Row],['[pret_vae']]]+Tableau2[[#This Row],['[loc_vae']]],"")</f>
        <v/>
      </c>
      <c r="T140" s="60" t="str">
        <f>IF(OR(ISNUMBER(Tableau2[[#This Row],['[monvelo_musc']]]),ISNUMBER(Tableau2[[#This Row],['[pret_musc']]]),ISNUMBER(Tableau2[[#This Row],['[loc_musc']]])),Tableau2[[#This Row],['[monvelo_musc']]]+Tableau2[[#This Row],['[pret_musc']]]+Tableau2[[#This Row],['[loc_musc']]],"")</f>
        <v/>
      </c>
      <c r="U140" s="60" t="str">
        <f>IF(OR(ISNUMBER(Tableau2[[#This Row],['[loc_musc']]]),ISNUMBER(Tableau2[[#This Row],['[loc_vae']]])),Tableau2[[#This Row],['[loc_musc']]]+Tableau2[[#This Row],['[loc_vae']]],"")</f>
        <v/>
      </c>
      <c r="AL140" s="35" t="s">
        <v>1285</v>
      </c>
      <c r="AM140" s="48" t="s">
        <v>1285</v>
      </c>
      <c r="AN140" s="35" t="s">
        <v>52</v>
      </c>
      <c r="AP140" s="37">
        <v>25</v>
      </c>
      <c r="AQ140" s="72">
        <v>25</v>
      </c>
      <c r="AR140" s="72">
        <v>25</v>
      </c>
      <c r="AS140" s="72">
        <f>Tableau2[[#This Row],['[km_sortie_corrige']]]*Tableau2[[#This Row],['[coef_red']]]</f>
        <v>0</v>
      </c>
      <c r="AT140" s="72">
        <f>Tableau2[[#This Row],['[km_sortie_corrige']]]*Tableau2[[#This Row],['[coef_red']]]*IF(Tableau2[[#This Row],['[type_trajet']]]="Boucle",0.4,1)</f>
        <v>0</v>
      </c>
      <c r="AU140" s="35" t="s">
        <v>1340</v>
      </c>
      <c r="AW140" s="35" t="s">
        <v>1277</v>
      </c>
      <c r="AX140" s="35">
        <v>1</v>
      </c>
      <c r="AY140" s="35">
        <v>0</v>
      </c>
      <c r="AZ140" s="35">
        <v>0</v>
      </c>
      <c r="BA140" s="35">
        <v>0</v>
      </c>
      <c r="BB140" s="35">
        <v>0</v>
      </c>
      <c r="BC140" s="35">
        <v>0</v>
      </c>
      <c r="BD140" s="35">
        <v>0</v>
      </c>
      <c r="BE140" s="35">
        <v>0</v>
      </c>
      <c r="BH140" s="37">
        <v>7</v>
      </c>
      <c r="BI140" s="48" t="str">
        <f>IF(OR(Tableau2[[#This Row],['[type_groupe']]]="En famille",Tableau2[[#This Row],['[type_groupe']]]="Avec des amis",Tableau2[[#This Row],['[type_groupe']]]="En club",Tableau2[[#This Row],['[type_groupe']]]="En groupe avec une agence ou TO"),"En groupe",Tableau2[[#This Row],['[type_groupe']]])</f>
        <v>En couple</v>
      </c>
      <c r="BJ140"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couple</v>
      </c>
      <c r="BK140" s="35" t="s">
        <v>1311</v>
      </c>
      <c r="BL140" s="35">
        <v>0</v>
      </c>
      <c r="BM140" s="35">
        <v>1</v>
      </c>
      <c r="BN140" s="35">
        <v>0</v>
      </c>
      <c r="BO140" s="35">
        <v>0</v>
      </c>
      <c r="BP140" s="35">
        <v>0</v>
      </c>
      <c r="BQ140" s="35">
        <v>0</v>
      </c>
      <c r="BR140" s="35">
        <v>0</v>
      </c>
      <c r="BU140" s="72">
        <f>Tableau2[[#This Row],['[nb_enfants']]]+Tableau2[[#This Row],['[nb_adultes']]]</f>
        <v>2</v>
      </c>
      <c r="BV140" s="72">
        <f>Tableau2[[#This Row],['[taille_totale_groupe']]]</f>
        <v>2</v>
      </c>
      <c r="BW140" s="37">
        <v>0</v>
      </c>
      <c r="BX140" s="37">
        <v>2</v>
      </c>
      <c r="BY140" s="35" t="s">
        <v>1304</v>
      </c>
      <c r="BZ140" s="35">
        <v>0</v>
      </c>
      <c r="CA140" s="35">
        <v>1</v>
      </c>
      <c r="CB140" s="35">
        <v>0</v>
      </c>
      <c r="CC140" s="35">
        <v>0</v>
      </c>
      <c r="CD140" s="35">
        <v>0</v>
      </c>
      <c r="CE140" s="35">
        <v>0</v>
      </c>
      <c r="CF140" s="35">
        <v>0</v>
      </c>
      <c r="CG140" s="35">
        <v>0</v>
      </c>
      <c r="CH140" s="35">
        <v>0</v>
      </c>
      <c r="CI140" s="35">
        <v>0</v>
      </c>
      <c r="CJ140" s="35">
        <v>0</v>
      </c>
      <c r="CK140" s="35">
        <v>0</v>
      </c>
      <c r="CL140" s="35">
        <v>0</v>
      </c>
      <c r="CO140" s="35" t="s">
        <v>1322</v>
      </c>
      <c r="CP140" s="35">
        <v>20</v>
      </c>
      <c r="CQ140" s="35" t="s">
        <v>1771</v>
      </c>
      <c r="CR140" s="35">
        <v>1</v>
      </c>
      <c r="CS140" s="35">
        <v>0</v>
      </c>
      <c r="CT140" s="35">
        <v>1</v>
      </c>
      <c r="CU140" s="35">
        <v>0</v>
      </c>
      <c r="CV140" s="35">
        <v>0</v>
      </c>
      <c r="CW140" s="35">
        <v>0</v>
      </c>
      <c r="CX140" s="35">
        <v>1</v>
      </c>
      <c r="CY140" s="35">
        <v>1</v>
      </c>
      <c r="CZ140" s="35">
        <v>0</v>
      </c>
      <c r="DA140" s="35">
        <v>1</v>
      </c>
      <c r="DB140" s="35">
        <v>0</v>
      </c>
      <c r="DC140" s="35">
        <v>0</v>
      </c>
      <c r="DD140" s="35">
        <v>0</v>
      </c>
      <c r="DF140" s="35" t="s">
        <v>1530</v>
      </c>
      <c r="DO140" s="35" t="s">
        <v>1853</v>
      </c>
      <c r="DP140" s="35">
        <v>0</v>
      </c>
      <c r="DQ140" s="35">
        <v>0</v>
      </c>
      <c r="DR140" s="35">
        <v>0</v>
      </c>
      <c r="DS140" s="35">
        <v>1</v>
      </c>
      <c r="DT140" s="35">
        <v>0</v>
      </c>
      <c r="DU140" s="35">
        <v>1</v>
      </c>
      <c r="DV140" s="35">
        <v>1</v>
      </c>
      <c r="DW140" s="35">
        <v>1</v>
      </c>
      <c r="DX140" s="35">
        <v>0</v>
      </c>
      <c r="DY140" s="35">
        <v>0</v>
      </c>
      <c r="DZ140" s="35">
        <v>0</v>
      </c>
      <c r="EA140" s="35">
        <v>0</v>
      </c>
      <c r="EB140" s="35">
        <v>1</v>
      </c>
      <c r="EC140" s="35">
        <v>0</v>
      </c>
      <c r="ED140" s="35">
        <v>0</v>
      </c>
      <c r="EE140" s="35">
        <v>0</v>
      </c>
      <c r="EL140" s="35">
        <v>4</v>
      </c>
      <c r="EM140" s="35">
        <v>4</v>
      </c>
      <c r="EN140" s="35">
        <v>4</v>
      </c>
      <c r="EO140" s="35">
        <v>4</v>
      </c>
      <c r="EP140" s="35">
        <v>4</v>
      </c>
      <c r="EQ140" s="35">
        <v>4</v>
      </c>
      <c r="ER140" s="35">
        <v>4</v>
      </c>
      <c r="ES140" s="35">
        <v>3</v>
      </c>
      <c r="ET140" s="35">
        <v>3</v>
      </c>
      <c r="EU140" s="35">
        <v>4</v>
      </c>
      <c r="EV140" s="35" t="s">
        <v>1599</v>
      </c>
      <c r="EW140" s="35">
        <v>4</v>
      </c>
      <c r="EX140" s="35" t="s">
        <v>1599</v>
      </c>
      <c r="EY140" s="35" t="s">
        <v>1599</v>
      </c>
      <c r="EZ140" s="35">
        <v>3</v>
      </c>
      <c r="FA140" s="35">
        <v>3</v>
      </c>
      <c r="FB140" s="35">
        <v>4</v>
      </c>
      <c r="FC140" s="35" t="s">
        <v>1599</v>
      </c>
      <c r="FD140" s="35" t="s">
        <v>1599</v>
      </c>
      <c r="FE140" s="35" t="s">
        <v>1599</v>
      </c>
      <c r="FF140" s="35" t="s">
        <v>1599</v>
      </c>
      <c r="FG140" s="35" t="s">
        <v>1599</v>
      </c>
      <c r="FH140" s="35" t="s">
        <v>1296</v>
      </c>
      <c r="FI140" s="35" t="s">
        <v>54</v>
      </c>
      <c r="FJ140"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touriste</v>
      </c>
      <c r="FK140" s="48" t="str">
        <f>IF(Tableau2[[#This Row],['[tour_exc']]]="excursionniste","exc",IF(Tableau2[[#This Row],['[categorie_corrige']]]="Itinérant","iti","tour"))</f>
        <v>tour</v>
      </c>
      <c r="FL140" s="48" t="str">
        <f>CONCATENATE(Tableau2[[#This Row],['[id_troncon']]],"-",Tableau2[[#This Row],['[profil']]])</f>
        <v>4-tour</v>
      </c>
      <c r="FM140" s="37">
        <v>4</v>
      </c>
      <c r="FN140" s="72">
        <v>4</v>
      </c>
      <c r="FO140" s="35" t="s">
        <v>1318</v>
      </c>
      <c r="FR140" s="48" t="s">
        <v>2022</v>
      </c>
      <c r="FS140" s="48" t="str">
        <f>IF(AND(ISTEXT(Tableau2[[#This Row],['[mode_heb_regroupe']]]),Tableau2[[#This Row],['[mode_heb_regroupe']]]="Non marchand"),"Non marchand",IF(AND(ISTEXT(Tableau2[[#This Row],['[mode_heb_regroupe']]]),Tableau2[[#This Row],['[mode_heb_regroupe']]]&lt;&gt;"Non marchand"),"Marchand",""))</f>
        <v>Marchand</v>
      </c>
      <c r="FT140" s="35" t="s">
        <v>54</v>
      </c>
      <c r="FU140" s="37">
        <v>20</v>
      </c>
      <c r="FV140" s="35" t="s">
        <v>795</v>
      </c>
      <c r="FY140" s="60" t="str">
        <f>IF(ISNUMBER(Tableau2[[#This Row],['[distance_heb_enq']]]),Tableau2[[#This Row],['[distance_heb_enq']]]*(1.1+0.3*EXP(-Tableau2[[#This Row],['[distance_heb_enq']]]/20)),"")</f>
        <v/>
      </c>
      <c r="FZ140" s="35" t="s">
        <v>1296</v>
      </c>
      <c r="GB140" s="35" t="s">
        <v>1284</v>
      </c>
      <c r="GD140" s="35">
        <v>200</v>
      </c>
      <c r="GE140" s="35" t="s">
        <v>795</v>
      </c>
      <c r="GH140" s="48">
        <v>43</v>
      </c>
      <c r="GK140" s="48">
        <v>43</v>
      </c>
      <c r="GL140" s="35" t="s">
        <v>795</v>
      </c>
      <c r="GM140" s="35" t="s">
        <v>1349</v>
      </c>
      <c r="GN140" s="35" t="s">
        <v>201</v>
      </c>
      <c r="GO140" s="35">
        <v>0</v>
      </c>
      <c r="GP140" s="35">
        <v>1</v>
      </c>
      <c r="GQ140" s="35">
        <v>0</v>
      </c>
      <c r="GR140" s="35">
        <v>0</v>
      </c>
      <c r="GS140" s="35">
        <v>0</v>
      </c>
      <c r="GT140" s="35">
        <v>0</v>
      </c>
      <c r="GU140" s="35">
        <v>0</v>
      </c>
      <c r="GV140" s="35">
        <v>0</v>
      </c>
      <c r="GW140" s="35">
        <v>0</v>
      </c>
      <c r="GY140" s="48"/>
      <c r="HB140" s="48" t="str">
        <f>IF(ISNUMBER(Tableau2[[#This Row],['[tour_dep_to']]]),Tableau2[[#This Row],['[tour_dep_to']]]/Tableau2[[#This Row],['[tour_to_nb_jour']]],"")</f>
        <v/>
      </c>
      <c r="HE140" s="20"/>
      <c r="HF140" s="48" t="str">
        <f>IF(AND(ISTEXT(Tableau2[[#This Row],['[intention_dep']]]),Tableau2[[#This Row],['[tour_exc']]]="excursionniste"),Tableau2[[#This Row],['[intention_dep']]],"")</f>
        <v/>
      </c>
      <c r="HG140" s="48" t="str">
        <f>IF(AND(ISTEXT(Tableau2[[#This Row],['[intention_dep']]]),Tableau2[[#This Row],['[tour_exc']]]="touriste"),Tableau2[[#This Row],['[intention_dep']]],"")</f>
        <v/>
      </c>
      <c r="HJ140" s="20">
        <v>90</v>
      </c>
      <c r="HN140" s="20">
        <v>60</v>
      </c>
      <c r="HO140" s="20"/>
      <c r="HP140" s="20">
        <v>10</v>
      </c>
      <c r="HQ140" s="20"/>
      <c r="HR140" s="20">
        <v>10</v>
      </c>
      <c r="HS140" s="20"/>
      <c r="HT140" s="20" t="s">
        <v>1599</v>
      </c>
      <c r="HU140" s="20"/>
      <c r="HX140" s="20">
        <v>10</v>
      </c>
      <c r="JW140"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pas exploitable</v>
      </c>
      <c r="JX140"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140" s="35" t="s">
        <v>1325</v>
      </c>
      <c r="KA140" s="35">
        <v>1</v>
      </c>
      <c r="KB140" s="35">
        <v>0</v>
      </c>
      <c r="KC140" s="35">
        <v>0</v>
      </c>
      <c r="KD140" s="35"/>
      <c r="KE140" s="48"/>
      <c r="KF140" s="35" t="s">
        <v>1529</v>
      </c>
      <c r="KG140" s="48"/>
      <c r="KH140" s="44">
        <v>18391</v>
      </c>
      <c r="KI140" s="35" t="s">
        <v>1281</v>
      </c>
      <c r="KL140" s="48" t="str">
        <f>IF(ISNUMBER(Tableau2[[#This Row],['[distance_domicile_enq']]]),Tableau2[[#This Row],['[distance_domicile_enq']]]*(1.1+0.3*EXP(-Tableau2[[#This Row],['[distance_domicile_enq']]]/20)),"")</f>
        <v/>
      </c>
      <c r="KN140" s="48"/>
      <c r="KO140" s="48"/>
      <c r="KP140" s="35">
        <v>62</v>
      </c>
      <c r="KQ140" s="35" t="s">
        <v>1282</v>
      </c>
      <c r="KR140" s="35" t="s">
        <v>1283</v>
      </c>
      <c r="KS140" s="35"/>
      <c r="KU140" s="35">
        <v>5000</v>
      </c>
      <c r="KW140" s="35" t="s">
        <v>1303</v>
      </c>
    </row>
    <row r="141" spans="1:311" x14ac:dyDescent="0.2">
      <c r="A141" s="35" t="s">
        <v>1612</v>
      </c>
      <c r="B141" s="35" t="s">
        <v>568</v>
      </c>
      <c r="C141" s="35" t="s">
        <v>129</v>
      </c>
      <c r="D141" s="60">
        <v>1</v>
      </c>
      <c r="E141" s="48">
        <f>Tableau2[[#This Row],['[taille_totale_groupe_corrige']]]/Tableau2[[#This Row],['[nb_repondant_groupe']]]</f>
        <v>2</v>
      </c>
      <c r="F141" s="48"/>
      <c r="G141" s="48" t="str">
        <f>CONCATENATE(Tableau2[[#This Row],['[id_site_enq']]],"-",Tableau2[[#This Row],['[date_enq_num']]],"-",Tableau2[[#This Row],['[categorie_corrige']]])</f>
        <v>50-43235-</v>
      </c>
      <c r="H141" s="61">
        <v>1</v>
      </c>
      <c r="I141" s="35">
        <v>50</v>
      </c>
      <c r="J141" s="35" t="s">
        <v>795</v>
      </c>
      <c r="K141" s="36">
        <v>43235</v>
      </c>
      <c r="L141" s="37">
        <f t="shared" si="5"/>
        <v>43235</v>
      </c>
      <c r="M141" s="35">
        <v>12</v>
      </c>
      <c r="N141" s="35">
        <v>17</v>
      </c>
      <c r="P141" s="35">
        <v>43</v>
      </c>
      <c r="Q141" s="35">
        <v>4</v>
      </c>
      <c r="R141" s="60" t="str">
        <f>IF(OR(ISNUMBER(Tableau2[[#This Row],['[monvelo_musc']]]),ISNUMBER(Tableau2[[#This Row],['[monvelo_vae']]]),ISNUMBER(Tableau2[[#This Row],['[pret_musc']]]),ISNUMBER(Tableau2[[#This Row],['[pret_vae']]]),ISNUMBER(Tableau2[[#This Row],['[loc_vae']]]),ISNUMBER(Tableau2[[#This Row],['[loc_musc']]])),SUM(Tableau2[[#This Row],['[monvelo_musc']]:['[loc_vae']]]),"")</f>
        <v/>
      </c>
      <c r="S141" s="60" t="str">
        <f>IF(OR(ISNUMBER(Tableau2[[#This Row],['[monvelo_vae']]]),ISNUMBER(Tableau2[[#This Row],['[pret_vae']]]),ISNUMBER(Tableau2[[#This Row],['[loc_vae']]])),Tableau2[[#This Row],['[monvelo_vae']]]+Tableau2[[#This Row],['[pret_vae']]]+Tableau2[[#This Row],['[loc_vae']]],"")</f>
        <v/>
      </c>
      <c r="T141" s="60" t="str">
        <f>IF(OR(ISNUMBER(Tableau2[[#This Row],['[monvelo_musc']]]),ISNUMBER(Tableau2[[#This Row],['[pret_musc']]]),ISNUMBER(Tableau2[[#This Row],['[loc_musc']]])),Tableau2[[#This Row],['[monvelo_musc']]]+Tableau2[[#This Row],['[pret_musc']]]+Tableau2[[#This Row],['[loc_musc']]],"")</f>
        <v/>
      </c>
      <c r="U141" s="60" t="str">
        <f>IF(OR(ISNUMBER(Tableau2[[#This Row],['[loc_musc']]]),ISNUMBER(Tableau2[[#This Row],['[loc_vae']]])),Tableau2[[#This Row],['[loc_musc']]]+Tableau2[[#This Row],['[loc_vae']]],"")</f>
        <v/>
      </c>
      <c r="AL141" s="35" t="s">
        <v>1339</v>
      </c>
      <c r="AM141" s="48" t="s">
        <v>1339</v>
      </c>
      <c r="AN141" s="35" t="s">
        <v>1275</v>
      </c>
      <c r="AP141" s="37">
        <v>20</v>
      </c>
      <c r="AQ141" s="72">
        <v>20</v>
      </c>
      <c r="AR141" s="72">
        <v>20</v>
      </c>
      <c r="AS141" s="72">
        <f>Tableau2[[#This Row],['[km_sortie_corrige']]]*Tableau2[[#This Row],['[coef_red']]]</f>
        <v>0</v>
      </c>
      <c r="AT141" s="72">
        <f>Tableau2[[#This Row],['[km_sortie_corrige']]]*Tableau2[[#This Row],['[coef_red']]]*IF(Tableau2[[#This Row],['[type_trajet']]]="Boucle",0.4,1)</f>
        <v>0</v>
      </c>
      <c r="AU141" s="35" t="s">
        <v>1276</v>
      </c>
      <c r="AW141" s="35" t="s">
        <v>201</v>
      </c>
      <c r="AX141" s="35">
        <v>0</v>
      </c>
      <c r="AY141" s="35">
        <v>1</v>
      </c>
      <c r="AZ141" s="35">
        <v>0</v>
      </c>
      <c r="BA141" s="35">
        <v>0</v>
      </c>
      <c r="BB141" s="35">
        <v>0</v>
      </c>
      <c r="BC141" s="35">
        <v>0</v>
      </c>
      <c r="BD141" s="35">
        <v>0</v>
      </c>
      <c r="BE141" s="35">
        <v>0</v>
      </c>
      <c r="BH141" s="37">
        <v>50</v>
      </c>
      <c r="BI141" s="48" t="str">
        <f>IF(OR(Tableau2[[#This Row],['[type_groupe']]]="En famille",Tableau2[[#This Row],['[type_groupe']]]="Avec des amis",Tableau2[[#This Row],['[type_groupe']]]="En club",Tableau2[[#This Row],['[type_groupe']]]="En groupe avec une agence ou TO"),"En groupe",Tableau2[[#This Row],['[type_groupe']]])</f>
        <v>En couple</v>
      </c>
      <c r="BJ141"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couple</v>
      </c>
      <c r="BK141" s="35" t="s">
        <v>1311</v>
      </c>
      <c r="BL141" s="35">
        <v>0</v>
      </c>
      <c r="BM141" s="35">
        <v>1</v>
      </c>
      <c r="BN141" s="35">
        <v>0</v>
      </c>
      <c r="BO141" s="35">
        <v>0</v>
      </c>
      <c r="BP141" s="35">
        <v>0</v>
      </c>
      <c r="BQ141" s="35">
        <v>0</v>
      </c>
      <c r="BR141" s="35">
        <v>0</v>
      </c>
      <c r="BU141" s="72">
        <f>Tableau2[[#This Row],['[nb_enfants']]]+Tableau2[[#This Row],['[nb_adultes']]]</f>
        <v>2</v>
      </c>
      <c r="BV141" s="72">
        <f>Tableau2[[#This Row],['[taille_totale_groupe']]]</f>
        <v>2</v>
      </c>
      <c r="BW141" s="37">
        <v>0</v>
      </c>
      <c r="BX141" s="37">
        <v>2</v>
      </c>
      <c r="BY141" s="35" t="s">
        <v>1279</v>
      </c>
      <c r="BZ141" s="35">
        <v>0</v>
      </c>
      <c r="CA141" s="35">
        <v>0</v>
      </c>
      <c r="CB141" s="35">
        <v>0</v>
      </c>
      <c r="CC141" s="35">
        <v>0</v>
      </c>
      <c r="CD141" s="35">
        <v>0</v>
      </c>
      <c r="CE141" s="35">
        <v>0</v>
      </c>
      <c r="CF141" s="35">
        <v>0</v>
      </c>
      <c r="CG141" s="35">
        <v>0</v>
      </c>
      <c r="CH141" s="35">
        <v>0</v>
      </c>
      <c r="CI141" s="35">
        <v>0</v>
      </c>
      <c r="CJ141" s="35">
        <v>0</v>
      </c>
      <c r="CK141" s="35">
        <v>0</v>
      </c>
      <c r="CL141" s="35">
        <v>1</v>
      </c>
      <c r="CQ141" s="35" t="s">
        <v>1772</v>
      </c>
      <c r="CR141" s="35">
        <v>0</v>
      </c>
      <c r="CS141" s="35">
        <v>0</v>
      </c>
      <c r="CT141" s="35">
        <v>0</v>
      </c>
      <c r="CU141" s="35">
        <v>0</v>
      </c>
      <c r="CV141" s="35">
        <v>0</v>
      </c>
      <c r="CW141" s="35">
        <v>0</v>
      </c>
      <c r="CX141" s="35">
        <v>0</v>
      </c>
      <c r="CY141" s="35">
        <v>0</v>
      </c>
      <c r="CZ141" s="35">
        <v>0</v>
      </c>
      <c r="DA141" s="35">
        <v>0</v>
      </c>
      <c r="DB141" s="35">
        <v>0</v>
      </c>
      <c r="DC141" s="35">
        <v>1</v>
      </c>
      <c r="DD141" s="35">
        <v>0</v>
      </c>
      <c r="DO141" s="35" t="s">
        <v>1280</v>
      </c>
      <c r="DP141" s="35">
        <v>0</v>
      </c>
      <c r="DQ141" s="35">
        <v>0</v>
      </c>
      <c r="DR141" s="35">
        <v>0</v>
      </c>
      <c r="DS141" s="35">
        <v>0</v>
      </c>
      <c r="DT141" s="35">
        <v>0</v>
      </c>
      <c r="DU141" s="35">
        <v>0</v>
      </c>
      <c r="DV141" s="35">
        <v>0</v>
      </c>
      <c r="DW141" s="35">
        <v>0</v>
      </c>
      <c r="DX141" s="35">
        <v>0</v>
      </c>
      <c r="DY141" s="35">
        <v>0</v>
      </c>
      <c r="DZ141" s="35">
        <v>0</v>
      </c>
      <c r="EA141" s="35">
        <v>0</v>
      </c>
      <c r="EB141" s="35">
        <v>0</v>
      </c>
      <c r="EC141" s="35">
        <v>0</v>
      </c>
      <c r="ED141" s="35">
        <v>1</v>
      </c>
      <c r="EE141" s="35">
        <v>0</v>
      </c>
      <c r="EL141" s="35">
        <v>4</v>
      </c>
      <c r="EM141" s="35">
        <v>4</v>
      </c>
      <c r="EN141" s="35">
        <v>3</v>
      </c>
      <c r="EO141" s="35">
        <v>4</v>
      </c>
      <c r="EP141" s="35">
        <v>4</v>
      </c>
      <c r="EQ141" s="35">
        <v>4</v>
      </c>
      <c r="ER141" s="35">
        <v>4</v>
      </c>
      <c r="ES141" s="35">
        <v>3</v>
      </c>
      <c r="ET141" s="35">
        <v>4</v>
      </c>
      <c r="EU141" s="35">
        <v>4</v>
      </c>
      <c r="EV141" s="35">
        <v>3</v>
      </c>
      <c r="EW141" s="35" t="s">
        <v>1599</v>
      </c>
      <c r="EX141" s="35" t="s">
        <v>1599</v>
      </c>
      <c r="EY141" s="35" t="s">
        <v>1599</v>
      </c>
      <c r="EZ141" s="35" t="s">
        <v>1599</v>
      </c>
      <c r="FA141" s="35" t="s">
        <v>1599</v>
      </c>
      <c r="FB141" s="35">
        <v>3</v>
      </c>
      <c r="FC141" s="35" t="s">
        <v>1599</v>
      </c>
      <c r="FD141" s="35" t="s">
        <v>1599</v>
      </c>
      <c r="FE141" s="35" t="s">
        <v>1599</v>
      </c>
      <c r="FF141" s="35" t="s">
        <v>1599</v>
      </c>
      <c r="FG141" s="35" t="s">
        <v>1599</v>
      </c>
      <c r="FH141" s="35" t="s">
        <v>1306</v>
      </c>
      <c r="FI141" s="35" t="s">
        <v>51</v>
      </c>
      <c r="FJ141"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excursionniste</v>
      </c>
      <c r="FK141" s="48" t="str">
        <f>IF(Tableau2[[#This Row],['[tour_exc']]]="excursionniste","exc",IF(Tableau2[[#This Row],['[categorie_corrige']]]="Itinérant","iti","tour"))</f>
        <v>exc</v>
      </c>
      <c r="FL141" s="48" t="str">
        <f>CONCATENATE(Tableau2[[#This Row],['[id_troncon']]],"-",Tableau2[[#This Row],['[profil']]])</f>
        <v>4-exc</v>
      </c>
      <c r="FM141" s="37"/>
      <c r="FN141" s="72" t="s">
        <v>1599</v>
      </c>
      <c r="FS141" s="48" t="str">
        <f>IF(AND(ISTEXT(Tableau2[[#This Row],['[mode_heb_regroupe']]]),Tableau2[[#This Row],['[mode_heb_regroupe']]]="Non marchand"),"Non marchand",IF(AND(ISTEXT(Tableau2[[#This Row],['[mode_heb_regroupe']]]),Tableau2[[#This Row],['[mode_heb_regroupe']]]&lt;&gt;"Non marchand"),"Marchand",""))</f>
        <v/>
      </c>
      <c r="FY141" s="60" t="str">
        <f>IF(ISNUMBER(Tableau2[[#This Row],['[distance_heb_enq']]]),Tableau2[[#This Row],['[distance_heb_enq']]]*(1.1+0.3*EXP(-Tableau2[[#This Row],['[distance_heb_enq']]]/20)),"")</f>
        <v/>
      </c>
      <c r="GM141" s="35"/>
      <c r="GN141" s="35" t="s">
        <v>1599</v>
      </c>
      <c r="GO141" s="35"/>
      <c r="GP141" s="35"/>
      <c r="GQ141" s="35"/>
      <c r="GY141" s="48"/>
      <c r="HB141" s="48" t="str">
        <f>IF(ISNUMBER(Tableau2[[#This Row],['[tour_dep_to']]]),Tableau2[[#This Row],['[tour_dep_to']]]/Tableau2[[#This Row],['[tour_to_nb_jour']]],"")</f>
        <v/>
      </c>
      <c r="HE141" s="20" t="s">
        <v>54</v>
      </c>
      <c r="HF141" s="48" t="str">
        <f>IF(AND(ISTEXT(Tableau2[[#This Row],['[intention_dep']]]),Tableau2[[#This Row],['[tour_exc']]]="excursionniste"),Tableau2[[#This Row],['[intention_dep']]],"")</f>
        <v>Oui</v>
      </c>
      <c r="HG141" s="48" t="str">
        <f>IF(AND(ISTEXT(Tableau2[[#This Row],['[intention_dep']]]),Tableau2[[#This Row],['[tour_exc']]]="touriste"),Tableau2[[#This Row],['[intention_dep']]],"")</f>
        <v/>
      </c>
      <c r="HJ141" s="20"/>
      <c r="HN141" s="20">
        <v>10</v>
      </c>
      <c r="HO141" s="20"/>
      <c r="HP141" s="20" t="s">
        <v>1599</v>
      </c>
      <c r="HQ141" s="20"/>
      <c r="HR141" s="20" t="s">
        <v>1599</v>
      </c>
      <c r="HS141" s="20"/>
      <c r="HT141" s="20" t="s">
        <v>1599</v>
      </c>
      <c r="HU141" s="20"/>
      <c r="HX141" s="20" t="s">
        <v>1599</v>
      </c>
      <c r="JW141"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
      </c>
      <c r="JX141"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141" s="35" t="s">
        <v>1923</v>
      </c>
      <c r="KA141" s="35">
        <v>0</v>
      </c>
      <c r="KB141" s="35">
        <v>1</v>
      </c>
      <c r="KC141" s="35">
        <v>0</v>
      </c>
      <c r="KD141" s="35"/>
      <c r="KE141" s="48"/>
      <c r="KF141" s="35" t="s">
        <v>1531</v>
      </c>
      <c r="KG141" s="48"/>
      <c r="KH141" s="44">
        <v>79180</v>
      </c>
      <c r="KI141" s="35" t="s">
        <v>1281</v>
      </c>
      <c r="KL141" s="48" t="str">
        <f>IF(ISNUMBER(Tableau2[[#This Row],['[distance_domicile_enq']]]),Tableau2[[#This Row],['[distance_domicile_enq']]]*(1.1+0.3*EXP(-Tableau2[[#This Row],['[distance_domicile_enq']]]/20)),"")</f>
        <v/>
      </c>
      <c r="KN141" s="48"/>
      <c r="KO141" s="48"/>
      <c r="KP141" s="35">
        <v>50</v>
      </c>
      <c r="KQ141" s="35" t="s">
        <v>1301</v>
      </c>
      <c r="KR141" s="35" t="s">
        <v>1336</v>
      </c>
      <c r="KS141" s="35"/>
      <c r="KW141" s="35" t="s">
        <v>1337</v>
      </c>
    </row>
    <row r="142" spans="1:311" x14ac:dyDescent="0.2">
      <c r="A142" s="35" t="s">
        <v>1612</v>
      </c>
      <c r="B142" s="35" t="s">
        <v>568</v>
      </c>
      <c r="C142" s="35" t="s">
        <v>130</v>
      </c>
      <c r="D142" s="60">
        <v>1</v>
      </c>
      <c r="E142" s="48">
        <f>Tableau2[[#This Row],['[taille_totale_groupe_corrige']]]/Tableau2[[#This Row],['[nb_repondant_groupe']]]</f>
        <v>1</v>
      </c>
      <c r="F142" s="48"/>
      <c r="G142" s="48" t="str">
        <f>CONCATENATE(Tableau2[[#This Row],['[id_site_enq']]],"-",Tableau2[[#This Row],['[date_enq_num']]],"-",Tableau2[[#This Row],['[categorie_corrige']]])</f>
        <v>50-43235-</v>
      </c>
      <c r="H142" s="61">
        <v>1</v>
      </c>
      <c r="I142" s="35">
        <v>50</v>
      </c>
      <c r="J142" s="35" t="s">
        <v>795</v>
      </c>
      <c r="K142" s="36">
        <v>43235</v>
      </c>
      <c r="L142" s="37">
        <f t="shared" si="5"/>
        <v>43235</v>
      </c>
      <c r="M142" s="35">
        <v>14</v>
      </c>
      <c r="N142" s="35">
        <v>17</v>
      </c>
      <c r="P142" s="35">
        <v>43</v>
      </c>
      <c r="Q142" s="35">
        <v>4</v>
      </c>
      <c r="R142" s="60" t="str">
        <f>IF(OR(ISNUMBER(Tableau2[[#This Row],['[monvelo_musc']]]),ISNUMBER(Tableau2[[#This Row],['[monvelo_vae']]]),ISNUMBER(Tableau2[[#This Row],['[pret_musc']]]),ISNUMBER(Tableau2[[#This Row],['[pret_vae']]]),ISNUMBER(Tableau2[[#This Row],['[loc_vae']]]),ISNUMBER(Tableau2[[#This Row],['[loc_musc']]])),SUM(Tableau2[[#This Row],['[monvelo_musc']]:['[loc_vae']]]),"")</f>
        <v/>
      </c>
      <c r="S142" s="60" t="str">
        <f>IF(OR(ISNUMBER(Tableau2[[#This Row],['[monvelo_vae']]]),ISNUMBER(Tableau2[[#This Row],['[pret_vae']]]),ISNUMBER(Tableau2[[#This Row],['[loc_vae']]])),Tableau2[[#This Row],['[monvelo_vae']]]+Tableau2[[#This Row],['[pret_vae']]]+Tableau2[[#This Row],['[loc_vae']]],"")</f>
        <v/>
      </c>
      <c r="T142" s="60" t="str">
        <f>IF(OR(ISNUMBER(Tableau2[[#This Row],['[monvelo_musc']]]),ISNUMBER(Tableau2[[#This Row],['[pret_musc']]]),ISNUMBER(Tableau2[[#This Row],['[loc_musc']]])),Tableau2[[#This Row],['[monvelo_musc']]]+Tableau2[[#This Row],['[pret_musc']]]+Tableau2[[#This Row],['[loc_musc']]],"")</f>
        <v/>
      </c>
      <c r="U142" s="60" t="str">
        <f>IF(OR(ISNUMBER(Tableau2[[#This Row],['[loc_musc']]]),ISNUMBER(Tableau2[[#This Row],['[loc_vae']]])),Tableau2[[#This Row],['[loc_musc']]]+Tableau2[[#This Row],['[loc_vae']]],"")</f>
        <v/>
      </c>
      <c r="AL142" s="35" t="s">
        <v>1274</v>
      </c>
      <c r="AM142" s="48" t="s">
        <v>1274</v>
      </c>
      <c r="AN142" s="35" t="s">
        <v>50</v>
      </c>
      <c r="AP142" s="37">
        <v>8</v>
      </c>
      <c r="AQ142" s="72">
        <v>8</v>
      </c>
      <c r="AR142" s="72">
        <v>8</v>
      </c>
      <c r="AS142" s="72">
        <f>Tableau2[[#This Row],['[km_sortie_corrige']]]*Tableau2[[#This Row],['[coef_red']]]</f>
        <v>0</v>
      </c>
      <c r="AT142" s="72">
        <f>Tableau2[[#This Row],['[km_sortie_corrige']]]*Tableau2[[#This Row],['[coef_red']]]*IF(Tableau2[[#This Row],['[type_trajet']]]="Boucle",0.4,1)</f>
        <v>0</v>
      </c>
      <c r="AU142" s="35" t="s">
        <v>1276</v>
      </c>
      <c r="AW142" s="35" t="s">
        <v>1277</v>
      </c>
      <c r="AX142" s="35">
        <v>1</v>
      </c>
      <c r="AY142" s="35">
        <v>0</v>
      </c>
      <c r="AZ142" s="35">
        <v>0</v>
      </c>
      <c r="BA142" s="35">
        <v>0</v>
      </c>
      <c r="BB142" s="35">
        <v>0</v>
      </c>
      <c r="BC142" s="35">
        <v>0</v>
      </c>
      <c r="BD142" s="35">
        <v>0</v>
      </c>
      <c r="BE142" s="35">
        <v>0</v>
      </c>
      <c r="BH142" s="37">
        <v>0</v>
      </c>
      <c r="BI142" s="48" t="str">
        <f>IF(OR(Tableau2[[#This Row],['[type_groupe']]]="En famille",Tableau2[[#This Row],['[type_groupe']]]="Avec des amis",Tableau2[[#This Row],['[type_groupe']]]="En club",Tableau2[[#This Row],['[type_groupe']]]="En groupe avec une agence ou TO"),"En groupe",Tableau2[[#This Row],['[type_groupe']]])</f>
        <v>Seul</v>
      </c>
      <c r="BJ142"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Seul</v>
      </c>
      <c r="BK142" s="35" t="s">
        <v>1278</v>
      </c>
      <c r="BL142" s="35">
        <v>1</v>
      </c>
      <c r="BM142" s="35">
        <v>0</v>
      </c>
      <c r="BN142" s="35">
        <v>0</v>
      </c>
      <c r="BO142" s="35">
        <v>0</v>
      </c>
      <c r="BP142" s="35">
        <v>0</v>
      </c>
      <c r="BQ142" s="35">
        <v>0</v>
      </c>
      <c r="BR142" s="35">
        <v>0</v>
      </c>
      <c r="BU142" s="72">
        <f>Tableau2[[#This Row],['[nb_enfants']]]+Tableau2[[#This Row],['[nb_adultes']]]</f>
        <v>1</v>
      </c>
      <c r="BV142" s="72">
        <f>Tableau2[[#This Row],['[taille_totale_groupe']]]</f>
        <v>1</v>
      </c>
      <c r="BW142" s="37">
        <v>0</v>
      </c>
      <c r="BX142" s="37">
        <v>1</v>
      </c>
      <c r="BY142" s="35" t="s">
        <v>1279</v>
      </c>
      <c r="BZ142" s="35">
        <v>0</v>
      </c>
      <c r="CA142" s="35">
        <v>0</v>
      </c>
      <c r="CB142" s="35">
        <v>0</v>
      </c>
      <c r="CC142" s="35">
        <v>0</v>
      </c>
      <c r="CD142" s="35">
        <v>0</v>
      </c>
      <c r="CE142" s="35">
        <v>0</v>
      </c>
      <c r="CF142" s="35">
        <v>0</v>
      </c>
      <c r="CG142" s="35">
        <v>0</v>
      </c>
      <c r="CH142" s="35">
        <v>0</v>
      </c>
      <c r="CI142" s="35">
        <v>0</v>
      </c>
      <c r="CJ142" s="35">
        <v>0</v>
      </c>
      <c r="CK142" s="35">
        <v>0</v>
      </c>
      <c r="CL142" s="35">
        <v>1</v>
      </c>
      <c r="CQ142" s="35" t="s">
        <v>1772</v>
      </c>
      <c r="CR142" s="35">
        <v>0</v>
      </c>
      <c r="CS142" s="35">
        <v>0</v>
      </c>
      <c r="CT142" s="35">
        <v>0</v>
      </c>
      <c r="CU142" s="35">
        <v>0</v>
      </c>
      <c r="CV142" s="35">
        <v>0</v>
      </c>
      <c r="CW142" s="35">
        <v>0</v>
      </c>
      <c r="CX142" s="35">
        <v>0</v>
      </c>
      <c r="CY142" s="35">
        <v>0</v>
      </c>
      <c r="CZ142" s="35">
        <v>0</v>
      </c>
      <c r="DA142" s="35">
        <v>0</v>
      </c>
      <c r="DB142" s="35">
        <v>0</v>
      </c>
      <c r="DC142" s="35">
        <v>1</v>
      </c>
      <c r="DD142" s="35">
        <v>0</v>
      </c>
      <c r="DO142" s="35" t="s">
        <v>1280</v>
      </c>
      <c r="DP142" s="35">
        <v>0</v>
      </c>
      <c r="DQ142" s="35">
        <v>0</v>
      </c>
      <c r="DR142" s="35">
        <v>0</v>
      </c>
      <c r="DS142" s="35">
        <v>0</v>
      </c>
      <c r="DT142" s="35">
        <v>0</v>
      </c>
      <c r="DU142" s="35">
        <v>0</v>
      </c>
      <c r="DV142" s="35">
        <v>0</v>
      </c>
      <c r="DW142" s="35">
        <v>0</v>
      </c>
      <c r="DX142" s="35">
        <v>0</v>
      </c>
      <c r="DY142" s="35">
        <v>0</v>
      </c>
      <c r="DZ142" s="35">
        <v>0</v>
      </c>
      <c r="EA142" s="35">
        <v>0</v>
      </c>
      <c r="EB142" s="35">
        <v>0</v>
      </c>
      <c r="EC142" s="35">
        <v>0</v>
      </c>
      <c r="ED142" s="35">
        <v>1</v>
      </c>
      <c r="EE142" s="35">
        <v>0</v>
      </c>
      <c r="EL142" s="35">
        <v>3</v>
      </c>
      <c r="EM142" s="35">
        <v>4</v>
      </c>
      <c r="EN142" s="35">
        <v>3</v>
      </c>
      <c r="EO142" s="35">
        <v>3</v>
      </c>
      <c r="EP142" s="35">
        <v>3</v>
      </c>
      <c r="EQ142" s="35">
        <v>3</v>
      </c>
      <c r="ER142" s="35">
        <v>3</v>
      </c>
      <c r="ES142" s="35" t="s">
        <v>1599</v>
      </c>
      <c r="ET142" s="35" t="s">
        <v>1599</v>
      </c>
      <c r="EU142" s="35" t="s">
        <v>1599</v>
      </c>
      <c r="EV142" s="35" t="s">
        <v>1599</v>
      </c>
      <c r="EW142" s="35" t="s">
        <v>1599</v>
      </c>
      <c r="EX142" s="35" t="s">
        <v>1599</v>
      </c>
      <c r="EY142" s="35" t="s">
        <v>1599</v>
      </c>
      <c r="EZ142" s="35" t="s">
        <v>1599</v>
      </c>
      <c r="FA142" s="35">
        <v>4</v>
      </c>
      <c r="FB142" s="35">
        <v>1</v>
      </c>
      <c r="FC142" s="35">
        <v>1</v>
      </c>
      <c r="FD142" s="35">
        <v>1</v>
      </c>
      <c r="FE142" s="35">
        <v>1</v>
      </c>
      <c r="FF142" s="35">
        <v>1</v>
      </c>
      <c r="FG142" s="35">
        <v>1</v>
      </c>
      <c r="FH142" s="35" t="s">
        <v>1881</v>
      </c>
      <c r="FI142" s="35" t="s">
        <v>51</v>
      </c>
      <c r="FJ142"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excursionniste</v>
      </c>
      <c r="FK142" s="48" t="str">
        <f>IF(Tableau2[[#This Row],['[tour_exc']]]="excursionniste","exc",IF(Tableau2[[#This Row],['[categorie_corrige']]]="Itinérant","iti","tour"))</f>
        <v>exc</v>
      </c>
      <c r="FL142" s="48" t="str">
        <f>CONCATENATE(Tableau2[[#This Row],['[id_troncon']]],"-",Tableau2[[#This Row],['[profil']]])</f>
        <v>4-exc</v>
      </c>
      <c r="FM142" s="37"/>
      <c r="FN142" s="72" t="s">
        <v>1599</v>
      </c>
      <c r="FS142" s="48" t="str">
        <f>IF(AND(ISTEXT(Tableau2[[#This Row],['[mode_heb_regroupe']]]),Tableau2[[#This Row],['[mode_heb_regroupe']]]="Non marchand"),"Non marchand",IF(AND(ISTEXT(Tableau2[[#This Row],['[mode_heb_regroupe']]]),Tableau2[[#This Row],['[mode_heb_regroupe']]]&lt;&gt;"Non marchand"),"Marchand",""))</f>
        <v/>
      </c>
      <c r="FY142" s="60" t="str">
        <f>IF(ISNUMBER(Tableau2[[#This Row],['[distance_heb_enq']]]),Tableau2[[#This Row],['[distance_heb_enq']]]*(1.1+0.3*EXP(-Tableau2[[#This Row],['[distance_heb_enq']]]/20)),"")</f>
        <v/>
      </c>
      <c r="GM142" s="35"/>
      <c r="GN142" s="35" t="s">
        <v>1599</v>
      </c>
      <c r="GO142" s="35"/>
      <c r="GP142" s="35"/>
      <c r="GQ142" s="35"/>
      <c r="GY142" s="48"/>
      <c r="HB142" s="48" t="str">
        <f>IF(ISNUMBER(Tableau2[[#This Row],['[tour_dep_to']]]),Tableau2[[#This Row],['[tour_dep_to']]]/Tableau2[[#This Row],['[tour_to_nb_jour']]],"")</f>
        <v/>
      </c>
      <c r="HE142" s="20" t="s">
        <v>51</v>
      </c>
      <c r="HF142" s="48" t="str">
        <f>IF(AND(ISTEXT(Tableau2[[#This Row],['[intention_dep']]]),Tableau2[[#This Row],['[tour_exc']]]="excursionniste"),Tableau2[[#This Row],['[intention_dep']]],"")</f>
        <v>Non</v>
      </c>
      <c r="HG142" s="48" t="str">
        <f>IF(AND(ISTEXT(Tableau2[[#This Row],['[intention_dep']]]),Tableau2[[#This Row],['[tour_exc']]]="touriste"),Tableau2[[#This Row],['[intention_dep']]],"")</f>
        <v/>
      </c>
      <c r="HJ142" s="20"/>
      <c r="HN142" s="20" t="s">
        <v>1599</v>
      </c>
      <c r="HO142" s="20"/>
      <c r="HP142" s="20" t="s">
        <v>1599</v>
      </c>
      <c r="HQ142" s="20"/>
      <c r="HR142" s="20" t="s">
        <v>1599</v>
      </c>
      <c r="HS142" s="20"/>
      <c r="HT142" s="20" t="s">
        <v>1599</v>
      </c>
      <c r="HU142" s="20"/>
      <c r="HX142" s="20" t="s">
        <v>1599</v>
      </c>
      <c r="JW142"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
      </c>
      <c r="JX142"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142" s="35" t="s">
        <v>1325</v>
      </c>
      <c r="KA142" s="35">
        <v>1</v>
      </c>
      <c r="KB142" s="35">
        <v>0</v>
      </c>
      <c r="KC142" s="35">
        <v>0</v>
      </c>
      <c r="KD142" s="35"/>
      <c r="KE142" s="48"/>
      <c r="KF142" s="35" t="s">
        <v>795</v>
      </c>
      <c r="KG142" s="48"/>
      <c r="KH142" s="44">
        <v>17000</v>
      </c>
      <c r="KI142" s="35" t="s">
        <v>1281</v>
      </c>
      <c r="KL142" s="48" t="str">
        <f>IF(ISNUMBER(Tableau2[[#This Row],['[distance_domicile_enq']]]),Tableau2[[#This Row],['[distance_domicile_enq']]]*(1.1+0.3*EXP(-Tableau2[[#This Row],['[distance_domicile_enq']]]/20)),"")</f>
        <v/>
      </c>
      <c r="KN142" s="48"/>
      <c r="KO142" s="48"/>
      <c r="KP142" s="35">
        <v>32</v>
      </c>
      <c r="KQ142" s="35" t="s">
        <v>1282</v>
      </c>
      <c r="KR142" s="35" t="s">
        <v>1336</v>
      </c>
      <c r="KS142" s="35"/>
      <c r="KU142" s="35">
        <v>3000</v>
      </c>
      <c r="KW142" s="35" t="s">
        <v>1284</v>
      </c>
    </row>
    <row r="143" spans="1:311" x14ac:dyDescent="0.2">
      <c r="A143" s="35" t="s">
        <v>1612</v>
      </c>
      <c r="B143" s="35" t="s">
        <v>568</v>
      </c>
      <c r="C143" s="35" t="s">
        <v>131</v>
      </c>
      <c r="D143" s="60">
        <v>1</v>
      </c>
      <c r="E143" s="48">
        <f>Tableau2[[#This Row],['[taille_totale_groupe_corrige']]]/Tableau2[[#This Row],['[nb_repondant_groupe']]]</f>
        <v>1</v>
      </c>
      <c r="F143" s="48"/>
      <c r="G143" s="48" t="str">
        <f>CONCATENATE(Tableau2[[#This Row],['[id_site_enq']]],"-",Tableau2[[#This Row],['[date_enq_num']]],"-",Tableau2[[#This Row],['[categorie_corrige']]])</f>
        <v>50-43235-</v>
      </c>
      <c r="H143" s="61">
        <v>1</v>
      </c>
      <c r="I143" s="35">
        <v>50</v>
      </c>
      <c r="J143" s="35" t="s">
        <v>795</v>
      </c>
      <c r="K143" s="36">
        <v>43235</v>
      </c>
      <c r="L143" s="37">
        <f t="shared" si="5"/>
        <v>43235</v>
      </c>
      <c r="M143" s="35">
        <v>14</v>
      </c>
      <c r="N143" s="35">
        <v>17</v>
      </c>
      <c r="P143" s="35">
        <v>43</v>
      </c>
      <c r="Q143" s="35">
        <v>4</v>
      </c>
      <c r="R143" s="60" t="str">
        <f>IF(OR(ISNUMBER(Tableau2[[#This Row],['[monvelo_musc']]]),ISNUMBER(Tableau2[[#This Row],['[monvelo_vae']]]),ISNUMBER(Tableau2[[#This Row],['[pret_musc']]]),ISNUMBER(Tableau2[[#This Row],['[pret_vae']]]),ISNUMBER(Tableau2[[#This Row],['[loc_vae']]]),ISNUMBER(Tableau2[[#This Row],['[loc_musc']]])),SUM(Tableau2[[#This Row],['[monvelo_musc']]:['[loc_vae']]]),"")</f>
        <v/>
      </c>
      <c r="S143" s="60" t="str">
        <f>IF(OR(ISNUMBER(Tableau2[[#This Row],['[monvelo_vae']]]),ISNUMBER(Tableau2[[#This Row],['[pret_vae']]]),ISNUMBER(Tableau2[[#This Row],['[loc_vae']]])),Tableau2[[#This Row],['[monvelo_vae']]]+Tableau2[[#This Row],['[pret_vae']]]+Tableau2[[#This Row],['[loc_vae']]],"")</f>
        <v/>
      </c>
      <c r="T143" s="60" t="str">
        <f>IF(OR(ISNUMBER(Tableau2[[#This Row],['[monvelo_musc']]]),ISNUMBER(Tableau2[[#This Row],['[pret_musc']]]),ISNUMBER(Tableau2[[#This Row],['[loc_musc']]])),Tableau2[[#This Row],['[monvelo_musc']]]+Tableau2[[#This Row],['[pret_musc']]]+Tableau2[[#This Row],['[loc_musc']]],"")</f>
        <v/>
      </c>
      <c r="U143" s="60" t="str">
        <f>IF(OR(ISNUMBER(Tableau2[[#This Row],['[loc_musc']]]),ISNUMBER(Tableau2[[#This Row],['[loc_vae']]])),Tableau2[[#This Row],['[loc_musc']]]+Tableau2[[#This Row],['[loc_vae']]],"")</f>
        <v/>
      </c>
      <c r="AL143" s="35" t="s">
        <v>1339</v>
      </c>
      <c r="AM143" s="48" t="s">
        <v>1339</v>
      </c>
      <c r="AN143" s="35" t="s">
        <v>55</v>
      </c>
      <c r="AP143" s="37">
        <v>50</v>
      </c>
      <c r="AQ143" s="72">
        <v>50</v>
      </c>
      <c r="AR143" s="72">
        <v>50</v>
      </c>
      <c r="AS143" s="72">
        <f>Tableau2[[#This Row],['[km_sortie_corrige']]]*Tableau2[[#This Row],['[coef_red']]]</f>
        <v>0</v>
      </c>
      <c r="AT143" s="72">
        <f>Tableau2[[#This Row],['[km_sortie_corrige']]]*Tableau2[[#This Row],['[coef_red']]]*IF(Tableau2[[#This Row],['[type_trajet']]]="Boucle",0.4,1)</f>
        <v>0</v>
      </c>
      <c r="AU143" s="35" t="s">
        <v>1276</v>
      </c>
      <c r="AW143" s="35" t="s">
        <v>1277</v>
      </c>
      <c r="AX143" s="35">
        <v>1</v>
      </c>
      <c r="AY143" s="35">
        <v>0</v>
      </c>
      <c r="AZ143" s="35">
        <v>0</v>
      </c>
      <c r="BA143" s="35">
        <v>0</v>
      </c>
      <c r="BB143" s="35">
        <v>0</v>
      </c>
      <c r="BC143" s="35">
        <v>0</v>
      </c>
      <c r="BD143" s="35">
        <v>0</v>
      </c>
      <c r="BE143" s="35">
        <v>0</v>
      </c>
      <c r="BH143" s="37">
        <v>0</v>
      </c>
      <c r="BI143" s="48" t="str">
        <f>IF(OR(Tableau2[[#This Row],['[type_groupe']]]="En famille",Tableau2[[#This Row],['[type_groupe']]]="Avec des amis",Tableau2[[#This Row],['[type_groupe']]]="En club",Tableau2[[#This Row],['[type_groupe']]]="En groupe avec une agence ou TO"),"En groupe",Tableau2[[#This Row],['[type_groupe']]])</f>
        <v>Seul</v>
      </c>
      <c r="BJ143"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Seul</v>
      </c>
      <c r="BK143" s="35" t="s">
        <v>1278</v>
      </c>
      <c r="BL143" s="35">
        <v>1</v>
      </c>
      <c r="BM143" s="35">
        <v>0</v>
      </c>
      <c r="BN143" s="35">
        <v>0</v>
      </c>
      <c r="BO143" s="35">
        <v>0</v>
      </c>
      <c r="BP143" s="35">
        <v>0</v>
      </c>
      <c r="BQ143" s="35">
        <v>0</v>
      </c>
      <c r="BR143" s="35">
        <v>0</v>
      </c>
      <c r="BU143" s="72">
        <f>Tableau2[[#This Row],['[nb_enfants']]]+Tableau2[[#This Row],['[nb_adultes']]]</f>
        <v>1</v>
      </c>
      <c r="BV143" s="72">
        <f>Tableau2[[#This Row],['[taille_totale_groupe']]]</f>
        <v>1</v>
      </c>
      <c r="BW143" s="37">
        <v>0</v>
      </c>
      <c r="BX143" s="37">
        <v>1</v>
      </c>
      <c r="BY143" s="35" t="s">
        <v>1288</v>
      </c>
      <c r="BZ143" s="35">
        <v>1</v>
      </c>
      <c r="CA143" s="35">
        <v>0</v>
      </c>
      <c r="CB143" s="35">
        <v>0</v>
      </c>
      <c r="CC143" s="35">
        <v>0</v>
      </c>
      <c r="CD143" s="35">
        <v>0</v>
      </c>
      <c r="CE143" s="35">
        <v>0</v>
      </c>
      <c r="CF143" s="35">
        <v>0</v>
      </c>
      <c r="CG143" s="35">
        <v>0</v>
      </c>
      <c r="CH143" s="35">
        <v>0</v>
      </c>
      <c r="CI143" s="35">
        <v>0</v>
      </c>
      <c r="CJ143" s="35">
        <v>0</v>
      </c>
      <c r="CK143" s="35">
        <v>0</v>
      </c>
      <c r="CL143" s="35">
        <v>0</v>
      </c>
      <c r="CO143" s="35" t="s">
        <v>1322</v>
      </c>
      <c r="CP143" s="35">
        <v>10</v>
      </c>
      <c r="CQ143" s="35" t="s">
        <v>1755</v>
      </c>
      <c r="CR143" s="35">
        <v>0</v>
      </c>
      <c r="CS143" s="35">
        <v>0</v>
      </c>
      <c r="CT143" s="35">
        <v>0</v>
      </c>
      <c r="CU143" s="35">
        <v>0</v>
      </c>
      <c r="CV143" s="35">
        <v>0</v>
      </c>
      <c r="CW143" s="35">
        <v>1</v>
      </c>
      <c r="CX143" s="35">
        <v>0</v>
      </c>
      <c r="CY143" s="35">
        <v>0</v>
      </c>
      <c r="CZ143" s="35">
        <v>0</v>
      </c>
      <c r="DA143" s="35">
        <v>0</v>
      </c>
      <c r="DB143" s="35">
        <v>0</v>
      </c>
      <c r="DC143" s="35">
        <v>0</v>
      </c>
      <c r="DD143" s="35">
        <v>0</v>
      </c>
      <c r="DH143" s="35" t="s">
        <v>1431</v>
      </c>
      <c r="DO143" s="35" t="s">
        <v>1791</v>
      </c>
      <c r="DP143" s="35">
        <v>1</v>
      </c>
      <c r="DQ143" s="35">
        <v>1</v>
      </c>
      <c r="DR143" s="35">
        <v>0</v>
      </c>
      <c r="DS143" s="35">
        <v>0</v>
      </c>
      <c r="DT143" s="35">
        <v>0</v>
      </c>
      <c r="DU143" s="35">
        <v>0</v>
      </c>
      <c r="DV143" s="35">
        <v>0</v>
      </c>
      <c r="DW143" s="35">
        <v>0</v>
      </c>
      <c r="DX143" s="35">
        <v>0</v>
      </c>
      <c r="DY143" s="35">
        <v>0</v>
      </c>
      <c r="DZ143" s="35">
        <v>0</v>
      </c>
      <c r="EA143" s="35">
        <v>0</v>
      </c>
      <c r="EB143" s="35">
        <v>0</v>
      </c>
      <c r="EC143" s="35">
        <v>0</v>
      </c>
      <c r="ED143" s="35">
        <v>1</v>
      </c>
      <c r="EE143" s="35">
        <v>0</v>
      </c>
      <c r="EL143" s="35">
        <v>3</v>
      </c>
      <c r="EM143" s="35">
        <v>3</v>
      </c>
      <c r="EN143" s="35">
        <v>4</v>
      </c>
      <c r="EO143" s="35">
        <v>4</v>
      </c>
      <c r="EP143" s="35">
        <v>3</v>
      </c>
      <c r="EQ143" s="35">
        <v>2</v>
      </c>
      <c r="ER143" s="35" t="s">
        <v>1599</v>
      </c>
      <c r="ES143" s="35" t="s">
        <v>1599</v>
      </c>
      <c r="ET143" s="35">
        <v>4</v>
      </c>
      <c r="EU143" s="35">
        <v>3</v>
      </c>
      <c r="EV143" s="35" t="s">
        <v>1599</v>
      </c>
      <c r="EW143" s="35" t="s">
        <v>1599</v>
      </c>
      <c r="EX143" s="35" t="s">
        <v>1599</v>
      </c>
      <c r="EY143" s="35" t="s">
        <v>1599</v>
      </c>
      <c r="EZ143" s="35">
        <v>4</v>
      </c>
      <c r="FA143" s="35">
        <v>3</v>
      </c>
      <c r="FB143" s="35">
        <v>2</v>
      </c>
      <c r="FC143" s="35" t="s">
        <v>1599</v>
      </c>
      <c r="FD143" s="35" t="s">
        <v>1599</v>
      </c>
      <c r="FE143" s="35">
        <v>2</v>
      </c>
      <c r="FF143" s="35" t="s">
        <v>1599</v>
      </c>
      <c r="FG143" s="35" t="s">
        <v>1599</v>
      </c>
      <c r="FH143" s="35" t="s">
        <v>1317</v>
      </c>
      <c r="FI143" s="35" t="s">
        <v>51</v>
      </c>
      <c r="FJ143"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excursionniste</v>
      </c>
      <c r="FK143" s="48" t="str">
        <f>IF(Tableau2[[#This Row],['[tour_exc']]]="excursionniste","exc",IF(Tableau2[[#This Row],['[categorie_corrige']]]="Itinérant","iti","tour"))</f>
        <v>exc</v>
      </c>
      <c r="FL143" s="48" t="str">
        <f>CONCATENATE(Tableau2[[#This Row],['[id_troncon']]],"-",Tableau2[[#This Row],['[profil']]])</f>
        <v>4-exc</v>
      </c>
      <c r="FM143" s="37"/>
      <c r="FN143" s="72" t="s">
        <v>1599</v>
      </c>
      <c r="FS143" s="48" t="str">
        <f>IF(AND(ISTEXT(Tableau2[[#This Row],['[mode_heb_regroupe']]]),Tableau2[[#This Row],['[mode_heb_regroupe']]]="Non marchand"),"Non marchand",IF(AND(ISTEXT(Tableau2[[#This Row],['[mode_heb_regroupe']]]),Tableau2[[#This Row],['[mode_heb_regroupe']]]&lt;&gt;"Non marchand"),"Marchand",""))</f>
        <v/>
      </c>
      <c r="FY143" s="60" t="str">
        <f>IF(ISNUMBER(Tableau2[[#This Row],['[distance_heb_enq']]]),Tableau2[[#This Row],['[distance_heb_enq']]]*(1.1+0.3*EXP(-Tableau2[[#This Row],['[distance_heb_enq']]]/20)),"")</f>
        <v/>
      </c>
      <c r="GM143" s="35"/>
      <c r="GN143" s="35" t="s">
        <v>1599</v>
      </c>
      <c r="GO143" s="35"/>
      <c r="GP143" s="35"/>
      <c r="GQ143" s="35"/>
      <c r="GY143" s="48"/>
      <c r="HB143" s="48" t="str">
        <f>IF(ISNUMBER(Tableau2[[#This Row],['[tour_dep_to']]]),Tableau2[[#This Row],['[tour_dep_to']]]/Tableau2[[#This Row],['[tour_to_nb_jour']]],"")</f>
        <v/>
      </c>
      <c r="HE143" s="20" t="s">
        <v>51</v>
      </c>
      <c r="HF143" s="48" t="str">
        <f>IF(AND(ISTEXT(Tableau2[[#This Row],['[intention_dep']]]),Tableau2[[#This Row],['[tour_exc']]]="excursionniste"),Tableau2[[#This Row],['[intention_dep']]],"")</f>
        <v>Non</v>
      </c>
      <c r="HG143" s="48" t="str">
        <f>IF(AND(ISTEXT(Tableau2[[#This Row],['[intention_dep']]]),Tableau2[[#This Row],['[tour_exc']]]="touriste"),Tableau2[[#This Row],['[intention_dep']]],"")</f>
        <v/>
      </c>
      <c r="HJ143" s="20"/>
      <c r="HN143" s="20" t="s">
        <v>1599</v>
      </c>
      <c r="HO143" s="20"/>
      <c r="HP143" s="20" t="s">
        <v>1599</v>
      </c>
      <c r="HQ143" s="20"/>
      <c r="HR143" s="20" t="s">
        <v>1599</v>
      </c>
      <c r="HS143" s="20"/>
      <c r="HT143" s="20" t="s">
        <v>1599</v>
      </c>
      <c r="HU143" s="20"/>
      <c r="HX143" s="20" t="s">
        <v>1599</v>
      </c>
      <c r="JW143"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
      </c>
      <c r="JX143"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143" s="35" t="s">
        <v>1325</v>
      </c>
      <c r="KA143" s="35">
        <v>1</v>
      </c>
      <c r="KB143" s="35">
        <v>0</v>
      </c>
      <c r="KC143" s="35">
        <v>0</v>
      </c>
      <c r="KD143" s="35"/>
      <c r="KE143" s="48"/>
      <c r="KF143" s="35" t="s">
        <v>1387</v>
      </c>
      <c r="KG143" s="48"/>
      <c r="KH143" s="44">
        <v>17340</v>
      </c>
      <c r="KI143" s="35" t="s">
        <v>1281</v>
      </c>
      <c r="KL143" s="48" t="str">
        <f>IF(ISNUMBER(Tableau2[[#This Row],['[distance_domicile_enq']]]),Tableau2[[#This Row],['[distance_domicile_enq']]]*(1.1+0.3*EXP(-Tableau2[[#This Row],['[distance_domicile_enq']]]/20)),"")</f>
        <v/>
      </c>
      <c r="KN143" s="48"/>
      <c r="KO143" s="48"/>
      <c r="KP143" s="35">
        <v>44</v>
      </c>
      <c r="KQ143" s="35" t="s">
        <v>1282</v>
      </c>
      <c r="KR143" s="35" t="s">
        <v>1345</v>
      </c>
      <c r="KS143" s="35"/>
      <c r="KW143" s="35" t="s">
        <v>1310</v>
      </c>
      <c r="KY143" s="35" t="s">
        <v>1532</v>
      </c>
    </row>
    <row r="144" spans="1:311" x14ac:dyDescent="0.2">
      <c r="A144" s="35" t="s">
        <v>1612</v>
      </c>
      <c r="B144" s="35" t="s">
        <v>568</v>
      </c>
      <c r="C144" s="35" t="s">
        <v>132</v>
      </c>
      <c r="D144" s="60">
        <v>2</v>
      </c>
      <c r="E144" s="48">
        <f>Tableau2[[#This Row],['[taille_totale_groupe_corrige']]]/Tableau2[[#This Row],['[nb_repondant_groupe']]]</f>
        <v>1</v>
      </c>
      <c r="F144" s="48"/>
      <c r="G144" s="48" t="str">
        <f>CONCATENATE(Tableau2[[#This Row],['[id_site_enq']]],"-",Tableau2[[#This Row],['[date_enq_num']]],"-",Tableau2[[#This Row],['[categorie_corrige']]])</f>
        <v>50-43235-</v>
      </c>
      <c r="H144" s="61">
        <v>2</v>
      </c>
      <c r="I144" s="35">
        <v>50</v>
      </c>
      <c r="J144" s="35" t="s">
        <v>795</v>
      </c>
      <c r="K144" s="36">
        <v>43235</v>
      </c>
      <c r="L144" s="37">
        <f t="shared" si="5"/>
        <v>43235</v>
      </c>
      <c r="M144" s="35">
        <v>14</v>
      </c>
      <c r="N144" s="35">
        <v>17</v>
      </c>
      <c r="P144" s="35">
        <v>43</v>
      </c>
      <c r="Q144" s="35">
        <v>4</v>
      </c>
      <c r="R144" s="60" t="str">
        <f>IF(OR(ISNUMBER(Tableau2[[#This Row],['[monvelo_musc']]]),ISNUMBER(Tableau2[[#This Row],['[monvelo_vae']]]),ISNUMBER(Tableau2[[#This Row],['[pret_musc']]]),ISNUMBER(Tableau2[[#This Row],['[pret_vae']]]),ISNUMBER(Tableau2[[#This Row],['[loc_vae']]]),ISNUMBER(Tableau2[[#This Row],['[loc_musc']]])),SUM(Tableau2[[#This Row],['[monvelo_musc']]:['[loc_vae']]]),"")</f>
        <v/>
      </c>
      <c r="S144" s="60" t="str">
        <f>IF(OR(ISNUMBER(Tableau2[[#This Row],['[monvelo_vae']]]),ISNUMBER(Tableau2[[#This Row],['[pret_vae']]]),ISNUMBER(Tableau2[[#This Row],['[loc_vae']]])),Tableau2[[#This Row],['[monvelo_vae']]]+Tableau2[[#This Row],['[pret_vae']]]+Tableau2[[#This Row],['[loc_vae']]],"")</f>
        <v/>
      </c>
      <c r="T144" s="60" t="str">
        <f>IF(OR(ISNUMBER(Tableau2[[#This Row],['[monvelo_musc']]]),ISNUMBER(Tableau2[[#This Row],['[pret_musc']]]),ISNUMBER(Tableau2[[#This Row],['[loc_musc']]])),Tableau2[[#This Row],['[monvelo_musc']]]+Tableau2[[#This Row],['[pret_musc']]]+Tableau2[[#This Row],['[loc_musc']]],"")</f>
        <v/>
      </c>
      <c r="U144" s="60" t="str">
        <f>IF(OR(ISNUMBER(Tableau2[[#This Row],['[loc_musc']]]),ISNUMBER(Tableau2[[#This Row],['[loc_vae']]])),Tableau2[[#This Row],['[loc_musc']]]+Tableau2[[#This Row],['[loc_vae']]],"")</f>
        <v/>
      </c>
      <c r="AL144" s="35" t="s">
        <v>1358</v>
      </c>
      <c r="AM144" s="48" t="s">
        <v>1358</v>
      </c>
      <c r="AN144" s="35" t="s">
        <v>50</v>
      </c>
      <c r="AP144" s="37">
        <v>25</v>
      </c>
      <c r="AQ144" s="72">
        <v>25</v>
      </c>
      <c r="AR144" s="72">
        <v>25</v>
      </c>
      <c r="AS144" s="72">
        <f>Tableau2[[#This Row],['[km_sortie_corrige']]]*Tableau2[[#This Row],['[coef_red']]]</f>
        <v>0</v>
      </c>
      <c r="AT144" s="72">
        <f>Tableau2[[#This Row],['[km_sortie_corrige']]]*Tableau2[[#This Row],['[coef_red']]]*IF(Tableau2[[#This Row],['[type_trajet']]]="Boucle",0.4,1)</f>
        <v>0</v>
      </c>
      <c r="AU144" s="35" t="s">
        <v>1276</v>
      </c>
      <c r="AW144" s="35" t="s">
        <v>1277</v>
      </c>
      <c r="AX144" s="35">
        <v>1</v>
      </c>
      <c r="AY144" s="35">
        <v>0</v>
      </c>
      <c r="AZ144" s="35">
        <v>0</v>
      </c>
      <c r="BA144" s="35">
        <v>0</v>
      </c>
      <c r="BB144" s="35">
        <v>0</v>
      </c>
      <c r="BC144" s="35">
        <v>0</v>
      </c>
      <c r="BD144" s="35">
        <v>0</v>
      </c>
      <c r="BE144" s="35">
        <v>0</v>
      </c>
      <c r="BH144" s="37">
        <v>0</v>
      </c>
      <c r="BI144" s="48" t="str">
        <f>IF(OR(Tableau2[[#This Row],['[type_groupe']]]="En famille",Tableau2[[#This Row],['[type_groupe']]]="Avec des amis",Tableau2[[#This Row],['[type_groupe']]]="En club",Tableau2[[#This Row],['[type_groupe']]]="En groupe avec une agence ou TO"),"En groupe",Tableau2[[#This Row],['[type_groupe']]])</f>
        <v>En couple</v>
      </c>
      <c r="BJ144"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couple</v>
      </c>
      <c r="BK144" s="35" t="s">
        <v>1311</v>
      </c>
      <c r="BL144" s="35">
        <v>0</v>
      </c>
      <c r="BM144" s="35">
        <v>1</v>
      </c>
      <c r="BN144" s="35">
        <v>0</v>
      </c>
      <c r="BO144" s="35">
        <v>0</v>
      </c>
      <c r="BP144" s="35">
        <v>0</v>
      </c>
      <c r="BQ144" s="35">
        <v>0</v>
      </c>
      <c r="BR144" s="35">
        <v>0</v>
      </c>
      <c r="BU144" s="72">
        <f>Tableau2[[#This Row],['[nb_enfants']]]+Tableau2[[#This Row],['[nb_adultes']]]</f>
        <v>2</v>
      </c>
      <c r="BV144" s="72">
        <f>Tableau2[[#This Row],['[taille_totale_groupe']]]</f>
        <v>2</v>
      </c>
      <c r="BW144" s="37">
        <v>0</v>
      </c>
      <c r="BX144" s="37">
        <v>2</v>
      </c>
      <c r="BY144" s="35" t="s">
        <v>1312</v>
      </c>
      <c r="BZ144" s="35">
        <v>0</v>
      </c>
      <c r="CA144" s="35">
        <v>0</v>
      </c>
      <c r="CB144" s="35">
        <v>1</v>
      </c>
      <c r="CC144" s="35">
        <v>0</v>
      </c>
      <c r="CD144" s="35">
        <v>0</v>
      </c>
      <c r="CE144" s="35">
        <v>0</v>
      </c>
      <c r="CF144" s="35">
        <v>0</v>
      </c>
      <c r="CG144" s="35">
        <v>0</v>
      </c>
      <c r="CH144" s="35">
        <v>0</v>
      </c>
      <c r="CI144" s="35">
        <v>0</v>
      </c>
      <c r="CJ144" s="35">
        <v>0</v>
      </c>
      <c r="CK144" s="35">
        <v>1</v>
      </c>
      <c r="CL144" s="35">
        <v>0</v>
      </c>
      <c r="CO144" s="35" t="s">
        <v>1322</v>
      </c>
      <c r="CP144" s="35">
        <v>10</v>
      </c>
      <c r="CQ144" s="35" t="s">
        <v>1314</v>
      </c>
      <c r="CR144" s="35">
        <v>0</v>
      </c>
      <c r="CS144" s="35">
        <v>0</v>
      </c>
      <c r="CT144" s="35">
        <v>0</v>
      </c>
      <c r="CU144" s="35">
        <v>0</v>
      </c>
      <c r="CV144" s="35">
        <v>0</v>
      </c>
      <c r="CW144" s="35">
        <v>0</v>
      </c>
      <c r="CX144" s="35">
        <v>0</v>
      </c>
      <c r="CY144" s="35">
        <v>1</v>
      </c>
      <c r="CZ144" s="35">
        <v>0</v>
      </c>
      <c r="DA144" s="35">
        <v>0</v>
      </c>
      <c r="DB144" s="35">
        <v>0</v>
      </c>
      <c r="DC144" s="35">
        <v>0</v>
      </c>
      <c r="DD144" s="35">
        <v>0</v>
      </c>
      <c r="DO144" s="35" t="s">
        <v>1805</v>
      </c>
      <c r="DP144" s="35">
        <v>1</v>
      </c>
      <c r="DQ144" s="35">
        <v>0</v>
      </c>
      <c r="DR144" s="35">
        <v>0</v>
      </c>
      <c r="DS144" s="35">
        <v>0</v>
      </c>
      <c r="DT144" s="35">
        <v>0</v>
      </c>
      <c r="DU144" s="35">
        <v>0</v>
      </c>
      <c r="DV144" s="35">
        <v>0</v>
      </c>
      <c r="DW144" s="35">
        <v>0</v>
      </c>
      <c r="DX144" s="35">
        <v>1</v>
      </c>
      <c r="DY144" s="35">
        <v>0</v>
      </c>
      <c r="DZ144" s="35">
        <v>0</v>
      </c>
      <c r="EA144" s="35">
        <v>0</v>
      </c>
      <c r="EB144" s="35">
        <v>0</v>
      </c>
      <c r="EC144" s="35">
        <v>1</v>
      </c>
      <c r="ED144" s="35">
        <v>0</v>
      </c>
      <c r="EE144" s="35">
        <v>0</v>
      </c>
      <c r="EL144" s="35">
        <v>3</v>
      </c>
      <c r="EM144" s="35">
        <v>3</v>
      </c>
      <c r="EN144" s="35">
        <v>2</v>
      </c>
      <c r="EO144" s="35">
        <v>2</v>
      </c>
      <c r="EP144" s="35">
        <v>3</v>
      </c>
      <c r="EQ144" s="35">
        <v>3</v>
      </c>
      <c r="ER144" s="35">
        <v>3</v>
      </c>
      <c r="ES144" s="35">
        <v>4</v>
      </c>
      <c r="ET144" s="35" t="s">
        <v>1599</v>
      </c>
      <c r="EU144" s="35" t="s">
        <v>1599</v>
      </c>
      <c r="EV144" s="35" t="s">
        <v>1599</v>
      </c>
      <c r="EW144" s="35" t="s">
        <v>1599</v>
      </c>
      <c r="EX144" s="35" t="s">
        <v>1599</v>
      </c>
      <c r="EY144" s="35" t="s">
        <v>1599</v>
      </c>
      <c r="EZ144" s="35" t="s">
        <v>1599</v>
      </c>
      <c r="FA144" s="35">
        <v>1</v>
      </c>
      <c r="FB144" s="35" t="s">
        <v>1599</v>
      </c>
      <c r="FC144" s="35" t="s">
        <v>1599</v>
      </c>
      <c r="FD144" s="35" t="s">
        <v>1599</v>
      </c>
      <c r="FE144" s="35" t="s">
        <v>1599</v>
      </c>
      <c r="FF144" s="35" t="s">
        <v>1599</v>
      </c>
      <c r="FG144" s="35" t="s">
        <v>1599</v>
      </c>
      <c r="FH144" s="35" t="s">
        <v>1317</v>
      </c>
      <c r="FI144" s="35" t="s">
        <v>54</v>
      </c>
      <c r="FJ144"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touriste</v>
      </c>
      <c r="FK144" s="48" t="str">
        <f>IF(Tableau2[[#This Row],['[tour_exc']]]="excursionniste","exc",IF(Tableau2[[#This Row],['[categorie_corrige']]]="Itinérant","iti","tour"))</f>
        <v>tour</v>
      </c>
      <c r="FL144" s="48" t="str">
        <f>CONCATENATE(Tableau2[[#This Row],['[id_troncon']]],"-",Tableau2[[#This Row],['[profil']]])</f>
        <v>4-tour</v>
      </c>
      <c r="FM144" s="37"/>
      <c r="FN144" s="72" t="s">
        <v>1599</v>
      </c>
      <c r="FS144" s="48" t="str">
        <f>IF(AND(ISTEXT(Tableau2[[#This Row],['[mode_heb_regroupe']]]),Tableau2[[#This Row],['[mode_heb_regroupe']]]="Non marchand"),"Non marchand",IF(AND(ISTEXT(Tableau2[[#This Row],['[mode_heb_regroupe']]]),Tableau2[[#This Row],['[mode_heb_regroupe']]]&lt;&gt;"Non marchand"),"Marchand",""))</f>
        <v/>
      </c>
      <c r="FY144" s="60" t="str">
        <f>IF(ISNUMBER(Tableau2[[#This Row],['[distance_heb_enq']]]),Tableau2[[#This Row],['[distance_heb_enq']]]*(1.1+0.3*EXP(-Tableau2[[#This Row],['[distance_heb_enq']]]/20)),"")</f>
        <v/>
      </c>
      <c r="GM144" s="35"/>
      <c r="GN144" s="35" t="s">
        <v>1599</v>
      </c>
      <c r="GO144" s="35"/>
      <c r="GP144" s="35"/>
      <c r="GQ144" s="35"/>
      <c r="GY144" s="48"/>
      <c r="HB144" s="48" t="str">
        <f>IF(ISNUMBER(Tableau2[[#This Row],['[tour_dep_to']]]),Tableau2[[#This Row],['[tour_dep_to']]]/Tableau2[[#This Row],['[tour_to_nb_jour']]],"")</f>
        <v/>
      </c>
      <c r="HE144" s="20"/>
      <c r="HF144" s="48" t="str">
        <f>IF(AND(ISTEXT(Tableau2[[#This Row],['[intention_dep']]]),Tableau2[[#This Row],['[tour_exc']]]="excursionniste"),Tableau2[[#This Row],['[intention_dep']]],"")</f>
        <v/>
      </c>
      <c r="HG144" s="48" t="str">
        <f>IF(AND(ISTEXT(Tableau2[[#This Row],['[intention_dep']]]),Tableau2[[#This Row],['[tour_exc']]]="touriste"),Tableau2[[#This Row],['[intention_dep']]],"")</f>
        <v/>
      </c>
      <c r="HJ144" s="20"/>
      <c r="HN144" s="20" t="s">
        <v>1599</v>
      </c>
      <c r="HO144" s="20"/>
      <c r="HP144" s="20" t="s">
        <v>1599</v>
      </c>
      <c r="HQ144" s="20"/>
      <c r="HR144" s="20" t="s">
        <v>1599</v>
      </c>
      <c r="HS144" s="20"/>
      <c r="HT144" s="20" t="s">
        <v>1599</v>
      </c>
      <c r="HU144" s="20"/>
      <c r="HX144" s="20" t="s">
        <v>1599</v>
      </c>
      <c r="JW144"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pas exploitable</v>
      </c>
      <c r="JX144"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144" s="35" t="s">
        <v>1299</v>
      </c>
      <c r="KA144" s="35">
        <v>0</v>
      </c>
      <c r="KB144" s="35">
        <v>0</v>
      </c>
      <c r="KC144" s="35">
        <v>1</v>
      </c>
      <c r="KD144" s="35" t="s">
        <v>1533</v>
      </c>
      <c r="KE144" s="48"/>
      <c r="KF144" s="35" t="s">
        <v>1534</v>
      </c>
      <c r="KG144" s="48"/>
      <c r="KH144" s="44">
        <v>89200</v>
      </c>
      <c r="KI144" s="35" t="s">
        <v>1281</v>
      </c>
      <c r="KL144" s="48" t="str">
        <f>IF(ISNUMBER(Tableau2[[#This Row],['[distance_domicile_enq']]]),Tableau2[[#This Row],['[distance_domicile_enq']]]*(1.1+0.3*EXP(-Tableau2[[#This Row],['[distance_domicile_enq']]]/20)),"")</f>
        <v/>
      </c>
      <c r="KN144" s="48"/>
      <c r="KO144" s="48"/>
      <c r="KP144" s="35">
        <v>53</v>
      </c>
      <c r="KQ144" s="35" t="s">
        <v>1282</v>
      </c>
      <c r="KR144" s="35" t="s">
        <v>1345</v>
      </c>
      <c r="KS144" s="35"/>
      <c r="KW144" s="35" t="s">
        <v>1284</v>
      </c>
    </row>
    <row r="145" spans="1:309" x14ac:dyDescent="0.2">
      <c r="A145" s="35" t="s">
        <v>1612</v>
      </c>
      <c r="B145" s="35" t="s">
        <v>568</v>
      </c>
      <c r="C145" s="35" t="s">
        <v>133</v>
      </c>
      <c r="D145" s="60">
        <v>2</v>
      </c>
      <c r="E145" s="48">
        <f>Tableau2[[#This Row],['[taille_totale_groupe_corrige']]]/Tableau2[[#This Row],['[nb_repondant_groupe']]]</f>
        <v>1</v>
      </c>
      <c r="F145" s="48"/>
      <c r="G145" s="48" t="str">
        <f>CONCATENATE(Tableau2[[#This Row],['[id_site_enq']]],"-",Tableau2[[#This Row],['[date_enq_num']]],"-",Tableau2[[#This Row],['[categorie_corrige']]])</f>
        <v>50-43235-</v>
      </c>
      <c r="H145" s="61">
        <v>2</v>
      </c>
      <c r="I145" s="35">
        <v>50</v>
      </c>
      <c r="J145" s="35" t="s">
        <v>795</v>
      </c>
      <c r="K145" s="36">
        <v>43235</v>
      </c>
      <c r="L145" s="37">
        <f t="shared" si="5"/>
        <v>43235</v>
      </c>
      <c r="M145" s="35">
        <v>14</v>
      </c>
      <c r="N145" s="35">
        <v>17</v>
      </c>
      <c r="P145" s="35">
        <v>43</v>
      </c>
      <c r="Q145" s="35">
        <v>4</v>
      </c>
      <c r="R145" s="60" t="str">
        <f>IF(OR(ISNUMBER(Tableau2[[#This Row],['[monvelo_musc']]]),ISNUMBER(Tableau2[[#This Row],['[monvelo_vae']]]),ISNUMBER(Tableau2[[#This Row],['[pret_musc']]]),ISNUMBER(Tableau2[[#This Row],['[pret_vae']]]),ISNUMBER(Tableau2[[#This Row],['[loc_vae']]]),ISNUMBER(Tableau2[[#This Row],['[loc_musc']]])),SUM(Tableau2[[#This Row],['[monvelo_musc']]:['[loc_vae']]]),"")</f>
        <v/>
      </c>
      <c r="S145" s="60" t="str">
        <f>IF(OR(ISNUMBER(Tableau2[[#This Row],['[monvelo_vae']]]),ISNUMBER(Tableau2[[#This Row],['[pret_vae']]]),ISNUMBER(Tableau2[[#This Row],['[loc_vae']]])),Tableau2[[#This Row],['[monvelo_vae']]]+Tableau2[[#This Row],['[pret_vae']]]+Tableau2[[#This Row],['[loc_vae']]],"")</f>
        <v/>
      </c>
      <c r="T145" s="60" t="str">
        <f>IF(OR(ISNUMBER(Tableau2[[#This Row],['[monvelo_musc']]]),ISNUMBER(Tableau2[[#This Row],['[pret_musc']]]),ISNUMBER(Tableau2[[#This Row],['[loc_musc']]])),Tableau2[[#This Row],['[monvelo_musc']]]+Tableau2[[#This Row],['[pret_musc']]]+Tableau2[[#This Row],['[loc_musc']]],"")</f>
        <v/>
      </c>
      <c r="U145" s="60" t="str">
        <f>IF(OR(ISNUMBER(Tableau2[[#This Row],['[loc_musc']]]),ISNUMBER(Tableau2[[#This Row],['[loc_vae']]])),Tableau2[[#This Row],['[loc_musc']]]+Tableau2[[#This Row],['[loc_vae']]],"")</f>
        <v/>
      </c>
      <c r="AL145" s="35" t="s">
        <v>1339</v>
      </c>
      <c r="AM145" s="48" t="s">
        <v>1339</v>
      </c>
      <c r="AN145" s="35" t="s">
        <v>50</v>
      </c>
      <c r="AP145" s="37">
        <v>24</v>
      </c>
      <c r="AQ145" s="72">
        <v>24</v>
      </c>
      <c r="AR145" s="72">
        <v>24</v>
      </c>
      <c r="AS145" s="72">
        <f>Tableau2[[#This Row],['[km_sortie_corrige']]]*Tableau2[[#This Row],['[coef_red']]]</f>
        <v>0</v>
      </c>
      <c r="AT145" s="72">
        <f>Tableau2[[#This Row],['[km_sortie_corrige']]]*Tableau2[[#This Row],['[coef_red']]]*IF(Tableau2[[#This Row],['[type_trajet']]]="Boucle",0.4,1)</f>
        <v>0</v>
      </c>
      <c r="AU145" s="35" t="s">
        <v>1276</v>
      </c>
      <c r="AW145" s="35" t="s">
        <v>1277</v>
      </c>
      <c r="AX145" s="35">
        <v>1</v>
      </c>
      <c r="AY145" s="35">
        <v>0</v>
      </c>
      <c r="AZ145" s="35">
        <v>0</v>
      </c>
      <c r="BA145" s="35">
        <v>0</v>
      </c>
      <c r="BB145" s="35">
        <v>0</v>
      </c>
      <c r="BC145" s="35">
        <v>0</v>
      </c>
      <c r="BD145" s="35">
        <v>0</v>
      </c>
      <c r="BE145" s="35">
        <v>0</v>
      </c>
      <c r="BH145" s="37">
        <v>0</v>
      </c>
      <c r="BI145" s="48" t="str">
        <f>IF(OR(Tableau2[[#This Row],['[type_groupe']]]="En famille",Tableau2[[#This Row],['[type_groupe']]]="Avec des amis",Tableau2[[#This Row],['[type_groupe']]]="En club",Tableau2[[#This Row],['[type_groupe']]]="En groupe avec une agence ou TO"),"En groupe",Tableau2[[#This Row],['[type_groupe']]])</f>
        <v>En couple</v>
      </c>
      <c r="BJ145"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couple</v>
      </c>
      <c r="BK145" s="35" t="s">
        <v>1311</v>
      </c>
      <c r="BL145" s="35">
        <v>0</v>
      </c>
      <c r="BM145" s="35">
        <v>1</v>
      </c>
      <c r="BN145" s="35">
        <v>0</v>
      </c>
      <c r="BO145" s="35">
        <v>0</v>
      </c>
      <c r="BP145" s="35">
        <v>0</v>
      </c>
      <c r="BQ145" s="35">
        <v>0</v>
      </c>
      <c r="BR145" s="35">
        <v>0</v>
      </c>
      <c r="BU145" s="72">
        <f>Tableau2[[#This Row],['[nb_enfants']]]+Tableau2[[#This Row],['[nb_adultes']]]</f>
        <v>2</v>
      </c>
      <c r="BV145" s="72">
        <f>Tableau2[[#This Row],['[taille_totale_groupe']]]</f>
        <v>2</v>
      </c>
      <c r="BW145" s="37">
        <v>0</v>
      </c>
      <c r="BX145" s="37">
        <v>2</v>
      </c>
      <c r="BY145" s="35" t="s">
        <v>1312</v>
      </c>
      <c r="BZ145" s="35">
        <v>0</v>
      </c>
      <c r="CA145" s="35">
        <v>0</v>
      </c>
      <c r="CB145" s="35">
        <v>1</v>
      </c>
      <c r="CC145" s="35">
        <v>0</v>
      </c>
      <c r="CD145" s="35">
        <v>0</v>
      </c>
      <c r="CE145" s="35">
        <v>0</v>
      </c>
      <c r="CF145" s="35">
        <v>0</v>
      </c>
      <c r="CG145" s="35">
        <v>0</v>
      </c>
      <c r="CH145" s="35">
        <v>0</v>
      </c>
      <c r="CI145" s="35">
        <v>0</v>
      </c>
      <c r="CJ145" s="35">
        <v>0</v>
      </c>
      <c r="CK145" s="35">
        <v>1</v>
      </c>
      <c r="CL145" s="35">
        <v>0</v>
      </c>
      <c r="CO145" s="35" t="s">
        <v>1322</v>
      </c>
      <c r="CQ145" s="35" t="s">
        <v>1772</v>
      </c>
      <c r="CR145" s="35">
        <v>0</v>
      </c>
      <c r="CS145" s="35">
        <v>0</v>
      </c>
      <c r="CT145" s="35">
        <v>0</v>
      </c>
      <c r="CU145" s="35">
        <v>0</v>
      </c>
      <c r="CV145" s="35">
        <v>0</v>
      </c>
      <c r="CW145" s="35">
        <v>0</v>
      </c>
      <c r="CX145" s="35">
        <v>0</v>
      </c>
      <c r="CY145" s="35">
        <v>0</v>
      </c>
      <c r="CZ145" s="35">
        <v>0</v>
      </c>
      <c r="DA145" s="35">
        <v>0</v>
      </c>
      <c r="DB145" s="35">
        <v>0</v>
      </c>
      <c r="DC145" s="35">
        <v>1</v>
      </c>
      <c r="DD145" s="35">
        <v>0</v>
      </c>
      <c r="DO145" s="35" t="s">
        <v>1280</v>
      </c>
      <c r="DP145" s="35">
        <v>0</v>
      </c>
      <c r="DQ145" s="35">
        <v>0</v>
      </c>
      <c r="DR145" s="35">
        <v>0</v>
      </c>
      <c r="DS145" s="35">
        <v>0</v>
      </c>
      <c r="DT145" s="35">
        <v>0</v>
      </c>
      <c r="DU145" s="35">
        <v>0</v>
      </c>
      <c r="DV145" s="35">
        <v>0</v>
      </c>
      <c r="DW145" s="35">
        <v>0</v>
      </c>
      <c r="DX145" s="35">
        <v>0</v>
      </c>
      <c r="DY145" s="35">
        <v>0</v>
      </c>
      <c r="DZ145" s="35">
        <v>0</v>
      </c>
      <c r="EA145" s="35">
        <v>0</v>
      </c>
      <c r="EB145" s="35">
        <v>0</v>
      </c>
      <c r="EC145" s="35">
        <v>0</v>
      </c>
      <c r="ED145" s="35">
        <v>1</v>
      </c>
      <c r="EE145" s="35">
        <v>0</v>
      </c>
      <c r="EL145" s="35">
        <v>4</v>
      </c>
      <c r="EM145" s="35">
        <v>4</v>
      </c>
      <c r="EN145" s="35">
        <v>2</v>
      </c>
      <c r="EO145" s="35">
        <v>4</v>
      </c>
      <c r="EP145" s="35">
        <v>4</v>
      </c>
      <c r="EQ145" s="35">
        <v>4</v>
      </c>
      <c r="ER145" s="35" t="s">
        <v>1599</v>
      </c>
      <c r="ES145" s="35" t="s">
        <v>1599</v>
      </c>
      <c r="ET145" s="35" t="s">
        <v>1599</v>
      </c>
      <c r="EU145" s="35" t="s">
        <v>1599</v>
      </c>
      <c r="EV145" s="35" t="s">
        <v>1599</v>
      </c>
      <c r="EW145" s="35" t="s">
        <v>1599</v>
      </c>
      <c r="EX145" s="35" t="s">
        <v>1599</v>
      </c>
      <c r="EY145" s="35" t="s">
        <v>1599</v>
      </c>
      <c r="EZ145" s="35" t="s">
        <v>1599</v>
      </c>
      <c r="FA145" s="35" t="s">
        <v>1599</v>
      </c>
      <c r="FB145" s="35" t="s">
        <v>1599</v>
      </c>
      <c r="FC145" s="35" t="s">
        <v>1599</v>
      </c>
      <c r="FD145" s="35" t="s">
        <v>1599</v>
      </c>
      <c r="FE145" s="35" t="s">
        <v>1599</v>
      </c>
      <c r="FF145" s="35" t="s">
        <v>1599</v>
      </c>
      <c r="FG145" s="35" t="s">
        <v>1599</v>
      </c>
      <c r="FI145" s="35" t="s">
        <v>54</v>
      </c>
      <c r="FJ145"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touriste</v>
      </c>
      <c r="FK145" s="48" t="str">
        <f>IF(Tableau2[[#This Row],['[tour_exc']]]="excursionniste","exc",IF(Tableau2[[#This Row],['[categorie_corrige']]]="Itinérant","iti","tour"))</f>
        <v>tour</v>
      </c>
      <c r="FL145" s="48" t="str">
        <f>CONCATENATE(Tableau2[[#This Row],['[id_troncon']]],"-",Tableau2[[#This Row],['[profil']]])</f>
        <v>4-tour</v>
      </c>
      <c r="FM145" s="37"/>
      <c r="FN145" s="72" t="s">
        <v>1599</v>
      </c>
      <c r="FS145" s="48" t="str">
        <f>IF(AND(ISTEXT(Tableau2[[#This Row],['[mode_heb_regroupe']]]),Tableau2[[#This Row],['[mode_heb_regroupe']]]="Non marchand"),"Non marchand",IF(AND(ISTEXT(Tableau2[[#This Row],['[mode_heb_regroupe']]]),Tableau2[[#This Row],['[mode_heb_regroupe']]]&lt;&gt;"Non marchand"),"Marchand",""))</f>
        <v/>
      </c>
      <c r="FY145" s="60" t="str">
        <f>IF(ISNUMBER(Tableau2[[#This Row],['[distance_heb_enq']]]),Tableau2[[#This Row],['[distance_heb_enq']]]*(1.1+0.3*EXP(-Tableau2[[#This Row],['[distance_heb_enq']]]/20)),"")</f>
        <v/>
      </c>
      <c r="GM145" s="35"/>
      <c r="GN145" s="35" t="s">
        <v>1599</v>
      </c>
      <c r="GO145" s="35"/>
      <c r="GP145" s="35"/>
      <c r="GQ145" s="35"/>
      <c r="GY145" s="48"/>
      <c r="HB145" s="48" t="str">
        <f>IF(ISNUMBER(Tableau2[[#This Row],['[tour_dep_to']]]),Tableau2[[#This Row],['[tour_dep_to']]]/Tableau2[[#This Row],['[tour_to_nb_jour']]],"")</f>
        <v/>
      </c>
      <c r="HE145" s="20"/>
      <c r="HF145" s="48" t="str">
        <f>IF(AND(ISTEXT(Tableau2[[#This Row],['[intention_dep']]]),Tableau2[[#This Row],['[tour_exc']]]="excursionniste"),Tableau2[[#This Row],['[intention_dep']]],"")</f>
        <v/>
      </c>
      <c r="HG145" s="48" t="str">
        <f>IF(AND(ISTEXT(Tableau2[[#This Row],['[intention_dep']]]),Tableau2[[#This Row],['[tour_exc']]]="touriste"),Tableau2[[#This Row],['[intention_dep']]],"")</f>
        <v/>
      </c>
      <c r="HJ145" s="20"/>
      <c r="HN145" s="20" t="s">
        <v>1599</v>
      </c>
      <c r="HO145" s="20"/>
      <c r="HP145" s="20" t="s">
        <v>1599</v>
      </c>
      <c r="HQ145" s="20"/>
      <c r="HR145" s="20" t="s">
        <v>1599</v>
      </c>
      <c r="HS145" s="20"/>
      <c r="HT145" s="20" t="s">
        <v>1599</v>
      </c>
      <c r="HU145" s="20"/>
      <c r="HX145" s="20" t="s">
        <v>1599</v>
      </c>
      <c r="JW145"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pas exploitable</v>
      </c>
      <c r="JX145"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145" s="35" t="s">
        <v>1299</v>
      </c>
      <c r="KA145" s="35">
        <v>0</v>
      </c>
      <c r="KB145" s="35">
        <v>0</v>
      </c>
      <c r="KC145" s="35">
        <v>1</v>
      </c>
      <c r="KD145" s="35" t="s">
        <v>1533</v>
      </c>
      <c r="KE145" s="48"/>
      <c r="KF145" s="35" t="s">
        <v>1534</v>
      </c>
      <c r="KG145" s="48"/>
      <c r="KH145" s="44">
        <v>89201</v>
      </c>
      <c r="KI145" s="35" t="s">
        <v>1281</v>
      </c>
      <c r="KL145" s="48" t="str">
        <f>IF(ISNUMBER(Tableau2[[#This Row],['[distance_domicile_enq']]]),Tableau2[[#This Row],['[distance_domicile_enq']]]*(1.1+0.3*EXP(-Tableau2[[#This Row],['[distance_domicile_enq']]]/20)),"")</f>
        <v/>
      </c>
      <c r="KN145" s="48"/>
      <c r="KO145" s="48"/>
      <c r="KP145" s="35">
        <v>57</v>
      </c>
      <c r="KQ145" s="35" t="s">
        <v>1301</v>
      </c>
      <c r="KR145" s="35" t="s">
        <v>1336</v>
      </c>
      <c r="KS145" s="35"/>
      <c r="KU145" s="35">
        <v>2000</v>
      </c>
      <c r="KW145" s="35" t="s">
        <v>1284</v>
      </c>
    </row>
    <row r="146" spans="1:309" x14ac:dyDescent="0.2">
      <c r="A146" s="35" t="s">
        <v>1612</v>
      </c>
      <c r="B146" s="35" t="s">
        <v>568</v>
      </c>
      <c r="C146" s="35" t="s">
        <v>134</v>
      </c>
      <c r="D146" s="60">
        <v>1</v>
      </c>
      <c r="E146" s="48">
        <f>Tableau2[[#This Row],['[taille_totale_groupe_corrige']]]/Tableau2[[#This Row],['[nb_repondant_groupe']]]</f>
        <v>3</v>
      </c>
      <c r="F146" s="48"/>
      <c r="G146" s="48" t="str">
        <f>CONCATENATE(Tableau2[[#This Row],['[id_site_enq']]],"-",Tableau2[[#This Row],['[date_enq_num']]],"-",Tableau2[[#This Row],['[categorie_corrige']]])</f>
        <v>50-43235-</v>
      </c>
      <c r="H146" s="61">
        <v>1</v>
      </c>
      <c r="I146" s="35">
        <v>50</v>
      </c>
      <c r="J146" s="35" t="s">
        <v>795</v>
      </c>
      <c r="K146" s="36">
        <v>43235</v>
      </c>
      <c r="L146" s="37">
        <f t="shared" si="5"/>
        <v>43235</v>
      </c>
      <c r="M146" s="35">
        <v>14</v>
      </c>
      <c r="N146" s="35">
        <v>17</v>
      </c>
      <c r="P146" s="35">
        <v>43</v>
      </c>
      <c r="Q146" s="35">
        <v>4</v>
      </c>
      <c r="R146" s="60" t="str">
        <f>IF(OR(ISNUMBER(Tableau2[[#This Row],['[monvelo_musc']]]),ISNUMBER(Tableau2[[#This Row],['[monvelo_vae']]]),ISNUMBER(Tableau2[[#This Row],['[pret_musc']]]),ISNUMBER(Tableau2[[#This Row],['[pret_vae']]]),ISNUMBER(Tableau2[[#This Row],['[loc_vae']]]),ISNUMBER(Tableau2[[#This Row],['[loc_musc']]])),SUM(Tableau2[[#This Row],['[monvelo_musc']]:['[loc_vae']]]),"")</f>
        <v/>
      </c>
      <c r="S146" s="60" t="str">
        <f>IF(OR(ISNUMBER(Tableau2[[#This Row],['[monvelo_vae']]]),ISNUMBER(Tableau2[[#This Row],['[pret_vae']]]),ISNUMBER(Tableau2[[#This Row],['[loc_vae']]])),Tableau2[[#This Row],['[monvelo_vae']]]+Tableau2[[#This Row],['[pret_vae']]]+Tableau2[[#This Row],['[loc_vae']]],"")</f>
        <v/>
      </c>
      <c r="T146" s="60" t="str">
        <f>IF(OR(ISNUMBER(Tableau2[[#This Row],['[monvelo_musc']]]),ISNUMBER(Tableau2[[#This Row],['[pret_musc']]]),ISNUMBER(Tableau2[[#This Row],['[loc_musc']]])),Tableau2[[#This Row],['[monvelo_musc']]]+Tableau2[[#This Row],['[pret_musc']]]+Tableau2[[#This Row],['[loc_musc']]],"")</f>
        <v/>
      </c>
      <c r="U146" s="60" t="str">
        <f>IF(OR(ISNUMBER(Tableau2[[#This Row],['[loc_musc']]]),ISNUMBER(Tableau2[[#This Row],['[loc_vae']]])),Tableau2[[#This Row],['[loc_musc']]]+Tableau2[[#This Row],['[loc_vae']]],"")</f>
        <v/>
      </c>
      <c r="AL146" s="35" t="s">
        <v>1358</v>
      </c>
      <c r="AM146" s="48" t="s">
        <v>1358</v>
      </c>
      <c r="AN146" s="35" t="s">
        <v>1275</v>
      </c>
      <c r="AP146" s="37">
        <v>35</v>
      </c>
      <c r="AQ146" s="72">
        <v>35</v>
      </c>
      <c r="AR146" s="72">
        <v>35</v>
      </c>
      <c r="AS146" s="72">
        <f>Tableau2[[#This Row],['[km_sortie_corrige']]]*Tableau2[[#This Row],['[coef_red']]]</f>
        <v>0</v>
      </c>
      <c r="AT146" s="72">
        <f>Tableau2[[#This Row],['[km_sortie_corrige']]]*Tableau2[[#This Row],['[coef_red']]]*IF(Tableau2[[#This Row],['[type_trajet']]]="Boucle",0.4,1)</f>
        <v>0</v>
      </c>
      <c r="AU146" s="35" t="s">
        <v>1286</v>
      </c>
      <c r="AW146" s="35" t="s">
        <v>1277</v>
      </c>
      <c r="AX146" s="35">
        <v>1</v>
      </c>
      <c r="AY146" s="35">
        <v>0</v>
      </c>
      <c r="AZ146" s="35">
        <v>0</v>
      </c>
      <c r="BA146" s="35">
        <v>0</v>
      </c>
      <c r="BB146" s="35">
        <v>0</v>
      </c>
      <c r="BC146" s="35">
        <v>0</v>
      </c>
      <c r="BD146" s="35">
        <v>0</v>
      </c>
      <c r="BE146" s="35">
        <v>0</v>
      </c>
      <c r="BH146" s="37">
        <v>0</v>
      </c>
      <c r="BI146" s="48" t="str">
        <f>IF(OR(Tableau2[[#This Row],['[type_groupe']]]="En famille",Tableau2[[#This Row],['[type_groupe']]]="Avec des amis",Tableau2[[#This Row],['[type_groupe']]]="En club",Tableau2[[#This Row],['[type_groupe']]]="En groupe avec une agence ou TO"),"En groupe",Tableau2[[#This Row],['[type_groupe']]])</f>
        <v>En groupe</v>
      </c>
      <c r="BJ146"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groupe</v>
      </c>
      <c r="BK146" s="35" t="s">
        <v>1329</v>
      </c>
      <c r="BL146" s="35">
        <v>0</v>
      </c>
      <c r="BM146" s="35">
        <v>0</v>
      </c>
      <c r="BN146" s="35">
        <v>0</v>
      </c>
      <c r="BO146" s="35">
        <v>1</v>
      </c>
      <c r="BP146" s="35">
        <v>0</v>
      </c>
      <c r="BQ146" s="35">
        <v>0</v>
      </c>
      <c r="BR146" s="35">
        <v>0</v>
      </c>
      <c r="BU146" s="72">
        <f>Tableau2[[#This Row],['[nb_enfants']]]+Tableau2[[#This Row],['[nb_adultes']]]</f>
        <v>3</v>
      </c>
      <c r="BV146" s="72">
        <f>Tableau2[[#This Row],['[taille_totale_groupe']]]</f>
        <v>3</v>
      </c>
      <c r="BW146" s="37">
        <v>0</v>
      </c>
      <c r="BX146" s="37">
        <v>3</v>
      </c>
      <c r="BY146" s="35" t="s">
        <v>1279</v>
      </c>
      <c r="BZ146" s="35">
        <v>0</v>
      </c>
      <c r="CA146" s="35">
        <v>0</v>
      </c>
      <c r="CB146" s="35">
        <v>0</v>
      </c>
      <c r="CC146" s="35">
        <v>0</v>
      </c>
      <c r="CD146" s="35">
        <v>0</v>
      </c>
      <c r="CE146" s="35">
        <v>0</v>
      </c>
      <c r="CF146" s="35">
        <v>0</v>
      </c>
      <c r="CG146" s="35">
        <v>0</v>
      </c>
      <c r="CH146" s="35">
        <v>0</v>
      </c>
      <c r="CI146" s="35">
        <v>0</v>
      </c>
      <c r="CJ146" s="35">
        <v>0</v>
      </c>
      <c r="CK146" s="35">
        <v>0</v>
      </c>
      <c r="CL146" s="35">
        <v>1</v>
      </c>
      <c r="CQ146" s="35" t="s">
        <v>1334</v>
      </c>
      <c r="CR146" s="35">
        <v>0</v>
      </c>
      <c r="CS146" s="35">
        <v>0</v>
      </c>
      <c r="CT146" s="35">
        <v>0</v>
      </c>
      <c r="CU146" s="35">
        <v>0</v>
      </c>
      <c r="CV146" s="35">
        <v>0</v>
      </c>
      <c r="CW146" s="35">
        <v>0</v>
      </c>
      <c r="CX146" s="35">
        <v>0</v>
      </c>
      <c r="CY146" s="35">
        <v>0</v>
      </c>
      <c r="CZ146" s="35">
        <v>0</v>
      </c>
      <c r="DA146" s="35">
        <v>0</v>
      </c>
      <c r="DB146" s="35">
        <v>1</v>
      </c>
      <c r="DC146" s="35">
        <v>0</v>
      </c>
      <c r="DD146" s="35">
        <v>0</v>
      </c>
      <c r="DO146" s="35" t="s">
        <v>1293</v>
      </c>
      <c r="DP146" s="35">
        <v>1</v>
      </c>
      <c r="DQ146" s="35">
        <v>0</v>
      </c>
      <c r="DR146" s="35">
        <v>0</v>
      </c>
      <c r="DS146" s="35">
        <v>0</v>
      </c>
      <c r="DT146" s="35">
        <v>0</v>
      </c>
      <c r="DU146" s="35">
        <v>0</v>
      </c>
      <c r="DV146" s="35">
        <v>0</v>
      </c>
      <c r="DW146" s="35">
        <v>0</v>
      </c>
      <c r="DX146" s="35">
        <v>0</v>
      </c>
      <c r="DY146" s="35">
        <v>0</v>
      </c>
      <c r="DZ146" s="35">
        <v>0</v>
      </c>
      <c r="EA146" s="35">
        <v>0</v>
      </c>
      <c r="EB146" s="35">
        <v>0</v>
      </c>
      <c r="EC146" s="35">
        <v>0</v>
      </c>
      <c r="ED146" s="35">
        <v>0</v>
      </c>
      <c r="EE146" s="35">
        <v>0</v>
      </c>
      <c r="EL146" s="35">
        <v>3</v>
      </c>
      <c r="EM146" s="35">
        <v>3</v>
      </c>
      <c r="EN146" s="35">
        <v>3</v>
      </c>
      <c r="EO146" s="35">
        <v>3</v>
      </c>
      <c r="EP146" s="35">
        <v>3</v>
      </c>
      <c r="EQ146" s="35">
        <v>3</v>
      </c>
      <c r="ER146" s="35">
        <v>3</v>
      </c>
      <c r="ES146" s="35">
        <v>3</v>
      </c>
      <c r="ET146" s="35">
        <v>3</v>
      </c>
      <c r="EU146" s="35">
        <v>3</v>
      </c>
      <c r="EV146" s="35">
        <v>3</v>
      </c>
      <c r="EW146" s="35">
        <v>3</v>
      </c>
      <c r="EX146" s="35">
        <v>3</v>
      </c>
      <c r="EY146" s="35">
        <v>3</v>
      </c>
      <c r="EZ146" s="35">
        <v>3</v>
      </c>
      <c r="FA146" s="35">
        <v>3</v>
      </c>
      <c r="FB146" s="35">
        <v>3</v>
      </c>
      <c r="FC146" s="35">
        <v>3</v>
      </c>
      <c r="FD146" s="35">
        <v>3</v>
      </c>
      <c r="FE146" s="35">
        <v>3</v>
      </c>
      <c r="FF146" s="35">
        <v>3</v>
      </c>
      <c r="FG146" s="35">
        <v>3</v>
      </c>
      <c r="FH146" s="35" t="s">
        <v>1296</v>
      </c>
      <c r="FI146" s="35" t="s">
        <v>51</v>
      </c>
      <c r="FJ146"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excursionniste</v>
      </c>
      <c r="FK146" s="48" t="str">
        <f>IF(Tableau2[[#This Row],['[tour_exc']]]="excursionniste","exc",IF(Tableau2[[#This Row],['[categorie_corrige']]]="Itinérant","iti","tour"))</f>
        <v>exc</v>
      </c>
      <c r="FL146" s="48" t="str">
        <f>CONCATENATE(Tableau2[[#This Row],['[id_troncon']]],"-",Tableau2[[#This Row],['[profil']]])</f>
        <v>4-exc</v>
      </c>
      <c r="FM146" s="37"/>
      <c r="FN146" s="72" t="s">
        <v>1599</v>
      </c>
      <c r="FS146" s="48" t="str">
        <f>IF(AND(ISTEXT(Tableau2[[#This Row],['[mode_heb_regroupe']]]),Tableau2[[#This Row],['[mode_heb_regroupe']]]="Non marchand"),"Non marchand",IF(AND(ISTEXT(Tableau2[[#This Row],['[mode_heb_regroupe']]]),Tableau2[[#This Row],['[mode_heb_regroupe']]]&lt;&gt;"Non marchand"),"Marchand",""))</f>
        <v/>
      </c>
      <c r="FY146" s="60" t="str">
        <f>IF(ISNUMBER(Tableau2[[#This Row],['[distance_heb_enq']]]),Tableau2[[#This Row],['[distance_heb_enq']]]*(1.1+0.3*EXP(-Tableau2[[#This Row],['[distance_heb_enq']]]/20)),"")</f>
        <v/>
      </c>
      <c r="GM146" s="35"/>
      <c r="GN146" s="35" t="s">
        <v>1599</v>
      </c>
      <c r="GO146" s="35"/>
      <c r="GP146" s="35"/>
      <c r="GQ146" s="35"/>
      <c r="GY146" s="48"/>
      <c r="HB146" s="48" t="str">
        <f>IF(ISNUMBER(Tableau2[[#This Row],['[tour_dep_to']]]),Tableau2[[#This Row],['[tour_dep_to']]]/Tableau2[[#This Row],['[tour_to_nb_jour']]],"")</f>
        <v/>
      </c>
      <c r="HE146" s="20" t="s">
        <v>51</v>
      </c>
      <c r="HF146" s="48" t="str">
        <f>IF(AND(ISTEXT(Tableau2[[#This Row],['[intention_dep']]]),Tableau2[[#This Row],['[tour_exc']]]="excursionniste"),Tableau2[[#This Row],['[intention_dep']]],"")</f>
        <v>Non</v>
      </c>
      <c r="HG146" s="48" t="str">
        <f>IF(AND(ISTEXT(Tableau2[[#This Row],['[intention_dep']]]),Tableau2[[#This Row],['[tour_exc']]]="touriste"),Tableau2[[#This Row],['[intention_dep']]],"")</f>
        <v/>
      </c>
      <c r="HJ146" s="20"/>
      <c r="HN146" s="20" t="s">
        <v>1599</v>
      </c>
      <c r="HO146" s="20"/>
      <c r="HP146" s="20" t="s">
        <v>1599</v>
      </c>
      <c r="HQ146" s="20"/>
      <c r="HR146" s="20" t="s">
        <v>1599</v>
      </c>
      <c r="HS146" s="20"/>
      <c r="HT146" s="20" t="s">
        <v>1599</v>
      </c>
      <c r="HU146" s="20"/>
      <c r="HX146" s="20" t="s">
        <v>1599</v>
      </c>
      <c r="JW146"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
      </c>
      <c r="JX146"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146" s="35" t="s">
        <v>1923</v>
      </c>
      <c r="KA146" s="35">
        <v>0</v>
      </c>
      <c r="KB146" s="35">
        <v>1</v>
      </c>
      <c r="KC146" s="35">
        <v>0</v>
      </c>
      <c r="KD146" s="35"/>
      <c r="KE146" s="48"/>
      <c r="KF146" s="35" t="s">
        <v>1332</v>
      </c>
      <c r="KG146" s="48"/>
      <c r="KH146" s="44">
        <v>17450</v>
      </c>
      <c r="KI146" s="35" t="s">
        <v>1281</v>
      </c>
      <c r="KL146" s="48" t="str">
        <f>IF(ISNUMBER(Tableau2[[#This Row],['[distance_domicile_enq']]]),Tableau2[[#This Row],['[distance_domicile_enq']]]*(1.1+0.3*EXP(-Tableau2[[#This Row],['[distance_domicile_enq']]]/20)),"")</f>
        <v/>
      </c>
      <c r="KN146" s="48"/>
      <c r="KO146" s="48"/>
      <c r="KP146" s="35">
        <v>64</v>
      </c>
      <c r="KQ146" s="35" t="s">
        <v>1301</v>
      </c>
      <c r="KR146" s="35" t="s">
        <v>1356</v>
      </c>
      <c r="KS146" s="35"/>
      <c r="KW146" s="35" t="s">
        <v>1284</v>
      </c>
    </row>
    <row r="147" spans="1:309" x14ac:dyDescent="0.2">
      <c r="A147" s="35" t="s">
        <v>1612</v>
      </c>
      <c r="B147" s="35" t="s">
        <v>568</v>
      </c>
      <c r="C147" s="35" t="s">
        <v>135</v>
      </c>
      <c r="D147" s="60">
        <v>1</v>
      </c>
      <c r="E147" s="48">
        <f>Tableau2[[#This Row],['[taille_totale_groupe_corrige']]]/Tableau2[[#This Row],['[nb_repondant_groupe']]]</f>
        <v>3</v>
      </c>
      <c r="F147" s="48"/>
      <c r="G147" s="48" t="str">
        <f>CONCATENATE(Tableau2[[#This Row],['[id_site_enq']]],"-",Tableau2[[#This Row],['[date_enq_num']]],"-",Tableau2[[#This Row],['[categorie_corrige']]])</f>
        <v>50-43235-</v>
      </c>
      <c r="H147" s="61">
        <v>1</v>
      </c>
      <c r="I147" s="35">
        <v>50</v>
      </c>
      <c r="J147" s="35" t="s">
        <v>795</v>
      </c>
      <c r="K147" s="36">
        <v>43235</v>
      </c>
      <c r="L147" s="37">
        <f t="shared" si="5"/>
        <v>43235</v>
      </c>
      <c r="M147" s="35">
        <v>14</v>
      </c>
      <c r="N147" s="35">
        <v>17</v>
      </c>
      <c r="P147" s="35">
        <v>43</v>
      </c>
      <c r="Q147" s="35">
        <v>4</v>
      </c>
      <c r="R147" s="60" t="str">
        <f>IF(OR(ISNUMBER(Tableau2[[#This Row],['[monvelo_musc']]]),ISNUMBER(Tableau2[[#This Row],['[monvelo_vae']]]),ISNUMBER(Tableau2[[#This Row],['[pret_musc']]]),ISNUMBER(Tableau2[[#This Row],['[pret_vae']]]),ISNUMBER(Tableau2[[#This Row],['[loc_vae']]]),ISNUMBER(Tableau2[[#This Row],['[loc_musc']]])),SUM(Tableau2[[#This Row],['[monvelo_musc']]:['[loc_vae']]]),"")</f>
        <v/>
      </c>
      <c r="S147" s="60" t="str">
        <f>IF(OR(ISNUMBER(Tableau2[[#This Row],['[monvelo_vae']]]),ISNUMBER(Tableau2[[#This Row],['[pret_vae']]]),ISNUMBER(Tableau2[[#This Row],['[loc_vae']]])),Tableau2[[#This Row],['[monvelo_vae']]]+Tableau2[[#This Row],['[pret_vae']]]+Tableau2[[#This Row],['[loc_vae']]],"")</f>
        <v/>
      </c>
      <c r="T147" s="60" t="str">
        <f>IF(OR(ISNUMBER(Tableau2[[#This Row],['[monvelo_musc']]]),ISNUMBER(Tableau2[[#This Row],['[pret_musc']]]),ISNUMBER(Tableau2[[#This Row],['[loc_musc']]])),Tableau2[[#This Row],['[monvelo_musc']]]+Tableau2[[#This Row],['[pret_musc']]]+Tableau2[[#This Row],['[loc_musc']]],"")</f>
        <v/>
      </c>
      <c r="U147" s="60" t="str">
        <f>IF(OR(ISNUMBER(Tableau2[[#This Row],['[loc_musc']]]),ISNUMBER(Tableau2[[#This Row],['[loc_vae']]])),Tableau2[[#This Row],['[loc_musc']]]+Tableau2[[#This Row],['[loc_vae']]],"")</f>
        <v/>
      </c>
      <c r="AL147" s="35" t="s">
        <v>1358</v>
      </c>
      <c r="AM147" s="48" t="s">
        <v>1358</v>
      </c>
      <c r="AN147" s="35" t="s">
        <v>1275</v>
      </c>
      <c r="AP147" s="37">
        <v>35</v>
      </c>
      <c r="AQ147" s="72">
        <v>35</v>
      </c>
      <c r="AR147" s="72">
        <v>35</v>
      </c>
      <c r="AS147" s="72">
        <f>Tableau2[[#This Row],['[km_sortie_corrige']]]*Tableau2[[#This Row],['[coef_red']]]</f>
        <v>0</v>
      </c>
      <c r="AT147" s="72">
        <f>Tableau2[[#This Row],['[km_sortie_corrige']]]*Tableau2[[#This Row],['[coef_red']]]*IF(Tableau2[[#This Row],['[type_trajet']]]="Boucle",0.4,1)</f>
        <v>0</v>
      </c>
      <c r="AU147" s="35" t="s">
        <v>1286</v>
      </c>
      <c r="AW147" s="35" t="s">
        <v>1277</v>
      </c>
      <c r="AX147" s="35">
        <v>1</v>
      </c>
      <c r="AY147" s="35">
        <v>0</v>
      </c>
      <c r="AZ147" s="35">
        <v>0</v>
      </c>
      <c r="BA147" s="35">
        <v>0</v>
      </c>
      <c r="BB147" s="35">
        <v>0</v>
      </c>
      <c r="BC147" s="35">
        <v>0</v>
      </c>
      <c r="BD147" s="35">
        <v>0</v>
      </c>
      <c r="BE147" s="35">
        <v>0</v>
      </c>
      <c r="BH147" s="37">
        <v>0</v>
      </c>
      <c r="BI147" s="48" t="str">
        <f>IF(OR(Tableau2[[#This Row],['[type_groupe']]]="En famille",Tableau2[[#This Row],['[type_groupe']]]="Avec des amis",Tableau2[[#This Row],['[type_groupe']]]="En club",Tableau2[[#This Row],['[type_groupe']]]="En groupe avec une agence ou TO"),"En groupe",Tableau2[[#This Row],['[type_groupe']]])</f>
        <v>En groupe</v>
      </c>
      <c r="BJ147"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groupe</v>
      </c>
      <c r="BK147" s="35" t="s">
        <v>1329</v>
      </c>
      <c r="BL147" s="35">
        <v>0</v>
      </c>
      <c r="BM147" s="35">
        <v>0</v>
      </c>
      <c r="BN147" s="35">
        <v>0</v>
      </c>
      <c r="BO147" s="35">
        <v>1</v>
      </c>
      <c r="BP147" s="35">
        <v>0</v>
      </c>
      <c r="BQ147" s="35">
        <v>0</v>
      </c>
      <c r="BR147" s="35">
        <v>0</v>
      </c>
      <c r="BU147" s="72">
        <f>Tableau2[[#This Row],['[nb_enfants']]]+Tableau2[[#This Row],['[nb_adultes']]]</f>
        <v>3</v>
      </c>
      <c r="BV147" s="72">
        <f>Tableau2[[#This Row],['[taille_totale_groupe']]]</f>
        <v>3</v>
      </c>
      <c r="BW147" s="37">
        <v>0</v>
      </c>
      <c r="BX147" s="37">
        <v>3</v>
      </c>
      <c r="BY147" s="35" t="s">
        <v>1289</v>
      </c>
      <c r="BZ147" s="35">
        <v>0</v>
      </c>
      <c r="CA147" s="35">
        <v>0</v>
      </c>
      <c r="CB147" s="35">
        <v>0</v>
      </c>
      <c r="CC147" s="35">
        <v>1</v>
      </c>
      <c r="CD147" s="35">
        <v>0</v>
      </c>
      <c r="CE147" s="35">
        <v>0</v>
      </c>
      <c r="CF147" s="35">
        <v>0</v>
      </c>
      <c r="CG147" s="35">
        <v>0</v>
      </c>
      <c r="CH147" s="35">
        <v>0</v>
      </c>
      <c r="CI147" s="35">
        <v>0</v>
      </c>
      <c r="CJ147" s="35">
        <v>0</v>
      </c>
      <c r="CK147" s="35">
        <v>0</v>
      </c>
      <c r="CL147" s="35">
        <v>0</v>
      </c>
      <c r="CO147" s="35" t="s">
        <v>1322</v>
      </c>
      <c r="CP147" s="35">
        <v>5</v>
      </c>
      <c r="CQ147" s="35" t="s">
        <v>1292</v>
      </c>
      <c r="CR147" s="35">
        <v>1</v>
      </c>
      <c r="CS147" s="35">
        <v>0</v>
      </c>
      <c r="CT147" s="35">
        <v>0</v>
      </c>
      <c r="CU147" s="35">
        <v>0</v>
      </c>
      <c r="CV147" s="35">
        <v>0</v>
      </c>
      <c r="CW147" s="35">
        <v>0</v>
      </c>
      <c r="CX147" s="35">
        <v>0</v>
      </c>
      <c r="CY147" s="35">
        <v>0</v>
      </c>
      <c r="CZ147" s="35">
        <v>0</v>
      </c>
      <c r="DA147" s="35">
        <v>0</v>
      </c>
      <c r="DB147" s="35">
        <v>0</v>
      </c>
      <c r="DC147" s="35">
        <v>0</v>
      </c>
      <c r="DD147" s="35">
        <v>0</v>
      </c>
      <c r="DO147" s="35" t="s">
        <v>1293</v>
      </c>
      <c r="DP147" s="35">
        <v>1</v>
      </c>
      <c r="DQ147" s="35">
        <v>0</v>
      </c>
      <c r="DR147" s="35">
        <v>0</v>
      </c>
      <c r="DS147" s="35">
        <v>0</v>
      </c>
      <c r="DT147" s="35">
        <v>0</v>
      </c>
      <c r="DU147" s="35">
        <v>0</v>
      </c>
      <c r="DV147" s="35">
        <v>0</v>
      </c>
      <c r="DW147" s="35">
        <v>0</v>
      </c>
      <c r="DX147" s="35">
        <v>0</v>
      </c>
      <c r="DY147" s="35">
        <v>0</v>
      </c>
      <c r="DZ147" s="35">
        <v>0</v>
      </c>
      <c r="EA147" s="35">
        <v>0</v>
      </c>
      <c r="EB147" s="35">
        <v>0</v>
      </c>
      <c r="EC147" s="35">
        <v>0</v>
      </c>
      <c r="ED147" s="35">
        <v>0</v>
      </c>
      <c r="EE147" s="35">
        <v>0</v>
      </c>
      <c r="EL147" s="35">
        <v>4</v>
      </c>
      <c r="EM147" s="35">
        <v>3</v>
      </c>
      <c r="EN147" s="35">
        <v>3</v>
      </c>
      <c r="EO147" s="35" t="s">
        <v>1599</v>
      </c>
      <c r="EP147" s="35">
        <v>3</v>
      </c>
      <c r="EQ147" s="35" t="s">
        <v>1599</v>
      </c>
      <c r="ER147" s="35" t="s">
        <v>1599</v>
      </c>
      <c r="ES147" s="35" t="s">
        <v>1599</v>
      </c>
      <c r="ET147" s="35" t="s">
        <v>1599</v>
      </c>
      <c r="EU147" s="35" t="s">
        <v>1599</v>
      </c>
      <c r="EV147" s="35" t="s">
        <v>1599</v>
      </c>
      <c r="EW147" s="35" t="s">
        <v>1599</v>
      </c>
      <c r="EX147" s="35" t="s">
        <v>1599</v>
      </c>
      <c r="EY147" s="35" t="s">
        <v>1599</v>
      </c>
      <c r="EZ147" s="35" t="s">
        <v>1599</v>
      </c>
      <c r="FA147" s="35" t="s">
        <v>1599</v>
      </c>
      <c r="FB147" s="35" t="s">
        <v>1599</v>
      </c>
      <c r="FC147" s="35" t="s">
        <v>1599</v>
      </c>
      <c r="FD147" s="35" t="s">
        <v>1599</v>
      </c>
      <c r="FE147" s="35" t="s">
        <v>1599</v>
      </c>
      <c r="FF147" s="35" t="s">
        <v>1599</v>
      </c>
      <c r="FG147" s="35" t="s">
        <v>1599</v>
      </c>
      <c r="FH147" s="35" t="s">
        <v>1296</v>
      </c>
      <c r="FI147" s="35" t="s">
        <v>51</v>
      </c>
      <c r="FJ147"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excursionniste</v>
      </c>
      <c r="FK147" s="48" t="str">
        <f>IF(Tableau2[[#This Row],['[tour_exc']]]="excursionniste","exc",IF(Tableau2[[#This Row],['[categorie_corrige']]]="Itinérant","iti","tour"))</f>
        <v>exc</v>
      </c>
      <c r="FL147" s="48" t="str">
        <f>CONCATENATE(Tableau2[[#This Row],['[id_troncon']]],"-",Tableau2[[#This Row],['[profil']]])</f>
        <v>4-exc</v>
      </c>
      <c r="FM147" s="37"/>
      <c r="FN147" s="72" t="s">
        <v>1599</v>
      </c>
      <c r="FS147" s="48" t="str">
        <f>IF(AND(ISTEXT(Tableau2[[#This Row],['[mode_heb_regroupe']]]),Tableau2[[#This Row],['[mode_heb_regroupe']]]="Non marchand"),"Non marchand",IF(AND(ISTEXT(Tableau2[[#This Row],['[mode_heb_regroupe']]]),Tableau2[[#This Row],['[mode_heb_regroupe']]]&lt;&gt;"Non marchand"),"Marchand",""))</f>
        <v/>
      </c>
      <c r="FY147" s="60" t="str">
        <f>IF(ISNUMBER(Tableau2[[#This Row],['[distance_heb_enq']]]),Tableau2[[#This Row],['[distance_heb_enq']]]*(1.1+0.3*EXP(-Tableau2[[#This Row],['[distance_heb_enq']]]/20)),"")</f>
        <v/>
      </c>
      <c r="GM147" s="35"/>
      <c r="GN147" s="35" t="s">
        <v>1599</v>
      </c>
      <c r="GO147" s="35"/>
      <c r="GP147" s="35"/>
      <c r="GQ147" s="35"/>
      <c r="GY147" s="48"/>
      <c r="HB147" s="48" t="str">
        <f>IF(ISNUMBER(Tableau2[[#This Row],['[tour_dep_to']]]),Tableau2[[#This Row],['[tour_dep_to']]]/Tableau2[[#This Row],['[tour_to_nb_jour']]],"")</f>
        <v/>
      </c>
      <c r="HE147" s="20" t="s">
        <v>51</v>
      </c>
      <c r="HF147" s="48" t="str">
        <f>IF(AND(ISTEXT(Tableau2[[#This Row],['[intention_dep']]]),Tableau2[[#This Row],['[tour_exc']]]="excursionniste"),Tableau2[[#This Row],['[intention_dep']]],"")</f>
        <v>Non</v>
      </c>
      <c r="HG147" s="48" t="str">
        <f>IF(AND(ISTEXT(Tableau2[[#This Row],['[intention_dep']]]),Tableau2[[#This Row],['[tour_exc']]]="touriste"),Tableau2[[#This Row],['[intention_dep']]],"")</f>
        <v/>
      </c>
      <c r="HJ147" s="20"/>
      <c r="HN147" s="20" t="s">
        <v>1599</v>
      </c>
      <c r="HO147" s="20"/>
      <c r="HP147" s="20" t="s">
        <v>1599</v>
      </c>
      <c r="HQ147" s="20"/>
      <c r="HR147" s="20" t="s">
        <v>1599</v>
      </c>
      <c r="HS147" s="20"/>
      <c r="HT147" s="20" t="s">
        <v>1599</v>
      </c>
      <c r="HU147" s="20"/>
      <c r="HX147" s="20" t="s">
        <v>1599</v>
      </c>
      <c r="JW147"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
      </c>
      <c r="JX147"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147" s="35" t="s">
        <v>1923</v>
      </c>
      <c r="KA147" s="35">
        <v>0</v>
      </c>
      <c r="KB147" s="35">
        <v>1</v>
      </c>
      <c r="KC147" s="35">
        <v>0</v>
      </c>
      <c r="KD147" s="35"/>
      <c r="KE147" s="48"/>
      <c r="KF147" s="35" t="s">
        <v>1332</v>
      </c>
      <c r="KG147" s="48"/>
      <c r="KH147" s="44">
        <v>17451</v>
      </c>
      <c r="KI147" s="35" t="s">
        <v>1281</v>
      </c>
      <c r="KL147" s="48" t="str">
        <f>IF(ISNUMBER(Tableau2[[#This Row],['[distance_domicile_enq']]]),Tableau2[[#This Row],['[distance_domicile_enq']]]*(1.1+0.3*EXP(-Tableau2[[#This Row],['[distance_domicile_enq']]]/20)),"")</f>
        <v/>
      </c>
      <c r="KN147" s="48"/>
      <c r="KO147" s="48"/>
      <c r="KP147" s="35">
        <v>63</v>
      </c>
      <c r="KQ147" s="35" t="s">
        <v>1282</v>
      </c>
      <c r="KR147" s="35" t="s">
        <v>1283</v>
      </c>
      <c r="KS147" s="35"/>
      <c r="KW147" s="35" t="s">
        <v>1284</v>
      </c>
    </row>
    <row r="148" spans="1:309" x14ac:dyDescent="0.2">
      <c r="A148" s="35" t="s">
        <v>1612</v>
      </c>
      <c r="B148" s="35" t="s">
        <v>568</v>
      </c>
      <c r="C148" s="35" t="s">
        <v>136</v>
      </c>
      <c r="D148" s="60">
        <v>1</v>
      </c>
      <c r="E148" s="48">
        <f>Tableau2[[#This Row],['[taille_totale_groupe_corrige']]]/Tableau2[[#This Row],['[nb_repondant_groupe']]]</f>
        <v>3</v>
      </c>
      <c r="F148" s="48"/>
      <c r="G148" s="48" t="str">
        <f>CONCATENATE(Tableau2[[#This Row],['[id_site_enq']]],"-",Tableau2[[#This Row],['[date_enq_num']]],"-",Tableau2[[#This Row],['[categorie_corrige']]])</f>
        <v>50-43235-</v>
      </c>
      <c r="H148" s="61">
        <v>1</v>
      </c>
      <c r="I148" s="35">
        <v>50</v>
      </c>
      <c r="J148" s="35" t="s">
        <v>795</v>
      </c>
      <c r="K148" s="36">
        <v>43235</v>
      </c>
      <c r="L148" s="37">
        <f t="shared" si="5"/>
        <v>43235</v>
      </c>
      <c r="M148" s="35">
        <v>14</v>
      </c>
      <c r="N148" s="35">
        <v>17</v>
      </c>
      <c r="P148" s="35">
        <v>43</v>
      </c>
      <c r="Q148" s="35">
        <v>4</v>
      </c>
      <c r="R148" s="60" t="str">
        <f>IF(OR(ISNUMBER(Tableau2[[#This Row],['[monvelo_musc']]]),ISNUMBER(Tableau2[[#This Row],['[monvelo_vae']]]),ISNUMBER(Tableau2[[#This Row],['[pret_musc']]]),ISNUMBER(Tableau2[[#This Row],['[pret_vae']]]),ISNUMBER(Tableau2[[#This Row],['[loc_vae']]]),ISNUMBER(Tableau2[[#This Row],['[loc_musc']]])),SUM(Tableau2[[#This Row],['[monvelo_musc']]:['[loc_vae']]]),"")</f>
        <v/>
      </c>
      <c r="S148" s="60" t="str">
        <f>IF(OR(ISNUMBER(Tableau2[[#This Row],['[monvelo_vae']]]),ISNUMBER(Tableau2[[#This Row],['[pret_vae']]]),ISNUMBER(Tableau2[[#This Row],['[loc_vae']]])),Tableau2[[#This Row],['[monvelo_vae']]]+Tableau2[[#This Row],['[pret_vae']]]+Tableau2[[#This Row],['[loc_vae']]],"")</f>
        <v/>
      </c>
      <c r="T148" s="60" t="str">
        <f>IF(OR(ISNUMBER(Tableau2[[#This Row],['[monvelo_musc']]]),ISNUMBER(Tableau2[[#This Row],['[pret_musc']]]),ISNUMBER(Tableau2[[#This Row],['[loc_musc']]])),Tableau2[[#This Row],['[monvelo_musc']]]+Tableau2[[#This Row],['[pret_musc']]]+Tableau2[[#This Row],['[loc_musc']]],"")</f>
        <v/>
      </c>
      <c r="U148" s="60" t="str">
        <f>IF(OR(ISNUMBER(Tableau2[[#This Row],['[loc_musc']]]),ISNUMBER(Tableau2[[#This Row],['[loc_vae']]])),Tableau2[[#This Row],['[loc_musc']]]+Tableau2[[#This Row],['[loc_vae']]],"")</f>
        <v/>
      </c>
      <c r="AL148" s="35" t="s">
        <v>1358</v>
      </c>
      <c r="AM148" s="48" t="s">
        <v>1358</v>
      </c>
      <c r="AN148" s="35" t="s">
        <v>1275</v>
      </c>
      <c r="AP148" s="37">
        <v>35</v>
      </c>
      <c r="AQ148" s="72">
        <v>35</v>
      </c>
      <c r="AR148" s="72">
        <v>35</v>
      </c>
      <c r="AS148" s="72">
        <f>Tableau2[[#This Row],['[km_sortie_corrige']]]*Tableau2[[#This Row],['[coef_red']]]</f>
        <v>0</v>
      </c>
      <c r="AT148" s="72">
        <f>Tableau2[[#This Row],['[km_sortie_corrige']]]*Tableau2[[#This Row],['[coef_red']]]*IF(Tableau2[[#This Row],['[type_trajet']]]="Boucle",0.4,1)</f>
        <v>0</v>
      </c>
      <c r="AU148" s="35" t="s">
        <v>1276</v>
      </c>
      <c r="AW148" s="35" t="s">
        <v>1277</v>
      </c>
      <c r="AX148" s="35">
        <v>1</v>
      </c>
      <c r="AY148" s="35">
        <v>0</v>
      </c>
      <c r="AZ148" s="35">
        <v>0</v>
      </c>
      <c r="BA148" s="35">
        <v>0</v>
      </c>
      <c r="BB148" s="35">
        <v>0</v>
      </c>
      <c r="BC148" s="35">
        <v>0</v>
      </c>
      <c r="BD148" s="35">
        <v>0</v>
      </c>
      <c r="BE148" s="35">
        <v>0</v>
      </c>
      <c r="BI148" s="48" t="str">
        <f>IF(OR(Tableau2[[#This Row],['[type_groupe']]]="En famille",Tableau2[[#This Row],['[type_groupe']]]="Avec des amis",Tableau2[[#This Row],['[type_groupe']]]="En club",Tableau2[[#This Row],['[type_groupe']]]="En groupe avec une agence ou TO"),"En groupe",Tableau2[[#This Row],['[type_groupe']]])</f>
        <v>En groupe</v>
      </c>
      <c r="BJ148"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groupe</v>
      </c>
      <c r="BK148" s="35" t="s">
        <v>1329</v>
      </c>
      <c r="BL148" s="35">
        <v>0</v>
      </c>
      <c r="BM148" s="35">
        <v>0</v>
      </c>
      <c r="BN148" s="35">
        <v>0</v>
      </c>
      <c r="BO148" s="35">
        <v>1</v>
      </c>
      <c r="BP148" s="35">
        <v>0</v>
      </c>
      <c r="BQ148" s="35">
        <v>0</v>
      </c>
      <c r="BR148" s="35">
        <v>0</v>
      </c>
      <c r="BU148" s="72">
        <f>Tableau2[[#This Row],['[nb_enfants']]]+Tableau2[[#This Row],['[nb_adultes']]]</f>
        <v>3</v>
      </c>
      <c r="BV148" s="72">
        <f>Tableau2[[#This Row],['[taille_totale_groupe']]]</f>
        <v>3</v>
      </c>
      <c r="BW148" s="37">
        <v>0</v>
      </c>
      <c r="BX148" s="37">
        <v>3</v>
      </c>
      <c r="BY148" s="35" t="s">
        <v>1279</v>
      </c>
      <c r="BZ148" s="35">
        <v>0</v>
      </c>
      <c r="CA148" s="35">
        <v>0</v>
      </c>
      <c r="CB148" s="35">
        <v>0</v>
      </c>
      <c r="CC148" s="35">
        <v>0</v>
      </c>
      <c r="CD148" s="35">
        <v>0</v>
      </c>
      <c r="CE148" s="35">
        <v>0</v>
      </c>
      <c r="CF148" s="35">
        <v>0</v>
      </c>
      <c r="CG148" s="35">
        <v>0</v>
      </c>
      <c r="CH148" s="35">
        <v>0</v>
      </c>
      <c r="CI148" s="35">
        <v>0</v>
      </c>
      <c r="CJ148" s="35">
        <v>0</v>
      </c>
      <c r="CK148" s="35">
        <v>0</v>
      </c>
      <c r="CL148" s="35">
        <v>1</v>
      </c>
      <c r="CQ148" s="35" t="s">
        <v>1308</v>
      </c>
      <c r="CR148" s="35">
        <v>0</v>
      </c>
      <c r="CS148" s="35">
        <v>0</v>
      </c>
      <c r="CT148" s="35">
        <v>0</v>
      </c>
      <c r="CU148" s="35">
        <v>0</v>
      </c>
      <c r="CV148" s="35">
        <v>0</v>
      </c>
      <c r="CW148" s="35">
        <v>0</v>
      </c>
      <c r="CX148" s="35">
        <v>0</v>
      </c>
      <c r="CY148" s="35">
        <v>0</v>
      </c>
      <c r="CZ148" s="35">
        <v>0</v>
      </c>
      <c r="DA148" s="35">
        <v>0</v>
      </c>
      <c r="DB148" s="35">
        <v>0</v>
      </c>
      <c r="DC148" s="35">
        <v>0</v>
      </c>
      <c r="DD148" s="35">
        <v>1</v>
      </c>
      <c r="DO148" s="35" t="s">
        <v>1280</v>
      </c>
      <c r="DP148" s="35">
        <v>0</v>
      </c>
      <c r="DQ148" s="35">
        <v>0</v>
      </c>
      <c r="DR148" s="35">
        <v>0</v>
      </c>
      <c r="DS148" s="35">
        <v>0</v>
      </c>
      <c r="DT148" s="35">
        <v>0</v>
      </c>
      <c r="DU148" s="35">
        <v>0</v>
      </c>
      <c r="DV148" s="35">
        <v>0</v>
      </c>
      <c r="DW148" s="35">
        <v>0</v>
      </c>
      <c r="DX148" s="35">
        <v>0</v>
      </c>
      <c r="DY148" s="35">
        <v>0</v>
      </c>
      <c r="DZ148" s="35">
        <v>0</v>
      </c>
      <c r="EA148" s="35">
        <v>0</v>
      </c>
      <c r="EB148" s="35">
        <v>0</v>
      </c>
      <c r="EC148" s="35">
        <v>0</v>
      </c>
      <c r="ED148" s="35">
        <v>1</v>
      </c>
      <c r="EE148" s="35">
        <v>0</v>
      </c>
      <c r="EL148" s="35">
        <v>4</v>
      </c>
      <c r="EM148" s="35">
        <v>4</v>
      </c>
      <c r="EN148" s="35">
        <v>4</v>
      </c>
      <c r="EO148" s="35">
        <v>4</v>
      </c>
      <c r="EP148" s="35">
        <v>4</v>
      </c>
      <c r="EQ148" s="35">
        <v>4</v>
      </c>
      <c r="ER148" s="35">
        <v>4</v>
      </c>
      <c r="ES148" s="35">
        <v>4</v>
      </c>
      <c r="ET148" s="35">
        <v>4</v>
      </c>
      <c r="EU148" s="35">
        <v>4</v>
      </c>
      <c r="EV148" s="35">
        <v>4</v>
      </c>
      <c r="EW148" s="35">
        <v>4</v>
      </c>
      <c r="EX148" s="35">
        <v>4</v>
      </c>
      <c r="EY148" s="35">
        <v>4</v>
      </c>
      <c r="EZ148" s="35">
        <v>4</v>
      </c>
      <c r="FA148" s="35">
        <v>4</v>
      </c>
      <c r="FB148" s="35">
        <v>4</v>
      </c>
      <c r="FC148" s="35">
        <v>4</v>
      </c>
      <c r="FD148" s="35" t="s">
        <v>1599</v>
      </c>
      <c r="FE148" s="35" t="s">
        <v>1599</v>
      </c>
      <c r="FF148" s="35" t="s">
        <v>1599</v>
      </c>
      <c r="FG148" s="35" t="s">
        <v>1599</v>
      </c>
      <c r="FH148" s="35" t="s">
        <v>1296</v>
      </c>
      <c r="FI148" s="35" t="s">
        <v>54</v>
      </c>
      <c r="FJ148"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touriste</v>
      </c>
      <c r="FK148" s="48" t="str">
        <f>IF(Tableau2[[#This Row],['[tour_exc']]]="excursionniste","exc",IF(Tableau2[[#This Row],['[categorie_corrige']]]="Itinérant","iti","tour"))</f>
        <v>tour</v>
      </c>
      <c r="FL148" s="48" t="str">
        <f>CONCATENATE(Tableau2[[#This Row],['[id_troncon']]],"-",Tableau2[[#This Row],['[profil']]])</f>
        <v>4-tour</v>
      </c>
      <c r="FM148" s="37"/>
      <c r="FN148" s="72" t="s">
        <v>1599</v>
      </c>
      <c r="FS148" s="48" t="str">
        <f>IF(AND(ISTEXT(Tableau2[[#This Row],['[mode_heb_regroupe']]]),Tableau2[[#This Row],['[mode_heb_regroupe']]]="Non marchand"),"Non marchand",IF(AND(ISTEXT(Tableau2[[#This Row],['[mode_heb_regroupe']]]),Tableau2[[#This Row],['[mode_heb_regroupe']]]&lt;&gt;"Non marchand"),"Marchand",""))</f>
        <v/>
      </c>
      <c r="FY148" s="60" t="str">
        <f>IF(ISNUMBER(Tableau2[[#This Row],['[distance_heb_enq']]]),Tableau2[[#This Row],['[distance_heb_enq']]]*(1.1+0.3*EXP(-Tableau2[[#This Row],['[distance_heb_enq']]]/20)),"")</f>
        <v/>
      </c>
      <c r="GM148" s="35"/>
      <c r="GN148" s="35" t="s">
        <v>1599</v>
      </c>
      <c r="GO148" s="35"/>
      <c r="GP148" s="35"/>
      <c r="GQ148" s="35"/>
      <c r="GY148" s="48"/>
      <c r="HB148" s="48" t="str">
        <f>IF(ISNUMBER(Tableau2[[#This Row],['[tour_dep_to']]]),Tableau2[[#This Row],['[tour_dep_to']]]/Tableau2[[#This Row],['[tour_to_nb_jour']]],"")</f>
        <v/>
      </c>
      <c r="HE148" s="20"/>
      <c r="HF148" s="48" t="str">
        <f>IF(AND(ISTEXT(Tableau2[[#This Row],['[intention_dep']]]),Tableau2[[#This Row],['[tour_exc']]]="excursionniste"),Tableau2[[#This Row],['[intention_dep']]],"")</f>
        <v/>
      </c>
      <c r="HG148" s="48" t="str">
        <f>IF(AND(ISTEXT(Tableau2[[#This Row],['[intention_dep']]]),Tableau2[[#This Row],['[tour_exc']]]="touriste"),Tableau2[[#This Row],['[intention_dep']]],"")</f>
        <v/>
      </c>
      <c r="HJ148" s="20"/>
      <c r="HN148" s="20" t="s">
        <v>1599</v>
      </c>
      <c r="HO148" s="20"/>
      <c r="HP148" s="20" t="s">
        <v>1599</v>
      </c>
      <c r="HQ148" s="20"/>
      <c r="HR148" s="20" t="s">
        <v>1599</v>
      </c>
      <c r="HS148" s="20"/>
      <c r="HT148" s="20" t="s">
        <v>1599</v>
      </c>
      <c r="HU148" s="20"/>
      <c r="HX148" s="20" t="s">
        <v>1599</v>
      </c>
      <c r="JW148"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pas exploitable</v>
      </c>
      <c r="JX148"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148" s="35" t="s">
        <v>1325</v>
      </c>
      <c r="KA148" s="35">
        <v>1</v>
      </c>
      <c r="KB148" s="35">
        <v>0</v>
      </c>
      <c r="KC148" s="35">
        <v>0</v>
      </c>
      <c r="KD148" s="35"/>
      <c r="KE148" s="48"/>
      <c r="KF148" s="35" t="s">
        <v>1464</v>
      </c>
      <c r="KG148" s="48"/>
      <c r="KH148" s="44">
        <v>42000</v>
      </c>
      <c r="KI148" s="35" t="s">
        <v>1281</v>
      </c>
      <c r="KL148" s="48" t="str">
        <f>IF(ISNUMBER(Tableau2[[#This Row],['[distance_domicile_enq']]]),Tableau2[[#This Row],['[distance_domicile_enq']]]*(1.1+0.3*EXP(-Tableau2[[#This Row],['[distance_domicile_enq']]]/20)),"")</f>
        <v/>
      </c>
      <c r="KN148" s="48"/>
      <c r="KO148" s="48"/>
      <c r="KP148" s="35">
        <v>62</v>
      </c>
      <c r="KQ148" s="35" t="s">
        <v>1282</v>
      </c>
      <c r="KR148" s="35" t="s">
        <v>1336</v>
      </c>
      <c r="KS148" s="35"/>
      <c r="KW148" s="35" t="s">
        <v>1338</v>
      </c>
    </row>
    <row r="149" spans="1:309" x14ac:dyDescent="0.2">
      <c r="A149" s="35" t="s">
        <v>1612</v>
      </c>
      <c r="B149" s="35" t="s">
        <v>568</v>
      </c>
      <c r="C149" s="35" t="s">
        <v>137</v>
      </c>
      <c r="D149" s="60">
        <v>1</v>
      </c>
      <c r="E149" s="48">
        <f>Tableau2[[#This Row],['[taille_totale_groupe_corrige']]]/Tableau2[[#This Row],['[nb_repondant_groupe']]]</f>
        <v>2</v>
      </c>
      <c r="F149" s="48"/>
      <c r="G149" s="48" t="str">
        <f>CONCATENATE(Tableau2[[#This Row],['[id_site_enq']]],"-",Tableau2[[#This Row],['[date_enq_num']]],"-",Tableau2[[#This Row],['[categorie_corrige']]])</f>
        <v>50-43235-</v>
      </c>
      <c r="H149" s="61">
        <v>1</v>
      </c>
      <c r="I149" s="35">
        <v>50</v>
      </c>
      <c r="J149" s="35" t="s">
        <v>795</v>
      </c>
      <c r="K149" s="36">
        <v>43235</v>
      </c>
      <c r="L149" s="37">
        <f t="shared" si="5"/>
        <v>43235</v>
      </c>
      <c r="M149" s="35">
        <v>14</v>
      </c>
      <c r="N149" s="35">
        <v>17</v>
      </c>
      <c r="P149" s="35">
        <v>43</v>
      </c>
      <c r="Q149" s="35">
        <v>4</v>
      </c>
      <c r="R149" s="60" t="str">
        <f>IF(OR(ISNUMBER(Tableau2[[#This Row],['[monvelo_musc']]]),ISNUMBER(Tableau2[[#This Row],['[monvelo_vae']]]),ISNUMBER(Tableau2[[#This Row],['[pret_musc']]]),ISNUMBER(Tableau2[[#This Row],['[pret_vae']]]),ISNUMBER(Tableau2[[#This Row],['[loc_vae']]]),ISNUMBER(Tableau2[[#This Row],['[loc_musc']]])),SUM(Tableau2[[#This Row],['[monvelo_musc']]:['[loc_vae']]]),"")</f>
        <v/>
      </c>
      <c r="S149" s="60" t="str">
        <f>IF(OR(ISNUMBER(Tableau2[[#This Row],['[monvelo_vae']]]),ISNUMBER(Tableau2[[#This Row],['[pret_vae']]]),ISNUMBER(Tableau2[[#This Row],['[loc_vae']]])),Tableau2[[#This Row],['[monvelo_vae']]]+Tableau2[[#This Row],['[pret_vae']]]+Tableau2[[#This Row],['[loc_vae']]],"")</f>
        <v/>
      </c>
      <c r="T149" s="60" t="str">
        <f>IF(OR(ISNUMBER(Tableau2[[#This Row],['[monvelo_musc']]]),ISNUMBER(Tableau2[[#This Row],['[pret_musc']]]),ISNUMBER(Tableau2[[#This Row],['[loc_musc']]])),Tableau2[[#This Row],['[monvelo_musc']]]+Tableau2[[#This Row],['[pret_musc']]]+Tableau2[[#This Row],['[loc_musc']]],"")</f>
        <v/>
      </c>
      <c r="U149" s="60" t="str">
        <f>IF(OR(ISNUMBER(Tableau2[[#This Row],['[loc_musc']]]),ISNUMBER(Tableau2[[#This Row],['[loc_vae']]])),Tableau2[[#This Row],['[loc_musc']]]+Tableau2[[#This Row],['[loc_vae']]],"")</f>
        <v/>
      </c>
      <c r="AL149" s="35" t="s">
        <v>1339</v>
      </c>
      <c r="AM149" s="48" t="s">
        <v>1339</v>
      </c>
      <c r="AN149" s="35" t="s">
        <v>1275</v>
      </c>
      <c r="AP149" s="37">
        <v>35</v>
      </c>
      <c r="AQ149" s="72">
        <v>35</v>
      </c>
      <c r="AR149" s="72">
        <v>35</v>
      </c>
      <c r="AS149" s="72">
        <f>Tableau2[[#This Row],['[km_sortie_corrige']]]*Tableau2[[#This Row],['[coef_red']]]</f>
        <v>0</v>
      </c>
      <c r="AT149" s="72">
        <f>Tableau2[[#This Row],['[km_sortie_corrige']]]*Tableau2[[#This Row],['[coef_red']]]*IF(Tableau2[[#This Row],['[type_trajet']]]="Boucle",0.4,1)</f>
        <v>0</v>
      </c>
      <c r="AU149" s="35" t="s">
        <v>1276</v>
      </c>
      <c r="AW149" s="35" t="s">
        <v>1277</v>
      </c>
      <c r="AX149" s="35">
        <v>1</v>
      </c>
      <c r="AY149" s="35">
        <v>0</v>
      </c>
      <c r="AZ149" s="35">
        <v>0</v>
      </c>
      <c r="BA149" s="35">
        <v>0</v>
      </c>
      <c r="BB149" s="35">
        <v>0</v>
      </c>
      <c r="BC149" s="35">
        <v>0</v>
      </c>
      <c r="BD149" s="35">
        <v>0</v>
      </c>
      <c r="BE149" s="35">
        <v>0</v>
      </c>
      <c r="BH149" s="37">
        <v>0</v>
      </c>
      <c r="BI149" s="48" t="str">
        <f>IF(OR(Tableau2[[#This Row],['[type_groupe']]]="En famille",Tableau2[[#This Row],['[type_groupe']]]="Avec des amis",Tableau2[[#This Row],['[type_groupe']]]="En club",Tableau2[[#This Row],['[type_groupe']]]="En groupe avec une agence ou TO"),"En groupe",Tableau2[[#This Row],['[type_groupe']]])</f>
        <v>En couple</v>
      </c>
      <c r="BJ149"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couple</v>
      </c>
      <c r="BK149" s="35" t="s">
        <v>1311</v>
      </c>
      <c r="BL149" s="35">
        <v>0</v>
      </c>
      <c r="BM149" s="35">
        <v>1</v>
      </c>
      <c r="BN149" s="35">
        <v>0</v>
      </c>
      <c r="BO149" s="35">
        <v>0</v>
      </c>
      <c r="BP149" s="35">
        <v>0</v>
      </c>
      <c r="BQ149" s="35">
        <v>0</v>
      </c>
      <c r="BR149" s="35">
        <v>0</v>
      </c>
      <c r="BU149" s="72">
        <f>Tableau2[[#This Row],['[nb_enfants']]]+Tableau2[[#This Row],['[nb_adultes']]]</f>
        <v>2</v>
      </c>
      <c r="BV149" s="72">
        <f>Tableau2[[#This Row],['[taille_totale_groupe']]]</f>
        <v>2</v>
      </c>
      <c r="BW149" s="37">
        <v>0</v>
      </c>
      <c r="BX149" s="37">
        <v>2</v>
      </c>
      <c r="BY149" s="35" t="s">
        <v>1663</v>
      </c>
      <c r="BZ149" s="35">
        <v>0</v>
      </c>
      <c r="CA149" s="35">
        <v>1</v>
      </c>
      <c r="CB149" s="35">
        <v>0</v>
      </c>
      <c r="CC149" s="35">
        <v>1</v>
      </c>
      <c r="CD149" s="35">
        <v>0</v>
      </c>
      <c r="CE149" s="35">
        <v>0</v>
      </c>
      <c r="CF149" s="35">
        <v>0</v>
      </c>
      <c r="CG149" s="35">
        <v>0</v>
      </c>
      <c r="CH149" s="35">
        <v>0</v>
      </c>
      <c r="CI149" s="35">
        <v>0</v>
      </c>
      <c r="CJ149" s="35">
        <v>0</v>
      </c>
      <c r="CK149" s="35">
        <v>0</v>
      </c>
      <c r="CL149" s="35">
        <v>0</v>
      </c>
      <c r="CO149" s="35" t="s">
        <v>1322</v>
      </c>
      <c r="CQ149" s="35" t="s">
        <v>1328</v>
      </c>
      <c r="CR149" s="35">
        <v>0</v>
      </c>
      <c r="CS149" s="35">
        <v>0</v>
      </c>
      <c r="CT149" s="35">
        <v>0</v>
      </c>
      <c r="CU149" s="35">
        <v>0</v>
      </c>
      <c r="CV149" s="35">
        <v>1</v>
      </c>
      <c r="CW149" s="35">
        <v>0</v>
      </c>
      <c r="CX149" s="35">
        <v>0</v>
      </c>
      <c r="CY149" s="35">
        <v>0</v>
      </c>
      <c r="CZ149" s="35">
        <v>0</v>
      </c>
      <c r="DA149" s="35">
        <v>0</v>
      </c>
      <c r="DB149" s="35">
        <v>0</v>
      </c>
      <c r="DC149" s="35">
        <v>0</v>
      </c>
      <c r="DD149" s="35">
        <v>0</v>
      </c>
      <c r="DG149" s="35" t="s">
        <v>1323</v>
      </c>
      <c r="DO149" s="35" t="s">
        <v>1794</v>
      </c>
      <c r="DP149" s="35">
        <v>1</v>
      </c>
      <c r="DQ149" s="35">
        <v>1</v>
      </c>
      <c r="DR149" s="35">
        <v>0</v>
      </c>
      <c r="DS149" s="35">
        <v>0</v>
      </c>
      <c r="DT149" s="35">
        <v>0</v>
      </c>
      <c r="DU149" s="35">
        <v>0</v>
      </c>
      <c r="DV149" s="35">
        <v>0</v>
      </c>
      <c r="DW149" s="35">
        <v>0</v>
      </c>
      <c r="DX149" s="35">
        <v>1</v>
      </c>
      <c r="DY149" s="35">
        <v>0</v>
      </c>
      <c r="DZ149" s="35">
        <v>0</v>
      </c>
      <c r="EA149" s="35">
        <v>0</v>
      </c>
      <c r="EB149" s="35">
        <v>0</v>
      </c>
      <c r="EC149" s="35">
        <v>0</v>
      </c>
      <c r="ED149" s="35">
        <v>0</v>
      </c>
      <c r="EE149" s="35">
        <v>0</v>
      </c>
      <c r="EL149" s="35">
        <v>4</v>
      </c>
      <c r="EM149" s="35">
        <v>4</v>
      </c>
      <c r="EN149" s="35">
        <v>3</v>
      </c>
      <c r="EO149" s="35">
        <v>4</v>
      </c>
      <c r="EP149" s="35">
        <v>3</v>
      </c>
      <c r="EQ149" s="35">
        <v>3</v>
      </c>
      <c r="ER149" s="35" t="s">
        <v>1599</v>
      </c>
      <c r="ES149" s="35">
        <v>4</v>
      </c>
      <c r="ET149" s="35" t="s">
        <v>1599</v>
      </c>
      <c r="EU149" s="35" t="s">
        <v>1599</v>
      </c>
      <c r="EV149" s="35" t="s">
        <v>1599</v>
      </c>
      <c r="EW149" s="35" t="s">
        <v>1599</v>
      </c>
      <c r="EX149" s="35" t="s">
        <v>1599</v>
      </c>
      <c r="EY149" s="35" t="s">
        <v>1599</v>
      </c>
      <c r="EZ149" s="35" t="s">
        <v>1599</v>
      </c>
      <c r="FA149" s="35" t="s">
        <v>1599</v>
      </c>
      <c r="FB149" s="35" t="s">
        <v>1599</v>
      </c>
      <c r="FC149" s="35" t="s">
        <v>1599</v>
      </c>
      <c r="FD149" s="35" t="s">
        <v>1599</v>
      </c>
      <c r="FE149" s="35" t="s">
        <v>1599</v>
      </c>
      <c r="FF149" s="35" t="s">
        <v>1599</v>
      </c>
      <c r="FG149" s="35" t="s">
        <v>1599</v>
      </c>
      <c r="FH149" s="35" t="s">
        <v>1317</v>
      </c>
      <c r="FI149" s="35" t="s">
        <v>54</v>
      </c>
      <c r="FJ149"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touriste</v>
      </c>
      <c r="FK149" s="48" t="str">
        <f>IF(Tableau2[[#This Row],['[tour_exc']]]="excursionniste","exc",IF(Tableau2[[#This Row],['[categorie_corrige']]]="Itinérant","iti","tour"))</f>
        <v>tour</v>
      </c>
      <c r="FL149" s="48" t="str">
        <f>CONCATENATE(Tableau2[[#This Row],['[id_troncon']]],"-",Tableau2[[#This Row],['[profil']]])</f>
        <v>4-tour</v>
      </c>
      <c r="FM149" s="37"/>
      <c r="FN149" s="72" t="s">
        <v>1599</v>
      </c>
      <c r="FS149" s="48" t="str">
        <f>IF(AND(ISTEXT(Tableau2[[#This Row],['[mode_heb_regroupe']]]),Tableau2[[#This Row],['[mode_heb_regroupe']]]="Non marchand"),"Non marchand",IF(AND(ISTEXT(Tableau2[[#This Row],['[mode_heb_regroupe']]]),Tableau2[[#This Row],['[mode_heb_regroupe']]]&lt;&gt;"Non marchand"),"Marchand",""))</f>
        <v/>
      </c>
      <c r="FY149" s="60" t="str">
        <f>IF(ISNUMBER(Tableau2[[#This Row],['[distance_heb_enq']]]),Tableau2[[#This Row],['[distance_heb_enq']]]*(1.1+0.3*EXP(-Tableau2[[#This Row],['[distance_heb_enq']]]/20)),"")</f>
        <v/>
      </c>
      <c r="GM149" s="35"/>
      <c r="GN149" s="35" t="s">
        <v>1599</v>
      </c>
      <c r="GO149" s="35"/>
      <c r="GP149" s="35"/>
      <c r="GQ149" s="35"/>
      <c r="GY149" s="48"/>
      <c r="HB149" s="48" t="str">
        <f>IF(ISNUMBER(Tableau2[[#This Row],['[tour_dep_to']]]),Tableau2[[#This Row],['[tour_dep_to']]]/Tableau2[[#This Row],['[tour_to_nb_jour']]],"")</f>
        <v/>
      </c>
      <c r="HE149" s="20"/>
      <c r="HF149" s="48" t="str">
        <f>IF(AND(ISTEXT(Tableau2[[#This Row],['[intention_dep']]]),Tableau2[[#This Row],['[tour_exc']]]="excursionniste"),Tableau2[[#This Row],['[intention_dep']]],"")</f>
        <v/>
      </c>
      <c r="HG149" s="48" t="str">
        <f>IF(AND(ISTEXT(Tableau2[[#This Row],['[intention_dep']]]),Tableau2[[#This Row],['[tour_exc']]]="touriste"),Tableau2[[#This Row],['[intention_dep']]],"")</f>
        <v/>
      </c>
      <c r="HJ149" s="20"/>
      <c r="HN149" s="20" t="s">
        <v>1599</v>
      </c>
      <c r="HO149" s="20"/>
      <c r="HP149" s="20" t="s">
        <v>1599</v>
      </c>
      <c r="HQ149" s="20"/>
      <c r="HR149" s="20" t="s">
        <v>1599</v>
      </c>
      <c r="HS149" s="20"/>
      <c r="HT149" s="20" t="s">
        <v>1599</v>
      </c>
      <c r="HU149" s="20"/>
      <c r="HX149" s="20" t="s">
        <v>1599</v>
      </c>
      <c r="JW149"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pas exploitable</v>
      </c>
      <c r="JX149"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149" s="35" t="s">
        <v>1299</v>
      </c>
      <c r="KA149" s="35">
        <v>0</v>
      </c>
      <c r="KB149" s="35">
        <v>0</v>
      </c>
      <c r="KC149" s="35">
        <v>1</v>
      </c>
      <c r="KD149" s="35"/>
      <c r="KE149" s="48"/>
      <c r="KF149" s="35" t="s">
        <v>1535</v>
      </c>
      <c r="KG149" s="48"/>
      <c r="KH149" s="44">
        <v>89290</v>
      </c>
      <c r="KI149" s="35" t="s">
        <v>1281</v>
      </c>
      <c r="KL149" s="48" t="str">
        <f>IF(ISNUMBER(Tableau2[[#This Row],['[distance_domicile_enq']]]),Tableau2[[#This Row],['[distance_domicile_enq']]]*(1.1+0.3*EXP(-Tableau2[[#This Row],['[distance_domicile_enq']]]/20)),"")</f>
        <v/>
      </c>
      <c r="KN149" s="48"/>
      <c r="KO149" s="48"/>
      <c r="KP149" s="35">
        <v>60</v>
      </c>
      <c r="KQ149" s="35" t="s">
        <v>1301</v>
      </c>
      <c r="KR149" s="35" t="s">
        <v>1283</v>
      </c>
      <c r="KS149" s="35"/>
      <c r="KW149" s="35" t="s">
        <v>1303</v>
      </c>
    </row>
    <row r="150" spans="1:309" x14ac:dyDescent="0.2">
      <c r="A150" s="35" t="s">
        <v>1612</v>
      </c>
      <c r="B150" s="35" t="s">
        <v>568</v>
      </c>
      <c r="C150" s="35" t="s">
        <v>138</v>
      </c>
      <c r="D150" s="60">
        <v>1</v>
      </c>
      <c r="E150" s="48">
        <f>Tableau2[[#This Row],['[taille_totale_groupe_corrige']]]/Tableau2[[#This Row],['[nb_repondant_groupe']]]</f>
        <v>5</v>
      </c>
      <c r="F150" s="48"/>
      <c r="G150" s="48" t="str">
        <f>CONCATENATE(Tableau2[[#This Row],['[id_site_enq']]],"-",Tableau2[[#This Row],['[date_enq_num']]],"-",Tableau2[[#This Row],['[categorie_corrige']]])</f>
        <v>50-43235-</v>
      </c>
      <c r="H150" s="61">
        <v>1</v>
      </c>
      <c r="I150" s="35">
        <v>50</v>
      </c>
      <c r="J150" s="35" t="s">
        <v>795</v>
      </c>
      <c r="K150" s="36">
        <v>43235</v>
      </c>
      <c r="L150" s="37">
        <f t="shared" si="5"/>
        <v>43235</v>
      </c>
      <c r="M150" s="35">
        <v>15</v>
      </c>
      <c r="N150" s="35">
        <v>17</v>
      </c>
      <c r="P150" s="35">
        <v>43</v>
      </c>
      <c r="Q150" s="35">
        <v>4</v>
      </c>
      <c r="R150" s="60" t="str">
        <f>IF(OR(ISNUMBER(Tableau2[[#This Row],['[monvelo_musc']]]),ISNUMBER(Tableau2[[#This Row],['[monvelo_vae']]]),ISNUMBER(Tableau2[[#This Row],['[pret_musc']]]),ISNUMBER(Tableau2[[#This Row],['[pret_vae']]]),ISNUMBER(Tableau2[[#This Row],['[loc_vae']]]),ISNUMBER(Tableau2[[#This Row],['[loc_musc']]])),SUM(Tableau2[[#This Row],['[monvelo_musc']]:['[loc_vae']]]),"")</f>
        <v/>
      </c>
      <c r="S150" s="60" t="str">
        <f>IF(OR(ISNUMBER(Tableau2[[#This Row],['[monvelo_vae']]]),ISNUMBER(Tableau2[[#This Row],['[pret_vae']]]),ISNUMBER(Tableau2[[#This Row],['[loc_vae']]])),Tableau2[[#This Row],['[monvelo_vae']]]+Tableau2[[#This Row],['[pret_vae']]]+Tableau2[[#This Row],['[loc_vae']]],"")</f>
        <v/>
      </c>
      <c r="T150" s="60" t="str">
        <f>IF(OR(ISNUMBER(Tableau2[[#This Row],['[monvelo_musc']]]),ISNUMBER(Tableau2[[#This Row],['[pret_musc']]]),ISNUMBER(Tableau2[[#This Row],['[loc_musc']]])),Tableau2[[#This Row],['[monvelo_musc']]]+Tableau2[[#This Row],['[pret_musc']]]+Tableau2[[#This Row],['[loc_musc']]],"")</f>
        <v/>
      </c>
      <c r="U150" s="60" t="str">
        <f>IF(OR(ISNUMBER(Tableau2[[#This Row],['[loc_musc']]]),ISNUMBER(Tableau2[[#This Row],['[loc_vae']]])),Tableau2[[#This Row],['[loc_musc']]]+Tableau2[[#This Row],['[loc_vae']]],"")</f>
        <v/>
      </c>
      <c r="AL150" s="35" t="s">
        <v>1274</v>
      </c>
      <c r="AM150" s="48" t="s">
        <v>1274</v>
      </c>
      <c r="AN150" s="35" t="s">
        <v>1275</v>
      </c>
      <c r="AR150" s="72">
        <v>24.222093634928981</v>
      </c>
      <c r="AS150" s="72">
        <f>Tableau2[[#This Row],['[km_sortie_corrige']]]*Tableau2[[#This Row],['[coef_red']]]</f>
        <v>0</v>
      </c>
      <c r="AT150" s="72">
        <f>Tableau2[[#This Row],['[km_sortie_corrige']]]*Tableau2[[#This Row],['[coef_red']]]*IF(Tableau2[[#This Row],['[type_trajet']]]="Boucle",0.4,1)</f>
        <v>0</v>
      </c>
      <c r="AU150" s="35" t="s">
        <v>1276</v>
      </c>
      <c r="AW150" s="35" t="s">
        <v>1277</v>
      </c>
      <c r="AX150" s="35">
        <v>1</v>
      </c>
      <c r="AY150" s="35">
        <v>0</v>
      </c>
      <c r="AZ150" s="35">
        <v>0</v>
      </c>
      <c r="BA150" s="35">
        <v>0</v>
      </c>
      <c r="BB150" s="35">
        <v>0</v>
      </c>
      <c r="BC150" s="35">
        <v>0</v>
      </c>
      <c r="BD150" s="35">
        <v>0</v>
      </c>
      <c r="BE150" s="35">
        <v>0</v>
      </c>
      <c r="BH150" s="37">
        <v>10</v>
      </c>
      <c r="BI150" s="48" t="str">
        <f>IF(OR(Tableau2[[#This Row],['[type_groupe']]]="En famille",Tableau2[[#This Row],['[type_groupe']]]="Avec des amis",Tableau2[[#This Row],['[type_groupe']]]="En club",Tableau2[[#This Row],['[type_groupe']]]="En groupe avec une agence ou TO"),"En groupe",Tableau2[[#This Row],['[type_groupe']]])</f>
        <v>En groupe</v>
      </c>
      <c r="BJ150"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groupe</v>
      </c>
      <c r="BK150" s="35" t="s">
        <v>1287</v>
      </c>
      <c r="BL150" s="35">
        <v>0</v>
      </c>
      <c r="BM150" s="35">
        <v>0</v>
      </c>
      <c r="BN150" s="35">
        <v>1</v>
      </c>
      <c r="BO150" s="35">
        <v>0</v>
      </c>
      <c r="BP150" s="35">
        <v>0</v>
      </c>
      <c r="BQ150" s="35">
        <v>0</v>
      </c>
      <c r="BR150" s="35">
        <v>0</v>
      </c>
      <c r="BU150" s="72">
        <f>Tableau2[[#This Row],['[nb_enfants']]]+Tableau2[[#This Row],['[nb_adultes']]]</f>
        <v>5</v>
      </c>
      <c r="BV150" s="72">
        <f>Tableau2[[#This Row],['[taille_totale_groupe']]]</f>
        <v>5</v>
      </c>
      <c r="BW150" s="37">
        <v>3</v>
      </c>
      <c r="BX150" s="37">
        <v>2</v>
      </c>
      <c r="BY150" s="35" t="s">
        <v>1308</v>
      </c>
      <c r="BZ150" s="35">
        <v>0</v>
      </c>
      <c r="CA150" s="35">
        <v>0</v>
      </c>
      <c r="CB150" s="35">
        <v>0</v>
      </c>
      <c r="CC150" s="35">
        <v>0</v>
      </c>
      <c r="CD150" s="35">
        <v>0</v>
      </c>
      <c r="CE150" s="35">
        <v>0</v>
      </c>
      <c r="CF150" s="35">
        <v>0</v>
      </c>
      <c r="CG150" s="35">
        <v>0</v>
      </c>
      <c r="CH150" s="35">
        <v>0</v>
      </c>
      <c r="CI150" s="35">
        <v>0</v>
      </c>
      <c r="CJ150" s="35">
        <v>0</v>
      </c>
      <c r="CK150" s="35">
        <v>1</v>
      </c>
      <c r="CL150" s="35">
        <v>0</v>
      </c>
      <c r="CQ150" s="35" t="s">
        <v>1772</v>
      </c>
      <c r="CR150" s="35">
        <v>0</v>
      </c>
      <c r="CS150" s="35">
        <v>0</v>
      </c>
      <c r="CT150" s="35">
        <v>0</v>
      </c>
      <c r="CU150" s="35">
        <v>0</v>
      </c>
      <c r="CV150" s="35">
        <v>0</v>
      </c>
      <c r="CW150" s="35">
        <v>0</v>
      </c>
      <c r="CX150" s="35">
        <v>0</v>
      </c>
      <c r="CY150" s="35">
        <v>0</v>
      </c>
      <c r="CZ150" s="35">
        <v>0</v>
      </c>
      <c r="DA150" s="35">
        <v>0</v>
      </c>
      <c r="DB150" s="35">
        <v>0</v>
      </c>
      <c r="DC150" s="35">
        <v>1</v>
      </c>
      <c r="DD150" s="35">
        <v>0</v>
      </c>
      <c r="DO150" s="35" t="s">
        <v>1742</v>
      </c>
      <c r="DP150" s="35">
        <v>0</v>
      </c>
      <c r="DQ150" s="35">
        <v>0</v>
      </c>
      <c r="DR150" s="35">
        <v>0</v>
      </c>
      <c r="DS150" s="35">
        <v>0</v>
      </c>
      <c r="DT150" s="35">
        <v>0</v>
      </c>
      <c r="DU150" s="35">
        <v>0</v>
      </c>
      <c r="DV150" s="35">
        <v>0</v>
      </c>
      <c r="DW150" s="35">
        <v>0</v>
      </c>
      <c r="DX150" s="35">
        <v>0</v>
      </c>
      <c r="DY150" s="35">
        <v>0</v>
      </c>
      <c r="DZ150" s="35">
        <v>1</v>
      </c>
      <c r="EA150" s="35">
        <v>0</v>
      </c>
      <c r="EB150" s="35">
        <v>0</v>
      </c>
      <c r="EC150" s="35">
        <v>0</v>
      </c>
      <c r="ED150" s="35">
        <v>0</v>
      </c>
      <c r="EE150" s="35">
        <v>0</v>
      </c>
      <c r="EL150" s="35">
        <v>4</v>
      </c>
      <c r="EM150" s="35">
        <v>4</v>
      </c>
      <c r="EN150" s="35">
        <v>4</v>
      </c>
      <c r="EO150" s="35">
        <v>4</v>
      </c>
      <c r="EP150" s="35">
        <v>4</v>
      </c>
      <c r="EQ150" s="35">
        <v>4</v>
      </c>
      <c r="ER150" s="35">
        <v>4</v>
      </c>
      <c r="ES150" s="35">
        <v>4</v>
      </c>
      <c r="ET150" s="35">
        <v>4</v>
      </c>
      <c r="EU150" s="35">
        <v>4</v>
      </c>
      <c r="EV150" s="35">
        <v>4</v>
      </c>
      <c r="EW150" s="35">
        <v>3</v>
      </c>
      <c r="EX150" s="35">
        <v>3</v>
      </c>
      <c r="EY150" s="35">
        <v>4</v>
      </c>
      <c r="EZ150" s="35">
        <v>4</v>
      </c>
      <c r="FA150" s="35">
        <v>4</v>
      </c>
      <c r="FB150" s="35">
        <v>2</v>
      </c>
      <c r="FC150" s="35">
        <v>3</v>
      </c>
      <c r="FD150" s="35">
        <v>3</v>
      </c>
      <c r="FE150" s="35">
        <v>2</v>
      </c>
      <c r="FF150" s="35">
        <v>1</v>
      </c>
      <c r="FG150" s="35">
        <v>2</v>
      </c>
      <c r="FH150" s="35" t="s">
        <v>1881</v>
      </c>
      <c r="FI150" s="35" t="s">
        <v>51</v>
      </c>
      <c r="FJ150"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excursionniste</v>
      </c>
      <c r="FK150" s="48" t="str">
        <f>IF(Tableau2[[#This Row],['[tour_exc']]]="excursionniste","exc",IF(Tableau2[[#This Row],['[categorie_corrige']]]="Itinérant","iti","tour"))</f>
        <v>exc</v>
      </c>
      <c r="FL150" s="48" t="str">
        <f>CONCATENATE(Tableau2[[#This Row],['[id_troncon']]],"-",Tableau2[[#This Row],['[profil']]])</f>
        <v>4-exc</v>
      </c>
      <c r="FM150" s="37"/>
      <c r="FN150" s="72" t="s">
        <v>1599</v>
      </c>
      <c r="FS150" s="48" t="str">
        <f>IF(AND(ISTEXT(Tableau2[[#This Row],['[mode_heb_regroupe']]]),Tableau2[[#This Row],['[mode_heb_regroupe']]]="Non marchand"),"Non marchand",IF(AND(ISTEXT(Tableau2[[#This Row],['[mode_heb_regroupe']]]),Tableau2[[#This Row],['[mode_heb_regroupe']]]&lt;&gt;"Non marchand"),"Marchand",""))</f>
        <v/>
      </c>
      <c r="FY150" s="60" t="str">
        <f>IF(ISNUMBER(Tableau2[[#This Row],['[distance_heb_enq']]]),Tableau2[[#This Row],['[distance_heb_enq']]]*(1.1+0.3*EXP(-Tableau2[[#This Row],['[distance_heb_enq']]]/20)),"")</f>
        <v/>
      </c>
      <c r="GM150" s="35"/>
      <c r="GN150" s="35" t="s">
        <v>1599</v>
      </c>
      <c r="GO150" s="35"/>
      <c r="GP150" s="35"/>
      <c r="GQ150" s="35"/>
      <c r="GY150" s="48"/>
      <c r="HB150" s="48" t="str">
        <f>IF(ISNUMBER(Tableau2[[#This Row],['[tour_dep_to']]]),Tableau2[[#This Row],['[tour_dep_to']]]/Tableau2[[#This Row],['[tour_to_nb_jour']]],"")</f>
        <v/>
      </c>
      <c r="HE150" s="20" t="s">
        <v>51</v>
      </c>
      <c r="HF150" s="48" t="str">
        <f>IF(AND(ISTEXT(Tableau2[[#This Row],['[intention_dep']]]),Tableau2[[#This Row],['[tour_exc']]]="excursionniste"),Tableau2[[#This Row],['[intention_dep']]],"")</f>
        <v>Non</v>
      </c>
      <c r="HG150" s="48" t="str">
        <f>IF(AND(ISTEXT(Tableau2[[#This Row],['[intention_dep']]]),Tableau2[[#This Row],['[tour_exc']]]="touriste"),Tableau2[[#This Row],['[intention_dep']]],"")</f>
        <v/>
      </c>
      <c r="HJ150" s="20"/>
      <c r="HN150" s="20" t="s">
        <v>1599</v>
      </c>
      <c r="HO150" s="20"/>
      <c r="HP150" s="20" t="s">
        <v>1599</v>
      </c>
      <c r="HQ150" s="20"/>
      <c r="HR150" s="20" t="s">
        <v>1599</v>
      </c>
      <c r="HS150" s="20"/>
      <c r="HT150" s="20" t="s">
        <v>1599</v>
      </c>
      <c r="HU150" s="20"/>
      <c r="HX150" s="20" t="s">
        <v>1599</v>
      </c>
      <c r="JW150"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
      </c>
      <c r="JX150"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150" s="35" t="s">
        <v>1299</v>
      </c>
      <c r="KA150" s="35">
        <v>0</v>
      </c>
      <c r="KB150" s="35">
        <v>0</v>
      </c>
      <c r="KC150" s="35">
        <v>1</v>
      </c>
      <c r="KD150" s="35" t="s">
        <v>1447</v>
      </c>
      <c r="KE150" s="48"/>
      <c r="KF150" s="35" t="s">
        <v>1474</v>
      </c>
      <c r="KG150" s="48"/>
      <c r="KH150" s="44">
        <v>17138</v>
      </c>
      <c r="KI150" s="35" t="s">
        <v>1281</v>
      </c>
      <c r="KL150" s="48" t="str">
        <f>IF(ISNUMBER(Tableau2[[#This Row],['[distance_domicile_enq']]]),Tableau2[[#This Row],['[distance_domicile_enq']]]*(1.1+0.3*EXP(-Tableau2[[#This Row],['[distance_domicile_enq']]]/20)),"")</f>
        <v/>
      </c>
      <c r="KN150" s="48"/>
      <c r="KO150" s="48"/>
      <c r="KP150" s="35">
        <v>45</v>
      </c>
      <c r="KQ150" s="35" t="s">
        <v>1282</v>
      </c>
      <c r="KR150" s="35" t="s">
        <v>1336</v>
      </c>
      <c r="KS150" s="35"/>
      <c r="KU150" s="35">
        <v>3500</v>
      </c>
      <c r="KW150" s="35" t="s">
        <v>1310</v>
      </c>
    </row>
    <row r="151" spans="1:309" x14ac:dyDescent="0.2">
      <c r="A151" s="35" t="s">
        <v>1612</v>
      </c>
      <c r="B151" s="35" t="s">
        <v>568</v>
      </c>
      <c r="C151" s="35" t="s">
        <v>139</v>
      </c>
      <c r="D151" s="60">
        <v>1</v>
      </c>
      <c r="E151" s="48">
        <f>Tableau2[[#This Row],['[taille_totale_groupe_corrige']]]/Tableau2[[#This Row],['[nb_repondant_groupe']]]</f>
        <v>2</v>
      </c>
      <c r="F151" s="48"/>
      <c r="G151" s="48" t="str">
        <f>CONCATENATE(Tableau2[[#This Row],['[id_site_enq']]],"-",Tableau2[[#This Row],['[date_enq_num']]],"-",Tableau2[[#This Row],['[categorie_corrige']]])</f>
        <v>50-43235-</v>
      </c>
      <c r="H151" s="61">
        <v>1</v>
      </c>
      <c r="I151" s="35">
        <v>50</v>
      </c>
      <c r="J151" s="35" t="s">
        <v>795</v>
      </c>
      <c r="K151" s="36">
        <v>43235</v>
      </c>
      <c r="L151" s="37">
        <f t="shared" si="5"/>
        <v>43235</v>
      </c>
      <c r="M151" s="35">
        <v>15</v>
      </c>
      <c r="N151" s="35">
        <v>17</v>
      </c>
      <c r="P151" s="35">
        <v>43</v>
      </c>
      <c r="Q151" s="35">
        <v>4</v>
      </c>
      <c r="R151" s="60" t="str">
        <f>IF(OR(ISNUMBER(Tableau2[[#This Row],['[monvelo_musc']]]),ISNUMBER(Tableau2[[#This Row],['[monvelo_vae']]]),ISNUMBER(Tableau2[[#This Row],['[pret_musc']]]),ISNUMBER(Tableau2[[#This Row],['[pret_vae']]]),ISNUMBER(Tableau2[[#This Row],['[loc_vae']]]),ISNUMBER(Tableau2[[#This Row],['[loc_musc']]])),SUM(Tableau2[[#This Row],['[monvelo_musc']]:['[loc_vae']]]),"")</f>
        <v/>
      </c>
      <c r="S151" s="60" t="str">
        <f>IF(OR(ISNUMBER(Tableau2[[#This Row],['[monvelo_vae']]]),ISNUMBER(Tableau2[[#This Row],['[pret_vae']]]),ISNUMBER(Tableau2[[#This Row],['[loc_vae']]])),Tableau2[[#This Row],['[monvelo_vae']]]+Tableau2[[#This Row],['[pret_vae']]]+Tableau2[[#This Row],['[loc_vae']]],"")</f>
        <v/>
      </c>
      <c r="T151" s="60" t="str">
        <f>IF(OR(ISNUMBER(Tableau2[[#This Row],['[monvelo_musc']]]),ISNUMBER(Tableau2[[#This Row],['[pret_musc']]]),ISNUMBER(Tableau2[[#This Row],['[loc_musc']]])),Tableau2[[#This Row],['[monvelo_musc']]]+Tableau2[[#This Row],['[pret_musc']]]+Tableau2[[#This Row],['[loc_musc']]],"")</f>
        <v/>
      </c>
      <c r="U151" s="60" t="str">
        <f>IF(OR(ISNUMBER(Tableau2[[#This Row],['[loc_musc']]]),ISNUMBER(Tableau2[[#This Row],['[loc_vae']]])),Tableau2[[#This Row],['[loc_musc']]]+Tableau2[[#This Row],['[loc_vae']]],"")</f>
        <v/>
      </c>
      <c r="AL151" s="35" t="s">
        <v>1274</v>
      </c>
      <c r="AM151" s="48" t="s">
        <v>1274</v>
      </c>
      <c r="AN151" s="35" t="s">
        <v>1275</v>
      </c>
      <c r="AP151" s="37">
        <v>20</v>
      </c>
      <c r="AQ151" s="72">
        <v>20</v>
      </c>
      <c r="AR151" s="72">
        <v>20</v>
      </c>
      <c r="AS151" s="72">
        <f>Tableau2[[#This Row],['[km_sortie_corrige']]]*Tableau2[[#This Row],['[coef_red']]]</f>
        <v>0</v>
      </c>
      <c r="AT151" s="72">
        <f>Tableau2[[#This Row],['[km_sortie_corrige']]]*Tableau2[[#This Row],['[coef_red']]]*IF(Tableau2[[#This Row],['[type_trajet']]]="Boucle",0.4,1)</f>
        <v>0</v>
      </c>
      <c r="AU151" s="35" t="s">
        <v>1276</v>
      </c>
      <c r="AW151" s="35" t="s">
        <v>1277</v>
      </c>
      <c r="AX151" s="35">
        <v>1</v>
      </c>
      <c r="AY151" s="35">
        <v>0</v>
      </c>
      <c r="AZ151" s="35">
        <v>0</v>
      </c>
      <c r="BA151" s="35">
        <v>0</v>
      </c>
      <c r="BB151" s="35">
        <v>0</v>
      </c>
      <c r="BC151" s="35">
        <v>0</v>
      </c>
      <c r="BD151" s="35">
        <v>0</v>
      </c>
      <c r="BE151" s="35">
        <v>0</v>
      </c>
      <c r="BI151" s="48" t="str">
        <f>IF(OR(Tableau2[[#This Row],['[type_groupe']]]="En famille",Tableau2[[#This Row],['[type_groupe']]]="Avec des amis",Tableau2[[#This Row],['[type_groupe']]]="En club",Tableau2[[#This Row],['[type_groupe']]]="En groupe avec une agence ou TO"),"En groupe",Tableau2[[#This Row],['[type_groupe']]])</f>
        <v>En couple</v>
      </c>
      <c r="BJ151"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couple</v>
      </c>
      <c r="BK151" s="35" t="s">
        <v>1311</v>
      </c>
      <c r="BL151" s="35">
        <v>0</v>
      </c>
      <c r="BM151" s="35">
        <v>1</v>
      </c>
      <c r="BN151" s="35">
        <v>0</v>
      </c>
      <c r="BO151" s="35">
        <v>0</v>
      </c>
      <c r="BP151" s="35">
        <v>0</v>
      </c>
      <c r="BQ151" s="35">
        <v>0</v>
      </c>
      <c r="BR151" s="35">
        <v>0</v>
      </c>
      <c r="BU151" s="72">
        <f>Tableau2[[#This Row],['[nb_enfants']]]+Tableau2[[#This Row],['[nb_adultes']]]</f>
        <v>2</v>
      </c>
      <c r="BV151" s="72">
        <f>Tableau2[[#This Row],['[taille_totale_groupe']]]</f>
        <v>2</v>
      </c>
      <c r="BW151" s="37">
        <v>0</v>
      </c>
      <c r="BX151" s="37">
        <v>2</v>
      </c>
      <c r="BY151" s="35" t="s">
        <v>1367</v>
      </c>
      <c r="BZ151" s="35">
        <v>0</v>
      </c>
      <c r="CA151" s="35">
        <v>0</v>
      </c>
      <c r="CB151" s="35">
        <v>0</v>
      </c>
      <c r="CC151" s="35">
        <v>0</v>
      </c>
      <c r="CD151" s="35">
        <v>0</v>
      </c>
      <c r="CE151" s="35">
        <v>0</v>
      </c>
      <c r="CF151" s="35">
        <v>0</v>
      </c>
      <c r="CG151" s="35">
        <v>1</v>
      </c>
      <c r="CH151" s="35">
        <v>0</v>
      </c>
      <c r="CI151" s="35">
        <v>0</v>
      </c>
      <c r="CJ151" s="35">
        <v>0</v>
      </c>
      <c r="CK151" s="35">
        <v>0</v>
      </c>
      <c r="CL151" s="35">
        <v>0</v>
      </c>
      <c r="CO151" s="35" t="s">
        <v>1322</v>
      </c>
      <c r="CP151" s="35">
        <v>10</v>
      </c>
      <c r="CQ151" s="35" t="s">
        <v>1772</v>
      </c>
      <c r="CR151" s="35">
        <v>0</v>
      </c>
      <c r="CS151" s="35">
        <v>0</v>
      </c>
      <c r="CT151" s="35">
        <v>0</v>
      </c>
      <c r="CU151" s="35">
        <v>0</v>
      </c>
      <c r="CV151" s="35">
        <v>0</v>
      </c>
      <c r="CW151" s="35">
        <v>0</v>
      </c>
      <c r="CX151" s="35">
        <v>0</v>
      </c>
      <c r="CY151" s="35">
        <v>0</v>
      </c>
      <c r="CZ151" s="35">
        <v>0</v>
      </c>
      <c r="DA151" s="35">
        <v>0</v>
      </c>
      <c r="DB151" s="35">
        <v>0</v>
      </c>
      <c r="DC151" s="35">
        <v>1</v>
      </c>
      <c r="DD151" s="35">
        <v>0</v>
      </c>
      <c r="DO151" s="35" t="s">
        <v>1280</v>
      </c>
      <c r="DP151" s="35">
        <v>0</v>
      </c>
      <c r="DQ151" s="35">
        <v>0</v>
      </c>
      <c r="DR151" s="35">
        <v>0</v>
      </c>
      <c r="DS151" s="35">
        <v>0</v>
      </c>
      <c r="DT151" s="35">
        <v>0</v>
      </c>
      <c r="DU151" s="35">
        <v>0</v>
      </c>
      <c r="DV151" s="35">
        <v>0</v>
      </c>
      <c r="DW151" s="35">
        <v>0</v>
      </c>
      <c r="DX151" s="35">
        <v>0</v>
      </c>
      <c r="DY151" s="35">
        <v>0</v>
      </c>
      <c r="DZ151" s="35">
        <v>0</v>
      </c>
      <c r="EA151" s="35">
        <v>0</v>
      </c>
      <c r="EB151" s="35">
        <v>0</v>
      </c>
      <c r="EC151" s="35">
        <v>0</v>
      </c>
      <c r="ED151" s="35">
        <v>1</v>
      </c>
      <c r="EE151" s="35">
        <v>0</v>
      </c>
      <c r="EL151" s="35">
        <v>4</v>
      </c>
      <c r="EM151" s="35">
        <v>4</v>
      </c>
      <c r="EN151" s="35">
        <v>4</v>
      </c>
      <c r="EO151" s="35">
        <v>4</v>
      </c>
      <c r="EP151" s="35">
        <v>4</v>
      </c>
      <c r="EQ151" s="35">
        <v>3</v>
      </c>
      <c r="ER151" s="35">
        <v>4</v>
      </c>
      <c r="ES151" s="35" t="s">
        <v>1599</v>
      </c>
      <c r="ET151" s="35" t="s">
        <v>1599</v>
      </c>
      <c r="EU151" s="35" t="s">
        <v>1599</v>
      </c>
      <c r="EV151" s="35" t="s">
        <v>1599</v>
      </c>
      <c r="EW151" s="35" t="s">
        <v>1599</v>
      </c>
      <c r="EX151" s="35" t="s">
        <v>1599</v>
      </c>
      <c r="EY151" s="35" t="s">
        <v>1599</v>
      </c>
      <c r="EZ151" s="35" t="s">
        <v>1599</v>
      </c>
      <c r="FA151" s="35" t="s">
        <v>1599</v>
      </c>
      <c r="FB151" s="35" t="s">
        <v>1599</v>
      </c>
      <c r="FC151" s="35" t="s">
        <v>1599</v>
      </c>
      <c r="FD151" s="35" t="s">
        <v>1599</v>
      </c>
      <c r="FE151" s="35" t="s">
        <v>1599</v>
      </c>
      <c r="FF151" s="35" t="s">
        <v>1599</v>
      </c>
      <c r="FG151" s="35" t="s">
        <v>1599</v>
      </c>
      <c r="FH151" s="35" t="s">
        <v>1317</v>
      </c>
      <c r="FI151" s="35" t="s">
        <v>54</v>
      </c>
      <c r="FJ151"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touriste</v>
      </c>
      <c r="FK151" s="48" t="str">
        <f>IF(Tableau2[[#This Row],['[tour_exc']]]="excursionniste","exc",IF(Tableau2[[#This Row],['[categorie_corrige']]]="Itinérant","iti","tour"))</f>
        <v>tour</v>
      </c>
      <c r="FL151" s="48" t="str">
        <f>CONCATENATE(Tableau2[[#This Row],['[id_troncon']]],"-",Tableau2[[#This Row],['[profil']]])</f>
        <v>4-tour</v>
      </c>
      <c r="FM151" s="37"/>
      <c r="FN151" s="72" t="s">
        <v>1599</v>
      </c>
      <c r="FS151" s="48" t="str">
        <f>IF(AND(ISTEXT(Tableau2[[#This Row],['[mode_heb_regroupe']]]),Tableau2[[#This Row],['[mode_heb_regroupe']]]="Non marchand"),"Non marchand",IF(AND(ISTEXT(Tableau2[[#This Row],['[mode_heb_regroupe']]]),Tableau2[[#This Row],['[mode_heb_regroupe']]]&lt;&gt;"Non marchand"),"Marchand",""))</f>
        <v/>
      </c>
      <c r="FY151" s="60" t="str">
        <f>IF(ISNUMBER(Tableau2[[#This Row],['[distance_heb_enq']]]),Tableau2[[#This Row],['[distance_heb_enq']]]*(1.1+0.3*EXP(-Tableau2[[#This Row],['[distance_heb_enq']]]/20)),"")</f>
        <v/>
      </c>
      <c r="GM151" s="35"/>
      <c r="GN151" s="35" t="s">
        <v>1599</v>
      </c>
      <c r="GO151" s="35"/>
      <c r="GP151" s="35"/>
      <c r="GQ151" s="35"/>
      <c r="GY151" s="48"/>
      <c r="HB151" s="48" t="str">
        <f>IF(ISNUMBER(Tableau2[[#This Row],['[tour_dep_to']]]),Tableau2[[#This Row],['[tour_dep_to']]]/Tableau2[[#This Row],['[tour_to_nb_jour']]],"")</f>
        <v/>
      </c>
      <c r="HE151" s="20"/>
      <c r="HF151" s="48" t="str">
        <f>IF(AND(ISTEXT(Tableau2[[#This Row],['[intention_dep']]]),Tableau2[[#This Row],['[tour_exc']]]="excursionniste"),Tableau2[[#This Row],['[intention_dep']]],"")</f>
        <v/>
      </c>
      <c r="HG151" s="48" t="str">
        <f>IF(AND(ISTEXT(Tableau2[[#This Row],['[intention_dep']]]),Tableau2[[#This Row],['[tour_exc']]]="touriste"),Tableau2[[#This Row],['[intention_dep']]],"")</f>
        <v/>
      </c>
      <c r="HJ151" s="20"/>
      <c r="HN151" s="20" t="s">
        <v>1599</v>
      </c>
      <c r="HO151" s="20"/>
      <c r="HP151" s="20" t="s">
        <v>1599</v>
      </c>
      <c r="HQ151" s="20"/>
      <c r="HR151" s="20" t="s">
        <v>1599</v>
      </c>
      <c r="HS151" s="20"/>
      <c r="HT151" s="20" t="s">
        <v>1599</v>
      </c>
      <c r="HU151" s="20"/>
      <c r="HX151" s="20" t="s">
        <v>1599</v>
      </c>
      <c r="JW151"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pas exploitable</v>
      </c>
      <c r="JX151"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151" s="35" t="s">
        <v>1325</v>
      </c>
      <c r="KA151" s="35">
        <v>1</v>
      </c>
      <c r="KB151" s="35">
        <v>0</v>
      </c>
      <c r="KC151" s="35">
        <v>0</v>
      </c>
      <c r="KD151" s="35"/>
      <c r="KE151" s="48"/>
      <c r="KF151" s="35" t="s">
        <v>1440</v>
      </c>
      <c r="KG151" s="48"/>
      <c r="KH151" s="44">
        <v>80090</v>
      </c>
      <c r="KI151" s="35" t="s">
        <v>1281</v>
      </c>
      <c r="KL151" s="48" t="str">
        <f>IF(ISNUMBER(Tableau2[[#This Row],['[distance_domicile_enq']]]),Tableau2[[#This Row],['[distance_domicile_enq']]]*(1.1+0.3*EXP(-Tableau2[[#This Row],['[distance_domicile_enq']]]/20)),"")</f>
        <v/>
      </c>
      <c r="KN151" s="48"/>
      <c r="KO151" s="48"/>
      <c r="KP151" s="35">
        <v>63</v>
      </c>
      <c r="KQ151" s="35" t="s">
        <v>1282</v>
      </c>
      <c r="KR151" s="35" t="s">
        <v>1283</v>
      </c>
      <c r="KS151" s="35"/>
      <c r="KU151" s="35">
        <v>4800</v>
      </c>
      <c r="KW151" s="35" t="s">
        <v>1284</v>
      </c>
    </row>
    <row r="152" spans="1:309" x14ac:dyDescent="0.2">
      <c r="A152" s="35" t="s">
        <v>1612</v>
      </c>
      <c r="B152" s="35" t="s">
        <v>568</v>
      </c>
      <c r="C152" s="35" t="s">
        <v>140</v>
      </c>
      <c r="D152" s="60">
        <v>1</v>
      </c>
      <c r="E152" s="48">
        <f>Tableau2[[#This Row],['[taille_totale_groupe_corrige']]]/Tableau2[[#This Row],['[nb_repondant_groupe']]]</f>
        <v>1</v>
      </c>
      <c r="F152" s="48"/>
      <c r="G152" s="48" t="str">
        <f>CONCATENATE(Tableau2[[#This Row],['[id_site_enq']]],"-",Tableau2[[#This Row],['[date_enq_num']]],"-",Tableau2[[#This Row],['[categorie_corrige']]])</f>
        <v>50-43235-</v>
      </c>
      <c r="H152" s="61">
        <v>1</v>
      </c>
      <c r="I152" s="35">
        <v>50</v>
      </c>
      <c r="J152" s="35" t="s">
        <v>795</v>
      </c>
      <c r="K152" s="36">
        <v>43235</v>
      </c>
      <c r="L152" s="37">
        <f t="shared" si="5"/>
        <v>43235</v>
      </c>
      <c r="M152" s="35">
        <v>15</v>
      </c>
      <c r="N152" s="35">
        <v>17</v>
      </c>
      <c r="P152" s="35">
        <v>43</v>
      </c>
      <c r="Q152" s="35">
        <v>4</v>
      </c>
      <c r="R152" s="60" t="str">
        <f>IF(OR(ISNUMBER(Tableau2[[#This Row],['[monvelo_musc']]]),ISNUMBER(Tableau2[[#This Row],['[monvelo_vae']]]),ISNUMBER(Tableau2[[#This Row],['[pret_musc']]]),ISNUMBER(Tableau2[[#This Row],['[pret_vae']]]),ISNUMBER(Tableau2[[#This Row],['[loc_vae']]]),ISNUMBER(Tableau2[[#This Row],['[loc_musc']]])),SUM(Tableau2[[#This Row],['[monvelo_musc']]:['[loc_vae']]]),"")</f>
        <v/>
      </c>
      <c r="S152" s="60" t="str">
        <f>IF(OR(ISNUMBER(Tableau2[[#This Row],['[monvelo_vae']]]),ISNUMBER(Tableau2[[#This Row],['[pret_vae']]]),ISNUMBER(Tableau2[[#This Row],['[loc_vae']]])),Tableau2[[#This Row],['[monvelo_vae']]]+Tableau2[[#This Row],['[pret_vae']]]+Tableau2[[#This Row],['[loc_vae']]],"")</f>
        <v/>
      </c>
      <c r="T152" s="60" t="str">
        <f>IF(OR(ISNUMBER(Tableau2[[#This Row],['[monvelo_musc']]]),ISNUMBER(Tableau2[[#This Row],['[pret_musc']]]),ISNUMBER(Tableau2[[#This Row],['[loc_musc']]])),Tableau2[[#This Row],['[monvelo_musc']]]+Tableau2[[#This Row],['[pret_musc']]]+Tableau2[[#This Row],['[loc_musc']]],"")</f>
        <v/>
      </c>
      <c r="U152" s="60" t="str">
        <f>IF(OR(ISNUMBER(Tableau2[[#This Row],['[loc_musc']]]),ISNUMBER(Tableau2[[#This Row],['[loc_vae']]])),Tableau2[[#This Row],['[loc_musc']]]+Tableau2[[#This Row],['[loc_vae']]],"")</f>
        <v/>
      </c>
      <c r="AL152" s="35" t="s">
        <v>1339</v>
      </c>
      <c r="AM152" s="48" t="s">
        <v>1339</v>
      </c>
      <c r="AN152" s="35" t="s">
        <v>55</v>
      </c>
      <c r="AP152" s="37">
        <v>30</v>
      </c>
      <c r="AQ152" s="72">
        <v>30</v>
      </c>
      <c r="AR152" s="72">
        <v>30</v>
      </c>
      <c r="AS152" s="72">
        <f>Tableau2[[#This Row],['[km_sortie_corrige']]]*Tableau2[[#This Row],['[coef_red']]]</f>
        <v>0</v>
      </c>
      <c r="AT152" s="72">
        <f>Tableau2[[#This Row],['[km_sortie_corrige']]]*Tableau2[[#This Row],['[coef_red']]]*IF(Tableau2[[#This Row],['[type_trajet']]]="Boucle",0.4,1)</f>
        <v>0</v>
      </c>
      <c r="AU152" s="35" t="s">
        <v>1276</v>
      </c>
      <c r="AW152" s="35" t="s">
        <v>1277</v>
      </c>
      <c r="AX152" s="35">
        <v>1</v>
      </c>
      <c r="AY152" s="35">
        <v>0</v>
      </c>
      <c r="AZ152" s="35">
        <v>0</v>
      </c>
      <c r="BA152" s="35">
        <v>0</v>
      </c>
      <c r="BB152" s="35">
        <v>0</v>
      </c>
      <c r="BC152" s="35">
        <v>0</v>
      </c>
      <c r="BD152" s="35">
        <v>0</v>
      </c>
      <c r="BE152" s="35">
        <v>0</v>
      </c>
      <c r="BH152" s="37">
        <v>3</v>
      </c>
      <c r="BI152" s="48" t="str">
        <f>IF(OR(Tableau2[[#This Row],['[type_groupe']]]="En famille",Tableau2[[#This Row],['[type_groupe']]]="Avec des amis",Tableau2[[#This Row],['[type_groupe']]]="En club",Tableau2[[#This Row],['[type_groupe']]]="En groupe avec une agence ou TO"),"En groupe",Tableau2[[#This Row],['[type_groupe']]])</f>
        <v>Seul</v>
      </c>
      <c r="BJ152"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Seul</v>
      </c>
      <c r="BK152" s="35" t="s">
        <v>1278</v>
      </c>
      <c r="BL152" s="35">
        <v>1</v>
      </c>
      <c r="BM152" s="35">
        <v>0</v>
      </c>
      <c r="BN152" s="35">
        <v>0</v>
      </c>
      <c r="BO152" s="35">
        <v>0</v>
      </c>
      <c r="BP152" s="35">
        <v>0</v>
      </c>
      <c r="BQ152" s="35">
        <v>0</v>
      </c>
      <c r="BR152" s="35">
        <v>0</v>
      </c>
      <c r="BU152" s="72">
        <f>Tableau2[[#This Row],['[nb_enfants']]]+Tableau2[[#This Row],['[nb_adultes']]]</f>
        <v>1</v>
      </c>
      <c r="BV152" s="72">
        <f>Tableau2[[#This Row],['[taille_totale_groupe']]]</f>
        <v>1</v>
      </c>
      <c r="BW152" s="37">
        <v>0</v>
      </c>
      <c r="BX152" s="37">
        <v>1</v>
      </c>
      <c r="BY152" s="35" t="s">
        <v>1279</v>
      </c>
      <c r="BZ152" s="35">
        <v>0</v>
      </c>
      <c r="CA152" s="35">
        <v>0</v>
      </c>
      <c r="CB152" s="35">
        <v>0</v>
      </c>
      <c r="CC152" s="35">
        <v>0</v>
      </c>
      <c r="CD152" s="35">
        <v>0</v>
      </c>
      <c r="CE152" s="35">
        <v>0</v>
      </c>
      <c r="CF152" s="35">
        <v>0</v>
      </c>
      <c r="CG152" s="35">
        <v>0</v>
      </c>
      <c r="CH152" s="35">
        <v>0</v>
      </c>
      <c r="CI152" s="35">
        <v>0</v>
      </c>
      <c r="CJ152" s="35">
        <v>0</v>
      </c>
      <c r="CK152" s="35">
        <v>0</v>
      </c>
      <c r="CL152" s="35">
        <v>1</v>
      </c>
      <c r="CQ152" s="35" t="s">
        <v>1772</v>
      </c>
      <c r="CR152" s="35">
        <v>0</v>
      </c>
      <c r="CS152" s="35">
        <v>0</v>
      </c>
      <c r="CT152" s="35">
        <v>0</v>
      </c>
      <c r="CU152" s="35">
        <v>0</v>
      </c>
      <c r="CV152" s="35">
        <v>0</v>
      </c>
      <c r="CW152" s="35">
        <v>0</v>
      </c>
      <c r="CX152" s="35">
        <v>0</v>
      </c>
      <c r="CY152" s="35">
        <v>0</v>
      </c>
      <c r="CZ152" s="35">
        <v>0</v>
      </c>
      <c r="DA152" s="35">
        <v>0</v>
      </c>
      <c r="DB152" s="35">
        <v>0</v>
      </c>
      <c r="DC152" s="35">
        <v>1</v>
      </c>
      <c r="DD152" s="35">
        <v>0</v>
      </c>
      <c r="DO152" s="35" t="s">
        <v>1280</v>
      </c>
      <c r="DP152" s="35">
        <v>0</v>
      </c>
      <c r="DQ152" s="35">
        <v>0</v>
      </c>
      <c r="DR152" s="35">
        <v>0</v>
      </c>
      <c r="DS152" s="35">
        <v>0</v>
      </c>
      <c r="DT152" s="35">
        <v>0</v>
      </c>
      <c r="DU152" s="35">
        <v>0</v>
      </c>
      <c r="DV152" s="35">
        <v>0</v>
      </c>
      <c r="DW152" s="35">
        <v>0</v>
      </c>
      <c r="DX152" s="35">
        <v>0</v>
      </c>
      <c r="DY152" s="35">
        <v>0</v>
      </c>
      <c r="DZ152" s="35">
        <v>0</v>
      </c>
      <c r="EA152" s="35">
        <v>0</v>
      </c>
      <c r="EB152" s="35">
        <v>0</v>
      </c>
      <c r="EC152" s="35">
        <v>0</v>
      </c>
      <c r="ED152" s="35">
        <v>1</v>
      </c>
      <c r="EE152" s="35">
        <v>0</v>
      </c>
      <c r="EL152" s="35">
        <v>4</v>
      </c>
      <c r="EM152" s="35">
        <v>3</v>
      </c>
      <c r="EN152" s="35">
        <v>2</v>
      </c>
      <c r="EO152" s="35">
        <v>3</v>
      </c>
      <c r="EP152" s="35">
        <v>3</v>
      </c>
      <c r="EQ152" s="35">
        <v>2</v>
      </c>
      <c r="ER152" s="35">
        <v>2</v>
      </c>
      <c r="ES152" s="35">
        <v>3</v>
      </c>
      <c r="ET152" s="35">
        <v>3</v>
      </c>
      <c r="EU152" s="35">
        <v>2</v>
      </c>
      <c r="EV152" s="35" t="s">
        <v>1599</v>
      </c>
      <c r="EW152" s="35" t="s">
        <v>1599</v>
      </c>
      <c r="EX152" s="35" t="s">
        <v>1599</v>
      </c>
      <c r="EY152" s="35" t="s">
        <v>1599</v>
      </c>
      <c r="EZ152" s="35">
        <v>3</v>
      </c>
      <c r="FA152" s="35" t="s">
        <v>1599</v>
      </c>
      <c r="FB152" s="35">
        <v>2</v>
      </c>
      <c r="FC152" s="35">
        <v>2</v>
      </c>
      <c r="FD152" s="35">
        <v>2</v>
      </c>
      <c r="FE152" s="35">
        <v>1</v>
      </c>
      <c r="FF152" s="35" t="s">
        <v>1599</v>
      </c>
      <c r="FG152" s="35">
        <v>1</v>
      </c>
      <c r="FH152" s="35" t="s">
        <v>1296</v>
      </c>
      <c r="FI152" s="35" t="s">
        <v>51</v>
      </c>
      <c r="FJ152"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excursionniste</v>
      </c>
      <c r="FK152" s="48" t="str">
        <f>IF(Tableau2[[#This Row],['[tour_exc']]]="excursionniste","exc",IF(Tableau2[[#This Row],['[categorie_corrige']]]="Itinérant","iti","tour"))</f>
        <v>exc</v>
      </c>
      <c r="FL152" s="48" t="str">
        <f>CONCATENATE(Tableau2[[#This Row],['[id_troncon']]],"-",Tableau2[[#This Row],['[profil']]])</f>
        <v>4-exc</v>
      </c>
      <c r="FM152" s="37"/>
      <c r="FN152" s="72" t="s">
        <v>1599</v>
      </c>
      <c r="FS152" s="48" t="str">
        <f>IF(AND(ISTEXT(Tableau2[[#This Row],['[mode_heb_regroupe']]]),Tableau2[[#This Row],['[mode_heb_regroupe']]]="Non marchand"),"Non marchand",IF(AND(ISTEXT(Tableau2[[#This Row],['[mode_heb_regroupe']]]),Tableau2[[#This Row],['[mode_heb_regroupe']]]&lt;&gt;"Non marchand"),"Marchand",""))</f>
        <v/>
      </c>
      <c r="FY152" s="60" t="str">
        <f>IF(ISNUMBER(Tableau2[[#This Row],['[distance_heb_enq']]]),Tableau2[[#This Row],['[distance_heb_enq']]]*(1.1+0.3*EXP(-Tableau2[[#This Row],['[distance_heb_enq']]]/20)),"")</f>
        <v/>
      </c>
      <c r="GM152" s="35"/>
      <c r="GN152" s="35" t="s">
        <v>1599</v>
      </c>
      <c r="GO152" s="35"/>
      <c r="GP152" s="35"/>
      <c r="GQ152" s="35"/>
      <c r="GY152" s="48"/>
      <c r="HB152" s="48" t="str">
        <f>IF(ISNUMBER(Tableau2[[#This Row],['[tour_dep_to']]]),Tableau2[[#This Row],['[tour_dep_to']]]/Tableau2[[#This Row],['[tour_to_nb_jour']]],"")</f>
        <v/>
      </c>
      <c r="HE152" s="20" t="s">
        <v>51</v>
      </c>
      <c r="HF152" s="48" t="str">
        <f>IF(AND(ISTEXT(Tableau2[[#This Row],['[intention_dep']]]),Tableau2[[#This Row],['[tour_exc']]]="excursionniste"),Tableau2[[#This Row],['[intention_dep']]],"")</f>
        <v>Non</v>
      </c>
      <c r="HG152" s="48" t="str">
        <f>IF(AND(ISTEXT(Tableau2[[#This Row],['[intention_dep']]]),Tableau2[[#This Row],['[tour_exc']]]="touriste"),Tableau2[[#This Row],['[intention_dep']]],"")</f>
        <v/>
      </c>
      <c r="HJ152" s="20"/>
      <c r="HN152" s="20" t="s">
        <v>1599</v>
      </c>
      <c r="HO152" s="20"/>
      <c r="HP152" s="20" t="s">
        <v>1599</v>
      </c>
      <c r="HQ152" s="20"/>
      <c r="HR152" s="20" t="s">
        <v>1599</v>
      </c>
      <c r="HS152" s="20"/>
      <c r="HT152" s="20" t="s">
        <v>1599</v>
      </c>
      <c r="HU152" s="20"/>
      <c r="HX152" s="20" t="s">
        <v>1599</v>
      </c>
      <c r="JW152"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
      </c>
      <c r="JX152"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152" s="35" t="s">
        <v>1325</v>
      </c>
      <c r="KA152" s="35">
        <v>1</v>
      </c>
      <c r="KB152" s="35">
        <v>0</v>
      </c>
      <c r="KC152" s="35">
        <v>0</v>
      </c>
      <c r="KD152" s="35"/>
      <c r="KE152" s="48"/>
      <c r="KF152" s="35" t="s">
        <v>795</v>
      </c>
      <c r="KG152" s="48"/>
      <c r="KH152" s="44">
        <v>17000</v>
      </c>
      <c r="KI152" s="35" t="s">
        <v>1281</v>
      </c>
      <c r="KL152" s="48" t="str">
        <f>IF(ISNUMBER(Tableau2[[#This Row],['[distance_domicile_enq']]]),Tableau2[[#This Row],['[distance_domicile_enq']]]*(1.1+0.3*EXP(-Tableau2[[#This Row],['[distance_domicile_enq']]]/20)),"")</f>
        <v/>
      </c>
      <c r="KN152" s="48"/>
      <c r="KO152" s="48"/>
      <c r="KP152" s="35">
        <v>27</v>
      </c>
      <c r="KQ152" s="35" t="s">
        <v>1282</v>
      </c>
      <c r="KR152" s="35" t="s">
        <v>1336</v>
      </c>
      <c r="KS152" s="35"/>
      <c r="KU152" s="35">
        <v>1300</v>
      </c>
      <c r="KW152" s="35" t="s">
        <v>1284</v>
      </c>
    </row>
    <row r="153" spans="1:309" x14ac:dyDescent="0.2">
      <c r="A153" s="35" t="s">
        <v>1612</v>
      </c>
      <c r="B153" s="35" t="s">
        <v>568</v>
      </c>
      <c r="C153" s="35" t="s">
        <v>141</v>
      </c>
      <c r="D153" s="60">
        <v>1</v>
      </c>
      <c r="E153" s="48">
        <f>Tableau2[[#This Row],['[taille_totale_groupe_corrige']]]/Tableau2[[#This Row],['[nb_repondant_groupe']]]</f>
        <v>1</v>
      </c>
      <c r="F153" s="48"/>
      <c r="G153" s="48" t="str">
        <f>CONCATENATE(Tableau2[[#This Row],['[id_site_enq']]],"-",Tableau2[[#This Row],['[date_enq_num']]],"-",Tableau2[[#This Row],['[categorie_corrige']]])</f>
        <v>50-43235-</v>
      </c>
      <c r="H153" s="61">
        <v>1</v>
      </c>
      <c r="I153" s="35">
        <v>50</v>
      </c>
      <c r="J153" s="35" t="s">
        <v>795</v>
      </c>
      <c r="K153" s="36">
        <v>43235</v>
      </c>
      <c r="L153" s="37">
        <f t="shared" si="5"/>
        <v>43235</v>
      </c>
      <c r="M153" s="35">
        <v>15</v>
      </c>
      <c r="N153" s="35">
        <v>17</v>
      </c>
      <c r="P153" s="35">
        <v>43</v>
      </c>
      <c r="Q153" s="35">
        <v>4</v>
      </c>
      <c r="R153" s="60" t="str">
        <f>IF(OR(ISNUMBER(Tableau2[[#This Row],['[monvelo_musc']]]),ISNUMBER(Tableau2[[#This Row],['[monvelo_vae']]]),ISNUMBER(Tableau2[[#This Row],['[pret_musc']]]),ISNUMBER(Tableau2[[#This Row],['[pret_vae']]]),ISNUMBER(Tableau2[[#This Row],['[loc_vae']]]),ISNUMBER(Tableau2[[#This Row],['[loc_musc']]])),SUM(Tableau2[[#This Row],['[monvelo_musc']]:['[loc_vae']]]),"")</f>
        <v/>
      </c>
      <c r="S153" s="60" t="str">
        <f>IF(OR(ISNUMBER(Tableau2[[#This Row],['[monvelo_vae']]]),ISNUMBER(Tableau2[[#This Row],['[pret_vae']]]),ISNUMBER(Tableau2[[#This Row],['[loc_vae']]])),Tableau2[[#This Row],['[monvelo_vae']]]+Tableau2[[#This Row],['[pret_vae']]]+Tableau2[[#This Row],['[loc_vae']]],"")</f>
        <v/>
      </c>
      <c r="T153" s="60" t="str">
        <f>IF(OR(ISNUMBER(Tableau2[[#This Row],['[monvelo_musc']]]),ISNUMBER(Tableau2[[#This Row],['[pret_musc']]]),ISNUMBER(Tableau2[[#This Row],['[loc_musc']]])),Tableau2[[#This Row],['[monvelo_musc']]]+Tableau2[[#This Row],['[pret_musc']]]+Tableau2[[#This Row],['[loc_musc']]],"")</f>
        <v/>
      </c>
      <c r="U153" s="60" t="str">
        <f>IF(OR(ISNUMBER(Tableau2[[#This Row],['[loc_musc']]]),ISNUMBER(Tableau2[[#This Row],['[loc_vae']]])),Tableau2[[#This Row],['[loc_musc']]]+Tableau2[[#This Row],['[loc_vae']]],"")</f>
        <v/>
      </c>
      <c r="AL153" s="35" t="s">
        <v>1285</v>
      </c>
      <c r="AM153" s="48" t="s">
        <v>1285</v>
      </c>
      <c r="AN153" s="35" t="s">
        <v>52</v>
      </c>
      <c r="AP153" s="37">
        <v>50</v>
      </c>
      <c r="AQ153" s="72">
        <v>50</v>
      </c>
      <c r="AR153" s="72">
        <v>50</v>
      </c>
      <c r="AS153" s="72">
        <f>Tableau2[[#This Row],['[km_sortie_corrige']]]*Tableau2[[#This Row],['[coef_red']]]</f>
        <v>0</v>
      </c>
      <c r="AT153" s="72">
        <f>Tableau2[[#This Row],['[km_sortie_corrige']]]*Tableau2[[#This Row],['[coef_red']]]*IF(Tableau2[[#This Row],['[type_trajet']]]="Boucle",0.4,1)</f>
        <v>0</v>
      </c>
      <c r="AU153" s="35" t="s">
        <v>1340</v>
      </c>
      <c r="AW153" s="35" t="s">
        <v>1277</v>
      </c>
      <c r="AX153" s="35">
        <v>1</v>
      </c>
      <c r="AY153" s="35">
        <v>0</v>
      </c>
      <c r="AZ153" s="35">
        <v>0</v>
      </c>
      <c r="BA153" s="35">
        <v>0</v>
      </c>
      <c r="BB153" s="35">
        <v>0</v>
      </c>
      <c r="BC153" s="35">
        <v>0</v>
      </c>
      <c r="BD153" s="35">
        <v>0</v>
      </c>
      <c r="BE153" s="35">
        <v>0</v>
      </c>
      <c r="BI153" s="48" t="str">
        <f>IF(OR(Tableau2[[#This Row],['[type_groupe']]]="En famille",Tableau2[[#This Row],['[type_groupe']]]="Avec des amis",Tableau2[[#This Row],['[type_groupe']]]="En club",Tableau2[[#This Row],['[type_groupe']]]="En groupe avec une agence ou TO"),"En groupe",Tableau2[[#This Row],['[type_groupe']]])</f>
        <v>Seul</v>
      </c>
      <c r="BJ153"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Seul</v>
      </c>
      <c r="BK153" s="35" t="s">
        <v>1278</v>
      </c>
      <c r="BL153" s="35">
        <v>1</v>
      </c>
      <c r="BM153" s="35">
        <v>0</v>
      </c>
      <c r="BN153" s="35">
        <v>0</v>
      </c>
      <c r="BO153" s="35">
        <v>0</v>
      </c>
      <c r="BP153" s="35">
        <v>0</v>
      </c>
      <c r="BQ153" s="35">
        <v>0</v>
      </c>
      <c r="BR153" s="35">
        <v>0</v>
      </c>
      <c r="BU153" s="72">
        <f>Tableau2[[#This Row],['[nb_enfants']]]+Tableau2[[#This Row],['[nb_adultes']]]</f>
        <v>1</v>
      </c>
      <c r="BV153" s="72">
        <f>Tableau2[[#This Row],['[taille_totale_groupe']]]</f>
        <v>1</v>
      </c>
      <c r="BW153" s="37">
        <v>0</v>
      </c>
      <c r="BX153" s="37">
        <v>1</v>
      </c>
      <c r="BY153" s="35" t="s">
        <v>1700</v>
      </c>
      <c r="BZ153" s="35">
        <v>1</v>
      </c>
      <c r="CA153" s="35">
        <v>1</v>
      </c>
      <c r="CB153" s="35">
        <v>1</v>
      </c>
      <c r="CC153" s="35">
        <v>1</v>
      </c>
      <c r="CD153" s="35">
        <v>1</v>
      </c>
      <c r="CE153" s="35">
        <v>1</v>
      </c>
      <c r="CF153" s="35">
        <v>1</v>
      </c>
      <c r="CG153" s="35">
        <v>0</v>
      </c>
      <c r="CH153" s="35">
        <v>1</v>
      </c>
      <c r="CI153" s="35">
        <v>1</v>
      </c>
      <c r="CJ153" s="35">
        <v>1</v>
      </c>
      <c r="CK153" s="35">
        <v>1</v>
      </c>
      <c r="CL153" s="35">
        <v>0</v>
      </c>
      <c r="CO153" s="35" t="s">
        <v>1291</v>
      </c>
      <c r="CP153" s="35">
        <v>100</v>
      </c>
      <c r="CQ153" s="35" t="s">
        <v>1751</v>
      </c>
      <c r="CR153" s="35">
        <v>1</v>
      </c>
      <c r="CS153" s="35">
        <v>0</v>
      </c>
      <c r="CT153" s="35">
        <v>0</v>
      </c>
      <c r="CU153" s="35">
        <v>1</v>
      </c>
      <c r="CV153" s="35">
        <v>0</v>
      </c>
      <c r="CW153" s="35">
        <v>1</v>
      </c>
      <c r="CX153" s="35">
        <v>0</v>
      </c>
      <c r="CY153" s="35">
        <v>0</v>
      </c>
      <c r="CZ153" s="35">
        <v>0</v>
      </c>
      <c r="DA153" s="35">
        <v>0</v>
      </c>
      <c r="DB153" s="35">
        <v>0</v>
      </c>
      <c r="DC153" s="35">
        <v>0</v>
      </c>
      <c r="DD153" s="35">
        <v>0</v>
      </c>
      <c r="DH153" s="35" t="s">
        <v>1323</v>
      </c>
      <c r="DO153" s="35" t="s">
        <v>1849</v>
      </c>
      <c r="DP153" s="35">
        <v>1</v>
      </c>
      <c r="DQ153" s="35">
        <v>1</v>
      </c>
      <c r="DR153" s="35">
        <v>0</v>
      </c>
      <c r="DS153" s="35">
        <v>0</v>
      </c>
      <c r="DT153" s="35">
        <v>0</v>
      </c>
      <c r="DU153" s="35">
        <v>0</v>
      </c>
      <c r="DV153" s="35">
        <v>0</v>
      </c>
      <c r="DW153" s="35">
        <v>0</v>
      </c>
      <c r="DX153" s="35">
        <v>1</v>
      </c>
      <c r="DY153" s="35">
        <v>0</v>
      </c>
      <c r="DZ153" s="35">
        <v>1</v>
      </c>
      <c r="EA153" s="35">
        <v>0</v>
      </c>
      <c r="EB153" s="35">
        <v>0</v>
      </c>
      <c r="EC153" s="35">
        <v>1</v>
      </c>
      <c r="ED153" s="35">
        <v>0</v>
      </c>
      <c r="EE153" s="35">
        <v>0</v>
      </c>
      <c r="EL153" s="35">
        <v>3</v>
      </c>
      <c r="EM153" s="35">
        <v>4</v>
      </c>
      <c r="EN153" s="35">
        <v>3</v>
      </c>
      <c r="EO153" s="35">
        <v>4</v>
      </c>
      <c r="EP153" s="35">
        <v>3</v>
      </c>
      <c r="EQ153" s="35">
        <v>4</v>
      </c>
      <c r="ER153" s="35" t="s">
        <v>1599</v>
      </c>
      <c r="ES153" s="35">
        <v>3</v>
      </c>
      <c r="ET153" s="35">
        <v>3</v>
      </c>
      <c r="EU153" s="35">
        <v>3</v>
      </c>
      <c r="EV153" s="35" t="s">
        <v>1599</v>
      </c>
      <c r="EW153" s="35">
        <v>3</v>
      </c>
      <c r="EX153" s="35">
        <v>4</v>
      </c>
      <c r="EY153" s="35">
        <v>4</v>
      </c>
      <c r="EZ153" s="35">
        <v>3</v>
      </c>
      <c r="FA153" s="35">
        <v>4</v>
      </c>
      <c r="FB153" s="35">
        <v>1</v>
      </c>
      <c r="FC153" s="35">
        <v>3</v>
      </c>
      <c r="FD153" s="35" t="s">
        <v>1599</v>
      </c>
      <c r="FE153" s="35">
        <v>3</v>
      </c>
      <c r="FF153" s="35" t="s">
        <v>1599</v>
      </c>
      <c r="FG153" s="35" t="s">
        <v>1599</v>
      </c>
      <c r="FH153" s="35" t="s">
        <v>1881</v>
      </c>
      <c r="FI153" s="35" t="s">
        <v>54</v>
      </c>
      <c r="FJ153"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touriste</v>
      </c>
      <c r="FK153" s="48" t="str">
        <f>IF(Tableau2[[#This Row],['[tour_exc']]]="excursionniste","exc",IF(Tableau2[[#This Row],['[categorie_corrige']]]="Itinérant","iti","tour"))</f>
        <v>tour</v>
      </c>
      <c r="FL153" s="48" t="str">
        <f>CONCATENATE(Tableau2[[#This Row],['[id_troncon']]],"-",Tableau2[[#This Row],['[profil']]])</f>
        <v>4-tour</v>
      </c>
      <c r="FM153" s="37">
        <v>90</v>
      </c>
      <c r="FN153" s="72" t="s">
        <v>1599</v>
      </c>
      <c r="FO153" s="35" t="s">
        <v>1324</v>
      </c>
      <c r="FR153" s="48" t="s">
        <v>2024</v>
      </c>
      <c r="FS153" s="48" t="str">
        <f>IF(AND(ISTEXT(Tableau2[[#This Row],['[mode_heb_regroupe']]]),Tableau2[[#This Row],['[mode_heb_regroupe']]]="Non marchand"),"Non marchand",IF(AND(ISTEXT(Tableau2[[#This Row],['[mode_heb_regroupe']]]),Tableau2[[#This Row],['[mode_heb_regroupe']]]&lt;&gt;"Non marchand"),"Marchand",""))</f>
        <v>Marchand</v>
      </c>
      <c r="FT153" s="35" t="s">
        <v>1320</v>
      </c>
      <c r="FU153" s="37">
        <v>30</v>
      </c>
      <c r="FV153" s="35" t="s">
        <v>794</v>
      </c>
      <c r="FY153" s="60" t="str">
        <f>IF(ISNUMBER(Tableau2[[#This Row],['[distance_heb_enq']]]),Tableau2[[#This Row],['[distance_heb_enq']]]*(1.1+0.3*EXP(-Tableau2[[#This Row],['[distance_heb_enq']]]/20)),"")</f>
        <v/>
      </c>
      <c r="FZ153" s="35" t="s">
        <v>1296</v>
      </c>
      <c r="GB153" s="35" t="s">
        <v>1284</v>
      </c>
      <c r="GD153" s="35">
        <v>1000</v>
      </c>
      <c r="GE153" s="35" t="s">
        <v>1449</v>
      </c>
      <c r="GF153" s="35" t="s">
        <v>1536</v>
      </c>
      <c r="GH153" s="48">
        <v>67</v>
      </c>
      <c r="GI153" s="35" t="s">
        <v>1460</v>
      </c>
      <c r="GK153" s="48">
        <v>1</v>
      </c>
      <c r="GL153" s="35" t="s">
        <v>1449</v>
      </c>
      <c r="GM153" s="35"/>
      <c r="GN153" s="35" t="s">
        <v>1277</v>
      </c>
      <c r="GO153" s="35">
        <v>1</v>
      </c>
      <c r="GP153" s="35">
        <v>0</v>
      </c>
      <c r="GQ153" s="35">
        <v>0</v>
      </c>
      <c r="GR153" s="35">
        <v>0</v>
      </c>
      <c r="GS153" s="35">
        <v>0</v>
      </c>
      <c r="GT153" s="35">
        <v>0</v>
      </c>
      <c r="GU153" s="35">
        <v>0</v>
      </c>
      <c r="GV153" s="35">
        <v>0</v>
      </c>
      <c r="GW153" s="35">
        <v>0</v>
      </c>
      <c r="GY153" s="48"/>
      <c r="HB153" s="48" t="str">
        <f>IF(ISNUMBER(Tableau2[[#This Row],['[tour_dep_to']]]),Tableau2[[#This Row],['[tour_dep_to']]]/Tableau2[[#This Row],['[tour_to_nb_jour']]],"")</f>
        <v/>
      </c>
      <c r="HE153" s="20"/>
      <c r="HF153" s="48" t="str">
        <f>IF(AND(ISTEXT(Tableau2[[#This Row],['[intention_dep']]]),Tableau2[[#This Row],['[tour_exc']]]="excursionniste"),Tableau2[[#This Row],['[intention_dep']]],"")</f>
        <v/>
      </c>
      <c r="HG153" s="48" t="str">
        <f>IF(AND(ISTEXT(Tableau2[[#This Row],['[intention_dep']]]),Tableau2[[#This Row],['[tour_exc']]]="touriste"),Tableau2[[#This Row],['[intention_dep']]],"")</f>
        <v/>
      </c>
      <c r="HJ153" s="20">
        <v>8</v>
      </c>
      <c r="HN153" s="20">
        <v>10</v>
      </c>
      <c r="HO153" s="20"/>
      <c r="HP153" s="20">
        <v>10</v>
      </c>
      <c r="HQ153" s="20"/>
      <c r="HR153" s="20" t="s">
        <v>1599</v>
      </c>
      <c r="HS153" s="20"/>
      <c r="HT153" s="20" t="s">
        <v>1599</v>
      </c>
      <c r="HU153" s="20"/>
      <c r="HX153" s="20">
        <v>10</v>
      </c>
      <c r="JW153"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pas exploitable</v>
      </c>
      <c r="JX153"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153" s="35" t="s">
        <v>1325</v>
      </c>
      <c r="KA153" s="35">
        <v>1</v>
      </c>
      <c r="KB153" s="35">
        <v>0</v>
      </c>
      <c r="KC153" s="35">
        <v>0</v>
      </c>
      <c r="KD153" s="35"/>
      <c r="KE153" s="48"/>
      <c r="KF153" s="35" t="s">
        <v>1449</v>
      </c>
      <c r="KG153" s="48"/>
      <c r="KH153" s="44">
        <v>9160</v>
      </c>
      <c r="KI153" s="35" t="s">
        <v>1281</v>
      </c>
      <c r="KL153" s="48" t="str">
        <f>IF(ISNUMBER(Tableau2[[#This Row],['[distance_domicile_enq']]]),Tableau2[[#This Row],['[distance_domicile_enq']]]*(1.1+0.3*EXP(-Tableau2[[#This Row],['[distance_domicile_enq']]]/20)),"")</f>
        <v/>
      </c>
      <c r="KN153" s="48"/>
      <c r="KO153" s="48"/>
      <c r="KP153" s="35">
        <v>33</v>
      </c>
      <c r="KQ153" s="35" t="s">
        <v>1282</v>
      </c>
      <c r="KR153" s="35" t="s">
        <v>1351</v>
      </c>
      <c r="KS153" s="35"/>
      <c r="KU153" s="35">
        <v>1500</v>
      </c>
      <c r="KW153" s="35" t="s">
        <v>1303</v>
      </c>
    </row>
    <row r="154" spans="1:309" x14ac:dyDescent="0.2">
      <c r="A154" s="35" t="s">
        <v>1612</v>
      </c>
      <c r="B154" s="35" t="s">
        <v>568</v>
      </c>
      <c r="C154" s="35" t="s">
        <v>142</v>
      </c>
      <c r="D154" s="60">
        <v>1</v>
      </c>
      <c r="E154" s="48">
        <f>Tableau2[[#This Row],['[taille_totale_groupe_corrige']]]/Tableau2[[#This Row],['[nb_repondant_groupe']]]</f>
        <v>4</v>
      </c>
      <c r="F154" s="48"/>
      <c r="G154" s="48" t="str">
        <f>CONCATENATE(Tableau2[[#This Row],['[id_site_enq']]],"-",Tableau2[[#This Row],['[date_enq_num']]],"-",Tableau2[[#This Row],['[categorie_corrige']]])</f>
        <v>50-43235-</v>
      </c>
      <c r="H154" s="61">
        <v>1</v>
      </c>
      <c r="I154" s="35">
        <v>50</v>
      </c>
      <c r="J154" s="35" t="s">
        <v>795</v>
      </c>
      <c r="K154" s="36">
        <v>43235</v>
      </c>
      <c r="L154" s="37">
        <f t="shared" si="5"/>
        <v>43235</v>
      </c>
      <c r="M154" s="35">
        <v>15</v>
      </c>
      <c r="N154" s="35">
        <v>17</v>
      </c>
      <c r="P154" s="35">
        <v>43</v>
      </c>
      <c r="Q154" s="35">
        <v>4</v>
      </c>
      <c r="R154" s="60" t="str">
        <f>IF(OR(ISNUMBER(Tableau2[[#This Row],['[monvelo_musc']]]),ISNUMBER(Tableau2[[#This Row],['[monvelo_vae']]]),ISNUMBER(Tableau2[[#This Row],['[pret_musc']]]),ISNUMBER(Tableau2[[#This Row],['[pret_vae']]]),ISNUMBER(Tableau2[[#This Row],['[loc_vae']]]),ISNUMBER(Tableau2[[#This Row],['[loc_musc']]])),SUM(Tableau2[[#This Row],['[monvelo_musc']]:['[loc_vae']]]),"")</f>
        <v/>
      </c>
      <c r="S154" s="60" t="str">
        <f>IF(OR(ISNUMBER(Tableau2[[#This Row],['[monvelo_vae']]]),ISNUMBER(Tableau2[[#This Row],['[pret_vae']]]),ISNUMBER(Tableau2[[#This Row],['[loc_vae']]])),Tableau2[[#This Row],['[monvelo_vae']]]+Tableau2[[#This Row],['[pret_vae']]]+Tableau2[[#This Row],['[loc_vae']]],"")</f>
        <v/>
      </c>
      <c r="T154" s="60" t="str">
        <f>IF(OR(ISNUMBER(Tableau2[[#This Row],['[monvelo_musc']]]),ISNUMBER(Tableau2[[#This Row],['[pret_musc']]]),ISNUMBER(Tableau2[[#This Row],['[loc_musc']]])),Tableau2[[#This Row],['[monvelo_musc']]]+Tableau2[[#This Row],['[pret_musc']]]+Tableau2[[#This Row],['[loc_musc']]],"")</f>
        <v/>
      </c>
      <c r="U154" s="60" t="str">
        <f>IF(OR(ISNUMBER(Tableau2[[#This Row],['[loc_musc']]]),ISNUMBER(Tableau2[[#This Row],['[loc_vae']]])),Tableau2[[#This Row],['[loc_musc']]]+Tableau2[[#This Row],['[loc_vae']]],"")</f>
        <v/>
      </c>
      <c r="AL154" s="35" t="s">
        <v>1339</v>
      </c>
      <c r="AM154" s="48" t="s">
        <v>1339</v>
      </c>
      <c r="AN154" s="35" t="s">
        <v>55</v>
      </c>
      <c r="AP154" s="37">
        <v>35</v>
      </c>
      <c r="AQ154" s="72">
        <v>35</v>
      </c>
      <c r="AR154" s="72">
        <v>35</v>
      </c>
      <c r="AS154" s="72">
        <f>Tableau2[[#This Row],['[km_sortie_corrige']]]*Tableau2[[#This Row],['[coef_red']]]</f>
        <v>0</v>
      </c>
      <c r="AT154" s="72">
        <f>Tableau2[[#This Row],['[km_sortie_corrige']]]*Tableau2[[#This Row],['[coef_red']]]*IF(Tableau2[[#This Row],['[type_trajet']]]="Boucle",0.4,1)</f>
        <v>0</v>
      </c>
      <c r="AU154" s="35" t="s">
        <v>1276</v>
      </c>
      <c r="AW154" s="35" t="s">
        <v>1277</v>
      </c>
      <c r="AX154" s="35">
        <v>1</v>
      </c>
      <c r="AY154" s="35">
        <v>0</v>
      </c>
      <c r="AZ154" s="35">
        <v>0</v>
      </c>
      <c r="BA154" s="35">
        <v>0</v>
      </c>
      <c r="BB154" s="35">
        <v>0</v>
      </c>
      <c r="BC154" s="35">
        <v>0</v>
      </c>
      <c r="BD154" s="35">
        <v>0</v>
      </c>
      <c r="BE154" s="35">
        <v>0</v>
      </c>
      <c r="BH154" s="37">
        <v>30</v>
      </c>
      <c r="BI154" s="48" t="str">
        <f>IF(OR(Tableau2[[#This Row],['[type_groupe']]]="En famille",Tableau2[[#This Row],['[type_groupe']]]="Avec des amis",Tableau2[[#This Row],['[type_groupe']]]="En club",Tableau2[[#This Row],['[type_groupe']]]="En groupe avec une agence ou TO"),"En groupe",Tableau2[[#This Row],['[type_groupe']]])</f>
        <v>En groupe</v>
      </c>
      <c r="BJ154"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groupe</v>
      </c>
      <c r="BK154" s="35" t="s">
        <v>1287</v>
      </c>
      <c r="BL154" s="35">
        <v>0</v>
      </c>
      <c r="BM154" s="35">
        <v>0</v>
      </c>
      <c r="BN154" s="35">
        <v>1</v>
      </c>
      <c r="BO154" s="35">
        <v>0</v>
      </c>
      <c r="BP154" s="35">
        <v>0</v>
      </c>
      <c r="BQ154" s="35">
        <v>0</v>
      </c>
      <c r="BR154" s="35">
        <v>0</v>
      </c>
      <c r="BU154" s="72">
        <f>Tableau2[[#This Row],['[nb_enfants']]]+Tableau2[[#This Row],['[nb_adultes']]]</f>
        <v>4</v>
      </c>
      <c r="BV154" s="72">
        <f>Tableau2[[#This Row],['[taille_totale_groupe']]]</f>
        <v>4</v>
      </c>
      <c r="BW154" s="37">
        <v>0</v>
      </c>
      <c r="BX154" s="37">
        <v>4</v>
      </c>
      <c r="BY154" s="35" t="s">
        <v>1290</v>
      </c>
      <c r="BZ154" s="35">
        <v>0</v>
      </c>
      <c r="CA154" s="35">
        <v>0</v>
      </c>
      <c r="CB154" s="35">
        <v>0</v>
      </c>
      <c r="CC154" s="35">
        <v>0</v>
      </c>
      <c r="CD154" s="35">
        <v>0</v>
      </c>
      <c r="CE154" s="35">
        <v>0</v>
      </c>
      <c r="CF154" s="35">
        <v>0</v>
      </c>
      <c r="CG154" s="35">
        <v>0</v>
      </c>
      <c r="CH154" s="35">
        <v>1</v>
      </c>
      <c r="CI154" s="35">
        <v>0</v>
      </c>
      <c r="CJ154" s="35">
        <v>0</v>
      </c>
      <c r="CK154" s="35">
        <v>0</v>
      </c>
      <c r="CL154" s="35">
        <v>0</v>
      </c>
      <c r="CO154" s="35" t="s">
        <v>1322</v>
      </c>
      <c r="CQ154" s="35" t="s">
        <v>1739</v>
      </c>
      <c r="CR154" s="35">
        <v>0</v>
      </c>
      <c r="CS154" s="35">
        <v>0</v>
      </c>
      <c r="CT154" s="35">
        <v>0</v>
      </c>
      <c r="CU154" s="35">
        <v>0</v>
      </c>
      <c r="CV154" s="35">
        <v>0</v>
      </c>
      <c r="CW154" s="35">
        <v>0</v>
      </c>
      <c r="CX154" s="35">
        <v>1</v>
      </c>
      <c r="CY154" s="35">
        <v>1</v>
      </c>
      <c r="CZ154" s="35">
        <v>0</v>
      </c>
      <c r="DA154" s="35">
        <v>0</v>
      </c>
      <c r="DB154" s="35">
        <v>1</v>
      </c>
      <c r="DC154" s="35">
        <v>0</v>
      </c>
      <c r="DD154" s="35">
        <v>0</v>
      </c>
      <c r="DO154" s="35" t="s">
        <v>1293</v>
      </c>
      <c r="DP154" s="35">
        <v>1</v>
      </c>
      <c r="DQ154" s="35">
        <v>0</v>
      </c>
      <c r="DR154" s="35">
        <v>0</v>
      </c>
      <c r="DS154" s="35">
        <v>0</v>
      </c>
      <c r="DT154" s="35">
        <v>0</v>
      </c>
      <c r="DU154" s="35">
        <v>0</v>
      </c>
      <c r="DV154" s="35">
        <v>0</v>
      </c>
      <c r="DW154" s="35">
        <v>0</v>
      </c>
      <c r="DX154" s="35">
        <v>0</v>
      </c>
      <c r="DY154" s="35">
        <v>0</v>
      </c>
      <c r="DZ154" s="35">
        <v>0</v>
      </c>
      <c r="EA154" s="35">
        <v>0</v>
      </c>
      <c r="EB154" s="35">
        <v>0</v>
      </c>
      <c r="EC154" s="35">
        <v>0</v>
      </c>
      <c r="ED154" s="35">
        <v>0</v>
      </c>
      <c r="EE154" s="35">
        <v>0</v>
      </c>
      <c r="EL154" s="35">
        <v>4</v>
      </c>
      <c r="EM154" s="35">
        <v>4</v>
      </c>
      <c r="EN154" s="35">
        <v>4</v>
      </c>
      <c r="EO154" s="35">
        <v>4</v>
      </c>
      <c r="EP154" s="35">
        <v>4</v>
      </c>
      <c r="EQ154" s="35">
        <v>4</v>
      </c>
      <c r="ER154" s="35">
        <v>4</v>
      </c>
      <c r="ES154" s="35" t="s">
        <v>1599</v>
      </c>
      <c r="ET154" s="35">
        <v>4</v>
      </c>
      <c r="EU154" s="35" t="s">
        <v>1599</v>
      </c>
      <c r="EV154" s="35">
        <v>3</v>
      </c>
      <c r="EW154" s="35">
        <v>3</v>
      </c>
      <c r="EX154" s="35" t="s">
        <v>1599</v>
      </c>
      <c r="EY154" s="35" t="s">
        <v>1599</v>
      </c>
      <c r="EZ154" s="35">
        <v>3</v>
      </c>
      <c r="FA154" s="35">
        <v>3</v>
      </c>
      <c r="FB154" s="35">
        <v>1</v>
      </c>
      <c r="FC154" s="35" t="s">
        <v>1599</v>
      </c>
      <c r="FD154" s="35">
        <v>2</v>
      </c>
      <c r="FE154" s="35">
        <v>2</v>
      </c>
      <c r="FF154" s="35">
        <v>1</v>
      </c>
      <c r="FG154" s="35" t="s">
        <v>1599</v>
      </c>
      <c r="FH154" s="35" t="s">
        <v>1306</v>
      </c>
      <c r="FI154" s="35" t="s">
        <v>54</v>
      </c>
      <c r="FJ154"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touriste</v>
      </c>
      <c r="FK154" s="48" t="str">
        <f>IF(Tableau2[[#This Row],['[tour_exc']]]="excursionniste","exc",IF(Tableau2[[#This Row],['[categorie_corrige']]]="Itinérant","iti","tour"))</f>
        <v>tour</v>
      </c>
      <c r="FL154" s="48" t="str">
        <f>CONCATENATE(Tableau2[[#This Row],['[id_troncon']]],"-",Tableau2[[#This Row],['[profil']]])</f>
        <v>4-tour</v>
      </c>
      <c r="FM154" s="37"/>
      <c r="FN154" s="72" t="s">
        <v>1599</v>
      </c>
      <c r="FS154" s="48" t="str">
        <f>IF(AND(ISTEXT(Tableau2[[#This Row],['[mode_heb_regroupe']]]),Tableau2[[#This Row],['[mode_heb_regroupe']]]="Non marchand"),"Non marchand",IF(AND(ISTEXT(Tableau2[[#This Row],['[mode_heb_regroupe']]]),Tableau2[[#This Row],['[mode_heb_regroupe']]]&lt;&gt;"Non marchand"),"Marchand",""))</f>
        <v/>
      </c>
      <c r="FY154" s="60" t="str">
        <f>IF(ISNUMBER(Tableau2[[#This Row],['[distance_heb_enq']]]),Tableau2[[#This Row],['[distance_heb_enq']]]*(1.1+0.3*EXP(-Tableau2[[#This Row],['[distance_heb_enq']]]/20)),"")</f>
        <v/>
      </c>
      <c r="GM154" s="35"/>
      <c r="GN154" s="35" t="s">
        <v>1599</v>
      </c>
      <c r="GO154" s="35"/>
      <c r="GP154" s="35"/>
      <c r="GQ154" s="35"/>
      <c r="GY154" s="48"/>
      <c r="HB154" s="48" t="str">
        <f>IF(ISNUMBER(Tableau2[[#This Row],['[tour_dep_to']]]),Tableau2[[#This Row],['[tour_dep_to']]]/Tableau2[[#This Row],['[tour_to_nb_jour']]],"")</f>
        <v/>
      </c>
      <c r="HE154" s="20"/>
      <c r="HF154" s="48" t="str">
        <f>IF(AND(ISTEXT(Tableau2[[#This Row],['[intention_dep']]]),Tableau2[[#This Row],['[tour_exc']]]="excursionniste"),Tableau2[[#This Row],['[intention_dep']]],"")</f>
        <v/>
      </c>
      <c r="HG154" s="48" t="str">
        <f>IF(AND(ISTEXT(Tableau2[[#This Row],['[intention_dep']]]),Tableau2[[#This Row],['[tour_exc']]]="touriste"),Tableau2[[#This Row],['[intention_dep']]],"")</f>
        <v/>
      </c>
      <c r="HJ154" s="20"/>
      <c r="HN154" s="20" t="s">
        <v>1599</v>
      </c>
      <c r="HO154" s="20"/>
      <c r="HP154" s="20" t="s">
        <v>1599</v>
      </c>
      <c r="HQ154" s="20"/>
      <c r="HR154" s="20" t="s">
        <v>1599</v>
      </c>
      <c r="HS154" s="20"/>
      <c r="HT154" s="20" t="s">
        <v>1599</v>
      </c>
      <c r="HU154" s="20"/>
      <c r="HX154" s="20" t="s">
        <v>1599</v>
      </c>
      <c r="JW154"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pas exploitable</v>
      </c>
      <c r="JX154"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154" s="35" t="s">
        <v>1923</v>
      </c>
      <c r="KA154" s="35">
        <v>0</v>
      </c>
      <c r="KB154" s="35">
        <v>1</v>
      </c>
      <c r="KC154" s="35">
        <v>0</v>
      </c>
      <c r="KD154" s="35"/>
      <c r="KE154" s="48"/>
      <c r="KF154" s="35" t="s">
        <v>1371</v>
      </c>
      <c r="KG154" s="48"/>
      <c r="KH154" s="44">
        <v>6400</v>
      </c>
      <c r="KI154" s="35" t="s">
        <v>1281</v>
      </c>
      <c r="KL154" s="48" t="str">
        <f>IF(ISNUMBER(Tableau2[[#This Row],['[distance_domicile_enq']]]),Tableau2[[#This Row],['[distance_domicile_enq']]]*(1.1+0.3*EXP(-Tableau2[[#This Row],['[distance_domicile_enq']]]/20)),"")</f>
        <v/>
      </c>
      <c r="KN154" s="48"/>
      <c r="KO154" s="48"/>
      <c r="KP154" s="35">
        <v>71</v>
      </c>
      <c r="KQ154" s="35" t="s">
        <v>1282</v>
      </c>
      <c r="KR154" s="35" t="s">
        <v>1283</v>
      </c>
      <c r="KS154" s="35"/>
      <c r="KU154" s="35">
        <v>10000</v>
      </c>
      <c r="KW154" s="35" t="s">
        <v>1303</v>
      </c>
    </row>
    <row r="155" spans="1:309" x14ac:dyDescent="0.2">
      <c r="A155" s="35" t="s">
        <v>1612</v>
      </c>
      <c r="B155" s="35" t="s">
        <v>568</v>
      </c>
      <c r="C155" s="35" t="s">
        <v>143</v>
      </c>
      <c r="D155" s="60">
        <v>1</v>
      </c>
      <c r="E155" s="48">
        <f>Tableau2[[#This Row],['[taille_totale_groupe_corrige']]]/Tableau2[[#This Row],['[nb_repondant_groupe']]]</f>
        <v>4</v>
      </c>
      <c r="F155" s="48"/>
      <c r="G155" s="48" t="str">
        <f>CONCATENATE(Tableau2[[#This Row],['[id_site_enq']]],"-",Tableau2[[#This Row],['[date_enq_num']]],"-",Tableau2[[#This Row],['[categorie_corrige']]])</f>
        <v>50-43235-</v>
      </c>
      <c r="H155" s="61">
        <v>1</v>
      </c>
      <c r="I155" s="35">
        <v>50</v>
      </c>
      <c r="J155" s="35" t="s">
        <v>795</v>
      </c>
      <c r="K155" s="36">
        <v>43235</v>
      </c>
      <c r="L155" s="37">
        <f t="shared" si="5"/>
        <v>43235</v>
      </c>
      <c r="M155" s="35">
        <v>15</v>
      </c>
      <c r="N155" s="35">
        <v>17</v>
      </c>
      <c r="P155" s="35">
        <v>43</v>
      </c>
      <c r="Q155" s="35">
        <v>4</v>
      </c>
      <c r="R155" s="60" t="str">
        <f>IF(OR(ISNUMBER(Tableau2[[#This Row],['[monvelo_musc']]]),ISNUMBER(Tableau2[[#This Row],['[monvelo_vae']]]),ISNUMBER(Tableau2[[#This Row],['[pret_musc']]]),ISNUMBER(Tableau2[[#This Row],['[pret_vae']]]),ISNUMBER(Tableau2[[#This Row],['[loc_vae']]]),ISNUMBER(Tableau2[[#This Row],['[loc_musc']]])),SUM(Tableau2[[#This Row],['[monvelo_musc']]:['[loc_vae']]]),"")</f>
        <v/>
      </c>
      <c r="S155" s="60" t="str">
        <f>IF(OR(ISNUMBER(Tableau2[[#This Row],['[monvelo_vae']]]),ISNUMBER(Tableau2[[#This Row],['[pret_vae']]]),ISNUMBER(Tableau2[[#This Row],['[loc_vae']]])),Tableau2[[#This Row],['[monvelo_vae']]]+Tableau2[[#This Row],['[pret_vae']]]+Tableau2[[#This Row],['[loc_vae']]],"")</f>
        <v/>
      </c>
      <c r="T155" s="60" t="str">
        <f>IF(OR(ISNUMBER(Tableau2[[#This Row],['[monvelo_musc']]]),ISNUMBER(Tableau2[[#This Row],['[pret_musc']]]),ISNUMBER(Tableau2[[#This Row],['[loc_musc']]])),Tableau2[[#This Row],['[monvelo_musc']]]+Tableau2[[#This Row],['[pret_musc']]]+Tableau2[[#This Row],['[loc_musc']]],"")</f>
        <v/>
      </c>
      <c r="U155" s="60" t="str">
        <f>IF(OR(ISNUMBER(Tableau2[[#This Row],['[loc_musc']]]),ISNUMBER(Tableau2[[#This Row],['[loc_vae']]])),Tableau2[[#This Row],['[loc_musc']]]+Tableau2[[#This Row],['[loc_vae']]],"")</f>
        <v/>
      </c>
      <c r="AL155" s="35" t="s">
        <v>1339</v>
      </c>
      <c r="AM155" s="48" t="s">
        <v>1339</v>
      </c>
      <c r="AN155" s="35" t="s">
        <v>1275</v>
      </c>
      <c r="AP155" s="37">
        <v>32</v>
      </c>
      <c r="AQ155" s="72">
        <v>32</v>
      </c>
      <c r="AR155" s="72">
        <v>32</v>
      </c>
      <c r="AS155" s="72">
        <f>Tableau2[[#This Row],['[km_sortie_corrige']]]*Tableau2[[#This Row],['[coef_red']]]</f>
        <v>0</v>
      </c>
      <c r="AT155" s="72">
        <f>Tableau2[[#This Row],['[km_sortie_corrige']]]*Tableau2[[#This Row],['[coef_red']]]*IF(Tableau2[[#This Row],['[type_trajet']]]="Boucle",0.4,1)</f>
        <v>0</v>
      </c>
      <c r="AU155" s="35" t="s">
        <v>1276</v>
      </c>
      <c r="AW155" s="35" t="s">
        <v>1277</v>
      </c>
      <c r="AX155" s="35">
        <v>1</v>
      </c>
      <c r="AY155" s="35">
        <v>0</v>
      </c>
      <c r="AZ155" s="35">
        <v>0</v>
      </c>
      <c r="BA155" s="35">
        <v>0</v>
      </c>
      <c r="BB155" s="35">
        <v>0</v>
      </c>
      <c r="BC155" s="35">
        <v>0</v>
      </c>
      <c r="BD155" s="35">
        <v>0</v>
      </c>
      <c r="BE155" s="35">
        <v>0</v>
      </c>
      <c r="BH155" s="37">
        <v>0</v>
      </c>
      <c r="BI155" s="48" t="str">
        <f>IF(OR(Tableau2[[#This Row],['[type_groupe']]]="En famille",Tableau2[[#This Row],['[type_groupe']]]="Avec des amis",Tableau2[[#This Row],['[type_groupe']]]="En club",Tableau2[[#This Row],['[type_groupe']]]="En groupe avec une agence ou TO"),"En groupe",Tableau2[[#This Row],['[type_groupe']]])</f>
        <v>En couple</v>
      </c>
      <c r="BJ155"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v>
      </c>
      <c r="BK155" s="35" t="s">
        <v>1311</v>
      </c>
      <c r="BL155" s="35">
        <v>0</v>
      </c>
      <c r="BM155" s="35">
        <v>1</v>
      </c>
      <c r="BN155" s="35">
        <v>0</v>
      </c>
      <c r="BO155" s="35">
        <v>0</v>
      </c>
      <c r="BP155" s="35">
        <v>0</v>
      </c>
      <c r="BQ155" s="35">
        <v>0</v>
      </c>
      <c r="BR155" s="35">
        <v>0</v>
      </c>
      <c r="BU155" s="72">
        <f>Tableau2[[#This Row],['[nb_enfants']]]+Tableau2[[#This Row],['[nb_adultes']]]</f>
        <v>4</v>
      </c>
      <c r="BV155" s="72">
        <f>Tableau2[[#This Row],['[taille_totale_groupe']]]</f>
        <v>4</v>
      </c>
      <c r="BW155" s="37">
        <v>0</v>
      </c>
      <c r="BX155" s="37">
        <v>4</v>
      </c>
      <c r="BY155" s="35" t="s">
        <v>1665</v>
      </c>
      <c r="BZ155" s="35">
        <v>0</v>
      </c>
      <c r="CA155" s="35">
        <v>1</v>
      </c>
      <c r="CB155" s="35">
        <v>0</v>
      </c>
      <c r="CC155" s="35">
        <v>0</v>
      </c>
      <c r="CD155" s="35">
        <v>0</v>
      </c>
      <c r="CE155" s="35">
        <v>0</v>
      </c>
      <c r="CF155" s="35">
        <v>0</v>
      </c>
      <c r="CG155" s="35">
        <v>0</v>
      </c>
      <c r="CH155" s="35">
        <v>1</v>
      </c>
      <c r="CI155" s="35">
        <v>0</v>
      </c>
      <c r="CJ155" s="35">
        <v>0</v>
      </c>
      <c r="CK155" s="35">
        <v>0</v>
      </c>
      <c r="CL155" s="35">
        <v>0</v>
      </c>
      <c r="CO155" s="35" t="s">
        <v>1322</v>
      </c>
      <c r="CP155" s="35">
        <v>0</v>
      </c>
      <c r="CQ155" s="35" t="s">
        <v>1772</v>
      </c>
      <c r="CR155" s="35">
        <v>0</v>
      </c>
      <c r="CS155" s="35">
        <v>0</v>
      </c>
      <c r="CT155" s="35">
        <v>0</v>
      </c>
      <c r="CU155" s="35">
        <v>0</v>
      </c>
      <c r="CV155" s="35">
        <v>0</v>
      </c>
      <c r="CW155" s="35">
        <v>0</v>
      </c>
      <c r="CX155" s="35">
        <v>0</v>
      </c>
      <c r="CY155" s="35">
        <v>0</v>
      </c>
      <c r="CZ155" s="35">
        <v>0</v>
      </c>
      <c r="DA155" s="35">
        <v>0</v>
      </c>
      <c r="DB155" s="35">
        <v>0</v>
      </c>
      <c r="DC155" s="35">
        <v>1</v>
      </c>
      <c r="DD155" s="35">
        <v>0</v>
      </c>
      <c r="DO155" s="35" t="s">
        <v>1280</v>
      </c>
      <c r="DP155" s="35">
        <v>0</v>
      </c>
      <c r="DQ155" s="35">
        <v>0</v>
      </c>
      <c r="DR155" s="35">
        <v>0</v>
      </c>
      <c r="DS155" s="35">
        <v>0</v>
      </c>
      <c r="DT155" s="35">
        <v>0</v>
      </c>
      <c r="DU155" s="35">
        <v>0</v>
      </c>
      <c r="DV155" s="35">
        <v>0</v>
      </c>
      <c r="DW155" s="35">
        <v>0</v>
      </c>
      <c r="DX155" s="35">
        <v>0</v>
      </c>
      <c r="DY155" s="35">
        <v>0</v>
      </c>
      <c r="DZ155" s="35">
        <v>0</v>
      </c>
      <c r="EA155" s="35">
        <v>0</v>
      </c>
      <c r="EB155" s="35">
        <v>0</v>
      </c>
      <c r="EC155" s="35">
        <v>0</v>
      </c>
      <c r="ED155" s="35">
        <v>1</v>
      </c>
      <c r="EE155" s="35">
        <v>0</v>
      </c>
      <c r="EL155" s="35">
        <v>4</v>
      </c>
      <c r="EM155" s="35">
        <v>3</v>
      </c>
      <c r="EN155" s="35">
        <v>3</v>
      </c>
      <c r="EO155" s="35">
        <v>3</v>
      </c>
      <c r="EP155" s="35">
        <v>3</v>
      </c>
      <c r="EQ155" s="35">
        <v>3</v>
      </c>
      <c r="ER155" s="35" t="s">
        <v>1599</v>
      </c>
      <c r="ES155" s="35">
        <v>3</v>
      </c>
      <c r="ET155" s="35" t="s">
        <v>1599</v>
      </c>
      <c r="EU155" s="35">
        <v>4</v>
      </c>
      <c r="EV155" s="35">
        <v>4</v>
      </c>
      <c r="EW155" s="35" t="s">
        <v>1599</v>
      </c>
      <c r="EX155" s="35" t="s">
        <v>1599</v>
      </c>
      <c r="EY155" s="35" t="s">
        <v>1599</v>
      </c>
      <c r="EZ155" s="35" t="s">
        <v>1599</v>
      </c>
      <c r="FA155" s="35" t="s">
        <v>1599</v>
      </c>
      <c r="FB155" s="35">
        <v>2</v>
      </c>
      <c r="FC155" s="35">
        <v>3</v>
      </c>
      <c r="FD155" s="35" t="s">
        <v>1599</v>
      </c>
      <c r="FE155" s="35" t="s">
        <v>1599</v>
      </c>
      <c r="FF155" s="35" t="s">
        <v>1599</v>
      </c>
      <c r="FG155" s="35" t="s">
        <v>1599</v>
      </c>
      <c r="FH155" s="35" t="s">
        <v>1306</v>
      </c>
      <c r="FI155" s="35" t="s">
        <v>54</v>
      </c>
      <c r="FJ155"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touriste</v>
      </c>
      <c r="FK155" s="48" t="str">
        <f>IF(Tableau2[[#This Row],['[tour_exc']]]="excursionniste","exc",IF(Tableau2[[#This Row],['[categorie_corrige']]]="Itinérant","iti","tour"))</f>
        <v>tour</v>
      </c>
      <c r="FL155" s="48" t="str">
        <f>CONCATENATE(Tableau2[[#This Row],['[id_troncon']]],"-",Tableau2[[#This Row],['[profil']]])</f>
        <v>4-tour</v>
      </c>
      <c r="FM155" s="37"/>
      <c r="FN155" s="72" t="s">
        <v>1599</v>
      </c>
      <c r="FO155" s="35" t="s">
        <v>1355</v>
      </c>
      <c r="FR155" s="48" t="s">
        <v>1427</v>
      </c>
      <c r="FS155" s="48" t="str">
        <f>IF(AND(ISTEXT(Tableau2[[#This Row],['[mode_heb_regroupe']]]),Tableau2[[#This Row],['[mode_heb_regroupe']]]="Non marchand"),"Non marchand",IF(AND(ISTEXT(Tableau2[[#This Row],['[mode_heb_regroupe']]]),Tableau2[[#This Row],['[mode_heb_regroupe']]]&lt;&gt;"Non marchand"),"Marchand",""))</f>
        <v>Non marchand</v>
      </c>
      <c r="FT155" s="35" t="s">
        <v>1342</v>
      </c>
      <c r="FY155" s="60" t="str">
        <f>IF(ISNUMBER(Tableau2[[#This Row],['[distance_heb_enq']]]),Tableau2[[#This Row],['[distance_heb_enq']]]*(1.1+0.3*EXP(-Tableau2[[#This Row],['[distance_heb_enq']]]/20)),"")</f>
        <v/>
      </c>
      <c r="FZ155" s="35" t="s">
        <v>1317</v>
      </c>
      <c r="GB155" s="35" t="s">
        <v>1352</v>
      </c>
      <c r="GM155" s="35"/>
      <c r="GN155" s="35" t="s">
        <v>201</v>
      </c>
      <c r="GO155" s="35">
        <v>0</v>
      </c>
      <c r="GP155" s="35">
        <v>1</v>
      </c>
      <c r="GQ155" s="35">
        <v>0</v>
      </c>
      <c r="GR155" s="35">
        <v>0</v>
      </c>
      <c r="GS155" s="35">
        <v>0</v>
      </c>
      <c r="GT155" s="35">
        <v>0</v>
      </c>
      <c r="GU155" s="35">
        <v>0</v>
      </c>
      <c r="GV155" s="35">
        <v>0</v>
      </c>
      <c r="GW155" s="35">
        <v>0</v>
      </c>
      <c r="GY155" s="48"/>
      <c r="HB155" s="48" t="str">
        <f>IF(ISNUMBER(Tableau2[[#This Row],['[tour_dep_to']]]),Tableau2[[#This Row],['[tour_dep_to']]]/Tableau2[[#This Row],['[tour_to_nb_jour']]],"")</f>
        <v/>
      </c>
      <c r="HE155" s="20"/>
      <c r="HF155" s="48" t="str">
        <f>IF(AND(ISTEXT(Tableau2[[#This Row],['[intention_dep']]]),Tableau2[[#This Row],['[tour_exc']]]="excursionniste"),Tableau2[[#This Row],['[intention_dep']]],"")</f>
        <v/>
      </c>
      <c r="HG155" s="48" t="str">
        <f>IF(AND(ISTEXT(Tableau2[[#This Row],['[intention_dep']]]),Tableau2[[#This Row],['[tour_exc']]]="touriste"),Tableau2[[#This Row],['[intention_dep']]],"")</f>
        <v/>
      </c>
      <c r="HJ155" s="20"/>
      <c r="HN155" s="20">
        <v>0</v>
      </c>
      <c r="HO155" s="20"/>
      <c r="HP155" s="20" t="s">
        <v>1599</v>
      </c>
      <c r="HQ155" s="20"/>
      <c r="HR155" s="20" t="s">
        <v>1599</v>
      </c>
      <c r="HS155" s="20"/>
      <c r="HT155" s="20" t="s">
        <v>1599</v>
      </c>
      <c r="HU155" s="20"/>
      <c r="HX155" s="20" t="s">
        <v>1599</v>
      </c>
      <c r="JW155"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pas exploitable</v>
      </c>
      <c r="JX155"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155" s="35" t="s">
        <v>1325</v>
      </c>
      <c r="KA155" s="35">
        <v>1</v>
      </c>
      <c r="KB155" s="35">
        <v>0</v>
      </c>
      <c r="KC155" s="35">
        <v>0</v>
      </c>
      <c r="KD155" s="35"/>
      <c r="KE155" s="48"/>
      <c r="KF155" s="35" t="s">
        <v>1537</v>
      </c>
      <c r="KG155" s="48"/>
      <c r="KH155" s="44">
        <v>79100</v>
      </c>
      <c r="KI155" s="35" t="s">
        <v>1281</v>
      </c>
      <c r="KL155" s="48" t="str">
        <f>IF(ISNUMBER(Tableau2[[#This Row],['[distance_domicile_enq']]]),Tableau2[[#This Row],['[distance_domicile_enq']]]*(1.1+0.3*EXP(-Tableau2[[#This Row],['[distance_domicile_enq']]]/20)),"")</f>
        <v/>
      </c>
      <c r="KN155" s="48"/>
      <c r="KO155" s="48"/>
      <c r="KP155" s="35">
        <v>70</v>
      </c>
      <c r="KQ155" s="35" t="s">
        <v>1282</v>
      </c>
      <c r="KR155" s="35" t="s">
        <v>1283</v>
      </c>
      <c r="KS155" s="35"/>
      <c r="KW155" s="35" t="s">
        <v>1303</v>
      </c>
    </row>
    <row r="156" spans="1:309" x14ac:dyDescent="0.2">
      <c r="A156" s="35" t="s">
        <v>1612</v>
      </c>
      <c r="B156" s="35" t="s">
        <v>568</v>
      </c>
      <c r="C156" s="35" t="s">
        <v>146</v>
      </c>
      <c r="D156" s="60">
        <v>1</v>
      </c>
      <c r="E156" s="48">
        <f>Tableau2[[#This Row],['[taille_totale_groupe_corrige']]]/Tableau2[[#This Row],['[nb_repondant_groupe']]]</f>
        <v>2</v>
      </c>
      <c r="F156" s="48"/>
      <c r="G156" s="48" t="str">
        <f>CONCATENATE(Tableau2[[#This Row],['[id_site_enq']]],"-",Tableau2[[#This Row],['[date_enq_num']]],"-",Tableau2[[#This Row],['[categorie_corrige']]])</f>
        <v>50-43235-</v>
      </c>
      <c r="H156" s="61">
        <v>1</v>
      </c>
      <c r="I156" s="35">
        <v>50</v>
      </c>
      <c r="J156" s="35" t="s">
        <v>795</v>
      </c>
      <c r="K156" s="36">
        <v>43235</v>
      </c>
      <c r="L156" s="37">
        <f t="shared" si="5"/>
        <v>43235</v>
      </c>
      <c r="M156" s="35">
        <v>16</v>
      </c>
      <c r="N156" s="35">
        <v>17</v>
      </c>
      <c r="P156" s="35">
        <v>43</v>
      </c>
      <c r="Q156" s="35">
        <v>4</v>
      </c>
      <c r="R156" s="60" t="str">
        <f>IF(OR(ISNUMBER(Tableau2[[#This Row],['[monvelo_musc']]]),ISNUMBER(Tableau2[[#This Row],['[monvelo_vae']]]),ISNUMBER(Tableau2[[#This Row],['[pret_musc']]]),ISNUMBER(Tableau2[[#This Row],['[pret_vae']]]),ISNUMBER(Tableau2[[#This Row],['[loc_vae']]]),ISNUMBER(Tableau2[[#This Row],['[loc_musc']]])),SUM(Tableau2[[#This Row],['[monvelo_musc']]:['[loc_vae']]]),"")</f>
        <v/>
      </c>
      <c r="S156" s="60" t="str">
        <f>IF(OR(ISNUMBER(Tableau2[[#This Row],['[monvelo_vae']]]),ISNUMBER(Tableau2[[#This Row],['[pret_vae']]]),ISNUMBER(Tableau2[[#This Row],['[loc_vae']]])),Tableau2[[#This Row],['[monvelo_vae']]]+Tableau2[[#This Row],['[pret_vae']]]+Tableau2[[#This Row],['[loc_vae']]],"")</f>
        <v/>
      </c>
      <c r="T156" s="60" t="str">
        <f>IF(OR(ISNUMBER(Tableau2[[#This Row],['[monvelo_musc']]]),ISNUMBER(Tableau2[[#This Row],['[pret_musc']]]),ISNUMBER(Tableau2[[#This Row],['[loc_musc']]])),Tableau2[[#This Row],['[monvelo_musc']]]+Tableau2[[#This Row],['[pret_musc']]]+Tableau2[[#This Row],['[loc_musc']]],"")</f>
        <v/>
      </c>
      <c r="U156" s="60" t="str">
        <f>IF(OR(ISNUMBER(Tableau2[[#This Row],['[loc_musc']]]),ISNUMBER(Tableau2[[#This Row],['[loc_vae']]])),Tableau2[[#This Row],['[loc_musc']]]+Tableau2[[#This Row],['[loc_vae']]],"")</f>
        <v/>
      </c>
      <c r="AL156" s="35" t="s">
        <v>1358</v>
      </c>
      <c r="AM156" s="48" t="s">
        <v>1358</v>
      </c>
      <c r="AN156" s="35" t="s">
        <v>1275</v>
      </c>
      <c r="AP156" s="37">
        <v>50</v>
      </c>
      <c r="AQ156" s="72">
        <v>50</v>
      </c>
      <c r="AR156" s="72">
        <v>50</v>
      </c>
      <c r="AS156" s="72">
        <f>Tableau2[[#This Row],['[km_sortie_corrige']]]*Tableau2[[#This Row],['[coef_red']]]</f>
        <v>0</v>
      </c>
      <c r="AT156" s="72">
        <f>Tableau2[[#This Row],['[km_sortie_corrige']]]*Tableau2[[#This Row],['[coef_red']]]*IF(Tableau2[[#This Row],['[type_trajet']]]="Boucle",0.4,1)</f>
        <v>0</v>
      </c>
      <c r="AU156" s="35" t="s">
        <v>1340</v>
      </c>
      <c r="AW156" s="35" t="s">
        <v>1277</v>
      </c>
      <c r="AX156" s="35">
        <v>1</v>
      </c>
      <c r="AY156" s="35">
        <v>0</v>
      </c>
      <c r="AZ156" s="35">
        <v>0</v>
      </c>
      <c r="BA156" s="35">
        <v>0</v>
      </c>
      <c r="BB156" s="35">
        <v>0</v>
      </c>
      <c r="BC156" s="35">
        <v>0</v>
      </c>
      <c r="BD156" s="35">
        <v>0</v>
      </c>
      <c r="BE156" s="35">
        <v>0</v>
      </c>
      <c r="BH156" s="37">
        <v>0</v>
      </c>
      <c r="BI156" s="48" t="str">
        <f>IF(OR(Tableau2[[#This Row],['[type_groupe']]]="En famille",Tableau2[[#This Row],['[type_groupe']]]="Avec des amis",Tableau2[[#This Row],['[type_groupe']]]="En club",Tableau2[[#This Row],['[type_groupe']]]="En groupe avec une agence ou TO"),"En groupe",Tableau2[[#This Row],['[type_groupe']]])</f>
        <v>En couple</v>
      </c>
      <c r="BJ156"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couple</v>
      </c>
      <c r="BK156" s="35" t="s">
        <v>1311</v>
      </c>
      <c r="BL156" s="35">
        <v>0</v>
      </c>
      <c r="BM156" s="35">
        <v>1</v>
      </c>
      <c r="BN156" s="35">
        <v>0</v>
      </c>
      <c r="BO156" s="35">
        <v>0</v>
      </c>
      <c r="BP156" s="35">
        <v>0</v>
      </c>
      <c r="BQ156" s="35">
        <v>0</v>
      </c>
      <c r="BR156" s="35">
        <v>0</v>
      </c>
      <c r="BU156" s="72">
        <f>Tableau2[[#This Row],['[nb_enfants']]]+Tableau2[[#This Row],['[nb_adultes']]]</f>
        <v>2</v>
      </c>
      <c r="BV156" s="72">
        <f>Tableau2[[#This Row],['[taille_totale_groupe']]]</f>
        <v>2</v>
      </c>
      <c r="BW156" s="37">
        <v>0</v>
      </c>
      <c r="BX156" s="37">
        <v>2</v>
      </c>
      <c r="BY156" s="35" t="s">
        <v>1678</v>
      </c>
      <c r="BZ156" s="35">
        <v>1</v>
      </c>
      <c r="CA156" s="35">
        <v>0</v>
      </c>
      <c r="CB156" s="35">
        <v>0</v>
      </c>
      <c r="CC156" s="35">
        <v>0</v>
      </c>
      <c r="CD156" s="35">
        <v>0</v>
      </c>
      <c r="CE156" s="35">
        <v>0</v>
      </c>
      <c r="CF156" s="35">
        <v>0</v>
      </c>
      <c r="CG156" s="35">
        <v>0</v>
      </c>
      <c r="CH156" s="35">
        <v>1</v>
      </c>
      <c r="CI156" s="35">
        <v>0</v>
      </c>
      <c r="CJ156" s="35">
        <v>0</v>
      </c>
      <c r="CK156" s="35">
        <v>0</v>
      </c>
      <c r="CL156" s="35">
        <v>0</v>
      </c>
      <c r="CO156" s="35" t="s">
        <v>1291</v>
      </c>
      <c r="CP156" s="35">
        <v>10</v>
      </c>
      <c r="CQ156" s="35" t="s">
        <v>1774</v>
      </c>
      <c r="CR156" s="35">
        <v>0</v>
      </c>
      <c r="CS156" s="35">
        <v>0</v>
      </c>
      <c r="CT156" s="35">
        <v>0</v>
      </c>
      <c r="CU156" s="35">
        <v>0</v>
      </c>
      <c r="CV156" s="35">
        <v>0</v>
      </c>
      <c r="CW156" s="35">
        <v>1</v>
      </c>
      <c r="CX156" s="35">
        <v>0</v>
      </c>
      <c r="CY156" s="35">
        <v>0</v>
      </c>
      <c r="CZ156" s="35">
        <v>0</v>
      </c>
      <c r="DA156" s="35">
        <v>0</v>
      </c>
      <c r="DB156" s="35">
        <v>0</v>
      </c>
      <c r="DC156" s="35">
        <v>1</v>
      </c>
      <c r="DD156" s="35">
        <v>0</v>
      </c>
      <c r="DO156" s="35" t="s">
        <v>1790</v>
      </c>
      <c r="DP156" s="35">
        <v>0</v>
      </c>
      <c r="DQ156" s="35">
        <v>0</v>
      </c>
      <c r="DR156" s="35">
        <v>0</v>
      </c>
      <c r="DS156" s="35">
        <v>0</v>
      </c>
      <c r="DT156" s="35">
        <v>0</v>
      </c>
      <c r="DU156" s="35">
        <v>0</v>
      </c>
      <c r="DV156" s="35">
        <v>0</v>
      </c>
      <c r="DW156" s="35">
        <v>0</v>
      </c>
      <c r="DX156" s="35">
        <v>0</v>
      </c>
      <c r="DY156" s="35">
        <v>0</v>
      </c>
      <c r="DZ156" s="35">
        <v>0</v>
      </c>
      <c r="EA156" s="35">
        <v>0</v>
      </c>
      <c r="EB156" s="35">
        <v>0</v>
      </c>
      <c r="EC156" s="35">
        <v>1</v>
      </c>
      <c r="ED156" s="35">
        <v>1</v>
      </c>
      <c r="EE156" s="35">
        <v>0</v>
      </c>
      <c r="EL156" s="35">
        <v>4</v>
      </c>
      <c r="EM156" s="35">
        <v>3</v>
      </c>
      <c r="EN156" s="35">
        <v>3</v>
      </c>
      <c r="EO156" s="35">
        <v>3</v>
      </c>
      <c r="EP156" s="35">
        <v>3</v>
      </c>
      <c r="EQ156" s="35">
        <v>3</v>
      </c>
      <c r="ER156" s="35">
        <v>2</v>
      </c>
      <c r="ES156" s="35">
        <v>2</v>
      </c>
      <c r="ET156" s="35">
        <v>4</v>
      </c>
      <c r="EU156" s="35">
        <v>3</v>
      </c>
      <c r="EV156" s="35">
        <v>3</v>
      </c>
      <c r="EW156" s="35" t="s">
        <v>1599</v>
      </c>
      <c r="EX156" s="35" t="s">
        <v>1599</v>
      </c>
      <c r="EY156" s="35" t="s">
        <v>1599</v>
      </c>
      <c r="EZ156" s="35">
        <v>3</v>
      </c>
      <c r="FA156" s="35">
        <v>3</v>
      </c>
      <c r="FB156" s="35">
        <v>2</v>
      </c>
      <c r="FC156" s="35">
        <v>2</v>
      </c>
      <c r="FD156" s="35" t="s">
        <v>1599</v>
      </c>
      <c r="FE156" s="35">
        <v>1</v>
      </c>
      <c r="FF156" s="35">
        <v>1</v>
      </c>
      <c r="FG156" s="35">
        <v>1</v>
      </c>
      <c r="FH156" s="35" t="s">
        <v>1296</v>
      </c>
      <c r="FI156" s="35" t="s">
        <v>51</v>
      </c>
      <c r="FJ156"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excursionniste</v>
      </c>
      <c r="FK156" s="48" t="str">
        <f>IF(Tableau2[[#This Row],['[tour_exc']]]="excursionniste","exc",IF(Tableau2[[#This Row],['[categorie_corrige']]]="Itinérant","iti","tour"))</f>
        <v>exc</v>
      </c>
      <c r="FL156" s="48" t="str">
        <f>CONCATENATE(Tableau2[[#This Row],['[id_troncon']]],"-",Tableau2[[#This Row],['[profil']]])</f>
        <v>4-exc</v>
      </c>
      <c r="FM156" s="37"/>
      <c r="FN156" s="72" t="s">
        <v>1599</v>
      </c>
      <c r="FS156" s="48" t="str">
        <f>IF(AND(ISTEXT(Tableau2[[#This Row],['[mode_heb_regroupe']]]),Tableau2[[#This Row],['[mode_heb_regroupe']]]="Non marchand"),"Non marchand",IF(AND(ISTEXT(Tableau2[[#This Row],['[mode_heb_regroupe']]]),Tableau2[[#This Row],['[mode_heb_regroupe']]]&lt;&gt;"Non marchand"),"Marchand",""))</f>
        <v/>
      </c>
      <c r="FY156" s="60" t="str">
        <f>IF(ISNUMBER(Tableau2[[#This Row],['[distance_heb_enq']]]),Tableau2[[#This Row],['[distance_heb_enq']]]*(1.1+0.3*EXP(-Tableau2[[#This Row],['[distance_heb_enq']]]/20)),"")</f>
        <v/>
      </c>
      <c r="GM156" s="35"/>
      <c r="GN156" s="35" t="s">
        <v>1599</v>
      </c>
      <c r="GO156" s="35"/>
      <c r="GP156" s="35"/>
      <c r="GQ156" s="35"/>
      <c r="GY156" s="48"/>
      <c r="HB156" s="48" t="str">
        <f>IF(ISNUMBER(Tableau2[[#This Row],['[tour_dep_to']]]),Tableau2[[#This Row],['[tour_dep_to']]]/Tableau2[[#This Row],['[tour_to_nb_jour']]],"")</f>
        <v/>
      </c>
      <c r="HE156" s="20" t="s">
        <v>51</v>
      </c>
      <c r="HF156" s="48" t="str">
        <f>IF(AND(ISTEXT(Tableau2[[#This Row],['[intention_dep']]]),Tableau2[[#This Row],['[tour_exc']]]="excursionniste"),Tableau2[[#This Row],['[intention_dep']]],"")</f>
        <v>Non</v>
      </c>
      <c r="HG156" s="48" t="str">
        <f>IF(AND(ISTEXT(Tableau2[[#This Row],['[intention_dep']]]),Tableau2[[#This Row],['[tour_exc']]]="touriste"),Tableau2[[#This Row],['[intention_dep']]],"")</f>
        <v/>
      </c>
      <c r="HJ156" s="20"/>
      <c r="HN156" s="20" t="s">
        <v>1599</v>
      </c>
      <c r="HO156" s="20"/>
      <c r="HP156" s="20" t="s">
        <v>1599</v>
      </c>
      <c r="HQ156" s="20"/>
      <c r="HR156" s="20" t="s">
        <v>1599</v>
      </c>
      <c r="HS156" s="20"/>
      <c r="HT156" s="20" t="s">
        <v>1599</v>
      </c>
      <c r="HU156" s="20"/>
      <c r="HX156" s="20" t="s">
        <v>1599</v>
      </c>
      <c r="JW156"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
      </c>
      <c r="JX156"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156" s="35" t="s">
        <v>1325</v>
      </c>
      <c r="KA156" s="35">
        <v>1</v>
      </c>
      <c r="KB156" s="35">
        <v>0</v>
      </c>
      <c r="KC156" s="35">
        <v>0</v>
      </c>
      <c r="KD156" s="35"/>
      <c r="KE156" s="48"/>
      <c r="KF156" s="35" t="s">
        <v>1387</v>
      </c>
      <c r="KG156" s="48"/>
      <c r="KH156" s="44">
        <v>17340</v>
      </c>
      <c r="KI156" s="35" t="s">
        <v>1281</v>
      </c>
      <c r="KL156" s="48" t="str">
        <f>IF(ISNUMBER(Tableau2[[#This Row],['[distance_domicile_enq']]]),Tableau2[[#This Row],['[distance_domicile_enq']]]*(1.1+0.3*EXP(-Tableau2[[#This Row],['[distance_domicile_enq']]]/20)),"")</f>
        <v/>
      </c>
      <c r="KN156" s="48"/>
      <c r="KO156" s="48"/>
      <c r="KP156" s="35">
        <v>58</v>
      </c>
      <c r="KQ156" s="35" t="s">
        <v>1282</v>
      </c>
      <c r="KR156" s="35" t="s">
        <v>1283</v>
      </c>
      <c r="KS156" s="35"/>
      <c r="KW156" s="35" t="s">
        <v>1310</v>
      </c>
    </row>
    <row r="157" spans="1:309" x14ac:dyDescent="0.2">
      <c r="A157" s="35" t="s">
        <v>1612</v>
      </c>
      <c r="B157" s="35" t="s">
        <v>568</v>
      </c>
      <c r="C157" s="35" t="s">
        <v>147</v>
      </c>
      <c r="D157" s="60">
        <v>1</v>
      </c>
      <c r="E157" s="48">
        <f>Tableau2[[#This Row],['[taille_totale_groupe_corrige']]]/Tableau2[[#This Row],['[nb_repondant_groupe']]]</f>
        <v>1</v>
      </c>
      <c r="F157" s="48"/>
      <c r="G157" s="48" t="str">
        <f>CONCATENATE(Tableau2[[#This Row],['[id_site_enq']]],"-",Tableau2[[#This Row],['[date_enq_num']]],"-",Tableau2[[#This Row],['[categorie_corrige']]])</f>
        <v>50-43235-</v>
      </c>
      <c r="H157" s="61">
        <v>1</v>
      </c>
      <c r="I157" s="35">
        <v>50</v>
      </c>
      <c r="J157" s="35" t="s">
        <v>795</v>
      </c>
      <c r="K157" s="36">
        <v>43235</v>
      </c>
      <c r="L157" s="37">
        <f t="shared" si="5"/>
        <v>43235</v>
      </c>
      <c r="M157" s="35">
        <v>16</v>
      </c>
      <c r="N157" s="35">
        <v>17</v>
      </c>
      <c r="P157" s="35">
        <v>43</v>
      </c>
      <c r="Q157" s="35">
        <v>4</v>
      </c>
      <c r="R157" s="60" t="str">
        <f>IF(OR(ISNUMBER(Tableau2[[#This Row],['[monvelo_musc']]]),ISNUMBER(Tableau2[[#This Row],['[monvelo_vae']]]),ISNUMBER(Tableau2[[#This Row],['[pret_musc']]]),ISNUMBER(Tableau2[[#This Row],['[pret_vae']]]),ISNUMBER(Tableau2[[#This Row],['[loc_vae']]]),ISNUMBER(Tableau2[[#This Row],['[loc_musc']]])),SUM(Tableau2[[#This Row],['[monvelo_musc']]:['[loc_vae']]]),"")</f>
        <v/>
      </c>
      <c r="S157" s="60" t="str">
        <f>IF(OR(ISNUMBER(Tableau2[[#This Row],['[monvelo_vae']]]),ISNUMBER(Tableau2[[#This Row],['[pret_vae']]]),ISNUMBER(Tableau2[[#This Row],['[loc_vae']]])),Tableau2[[#This Row],['[monvelo_vae']]]+Tableau2[[#This Row],['[pret_vae']]]+Tableau2[[#This Row],['[loc_vae']]],"")</f>
        <v/>
      </c>
      <c r="T157" s="60" t="str">
        <f>IF(OR(ISNUMBER(Tableau2[[#This Row],['[monvelo_musc']]]),ISNUMBER(Tableau2[[#This Row],['[pret_musc']]]),ISNUMBER(Tableau2[[#This Row],['[loc_musc']]])),Tableau2[[#This Row],['[monvelo_musc']]]+Tableau2[[#This Row],['[pret_musc']]]+Tableau2[[#This Row],['[loc_musc']]],"")</f>
        <v/>
      </c>
      <c r="U157" s="60" t="str">
        <f>IF(OR(ISNUMBER(Tableau2[[#This Row],['[loc_musc']]]),ISNUMBER(Tableau2[[#This Row],['[loc_vae']]])),Tableau2[[#This Row],['[loc_musc']]]+Tableau2[[#This Row],['[loc_vae']]],"")</f>
        <v/>
      </c>
      <c r="AL157" s="35" t="s">
        <v>1274</v>
      </c>
      <c r="AM157" s="48" t="s">
        <v>1274</v>
      </c>
      <c r="AN157" s="35" t="s">
        <v>55</v>
      </c>
      <c r="AP157" s="37">
        <v>45</v>
      </c>
      <c r="AQ157" s="72">
        <v>45</v>
      </c>
      <c r="AR157" s="72">
        <v>45</v>
      </c>
      <c r="AS157" s="72">
        <f>Tableau2[[#This Row],['[km_sortie_corrige']]]*Tableau2[[#This Row],['[coef_red']]]</f>
        <v>0</v>
      </c>
      <c r="AT157" s="72">
        <f>Tableau2[[#This Row],['[km_sortie_corrige']]]*Tableau2[[#This Row],['[coef_red']]]*IF(Tableau2[[#This Row],['[type_trajet']]]="Boucle",0.4,1)</f>
        <v>0</v>
      </c>
      <c r="AU157" s="35" t="s">
        <v>1276</v>
      </c>
      <c r="AW157" s="35" t="s">
        <v>1277</v>
      </c>
      <c r="AX157" s="35">
        <v>1</v>
      </c>
      <c r="AY157" s="35">
        <v>0</v>
      </c>
      <c r="AZ157" s="35">
        <v>0</v>
      </c>
      <c r="BA157" s="35">
        <v>0</v>
      </c>
      <c r="BB157" s="35">
        <v>0</v>
      </c>
      <c r="BC157" s="35">
        <v>0</v>
      </c>
      <c r="BD157" s="35">
        <v>0</v>
      </c>
      <c r="BE157" s="35">
        <v>0</v>
      </c>
      <c r="BH157" s="37">
        <v>0</v>
      </c>
      <c r="BI157" s="48" t="str">
        <f>IF(OR(Tableau2[[#This Row],['[type_groupe']]]="En famille",Tableau2[[#This Row],['[type_groupe']]]="Avec des amis",Tableau2[[#This Row],['[type_groupe']]]="En club",Tableau2[[#This Row],['[type_groupe']]]="En groupe avec une agence ou TO"),"En groupe",Tableau2[[#This Row],['[type_groupe']]])</f>
        <v>Seul</v>
      </c>
      <c r="BJ157"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Seul</v>
      </c>
      <c r="BK157" s="35" t="s">
        <v>1278</v>
      </c>
      <c r="BL157" s="35">
        <v>1</v>
      </c>
      <c r="BM157" s="35">
        <v>0</v>
      </c>
      <c r="BN157" s="35">
        <v>0</v>
      </c>
      <c r="BO157" s="35">
        <v>0</v>
      </c>
      <c r="BP157" s="35">
        <v>0</v>
      </c>
      <c r="BQ157" s="35">
        <v>0</v>
      </c>
      <c r="BR157" s="35">
        <v>0</v>
      </c>
      <c r="BU157" s="72">
        <f>Tableau2[[#This Row],['[nb_enfants']]]+Tableau2[[#This Row],['[nb_adultes']]]</f>
        <v>1</v>
      </c>
      <c r="BV157" s="72">
        <f>Tableau2[[#This Row],['[taille_totale_groupe']]]</f>
        <v>1</v>
      </c>
      <c r="BW157" s="37">
        <v>0</v>
      </c>
      <c r="BX157" s="37">
        <v>1</v>
      </c>
      <c r="BY157" s="35" t="s">
        <v>1279</v>
      </c>
      <c r="BZ157" s="35">
        <v>0</v>
      </c>
      <c r="CA157" s="35">
        <v>0</v>
      </c>
      <c r="CB157" s="35">
        <v>0</v>
      </c>
      <c r="CC157" s="35">
        <v>0</v>
      </c>
      <c r="CD157" s="35">
        <v>0</v>
      </c>
      <c r="CE157" s="35">
        <v>0</v>
      </c>
      <c r="CF157" s="35">
        <v>0</v>
      </c>
      <c r="CG157" s="35">
        <v>0</v>
      </c>
      <c r="CH157" s="35">
        <v>0</v>
      </c>
      <c r="CI157" s="35">
        <v>0</v>
      </c>
      <c r="CJ157" s="35">
        <v>0</v>
      </c>
      <c r="CK157" s="35">
        <v>0</v>
      </c>
      <c r="CL157" s="35">
        <v>1</v>
      </c>
      <c r="CQ157" s="35" t="s">
        <v>1772</v>
      </c>
      <c r="CR157" s="35">
        <v>0</v>
      </c>
      <c r="CS157" s="35">
        <v>0</v>
      </c>
      <c r="CT157" s="35">
        <v>0</v>
      </c>
      <c r="CU157" s="35">
        <v>0</v>
      </c>
      <c r="CV157" s="35">
        <v>0</v>
      </c>
      <c r="CW157" s="35">
        <v>0</v>
      </c>
      <c r="CX157" s="35">
        <v>0</v>
      </c>
      <c r="CY157" s="35">
        <v>0</v>
      </c>
      <c r="CZ157" s="35">
        <v>0</v>
      </c>
      <c r="DA157" s="35">
        <v>0</v>
      </c>
      <c r="DB157" s="35">
        <v>0</v>
      </c>
      <c r="DC157" s="35">
        <v>1</v>
      </c>
      <c r="DD157" s="35">
        <v>0</v>
      </c>
      <c r="DO157" s="35" t="s">
        <v>1280</v>
      </c>
      <c r="DP157" s="35">
        <v>0</v>
      </c>
      <c r="DQ157" s="35">
        <v>0</v>
      </c>
      <c r="DR157" s="35">
        <v>0</v>
      </c>
      <c r="DS157" s="35">
        <v>0</v>
      </c>
      <c r="DT157" s="35">
        <v>0</v>
      </c>
      <c r="DU157" s="35">
        <v>0</v>
      </c>
      <c r="DV157" s="35">
        <v>0</v>
      </c>
      <c r="DW157" s="35">
        <v>0</v>
      </c>
      <c r="DX157" s="35">
        <v>0</v>
      </c>
      <c r="DY157" s="35">
        <v>0</v>
      </c>
      <c r="DZ157" s="35">
        <v>0</v>
      </c>
      <c r="EA157" s="35">
        <v>0</v>
      </c>
      <c r="EB157" s="35">
        <v>0</v>
      </c>
      <c r="EC157" s="35">
        <v>0</v>
      </c>
      <c r="ED157" s="35">
        <v>1</v>
      </c>
      <c r="EE157" s="35">
        <v>0</v>
      </c>
      <c r="EL157" s="35">
        <v>4</v>
      </c>
      <c r="EM157" s="35">
        <v>2</v>
      </c>
      <c r="EN157" s="35">
        <v>3</v>
      </c>
      <c r="EO157" s="35">
        <v>3</v>
      </c>
      <c r="EP157" s="35">
        <v>3</v>
      </c>
      <c r="EQ157" s="35">
        <v>3</v>
      </c>
      <c r="ER157" s="35" t="s">
        <v>1599</v>
      </c>
      <c r="ES157" s="35">
        <v>4</v>
      </c>
      <c r="ET157" s="35">
        <v>3</v>
      </c>
      <c r="EU157" s="35">
        <v>3</v>
      </c>
      <c r="EV157" s="35">
        <v>3</v>
      </c>
      <c r="EW157" s="35" t="s">
        <v>1599</v>
      </c>
      <c r="EX157" s="35" t="s">
        <v>1599</v>
      </c>
      <c r="EY157" s="35" t="s">
        <v>1599</v>
      </c>
      <c r="EZ157" s="35">
        <v>3</v>
      </c>
      <c r="FA157" s="35">
        <v>2</v>
      </c>
      <c r="FB157" s="35">
        <v>3</v>
      </c>
      <c r="FC157" s="35" t="s">
        <v>1599</v>
      </c>
      <c r="FD157" s="35" t="s">
        <v>1599</v>
      </c>
      <c r="FE157" s="35" t="s">
        <v>1599</v>
      </c>
      <c r="FF157" s="35" t="s">
        <v>1599</v>
      </c>
      <c r="FG157" s="35" t="s">
        <v>1599</v>
      </c>
      <c r="FH157" s="35" t="s">
        <v>1306</v>
      </c>
      <c r="FI157" s="35" t="s">
        <v>51</v>
      </c>
      <c r="FJ157"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excursionniste</v>
      </c>
      <c r="FK157" s="48" t="str">
        <f>IF(Tableau2[[#This Row],['[tour_exc']]]="excursionniste","exc",IF(Tableau2[[#This Row],['[categorie_corrige']]]="Itinérant","iti","tour"))</f>
        <v>exc</v>
      </c>
      <c r="FL157" s="48" t="str">
        <f>CONCATENATE(Tableau2[[#This Row],['[id_troncon']]],"-",Tableau2[[#This Row],['[profil']]])</f>
        <v>4-exc</v>
      </c>
      <c r="FM157" s="37"/>
      <c r="FN157" s="72" t="s">
        <v>1599</v>
      </c>
      <c r="FS157" s="48" t="str">
        <f>IF(AND(ISTEXT(Tableau2[[#This Row],['[mode_heb_regroupe']]]),Tableau2[[#This Row],['[mode_heb_regroupe']]]="Non marchand"),"Non marchand",IF(AND(ISTEXT(Tableau2[[#This Row],['[mode_heb_regroupe']]]),Tableau2[[#This Row],['[mode_heb_regroupe']]]&lt;&gt;"Non marchand"),"Marchand",""))</f>
        <v/>
      </c>
      <c r="FY157" s="60" t="str">
        <f>IF(ISNUMBER(Tableau2[[#This Row],['[distance_heb_enq']]]),Tableau2[[#This Row],['[distance_heb_enq']]]*(1.1+0.3*EXP(-Tableau2[[#This Row],['[distance_heb_enq']]]/20)),"")</f>
        <v/>
      </c>
      <c r="GM157" s="35"/>
      <c r="GN157" s="35" t="s">
        <v>1599</v>
      </c>
      <c r="GO157" s="35"/>
      <c r="GP157" s="35"/>
      <c r="GQ157" s="35"/>
      <c r="GY157" s="48"/>
      <c r="HB157" s="48" t="str">
        <f>IF(ISNUMBER(Tableau2[[#This Row],['[tour_dep_to']]]),Tableau2[[#This Row],['[tour_dep_to']]]/Tableau2[[#This Row],['[tour_to_nb_jour']]],"")</f>
        <v/>
      </c>
      <c r="HE157" s="20" t="s">
        <v>51</v>
      </c>
      <c r="HF157" s="48" t="str">
        <f>IF(AND(ISTEXT(Tableau2[[#This Row],['[intention_dep']]]),Tableau2[[#This Row],['[tour_exc']]]="excursionniste"),Tableau2[[#This Row],['[intention_dep']]],"")</f>
        <v>Non</v>
      </c>
      <c r="HG157" s="48" t="str">
        <f>IF(AND(ISTEXT(Tableau2[[#This Row],['[intention_dep']]]),Tableau2[[#This Row],['[tour_exc']]]="touriste"),Tableau2[[#This Row],['[intention_dep']]],"")</f>
        <v/>
      </c>
      <c r="HJ157" s="20"/>
      <c r="HN157" s="20" t="s">
        <v>1599</v>
      </c>
      <c r="HO157" s="20"/>
      <c r="HP157" s="20" t="s">
        <v>1599</v>
      </c>
      <c r="HQ157" s="20"/>
      <c r="HR157" s="20" t="s">
        <v>1599</v>
      </c>
      <c r="HS157" s="20"/>
      <c r="HT157" s="20" t="s">
        <v>1599</v>
      </c>
      <c r="HU157" s="20"/>
      <c r="HX157" s="20" t="s">
        <v>1599</v>
      </c>
      <c r="JW157"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
      </c>
      <c r="JX157"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157" s="35" t="s">
        <v>1299</v>
      </c>
      <c r="KA157" s="35">
        <v>0</v>
      </c>
      <c r="KB157" s="35">
        <v>0</v>
      </c>
      <c r="KC157" s="35">
        <v>1</v>
      </c>
      <c r="KD157" s="35" t="s">
        <v>1385</v>
      </c>
      <c r="KE157" s="48"/>
      <c r="KF157" s="35" t="s">
        <v>1538</v>
      </c>
      <c r="KG157" s="48"/>
      <c r="KH157" s="44">
        <v>17290</v>
      </c>
      <c r="KI157" s="35" t="s">
        <v>1281</v>
      </c>
      <c r="KL157" s="48" t="str">
        <f>IF(ISNUMBER(Tableau2[[#This Row],['[distance_domicile_enq']]]),Tableau2[[#This Row],['[distance_domicile_enq']]]*(1.1+0.3*EXP(-Tableau2[[#This Row],['[distance_domicile_enq']]]/20)),"")</f>
        <v/>
      </c>
      <c r="KN157" s="48"/>
      <c r="KO157" s="48"/>
      <c r="KP157" s="35">
        <v>39</v>
      </c>
      <c r="KQ157" s="35" t="s">
        <v>1282</v>
      </c>
      <c r="KR157" s="35" t="s">
        <v>1351</v>
      </c>
      <c r="KS157" s="35"/>
      <c r="KU157" s="35">
        <v>1800</v>
      </c>
      <c r="KW157" s="35" t="s">
        <v>1310</v>
      </c>
    </row>
    <row r="158" spans="1:309" x14ac:dyDescent="0.2">
      <c r="A158" s="35" t="s">
        <v>1612</v>
      </c>
      <c r="B158" s="35" t="s">
        <v>568</v>
      </c>
      <c r="C158" s="35" t="s">
        <v>148</v>
      </c>
      <c r="D158" s="60">
        <v>2</v>
      </c>
      <c r="E158" s="48">
        <f>Tableau2[[#This Row],['[taille_totale_groupe_corrige']]]/Tableau2[[#This Row],['[nb_repondant_groupe']]]</f>
        <v>1</v>
      </c>
      <c r="F158" s="48"/>
      <c r="G158" s="48" t="str">
        <f>CONCATENATE(Tableau2[[#This Row],['[id_site_enq']]],"-",Tableau2[[#This Row],['[date_enq_num']]],"-",Tableau2[[#This Row],['[categorie_corrige']]])</f>
        <v>50-43235-</v>
      </c>
      <c r="H158" s="61">
        <v>2</v>
      </c>
      <c r="I158" s="35">
        <v>50</v>
      </c>
      <c r="J158" s="35" t="s">
        <v>795</v>
      </c>
      <c r="K158" s="36">
        <v>43235</v>
      </c>
      <c r="L158" s="37">
        <f t="shared" si="5"/>
        <v>43235</v>
      </c>
      <c r="M158" s="35">
        <v>16</v>
      </c>
      <c r="N158" s="35">
        <v>17</v>
      </c>
      <c r="P158" s="35">
        <v>43</v>
      </c>
      <c r="Q158" s="35">
        <v>4</v>
      </c>
      <c r="R158" s="60" t="str">
        <f>IF(OR(ISNUMBER(Tableau2[[#This Row],['[monvelo_musc']]]),ISNUMBER(Tableau2[[#This Row],['[monvelo_vae']]]),ISNUMBER(Tableau2[[#This Row],['[pret_musc']]]),ISNUMBER(Tableau2[[#This Row],['[pret_vae']]]),ISNUMBER(Tableau2[[#This Row],['[loc_vae']]]),ISNUMBER(Tableau2[[#This Row],['[loc_musc']]])),SUM(Tableau2[[#This Row],['[monvelo_musc']]:['[loc_vae']]]),"")</f>
        <v/>
      </c>
      <c r="S158" s="60" t="str">
        <f>IF(OR(ISNUMBER(Tableau2[[#This Row],['[monvelo_vae']]]),ISNUMBER(Tableau2[[#This Row],['[pret_vae']]]),ISNUMBER(Tableau2[[#This Row],['[loc_vae']]])),Tableau2[[#This Row],['[monvelo_vae']]]+Tableau2[[#This Row],['[pret_vae']]]+Tableau2[[#This Row],['[loc_vae']]],"")</f>
        <v/>
      </c>
      <c r="T158" s="60" t="str">
        <f>IF(OR(ISNUMBER(Tableau2[[#This Row],['[monvelo_musc']]]),ISNUMBER(Tableau2[[#This Row],['[pret_musc']]]),ISNUMBER(Tableau2[[#This Row],['[loc_musc']]])),Tableau2[[#This Row],['[monvelo_musc']]]+Tableau2[[#This Row],['[pret_musc']]]+Tableau2[[#This Row],['[loc_musc']]],"")</f>
        <v/>
      </c>
      <c r="U158" s="60" t="str">
        <f>IF(OR(ISNUMBER(Tableau2[[#This Row],['[loc_musc']]]),ISNUMBER(Tableau2[[#This Row],['[loc_vae']]])),Tableau2[[#This Row],['[loc_musc']]]+Tableau2[[#This Row],['[loc_vae']]],"")</f>
        <v/>
      </c>
      <c r="AL158" s="35" t="s">
        <v>1339</v>
      </c>
      <c r="AM158" s="48" t="s">
        <v>1339</v>
      </c>
      <c r="AN158" s="35" t="s">
        <v>1275</v>
      </c>
      <c r="AP158" s="37">
        <v>15</v>
      </c>
      <c r="AQ158" s="72">
        <v>15</v>
      </c>
      <c r="AR158" s="72">
        <v>15</v>
      </c>
      <c r="AS158" s="72">
        <f>Tableau2[[#This Row],['[km_sortie_corrige']]]*Tableau2[[#This Row],['[coef_red']]]</f>
        <v>0</v>
      </c>
      <c r="AT158" s="72">
        <f>Tableau2[[#This Row],['[km_sortie_corrige']]]*Tableau2[[#This Row],['[coef_red']]]*IF(Tableau2[[#This Row],['[type_trajet']]]="Boucle",0.4,1)</f>
        <v>0</v>
      </c>
      <c r="AU158" s="35" t="s">
        <v>1276</v>
      </c>
      <c r="AW158" s="35" t="s">
        <v>1277</v>
      </c>
      <c r="AX158" s="35">
        <v>1</v>
      </c>
      <c r="AY158" s="35">
        <v>0</v>
      </c>
      <c r="AZ158" s="35">
        <v>0</v>
      </c>
      <c r="BA158" s="35">
        <v>0</v>
      </c>
      <c r="BB158" s="35">
        <v>0</v>
      </c>
      <c r="BC158" s="35">
        <v>0</v>
      </c>
      <c r="BD158" s="35">
        <v>0</v>
      </c>
      <c r="BE158" s="35">
        <v>0</v>
      </c>
      <c r="BH158" s="37">
        <v>0.5</v>
      </c>
      <c r="BI158" s="48" t="str">
        <f>IF(OR(Tableau2[[#This Row],['[type_groupe']]]="En famille",Tableau2[[#This Row],['[type_groupe']]]="Avec des amis",Tableau2[[#This Row],['[type_groupe']]]="En club",Tableau2[[#This Row],['[type_groupe']]]="En groupe avec une agence ou TO"),"En groupe",Tableau2[[#This Row],['[type_groupe']]])</f>
        <v>En couple</v>
      </c>
      <c r="BJ158"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couple</v>
      </c>
      <c r="BK158" s="35" t="s">
        <v>1311</v>
      </c>
      <c r="BL158" s="35">
        <v>0</v>
      </c>
      <c r="BM158" s="35">
        <v>1</v>
      </c>
      <c r="BN158" s="35">
        <v>0</v>
      </c>
      <c r="BO158" s="35">
        <v>0</v>
      </c>
      <c r="BP158" s="35">
        <v>0</v>
      </c>
      <c r="BQ158" s="35">
        <v>0</v>
      </c>
      <c r="BR158" s="35">
        <v>0</v>
      </c>
      <c r="BU158" s="72">
        <f>Tableau2[[#This Row],['[nb_enfants']]]+Tableau2[[#This Row],['[nb_adultes']]]</f>
        <v>2</v>
      </c>
      <c r="BV158" s="72">
        <f>Tableau2[[#This Row],['[taille_totale_groupe']]]</f>
        <v>2</v>
      </c>
      <c r="BW158" s="37">
        <v>0</v>
      </c>
      <c r="BX158" s="37">
        <v>2</v>
      </c>
      <c r="BY158" s="35" t="s">
        <v>1704</v>
      </c>
      <c r="BZ158" s="35">
        <v>0</v>
      </c>
      <c r="CA158" s="35">
        <v>1</v>
      </c>
      <c r="CB158" s="35">
        <v>0</v>
      </c>
      <c r="CC158" s="35">
        <v>0</v>
      </c>
      <c r="CD158" s="35">
        <v>0</v>
      </c>
      <c r="CE158" s="35">
        <v>1</v>
      </c>
      <c r="CF158" s="35">
        <v>0</v>
      </c>
      <c r="CG158" s="35">
        <v>0</v>
      </c>
      <c r="CH158" s="35">
        <v>1</v>
      </c>
      <c r="CI158" s="35">
        <v>0</v>
      </c>
      <c r="CJ158" s="35">
        <v>0</v>
      </c>
      <c r="CK158" s="35">
        <v>0</v>
      </c>
      <c r="CL158" s="35">
        <v>0</v>
      </c>
      <c r="CO158" s="35" t="s">
        <v>1322</v>
      </c>
      <c r="CP158" s="35">
        <v>0</v>
      </c>
      <c r="CQ158" s="35" t="s">
        <v>1772</v>
      </c>
      <c r="CR158" s="35">
        <v>0</v>
      </c>
      <c r="CS158" s="35">
        <v>0</v>
      </c>
      <c r="CT158" s="35">
        <v>0</v>
      </c>
      <c r="CU158" s="35">
        <v>0</v>
      </c>
      <c r="CV158" s="35">
        <v>0</v>
      </c>
      <c r="CW158" s="35">
        <v>0</v>
      </c>
      <c r="CX158" s="35">
        <v>0</v>
      </c>
      <c r="CY158" s="35">
        <v>0</v>
      </c>
      <c r="CZ158" s="35">
        <v>0</v>
      </c>
      <c r="DA158" s="35">
        <v>0</v>
      </c>
      <c r="DB158" s="35">
        <v>0</v>
      </c>
      <c r="DC158" s="35">
        <v>1</v>
      </c>
      <c r="DD158" s="35">
        <v>0</v>
      </c>
      <c r="DO158" s="35" t="s">
        <v>1280</v>
      </c>
      <c r="DP158" s="35">
        <v>0</v>
      </c>
      <c r="DQ158" s="35">
        <v>0</v>
      </c>
      <c r="DR158" s="35">
        <v>0</v>
      </c>
      <c r="DS158" s="35">
        <v>0</v>
      </c>
      <c r="DT158" s="35">
        <v>0</v>
      </c>
      <c r="DU158" s="35">
        <v>0</v>
      </c>
      <c r="DV158" s="35">
        <v>0</v>
      </c>
      <c r="DW158" s="35">
        <v>0</v>
      </c>
      <c r="DX158" s="35">
        <v>0</v>
      </c>
      <c r="DY158" s="35">
        <v>0</v>
      </c>
      <c r="DZ158" s="35">
        <v>0</v>
      </c>
      <c r="EA158" s="35">
        <v>0</v>
      </c>
      <c r="EB158" s="35">
        <v>0</v>
      </c>
      <c r="EC158" s="35">
        <v>0</v>
      </c>
      <c r="ED158" s="35">
        <v>1</v>
      </c>
      <c r="EE158" s="35">
        <v>0</v>
      </c>
      <c r="EL158" s="35">
        <v>4</v>
      </c>
      <c r="EM158" s="35">
        <v>4</v>
      </c>
      <c r="EN158" s="35">
        <v>4</v>
      </c>
      <c r="EO158" s="35">
        <v>4</v>
      </c>
      <c r="EP158" s="35">
        <v>4</v>
      </c>
      <c r="EQ158" s="35">
        <v>4</v>
      </c>
      <c r="ER158" s="35">
        <v>4</v>
      </c>
      <c r="ES158" s="35">
        <v>4</v>
      </c>
      <c r="ET158" s="35">
        <v>4</v>
      </c>
      <c r="EU158" s="35">
        <v>4</v>
      </c>
      <c r="EV158" s="35" t="s">
        <v>1599</v>
      </c>
      <c r="EW158" s="35" t="s">
        <v>1599</v>
      </c>
      <c r="EX158" s="35" t="s">
        <v>1599</v>
      </c>
      <c r="EY158" s="35" t="s">
        <v>1599</v>
      </c>
      <c r="EZ158" s="35">
        <v>3</v>
      </c>
      <c r="FA158" s="35">
        <v>3</v>
      </c>
      <c r="FB158" s="35" t="s">
        <v>1599</v>
      </c>
      <c r="FC158" s="35" t="s">
        <v>1599</v>
      </c>
      <c r="FD158" s="35" t="s">
        <v>1599</v>
      </c>
      <c r="FE158" s="35" t="s">
        <v>1599</v>
      </c>
      <c r="FF158" s="35" t="s">
        <v>1599</v>
      </c>
      <c r="FG158" s="35" t="s">
        <v>1599</v>
      </c>
      <c r="FH158" s="35" t="s">
        <v>1306</v>
      </c>
      <c r="FI158" s="35" t="s">
        <v>54</v>
      </c>
      <c r="FJ158"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touriste</v>
      </c>
      <c r="FK158" s="48" t="str">
        <f>IF(Tableau2[[#This Row],['[tour_exc']]]="excursionniste","exc",IF(Tableau2[[#This Row],['[categorie_corrige']]]="Itinérant","iti","tour"))</f>
        <v>tour</v>
      </c>
      <c r="FL158" s="48" t="str">
        <f>CONCATENATE(Tableau2[[#This Row],['[id_troncon']]],"-",Tableau2[[#This Row],['[profil']]])</f>
        <v>4-tour</v>
      </c>
      <c r="FM158" s="37">
        <v>3</v>
      </c>
      <c r="FN158" s="72">
        <v>3</v>
      </c>
      <c r="FO158" s="35" t="s">
        <v>1355</v>
      </c>
      <c r="FR158" s="48" t="s">
        <v>1427</v>
      </c>
      <c r="FS158" s="48" t="str">
        <f>IF(AND(ISTEXT(Tableau2[[#This Row],['[mode_heb_regroupe']]]),Tableau2[[#This Row],['[mode_heb_regroupe']]]="Non marchand"),"Non marchand",IF(AND(ISTEXT(Tableau2[[#This Row],['[mode_heb_regroupe']]]),Tableau2[[#This Row],['[mode_heb_regroupe']]]&lt;&gt;"Non marchand"),"Marchand",""))</f>
        <v>Non marchand</v>
      </c>
      <c r="FT158" s="35" t="s">
        <v>1342</v>
      </c>
      <c r="FU158" s="37">
        <v>5</v>
      </c>
      <c r="FV158" s="35" t="s">
        <v>782</v>
      </c>
      <c r="FY158" s="60" t="str">
        <f>IF(ISNUMBER(Tableau2[[#This Row],['[distance_heb_enq']]]),Tableau2[[#This Row],['[distance_heb_enq']]]*(1.1+0.3*EXP(-Tableau2[[#This Row],['[distance_heb_enq']]]/20)),"")</f>
        <v/>
      </c>
      <c r="FZ158" s="35" t="s">
        <v>1317</v>
      </c>
      <c r="GB158" s="35" t="s">
        <v>1284</v>
      </c>
      <c r="GM158" s="35"/>
      <c r="GN158" s="35" t="s">
        <v>201</v>
      </c>
      <c r="GO158" s="35">
        <v>0</v>
      </c>
      <c r="GP158" s="35">
        <v>1</v>
      </c>
      <c r="GQ158" s="35">
        <v>0</v>
      </c>
      <c r="GR158" s="35">
        <v>0</v>
      </c>
      <c r="GS158" s="35">
        <v>0</v>
      </c>
      <c r="GT158" s="35">
        <v>0</v>
      </c>
      <c r="GU158" s="35">
        <v>0</v>
      </c>
      <c r="GV158" s="35">
        <v>0</v>
      </c>
      <c r="GW158" s="35">
        <v>0</v>
      </c>
      <c r="GY158" s="48"/>
      <c r="HB158" s="48" t="str">
        <f>IF(ISNUMBER(Tableau2[[#This Row],['[tour_dep_to']]]),Tableau2[[#This Row],['[tour_dep_to']]]/Tableau2[[#This Row],['[tour_to_nb_jour']]],"")</f>
        <v/>
      </c>
      <c r="HE158" s="20"/>
      <c r="HF158" s="48" t="str">
        <f>IF(AND(ISTEXT(Tableau2[[#This Row],['[intention_dep']]]),Tableau2[[#This Row],['[tour_exc']]]="excursionniste"),Tableau2[[#This Row],['[intention_dep']]],"")</f>
        <v/>
      </c>
      <c r="HG158" s="48" t="str">
        <f>IF(AND(ISTEXT(Tableau2[[#This Row],['[intention_dep']]]),Tableau2[[#This Row],['[tour_exc']]]="touriste"),Tableau2[[#This Row],['[intention_dep']]],"")</f>
        <v/>
      </c>
      <c r="HJ158" s="20"/>
      <c r="HN158" s="20">
        <v>60</v>
      </c>
      <c r="HO158" s="20"/>
      <c r="HP158" s="20" t="s">
        <v>1599</v>
      </c>
      <c r="HQ158" s="20"/>
      <c r="HR158" s="20" t="s">
        <v>1599</v>
      </c>
      <c r="HS158" s="20"/>
      <c r="HT158" s="20" t="s">
        <v>1599</v>
      </c>
      <c r="HU158" s="20"/>
      <c r="HX158" s="20" t="s">
        <v>1599</v>
      </c>
      <c r="JW158"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pas exploitable</v>
      </c>
      <c r="JX158"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158" s="35" t="s">
        <v>1923</v>
      </c>
      <c r="KA158" s="35">
        <v>0</v>
      </c>
      <c r="KB158" s="35">
        <v>1</v>
      </c>
      <c r="KC158" s="35">
        <v>0</v>
      </c>
      <c r="KD158" s="35"/>
      <c r="KE158" s="48"/>
      <c r="KF158" s="35" t="s">
        <v>1539</v>
      </c>
      <c r="KG158" s="48"/>
      <c r="KH158" s="44">
        <v>86170</v>
      </c>
      <c r="KI158" s="35" t="s">
        <v>1281</v>
      </c>
      <c r="KL158" s="48" t="str">
        <f>IF(ISNUMBER(Tableau2[[#This Row],['[distance_domicile_enq']]]),Tableau2[[#This Row],['[distance_domicile_enq']]]*(1.1+0.3*EXP(-Tableau2[[#This Row],['[distance_domicile_enq']]]/20)),"")</f>
        <v/>
      </c>
      <c r="KN158" s="48"/>
      <c r="KO158" s="48"/>
      <c r="KP158" s="35">
        <v>42</v>
      </c>
      <c r="KQ158" s="35" t="s">
        <v>1282</v>
      </c>
      <c r="KR158" s="35" t="s">
        <v>1336</v>
      </c>
      <c r="KS158" s="35"/>
      <c r="KW158" s="35" t="s">
        <v>1284</v>
      </c>
    </row>
    <row r="159" spans="1:309" x14ac:dyDescent="0.2">
      <c r="A159" s="35" t="s">
        <v>1612</v>
      </c>
      <c r="B159" s="35" t="s">
        <v>568</v>
      </c>
      <c r="C159" s="35" t="s">
        <v>149</v>
      </c>
      <c r="D159" s="60">
        <v>2</v>
      </c>
      <c r="E159" s="48">
        <f>Tableau2[[#This Row],['[taille_totale_groupe_corrige']]]/Tableau2[[#This Row],['[nb_repondant_groupe']]]</f>
        <v>1</v>
      </c>
      <c r="F159" s="48"/>
      <c r="G159" s="48" t="str">
        <f>CONCATENATE(Tableau2[[#This Row],['[id_site_enq']]],"-",Tableau2[[#This Row],['[date_enq_num']]],"-",Tableau2[[#This Row],['[categorie_corrige']]])</f>
        <v>50-43235-</v>
      </c>
      <c r="H159" s="61">
        <v>2</v>
      </c>
      <c r="I159" s="35">
        <v>50</v>
      </c>
      <c r="J159" s="35" t="s">
        <v>795</v>
      </c>
      <c r="K159" s="36">
        <v>43235</v>
      </c>
      <c r="L159" s="37">
        <f t="shared" si="5"/>
        <v>43235</v>
      </c>
      <c r="M159" s="35">
        <v>16</v>
      </c>
      <c r="N159" s="35">
        <v>17</v>
      </c>
      <c r="P159" s="35">
        <v>43</v>
      </c>
      <c r="Q159" s="35">
        <v>4</v>
      </c>
      <c r="R159" s="60" t="str">
        <f>IF(OR(ISNUMBER(Tableau2[[#This Row],['[monvelo_musc']]]),ISNUMBER(Tableau2[[#This Row],['[monvelo_vae']]]),ISNUMBER(Tableau2[[#This Row],['[pret_musc']]]),ISNUMBER(Tableau2[[#This Row],['[pret_vae']]]),ISNUMBER(Tableau2[[#This Row],['[loc_vae']]]),ISNUMBER(Tableau2[[#This Row],['[loc_musc']]])),SUM(Tableau2[[#This Row],['[monvelo_musc']]:['[loc_vae']]]),"")</f>
        <v/>
      </c>
      <c r="S159" s="60" t="str">
        <f>IF(OR(ISNUMBER(Tableau2[[#This Row],['[monvelo_vae']]]),ISNUMBER(Tableau2[[#This Row],['[pret_vae']]]),ISNUMBER(Tableau2[[#This Row],['[loc_vae']]])),Tableau2[[#This Row],['[monvelo_vae']]]+Tableau2[[#This Row],['[pret_vae']]]+Tableau2[[#This Row],['[loc_vae']]],"")</f>
        <v/>
      </c>
      <c r="T159" s="60" t="str">
        <f>IF(OR(ISNUMBER(Tableau2[[#This Row],['[monvelo_musc']]]),ISNUMBER(Tableau2[[#This Row],['[pret_musc']]]),ISNUMBER(Tableau2[[#This Row],['[loc_musc']]])),Tableau2[[#This Row],['[monvelo_musc']]]+Tableau2[[#This Row],['[pret_musc']]]+Tableau2[[#This Row],['[loc_musc']]],"")</f>
        <v/>
      </c>
      <c r="U159" s="60" t="str">
        <f>IF(OR(ISNUMBER(Tableau2[[#This Row],['[loc_musc']]]),ISNUMBER(Tableau2[[#This Row],['[loc_vae']]])),Tableau2[[#This Row],['[loc_musc']]]+Tableau2[[#This Row],['[loc_vae']]],"")</f>
        <v/>
      </c>
      <c r="AL159" s="35" t="s">
        <v>1339</v>
      </c>
      <c r="AM159" s="48" t="s">
        <v>1339</v>
      </c>
      <c r="AN159" s="35" t="s">
        <v>1275</v>
      </c>
      <c r="AP159" s="37">
        <v>15</v>
      </c>
      <c r="AQ159" s="72">
        <v>15</v>
      </c>
      <c r="AR159" s="72">
        <v>15</v>
      </c>
      <c r="AS159" s="72">
        <f>Tableau2[[#This Row],['[km_sortie_corrige']]]*Tableau2[[#This Row],['[coef_red']]]</f>
        <v>0</v>
      </c>
      <c r="AT159" s="72">
        <f>Tableau2[[#This Row],['[km_sortie_corrige']]]*Tableau2[[#This Row],['[coef_red']]]*IF(Tableau2[[#This Row],['[type_trajet']]]="Boucle",0.4,1)</f>
        <v>0</v>
      </c>
      <c r="AW159" s="35" t="s">
        <v>1277</v>
      </c>
      <c r="AX159" s="35">
        <v>1</v>
      </c>
      <c r="AY159" s="35">
        <v>0</v>
      </c>
      <c r="AZ159" s="35">
        <v>0</v>
      </c>
      <c r="BA159" s="35">
        <v>0</v>
      </c>
      <c r="BB159" s="35">
        <v>0</v>
      </c>
      <c r="BC159" s="35">
        <v>0</v>
      </c>
      <c r="BD159" s="35">
        <v>0</v>
      </c>
      <c r="BE159" s="35">
        <v>0</v>
      </c>
      <c r="BH159" s="37">
        <v>0.5</v>
      </c>
      <c r="BI159" s="48" t="str">
        <f>IF(OR(Tableau2[[#This Row],['[type_groupe']]]="En famille",Tableau2[[#This Row],['[type_groupe']]]="Avec des amis",Tableau2[[#This Row],['[type_groupe']]]="En club",Tableau2[[#This Row],['[type_groupe']]]="En groupe avec une agence ou TO"),"En groupe",Tableau2[[#This Row],['[type_groupe']]])</f>
        <v>En couple</v>
      </c>
      <c r="BJ159"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couple</v>
      </c>
      <c r="BK159" s="35" t="s">
        <v>1311</v>
      </c>
      <c r="BL159" s="35">
        <v>0</v>
      </c>
      <c r="BM159" s="35">
        <v>1</v>
      </c>
      <c r="BN159" s="35">
        <v>0</v>
      </c>
      <c r="BO159" s="35">
        <v>0</v>
      </c>
      <c r="BP159" s="35">
        <v>0</v>
      </c>
      <c r="BQ159" s="35">
        <v>0</v>
      </c>
      <c r="BR159" s="35">
        <v>0</v>
      </c>
      <c r="BU159" s="72">
        <f>Tableau2[[#This Row],['[nb_enfants']]]+Tableau2[[#This Row],['[nb_adultes']]]</f>
        <v>2</v>
      </c>
      <c r="BV159" s="72">
        <f>Tableau2[[#This Row],['[taille_totale_groupe']]]</f>
        <v>2</v>
      </c>
      <c r="BW159" s="37">
        <v>0</v>
      </c>
      <c r="BX159" s="37">
        <v>2</v>
      </c>
      <c r="BY159" s="35" t="s">
        <v>1679</v>
      </c>
      <c r="BZ159" s="35">
        <v>0</v>
      </c>
      <c r="CA159" s="35">
        <v>1</v>
      </c>
      <c r="CB159" s="35">
        <v>0</v>
      </c>
      <c r="CC159" s="35">
        <v>0</v>
      </c>
      <c r="CD159" s="35">
        <v>0</v>
      </c>
      <c r="CE159" s="35">
        <v>1</v>
      </c>
      <c r="CF159" s="35">
        <v>0</v>
      </c>
      <c r="CG159" s="35">
        <v>1</v>
      </c>
      <c r="CH159" s="35">
        <v>0</v>
      </c>
      <c r="CI159" s="35">
        <v>0</v>
      </c>
      <c r="CJ159" s="35">
        <v>0</v>
      </c>
      <c r="CK159" s="35">
        <v>0</v>
      </c>
      <c r="CL159" s="35">
        <v>0</v>
      </c>
      <c r="CO159" s="35" t="s">
        <v>1322</v>
      </c>
      <c r="CQ159" s="35" t="s">
        <v>1772</v>
      </c>
      <c r="CR159" s="35">
        <v>0</v>
      </c>
      <c r="CS159" s="35">
        <v>0</v>
      </c>
      <c r="CT159" s="35">
        <v>0</v>
      </c>
      <c r="CU159" s="35">
        <v>0</v>
      </c>
      <c r="CV159" s="35">
        <v>0</v>
      </c>
      <c r="CW159" s="35">
        <v>0</v>
      </c>
      <c r="CX159" s="35">
        <v>0</v>
      </c>
      <c r="CY159" s="35">
        <v>0</v>
      </c>
      <c r="CZ159" s="35">
        <v>0</v>
      </c>
      <c r="DA159" s="35">
        <v>0</v>
      </c>
      <c r="DB159" s="35">
        <v>0</v>
      </c>
      <c r="DC159" s="35">
        <v>1</v>
      </c>
      <c r="DD159" s="35">
        <v>0</v>
      </c>
      <c r="DO159" s="35" t="s">
        <v>1280</v>
      </c>
      <c r="DP159" s="35">
        <v>0</v>
      </c>
      <c r="DQ159" s="35">
        <v>0</v>
      </c>
      <c r="DR159" s="35">
        <v>0</v>
      </c>
      <c r="DS159" s="35">
        <v>0</v>
      </c>
      <c r="DT159" s="35">
        <v>0</v>
      </c>
      <c r="DU159" s="35">
        <v>0</v>
      </c>
      <c r="DV159" s="35">
        <v>0</v>
      </c>
      <c r="DW159" s="35">
        <v>0</v>
      </c>
      <c r="DX159" s="35">
        <v>0</v>
      </c>
      <c r="DY159" s="35">
        <v>0</v>
      </c>
      <c r="DZ159" s="35">
        <v>0</v>
      </c>
      <c r="EA159" s="35">
        <v>0</v>
      </c>
      <c r="EB159" s="35">
        <v>0</v>
      </c>
      <c r="EC159" s="35">
        <v>0</v>
      </c>
      <c r="ED159" s="35">
        <v>1</v>
      </c>
      <c r="EE159" s="35">
        <v>0</v>
      </c>
      <c r="EL159" s="35">
        <v>4</v>
      </c>
      <c r="EM159" s="35">
        <v>4</v>
      </c>
      <c r="EN159" s="35">
        <v>4</v>
      </c>
      <c r="EO159" s="35">
        <v>4</v>
      </c>
      <c r="EP159" s="35">
        <v>4</v>
      </c>
      <c r="EQ159" s="35">
        <v>3</v>
      </c>
      <c r="ER159" s="35">
        <v>3</v>
      </c>
      <c r="ES159" s="35">
        <v>3</v>
      </c>
      <c r="ET159" s="35">
        <v>3</v>
      </c>
      <c r="EU159" s="35">
        <v>3</v>
      </c>
      <c r="EV159" s="35" t="s">
        <v>1599</v>
      </c>
      <c r="EW159" s="35" t="s">
        <v>1599</v>
      </c>
      <c r="EX159" s="35" t="s">
        <v>1599</v>
      </c>
      <c r="EY159" s="35" t="s">
        <v>1599</v>
      </c>
      <c r="EZ159" s="35">
        <v>3</v>
      </c>
      <c r="FA159" s="35">
        <v>3</v>
      </c>
      <c r="FB159" s="35" t="s">
        <v>1599</v>
      </c>
      <c r="FC159" s="35" t="s">
        <v>1599</v>
      </c>
      <c r="FD159" s="35" t="s">
        <v>1599</v>
      </c>
      <c r="FE159" s="35" t="s">
        <v>1599</v>
      </c>
      <c r="FF159" s="35" t="s">
        <v>1599</v>
      </c>
      <c r="FG159" s="35" t="s">
        <v>1599</v>
      </c>
      <c r="FH159" s="35" t="s">
        <v>1306</v>
      </c>
      <c r="FI159" s="35" t="s">
        <v>54</v>
      </c>
      <c r="FJ159"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touriste</v>
      </c>
      <c r="FK159" s="48" t="str">
        <f>IF(Tableau2[[#This Row],['[tour_exc']]]="excursionniste","exc",IF(Tableau2[[#This Row],['[categorie_corrige']]]="Itinérant","iti","tour"))</f>
        <v>tour</v>
      </c>
      <c r="FL159" s="48" t="str">
        <f>CONCATENATE(Tableau2[[#This Row],['[id_troncon']]],"-",Tableau2[[#This Row],['[profil']]])</f>
        <v>4-tour</v>
      </c>
      <c r="FM159" s="37">
        <v>3</v>
      </c>
      <c r="FN159" s="72">
        <v>3</v>
      </c>
      <c r="FO159" s="35" t="s">
        <v>1355</v>
      </c>
      <c r="FR159" s="48" t="s">
        <v>1427</v>
      </c>
      <c r="FS159" s="48" t="str">
        <f>IF(AND(ISTEXT(Tableau2[[#This Row],['[mode_heb_regroupe']]]),Tableau2[[#This Row],['[mode_heb_regroupe']]]="Non marchand"),"Non marchand",IF(AND(ISTEXT(Tableau2[[#This Row],['[mode_heb_regroupe']]]),Tableau2[[#This Row],['[mode_heb_regroupe']]]&lt;&gt;"Non marchand"),"Marchand",""))</f>
        <v>Non marchand</v>
      </c>
      <c r="FT159" s="35" t="s">
        <v>1342</v>
      </c>
      <c r="FV159" s="35" t="s">
        <v>782</v>
      </c>
      <c r="FY159" s="60" t="str">
        <f>IF(ISNUMBER(Tableau2[[#This Row],['[distance_heb_enq']]]),Tableau2[[#This Row],['[distance_heb_enq']]]*(1.1+0.3*EXP(-Tableau2[[#This Row],['[distance_heb_enq']]]/20)),"")</f>
        <v/>
      </c>
      <c r="FZ159" s="35" t="s">
        <v>1296</v>
      </c>
      <c r="GB159" s="35" t="s">
        <v>1284</v>
      </c>
      <c r="GM159" s="35"/>
      <c r="GN159" s="35" t="s">
        <v>201</v>
      </c>
      <c r="GO159" s="35">
        <v>0</v>
      </c>
      <c r="GP159" s="35">
        <v>1</v>
      </c>
      <c r="GQ159" s="35">
        <v>0</v>
      </c>
      <c r="GR159" s="35">
        <v>0</v>
      </c>
      <c r="GS159" s="35">
        <v>0</v>
      </c>
      <c r="GT159" s="35">
        <v>0</v>
      </c>
      <c r="GU159" s="35">
        <v>0</v>
      </c>
      <c r="GV159" s="35">
        <v>0</v>
      </c>
      <c r="GW159" s="35">
        <v>0</v>
      </c>
      <c r="GY159" s="48"/>
      <c r="HB159" s="48" t="str">
        <f>IF(ISNUMBER(Tableau2[[#This Row],['[tour_dep_to']]]),Tableau2[[#This Row],['[tour_dep_to']]]/Tableau2[[#This Row],['[tour_to_nb_jour']]],"")</f>
        <v/>
      </c>
      <c r="HE159" s="20"/>
      <c r="HF159" s="48" t="str">
        <f>IF(AND(ISTEXT(Tableau2[[#This Row],['[intention_dep']]]),Tableau2[[#This Row],['[tour_exc']]]="excursionniste"),Tableau2[[#This Row],['[intention_dep']]],"")</f>
        <v/>
      </c>
      <c r="HG159" s="48" t="str">
        <f>IF(AND(ISTEXT(Tableau2[[#This Row],['[intention_dep']]]),Tableau2[[#This Row],['[tour_exc']]]="touriste"),Tableau2[[#This Row],['[intention_dep']]],"")</f>
        <v/>
      </c>
      <c r="HJ159" s="20"/>
      <c r="HN159" s="20">
        <v>60</v>
      </c>
      <c r="HO159" s="20"/>
      <c r="HP159" s="20" t="s">
        <v>1599</v>
      </c>
      <c r="HQ159" s="20"/>
      <c r="HR159" s="20" t="s">
        <v>1599</v>
      </c>
      <c r="HS159" s="20"/>
      <c r="HT159" s="20" t="s">
        <v>1599</v>
      </c>
      <c r="HU159" s="20"/>
      <c r="HX159" s="20" t="s">
        <v>1599</v>
      </c>
      <c r="JW159"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pas exploitable</v>
      </c>
      <c r="JX159"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159" s="35" t="s">
        <v>1923</v>
      </c>
      <c r="KA159" s="35">
        <v>0</v>
      </c>
      <c r="KB159" s="35">
        <v>1</v>
      </c>
      <c r="KC159" s="35">
        <v>0</v>
      </c>
      <c r="KD159" s="35"/>
      <c r="KE159" s="48"/>
      <c r="KF159" s="35" t="s">
        <v>1539</v>
      </c>
      <c r="KG159" s="48"/>
      <c r="KH159" s="44">
        <v>86171</v>
      </c>
      <c r="KI159" s="35" t="s">
        <v>1281</v>
      </c>
      <c r="KL159" s="48" t="str">
        <f>IF(ISNUMBER(Tableau2[[#This Row],['[distance_domicile_enq']]]),Tableau2[[#This Row],['[distance_domicile_enq']]]*(1.1+0.3*EXP(-Tableau2[[#This Row],['[distance_domicile_enq']]]/20)),"")</f>
        <v/>
      </c>
      <c r="KN159" s="48"/>
      <c r="KO159" s="48"/>
      <c r="KP159" s="35">
        <v>41</v>
      </c>
      <c r="KQ159" s="35" t="s">
        <v>1301</v>
      </c>
      <c r="KR159" s="35" t="s">
        <v>1336</v>
      </c>
      <c r="KS159" s="35"/>
      <c r="KW159" s="35" t="s">
        <v>1284</v>
      </c>
    </row>
    <row r="160" spans="1:309" x14ac:dyDescent="0.2">
      <c r="A160" s="35" t="s">
        <v>1612</v>
      </c>
      <c r="B160" s="35" t="s">
        <v>568</v>
      </c>
      <c r="C160" s="35" t="s">
        <v>150</v>
      </c>
      <c r="D160" s="60">
        <v>1</v>
      </c>
      <c r="E160" s="48">
        <f>Tableau2[[#This Row],['[taille_totale_groupe_corrige']]]/Tableau2[[#This Row],['[nb_repondant_groupe']]]</f>
        <v>2</v>
      </c>
      <c r="F160" s="48"/>
      <c r="G160" s="48" t="str">
        <f>CONCATENATE(Tableau2[[#This Row],['[id_site_enq']]],"-",Tableau2[[#This Row],['[date_enq_num']]],"-",Tableau2[[#This Row],['[categorie_corrige']]])</f>
        <v>50-43235-</v>
      </c>
      <c r="H160" s="61">
        <v>1</v>
      </c>
      <c r="I160" s="35">
        <v>50</v>
      </c>
      <c r="J160" s="35" t="s">
        <v>795</v>
      </c>
      <c r="K160" s="36">
        <v>43235</v>
      </c>
      <c r="L160" s="37">
        <f t="shared" si="5"/>
        <v>43235</v>
      </c>
      <c r="M160" s="35">
        <v>16</v>
      </c>
      <c r="N160" s="35">
        <v>17</v>
      </c>
      <c r="P160" s="35">
        <v>43</v>
      </c>
      <c r="Q160" s="35">
        <v>4</v>
      </c>
      <c r="R160" s="60" t="str">
        <f>IF(OR(ISNUMBER(Tableau2[[#This Row],['[monvelo_musc']]]),ISNUMBER(Tableau2[[#This Row],['[monvelo_vae']]]),ISNUMBER(Tableau2[[#This Row],['[pret_musc']]]),ISNUMBER(Tableau2[[#This Row],['[pret_vae']]]),ISNUMBER(Tableau2[[#This Row],['[loc_vae']]]),ISNUMBER(Tableau2[[#This Row],['[loc_musc']]])),SUM(Tableau2[[#This Row],['[monvelo_musc']]:['[loc_vae']]]),"")</f>
        <v/>
      </c>
      <c r="S160" s="60" t="str">
        <f>IF(OR(ISNUMBER(Tableau2[[#This Row],['[monvelo_vae']]]),ISNUMBER(Tableau2[[#This Row],['[pret_vae']]]),ISNUMBER(Tableau2[[#This Row],['[loc_vae']]])),Tableau2[[#This Row],['[monvelo_vae']]]+Tableau2[[#This Row],['[pret_vae']]]+Tableau2[[#This Row],['[loc_vae']]],"")</f>
        <v/>
      </c>
      <c r="T160" s="60" t="str">
        <f>IF(OR(ISNUMBER(Tableau2[[#This Row],['[monvelo_musc']]]),ISNUMBER(Tableau2[[#This Row],['[pret_musc']]]),ISNUMBER(Tableau2[[#This Row],['[loc_musc']]])),Tableau2[[#This Row],['[monvelo_musc']]]+Tableau2[[#This Row],['[pret_musc']]]+Tableau2[[#This Row],['[loc_musc']]],"")</f>
        <v/>
      </c>
      <c r="U160" s="60" t="str">
        <f>IF(OR(ISNUMBER(Tableau2[[#This Row],['[loc_musc']]]),ISNUMBER(Tableau2[[#This Row],['[loc_vae']]])),Tableau2[[#This Row],['[loc_musc']]]+Tableau2[[#This Row],['[loc_vae']]],"")</f>
        <v/>
      </c>
      <c r="AL160" s="35" t="s">
        <v>1274</v>
      </c>
      <c r="AM160" s="48" t="s">
        <v>1274</v>
      </c>
      <c r="AN160" s="35" t="s">
        <v>1275</v>
      </c>
      <c r="AP160" s="37">
        <v>20</v>
      </c>
      <c r="AQ160" s="72">
        <v>20</v>
      </c>
      <c r="AR160" s="72">
        <v>20</v>
      </c>
      <c r="AS160" s="72">
        <f>Tableau2[[#This Row],['[km_sortie_corrige']]]*Tableau2[[#This Row],['[coef_red']]]</f>
        <v>0</v>
      </c>
      <c r="AT160" s="72">
        <f>Tableau2[[#This Row],['[km_sortie_corrige']]]*Tableau2[[#This Row],['[coef_red']]]*IF(Tableau2[[#This Row],['[type_trajet']]]="Boucle",0.4,1)</f>
        <v>0</v>
      </c>
      <c r="AU160" s="35" t="s">
        <v>1340</v>
      </c>
      <c r="AW160" s="35" t="s">
        <v>1277</v>
      </c>
      <c r="AX160" s="35">
        <v>1</v>
      </c>
      <c r="AY160" s="35">
        <v>0</v>
      </c>
      <c r="AZ160" s="35">
        <v>0</v>
      </c>
      <c r="BA160" s="35">
        <v>0</v>
      </c>
      <c r="BB160" s="35">
        <v>0</v>
      </c>
      <c r="BC160" s="35">
        <v>0</v>
      </c>
      <c r="BD160" s="35">
        <v>0</v>
      </c>
      <c r="BE160" s="35">
        <v>0</v>
      </c>
      <c r="BH160" s="37">
        <v>40</v>
      </c>
      <c r="BI160" s="48" t="str">
        <f>IF(OR(Tableau2[[#This Row],['[type_groupe']]]="En famille",Tableau2[[#This Row],['[type_groupe']]]="Avec des amis",Tableau2[[#This Row],['[type_groupe']]]="En club",Tableau2[[#This Row],['[type_groupe']]]="En groupe avec une agence ou TO"),"En groupe",Tableau2[[#This Row],['[type_groupe']]])</f>
        <v>En couple</v>
      </c>
      <c r="BJ160"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couple</v>
      </c>
      <c r="BK160" s="35" t="s">
        <v>1311</v>
      </c>
      <c r="BL160" s="35">
        <v>0</v>
      </c>
      <c r="BM160" s="35">
        <v>1</v>
      </c>
      <c r="BN160" s="35">
        <v>0</v>
      </c>
      <c r="BO160" s="35">
        <v>0</v>
      </c>
      <c r="BP160" s="35">
        <v>0</v>
      </c>
      <c r="BQ160" s="35">
        <v>0</v>
      </c>
      <c r="BR160" s="35">
        <v>0</v>
      </c>
      <c r="BU160" s="72">
        <f>Tableau2[[#This Row],['[nb_enfants']]]+Tableau2[[#This Row],['[nb_adultes']]]</f>
        <v>2</v>
      </c>
      <c r="BV160" s="72">
        <f>Tableau2[[#This Row],['[taille_totale_groupe']]]</f>
        <v>2</v>
      </c>
      <c r="BW160" s="37">
        <v>0</v>
      </c>
      <c r="BX160" s="37">
        <v>2</v>
      </c>
      <c r="BY160" s="35" t="s">
        <v>1304</v>
      </c>
      <c r="BZ160" s="35">
        <v>0</v>
      </c>
      <c r="CA160" s="35">
        <v>1</v>
      </c>
      <c r="CB160" s="35">
        <v>0</v>
      </c>
      <c r="CC160" s="35">
        <v>0</v>
      </c>
      <c r="CD160" s="35">
        <v>0</v>
      </c>
      <c r="CE160" s="35">
        <v>0</v>
      </c>
      <c r="CF160" s="35">
        <v>0</v>
      </c>
      <c r="CG160" s="35">
        <v>0</v>
      </c>
      <c r="CH160" s="35">
        <v>0</v>
      </c>
      <c r="CI160" s="35">
        <v>0</v>
      </c>
      <c r="CJ160" s="35">
        <v>0</v>
      </c>
      <c r="CK160" s="35">
        <v>0</v>
      </c>
      <c r="CL160" s="35">
        <v>0</v>
      </c>
      <c r="CO160" s="35" t="s">
        <v>1291</v>
      </c>
      <c r="CP160" s="35">
        <v>25</v>
      </c>
      <c r="CQ160" s="35" t="s">
        <v>1726</v>
      </c>
      <c r="CR160" s="35">
        <v>1</v>
      </c>
      <c r="CS160" s="35">
        <v>0</v>
      </c>
      <c r="CT160" s="35">
        <v>1</v>
      </c>
      <c r="CU160" s="35">
        <v>0</v>
      </c>
      <c r="CV160" s="35">
        <v>0</v>
      </c>
      <c r="CW160" s="35">
        <v>0</v>
      </c>
      <c r="CX160" s="35">
        <v>0</v>
      </c>
      <c r="CY160" s="35">
        <v>1</v>
      </c>
      <c r="CZ160" s="35">
        <v>0</v>
      </c>
      <c r="DA160" s="35">
        <v>0</v>
      </c>
      <c r="DB160" s="35">
        <v>0</v>
      </c>
      <c r="DC160" s="35">
        <v>0</v>
      </c>
      <c r="DD160" s="35">
        <v>0</v>
      </c>
      <c r="DO160" s="35" t="s">
        <v>1315</v>
      </c>
      <c r="DP160" s="35">
        <v>0</v>
      </c>
      <c r="DQ160" s="35">
        <v>0</v>
      </c>
      <c r="DR160" s="35">
        <v>0</v>
      </c>
      <c r="DS160" s="35">
        <v>0</v>
      </c>
      <c r="DT160" s="35">
        <v>0</v>
      </c>
      <c r="DU160" s="35">
        <v>1</v>
      </c>
      <c r="DV160" s="35">
        <v>0</v>
      </c>
      <c r="DW160" s="35">
        <v>0</v>
      </c>
      <c r="DX160" s="35">
        <v>0</v>
      </c>
      <c r="DY160" s="35">
        <v>0</v>
      </c>
      <c r="DZ160" s="35">
        <v>0</v>
      </c>
      <c r="EA160" s="35">
        <v>0</v>
      </c>
      <c r="EB160" s="35">
        <v>0</v>
      </c>
      <c r="EC160" s="35">
        <v>0</v>
      </c>
      <c r="ED160" s="35">
        <v>0</v>
      </c>
      <c r="EE160" s="35">
        <v>0</v>
      </c>
      <c r="EL160" s="35">
        <v>4</v>
      </c>
      <c r="EM160" s="35">
        <v>4</v>
      </c>
      <c r="EN160" s="35">
        <v>2</v>
      </c>
      <c r="EO160" s="35">
        <v>3</v>
      </c>
      <c r="EP160" s="35" t="s">
        <v>1599</v>
      </c>
      <c r="EQ160" s="35">
        <v>4</v>
      </c>
      <c r="ER160" s="35" t="s">
        <v>1599</v>
      </c>
      <c r="ES160" s="35" t="s">
        <v>1599</v>
      </c>
      <c r="ET160" s="35" t="s">
        <v>1599</v>
      </c>
      <c r="EU160" s="35" t="s">
        <v>1599</v>
      </c>
      <c r="EV160" s="35" t="s">
        <v>1599</v>
      </c>
      <c r="EW160" s="35" t="s">
        <v>1599</v>
      </c>
      <c r="EX160" s="35" t="s">
        <v>1599</v>
      </c>
      <c r="EY160" s="35" t="s">
        <v>1599</v>
      </c>
      <c r="EZ160" s="35">
        <v>3</v>
      </c>
      <c r="FA160" s="35">
        <v>4</v>
      </c>
      <c r="FB160" s="35">
        <v>3</v>
      </c>
      <c r="FC160" s="35" t="s">
        <v>1599</v>
      </c>
      <c r="FD160" s="35" t="s">
        <v>1599</v>
      </c>
      <c r="FE160" s="35" t="s">
        <v>1599</v>
      </c>
      <c r="FF160" s="35" t="s">
        <v>1599</v>
      </c>
      <c r="FG160" s="35" t="s">
        <v>1599</v>
      </c>
      <c r="FH160" s="35" t="s">
        <v>1296</v>
      </c>
      <c r="FI160" s="35" t="s">
        <v>54</v>
      </c>
      <c r="FJ160"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touriste</v>
      </c>
      <c r="FK160" s="48" t="str">
        <f>IF(Tableau2[[#This Row],['[tour_exc']]]="excursionniste","exc",IF(Tableau2[[#This Row],['[categorie_corrige']]]="Itinérant","iti","tour"))</f>
        <v>tour</v>
      </c>
      <c r="FL160" s="48" t="str">
        <f>CONCATENATE(Tableau2[[#This Row],['[id_troncon']]],"-",Tableau2[[#This Row],['[profil']]])</f>
        <v>4-tour</v>
      </c>
      <c r="FM160" s="37">
        <v>3</v>
      </c>
      <c r="FN160" s="72">
        <v>3</v>
      </c>
      <c r="FO160" s="35" t="s">
        <v>1354</v>
      </c>
      <c r="FR160" s="48" t="s">
        <v>1427</v>
      </c>
      <c r="FS160" s="48" t="str">
        <f>IF(AND(ISTEXT(Tableau2[[#This Row],['[mode_heb_regroupe']]]),Tableau2[[#This Row],['[mode_heb_regroupe']]]="Non marchand"),"Non marchand",IF(AND(ISTEXT(Tableau2[[#This Row],['[mode_heb_regroupe']]]),Tableau2[[#This Row],['[mode_heb_regroupe']]]&lt;&gt;"Non marchand"),"Marchand",""))</f>
        <v>Non marchand</v>
      </c>
      <c r="FT160" s="35" t="s">
        <v>1342</v>
      </c>
      <c r="FU160" s="37">
        <v>5</v>
      </c>
      <c r="FV160" s="35" t="s">
        <v>795</v>
      </c>
      <c r="FY160" s="60" t="str">
        <f>IF(ISNUMBER(Tableau2[[#This Row],['[distance_heb_enq']]]),Tableau2[[#This Row],['[distance_heb_enq']]]*(1.1+0.3*EXP(-Tableau2[[#This Row],['[distance_heb_enq']]]/20)),"")</f>
        <v/>
      </c>
      <c r="FZ160" s="35" t="s">
        <v>1296</v>
      </c>
      <c r="GB160" s="35" t="s">
        <v>1284</v>
      </c>
      <c r="GM160" s="35"/>
      <c r="GN160" s="35" t="s">
        <v>1354</v>
      </c>
      <c r="GO160" s="35">
        <v>0</v>
      </c>
      <c r="GP160" s="35">
        <v>0</v>
      </c>
      <c r="GQ160" s="35">
        <v>0</v>
      </c>
      <c r="GR160" s="35">
        <v>0</v>
      </c>
      <c r="GS160" s="35">
        <v>0</v>
      </c>
      <c r="GT160" s="35">
        <v>0</v>
      </c>
      <c r="GU160" s="35">
        <v>1</v>
      </c>
      <c r="GV160" s="35">
        <v>0</v>
      </c>
      <c r="GW160" s="35">
        <v>0</v>
      </c>
      <c r="GY160" s="48"/>
      <c r="HB160" s="48" t="str">
        <f>IF(ISNUMBER(Tableau2[[#This Row],['[tour_dep_to']]]),Tableau2[[#This Row],['[tour_dep_to']]]/Tableau2[[#This Row],['[tour_to_nb_jour']]],"")</f>
        <v/>
      </c>
      <c r="HE160" s="20"/>
      <c r="HF160" s="48" t="str">
        <f>IF(AND(ISTEXT(Tableau2[[#This Row],['[intention_dep']]]),Tableau2[[#This Row],['[tour_exc']]]="excursionniste"),Tableau2[[#This Row],['[intention_dep']]],"")</f>
        <v/>
      </c>
      <c r="HG160" s="48" t="str">
        <f>IF(AND(ISTEXT(Tableau2[[#This Row],['[intention_dep']]]),Tableau2[[#This Row],['[tour_exc']]]="touriste"),Tableau2[[#This Row],['[intention_dep']]],"")</f>
        <v/>
      </c>
      <c r="HJ160" s="20"/>
      <c r="HN160" s="20" t="s">
        <v>1599</v>
      </c>
      <c r="HO160" s="20"/>
      <c r="HP160" s="20" t="s">
        <v>1599</v>
      </c>
      <c r="HQ160" s="20"/>
      <c r="HR160" s="20" t="s">
        <v>1599</v>
      </c>
      <c r="HS160" s="20"/>
      <c r="HT160" s="20" t="s">
        <v>1599</v>
      </c>
      <c r="HU160" s="20"/>
      <c r="HX160" s="20" t="s">
        <v>1599</v>
      </c>
      <c r="JW160"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pas exploitable</v>
      </c>
      <c r="JX160"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160" s="35" t="s">
        <v>1923</v>
      </c>
      <c r="KA160" s="35">
        <v>0</v>
      </c>
      <c r="KB160" s="35">
        <v>1</v>
      </c>
      <c r="KC160" s="35">
        <v>0</v>
      </c>
      <c r="KD160" s="35"/>
      <c r="KE160" s="48"/>
      <c r="KF160" s="35" t="s">
        <v>1540</v>
      </c>
      <c r="KG160" s="48"/>
      <c r="KH160" s="44">
        <v>36400</v>
      </c>
      <c r="KI160" s="35" t="s">
        <v>1281</v>
      </c>
      <c r="KL160" s="48" t="str">
        <f>IF(ISNUMBER(Tableau2[[#This Row],['[distance_domicile_enq']]]),Tableau2[[#This Row],['[distance_domicile_enq']]]*(1.1+0.3*EXP(-Tableau2[[#This Row],['[distance_domicile_enq']]]/20)),"")</f>
        <v/>
      </c>
      <c r="KN160" s="48"/>
      <c r="KO160" s="48"/>
      <c r="KP160" s="35">
        <v>55</v>
      </c>
      <c r="KQ160" s="35" t="s">
        <v>1282</v>
      </c>
      <c r="KR160" s="35" t="s">
        <v>1366</v>
      </c>
      <c r="KS160" s="35"/>
      <c r="KW160" s="35" t="s">
        <v>1284</v>
      </c>
    </row>
    <row r="161" spans="1:311" x14ac:dyDescent="0.2">
      <c r="A161" s="35" t="s">
        <v>1612</v>
      </c>
      <c r="B161" s="35" t="s">
        <v>568</v>
      </c>
      <c r="C161" s="35" t="s">
        <v>151</v>
      </c>
      <c r="D161" s="60">
        <v>1</v>
      </c>
      <c r="E161" s="48">
        <f>Tableau2[[#This Row],['[taille_totale_groupe_corrige']]]/Tableau2[[#This Row],['[nb_repondant_groupe']]]</f>
        <v>1</v>
      </c>
      <c r="F161" s="48"/>
      <c r="G161" s="48" t="str">
        <f>CONCATENATE(Tableau2[[#This Row],['[id_site_enq']]],"-",Tableau2[[#This Row],['[date_enq_num']]],"-",Tableau2[[#This Row],['[categorie_corrige']]])</f>
        <v>50-43235-</v>
      </c>
      <c r="H161" s="61">
        <v>1</v>
      </c>
      <c r="I161" s="35">
        <v>50</v>
      </c>
      <c r="J161" s="35" t="s">
        <v>795</v>
      </c>
      <c r="K161" s="36">
        <v>43235</v>
      </c>
      <c r="L161" s="37">
        <f t="shared" si="5"/>
        <v>43235</v>
      </c>
      <c r="M161" s="35">
        <v>16</v>
      </c>
      <c r="N161" s="35">
        <v>17</v>
      </c>
      <c r="P161" s="35">
        <v>43</v>
      </c>
      <c r="Q161" s="35">
        <v>4</v>
      </c>
      <c r="R161" s="60" t="str">
        <f>IF(OR(ISNUMBER(Tableau2[[#This Row],['[monvelo_musc']]]),ISNUMBER(Tableau2[[#This Row],['[monvelo_vae']]]),ISNUMBER(Tableau2[[#This Row],['[pret_musc']]]),ISNUMBER(Tableau2[[#This Row],['[pret_vae']]]),ISNUMBER(Tableau2[[#This Row],['[loc_vae']]]),ISNUMBER(Tableau2[[#This Row],['[loc_musc']]])),SUM(Tableau2[[#This Row],['[monvelo_musc']]:['[loc_vae']]]),"")</f>
        <v/>
      </c>
      <c r="S161" s="60" t="str">
        <f>IF(OR(ISNUMBER(Tableau2[[#This Row],['[monvelo_vae']]]),ISNUMBER(Tableau2[[#This Row],['[pret_vae']]]),ISNUMBER(Tableau2[[#This Row],['[loc_vae']]])),Tableau2[[#This Row],['[monvelo_vae']]]+Tableau2[[#This Row],['[pret_vae']]]+Tableau2[[#This Row],['[loc_vae']]],"")</f>
        <v/>
      </c>
      <c r="T161" s="60" t="str">
        <f>IF(OR(ISNUMBER(Tableau2[[#This Row],['[monvelo_musc']]]),ISNUMBER(Tableau2[[#This Row],['[pret_musc']]]),ISNUMBER(Tableau2[[#This Row],['[loc_musc']]])),Tableau2[[#This Row],['[monvelo_musc']]]+Tableau2[[#This Row],['[pret_musc']]]+Tableau2[[#This Row],['[loc_musc']]],"")</f>
        <v/>
      </c>
      <c r="U161" s="60" t="str">
        <f>IF(OR(ISNUMBER(Tableau2[[#This Row],['[loc_musc']]]),ISNUMBER(Tableau2[[#This Row],['[loc_vae']]])),Tableau2[[#This Row],['[loc_musc']]]+Tableau2[[#This Row],['[loc_vae']]],"")</f>
        <v/>
      </c>
      <c r="AL161" s="35" t="s">
        <v>1274</v>
      </c>
      <c r="AM161" s="48" t="s">
        <v>1274</v>
      </c>
      <c r="AN161" s="35" t="s">
        <v>50</v>
      </c>
      <c r="AP161" s="37">
        <v>10</v>
      </c>
      <c r="AQ161" s="72">
        <v>10</v>
      </c>
      <c r="AR161" s="72">
        <v>10</v>
      </c>
      <c r="AS161" s="72">
        <f>Tableau2[[#This Row],['[km_sortie_corrige']]]*Tableau2[[#This Row],['[coef_red']]]</f>
        <v>0</v>
      </c>
      <c r="AT161" s="72">
        <f>Tableau2[[#This Row],['[km_sortie_corrige']]]*Tableau2[[#This Row],['[coef_red']]]*IF(Tableau2[[#This Row],['[type_trajet']]]="Boucle",0.4,1)</f>
        <v>0</v>
      </c>
      <c r="AU161" s="35" t="s">
        <v>1340</v>
      </c>
      <c r="AW161" s="35" t="s">
        <v>1277</v>
      </c>
      <c r="AX161" s="35">
        <v>1</v>
      </c>
      <c r="AY161" s="35">
        <v>0</v>
      </c>
      <c r="AZ161" s="35">
        <v>0</v>
      </c>
      <c r="BA161" s="35">
        <v>0</v>
      </c>
      <c r="BB161" s="35">
        <v>0</v>
      </c>
      <c r="BC161" s="35">
        <v>0</v>
      </c>
      <c r="BD161" s="35">
        <v>0</v>
      </c>
      <c r="BE161" s="35">
        <v>0</v>
      </c>
      <c r="BH161" s="37">
        <v>2</v>
      </c>
      <c r="BI161" s="48" t="str">
        <f>IF(OR(Tableau2[[#This Row],['[type_groupe']]]="En famille",Tableau2[[#This Row],['[type_groupe']]]="Avec des amis",Tableau2[[#This Row],['[type_groupe']]]="En club",Tableau2[[#This Row],['[type_groupe']]]="En groupe avec une agence ou TO"),"En groupe",Tableau2[[#This Row],['[type_groupe']]])</f>
        <v>Seul</v>
      </c>
      <c r="BJ161"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Seul</v>
      </c>
      <c r="BK161" s="35" t="s">
        <v>1278</v>
      </c>
      <c r="BL161" s="35">
        <v>1</v>
      </c>
      <c r="BM161" s="35">
        <v>0</v>
      </c>
      <c r="BN161" s="35">
        <v>0</v>
      </c>
      <c r="BO161" s="35">
        <v>0</v>
      </c>
      <c r="BP161" s="35">
        <v>0</v>
      </c>
      <c r="BQ161" s="35">
        <v>0</v>
      </c>
      <c r="BR161" s="35">
        <v>0</v>
      </c>
      <c r="BU161" s="72">
        <f>Tableau2[[#This Row],['[nb_enfants']]]+Tableau2[[#This Row],['[nb_adultes']]]</f>
        <v>1</v>
      </c>
      <c r="BV161" s="72">
        <f>Tableau2[[#This Row],['[taille_totale_groupe']]]</f>
        <v>1</v>
      </c>
      <c r="BW161" s="37">
        <v>0</v>
      </c>
      <c r="BX161" s="37">
        <v>1</v>
      </c>
      <c r="BY161" s="35" t="s">
        <v>1279</v>
      </c>
      <c r="BZ161" s="35">
        <v>0</v>
      </c>
      <c r="CA161" s="35">
        <v>0</v>
      </c>
      <c r="CB161" s="35">
        <v>0</v>
      </c>
      <c r="CC161" s="35">
        <v>0</v>
      </c>
      <c r="CD161" s="35">
        <v>0</v>
      </c>
      <c r="CE161" s="35">
        <v>0</v>
      </c>
      <c r="CF161" s="35">
        <v>0</v>
      </c>
      <c r="CG161" s="35">
        <v>0</v>
      </c>
      <c r="CH161" s="35">
        <v>0</v>
      </c>
      <c r="CI161" s="35">
        <v>0</v>
      </c>
      <c r="CJ161" s="35">
        <v>0</v>
      </c>
      <c r="CK161" s="35">
        <v>0</v>
      </c>
      <c r="CL161" s="35">
        <v>1</v>
      </c>
      <c r="CQ161" s="35" t="s">
        <v>1772</v>
      </c>
      <c r="CR161" s="35">
        <v>0</v>
      </c>
      <c r="CS161" s="35">
        <v>0</v>
      </c>
      <c r="CT161" s="35">
        <v>0</v>
      </c>
      <c r="CU161" s="35">
        <v>0</v>
      </c>
      <c r="CV161" s="35">
        <v>0</v>
      </c>
      <c r="CW161" s="35">
        <v>0</v>
      </c>
      <c r="CX161" s="35">
        <v>0</v>
      </c>
      <c r="CY161" s="35">
        <v>0</v>
      </c>
      <c r="CZ161" s="35">
        <v>0</v>
      </c>
      <c r="DA161" s="35">
        <v>0</v>
      </c>
      <c r="DB161" s="35">
        <v>0</v>
      </c>
      <c r="DC161" s="35">
        <v>1</v>
      </c>
      <c r="DD161" s="35">
        <v>0</v>
      </c>
      <c r="DO161" s="35" t="s">
        <v>1293</v>
      </c>
      <c r="DP161" s="35">
        <v>1</v>
      </c>
      <c r="DQ161" s="35">
        <v>0</v>
      </c>
      <c r="DR161" s="35">
        <v>0</v>
      </c>
      <c r="DS161" s="35">
        <v>0</v>
      </c>
      <c r="DT161" s="35">
        <v>0</v>
      </c>
      <c r="DU161" s="35">
        <v>0</v>
      </c>
      <c r="DV161" s="35">
        <v>0</v>
      </c>
      <c r="DW161" s="35">
        <v>0</v>
      </c>
      <c r="DX161" s="35">
        <v>0</v>
      </c>
      <c r="DY161" s="35">
        <v>0</v>
      </c>
      <c r="DZ161" s="35">
        <v>0</v>
      </c>
      <c r="EA161" s="35">
        <v>0</v>
      </c>
      <c r="EB161" s="35">
        <v>0</v>
      </c>
      <c r="EC161" s="35">
        <v>0</v>
      </c>
      <c r="ED161" s="35">
        <v>0</v>
      </c>
      <c r="EE161" s="35">
        <v>0</v>
      </c>
      <c r="EL161" s="35">
        <v>4</v>
      </c>
      <c r="EM161" s="35">
        <v>3</v>
      </c>
      <c r="EN161" s="35">
        <v>2</v>
      </c>
      <c r="EO161" s="35">
        <v>2</v>
      </c>
      <c r="EP161" s="35">
        <v>2</v>
      </c>
      <c r="EQ161" s="35">
        <v>3</v>
      </c>
      <c r="ER161" s="35" t="s">
        <v>1599</v>
      </c>
      <c r="ES161" s="35">
        <v>2</v>
      </c>
      <c r="ET161" s="35">
        <v>3</v>
      </c>
      <c r="EU161" s="35">
        <v>3</v>
      </c>
      <c r="EV161" s="35" t="s">
        <v>1599</v>
      </c>
      <c r="EW161" s="35" t="s">
        <v>1599</v>
      </c>
      <c r="EX161" s="35" t="s">
        <v>1599</v>
      </c>
      <c r="EY161" s="35" t="s">
        <v>1599</v>
      </c>
      <c r="EZ161" s="35">
        <v>3</v>
      </c>
      <c r="FA161" s="35">
        <v>3</v>
      </c>
      <c r="FB161" s="35">
        <v>2</v>
      </c>
      <c r="FC161" s="35">
        <v>1</v>
      </c>
      <c r="FD161" s="35" t="s">
        <v>1599</v>
      </c>
      <c r="FE161" s="35">
        <v>1</v>
      </c>
      <c r="FF161" s="35">
        <v>1</v>
      </c>
      <c r="FG161" s="35">
        <v>1</v>
      </c>
      <c r="FH161" s="35" t="s">
        <v>1317</v>
      </c>
      <c r="FI161" s="35" t="s">
        <v>51</v>
      </c>
      <c r="FJ161"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excursionniste</v>
      </c>
      <c r="FK161" s="48" t="str">
        <f>IF(Tableau2[[#This Row],['[tour_exc']]]="excursionniste","exc",IF(Tableau2[[#This Row],['[categorie_corrige']]]="Itinérant","iti","tour"))</f>
        <v>exc</v>
      </c>
      <c r="FL161" s="48" t="str">
        <f>CONCATENATE(Tableau2[[#This Row],['[id_troncon']]],"-",Tableau2[[#This Row],['[profil']]])</f>
        <v>4-exc</v>
      </c>
      <c r="FM161" s="37"/>
      <c r="FN161" s="72" t="s">
        <v>1599</v>
      </c>
      <c r="FS161" s="48" t="str">
        <f>IF(AND(ISTEXT(Tableau2[[#This Row],['[mode_heb_regroupe']]]),Tableau2[[#This Row],['[mode_heb_regroupe']]]="Non marchand"),"Non marchand",IF(AND(ISTEXT(Tableau2[[#This Row],['[mode_heb_regroupe']]]),Tableau2[[#This Row],['[mode_heb_regroupe']]]&lt;&gt;"Non marchand"),"Marchand",""))</f>
        <v/>
      </c>
      <c r="FY161" s="60" t="str">
        <f>IF(ISNUMBER(Tableau2[[#This Row],['[distance_heb_enq']]]),Tableau2[[#This Row],['[distance_heb_enq']]]*(1.1+0.3*EXP(-Tableau2[[#This Row],['[distance_heb_enq']]]/20)),"")</f>
        <v/>
      </c>
      <c r="GM161" s="35"/>
      <c r="GN161" s="35" t="s">
        <v>1599</v>
      </c>
      <c r="GO161" s="35"/>
      <c r="GP161" s="35"/>
      <c r="GQ161" s="35"/>
      <c r="GY161" s="48"/>
      <c r="HB161" s="48" t="str">
        <f>IF(ISNUMBER(Tableau2[[#This Row],['[tour_dep_to']]]),Tableau2[[#This Row],['[tour_dep_to']]]/Tableau2[[#This Row],['[tour_to_nb_jour']]],"")</f>
        <v/>
      </c>
      <c r="HE161" s="20" t="s">
        <v>51</v>
      </c>
      <c r="HF161" s="48" t="str">
        <f>IF(AND(ISTEXT(Tableau2[[#This Row],['[intention_dep']]]),Tableau2[[#This Row],['[tour_exc']]]="excursionniste"),Tableau2[[#This Row],['[intention_dep']]],"")</f>
        <v>Non</v>
      </c>
      <c r="HG161" s="48" t="str">
        <f>IF(AND(ISTEXT(Tableau2[[#This Row],['[intention_dep']]]),Tableau2[[#This Row],['[tour_exc']]]="touriste"),Tableau2[[#This Row],['[intention_dep']]],"")</f>
        <v/>
      </c>
      <c r="HJ161" s="20"/>
      <c r="HN161" s="20" t="s">
        <v>1599</v>
      </c>
      <c r="HO161" s="20"/>
      <c r="HP161" s="20" t="s">
        <v>1599</v>
      </c>
      <c r="HQ161" s="20"/>
      <c r="HR161" s="20" t="s">
        <v>1599</v>
      </c>
      <c r="HS161" s="20"/>
      <c r="HT161" s="20" t="s">
        <v>1599</v>
      </c>
      <c r="HU161" s="20"/>
      <c r="HX161" s="20" t="s">
        <v>1599</v>
      </c>
      <c r="JW161"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
      </c>
      <c r="JX161"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161" s="35" t="s">
        <v>1923</v>
      </c>
      <c r="KA161" s="35">
        <v>0</v>
      </c>
      <c r="KB161" s="35">
        <v>1</v>
      </c>
      <c r="KC161" s="35">
        <v>0</v>
      </c>
      <c r="KD161" s="35"/>
      <c r="KE161" s="48"/>
      <c r="KF161" s="35" t="s">
        <v>795</v>
      </c>
      <c r="KG161" s="48"/>
      <c r="KH161" s="44">
        <v>17000</v>
      </c>
      <c r="KI161" s="35" t="s">
        <v>1281</v>
      </c>
      <c r="KL161" s="48" t="str">
        <f>IF(ISNUMBER(Tableau2[[#This Row],['[distance_domicile_enq']]]),Tableau2[[#This Row],['[distance_domicile_enq']]]*(1.1+0.3*EXP(-Tableau2[[#This Row],['[distance_domicile_enq']]]/20)),"")</f>
        <v/>
      </c>
      <c r="KN161" s="48"/>
      <c r="KO161" s="48"/>
      <c r="KP161" s="35">
        <v>46</v>
      </c>
      <c r="KQ161" s="35" t="s">
        <v>1282</v>
      </c>
      <c r="KR161" s="35" t="s">
        <v>1302</v>
      </c>
      <c r="KS161" s="35" t="s">
        <v>1425</v>
      </c>
      <c r="KW161" s="35" t="s">
        <v>1303</v>
      </c>
    </row>
    <row r="162" spans="1:311" x14ac:dyDescent="0.2">
      <c r="A162" s="35" t="s">
        <v>1612</v>
      </c>
      <c r="B162" s="35" t="s">
        <v>568</v>
      </c>
      <c r="C162" s="35" t="s">
        <v>152</v>
      </c>
      <c r="D162" s="60">
        <v>1</v>
      </c>
      <c r="E162" s="48">
        <f>Tableau2[[#This Row],['[taille_totale_groupe_corrige']]]/Tableau2[[#This Row],['[nb_repondant_groupe']]]</f>
        <v>1</v>
      </c>
      <c r="F162" s="48"/>
      <c r="G162" s="48" t="str">
        <f>CONCATENATE(Tableau2[[#This Row],['[id_site_enq']]],"-",Tableau2[[#This Row],['[date_enq_num']]],"-",Tableau2[[#This Row],['[categorie_corrige']]])</f>
        <v>50-43235-</v>
      </c>
      <c r="H162" s="61">
        <v>1</v>
      </c>
      <c r="I162" s="35">
        <v>50</v>
      </c>
      <c r="J162" s="35" t="s">
        <v>795</v>
      </c>
      <c r="K162" s="36">
        <v>43235</v>
      </c>
      <c r="L162" s="37">
        <f t="shared" si="5"/>
        <v>43235</v>
      </c>
      <c r="M162" s="35">
        <v>17</v>
      </c>
      <c r="N162" s="35">
        <v>17</v>
      </c>
      <c r="P162" s="35">
        <v>43</v>
      </c>
      <c r="Q162" s="35">
        <v>4</v>
      </c>
      <c r="R162" s="60" t="str">
        <f>IF(OR(ISNUMBER(Tableau2[[#This Row],['[monvelo_musc']]]),ISNUMBER(Tableau2[[#This Row],['[monvelo_vae']]]),ISNUMBER(Tableau2[[#This Row],['[pret_musc']]]),ISNUMBER(Tableau2[[#This Row],['[pret_vae']]]),ISNUMBER(Tableau2[[#This Row],['[loc_vae']]]),ISNUMBER(Tableau2[[#This Row],['[loc_musc']]])),SUM(Tableau2[[#This Row],['[monvelo_musc']]:['[loc_vae']]]),"")</f>
        <v/>
      </c>
      <c r="S162" s="60" t="str">
        <f>IF(OR(ISNUMBER(Tableau2[[#This Row],['[monvelo_vae']]]),ISNUMBER(Tableau2[[#This Row],['[pret_vae']]]),ISNUMBER(Tableau2[[#This Row],['[loc_vae']]])),Tableau2[[#This Row],['[monvelo_vae']]]+Tableau2[[#This Row],['[pret_vae']]]+Tableau2[[#This Row],['[loc_vae']]],"")</f>
        <v/>
      </c>
      <c r="T162" s="60" t="str">
        <f>IF(OR(ISNUMBER(Tableau2[[#This Row],['[monvelo_musc']]]),ISNUMBER(Tableau2[[#This Row],['[pret_musc']]]),ISNUMBER(Tableau2[[#This Row],['[loc_musc']]])),Tableau2[[#This Row],['[monvelo_musc']]]+Tableau2[[#This Row],['[pret_musc']]]+Tableau2[[#This Row],['[loc_musc']]],"")</f>
        <v/>
      </c>
      <c r="U162" s="60" t="str">
        <f>IF(OR(ISNUMBER(Tableau2[[#This Row],['[loc_musc']]]),ISNUMBER(Tableau2[[#This Row],['[loc_vae']]])),Tableau2[[#This Row],['[loc_musc']]]+Tableau2[[#This Row],['[loc_vae']]],"")</f>
        <v/>
      </c>
      <c r="AL162" s="35" t="s">
        <v>1274</v>
      </c>
      <c r="AM162" s="48" t="s">
        <v>1274</v>
      </c>
      <c r="AN162" s="35" t="s">
        <v>50</v>
      </c>
      <c r="AP162" s="37">
        <v>18</v>
      </c>
      <c r="AQ162" s="72">
        <v>18</v>
      </c>
      <c r="AR162" s="72">
        <v>18</v>
      </c>
      <c r="AS162" s="72">
        <f>Tableau2[[#This Row],['[km_sortie_corrige']]]*Tableau2[[#This Row],['[coef_red']]]</f>
        <v>0</v>
      </c>
      <c r="AT162" s="72">
        <f>Tableau2[[#This Row],['[km_sortie_corrige']]]*Tableau2[[#This Row],['[coef_red']]]*IF(Tableau2[[#This Row],['[type_trajet']]]="Boucle",0.4,1)</f>
        <v>0</v>
      </c>
      <c r="AU162" s="35" t="s">
        <v>1276</v>
      </c>
      <c r="AW162" s="35" t="s">
        <v>1277</v>
      </c>
      <c r="AX162" s="35">
        <v>1</v>
      </c>
      <c r="AY162" s="35">
        <v>0</v>
      </c>
      <c r="AZ162" s="35">
        <v>0</v>
      </c>
      <c r="BA162" s="35">
        <v>0</v>
      </c>
      <c r="BB162" s="35">
        <v>0</v>
      </c>
      <c r="BC162" s="35">
        <v>0</v>
      </c>
      <c r="BD162" s="35">
        <v>0</v>
      </c>
      <c r="BE162" s="35">
        <v>0</v>
      </c>
      <c r="BH162" s="37">
        <v>0.3</v>
      </c>
      <c r="BI162" s="48" t="str">
        <f>IF(OR(Tableau2[[#This Row],['[type_groupe']]]="En famille",Tableau2[[#This Row],['[type_groupe']]]="Avec des amis",Tableau2[[#This Row],['[type_groupe']]]="En club",Tableau2[[#This Row],['[type_groupe']]]="En groupe avec une agence ou TO"),"En groupe",Tableau2[[#This Row],['[type_groupe']]])</f>
        <v>Seul</v>
      </c>
      <c r="BJ162"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Seul</v>
      </c>
      <c r="BK162" s="35" t="s">
        <v>1278</v>
      </c>
      <c r="BL162" s="35">
        <v>1</v>
      </c>
      <c r="BM162" s="35">
        <v>0</v>
      </c>
      <c r="BN162" s="35">
        <v>0</v>
      </c>
      <c r="BO162" s="35">
        <v>0</v>
      </c>
      <c r="BP162" s="35">
        <v>0</v>
      </c>
      <c r="BQ162" s="35">
        <v>0</v>
      </c>
      <c r="BR162" s="35">
        <v>0</v>
      </c>
      <c r="BU162" s="72">
        <f>Tableau2[[#This Row],['[nb_enfants']]]+Tableau2[[#This Row],['[nb_adultes']]]</f>
        <v>1</v>
      </c>
      <c r="BV162" s="72">
        <f>Tableau2[[#This Row],['[taille_totale_groupe']]]</f>
        <v>1</v>
      </c>
      <c r="BW162" s="37">
        <v>0</v>
      </c>
      <c r="BX162" s="37">
        <v>1</v>
      </c>
      <c r="BY162" s="35" t="s">
        <v>1279</v>
      </c>
      <c r="BZ162" s="35">
        <v>0</v>
      </c>
      <c r="CA162" s="35">
        <v>0</v>
      </c>
      <c r="CB162" s="35">
        <v>0</v>
      </c>
      <c r="CC162" s="35">
        <v>0</v>
      </c>
      <c r="CD162" s="35">
        <v>0</v>
      </c>
      <c r="CE162" s="35">
        <v>0</v>
      </c>
      <c r="CF162" s="35">
        <v>0</v>
      </c>
      <c r="CG162" s="35">
        <v>0</v>
      </c>
      <c r="CH162" s="35">
        <v>0</v>
      </c>
      <c r="CI162" s="35">
        <v>0</v>
      </c>
      <c r="CJ162" s="35">
        <v>0</v>
      </c>
      <c r="CK162" s="35">
        <v>0</v>
      </c>
      <c r="CL162" s="35">
        <v>1</v>
      </c>
      <c r="CQ162" s="35" t="s">
        <v>1292</v>
      </c>
      <c r="CR162" s="35">
        <v>1</v>
      </c>
      <c r="CS162" s="35">
        <v>0</v>
      </c>
      <c r="CT162" s="35">
        <v>0</v>
      </c>
      <c r="CU162" s="35">
        <v>0</v>
      </c>
      <c r="CV162" s="35">
        <v>0</v>
      </c>
      <c r="CW162" s="35">
        <v>0</v>
      </c>
      <c r="CX162" s="35">
        <v>0</v>
      </c>
      <c r="CY162" s="35">
        <v>0</v>
      </c>
      <c r="CZ162" s="35">
        <v>0</v>
      </c>
      <c r="DA162" s="35">
        <v>0</v>
      </c>
      <c r="DB162" s="35">
        <v>0</v>
      </c>
      <c r="DC162" s="35">
        <v>0</v>
      </c>
      <c r="DD162" s="35">
        <v>0</v>
      </c>
      <c r="DO162" s="35" t="s">
        <v>1817</v>
      </c>
      <c r="DP162" s="35">
        <v>0</v>
      </c>
      <c r="DQ162" s="35">
        <v>0</v>
      </c>
      <c r="DR162" s="35">
        <v>1</v>
      </c>
      <c r="DS162" s="35">
        <v>1</v>
      </c>
      <c r="DT162" s="35">
        <v>0</v>
      </c>
      <c r="DU162" s="35">
        <v>0</v>
      </c>
      <c r="DV162" s="35">
        <v>0</v>
      </c>
      <c r="DW162" s="35">
        <v>0</v>
      </c>
      <c r="DX162" s="35">
        <v>0</v>
      </c>
      <c r="DY162" s="35">
        <v>0</v>
      </c>
      <c r="DZ162" s="35">
        <v>0</v>
      </c>
      <c r="EA162" s="35">
        <v>0</v>
      </c>
      <c r="EB162" s="35">
        <v>0</v>
      </c>
      <c r="EC162" s="35">
        <v>0</v>
      </c>
      <c r="ED162" s="35">
        <v>0</v>
      </c>
      <c r="EE162" s="35">
        <v>0</v>
      </c>
      <c r="EL162" s="35">
        <v>4</v>
      </c>
      <c r="EM162" s="35">
        <v>3</v>
      </c>
      <c r="EN162" s="35">
        <v>3</v>
      </c>
      <c r="EO162" s="35">
        <v>2</v>
      </c>
      <c r="EP162" s="35" t="s">
        <v>1599</v>
      </c>
      <c r="EQ162" s="35">
        <v>4</v>
      </c>
      <c r="ER162" s="35">
        <v>3</v>
      </c>
      <c r="ES162" s="35" t="s">
        <v>1599</v>
      </c>
      <c r="ET162" s="35" t="s">
        <v>1599</v>
      </c>
      <c r="EU162" s="35" t="s">
        <v>1599</v>
      </c>
      <c r="EV162" s="35" t="s">
        <v>1599</v>
      </c>
      <c r="EW162" s="35" t="s">
        <v>1599</v>
      </c>
      <c r="EX162" s="35" t="s">
        <v>1599</v>
      </c>
      <c r="EY162" s="35" t="s">
        <v>1599</v>
      </c>
      <c r="EZ162" s="35" t="s">
        <v>1599</v>
      </c>
      <c r="FA162" s="35" t="s">
        <v>1599</v>
      </c>
      <c r="FB162" s="35" t="s">
        <v>1599</v>
      </c>
      <c r="FC162" s="35" t="s">
        <v>1599</v>
      </c>
      <c r="FD162" s="35" t="s">
        <v>1599</v>
      </c>
      <c r="FE162" s="35" t="s">
        <v>1599</v>
      </c>
      <c r="FF162" s="35" t="s">
        <v>1599</v>
      </c>
      <c r="FG162" s="35" t="s">
        <v>1599</v>
      </c>
      <c r="FH162" s="35" t="s">
        <v>1881</v>
      </c>
      <c r="FI162" s="35" t="s">
        <v>51</v>
      </c>
      <c r="FJ162"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excursionniste</v>
      </c>
      <c r="FK162" s="48" t="str">
        <f>IF(Tableau2[[#This Row],['[tour_exc']]]="excursionniste","exc",IF(Tableau2[[#This Row],['[categorie_corrige']]]="Itinérant","iti","tour"))</f>
        <v>exc</v>
      </c>
      <c r="FL162" s="48" t="str">
        <f>CONCATENATE(Tableau2[[#This Row],['[id_troncon']]],"-",Tableau2[[#This Row],['[profil']]])</f>
        <v>4-exc</v>
      </c>
      <c r="FM162" s="37"/>
      <c r="FN162" s="72" t="s">
        <v>1599</v>
      </c>
      <c r="FS162" s="48" t="str">
        <f>IF(AND(ISTEXT(Tableau2[[#This Row],['[mode_heb_regroupe']]]),Tableau2[[#This Row],['[mode_heb_regroupe']]]="Non marchand"),"Non marchand",IF(AND(ISTEXT(Tableau2[[#This Row],['[mode_heb_regroupe']]]),Tableau2[[#This Row],['[mode_heb_regroupe']]]&lt;&gt;"Non marchand"),"Marchand",""))</f>
        <v/>
      </c>
      <c r="FY162" s="60" t="str">
        <f>IF(ISNUMBER(Tableau2[[#This Row],['[distance_heb_enq']]]),Tableau2[[#This Row],['[distance_heb_enq']]]*(1.1+0.3*EXP(-Tableau2[[#This Row],['[distance_heb_enq']]]/20)),"")</f>
        <v/>
      </c>
      <c r="GM162" s="35"/>
      <c r="GN162" s="35" t="s">
        <v>1599</v>
      </c>
      <c r="GO162" s="35"/>
      <c r="GP162" s="35"/>
      <c r="GQ162" s="35"/>
      <c r="GY162" s="48"/>
      <c r="HB162" s="48" t="str">
        <f>IF(ISNUMBER(Tableau2[[#This Row],['[tour_dep_to']]]),Tableau2[[#This Row],['[tour_dep_to']]]/Tableau2[[#This Row],['[tour_to_nb_jour']]],"")</f>
        <v/>
      </c>
      <c r="HE162" s="20" t="s">
        <v>51</v>
      </c>
      <c r="HF162" s="48" t="str">
        <f>IF(AND(ISTEXT(Tableau2[[#This Row],['[intention_dep']]]),Tableau2[[#This Row],['[tour_exc']]]="excursionniste"),Tableau2[[#This Row],['[intention_dep']]],"")</f>
        <v>Non</v>
      </c>
      <c r="HG162" s="48" t="str">
        <f>IF(AND(ISTEXT(Tableau2[[#This Row],['[intention_dep']]]),Tableau2[[#This Row],['[tour_exc']]]="touriste"),Tableau2[[#This Row],['[intention_dep']]],"")</f>
        <v/>
      </c>
      <c r="HJ162" s="20"/>
      <c r="HN162" s="20" t="s">
        <v>1599</v>
      </c>
      <c r="HO162" s="20"/>
      <c r="HP162" s="20" t="s">
        <v>1599</v>
      </c>
      <c r="HQ162" s="20"/>
      <c r="HR162" s="20" t="s">
        <v>1599</v>
      </c>
      <c r="HS162" s="20"/>
      <c r="HT162" s="20" t="s">
        <v>1599</v>
      </c>
      <c r="HU162" s="20"/>
      <c r="HX162" s="20" t="s">
        <v>1599</v>
      </c>
      <c r="JW162"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
      </c>
      <c r="JX162"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162" s="35" t="s">
        <v>1325</v>
      </c>
      <c r="KA162" s="35">
        <v>1</v>
      </c>
      <c r="KB162" s="35">
        <v>0</v>
      </c>
      <c r="KC162" s="35">
        <v>0</v>
      </c>
      <c r="KD162" s="35"/>
      <c r="KE162" s="48"/>
      <c r="KF162" s="35" t="s">
        <v>795</v>
      </c>
      <c r="KG162" s="48"/>
      <c r="KH162" s="44">
        <v>17000</v>
      </c>
      <c r="KI162" s="35" t="s">
        <v>1281</v>
      </c>
      <c r="KL162" s="48" t="str">
        <f>IF(ISNUMBER(Tableau2[[#This Row],['[distance_domicile_enq']]]),Tableau2[[#This Row],['[distance_domicile_enq']]]*(1.1+0.3*EXP(-Tableau2[[#This Row],['[distance_domicile_enq']]]/20)),"")</f>
        <v/>
      </c>
      <c r="KN162" s="48"/>
      <c r="KO162" s="48"/>
      <c r="KP162" s="35">
        <v>47</v>
      </c>
      <c r="KQ162" s="35" t="s">
        <v>1282</v>
      </c>
      <c r="KR162" s="35" t="s">
        <v>1345</v>
      </c>
      <c r="KS162" s="35"/>
      <c r="KU162" s="35">
        <v>550</v>
      </c>
      <c r="KW162" s="35" t="s">
        <v>1284</v>
      </c>
    </row>
    <row r="163" spans="1:311" x14ac:dyDescent="0.2">
      <c r="A163" s="35" t="s">
        <v>1612</v>
      </c>
      <c r="B163" s="35" t="s">
        <v>568</v>
      </c>
      <c r="C163" s="35" t="s">
        <v>154</v>
      </c>
      <c r="D163" s="60">
        <v>1</v>
      </c>
      <c r="E163" s="48">
        <f>Tableau2[[#This Row],['[taille_totale_groupe_corrige']]]/Tableau2[[#This Row],['[nb_repondant_groupe']]]</f>
        <v>1</v>
      </c>
      <c r="F163" s="48"/>
      <c r="G163" s="48" t="str">
        <f>CONCATENATE(Tableau2[[#This Row],['[id_site_enq']]],"-",Tableau2[[#This Row],['[date_enq_num']]],"-",Tableau2[[#This Row],['[categorie_corrige']]])</f>
        <v>50-43235-</v>
      </c>
      <c r="H163" s="61">
        <v>1</v>
      </c>
      <c r="I163" s="35">
        <v>50</v>
      </c>
      <c r="J163" s="35" t="s">
        <v>795</v>
      </c>
      <c r="K163" s="36">
        <v>43235</v>
      </c>
      <c r="L163" s="37">
        <f t="shared" si="5"/>
        <v>43235</v>
      </c>
      <c r="M163" s="35">
        <v>17</v>
      </c>
      <c r="N163" s="35">
        <v>17</v>
      </c>
      <c r="P163" s="35">
        <v>43</v>
      </c>
      <c r="Q163" s="35">
        <v>4</v>
      </c>
      <c r="R163" s="60" t="str">
        <f>IF(OR(ISNUMBER(Tableau2[[#This Row],['[monvelo_musc']]]),ISNUMBER(Tableau2[[#This Row],['[monvelo_vae']]]),ISNUMBER(Tableau2[[#This Row],['[pret_musc']]]),ISNUMBER(Tableau2[[#This Row],['[pret_vae']]]),ISNUMBER(Tableau2[[#This Row],['[loc_vae']]]),ISNUMBER(Tableau2[[#This Row],['[loc_musc']]])),SUM(Tableau2[[#This Row],['[monvelo_musc']]:['[loc_vae']]]),"")</f>
        <v/>
      </c>
      <c r="S163" s="60" t="str">
        <f>IF(OR(ISNUMBER(Tableau2[[#This Row],['[monvelo_vae']]]),ISNUMBER(Tableau2[[#This Row],['[pret_vae']]]),ISNUMBER(Tableau2[[#This Row],['[loc_vae']]])),Tableau2[[#This Row],['[monvelo_vae']]]+Tableau2[[#This Row],['[pret_vae']]]+Tableau2[[#This Row],['[loc_vae']]],"")</f>
        <v/>
      </c>
      <c r="T163" s="60" t="str">
        <f>IF(OR(ISNUMBER(Tableau2[[#This Row],['[monvelo_musc']]]),ISNUMBER(Tableau2[[#This Row],['[pret_musc']]]),ISNUMBER(Tableau2[[#This Row],['[loc_musc']]])),Tableau2[[#This Row],['[monvelo_musc']]]+Tableau2[[#This Row],['[pret_musc']]]+Tableau2[[#This Row],['[loc_musc']]],"")</f>
        <v/>
      </c>
      <c r="U163" s="60" t="str">
        <f>IF(OR(ISNUMBER(Tableau2[[#This Row],['[loc_musc']]]),ISNUMBER(Tableau2[[#This Row],['[loc_vae']]])),Tableau2[[#This Row],['[loc_musc']]]+Tableau2[[#This Row],['[loc_vae']]],"")</f>
        <v/>
      </c>
      <c r="AL163" s="35" t="s">
        <v>1274</v>
      </c>
      <c r="AM163" s="48" t="s">
        <v>1274</v>
      </c>
      <c r="AN163" s="35" t="s">
        <v>1275</v>
      </c>
      <c r="AP163" s="37">
        <v>15</v>
      </c>
      <c r="AQ163" s="72">
        <v>15</v>
      </c>
      <c r="AR163" s="72">
        <v>15</v>
      </c>
      <c r="AS163" s="72">
        <f>Tableau2[[#This Row],['[km_sortie_corrige']]]*Tableau2[[#This Row],['[coef_red']]]</f>
        <v>0</v>
      </c>
      <c r="AT163" s="72">
        <f>Tableau2[[#This Row],['[km_sortie_corrige']]]*Tableau2[[#This Row],['[coef_red']]]*IF(Tableau2[[#This Row],['[type_trajet']]]="Boucle",0.4,1)</f>
        <v>0</v>
      </c>
      <c r="AU163" s="35" t="s">
        <v>1276</v>
      </c>
      <c r="AW163" s="35" t="s">
        <v>1277</v>
      </c>
      <c r="AX163" s="35">
        <v>1</v>
      </c>
      <c r="AY163" s="35">
        <v>0</v>
      </c>
      <c r="AZ163" s="35">
        <v>0</v>
      </c>
      <c r="BA163" s="35">
        <v>0</v>
      </c>
      <c r="BB163" s="35">
        <v>0</v>
      </c>
      <c r="BC163" s="35">
        <v>0</v>
      </c>
      <c r="BD163" s="35">
        <v>0</v>
      </c>
      <c r="BE163" s="35">
        <v>0</v>
      </c>
      <c r="BI163" s="48" t="str">
        <f>IF(OR(Tableau2[[#This Row],['[type_groupe']]]="En famille",Tableau2[[#This Row],['[type_groupe']]]="Avec des amis",Tableau2[[#This Row],['[type_groupe']]]="En club",Tableau2[[#This Row],['[type_groupe']]]="En groupe avec une agence ou TO"),"En groupe",Tableau2[[#This Row],['[type_groupe']]])</f>
        <v>Seul</v>
      </c>
      <c r="BJ163"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Seul</v>
      </c>
      <c r="BK163" s="35" t="s">
        <v>1278</v>
      </c>
      <c r="BL163" s="35">
        <v>1</v>
      </c>
      <c r="BM163" s="35">
        <v>0</v>
      </c>
      <c r="BN163" s="35">
        <v>0</v>
      </c>
      <c r="BO163" s="35">
        <v>0</v>
      </c>
      <c r="BP163" s="35">
        <v>0</v>
      </c>
      <c r="BQ163" s="35">
        <v>0</v>
      </c>
      <c r="BR163" s="35">
        <v>0</v>
      </c>
      <c r="BU163" s="72">
        <f>Tableau2[[#This Row],['[nb_enfants']]]+Tableau2[[#This Row],['[nb_adultes']]]</f>
        <v>1</v>
      </c>
      <c r="BV163" s="72">
        <f>Tableau2[[#This Row],['[taille_totale_groupe']]]</f>
        <v>1</v>
      </c>
      <c r="BW163" s="37">
        <v>0</v>
      </c>
      <c r="BX163" s="37">
        <v>1</v>
      </c>
      <c r="BY163" s="35" t="s">
        <v>1288</v>
      </c>
      <c r="BZ163" s="35">
        <v>1</v>
      </c>
      <c r="CA163" s="35">
        <v>0</v>
      </c>
      <c r="CB163" s="35">
        <v>0</v>
      </c>
      <c r="CC163" s="35">
        <v>0</v>
      </c>
      <c r="CD163" s="35">
        <v>0</v>
      </c>
      <c r="CE163" s="35">
        <v>0</v>
      </c>
      <c r="CF163" s="35">
        <v>0</v>
      </c>
      <c r="CG163" s="35">
        <v>0</v>
      </c>
      <c r="CH163" s="35">
        <v>0</v>
      </c>
      <c r="CI163" s="35">
        <v>0</v>
      </c>
      <c r="CJ163" s="35">
        <v>0</v>
      </c>
      <c r="CK163" s="35">
        <v>0</v>
      </c>
      <c r="CL163" s="35">
        <v>0</v>
      </c>
      <c r="CO163" s="35" t="s">
        <v>1291</v>
      </c>
      <c r="CP163" s="35">
        <v>2</v>
      </c>
      <c r="CQ163" s="35" t="s">
        <v>1772</v>
      </c>
      <c r="CR163" s="35">
        <v>0</v>
      </c>
      <c r="CS163" s="35">
        <v>0</v>
      </c>
      <c r="CT163" s="35">
        <v>0</v>
      </c>
      <c r="CU163" s="35">
        <v>0</v>
      </c>
      <c r="CV163" s="35">
        <v>0</v>
      </c>
      <c r="CW163" s="35">
        <v>0</v>
      </c>
      <c r="CX163" s="35">
        <v>0</v>
      </c>
      <c r="CY163" s="35">
        <v>0</v>
      </c>
      <c r="CZ163" s="35">
        <v>0</v>
      </c>
      <c r="DA163" s="35">
        <v>0</v>
      </c>
      <c r="DB163" s="35">
        <v>0</v>
      </c>
      <c r="DC163" s="35">
        <v>1</v>
      </c>
      <c r="DD163" s="35">
        <v>0</v>
      </c>
      <c r="DO163" s="35" t="s">
        <v>1316</v>
      </c>
      <c r="DP163" s="35">
        <v>0</v>
      </c>
      <c r="DQ163" s="35">
        <v>0</v>
      </c>
      <c r="DR163" s="35">
        <v>0</v>
      </c>
      <c r="DS163" s="35">
        <v>0</v>
      </c>
      <c r="DT163" s="35">
        <v>0</v>
      </c>
      <c r="DU163" s="35">
        <v>0</v>
      </c>
      <c r="DV163" s="35">
        <v>0</v>
      </c>
      <c r="DW163" s="35">
        <v>0</v>
      </c>
      <c r="DX163" s="35">
        <v>0</v>
      </c>
      <c r="DY163" s="35">
        <v>0</v>
      </c>
      <c r="DZ163" s="35">
        <v>0</v>
      </c>
      <c r="EA163" s="35">
        <v>0</v>
      </c>
      <c r="EB163" s="35">
        <v>0</v>
      </c>
      <c r="EC163" s="35">
        <v>1</v>
      </c>
      <c r="ED163" s="35">
        <v>0</v>
      </c>
      <c r="EE163" s="35">
        <v>0</v>
      </c>
      <c r="EL163" s="35">
        <v>4</v>
      </c>
      <c r="EM163" s="35">
        <v>3</v>
      </c>
      <c r="EN163" s="35">
        <v>3</v>
      </c>
      <c r="EO163" s="35">
        <v>4</v>
      </c>
      <c r="EP163" s="35">
        <v>1</v>
      </c>
      <c r="EQ163" s="35">
        <v>2</v>
      </c>
      <c r="ER163" s="35">
        <v>3</v>
      </c>
      <c r="ES163" s="35">
        <v>4</v>
      </c>
      <c r="ET163" s="35">
        <v>4</v>
      </c>
      <c r="EU163" s="35">
        <v>4</v>
      </c>
      <c r="EV163" s="35">
        <v>4</v>
      </c>
      <c r="EW163" s="35">
        <v>4</v>
      </c>
      <c r="EX163" s="35">
        <v>3</v>
      </c>
      <c r="EY163" s="35">
        <v>2</v>
      </c>
      <c r="EZ163" s="35">
        <v>3</v>
      </c>
      <c r="FA163" s="35">
        <v>3</v>
      </c>
      <c r="FB163" s="35">
        <v>3</v>
      </c>
      <c r="FC163" s="35">
        <v>3</v>
      </c>
      <c r="FD163" s="35">
        <v>3</v>
      </c>
      <c r="FE163" s="35">
        <v>3</v>
      </c>
      <c r="FF163" s="35" t="s">
        <v>1599</v>
      </c>
      <c r="FG163" s="35" t="s">
        <v>1599</v>
      </c>
      <c r="FH163" s="35" t="s">
        <v>1296</v>
      </c>
      <c r="FI163" s="35" t="s">
        <v>51</v>
      </c>
      <c r="FJ163"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excursionniste</v>
      </c>
      <c r="FK163" s="48" t="str">
        <f>IF(Tableau2[[#This Row],['[tour_exc']]]="excursionniste","exc",IF(Tableau2[[#This Row],['[categorie_corrige']]]="Itinérant","iti","tour"))</f>
        <v>exc</v>
      </c>
      <c r="FL163" s="48" t="str">
        <f>CONCATENATE(Tableau2[[#This Row],['[id_troncon']]],"-",Tableau2[[#This Row],['[profil']]])</f>
        <v>4-exc</v>
      </c>
      <c r="FM163" s="37"/>
      <c r="FN163" s="72" t="s">
        <v>1599</v>
      </c>
      <c r="FS163" s="48" t="str">
        <f>IF(AND(ISTEXT(Tableau2[[#This Row],['[mode_heb_regroupe']]]),Tableau2[[#This Row],['[mode_heb_regroupe']]]="Non marchand"),"Non marchand",IF(AND(ISTEXT(Tableau2[[#This Row],['[mode_heb_regroupe']]]),Tableau2[[#This Row],['[mode_heb_regroupe']]]&lt;&gt;"Non marchand"),"Marchand",""))</f>
        <v/>
      </c>
      <c r="FY163" s="60" t="str">
        <f>IF(ISNUMBER(Tableau2[[#This Row],['[distance_heb_enq']]]),Tableau2[[#This Row],['[distance_heb_enq']]]*(1.1+0.3*EXP(-Tableau2[[#This Row],['[distance_heb_enq']]]/20)),"")</f>
        <v/>
      </c>
      <c r="GM163" s="35"/>
      <c r="GN163" s="35" t="s">
        <v>1599</v>
      </c>
      <c r="GO163" s="35"/>
      <c r="GP163" s="35"/>
      <c r="GQ163" s="35"/>
      <c r="GY163" s="48"/>
      <c r="HB163" s="48" t="str">
        <f>IF(ISNUMBER(Tableau2[[#This Row],['[tour_dep_to']]]),Tableau2[[#This Row],['[tour_dep_to']]]/Tableau2[[#This Row],['[tour_to_nb_jour']]],"")</f>
        <v/>
      </c>
      <c r="HE163" s="20" t="s">
        <v>51</v>
      </c>
      <c r="HF163" s="48" t="str">
        <f>IF(AND(ISTEXT(Tableau2[[#This Row],['[intention_dep']]]),Tableau2[[#This Row],['[tour_exc']]]="excursionniste"),Tableau2[[#This Row],['[intention_dep']]],"")</f>
        <v>Non</v>
      </c>
      <c r="HG163" s="48" t="str">
        <f>IF(AND(ISTEXT(Tableau2[[#This Row],['[intention_dep']]]),Tableau2[[#This Row],['[tour_exc']]]="touriste"),Tableau2[[#This Row],['[intention_dep']]],"")</f>
        <v/>
      </c>
      <c r="HJ163" s="20"/>
      <c r="HN163" s="20" t="s">
        <v>1599</v>
      </c>
      <c r="HO163" s="20"/>
      <c r="HP163" s="20" t="s">
        <v>1599</v>
      </c>
      <c r="HQ163" s="20"/>
      <c r="HR163" s="20" t="s">
        <v>1599</v>
      </c>
      <c r="HS163" s="20"/>
      <c r="HT163" s="20" t="s">
        <v>1599</v>
      </c>
      <c r="HU163" s="20"/>
      <c r="HX163" s="20" t="s">
        <v>1599</v>
      </c>
      <c r="JW163"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
      </c>
      <c r="JX163"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163" s="35" t="s">
        <v>1325</v>
      </c>
      <c r="KA163" s="35">
        <v>1</v>
      </c>
      <c r="KB163" s="35">
        <v>0</v>
      </c>
      <c r="KC163" s="35">
        <v>0</v>
      </c>
      <c r="KD163" s="35"/>
      <c r="KE163" s="48"/>
      <c r="KF163" s="35" t="s">
        <v>795</v>
      </c>
      <c r="KG163" s="48"/>
      <c r="KH163" s="44">
        <v>17000</v>
      </c>
      <c r="KI163" s="35" t="s">
        <v>1281</v>
      </c>
      <c r="KL163" s="48" t="str">
        <f>IF(ISNUMBER(Tableau2[[#This Row],['[distance_domicile_enq']]]),Tableau2[[#This Row],['[distance_domicile_enq']]]*(1.1+0.3*EXP(-Tableau2[[#This Row],['[distance_domicile_enq']]]/20)),"")</f>
        <v/>
      </c>
      <c r="KN163" s="48"/>
      <c r="KO163" s="48"/>
      <c r="KP163" s="35">
        <v>28</v>
      </c>
      <c r="KQ163" s="35" t="s">
        <v>1301</v>
      </c>
      <c r="KR163" s="35" t="s">
        <v>1309</v>
      </c>
      <c r="KS163" s="35"/>
      <c r="KU163" s="35">
        <v>1800</v>
      </c>
      <c r="KW163" s="35" t="s">
        <v>1303</v>
      </c>
    </row>
    <row r="164" spans="1:311" x14ac:dyDescent="0.2">
      <c r="A164" s="35" t="s">
        <v>1612</v>
      </c>
      <c r="B164" s="35" t="s">
        <v>568</v>
      </c>
      <c r="C164" s="35" t="s">
        <v>155</v>
      </c>
      <c r="D164" s="60">
        <v>1</v>
      </c>
      <c r="E164" s="48">
        <f>Tableau2[[#This Row],['[taille_totale_groupe_corrige']]]/Tableau2[[#This Row],['[nb_repondant_groupe']]]</f>
        <v>1</v>
      </c>
      <c r="F164" s="48"/>
      <c r="G164" s="48" t="str">
        <f>CONCATENATE(Tableau2[[#This Row],['[id_site_enq']]],"-",Tableau2[[#This Row],['[date_enq_num']]],"-",Tableau2[[#This Row],['[categorie_corrige']]])</f>
        <v>50-43235-</v>
      </c>
      <c r="H164" s="61">
        <v>1</v>
      </c>
      <c r="I164" s="35">
        <v>50</v>
      </c>
      <c r="J164" s="35" t="s">
        <v>795</v>
      </c>
      <c r="K164" s="36">
        <v>43235</v>
      </c>
      <c r="L164" s="37">
        <f t="shared" si="5"/>
        <v>43235</v>
      </c>
      <c r="M164" s="35">
        <v>17</v>
      </c>
      <c r="N164" s="35">
        <v>17</v>
      </c>
      <c r="P164" s="35">
        <v>43</v>
      </c>
      <c r="Q164" s="35">
        <v>4</v>
      </c>
      <c r="R164" s="60" t="str">
        <f>IF(OR(ISNUMBER(Tableau2[[#This Row],['[monvelo_musc']]]),ISNUMBER(Tableau2[[#This Row],['[monvelo_vae']]]),ISNUMBER(Tableau2[[#This Row],['[pret_musc']]]),ISNUMBER(Tableau2[[#This Row],['[pret_vae']]]),ISNUMBER(Tableau2[[#This Row],['[loc_vae']]]),ISNUMBER(Tableau2[[#This Row],['[loc_musc']]])),SUM(Tableau2[[#This Row],['[monvelo_musc']]:['[loc_vae']]]),"")</f>
        <v/>
      </c>
      <c r="S164" s="60" t="str">
        <f>IF(OR(ISNUMBER(Tableau2[[#This Row],['[monvelo_vae']]]),ISNUMBER(Tableau2[[#This Row],['[pret_vae']]]),ISNUMBER(Tableau2[[#This Row],['[loc_vae']]])),Tableau2[[#This Row],['[monvelo_vae']]]+Tableau2[[#This Row],['[pret_vae']]]+Tableau2[[#This Row],['[loc_vae']]],"")</f>
        <v/>
      </c>
      <c r="T164" s="60" t="str">
        <f>IF(OR(ISNUMBER(Tableau2[[#This Row],['[monvelo_musc']]]),ISNUMBER(Tableau2[[#This Row],['[pret_musc']]]),ISNUMBER(Tableau2[[#This Row],['[loc_musc']]])),Tableau2[[#This Row],['[monvelo_musc']]]+Tableau2[[#This Row],['[pret_musc']]]+Tableau2[[#This Row],['[loc_musc']]],"")</f>
        <v/>
      </c>
      <c r="U164" s="60" t="str">
        <f>IF(OR(ISNUMBER(Tableau2[[#This Row],['[loc_musc']]]),ISNUMBER(Tableau2[[#This Row],['[loc_vae']]])),Tableau2[[#This Row],['[loc_musc']]]+Tableau2[[#This Row],['[loc_vae']]],"")</f>
        <v/>
      </c>
      <c r="AL164" s="35" t="s">
        <v>1274</v>
      </c>
      <c r="AM164" s="48" t="s">
        <v>1274</v>
      </c>
      <c r="AN164" s="35" t="s">
        <v>50</v>
      </c>
      <c r="AP164" s="37">
        <v>16</v>
      </c>
      <c r="AQ164" s="72">
        <v>16</v>
      </c>
      <c r="AR164" s="72">
        <v>16</v>
      </c>
      <c r="AS164" s="72">
        <f>Tableau2[[#This Row],['[km_sortie_corrige']]]*Tableau2[[#This Row],['[coef_red']]]</f>
        <v>0</v>
      </c>
      <c r="AT164" s="72">
        <f>Tableau2[[#This Row],['[km_sortie_corrige']]]*Tableau2[[#This Row],['[coef_red']]]*IF(Tableau2[[#This Row],['[type_trajet']]]="Boucle",0.4,1)</f>
        <v>0</v>
      </c>
      <c r="AU164" s="35" t="s">
        <v>1276</v>
      </c>
      <c r="AW164" s="35" t="s">
        <v>1277</v>
      </c>
      <c r="AX164" s="35">
        <v>1</v>
      </c>
      <c r="AY164" s="35">
        <v>0</v>
      </c>
      <c r="AZ164" s="35">
        <v>0</v>
      </c>
      <c r="BA164" s="35">
        <v>0</v>
      </c>
      <c r="BB164" s="35">
        <v>0</v>
      </c>
      <c r="BC164" s="35">
        <v>0</v>
      </c>
      <c r="BD164" s="35">
        <v>0</v>
      </c>
      <c r="BE164" s="35">
        <v>0</v>
      </c>
      <c r="BH164" s="37">
        <v>0</v>
      </c>
      <c r="BI164" s="48" t="str">
        <f>IF(OR(Tableau2[[#This Row],['[type_groupe']]]="En famille",Tableau2[[#This Row],['[type_groupe']]]="Avec des amis",Tableau2[[#This Row],['[type_groupe']]]="En club",Tableau2[[#This Row],['[type_groupe']]]="En groupe avec une agence ou TO"),"En groupe",Tableau2[[#This Row],['[type_groupe']]])</f>
        <v>Seul</v>
      </c>
      <c r="BJ164"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Seul</v>
      </c>
      <c r="BK164" s="35" t="s">
        <v>1278</v>
      </c>
      <c r="BL164" s="35">
        <v>1</v>
      </c>
      <c r="BM164" s="35">
        <v>0</v>
      </c>
      <c r="BN164" s="35">
        <v>0</v>
      </c>
      <c r="BO164" s="35">
        <v>0</v>
      </c>
      <c r="BP164" s="35">
        <v>0</v>
      </c>
      <c r="BQ164" s="35">
        <v>0</v>
      </c>
      <c r="BR164" s="35">
        <v>0</v>
      </c>
      <c r="BU164" s="72">
        <f>Tableau2[[#This Row],['[nb_enfants']]]+Tableau2[[#This Row],['[nb_adultes']]]</f>
        <v>1</v>
      </c>
      <c r="BV164" s="72">
        <f>Tableau2[[#This Row],['[taille_totale_groupe']]]</f>
        <v>1</v>
      </c>
      <c r="BW164" s="37">
        <v>0</v>
      </c>
      <c r="BX164" s="37">
        <v>1</v>
      </c>
      <c r="BY164" s="35" t="s">
        <v>1279</v>
      </c>
      <c r="BZ164" s="35">
        <v>0</v>
      </c>
      <c r="CA164" s="35">
        <v>0</v>
      </c>
      <c r="CB164" s="35">
        <v>0</v>
      </c>
      <c r="CC164" s="35">
        <v>0</v>
      </c>
      <c r="CD164" s="35">
        <v>0</v>
      </c>
      <c r="CE164" s="35">
        <v>0</v>
      </c>
      <c r="CF164" s="35">
        <v>0</v>
      </c>
      <c r="CG164" s="35">
        <v>0</v>
      </c>
      <c r="CH164" s="35">
        <v>0</v>
      </c>
      <c r="CI164" s="35">
        <v>0</v>
      </c>
      <c r="CJ164" s="35">
        <v>0</v>
      </c>
      <c r="CK164" s="35">
        <v>0</v>
      </c>
      <c r="CL164" s="35">
        <v>1</v>
      </c>
      <c r="CQ164" s="35" t="s">
        <v>1772</v>
      </c>
      <c r="CR164" s="35">
        <v>0</v>
      </c>
      <c r="CS164" s="35">
        <v>0</v>
      </c>
      <c r="CT164" s="35">
        <v>0</v>
      </c>
      <c r="CU164" s="35">
        <v>0</v>
      </c>
      <c r="CV164" s="35">
        <v>0</v>
      </c>
      <c r="CW164" s="35">
        <v>0</v>
      </c>
      <c r="CX164" s="35">
        <v>0</v>
      </c>
      <c r="CY164" s="35">
        <v>0</v>
      </c>
      <c r="CZ164" s="35">
        <v>0</v>
      </c>
      <c r="DA164" s="35">
        <v>0</v>
      </c>
      <c r="DB164" s="35">
        <v>0</v>
      </c>
      <c r="DC164" s="35">
        <v>1</v>
      </c>
      <c r="DD164" s="35">
        <v>0</v>
      </c>
      <c r="DO164" s="35" t="s">
        <v>1280</v>
      </c>
      <c r="DP164" s="35">
        <v>0</v>
      </c>
      <c r="DQ164" s="35">
        <v>0</v>
      </c>
      <c r="DR164" s="35">
        <v>0</v>
      </c>
      <c r="DS164" s="35">
        <v>0</v>
      </c>
      <c r="DT164" s="35">
        <v>0</v>
      </c>
      <c r="DU164" s="35">
        <v>0</v>
      </c>
      <c r="DV164" s="35">
        <v>0</v>
      </c>
      <c r="DW164" s="35">
        <v>0</v>
      </c>
      <c r="DX164" s="35">
        <v>0</v>
      </c>
      <c r="DY164" s="35">
        <v>0</v>
      </c>
      <c r="DZ164" s="35">
        <v>0</v>
      </c>
      <c r="EA164" s="35">
        <v>0</v>
      </c>
      <c r="EB164" s="35">
        <v>0</v>
      </c>
      <c r="EC164" s="35">
        <v>0</v>
      </c>
      <c r="ED164" s="35">
        <v>1</v>
      </c>
      <c r="EE164" s="35">
        <v>0</v>
      </c>
      <c r="EL164" s="35">
        <v>4</v>
      </c>
      <c r="EM164" s="35">
        <v>4</v>
      </c>
      <c r="EN164" s="35">
        <v>4</v>
      </c>
      <c r="EO164" s="35">
        <v>4</v>
      </c>
      <c r="EP164" s="35">
        <v>1</v>
      </c>
      <c r="EQ164" s="35">
        <v>3</v>
      </c>
      <c r="ER164" s="35">
        <v>3</v>
      </c>
      <c r="ES164" s="35">
        <v>4</v>
      </c>
      <c r="ET164" s="35">
        <v>4</v>
      </c>
      <c r="EU164" s="35">
        <v>1</v>
      </c>
      <c r="EV164" s="35">
        <v>1</v>
      </c>
      <c r="EW164" s="35">
        <v>1</v>
      </c>
      <c r="EX164" s="35" t="s">
        <v>1599</v>
      </c>
      <c r="EY164" s="35" t="s">
        <v>1599</v>
      </c>
      <c r="EZ164" s="35" t="s">
        <v>1599</v>
      </c>
      <c r="FA164" s="35" t="s">
        <v>1599</v>
      </c>
      <c r="FB164" s="35">
        <v>1</v>
      </c>
      <c r="FC164" s="35">
        <v>1</v>
      </c>
      <c r="FD164" s="35">
        <v>1</v>
      </c>
      <c r="FE164" s="35">
        <v>1</v>
      </c>
      <c r="FF164" s="35">
        <v>1</v>
      </c>
      <c r="FG164" s="35">
        <v>1</v>
      </c>
      <c r="FH164" s="35" t="s">
        <v>1881</v>
      </c>
      <c r="FI164" s="35" t="s">
        <v>51</v>
      </c>
      <c r="FJ164"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excursionniste</v>
      </c>
      <c r="FK164" s="48" t="str">
        <f>IF(Tableau2[[#This Row],['[tour_exc']]]="excursionniste","exc",IF(Tableau2[[#This Row],['[categorie_corrige']]]="Itinérant","iti","tour"))</f>
        <v>exc</v>
      </c>
      <c r="FL164" s="48" t="str">
        <f>CONCATENATE(Tableau2[[#This Row],['[id_troncon']]],"-",Tableau2[[#This Row],['[profil']]])</f>
        <v>4-exc</v>
      </c>
      <c r="FM164" s="37"/>
      <c r="FN164" s="72" t="s">
        <v>1599</v>
      </c>
      <c r="FS164" s="48" t="str">
        <f>IF(AND(ISTEXT(Tableau2[[#This Row],['[mode_heb_regroupe']]]),Tableau2[[#This Row],['[mode_heb_regroupe']]]="Non marchand"),"Non marchand",IF(AND(ISTEXT(Tableau2[[#This Row],['[mode_heb_regroupe']]]),Tableau2[[#This Row],['[mode_heb_regroupe']]]&lt;&gt;"Non marchand"),"Marchand",""))</f>
        <v/>
      </c>
      <c r="FY164" s="60" t="str">
        <f>IF(ISNUMBER(Tableau2[[#This Row],['[distance_heb_enq']]]),Tableau2[[#This Row],['[distance_heb_enq']]]*(1.1+0.3*EXP(-Tableau2[[#This Row],['[distance_heb_enq']]]/20)),"")</f>
        <v/>
      </c>
      <c r="GM164" s="35"/>
      <c r="GN164" s="35" t="s">
        <v>1599</v>
      </c>
      <c r="GO164" s="35"/>
      <c r="GP164" s="35"/>
      <c r="GQ164" s="35"/>
      <c r="GY164" s="48"/>
      <c r="HB164" s="48" t="str">
        <f>IF(ISNUMBER(Tableau2[[#This Row],['[tour_dep_to']]]),Tableau2[[#This Row],['[tour_dep_to']]]/Tableau2[[#This Row],['[tour_to_nb_jour']]],"")</f>
        <v/>
      </c>
      <c r="HE164" s="20" t="s">
        <v>51</v>
      </c>
      <c r="HF164" s="48" t="str">
        <f>IF(AND(ISTEXT(Tableau2[[#This Row],['[intention_dep']]]),Tableau2[[#This Row],['[tour_exc']]]="excursionniste"),Tableau2[[#This Row],['[intention_dep']]],"")</f>
        <v>Non</v>
      </c>
      <c r="HG164" s="48" t="str">
        <f>IF(AND(ISTEXT(Tableau2[[#This Row],['[intention_dep']]]),Tableau2[[#This Row],['[tour_exc']]]="touriste"),Tableau2[[#This Row],['[intention_dep']]],"")</f>
        <v/>
      </c>
      <c r="HJ164" s="20"/>
      <c r="HN164" s="20" t="s">
        <v>1599</v>
      </c>
      <c r="HO164" s="20"/>
      <c r="HP164" s="20" t="s">
        <v>1599</v>
      </c>
      <c r="HQ164" s="20"/>
      <c r="HR164" s="20" t="s">
        <v>1599</v>
      </c>
      <c r="HS164" s="20"/>
      <c r="HT164" s="20" t="s">
        <v>1599</v>
      </c>
      <c r="HU164" s="20"/>
      <c r="HX164" s="20" t="s">
        <v>1599</v>
      </c>
      <c r="JW164"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
      </c>
      <c r="JX164"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164" s="35" t="s">
        <v>1923</v>
      </c>
      <c r="KA164" s="35">
        <v>0</v>
      </c>
      <c r="KB164" s="35">
        <v>1</v>
      </c>
      <c r="KC164" s="35">
        <v>0</v>
      </c>
      <c r="KD164" s="35"/>
      <c r="KE164" s="48"/>
      <c r="KF164" s="35" t="s">
        <v>795</v>
      </c>
      <c r="KG164" s="48"/>
      <c r="KH164" s="44">
        <v>17000</v>
      </c>
      <c r="KI164" s="35" t="s">
        <v>1281</v>
      </c>
      <c r="KL164" s="48" t="str">
        <f>IF(ISNUMBER(Tableau2[[#This Row],['[distance_domicile_enq']]]),Tableau2[[#This Row],['[distance_domicile_enq']]]*(1.1+0.3*EXP(-Tableau2[[#This Row],['[distance_domicile_enq']]]/20)),"")</f>
        <v/>
      </c>
      <c r="KN164" s="48"/>
      <c r="KO164" s="48"/>
      <c r="KP164" s="35">
        <v>58</v>
      </c>
      <c r="KQ164" s="35" t="s">
        <v>1301</v>
      </c>
      <c r="KR164" s="35" t="s">
        <v>1345</v>
      </c>
      <c r="KS164" s="35"/>
      <c r="KU164" s="35">
        <v>3000</v>
      </c>
      <c r="KW164" s="35" t="s">
        <v>1284</v>
      </c>
    </row>
    <row r="165" spans="1:311" x14ac:dyDescent="0.2">
      <c r="A165" s="35" t="s">
        <v>1612</v>
      </c>
      <c r="B165" s="35" t="s">
        <v>568</v>
      </c>
      <c r="C165" s="35" t="s">
        <v>156</v>
      </c>
      <c r="D165" s="60">
        <v>1</v>
      </c>
      <c r="E165" s="48">
        <f>Tableau2[[#This Row],['[taille_totale_groupe_corrige']]]/Tableau2[[#This Row],['[nb_repondant_groupe']]]</f>
        <v>2</v>
      </c>
      <c r="F165" s="48"/>
      <c r="G165" s="48" t="str">
        <f>CONCATENATE(Tableau2[[#This Row],['[id_site_enq']]],"-",Tableau2[[#This Row],['[date_enq_num']]],"-",Tableau2[[#This Row],['[categorie_corrige']]])</f>
        <v>50-43235-</v>
      </c>
      <c r="H165" s="61">
        <v>1</v>
      </c>
      <c r="I165" s="35">
        <v>50</v>
      </c>
      <c r="J165" s="35" t="s">
        <v>795</v>
      </c>
      <c r="K165" s="36">
        <v>43235</v>
      </c>
      <c r="L165" s="37">
        <f t="shared" si="5"/>
        <v>43235</v>
      </c>
      <c r="M165" s="35">
        <v>17</v>
      </c>
      <c r="N165" s="35">
        <v>17</v>
      </c>
      <c r="P165" s="35">
        <v>43</v>
      </c>
      <c r="Q165" s="35">
        <v>4</v>
      </c>
      <c r="R165" s="60" t="str">
        <f>IF(OR(ISNUMBER(Tableau2[[#This Row],['[monvelo_musc']]]),ISNUMBER(Tableau2[[#This Row],['[monvelo_vae']]]),ISNUMBER(Tableau2[[#This Row],['[pret_musc']]]),ISNUMBER(Tableau2[[#This Row],['[pret_vae']]]),ISNUMBER(Tableau2[[#This Row],['[loc_vae']]]),ISNUMBER(Tableau2[[#This Row],['[loc_musc']]])),SUM(Tableau2[[#This Row],['[monvelo_musc']]:['[loc_vae']]]),"")</f>
        <v/>
      </c>
      <c r="S165" s="60" t="str">
        <f>IF(OR(ISNUMBER(Tableau2[[#This Row],['[monvelo_vae']]]),ISNUMBER(Tableau2[[#This Row],['[pret_vae']]]),ISNUMBER(Tableau2[[#This Row],['[loc_vae']]])),Tableau2[[#This Row],['[monvelo_vae']]]+Tableau2[[#This Row],['[pret_vae']]]+Tableau2[[#This Row],['[loc_vae']]],"")</f>
        <v/>
      </c>
      <c r="T165" s="60" t="str">
        <f>IF(OR(ISNUMBER(Tableau2[[#This Row],['[monvelo_musc']]]),ISNUMBER(Tableau2[[#This Row],['[pret_musc']]]),ISNUMBER(Tableau2[[#This Row],['[loc_musc']]])),Tableau2[[#This Row],['[monvelo_musc']]]+Tableau2[[#This Row],['[pret_musc']]]+Tableau2[[#This Row],['[loc_musc']]],"")</f>
        <v/>
      </c>
      <c r="U165" s="60" t="str">
        <f>IF(OR(ISNUMBER(Tableau2[[#This Row],['[loc_musc']]]),ISNUMBER(Tableau2[[#This Row],['[loc_vae']]])),Tableau2[[#This Row],['[loc_musc']]]+Tableau2[[#This Row],['[loc_vae']]],"")</f>
        <v/>
      </c>
      <c r="AL165" s="35" t="s">
        <v>1358</v>
      </c>
      <c r="AM165" s="48" t="s">
        <v>1358</v>
      </c>
      <c r="AN165" s="35" t="s">
        <v>50</v>
      </c>
      <c r="AP165" s="37">
        <v>42</v>
      </c>
      <c r="AQ165" s="72">
        <v>42</v>
      </c>
      <c r="AR165" s="72">
        <v>42</v>
      </c>
      <c r="AS165" s="72">
        <f>Tableau2[[#This Row],['[km_sortie_corrige']]]*Tableau2[[#This Row],['[coef_red']]]</f>
        <v>0</v>
      </c>
      <c r="AT165" s="72">
        <f>Tableau2[[#This Row],['[km_sortie_corrige']]]*Tableau2[[#This Row],['[coef_red']]]*IF(Tableau2[[#This Row],['[type_trajet']]]="Boucle",0.4,1)</f>
        <v>0</v>
      </c>
      <c r="AU165" s="35" t="s">
        <v>1340</v>
      </c>
      <c r="AW165" s="35" t="s">
        <v>201</v>
      </c>
      <c r="AX165" s="35">
        <v>0</v>
      </c>
      <c r="AY165" s="35">
        <v>1</v>
      </c>
      <c r="AZ165" s="35">
        <v>0</v>
      </c>
      <c r="BA165" s="35">
        <v>0</v>
      </c>
      <c r="BB165" s="35">
        <v>0</v>
      </c>
      <c r="BC165" s="35">
        <v>0</v>
      </c>
      <c r="BD165" s="35">
        <v>0</v>
      </c>
      <c r="BE165" s="35">
        <v>0</v>
      </c>
      <c r="BH165" s="37">
        <v>22</v>
      </c>
      <c r="BI165" s="48" t="str">
        <f>IF(OR(Tableau2[[#This Row],['[type_groupe']]]="En famille",Tableau2[[#This Row],['[type_groupe']]]="Avec des amis",Tableau2[[#This Row],['[type_groupe']]]="En club",Tableau2[[#This Row],['[type_groupe']]]="En groupe avec une agence ou TO"),"En groupe",Tableau2[[#This Row],['[type_groupe']]])</f>
        <v>En couple</v>
      </c>
      <c r="BJ165"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couple</v>
      </c>
      <c r="BK165" s="35" t="s">
        <v>1311</v>
      </c>
      <c r="BL165" s="35">
        <v>0</v>
      </c>
      <c r="BM165" s="35">
        <v>1</v>
      </c>
      <c r="BN165" s="35">
        <v>0</v>
      </c>
      <c r="BO165" s="35">
        <v>0</v>
      </c>
      <c r="BP165" s="35">
        <v>0</v>
      </c>
      <c r="BQ165" s="35">
        <v>0</v>
      </c>
      <c r="BR165" s="35">
        <v>0</v>
      </c>
      <c r="BU165" s="72">
        <f>Tableau2[[#This Row],['[nb_enfants']]]+Tableau2[[#This Row],['[nb_adultes']]]</f>
        <v>2</v>
      </c>
      <c r="BV165" s="72">
        <f>Tableau2[[#This Row],['[taille_totale_groupe']]]</f>
        <v>2</v>
      </c>
      <c r="BW165" s="37">
        <v>0</v>
      </c>
      <c r="BX165" s="37">
        <v>2</v>
      </c>
      <c r="BY165" s="35" t="s">
        <v>1289</v>
      </c>
      <c r="BZ165" s="35">
        <v>0</v>
      </c>
      <c r="CA165" s="35">
        <v>0</v>
      </c>
      <c r="CB165" s="35">
        <v>0</v>
      </c>
      <c r="CC165" s="35">
        <v>1</v>
      </c>
      <c r="CD165" s="35">
        <v>0</v>
      </c>
      <c r="CE165" s="35">
        <v>0</v>
      </c>
      <c r="CF165" s="35">
        <v>0</v>
      </c>
      <c r="CG165" s="35">
        <v>0</v>
      </c>
      <c r="CH165" s="35">
        <v>0</v>
      </c>
      <c r="CI165" s="35">
        <v>0</v>
      </c>
      <c r="CJ165" s="35">
        <v>0</v>
      </c>
      <c r="CK165" s="35">
        <v>0</v>
      </c>
      <c r="CL165" s="35">
        <v>0</v>
      </c>
      <c r="CO165" s="35" t="s">
        <v>1291</v>
      </c>
      <c r="CP165" s="35">
        <v>10</v>
      </c>
      <c r="CQ165" s="35" t="s">
        <v>1314</v>
      </c>
      <c r="CR165" s="35">
        <v>0</v>
      </c>
      <c r="CS165" s="35">
        <v>0</v>
      </c>
      <c r="CT165" s="35">
        <v>0</v>
      </c>
      <c r="CU165" s="35">
        <v>0</v>
      </c>
      <c r="CV165" s="35">
        <v>0</v>
      </c>
      <c r="CW165" s="35">
        <v>0</v>
      </c>
      <c r="CX165" s="35">
        <v>0</v>
      </c>
      <c r="CY165" s="35">
        <v>1</v>
      </c>
      <c r="CZ165" s="35">
        <v>0</v>
      </c>
      <c r="DA165" s="35">
        <v>0</v>
      </c>
      <c r="DB165" s="35">
        <v>0</v>
      </c>
      <c r="DC165" s="35">
        <v>0</v>
      </c>
      <c r="DD165" s="35">
        <v>0</v>
      </c>
      <c r="DO165" s="35" t="s">
        <v>1293</v>
      </c>
      <c r="DP165" s="35">
        <v>1</v>
      </c>
      <c r="DQ165" s="35">
        <v>0</v>
      </c>
      <c r="DR165" s="35">
        <v>0</v>
      </c>
      <c r="DS165" s="35">
        <v>0</v>
      </c>
      <c r="DT165" s="35">
        <v>0</v>
      </c>
      <c r="DU165" s="35">
        <v>0</v>
      </c>
      <c r="DV165" s="35">
        <v>0</v>
      </c>
      <c r="DW165" s="35">
        <v>0</v>
      </c>
      <c r="DX165" s="35">
        <v>0</v>
      </c>
      <c r="DY165" s="35">
        <v>0</v>
      </c>
      <c r="DZ165" s="35">
        <v>0</v>
      </c>
      <c r="EA165" s="35">
        <v>0</v>
      </c>
      <c r="EB165" s="35">
        <v>0</v>
      </c>
      <c r="EC165" s="35">
        <v>0</v>
      </c>
      <c r="ED165" s="35">
        <v>0</v>
      </c>
      <c r="EE165" s="35">
        <v>0</v>
      </c>
      <c r="EL165" s="35">
        <v>4</v>
      </c>
      <c r="EM165" s="35">
        <v>3</v>
      </c>
      <c r="EN165" s="35">
        <v>3</v>
      </c>
      <c r="EO165" s="35">
        <v>3</v>
      </c>
      <c r="EP165" s="35">
        <v>4</v>
      </c>
      <c r="EQ165" s="35">
        <v>4</v>
      </c>
      <c r="ER165" s="35" t="s">
        <v>1599</v>
      </c>
      <c r="ES165" s="35">
        <v>3</v>
      </c>
      <c r="ET165" s="35" t="s">
        <v>1599</v>
      </c>
      <c r="EU165" s="35" t="s">
        <v>1599</v>
      </c>
      <c r="EV165" s="35" t="s">
        <v>1599</v>
      </c>
      <c r="EW165" s="35" t="s">
        <v>1599</v>
      </c>
      <c r="EX165" s="35" t="s">
        <v>1599</v>
      </c>
      <c r="EY165" s="35" t="s">
        <v>1599</v>
      </c>
      <c r="EZ165" s="35" t="s">
        <v>1599</v>
      </c>
      <c r="FA165" s="35" t="s">
        <v>1599</v>
      </c>
      <c r="FB165" s="35">
        <v>3</v>
      </c>
      <c r="FC165" s="35" t="s">
        <v>1599</v>
      </c>
      <c r="FD165" s="35" t="s">
        <v>1599</v>
      </c>
      <c r="FE165" s="35">
        <v>3</v>
      </c>
      <c r="FF165" s="35" t="s">
        <v>1599</v>
      </c>
      <c r="FG165" s="35" t="s">
        <v>1599</v>
      </c>
      <c r="FH165" s="35" t="s">
        <v>1321</v>
      </c>
      <c r="FI165" s="35" t="s">
        <v>51</v>
      </c>
      <c r="FJ165"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excursionniste</v>
      </c>
      <c r="FK165" s="48" t="str">
        <f>IF(Tableau2[[#This Row],['[tour_exc']]]="excursionniste","exc",IF(Tableau2[[#This Row],['[categorie_corrige']]]="Itinérant","iti","tour"))</f>
        <v>exc</v>
      </c>
      <c r="FL165" s="48" t="str">
        <f>CONCATENATE(Tableau2[[#This Row],['[id_troncon']]],"-",Tableau2[[#This Row],['[profil']]])</f>
        <v>4-exc</v>
      </c>
      <c r="FM165" s="37"/>
      <c r="FN165" s="72" t="s">
        <v>1599</v>
      </c>
      <c r="FS165" s="48" t="str">
        <f>IF(AND(ISTEXT(Tableau2[[#This Row],['[mode_heb_regroupe']]]),Tableau2[[#This Row],['[mode_heb_regroupe']]]="Non marchand"),"Non marchand",IF(AND(ISTEXT(Tableau2[[#This Row],['[mode_heb_regroupe']]]),Tableau2[[#This Row],['[mode_heb_regroupe']]]&lt;&gt;"Non marchand"),"Marchand",""))</f>
        <v/>
      </c>
      <c r="FY165" s="60" t="str">
        <f>IF(ISNUMBER(Tableau2[[#This Row],['[distance_heb_enq']]]),Tableau2[[#This Row],['[distance_heb_enq']]]*(1.1+0.3*EXP(-Tableau2[[#This Row],['[distance_heb_enq']]]/20)),"")</f>
        <v/>
      </c>
      <c r="GM165" s="35"/>
      <c r="GN165" s="35" t="s">
        <v>1599</v>
      </c>
      <c r="GO165" s="35"/>
      <c r="GP165" s="35"/>
      <c r="GQ165" s="35"/>
      <c r="GY165" s="48"/>
      <c r="HB165" s="48" t="str">
        <f>IF(ISNUMBER(Tableau2[[#This Row],['[tour_dep_to']]]),Tableau2[[#This Row],['[tour_dep_to']]]/Tableau2[[#This Row],['[tour_to_nb_jour']]],"")</f>
        <v/>
      </c>
      <c r="HE165" s="20" t="s">
        <v>51</v>
      </c>
      <c r="HF165" s="48" t="str">
        <f>IF(AND(ISTEXT(Tableau2[[#This Row],['[intention_dep']]]),Tableau2[[#This Row],['[tour_exc']]]="excursionniste"),Tableau2[[#This Row],['[intention_dep']]],"")</f>
        <v>Non</v>
      </c>
      <c r="HG165" s="48" t="str">
        <f>IF(AND(ISTEXT(Tableau2[[#This Row],['[intention_dep']]]),Tableau2[[#This Row],['[tour_exc']]]="touriste"),Tableau2[[#This Row],['[intention_dep']]],"")</f>
        <v/>
      </c>
      <c r="HJ165" s="20"/>
      <c r="HN165" s="20" t="s">
        <v>1599</v>
      </c>
      <c r="HO165" s="20"/>
      <c r="HP165" s="20" t="s">
        <v>1599</v>
      </c>
      <c r="HQ165" s="20"/>
      <c r="HR165" s="20" t="s">
        <v>1599</v>
      </c>
      <c r="HS165" s="20"/>
      <c r="HT165" s="20" t="s">
        <v>1599</v>
      </c>
      <c r="HU165" s="20"/>
      <c r="HX165" s="20" t="s">
        <v>1599</v>
      </c>
      <c r="JW165"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
      </c>
      <c r="JX165"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165" s="35" t="s">
        <v>1325</v>
      </c>
      <c r="KA165" s="35">
        <v>1</v>
      </c>
      <c r="KB165" s="35">
        <v>0</v>
      </c>
      <c r="KC165" s="35">
        <v>0</v>
      </c>
      <c r="KD165" s="35"/>
      <c r="KE165" s="48"/>
      <c r="KF165" s="35" t="s">
        <v>795</v>
      </c>
      <c r="KG165" s="48"/>
      <c r="KH165" s="44">
        <v>17000</v>
      </c>
      <c r="KI165" s="35" t="s">
        <v>1281</v>
      </c>
      <c r="KL165" s="48" t="str">
        <f>IF(ISNUMBER(Tableau2[[#This Row],['[distance_domicile_enq']]]),Tableau2[[#This Row],['[distance_domicile_enq']]]*(1.1+0.3*EXP(-Tableau2[[#This Row],['[distance_domicile_enq']]]/20)),"")</f>
        <v/>
      </c>
      <c r="KN165" s="48"/>
      <c r="KO165" s="48"/>
      <c r="KP165" s="35">
        <v>63</v>
      </c>
      <c r="KQ165" s="35" t="s">
        <v>1301</v>
      </c>
      <c r="KR165" s="35" t="s">
        <v>1283</v>
      </c>
      <c r="KS165" s="35"/>
      <c r="KW165" s="35" t="s">
        <v>1310</v>
      </c>
    </row>
    <row r="166" spans="1:311" x14ac:dyDescent="0.2">
      <c r="A166" s="35" t="s">
        <v>1612</v>
      </c>
      <c r="B166" s="35" t="s">
        <v>568</v>
      </c>
      <c r="C166" s="35" t="s">
        <v>157</v>
      </c>
      <c r="D166" s="60">
        <v>1</v>
      </c>
      <c r="E166" s="48">
        <f>Tableau2[[#This Row],['[taille_totale_groupe_corrige']]]/Tableau2[[#This Row],['[nb_repondant_groupe']]]</f>
        <v>1</v>
      </c>
      <c r="F166" s="48"/>
      <c r="G166" s="48" t="str">
        <f>CONCATENATE(Tableau2[[#This Row],['[id_site_enq']]],"-",Tableau2[[#This Row],['[date_enq_num']]],"-",Tableau2[[#This Row],['[categorie_corrige']]])</f>
        <v>50-43235-</v>
      </c>
      <c r="H166" s="61">
        <v>1</v>
      </c>
      <c r="I166" s="35">
        <v>50</v>
      </c>
      <c r="J166" s="35" t="s">
        <v>795</v>
      </c>
      <c r="K166" s="36">
        <v>43235</v>
      </c>
      <c r="L166" s="37">
        <f t="shared" si="5"/>
        <v>43235</v>
      </c>
      <c r="M166" s="35">
        <v>17</v>
      </c>
      <c r="N166" s="35">
        <v>17</v>
      </c>
      <c r="P166" s="35">
        <v>43</v>
      </c>
      <c r="Q166" s="35">
        <v>4</v>
      </c>
      <c r="R166" s="60" t="str">
        <f>IF(OR(ISNUMBER(Tableau2[[#This Row],['[monvelo_musc']]]),ISNUMBER(Tableau2[[#This Row],['[monvelo_vae']]]),ISNUMBER(Tableau2[[#This Row],['[pret_musc']]]),ISNUMBER(Tableau2[[#This Row],['[pret_vae']]]),ISNUMBER(Tableau2[[#This Row],['[loc_vae']]]),ISNUMBER(Tableau2[[#This Row],['[loc_musc']]])),SUM(Tableau2[[#This Row],['[monvelo_musc']]:['[loc_vae']]]),"")</f>
        <v/>
      </c>
      <c r="S166" s="60" t="str">
        <f>IF(OR(ISNUMBER(Tableau2[[#This Row],['[monvelo_vae']]]),ISNUMBER(Tableau2[[#This Row],['[pret_vae']]]),ISNUMBER(Tableau2[[#This Row],['[loc_vae']]])),Tableau2[[#This Row],['[monvelo_vae']]]+Tableau2[[#This Row],['[pret_vae']]]+Tableau2[[#This Row],['[loc_vae']]],"")</f>
        <v/>
      </c>
      <c r="T166" s="60" t="str">
        <f>IF(OR(ISNUMBER(Tableau2[[#This Row],['[monvelo_musc']]]),ISNUMBER(Tableau2[[#This Row],['[pret_musc']]]),ISNUMBER(Tableau2[[#This Row],['[loc_musc']]])),Tableau2[[#This Row],['[monvelo_musc']]]+Tableau2[[#This Row],['[pret_musc']]]+Tableau2[[#This Row],['[loc_musc']]],"")</f>
        <v/>
      </c>
      <c r="U166" s="60" t="str">
        <f>IF(OR(ISNUMBER(Tableau2[[#This Row],['[loc_musc']]]),ISNUMBER(Tableau2[[#This Row],['[loc_vae']]])),Tableau2[[#This Row],['[loc_musc']]]+Tableau2[[#This Row],['[loc_vae']]],"")</f>
        <v/>
      </c>
      <c r="AL166" s="35" t="s">
        <v>1274</v>
      </c>
      <c r="AM166" s="48" t="s">
        <v>1274</v>
      </c>
      <c r="AN166" s="35" t="s">
        <v>50</v>
      </c>
      <c r="AP166" s="37">
        <v>18</v>
      </c>
      <c r="AQ166" s="72">
        <v>18</v>
      </c>
      <c r="AR166" s="72">
        <v>18</v>
      </c>
      <c r="AS166" s="72">
        <f>Tableau2[[#This Row],['[km_sortie_corrige']]]*Tableau2[[#This Row],['[coef_red']]]</f>
        <v>0</v>
      </c>
      <c r="AT166" s="72">
        <f>Tableau2[[#This Row],['[km_sortie_corrige']]]*Tableau2[[#This Row],['[coef_red']]]*IF(Tableau2[[#This Row],['[type_trajet']]]="Boucle",0.4,1)</f>
        <v>0</v>
      </c>
      <c r="AU166" s="35" t="s">
        <v>1340</v>
      </c>
      <c r="AW166" s="35" t="s">
        <v>1277</v>
      </c>
      <c r="AX166" s="35">
        <v>1</v>
      </c>
      <c r="AY166" s="35">
        <v>0</v>
      </c>
      <c r="AZ166" s="35">
        <v>0</v>
      </c>
      <c r="BA166" s="35">
        <v>0</v>
      </c>
      <c r="BB166" s="35">
        <v>0</v>
      </c>
      <c r="BC166" s="35">
        <v>0</v>
      </c>
      <c r="BD166" s="35">
        <v>0</v>
      </c>
      <c r="BE166" s="35">
        <v>0</v>
      </c>
      <c r="BH166" s="37">
        <v>0</v>
      </c>
      <c r="BI166" s="48" t="str">
        <f>IF(OR(Tableau2[[#This Row],['[type_groupe']]]="En famille",Tableau2[[#This Row],['[type_groupe']]]="Avec des amis",Tableau2[[#This Row],['[type_groupe']]]="En club",Tableau2[[#This Row],['[type_groupe']]]="En groupe avec une agence ou TO"),"En groupe",Tableau2[[#This Row],['[type_groupe']]])</f>
        <v>Seul</v>
      </c>
      <c r="BJ166"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Seul</v>
      </c>
      <c r="BK166" s="35" t="s">
        <v>1278</v>
      </c>
      <c r="BL166" s="35">
        <v>1</v>
      </c>
      <c r="BM166" s="35">
        <v>0</v>
      </c>
      <c r="BN166" s="35">
        <v>0</v>
      </c>
      <c r="BO166" s="35">
        <v>0</v>
      </c>
      <c r="BP166" s="35">
        <v>0</v>
      </c>
      <c r="BQ166" s="35">
        <v>0</v>
      </c>
      <c r="BR166" s="35">
        <v>0</v>
      </c>
      <c r="BU166" s="72">
        <f>Tableau2[[#This Row],['[nb_enfants']]]+Tableau2[[#This Row],['[nb_adultes']]]</f>
        <v>1</v>
      </c>
      <c r="BV166" s="72">
        <f>Tableau2[[#This Row],['[taille_totale_groupe']]]</f>
        <v>1</v>
      </c>
      <c r="BW166" s="37">
        <v>0</v>
      </c>
      <c r="BX166" s="37">
        <v>1</v>
      </c>
      <c r="BY166" s="35" t="s">
        <v>1279</v>
      </c>
      <c r="BZ166" s="35">
        <v>0</v>
      </c>
      <c r="CA166" s="35">
        <v>0</v>
      </c>
      <c r="CB166" s="35">
        <v>0</v>
      </c>
      <c r="CC166" s="35">
        <v>0</v>
      </c>
      <c r="CD166" s="35">
        <v>0</v>
      </c>
      <c r="CE166" s="35">
        <v>0</v>
      </c>
      <c r="CF166" s="35">
        <v>0</v>
      </c>
      <c r="CG166" s="35">
        <v>0</v>
      </c>
      <c r="CH166" s="35">
        <v>0</v>
      </c>
      <c r="CI166" s="35">
        <v>0</v>
      </c>
      <c r="CJ166" s="35">
        <v>0</v>
      </c>
      <c r="CK166" s="35">
        <v>0</v>
      </c>
      <c r="CL166" s="35">
        <v>1</v>
      </c>
      <c r="CQ166" s="35" t="s">
        <v>1772</v>
      </c>
      <c r="CR166" s="35">
        <v>0</v>
      </c>
      <c r="CS166" s="35">
        <v>0</v>
      </c>
      <c r="CT166" s="35">
        <v>0</v>
      </c>
      <c r="CU166" s="35">
        <v>0</v>
      </c>
      <c r="CV166" s="35">
        <v>0</v>
      </c>
      <c r="CW166" s="35">
        <v>0</v>
      </c>
      <c r="CX166" s="35">
        <v>0</v>
      </c>
      <c r="CY166" s="35">
        <v>0</v>
      </c>
      <c r="CZ166" s="35">
        <v>0</v>
      </c>
      <c r="DA166" s="35">
        <v>0</v>
      </c>
      <c r="DB166" s="35">
        <v>0</v>
      </c>
      <c r="DC166" s="35">
        <v>1</v>
      </c>
      <c r="DD166" s="35">
        <v>0</v>
      </c>
      <c r="DO166" s="35" t="s">
        <v>1280</v>
      </c>
      <c r="DP166" s="35">
        <v>0</v>
      </c>
      <c r="DQ166" s="35">
        <v>0</v>
      </c>
      <c r="DR166" s="35">
        <v>0</v>
      </c>
      <c r="DS166" s="35">
        <v>0</v>
      </c>
      <c r="DT166" s="35">
        <v>0</v>
      </c>
      <c r="DU166" s="35">
        <v>0</v>
      </c>
      <c r="DV166" s="35">
        <v>0</v>
      </c>
      <c r="DW166" s="35">
        <v>0</v>
      </c>
      <c r="DX166" s="35">
        <v>0</v>
      </c>
      <c r="DY166" s="35">
        <v>0</v>
      </c>
      <c r="DZ166" s="35">
        <v>0</v>
      </c>
      <c r="EA166" s="35">
        <v>0</v>
      </c>
      <c r="EB166" s="35">
        <v>0</v>
      </c>
      <c r="EC166" s="35">
        <v>0</v>
      </c>
      <c r="ED166" s="35">
        <v>1</v>
      </c>
      <c r="EE166" s="35">
        <v>0</v>
      </c>
      <c r="EL166" s="35">
        <v>4</v>
      </c>
      <c r="EM166" s="35">
        <v>4</v>
      </c>
      <c r="EN166" s="35">
        <v>4</v>
      </c>
      <c r="EO166" s="35">
        <v>4</v>
      </c>
      <c r="EP166" s="35">
        <v>4</v>
      </c>
      <c r="EQ166" s="35">
        <v>3</v>
      </c>
      <c r="ER166" s="35" t="s">
        <v>1599</v>
      </c>
      <c r="ES166" s="35" t="s">
        <v>1599</v>
      </c>
      <c r="ET166" s="35">
        <v>4</v>
      </c>
      <c r="EU166" s="35" t="s">
        <v>1599</v>
      </c>
      <c r="EV166" s="35" t="s">
        <v>1599</v>
      </c>
      <c r="EW166" s="35" t="s">
        <v>1599</v>
      </c>
      <c r="EX166" s="35" t="s">
        <v>1599</v>
      </c>
      <c r="EY166" s="35" t="s">
        <v>1599</v>
      </c>
      <c r="EZ166" s="35" t="s">
        <v>1599</v>
      </c>
      <c r="FA166" s="35" t="s">
        <v>1599</v>
      </c>
      <c r="FB166" s="35" t="s">
        <v>1599</v>
      </c>
      <c r="FC166" s="35" t="s">
        <v>1599</v>
      </c>
      <c r="FD166" s="35" t="s">
        <v>1599</v>
      </c>
      <c r="FE166" s="35" t="s">
        <v>1599</v>
      </c>
      <c r="FF166" s="35" t="s">
        <v>1599</v>
      </c>
      <c r="FG166" s="35" t="s">
        <v>1599</v>
      </c>
      <c r="FH166" s="35" t="s">
        <v>1296</v>
      </c>
      <c r="FI166" s="35" t="s">
        <v>51</v>
      </c>
      <c r="FJ166"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excursionniste</v>
      </c>
      <c r="FK166" s="48" t="str">
        <f>IF(Tableau2[[#This Row],['[tour_exc']]]="excursionniste","exc",IF(Tableau2[[#This Row],['[categorie_corrige']]]="Itinérant","iti","tour"))</f>
        <v>exc</v>
      </c>
      <c r="FL166" s="48" t="str">
        <f>CONCATENATE(Tableau2[[#This Row],['[id_troncon']]],"-",Tableau2[[#This Row],['[profil']]])</f>
        <v>4-exc</v>
      </c>
      <c r="FM166" s="37"/>
      <c r="FN166" s="72" t="s">
        <v>1599</v>
      </c>
      <c r="FS166" s="48" t="str">
        <f>IF(AND(ISTEXT(Tableau2[[#This Row],['[mode_heb_regroupe']]]),Tableau2[[#This Row],['[mode_heb_regroupe']]]="Non marchand"),"Non marchand",IF(AND(ISTEXT(Tableau2[[#This Row],['[mode_heb_regroupe']]]),Tableau2[[#This Row],['[mode_heb_regroupe']]]&lt;&gt;"Non marchand"),"Marchand",""))</f>
        <v/>
      </c>
      <c r="FY166" s="60" t="str">
        <f>IF(ISNUMBER(Tableau2[[#This Row],['[distance_heb_enq']]]),Tableau2[[#This Row],['[distance_heb_enq']]]*(1.1+0.3*EXP(-Tableau2[[#This Row],['[distance_heb_enq']]]/20)),"")</f>
        <v/>
      </c>
      <c r="GM166" s="35"/>
      <c r="GN166" s="35" t="s">
        <v>1599</v>
      </c>
      <c r="GO166" s="35"/>
      <c r="GP166" s="35"/>
      <c r="GQ166" s="35"/>
      <c r="GY166" s="48"/>
      <c r="HB166" s="48" t="str">
        <f>IF(ISNUMBER(Tableau2[[#This Row],['[tour_dep_to']]]),Tableau2[[#This Row],['[tour_dep_to']]]/Tableau2[[#This Row],['[tour_to_nb_jour']]],"")</f>
        <v/>
      </c>
      <c r="HE166" s="20" t="s">
        <v>51</v>
      </c>
      <c r="HF166" s="48" t="str">
        <f>IF(AND(ISTEXT(Tableau2[[#This Row],['[intention_dep']]]),Tableau2[[#This Row],['[tour_exc']]]="excursionniste"),Tableau2[[#This Row],['[intention_dep']]],"")</f>
        <v>Non</v>
      </c>
      <c r="HG166" s="48" t="str">
        <f>IF(AND(ISTEXT(Tableau2[[#This Row],['[intention_dep']]]),Tableau2[[#This Row],['[tour_exc']]]="touriste"),Tableau2[[#This Row],['[intention_dep']]],"")</f>
        <v/>
      </c>
      <c r="HJ166" s="20"/>
      <c r="HN166" s="20" t="s">
        <v>1599</v>
      </c>
      <c r="HO166" s="20"/>
      <c r="HP166" s="20" t="s">
        <v>1599</v>
      </c>
      <c r="HQ166" s="20"/>
      <c r="HR166" s="20" t="s">
        <v>1599</v>
      </c>
      <c r="HS166" s="20"/>
      <c r="HT166" s="20" t="s">
        <v>1599</v>
      </c>
      <c r="HU166" s="20"/>
      <c r="HX166" s="20" t="s">
        <v>1599</v>
      </c>
      <c r="JW166"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
      </c>
      <c r="JX166"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166" s="35" t="s">
        <v>1299</v>
      </c>
      <c r="KA166" s="35">
        <v>0</v>
      </c>
      <c r="KB166" s="35">
        <v>0</v>
      </c>
      <c r="KC166" s="35">
        <v>1</v>
      </c>
      <c r="KD166" s="35" t="s">
        <v>1541</v>
      </c>
      <c r="KE166" s="48"/>
      <c r="KF166" s="35" t="s">
        <v>795</v>
      </c>
      <c r="KG166" s="48"/>
      <c r="KH166" s="44">
        <v>17000</v>
      </c>
      <c r="KI166" s="35" t="s">
        <v>1281</v>
      </c>
      <c r="KL166" s="48" t="str">
        <f>IF(ISNUMBER(Tableau2[[#This Row],['[distance_domicile_enq']]]),Tableau2[[#This Row],['[distance_domicile_enq']]]*(1.1+0.3*EXP(-Tableau2[[#This Row],['[distance_domicile_enq']]]/20)),"")</f>
        <v/>
      </c>
      <c r="KN166" s="48"/>
      <c r="KO166" s="48"/>
      <c r="KP166" s="35">
        <v>58</v>
      </c>
      <c r="KQ166" s="35" t="s">
        <v>1301</v>
      </c>
      <c r="KR166" s="35" t="s">
        <v>1302</v>
      </c>
      <c r="KS166" s="35"/>
      <c r="KU166" s="35">
        <v>10000</v>
      </c>
      <c r="KW166" s="35" t="s">
        <v>1284</v>
      </c>
    </row>
    <row r="167" spans="1:311" x14ac:dyDescent="0.2">
      <c r="A167" s="35" t="s">
        <v>1612</v>
      </c>
      <c r="B167" s="35" t="s">
        <v>568</v>
      </c>
      <c r="C167" s="35" t="s">
        <v>159</v>
      </c>
      <c r="D167" s="60">
        <v>1</v>
      </c>
      <c r="E167" s="48">
        <f>Tableau2[[#This Row],['[taille_totale_groupe_corrige']]]/Tableau2[[#This Row],['[nb_repondant_groupe']]]</f>
        <v>1</v>
      </c>
      <c r="F167" s="48"/>
      <c r="G167" s="48" t="str">
        <f>CONCATENATE(Tableau2[[#This Row],['[id_site_enq']]],"-",Tableau2[[#This Row],['[date_enq_num']]],"-",Tableau2[[#This Row],['[categorie_corrige']]])</f>
        <v>50-43235-</v>
      </c>
      <c r="H167" s="61">
        <v>1</v>
      </c>
      <c r="I167" s="35">
        <v>50</v>
      </c>
      <c r="J167" s="35" t="s">
        <v>795</v>
      </c>
      <c r="K167" s="36">
        <v>43235</v>
      </c>
      <c r="L167" s="37">
        <f t="shared" si="5"/>
        <v>43235</v>
      </c>
      <c r="M167" s="35">
        <v>18</v>
      </c>
      <c r="N167" s="35">
        <v>17</v>
      </c>
      <c r="P167" s="35">
        <v>43</v>
      </c>
      <c r="Q167" s="35">
        <v>4</v>
      </c>
      <c r="R167" s="60" t="str">
        <f>IF(OR(ISNUMBER(Tableau2[[#This Row],['[monvelo_musc']]]),ISNUMBER(Tableau2[[#This Row],['[monvelo_vae']]]),ISNUMBER(Tableau2[[#This Row],['[pret_musc']]]),ISNUMBER(Tableau2[[#This Row],['[pret_vae']]]),ISNUMBER(Tableau2[[#This Row],['[loc_vae']]]),ISNUMBER(Tableau2[[#This Row],['[loc_musc']]])),SUM(Tableau2[[#This Row],['[monvelo_musc']]:['[loc_vae']]]),"")</f>
        <v/>
      </c>
      <c r="S167" s="60" t="str">
        <f>IF(OR(ISNUMBER(Tableau2[[#This Row],['[monvelo_vae']]]),ISNUMBER(Tableau2[[#This Row],['[pret_vae']]]),ISNUMBER(Tableau2[[#This Row],['[loc_vae']]])),Tableau2[[#This Row],['[monvelo_vae']]]+Tableau2[[#This Row],['[pret_vae']]]+Tableau2[[#This Row],['[loc_vae']]],"")</f>
        <v/>
      </c>
      <c r="T167" s="60" t="str">
        <f>IF(OR(ISNUMBER(Tableau2[[#This Row],['[monvelo_musc']]]),ISNUMBER(Tableau2[[#This Row],['[pret_musc']]]),ISNUMBER(Tableau2[[#This Row],['[loc_musc']]])),Tableau2[[#This Row],['[monvelo_musc']]]+Tableau2[[#This Row],['[pret_musc']]]+Tableau2[[#This Row],['[loc_musc']]],"")</f>
        <v/>
      </c>
      <c r="U167" s="60" t="str">
        <f>IF(OR(ISNUMBER(Tableau2[[#This Row],['[loc_musc']]]),ISNUMBER(Tableau2[[#This Row],['[loc_vae']]])),Tableau2[[#This Row],['[loc_musc']]]+Tableau2[[#This Row],['[loc_vae']]],"")</f>
        <v/>
      </c>
      <c r="AL167" s="35" t="s">
        <v>1274</v>
      </c>
      <c r="AM167" s="48" t="s">
        <v>1274</v>
      </c>
      <c r="AN167" s="35" t="s">
        <v>55</v>
      </c>
      <c r="AP167" s="37">
        <v>100</v>
      </c>
      <c r="AQ167" s="72">
        <v>100</v>
      </c>
      <c r="AR167" s="72">
        <v>100</v>
      </c>
      <c r="AS167" s="72">
        <f>Tableau2[[#This Row],['[km_sortie_corrige']]]*Tableau2[[#This Row],['[coef_red']]]</f>
        <v>0</v>
      </c>
      <c r="AT167" s="72">
        <f>Tableau2[[#This Row],['[km_sortie_corrige']]]*Tableau2[[#This Row],['[coef_red']]]*IF(Tableau2[[#This Row],['[type_trajet']]]="Boucle",0.4,1)</f>
        <v>0</v>
      </c>
      <c r="AU167" s="35" t="s">
        <v>1340</v>
      </c>
      <c r="AW167" s="35" t="s">
        <v>1326</v>
      </c>
      <c r="AX167" s="35">
        <v>0</v>
      </c>
      <c r="AY167" s="35">
        <v>0</v>
      </c>
      <c r="AZ167" s="35">
        <v>1</v>
      </c>
      <c r="BA167" s="35">
        <v>0</v>
      </c>
      <c r="BB167" s="35">
        <v>0</v>
      </c>
      <c r="BC167" s="35">
        <v>0</v>
      </c>
      <c r="BD167" s="35">
        <v>0</v>
      </c>
      <c r="BE167" s="35">
        <v>0</v>
      </c>
      <c r="BH167" s="37">
        <v>40</v>
      </c>
      <c r="BI167" s="48" t="str">
        <f>IF(OR(Tableau2[[#This Row],['[type_groupe']]]="En famille",Tableau2[[#This Row],['[type_groupe']]]="Avec des amis",Tableau2[[#This Row],['[type_groupe']]]="En club",Tableau2[[#This Row],['[type_groupe']]]="En groupe avec une agence ou TO"),"En groupe",Tableau2[[#This Row],['[type_groupe']]])</f>
        <v>Seul</v>
      </c>
      <c r="BJ167"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Seul</v>
      </c>
      <c r="BK167" s="35" t="s">
        <v>1278</v>
      </c>
      <c r="BL167" s="35">
        <v>1</v>
      </c>
      <c r="BM167" s="35">
        <v>0</v>
      </c>
      <c r="BN167" s="35">
        <v>0</v>
      </c>
      <c r="BO167" s="35">
        <v>0</v>
      </c>
      <c r="BP167" s="35">
        <v>0</v>
      </c>
      <c r="BQ167" s="35">
        <v>0</v>
      </c>
      <c r="BR167" s="35">
        <v>0</v>
      </c>
      <c r="BU167" s="72">
        <f>Tableau2[[#This Row],['[nb_enfants']]]+Tableau2[[#This Row],['[nb_adultes']]]</f>
        <v>1</v>
      </c>
      <c r="BV167" s="72">
        <f>Tableau2[[#This Row],['[taille_totale_groupe']]]</f>
        <v>1</v>
      </c>
      <c r="BW167" s="37">
        <v>0</v>
      </c>
      <c r="BX167" s="37">
        <v>1</v>
      </c>
      <c r="BY167" s="35" t="s">
        <v>1680</v>
      </c>
      <c r="BZ167" s="35">
        <v>0</v>
      </c>
      <c r="CA167" s="35">
        <v>1</v>
      </c>
      <c r="CB167" s="35">
        <v>1</v>
      </c>
      <c r="CC167" s="35">
        <v>1</v>
      </c>
      <c r="CD167" s="35">
        <v>0</v>
      </c>
      <c r="CE167" s="35">
        <v>0</v>
      </c>
      <c r="CF167" s="35">
        <v>0</v>
      </c>
      <c r="CG167" s="35">
        <v>0</v>
      </c>
      <c r="CH167" s="35">
        <v>0</v>
      </c>
      <c r="CI167" s="35">
        <v>0</v>
      </c>
      <c r="CJ167" s="35">
        <v>0</v>
      </c>
      <c r="CK167" s="35">
        <v>1</v>
      </c>
      <c r="CL167" s="35">
        <v>0</v>
      </c>
      <c r="CO167" s="35" t="s">
        <v>1291</v>
      </c>
      <c r="CP167" s="35">
        <v>50</v>
      </c>
      <c r="CQ167" s="35" t="s">
        <v>1749</v>
      </c>
      <c r="CR167" s="35">
        <v>0</v>
      </c>
      <c r="CS167" s="35">
        <v>0</v>
      </c>
      <c r="CT167" s="35">
        <v>1</v>
      </c>
      <c r="CU167" s="35">
        <v>1</v>
      </c>
      <c r="CV167" s="35">
        <v>1</v>
      </c>
      <c r="CW167" s="35">
        <v>0</v>
      </c>
      <c r="CX167" s="35">
        <v>0</v>
      </c>
      <c r="CY167" s="35">
        <v>0</v>
      </c>
      <c r="CZ167" s="35">
        <v>0</v>
      </c>
      <c r="DA167" s="35">
        <v>0</v>
      </c>
      <c r="DB167" s="35">
        <v>0</v>
      </c>
      <c r="DC167" s="35">
        <v>0</v>
      </c>
      <c r="DD167" s="35">
        <v>0</v>
      </c>
      <c r="DO167" s="35" t="s">
        <v>1783</v>
      </c>
      <c r="DP167" s="35">
        <v>1</v>
      </c>
      <c r="DQ167" s="35">
        <v>0</v>
      </c>
      <c r="DR167" s="35">
        <v>0</v>
      </c>
      <c r="DS167" s="35">
        <v>1</v>
      </c>
      <c r="DT167" s="35">
        <v>0</v>
      </c>
      <c r="DU167" s="35">
        <v>0</v>
      </c>
      <c r="DV167" s="35">
        <v>0</v>
      </c>
      <c r="DW167" s="35">
        <v>0</v>
      </c>
      <c r="DX167" s="35">
        <v>0</v>
      </c>
      <c r="DY167" s="35">
        <v>0</v>
      </c>
      <c r="DZ167" s="35">
        <v>0</v>
      </c>
      <c r="EA167" s="35">
        <v>0</v>
      </c>
      <c r="EB167" s="35">
        <v>0</v>
      </c>
      <c r="EC167" s="35">
        <v>0</v>
      </c>
      <c r="ED167" s="35">
        <v>0</v>
      </c>
      <c r="EE167" s="35">
        <v>0</v>
      </c>
      <c r="EL167" s="35">
        <v>4</v>
      </c>
      <c r="EM167" s="35">
        <v>3</v>
      </c>
      <c r="EN167" s="35">
        <v>2</v>
      </c>
      <c r="EO167" s="35">
        <v>2</v>
      </c>
      <c r="EP167" s="35">
        <v>4</v>
      </c>
      <c r="EQ167" s="35">
        <v>4</v>
      </c>
      <c r="ER167" s="35">
        <v>3</v>
      </c>
      <c r="ES167" s="35">
        <v>3</v>
      </c>
      <c r="ET167" s="35" t="s">
        <v>1599</v>
      </c>
      <c r="EU167" s="35" t="s">
        <v>1599</v>
      </c>
      <c r="EV167" s="35" t="s">
        <v>1599</v>
      </c>
      <c r="EW167" s="35">
        <v>3</v>
      </c>
      <c r="EX167" s="35">
        <v>2</v>
      </c>
      <c r="EY167" s="35">
        <v>4</v>
      </c>
      <c r="EZ167" s="35">
        <v>2</v>
      </c>
      <c r="FA167" s="35">
        <v>3</v>
      </c>
      <c r="FB167" s="35">
        <v>1</v>
      </c>
      <c r="FC167" s="35" t="s">
        <v>1599</v>
      </c>
      <c r="FD167" s="35" t="s">
        <v>1599</v>
      </c>
      <c r="FE167" s="35" t="s">
        <v>1599</v>
      </c>
      <c r="FF167" s="35" t="s">
        <v>1599</v>
      </c>
      <c r="FG167" s="35">
        <v>1</v>
      </c>
      <c r="FH167" s="35" t="s">
        <v>1881</v>
      </c>
      <c r="FI167" s="35" t="s">
        <v>51</v>
      </c>
      <c r="FJ167"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excursionniste</v>
      </c>
      <c r="FK167" s="48" t="str">
        <f>IF(Tableau2[[#This Row],['[tour_exc']]]="excursionniste","exc",IF(Tableau2[[#This Row],['[categorie_corrige']]]="Itinérant","iti","tour"))</f>
        <v>exc</v>
      </c>
      <c r="FL167" s="48" t="str">
        <f>CONCATENATE(Tableau2[[#This Row],['[id_troncon']]],"-",Tableau2[[#This Row],['[profil']]])</f>
        <v>4-exc</v>
      </c>
      <c r="FM167" s="37"/>
      <c r="FN167" s="72" t="s">
        <v>1599</v>
      </c>
      <c r="FS167" s="48" t="str">
        <f>IF(AND(ISTEXT(Tableau2[[#This Row],['[mode_heb_regroupe']]]),Tableau2[[#This Row],['[mode_heb_regroupe']]]="Non marchand"),"Non marchand",IF(AND(ISTEXT(Tableau2[[#This Row],['[mode_heb_regroupe']]]),Tableau2[[#This Row],['[mode_heb_regroupe']]]&lt;&gt;"Non marchand"),"Marchand",""))</f>
        <v/>
      </c>
      <c r="FY167" s="60" t="str">
        <f>IF(ISNUMBER(Tableau2[[#This Row],['[distance_heb_enq']]]),Tableau2[[#This Row],['[distance_heb_enq']]]*(1.1+0.3*EXP(-Tableau2[[#This Row],['[distance_heb_enq']]]/20)),"")</f>
        <v/>
      </c>
      <c r="GM167" s="35"/>
      <c r="GN167" s="35" t="s">
        <v>1599</v>
      </c>
      <c r="GO167" s="35"/>
      <c r="GP167" s="35"/>
      <c r="GQ167" s="35"/>
      <c r="GY167" s="48"/>
      <c r="HB167" s="48" t="str">
        <f>IF(ISNUMBER(Tableau2[[#This Row],['[tour_dep_to']]]),Tableau2[[#This Row],['[tour_dep_to']]]/Tableau2[[#This Row],['[tour_to_nb_jour']]],"")</f>
        <v/>
      </c>
      <c r="HE167" s="20" t="s">
        <v>51</v>
      </c>
      <c r="HF167" s="48" t="str">
        <f>IF(AND(ISTEXT(Tableau2[[#This Row],['[intention_dep']]]),Tableau2[[#This Row],['[tour_exc']]]="excursionniste"),Tableau2[[#This Row],['[intention_dep']]],"")</f>
        <v>Non</v>
      </c>
      <c r="HG167" s="48" t="str">
        <f>IF(AND(ISTEXT(Tableau2[[#This Row],['[intention_dep']]]),Tableau2[[#This Row],['[tour_exc']]]="touriste"),Tableau2[[#This Row],['[intention_dep']]],"")</f>
        <v/>
      </c>
      <c r="HJ167" s="20"/>
      <c r="HN167" s="20" t="s">
        <v>1599</v>
      </c>
      <c r="HO167" s="20"/>
      <c r="HP167" s="20" t="s">
        <v>1599</v>
      </c>
      <c r="HQ167" s="20"/>
      <c r="HR167" s="20" t="s">
        <v>1599</v>
      </c>
      <c r="HS167" s="20"/>
      <c r="HT167" s="20" t="s">
        <v>1599</v>
      </c>
      <c r="HU167" s="20"/>
      <c r="HX167" s="20" t="s">
        <v>1599</v>
      </c>
      <c r="JW167"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
      </c>
      <c r="JX167"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167" s="35" t="s">
        <v>1923</v>
      </c>
      <c r="KA167" s="35">
        <v>0</v>
      </c>
      <c r="KB167" s="35">
        <v>1</v>
      </c>
      <c r="KC167" s="35">
        <v>0</v>
      </c>
      <c r="KD167" s="35"/>
      <c r="KE167" s="48"/>
      <c r="KF167" s="35" t="s">
        <v>795</v>
      </c>
      <c r="KG167" s="48"/>
      <c r="KH167" s="44">
        <v>17000</v>
      </c>
      <c r="KI167" s="35" t="s">
        <v>1281</v>
      </c>
      <c r="KL167" s="48" t="str">
        <f>IF(ISNUMBER(Tableau2[[#This Row],['[distance_domicile_enq']]]),Tableau2[[#This Row],['[distance_domicile_enq']]]*(1.1+0.3*EXP(-Tableau2[[#This Row],['[distance_domicile_enq']]]/20)),"")</f>
        <v/>
      </c>
      <c r="KN167" s="48"/>
      <c r="KO167" s="48"/>
      <c r="KP167" s="35">
        <v>62</v>
      </c>
      <c r="KQ167" s="35" t="s">
        <v>1301</v>
      </c>
      <c r="KR167" s="35" t="s">
        <v>1356</v>
      </c>
      <c r="KS167" s="35"/>
      <c r="KW167" s="35" t="s">
        <v>1284</v>
      </c>
    </row>
    <row r="168" spans="1:311" x14ac:dyDescent="0.2">
      <c r="A168" s="35" t="s">
        <v>1612</v>
      </c>
      <c r="B168" s="35" t="s">
        <v>568</v>
      </c>
      <c r="C168" s="35" t="s">
        <v>160</v>
      </c>
      <c r="D168" s="60">
        <v>1</v>
      </c>
      <c r="E168" s="48">
        <f>Tableau2[[#This Row],['[taille_totale_groupe_corrige']]]/Tableau2[[#This Row],['[nb_repondant_groupe']]]</f>
        <v>1</v>
      </c>
      <c r="F168" s="48"/>
      <c r="G168" s="48" t="str">
        <f>CONCATENATE(Tableau2[[#This Row],['[id_site_enq']]],"-",Tableau2[[#This Row],['[date_enq_num']]],"-",Tableau2[[#This Row],['[categorie_corrige']]])</f>
        <v>50-43235-</v>
      </c>
      <c r="H168" s="61">
        <v>1</v>
      </c>
      <c r="I168" s="35">
        <v>50</v>
      </c>
      <c r="J168" s="35" t="s">
        <v>795</v>
      </c>
      <c r="K168" s="36">
        <v>43235</v>
      </c>
      <c r="L168" s="37">
        <f t="shared" si="5"/>
        <v>43235</v>
      </c>
      <c r="M168" s="35">
        <v>18</v>
      </c>
      <c r="N168" s="35">
        <v>17</v>
      </c>
      <c r="P168" s="35">
        <v>43</v>
      </c>
      <c r="Q168" s="35">
        <v>4</v>
      </c>
      <c r="R168" s="60" t="str">
        <f>IF(OR(ISNUMBER(Tableau2[[#This Row],['[monvelo_musc']]]),ISNUMBER(Tableau2[[#This Row],['[monvelo_vae']]]),ISNUMBER(Tableau2[[#This Row],['[pret_musc']]]),ISNUMBER(Tableau2[[#This Row],['[pret_vae']]]),ISNUMBER(Tableau2[[#This Row],['[loc_vae']]]),ISNUMBER(Tableau2[[#This Row],['[loc_musc']]])),SUM(Tableau2[[#This Row],['[monvelo_musc']]:['[loc_vae']]]),"")</f>
        <v/>
      </c>
      <c r="S168" s="60" t="str">
        <f>IF(OR(ISNUMBER(Tableau2[[#This Row],['[monvelo_vae']]]),ISNUMBER(Tableau2[[#This Row],['[pret_vae']]]),ISNUMBER(Tableau2[[#This Row],['[loc_vae']]])),Tableau2[[#This Row],['[monvelo_vae']]]+Tableau2[[#This Row],['[pret_vae']]]+Tableau2[[#This Row],['[loc_vae']]],"")</f>
        <v/>
      </c>
      <c r="T168" s="60" t="str">
        <f>IF(OR(ISNUMBER(Tableau2[[#This Row],['[monvelo_musc']]]),ISNUMBER(Tableau2[[#This Row],['[pret_musc']]]),ISNUMBER(Tableau2[[#This Row],['[loc_musc']]])),Tableau2[[#This Row],['[monvelo_musc']]]+Tableau2[[#This Row],['[pret_musc']]]+Tableau2[[#This Row],['[loc_musc']]],"")</f>
        <v/>
      </c>
      <c r="U168" s="60" t="str">
        <f>IF(OR(ISNUMBER(Tableau2[[#This Row],['[loc_musc']]]),ISNUMBER(Tableau2[[#This Row],['[loc_vae']]])),Tableau2[[#This Row],['[loc_musc']]]+Tableau2[[#This Row],['[loc_vae']]],"")</f>
        <v/>
      </c>
      <c r="AL168" s="35" t="s">
        <v>1274</v>
      </c>
      <c r="AM168" s="48" t="s">
        <v>1274</v>
      </c>
      <c r="AN168" s="35" t="s">
        <v>50</v>
      </c>
      <c r="AP168" s="37">
        <v>7</v>
      </c>
      <c r="AQ168" s="72">
        <v>7</v>
      </c>
      <c r="AR168" s="72">
        <v>7</v>
      </c>
      <c r="AS168" s="72">
        <f>Tableau2[[#This Row],['[km_sortie_corrige']]]*Tableau2[[#This Row],['[coef_red']]]</f>
        <v>0</v>
      </c>
      <c r="AT168" s="72">
        <f>Tableau2[[#This Row],['[km_sortie_corrige']]]*Tableau2[[#This Row],['[coef_red']]]*IF(Tableau2[[#This Row],['[type_trajet']]]="Boucle",0.4,1)</f>
        <v>0</v>
      </c>
      <c r="AU168" s="35" t="s">
        <v>1276</v>
      </c>
      <c r="AW168" s="35" t="s">
        <v>1277</v>
      </c>
      <c r="AX168" s="35">
        <v>1</v>
      </c>
      <c r="AY168" s="35">
        <v>0</v>
      </c>
      <c r="AZ168" s="35">
        <v>0</v>
      </c>
      <c r="BA168" s="35">
        <v>0</v>
      </c>
      <c r="BB168" s="35">
        <v>0</v>
      </c>
      <c r="BC168" s="35">
        <v>0</v>
      </c>
      <c r="BD168" s="35">
        <v>0</v>
      </c>
      <c r="BE168" s="35">
        <v>0</v>
      </c>
      <c r="BH168" s="37">
        <v>0</v>
      </c>
      <c r="BI168" s="48" t="str">
        <f>IF(OR(Tableau2[[#This Row],['[type_groupe']]]="En famille",Tableau2[[#This Row],['[type_groupe']]]="Avec des amis",Tableau2[[#This Row],['[type_groupe']]]="En club",Tableau2[[#This Row],['[type_groupe']]]="En groupe avec une agence ou TO"),"En groupe",Tableau2[[#This Row],['[type_groupe']]])</f>
        <v>Seul</v>
      </c>
      <c r="BJ168"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Seul</v>
      </c>
      <c r="BK168" s="35" t="s">
        <v>1278</v>
      </c>
      <c r="BL168" s="35">
        <v>1</v>
      </c>
      <c r="BM168" s="35">
        <v>0</v>
      </c>
      <c r="BN168" s="35">
        <v>0</v>
      </c>
      <c r="BO168" s="35">
        <v>0</v>
      </c>
      <c r="BP168" s="35">
        <v>0</v>
      </c>
      <c r="BQ168" s="35">
        <v>0</v>
      </c>
      <c r="BR168" s="35">
        <v>0</v>
      </c>
      <c r="BU168" s="72">
        <f>Tableau2[[#This Row],['[nb_enfants']]]+Tableau2[[#This Row],['[nb_adultes']]]</f>
        <v>1</v>
      </c>
      <c r="BV168" s="72">
        <f>Tableau2[[#This Row],['[taille_totale_groupe']]]</f>
        <v>1</v>
      </c>
      <c r="BW168" s="37">
        <v>0</v>
      </c>
      <c r="BX168" s="37">
        <v>1</v>
      </c>
      <c r="BY168" s="35" t="s">
        <v>1279</v>
      </c>
      <c r="BZ168" s="35">
        <v>0</v>
      </c>
      <c r="CA168" s="35">
        <v>0</v>
      </c>
      <c r="CB168" s="35">
        <v>0</v>
      </c>
      <c r="CC168" s="35">
        <v>0</v>
      </c>
      <c r="CD168" s="35">
        <v>0</v>
      </c>
      <c r="CE168" s="35">
        <v>0</v>
      </c>
      <c r="CF168" s="35">
        <v>0</v>
      </c>
      <c r="CG168" s="35">
        <v>0</v>
      </c>
      <c r="CH168" s="35">
        <v>0</v>
      </c>
      <c r="CI168" s="35">
        <v>0</v>
      </c>
      <c r="CJ168" s="35">
        <v>0</v>
      </c>
      <c r="CK168" s="35">
        <v>0</v>
      </c>
      <c r="CL168" s="35">
        <v>1</v>
      </c>
      <c r="CQ168" s="35" t="s">
        <v>1772</v>
      </c>
      <c r="CR168" s="35">
        <v>0</v>
      </c>
      <c r="CS168" s="35">
        <v>0</v>
      </c>
      <c r="CT168" s="35">
        <v>0</v>
      </c>
      <c r="CU168" s="35">
        <v>0</v>
      </c>
      <c r="CV168" s="35">
        <v>0</v>
      </c>
      <c r="CW168" s="35">
        <v>0</v>
      </c>
      <c r="CX168" s="35">
        <v>0</v>
      </c>
      <c r="CY168" s="35">
        <v>0</v>
      </c>
      <c r="CZ168" s="35">
        <v>0</v>
      </c>
      <c r="DA168" s="35">
        <v>0</v>
      </c>
      <c r="DB168" s="35">
        <v>0</v>
      </c>
      <c r="DC168" s="35">
        <v>1</v>
      </c>
      <c r="DD168" s="35">
        <v>0</v>
      </c>
      <c r="DO168" s="35" t="s">
        <v>1280</v>
      </c>
      <c r="DP168" s="35">
        <v>0</v>
      </c>
      <c r="DQ168" s="35">
        <v>0</v>
      </c>
      <c r="DR168" s="35">
        <v>0</v>
      </c>
      <c r="DS168" s="35">
        <v>0</v>
      </c>
      <c r="DT168" s="35">
        <v>0</v>
      </c>
      <c r="DU168" s="35">
        <v>0</v>
      </c>
      <c r="DV168" s="35">
        <v>0</v>
      </c>
      <c r="DW168" s="35">
        <v>0</v>
      </c>
      <c r="DX168" s="35">
        <v>0</v>
      </c>
      <c r="DY168" s="35">
        <v>0</v>
      </c>
      <c r="DZ168" s="35">
        <v>0</v>
      </c>
      <c r="EA168" s="35">
        <v>0</v>
      </c>
      <c r="EB168" s="35">
        <v>0</v>
      </c>
      <c r="EC168" s="35">
        <v>0</v>
      </c>
      <c r="ED168" s="35">
        <v>1</v>
      </c>
      <c r="EE168" s="35">
        <v>0</v>
      </c>
      <c r="EL168" s="35">
        <v>3</v>
      </c>
      <c r="EM168" s="35">
        <v>3</v>
      </c>
      <c r="EN168" s="35">
        <v>3</v>
      </c>
      <c r="EO168" s="35" t="s">
        <v>1599</v>
      </c>
      <c r="EP168" s="35" t="s">
        <v>1599</v>
      </c>
      <c r="EQ168" s="35" t="s">
        <v>1599</v>
      </c>
      <c r="ER168" s="35" t="s">
        <v>1599</v>
      </c>
      <c r="ES168" s="35" t="s">
        <v>1599</v>
      </c>
      <c r="ET168" s="35" t="s">
        <v>1599</v>
      </c>
      <c r="EU168" s="35" t="s">
        <v>1599</v>
      </c>
      <c r="EV168" s="35" t="s">
        <v>1599</v>
      </c>
      <c r="EW168" s="35" t="s">
        <v>1599</v>
      </c>
      <c r="EX168" s="35" t="s">
        <v>1599</v>
      </c>
      <c r="EY168" s="35" t="s">
        <v>1599</v>
      </c>
      <c r="EZ168" s="35" t="s">
        <v>1599</v>
      </c>
      <c r="FA168" s="35" t="s">
        <v>1599</v>
      </c>
      <c r="FB168" s="35" t="s">
        <v>1599</v>
      </c>
      <c r="FC168" s="35" t="s">
        <v>1599</v>
      </c>
      <c r="FD168" s="35" t="s">
        <v>1599</v>
      </c>
      <c r="FE168" s="35" t="s">
        <v>1599</v>
      </c>
      <c r="FF168" s="35" t="s">
        <v>1599</v>
      </c>
      <c r="FG168" s="35" t="s">
        <v>1599</v>
      </c>
      <c r="FI168" s="35" t="s">
        <v>51</v>
      </c>
      <c r="FJ168"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excursionniste</v>
      </c>
      <c r="FK168" s="48" t="str">
        <f>IF(Tableau2[[#This Row],['[tour_exc']]]="excursionniste","exc",IF(Tableau2[[#This Row],['[categorie_corrige']]]="Itinérant","iti","tour"))</f>
        <v>exc</v>
      </c>
      <c r="FL168" s="48" t="str">
        <f>CONCATENATE(Tableau2[[#This Row],['[id_troncon']]],"-",Tableau2[[#This Row],['[profil']]])</f>
        <v>4-exc</v>
      </c>
      <c r="FM168" s="37"/>
      <c r="FN168" s="72" t="s">
        <v>1599</v>
      </c>
      <c r="FS168" s="48" t="str">
        <f>IF(AND(ISTEXT(Tableau2[[#This Row],['[mode_heb_regroupe']]]),Tableau2[[#This Row],['[mode_heb_regroupe']]]="Non marchand"),"Non marchand",IF(AND(ISTEXT(Tableau2[[#This Row],['[mode_heb_regroupe']]]),Tableau2[[#This Row],['[mode_heb_regroupe']]]&lt;&gt;"Non marchand"),"Marchand",""))</f>
        <v/>
      </c>
      <c r="FY168" s="60" t="str">
        <f>IF(ISNUMBER(Tableau2[[#This Row],['[distance_heb_enq']]]),Tableau2[[#This Row],['[distance_heb_enq']]]*(1.1+0.3*EXP(-Tableau2[[#This Row],['[distance_heb_enq']]]/20)),"")</f>
        <v/>
      </c>
      <c r="GM168" s="35"/>
      <c r="GN168" s="35" t="s">
        <v>1599</v>
      </c>
      <c r="GO168" s="35"/>
      <c r="GP168" s="35"/>
      <c r="GQ168" s="35"/>
      <c r="GY168" s="48"/>
      <c r="HB168" s="48" t="str">
        <f>IF(ISNUMBER(Tableau2[[#This Row],['[tour_dep_to']]]),Tableau2[[#This Row],['[tour_dep_to']]]/Tableau2[[#This Row],['[tour_to_nb_jour']]],"")</f>
        <v/>
      </c>
      <c r="HE168" s="20" t="s">
        <v>51</v>
      </c>
      <c r="HF168" s="48" t="str">
        <f>IF(AND(ISTEXT(Tableau2[[#This Row],['[intention_dep']]]),Tableau2[[#This Row],['[tour_exc']]]="excursionniste"),Tableau2[[#This Row],['[intention_dep']]],"")</f>
        <v>Non</v>
      </c>
      <c r="HG168" s="48" t="str">
        <f>IF(AND(ISTEXT(Tableau2[[#This Row],['[intention_dep']]]),Tableau2[[#This Row],['[tour_exc']]]="touriste"),Tableau2[[#This Row],['[intention_dep']]],"")</f>
        <v/>
      </c>
      <c r="HJ168" s="20"/>
      <c r="HN168" s="20" t="s">
        <v>1599</v>
      </c>
      <c r="HO168" s="20"/>
      <c r="HP168" s="20" t="s">
        <v>1599</v>
      </c>
      <c r="HQ168" s="20"/>
      <c r="HR168" s="20" t="s">
        <v>1599</v>
      </c>
      <c r="HS168" s="20"/>
      <c r="HT168" s="20" t="s">
        <v>1599</v>
      </c>
      <c r="HU168" s="20"/>
      <c r="HX168" s="20" t="s">
        <v>1599</v>
      </c>
      <c r="JW168"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
      </c>
      <c r="JX168"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168" s="35" t="s">
        <v>1299</v>
      </c>
      <c r="KA168" s="35">
        <v>0</v>
      </c>
      <c r="KB168" s="35">
        <v>0</v>
      </c>
      <c r="KC168" s="35">
        <v>1</v>
      </c>
      <c r="KD168" s="35" t="s">
        <v>1300</v>
      </c>
      <c r="KE168" s="48"/>
      <c r="KF168" s="35" t="s">
        <v>782</v>
      </c>
      <c r="KG168" s="48"/>
      <c r="KH168" s="44">
        <v>17440</v>
      </c>
      <c r="KI168" s="35" t="s">
        <v>1281</v>
      </c>
      <c r="KL168" s="48" t="str">
        <f>IF(ISNUMBER(Tableau2[[#This Row],['[distance_domicile_enq']]]),Tableau2[[#This Row],['[distance_domicile_enq']]]*(1.1+0.3*EXP(-Tableau2[[#This Row],['[distance_domicile_enq']]]/20)),"")</f>
        <v/>
      </c>
      <c r="KN168" s="48"/>
      <c r="KO168" s="48"/>
      <c r="KP168" s="35">
        <v>43</v>
      </c>
      <c r="KQ168" s="35" t="s">
        <v>1282</v>
      </c>
      <c r="KR168" s="35" t="s">
        <v>1336</v>
      </c>
      <c r="KS168" s="35"/>
      <c r="KU168" s="35">
        <v>2500</v>
      </c>
      <c r="KW168" s="35" t="s">
        <v>1284</v>
      </c>
    </row>
    <row r="169" spans="1:311" x14ac:dyDescent="0.2">
      <c r="A169" s="35" t="s">
        <v>1612</v>
      </c>
      <c r="B169" s="35" t="s">
        <v>568</v>
      </c>
      <c r="C169" s="35" t="s">
        <v>161</v>
      </c>
      <c r="D169" s="60">
        <v>1</v>
      </c>
      <c r="E169" s="48">
        <f>Tableau2[[#This Row],['[taille_totale_groupe_corrige']]]/Tableau2[[#This Row],['[nb_repondant_groupe']]]</f>
        <v>1</v>
      </c>
      <c r="F169" s="48"/>
      <c r="G169" s="48" t="str">
        <f>CONCATENATE(Tableau2[[#This Row],['[id_site_enq']]],"-",Tableau2[[#This Row],['[date_enq_num']]],"-",Tableau2[[#This Row],['[categorie_corrige']]])</f>
        <v>50-43235-</v>
      </c>
      <c r="H169" s="61">
        <v>1</v>
      </c>
      <c r="I169" s="35">
        <v>50</v>
      </c>
      <c r="J169" s="35" t="s">
        <v>795</v>
      </c>
      <c r="K169" s="36">
        <v>43235</v>
      </c>
      <c r="L169" s="37">
        <f t="shared" si="5"/>
        <v>43235</v>
      </c>
      <c r="M169" s="35">
        <v>18</v>
      </c>
      <c r="N169" s="35">
        <v>17</v>
      </c>
      <c r="P169" s="35">
        <v>43</v>
      </c>
      <c r="Q169" s="35">
        <v>4</v>
      </c>
      <c r="R169" s="60" t="str">
        <f>IF(OR(ISNUMBER(Tableau2[[#This Row],['[monvelo_musc']]]),ISNUMBER(Tableau2[[#This Row],['[monvelo_vae']]]),ISNUMBER(Tableau2[[#This Row],['[pret_musc']]]),ISNUMBER(Tableau2[[#This Row],['[pret_vae']]]),ISNUMBER(Tableau2[[#This Row],['[loc_vae']]]),ISNUMBER(Tableau2[[#This Row],['[loc_musc']]])),SUM(Tableau2[[#This Row],['[monvelo_musc']]:['[loc_vae']]]),"")</f>
        <v/>
      </c>
      <c r="S169" s="60" t="str">
        <f>IF(OR(ISNUMBER(Tableau2[[#This Row],['[monvelo_vae']]]),ISNUMBER(Tableau2[[#This Row],['[pret_vae']]]),ISNUMBER(Tableau2[[#This Row],['[loc_vae']]])),Tableau2[[#This Row],['[monvelo_vae']]]+Tableau2[[#This Row],['[pret_vae']]]+Tableau2[[#This Row],['[loc_vae']]],"")</f>
        <v/>
      </c>
      <c r="T169" s="60" t="str">
        <f>IF(OR(ISNUMBER(Tableau2[[#This Row],['[monvelo_musc']]]),ISNUMBER(Tableau2[[#This Row],['[pret_musc']]]),ISNUMBER(Tableau2[[#This Row],['[loc_musc']]])),Tableau2[[#This Row],['[monvelo_musc']]]+Tableau2[[#This Row],['[pret_musc']]]+Tableau2[[#This Row],['[loc_musc']]],"")</f>
        <v/>
      </c>
      <c r="U169" s="60" t="str">
        <f>IF(OR(ISNUMBER(Tableau2[[#This Row],['[loc_musc']]]),ISNUMBER(Tableau2[[#This Row],['[loc_vae']]])),Tableau2[[#This Row],['[loc_musc']]]+Tableau2[[#This Row],['[loc_vae']]],"")</f>
        <v/>
      </c>
      <c r="AL169" s="35" t="s">
        <v>1274</v>
      </c>
      <c r="AM169" s="48" t="s">
        <v>1274</v>
      </c>
      <c r="AN169" s="35" t="s">
        <v>1275</v>
      </c>
      <c r="AP169" s="37">
        <v>20</v>
      </c>
      <c r="AQ169" s="72">
        <v>20</v>
      </c>
      <c r="AR169" s="72">
        <v>20</v>
      </c>
      <c r="AS169" s="72">
        <f>Tableau2[[#This Row],['[km_sortie_corrige']]]*Tableau2[[#This Row],['[coef_red']]]</f>
        <v>0</v>
      </c>
      <c r="AT169" s="72">
        <f>Tableau2[[#This Row],['[km_sortie_corrige']]]*Tableau2[[#This Row],['[coef_red']]]*IF(Tableau2[[#This Row],['[type_trajet']]]="Boucle",0.4,1)</f>
        <v>0</v>
      </c>
      <c r="AU169" s="35" t="s">
        <v>1276</v>
      </c>
      <c r="AW169" s="35" t="s">
        <v>1277</v>
      </c>
      <c r="AX169" s="35">
        <v>1</v>
      </c>
      <c r="AY169" s="35">
        <v>0</v>
      </c>
      <c r="AZ169" s="35">
        <v>0</v>
      </c>
      <c r="BA169" s="35">
        <v>0</v>
      </c>
      <c r="BB169" s="35">
        <v>0</v>
      </c>
      <c r="BC169" s="35">
        <v>0</v>
      </c>
      <c r="BD169" s="35">
        <v>0</v>
      </c>
      <c r="BE169" s="35">
        <v>0</v>
      </c>
      <c r="BH169" s="37">
        <v>0</v>
      </c>
      <c r="BI169" s="48" t="str">
        <f>IF(OR(Tableau2[[#This Row],['[type_groupe']]]="En famille",Tableau2[[#This Row],['[type_groupe']]]="Avec des amis",Tableau2[[#This Row],['[type_groupe']]]="En club",Tableau2[[#This Row],['[type_groupe']]]="En groupe avec une agence ou TO"),"En groupe",Tableau2[[#This Row],['[type_groupe']]])</f>
        <v>Seul</v>
      </c>
      <c r="BJ169"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Seul</v>
      </c>
      <c r="BK169" s="35" t="s">
        <v>1278</v>
      </c>
      <c r="BL169" s="35">
        <v>1</v>
      </c>
      <c r="BM169" s="35">
        <v>0</v>
      </c>
      <c r="BN169" s="35">
        <v>0</v>
      </c>
      <c r="BO169" s="35">
        <v>0</v>
      </c>
      <c r="BP169" s="35">
        <v>0</v>
      </c>
      <c r="BQ169" s="35">
        <v>0</v>
      </c>
      <c r="BR169" s="35">
        <v>0</v>
      </c>
      <c r="BU169" s="72">
        <f>Tableau2[[#This Row],['[nb_enfants']]]+Tableau2[[#This Row],['[nb_adultes']]]</f>
        <v>1</v>
      </c>
      <c r="BV169" s="72">
        <f>Tableau2[[#This Row],['[taille_totale_groupe']]]</f>
        <v>1</v>
      </c>
      <c r="BW169" s="37">
        <v>0</v>
      </c>
      <c r="BX169" s="37">
        <v>1</v>
      </c>
      <c r="BY169" s="35" t="s">
        <v>1279</v>
      </c>
      <c r="BZ169" s="35">
        <v>0</v>
      </c>
      <c r="CA169" s="35">
        <v>0</v>
      </c>
      <c r="CB169" s="35">
        <v>0</v>
      </c>
      <c r="CC169" s="35">
        <v>0</v>
      </c>
      <c r="CD169" s="35">
        <v>0</v>
      </c>
      <c r="CE169" s="35">
        <v>0</v>
      </c>
      <c r="CF169" s="35">
        <v>0</v>
      </c>
      <c r="CG169" s="35">
        <v>0</v>
      </c>
      <c r="CH169" s="35">
        <v>0</v>
      </c>
      <c r="CI169" s="35">
        <v>0</v>
      </c>
      <c r="CJ169" s="35">
        <v>0</v>
      </c>
      <c r="CK169" s="35">
        <v>0</v>
      </c>
      <c r="CL169" s="35">
        <v>1</v>
      </c>
      <c r="CQ169" s="35" t="s">
        <v>1772</v>
      </c>
      <c r="CR169" s="35">
        <v>0</v>
      </c>
      <c r="CS169" s="35">
        <v>0</v>
      </c>
      <c r="CT169" s="35">
        <v>0</v>
      </c>
      <c r="CU169" s="35">
        <v>0</v>
      </c>
      <c r="CV169" s="35">
        <v>0</v>
      </c>
      <c r="CW169" s="35">
        <v>0</v>
      </c>
      <c r="CX169" s="35">
        <v>0</v>
      </c>
      <c r="CY169" s="35">
        <v>0</v>
      </c>
      <c r="CZ169" s="35">
        <v>0</v>
      </c>
      <c r="DA169" s="35">
        <v>0</v>
      </c>
      <c r="DB169" s="35">
        <v>0</v>
      </c>
      <c r="DC169" s="35">
        <v>1</v>
      </c>
      <c r="DD169" s="35">
        <v>0</v>
      </c>
      <c r="DO169" s="35" t="s">
        <v>1280</v>
      </c>
      <c r="DP169" s="35">
        <v>0</v>
      </c>
      <c r="DQ169" s="35">
        <v>0</v>
      </c>
      <c r="DR169" s="35">
        <v>0</v>
      </c>
      <c r="DS169" s="35">
        <v>0</v>
      </c>
      <c r="DT169" s="35">
        <v>0</v>
      </c>
      <c r="DU169" s="35">
        <v>0</v>
      </c>
      <c r="DV169" s="35">
        <v>0</v>
      </c>
      <c r="DW169" s="35">
        <v>0</v>
      </c>
      <c r="DX169" s="35">
        <v>0</v>
      </c>
      <c r="DY169" s="35">
        <v>0</v>
      </c>
      <c r="DZ169" s="35">
        <v>0</v>
      </c>
      <c r="EA169" s="35">
        <v>0</v>
      </c>
      <c r="EB169" s="35">
        <v>0</v>
      </c>
      <c r="EC169" s="35">
        <v>0</v>
      </c>
      <c r="ED169" s="35">
        <v>1</v>
      </c>
      <c r="EE169" s="35">
        <v>0</v>
      </c>
      <c r="EL169" s="35">
        <v>4</v>
      </c>
      <c r="EM169" s="35">
        <v>3</v>
      </c>
      <c r="EN169" s="35">
        <v>3</v>
      </c>
      <c r="EO169" s="35">
        <v>3</v>
      </c>
      <c r="EP169" s="35">
        <v>4</v>
      </c>
      <c r="EQ169" s="35">
        <v>3</v>
      </c>
      <c r="ER169" s="35">
        <v>3</v>
      </c>
      <c r="ES169" s="35">
        <v>4</v>
      </c>
      <c r="ET169" s="35">
        <v>3</v>
      </c>
      <c r="EU169" s="35">
        <v>3</v>
      </c>
      <c r="EV169" s="35">
        <v>3</v>
      </c>
      <c r="EW169" s="35" t="s">
        <v>1599</v>
      </c>
      <c r="EX169" s="35" t="s">
        <v>1599</v>
      </c>
      <c r="EY169" s="35" t="s">
        <v>1599</v>
      </c>
      <c r="EZ169" s="35" t="s">
        <v>1599</v>
      </c>
      <c r="FA169" s="35" t="s">
        <v>1599</v>
      </c>
      <c r="FB169" s="35">
        <v>3</v>
      </c>
      <c r="FC169" s="35" t="s">
        <v>1599</v>
      </c>
      <c r="FD169" s="35" t="s">
        <v>1599</v>
      </c>
      <c r="FE169" s="35" t="s">
        <v>1599</v>
      </c>
      <c r="FF169" s="35" t="s">
        <v>1599</v>
      </c>
      <c r="FG169" s="35" t="s">
        <v>1599</v>
      </c>
      <c r="FH169" s="35" t="s">
        <v>1306</v>
      </c>
      <c r="FI169" s="35" t="s">
        <v>51</v>
      </c>
      <c r="FJ169"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excursionniste</v>
      </c>
      <c r="FK169" s="48" t="str">
        <f>IF(Tableau2[[#This Row],['[tour_exc']]]="excursionniste","exc",IF(Tableau2[[#This Row],['[categorie_corrige']]]="Itinérant","iti","tour"))</f>
        <v>exc</v>
      </c>
      <c r="FL169" s="48" t="str">
        <f>CONCATENATE(Tableau2[[#This Row],['[id_troncon']]],"-",Tableau2[[#This Row],['[profil']]])</f>
        <v>4-exc</v>
      </c>
      <c r="FM169" s="37"/>
      <c r="FN169" s="72" t="s">
        <v>1599</v>
      </c>
      <c r="FS169" s="48" t="str">
        <f>IF(AND(ISTEXT(Tableau2[[#This Row],['[mode_heb_regroupe']]]),Tableau2[[#This Row],['[mode_heb_regroupe']]]="Non marchand"),"Non marchand",IF(AND(ISTEXT(Tableau2[[#This Row],['[mode_heb_regroupe']]]),Tableau2[[#This Row],['[mode_heb_regroupe']]]&lt;&gt;"Non marchand"),"Marchand",""))</f>
        <v/>
      </c>
      <c r="FY169" s="60" t="str">
        <f>IF(ISNUMBER(Tableau2[[#This Row],['[distance_heb_enq']]]),Tableau2[[#This Row],['[distance_heb_enq']]]*(1.1+0.3*EXP(-Tableau2[[#This Row],['[distance_heb_enq']]]/20)),"")</f>
        <v/>
      </c>
      <c r="GM169" s="35"/>
      <c r="GN169" s="35" t="s">
        <v>1599</v>
      </c>
      <c r="GO169" s="35"/>
      <c r="GP169" s="35"/>
      <c r="GQ169" s="35"/>
      <c r="GY169" s="48"/>
      <c r="HB169" s="48" t="str">
        <f>IF(ISNUMBER(Tableau2[[#This Row],['[tour_dep_to']]]),Tableau2[[#This Row],['[tour_dep_to']]]/Tableau2[[#This Row],['[tour_to_nb_jour']]],"")</f>
        <v/>
      </c>
      <c r="HE169" s="20" t="s">
        <v>51</v>
      </c>
      <c r="HF169" s="48" t="str">
        <f>IF(AND(ISTEXT(Tableau2[[#This Row],['[intention_dep']]]),Tableau2[[#This Row],['[tour_exc']]]="excursionniste"),Tableau2[[#This Row],['[intention_dep']]],"")</f>
        <v>Non</v>
      </c>
      <c r="HG169" s="48" t="str">
        <f>IF(AND(ISTEXT(Tableau2[[#This Row],['[intention_dep']]]),Tableau2[[#This Row],['[tour_exc']]]="touriste"),Tableau2[[#This Row],['[intention_dep']]],"")</f>
        <v/>
      </c>
      <c r="HJ169" s="20"/>
      <c r="HN169" s="20" t="s">
        <v>1599</v>
      </c>
      <c r="HO169" s="20"/>
      <c r="HP169" s="20" t="s">
        <v>1599</v>
      </c>
      <c r="HQ169" s="20"/>
      <c r="HR169" s="20" t="s">
        <v>1599</v>
      </c>
      <c r="HS169" s="20"/>
      <c r="HT169" s="20" t="s">
        <v>1599</v>
      </c>
      <c r="HU169" s="20"/>
      <c r="HX169" s="20" t="s">
        <v>1599</v>
      </c>
      <c r="JW169"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
      </c>
      <c r="JX169"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169" s="35" t="s">
        <v>1924</v>
      </c>
      <c r="KA169" s="35">
        <v>0</v>
      </c>
      <c r="KB169" s="35">
        <v>1</v>
      </c>
      <c r="KC169" s="35">
        <v>1</v>
      </c>
      <c r="KD169" s="35" t="s">
        <v>1385</v>
      </c>
      <c r="KE169" s="48"/>
      <c r="KF169" s="35" t="s">
        <v>795</v>
      </c>
      <c r="KG169" s="48"/>
      <c r="KH169" s="44">
        <v>17000</v>
      </c>
      <c r="KI169" s="35" t="s">
        <v>1281</v>
      </c>
      <c r="KL169" s="48" t="str">
        <f>IF(ISNUMBER(Tableau2[[#This Row],['[distance_domicile_enq']]]),Tableau2[[#This Row],['[distance_domicile_enq']]]*(1.1+0.3*EXP(-Tableau2[[#This Row],['[distance_domicile_enq']]]/20)),"")</f>
        <v/>
      </c>
      <c r="KN169" s="48"/>
      <c r="KO169" s="48"/>
      <c r="KP169" s="35">
        <v>19</v>
      </c>
      <c r="KQ169" s="35" t="s">
        <v>1282</v>
      </c>
      <c r="KR169" s="35" t="s">
        <v>1309</v>
      </c>
      <c r="KS169" s="35"/>
      <c r="KW169" s="35" t="s">
        <v>1284</v>
      </c>
    </row>
    <row r="170" spans="1:311" x14ac:dyDescent="0.2">
      <c r="A170" s="35" t="s">
        <v>1612</v>
      </c>
      <c r="B170" s="35" t="s">
        <v>568</v>
      </c>
      <c r="C170" s="35" t="s">
        <v>162</v>
      </c>
      <c r="D170" s="60">
        <v>1</v>
      </c>
      <c r="E170" s="48">
        <f>Tableau2[[#This Row],['[taille_totale_groupe_corrige']]]/Tableau2[[#This Row],['[nb_repondant_groupe']]]</f>
        <v>2</v>
      </c>
      <c r="F170" s="48"/>
      <c r="G170" s="48" t="str">
        <f>CONCATENATE(Tableau2[[#This Row],['[id_site_enq']]],"-",Tableau2[[#This Row],['[date_enq_num']]],"-",Tableau2[[#This Row],['[categorie_corrige']]])</f>
        <v>50-43235-</v>
      </c>
      <c r="H170" s="61">
        <v>1</v>
      </c>
      <c r="I170" s="35">
        <v>50</v>
      </c>
      <c r="J170" s="35" t="s">
        <v>795</v>
      </c>
      <c r="K170" s="36">
        <v>43235</v>
      </c>
      <c r="L170" s="37">
        <f t="shared" si="5"/>
        <v>43235</v>
      </c>
      <c r="M170" s="35">
        <v>18</v>
      </c>
      <c r="N170" s="35">
        <v>17</v>
      </c>
      <c r="P170" s="35">
        <v>43</v>
      </c>
      <c r="Q170" s="35">
        <v>4</v>
      </c>
      <c r="R170" s="60" t="str">
        <f>IF(OR(ISNUMBER(Tableau2[[#This Row],['[monvelo_musc']]]),ISNUMBER(Tableau2[[#This Row],['[monvelo_vae']]]),ISNUMBER(Tableau2[[#This Row],['[pret_musc']]]),ISNUMBER(Tableau2[[#This Row],['[pret_vae']]]),ISNUMBER(Tableau2[[#This Row],['[loc_vae']]]),ISNUMBER(Tableau2[[#This Row],['[loc_musc']]])),SUM(Tableau2[[#This Row],['[monvelo_musc']]:['[loc_vae']]]),"")</f>
        <v/>
      </c>
      <c r="S170" s="60" t="str">
        <f>IF(OR(ISNUMBER(Tableau2[[#This Row],['[monvelo_vae']]]),ISNUMBER(Tableau2[[#This Row],['[pret_vae']]]),ISNUMBER(Tableau2[[#This Row],['[loc_vae']]])),Tableau2[[#This Row],['[monvelo_vae']]]+Tableau2[[#This Row],['[pret_vae']]]+Tableau2[[#This Row],['[loc_vae']]],"")</f>
        <v/>
      </c>
      <c r="T170" s="60" t="str">
        <f>IF(OR(ISNUMBER(Tableau2[[#This Row],['[monvelo_musc']]]),ISNUMBER(Tableau2[[#This Row],['[pret_musc']]]),ISNUMBER(Tableau2[[#This Row],['[loc_musc']]])),Tableau2[[#This Row],['[monvelo_musc']]]+Tableau2[[#This Row],['[pret_musc']]]+Tableau2[[#This Row],['[loc_musc']]],"")</f>
        <v/>
      </c>
      <c r="U170" s="60" t="str">
        <f>IF(OR(ISNUMBER(Tableau2[[#This Row],['[loc_musc']]]),ISNUMBER(Tableau2[[#This Row],['[loc_vae']]])),Tableau2[[#This Row],['[loc_musc']]]+Tableau2[[#This Row],['[loc_vae']]],"")</f>
        <v/>
      </c>
      <c r="AL170" s="35" t="s">
        <v>1274</v>
      </c>
      <c r="AM170" s="48" t="s">
        <v>1274</v>
      </c>
      <c r="AN170" s="35" t="s">
        <v>1275</v>
      </c>
      <c r="AP170" s="37">
        <v>20</v>
      </c>
      <c r="AQ170" s="72">
        <v>20</v>
      </c>
      <c r="AR170" s="72">
        <v>20</v>
      </c>
      <c r="AS170" s="72">
        <f>Tableau2[[#This Row],['[km_sortie_corrige']]]*Tableau2[[#This Row],['[coef_red']]]</f>
        <v>0</v>
      </c>
      <c r="AT170" s="72">
        <f>Tableau2[[#This Row],['[km_sortie_corrige']]]*Tableau2[[#This Row],['[coef_red']]]*IF(Tableau2[[#This Row],['[type_trajet']]]="Boucle",0.4,1)</f>
        <v>0</v>
      </c>
      <c r="AU170" s="35" t="s">
        <v>1276</v>
      </c>
      <c r="AW170" s="35" t="s">
        <v>1277</v>
      </c>
      <c r="AX170" s="35">
        <v>1</v>
      </c>
      <c r="AY170" s="35">
        <v>0</v>
      </c>
      <c r="AZ170" s="35">
        <v>0</v>
      </c>
      <c r="BA170" s="35">
        <v>0</v>
      </c>
      <c r="BB170" s="35">
        <v>0</v>
      </c>
      <c r="BC170" s="35">
        <v>0</v>
      </c>
      <c r="BD170" s="35">
        <v>0</v>
      </c>
      <c r="BE170" s="35">
        <v>0</v>
      </c>
      <c r="BH170" s="37">
        <v>0</v>
      </c>
      <c r="BI170" s="48" t="str">
        <f>IF(OR(Tableau2[[#This Row],['[type_groupe']]]="En famille",Tableau2[[#This Row],['[type_groupe']]]="Avec des amis",Tableau2[[#This Row],['[type_groupe']]]="En club",Tableau2[[#This Row],['[type_groupe']]]="En groupe avec une agence ou TO"),"En groupe",Tableau2[[#This Row],['[type_groupe']]])</f>
        <v>En groupe</v>
      </c>
      <c r="BJ170"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groupe</v>
      </c>
      <c r="BK170" s="35" t="s">
        <v>1329</v>
      </c>
      <c r="BL170" s="35">
        <v>0</v>
      </c>
      <c r="BM170" s="35">
        <v>0</v>
      </c>
      <c r="BN170" s="35">
        <v>0</v>
      </c>
      <c r="BO170" s="35">
        <v>1</v>
      </c>
      <c r="BP170" s="35">
        <v>0</v>
      </c>
      <c r="BQ170" s="35">
        <v>0</v>
      </c>
      <c r="BR170" s="35">
        <v>0</v>
      </c>
      <c r="BU170" s="72">
        <f>Tableau2[[#This Row],['[nb_enfants']]]+Tableau2[[#This Row],['[nb_adultes']]]</f>
        <v>2</v>
      </c>
      <c r="BV170" s="72">
        <f>Tableau2[[#This Row],['[taille_totale_groupe']]]</f>
        <v>2</v>
      </c>
      <c r="BW170" s="37">
        <v>0</v>
      </c>
      <c r="BX170" s="37">
        <v>2</v>
      </c>
      <c r="BY170" s="35" t="s">
        <v>1279</v>
      </c>
      <c r="BZ170" s="35">
        <v>0</v>
      </c>
      <c r="CA170" s="35">
        <v>0</v>
      </c>
      <c r="CB170" s="35">
        <v>0</v>
      </c>
      <c r="CC170" s="35">
        <v>0</v>
      </c>
      <c r="CD170" s="35">
        <v>0</v>
      </c>
      <c r="CE170" s="35">
        <v>0</v>
      </c>
      <c r="CF170" s="35">
        <v>0</v>
      </c>
      <c r="CG170" s="35">
        <v>0</v>
      </c>
      <c r="CH170" s="35">
        <v>0</v>
      </c>
      <c r="CI170" s="35">
        <v>0</v>
      </c>
      <c r="CJ170" s="35">
        <v>0</v>
      </c>
      <c r="CK170" s="35">
        <v>0</v>
      </c>
      <c r="CL170" s="35">
        <v>1</v>
      </c>
      <c r="CQ170" s="35" t="s">
        <v>1772</v>
      </c>
      <c r="CR170" s="35">
        <v>0</v>
      </c>
      <c r="CS170" s="35">
        <v>0</v>
      </c>
      <c r="CT170" s="35">
        <v>0</v>
      </c>
      <c r="CU170" s="35">
        <v>0</v>
      </c>
      <c r="CV170" s="35">
        <v>0</v>
      </c>
      <c r="CW170" s="35">
        <v>0</v>
      </c>
      <c r="CX170" s="35">
        <v>0</v>
      </c>
      <c r="CY170" s="35">
        <v>0</v>
      </c>
      <c r="CZ170" s="35">
        <v>0</v>
      </c>
      <c r="DA170" s="35">
        <v>0</v>
      </c>
      <c r="DB170" s="35">
        <v>0</v>
      </c>
      <c r="DC170" s="35">
        <v>1</v>
      </c>
      <c r="DD170" s="35">
        <v>0</v>
      </c>
      <c r="DO170" s="35" t="s">
        <v>1316</v>
      </c>
      <c r="DP170" s="35">
        <v>0</v>
      </c>
      <c r="DQ170" s="35">
        <v>0</v>
      </c>
      <c r="DR170" s="35">
        <v>0</v>
      </c>
      <c r="DS170" s="35">
        <v>0</v>
      </c>
      <c r="DT170" s="35">
        <v>0</v>
      </c>
      <c r="DU170" s="35">
        <v>0</v>
      </c>
      <c r="DV170" s="35">
        <v>0</v>
      </c>
      <c r="DW170" s="35">
        <v>0</v>
      </c>
      <c r="DX170" s="35">
        <v>0</v>
      </c>
      <c r="DY170" s="35">
        <v>0</v>
      </c>
      <c r="DZ170" s="35">
        <v>0</v>
      </c>
      <c r="EA170" s="35">
        <v>0</v>
      </c>
      <c r="EB170" s="35">
        <v>0</v>
      </c>
      <c r="EC170" s="35">
        <v>1</v>
      </c>
      <c r="ED170" s="35">
        <v>0</v>
      </c>
      <c r="EE170" s="35">
        <v>0</v>
      </c>
      <c r="EL170" s="35">
        <v>4</v>
      </c>
      <c r="EM170" s="35">
        <v>4</v>
      </c>
      <c r="EN170" s="35">
        <v>4</v>
      </c>
      <c r="EO170" s="35">
        <v>4</v>
      </c>
      <c r="EP170" s="35">
        <v>2</v>
      </c>
      <c r="EQ170" s="35">
        <v>4</v>
      </c>
      <c r="ER170" s="35" t="s">
        <v>1599</v>
      </c>
      <c r="ES170" s="35">
        <v>2</v>
      </c>
      <c r="ET170" s="35">
        <v>2</v>
      </c>
      <c r="EU170" s="35">
        <v>3</v>
      </c>
      <c r="EV170" s="35" t="s">
        <v>1599</v>
      </c>
      <c r="EW170" s="35" t="s">
        <v>1599</v>
      </c>
      <c r="EX170" s="35" t="s">
        <v>1599</v>
      </c>
      <c r="EY170" s="35" t="s">
        <v>1599</v>
      </c>
      <c r="EZ170" s="35" t="s">
        <v>1599</v>
      </c>
      <c r="FA170" s="35" t="s">
        <v>1599</v>
      </c>
      <c r="FB170" s="35">
        <v>2</v>
      </c>
      <c r="FC170" s="35" t="s">
        <v>1599</v>
      </c>
      <c r="FD170" s="35" t="s">
        <v>1599</v>
      </c>
      <c r="FE170" s="35" t="s">
        <v>1599</v>
      </c>
      <c r="FF170" s="35" t="s">
        <v>1599</v>
      </c>
      <c r="FG170" s="35" t="s">
        <v>1599</v>
      </c>
      <c r="FH170" s="35" t="s">
        <v>1881</v>
      </c>
      <c r="FI170" s="35" t="s">
        <v>51</v>
      </c>
      <c r="FJ170"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excursionniste</v>
      </c>
      <c r="FK170" s="48" t="str">
        <f>IF(Tableau2[[#This Row],['[tour_exc']]]="excursionniste","exc",IF(Tableau2[[#This Row],['[categorie_corrige']]]="Itinérant","iti","tour"))</f>
        <v>exc</v>
      </c>
      <c r="FL170" s="48" t="str">
        <f>CONCATENATE(Tableau2[[#This Row],['[id_troncon']]],"-",Tableau2[[#This Row],['[profil']]])</f>
        <v>4-exc</v>
      </c>
      <c r="FM170" s="37"/>
      <c r="FN170" s="72" t="s">
        <v>1599</v>
      </c>
      <c r="FS170" s="48" t="str">
        <f>IF(AND(ISTEXT(Tableau2[[#This Row],['[mode_heb_regroupe']]]),Tableau2[[#This Row],['[mode_heb_regroupe']]]="Non marchand"),"Non marchand",IF(AND(ISTEXT(Tableau2[[#This Row],['[mode_heb_regroupe']]]),Tableau2[[#This Row],['[mode_heb_regroupe']]]&lt;&gt;"Non marchand"),"Marchand",""))</f>
        <v/>
      </c>
      <c r="FY170" s="60" t="str">
        <f>IF(ISNUMBER(Tableau2[[#This Row],['[distance_heb_enq']]]),Tableau2[[#This Row],['[distance_heb_enq']]]*(1.1+0.3*EXP(-Tableau2[[#This Row],['[distance_heb_enq']]]/20)),"")</f>
        <v/>
      </c>
      <c r="GM170" s="35"/>
      <c r="GN170" s="35" t="s">
        <v>1599</v>
      </c>
      <c r="GO170" s="35"/>
      <c r="GP170" s="35"/>
      <c r="GQ170" s="35"/>
      <c r="GY170" s="48"/>
      <c r="HB170" s="48" t="str">
        <f>IF(ISNUMBER(Tableau2[[#This Row],['[tour_dep_to']]]),Tableau2[[#This Row],['[tour_dep_to']]]/Tableau2[[#This Row],['[tour_to_nb_jour']]],"")</f>
        <v/>
      </c>
      <c r="HE170" s="20" t="s">
        <v>51</v>
      </c>
      <c r="HF170" s="48" t="str">
        <f>IF(AND(ISTEXT(Tableau2[[#This Row],['[intention_dep']]]),Tableau2[[#This Row],['[tour_exc']]]="excursionniste"),Tableau2[[#This Row],['[intention_dep']]],"")</f>
        <v>Non</v>
      </c>
      <c r="HG170" s="48" t="str">
        <f>IF(AND(ISTEXT(Tableau2[[#This Row],['[intention_dep']]]),Tableau2[[#This Row],['[tour_exc']]]="touriste"),Tableau2[[#This Row],['[intention_dep']]],"")</f>
        <v/>
      </c>
      <c r="HJ170" s="20"/>
      <c r="HN170" s="20" t="s">
        <v>1599</v>
      </c>
      <c r="HO170" s="20"/>
      <c r="HP170" s="20" t="s">
        <v>1599</v>
      </c>
      <c r="HQ170" s="20"/>
      <c r="HR170" s="20" t="s">
        <v>1599</v>
      </c>
      <c r="HS170" s="20"/>
      <c r="HT170" s="20" t="s">
        <v>1599</v>
      </c>
      <c r="HU170" s="20"/>
      <c r="HX170" s="20" t="s">
        <v>1599</v>
      </c>
      <c r="JW170"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
      </c>
      <c r="JX170"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170" s="35" t="s">
        <v>1325</v>
      </c>
      <c r="KA170" s="35">
        <v>1</v>
      </c>
      <c r="KB170" s="35">
        <v>0</v>
      </c>
      <c r="KC170" s="35">
        <v>0</v>
      </c>
      <c r="KD170" s="35"/>
      <c r="KE170" s="48"/>
      <c r="KF170" s="35" t="s">
        <v>795</v>
      </c>
      <c r="KG170" s="48"/>
      <c r="KH170" s="44">
        <v>17000</v>
      </c>
      <c r="KI170" s="35" t="s">
        <v>1281</v>
      </c>
      <c r="KL170" s="48" t="str">
        <f>IF(ISNUMBER(Tableau2[[#This Row],['[distance_domicile_enq']]]),Tableau2[[#This Row],['[distance_domicile_enq']]]*(1.1+0.3*EXP(-Tableau2[[#This Row],['[distance_domicile_enq']]]/20)),"")</f>
        <v/>
      </c>
      <c r="KN170" s="48"/>
      <c r="KO170" s="48"/>
      <c r="KP170" s="35">
        <v>19</v>
      </c>
      <c r="KQ170" s="35" t="s">
        <v>1282</v>
      </c>
      <c r="KR170" s="35" t="s">
        <v>1309</v>
      </c>
      <c r="KS170" s="35"/>
      <c r="KW170" s="35" t="s">
        <v>1310</v>
      </c>
    </row>
    <row r="171" spans="1:311" x14ac:dyDescent="0.2">
      <c r="A171" s="35" t="s">
        <v>1612</v>
      </c>
      <c r="B171" s="35" t="s">
        <v>568</v>
      </c>
      <c r="C171" s="35" t="s">
        <v>163</v>
      </c>
      <c r="D171" s="60">
        <v>1</v>
      </c>
      <c r="E171" s="48">
        <f>Tableau2[[#This Row],['[taille_totale_groupe_corrige']]]/Tableau2[[#This Row],['[nb_repondant_groupe']]]</f>
        <v>1</v>
      </c>
      <c r="F171" s="48"/>
      <c r="G171" s="48" t="str">
        <f>CONCATENATE(Tableau2[[#This Row],['[id_site_enq']]],"-",Tableau2[[#This Row],['[date_enq_num']]],"-",Tableau2[[#This Row],['[categorie_corrige']]])</f>
        <v>50-43235-</v>
      </c>
      <c r="H171" s="61">
        <v>1</v>
      </c>
      <c r="I171" s="35">
        <v>50</v>
      </c>
      <c r="J171" s="35" t="s">
        <v>795</v>
      </c>
      <c r="K171" s="36">
        <v>43235</v>
      </c>
      <c r="L171" s="37">
        <f t="shared" si="5"/>
        <v>43235</v>
      </c>
      <c r="M171" s="35">
        <v>18</v>
      </c>
      <c r="N171" s="35">
        <v>17</v>
      </c>
      <c r="P171" s="35">
        <v>43</v>
      </c>
      <c r="Q171" s="35">
        <v>4</v>
      </c>
      <c r="R171" s="60" t="str">
        <f>IF(OR(ISNUMBER(Tableau2[[#This Row],['[monvelo_musc']]]),ISNUMBER(Tableau2[[#This Row],['[monvelo_vae']]]),ISNUMBER(Tableau2[[#This Row],['[pret_musc']]]),ISNUMBER(Tableau2[[#This Row],['[pret_vae']]]),ISNUMBER(Tableau2[[#This Row],['[loc_vae']]]),ISNUMBER(Tableau2[[#This Row],['[loc_musc']]])),SUM(Tableau2[[#This Row],['[monvelo_musc']]:['[loc_vae']]]),"")</f>
        <v/>
      </c>
      <c r="S171" s="60" t="str">
        <f>IF(OR(ISNUMBER(Tableau2[[#This Row],['[monvelo_vae']]]),ISNUMBER(Tableau2[[#This Row],['[pret_vae']]]),ISNUMBER(Tableau2[[#This Row],['[loc_vae']]])),Tableau2[[#This Row],['[monvelo_vae']]]+Tableau2[[#This Row],['[pret_vae']]]+Tableau2[[#This Row],['[loc_vae']]],"")</f>
        <v/>
      </c>
      <c r="T171" s="60" t="str">
        <f>IF(OR(ISNUMBER(Tableau2[[#This Row],['[monvelo_musc']]]),ISNUMBER(Tableau2[[#This Row],['[pret_musc']]]),ISNUMBER(Tableau2[[#This Row],['[loc_musc']]])),Tableau2[[#This Row],['[monvelo_musc']]]+Tableau2[[#This Row],['[pret_musc']]]+Tableau2[[#This Row],['[loc_musc']]],"")</f>
        <v/>
      </c>
      <c r="U171" s="60" t="str">
        <f>IF(OR(ISNUMBER(Tableau2[[#This Row],['[loc_musc']]]),ISNUMBER(Tableau2[[#This Row],['[loc_vae']]])),Tableau2[[#This Row],['[loc_musc']]]+Tableau2[[#This Row],['[loc_vae']]],"")</f>
        <v/>
      </c>
      <c r="AL171" s="35" t="s">
        <v>1274</v>
      </c>
      <c r="AM171" s="48" t="s">
        <v>1274</v>
      </c>
      <c r="AN171" s="35" t="s">
        <v>55</v>
      </c>
      <c r="AP171" s="37">
        <v>36</v>
      </c>
      <c r="AQ171" s="72">
        <v>36</v>
      </c>
      <c r="AR171" s="72">
        <v>36</v>
      </c>
      <c r="AS171" s="72">
        <f>Tableau2[[#This Row],['[km_sortie_corrige']]]*Tableau2[[#This Row],['[coef_red']]]</f>
        <v>0</v>
      </c>
      <c r="AT171" s="72">
        <f>Tableau2[[#This Row],['[km_sortie_corrige']]]*Tableau2[[#This Row],['[coef_red']]]*IF(Tableau2[[#This Row],['[type_trajet']]]="Boucle",0.4,1)</f>
        <v>0</v>
      </c>
      <c r="AU171" s="35" t="s">
        <v>1276</v>
      </c>
      <c r="AW171" s="35" t="s">
        <v>1277</v>
      </c>
      <c r="AX171" s="35">
        <v>1</v>
      </c>
      <c r="AY171" s="35">
        <v>0</v>
      </c>
      <c r="AZ171" s="35">
        <v>0</v>
      </c>
      <c r="BA171" s="35">
        <v>0</v>
      </c>
      <c r="BB171" s="35">
        <v>0</v>
      </c>
      <c r="BC171" s="35">
        <v>0</v>
      </c>
      <c r="BD171" s="35">
        <v>0</v>
      </c>
      <c r="BE171" s="35">
        <v>0</v>
      </c>
      <c r="BH171" s="37">
        <v>6</v>
      </c>
      <c r="BI171" s="48" t="str">
        <f>IF(OR(Tableau2[[#This Row],['[type_groupe']]]="En famille",Tableau2[[#This Row],['[type_groupe']]]="Avec des amis",Tableau2[[#This Row],['[type_groupe']]]="En club",Tableau2[[#This Row],['[type_groupe']]]="En groupe avec une agence ou TO"),"En groupe",Tableau2[[#This Row],['[type_groupe']]])</f>
        <v>Seul</v>
      </c>
      <c r="BJ171"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Seul</v>
      </c>
      <c r="BK171" s="35" t="s">
        <v>1278</v>
      </c>
      <c r="BL171" s="35">
        <v>1</v>
      </c>
      <c r="BM171" s="35">
        <v>0</v>
      </c>
      <c r="BN171" s="35">
        <v>0</v>
      </c>
      <c r="BO171" s="35">
        <v>0</v>
      </c>
      <c r="BP171" s="35">
        <v>0</v>
      </c>
      <c r="BQ171" s="35">
        <v>0</v>
      </c>
      <c r="BR171" s="35">
        <v>0</v>
      </c>
      <c r="BU171" s="72">
        <f>Tableau2[[#This Row],['[nb_enfants']]]+Tableau2[[#This Row],['[nb_adultes']]]</f>
        <v>1</v>
      </c>
      <c r="BV171" s="72">
        <f>Tableau2[[#This Row],['[taille_totale_groupe']]]</f>
        <v>1</v>
      </c>
      <c r="BW171" s="37">
        <v>0</v>
      </c>
      <c r="BX171" s="37">
        <v>1</v>
      </c>
      <c r="BY171" s="35" t="s">
        <v>1308</v>
      </c>
      <c r="BZ171" s="35">
        <v>0</v>
      </c>
      <c r="CA171" s="35">
        <v>0</v>
      </c>
      <c r="CB171" s="35">
        <v>0</v>
      </c>
      <c r="CC171" s="35">
        <v>0</v>
      </c>
      <c r="CD171" s="35">
        <v>0</v>
      </c>
      <c r="CE171" s="35">
        <v>0</v>
      </c>
      <c r="CF171" s="35">
        <v>0</v>
      </c>
      <c r="CG171" s="35">
        <v>0</v>
      </c>
      <c r="CH171" s="35">
        <v>0</v>
      </c>
      <c r="CI171" s="35">
        <v>0</v>
      </c>
      <c r="CJ171" s="35">
        <v>0</v>
      </c>
      <c r="CK171" s="35">
        <v>1</v>
      </c>
      <c r="CL171" s="35">
        <v>0</v>
      </c>
      <c r="CQ171" s="35" t="s">
        <v>1308</v>
      </c>
      <c r="CR171" s="35">
        <v>0</v>
      </c>
      <c r="CS171" s="35">
        <v>0</v>
      </c>
      <c r="CT171" s="35">
        <v>0</v>
      </c>
      <c r="CU171" s="35">
        <v>0</v>
      </c>
      <c r="CV171" s="35">
        <v>0</v>
      </c>
      <c r="CW171" s="35">
        <v>0</v>
      </c>
      <c r="CX171" s="35">
        <v>0</v>
      </c>
      <c r="CY171" s="35">
        <v>0</v>
      </c>
      <c r="CZ171" s="35">
        <v>0</v>
      </c>
      <c r="DA171" s="35">
        <v>0</v>
      </c>
      <c r="DB171" s="35">
        <v>0</v>
      </c>
      <c r="DC171" s="35">
        <v>0</v>
      </c>
      <c r="DD171" s="35">
        <v>1</v>
      </c>
      <c r="DO171" s="35" t="s">
        <v>1308</v>
      </c>
      <c r="DP171" s="35">
        <v>0</v>
      </c>
      <c r="DQ171" s="35">
        <v>0</v>
      </c>
      <c r="DR171" s="35">
        <v>0</v>
      </c>
      <c r="DS171" s="35">
        <v>0</v>
      </c>
      <c r="DT171" s="35">
        <v>0</v>
      </c>
      <c r="DU171" s="35">
        <v>0</v>
      </c>
      <c r="DV171" s="35">
        <v>0</v>
      </c>
      <c r="DW171" s="35">
        <v>0</v>
      </c>
      <c r="DX171" s="35">
        <v>0</v>
      </c>
      <c r="DY171" s="35">
        <v>0</v>
      </c>
      <c r="DZ171" s="35">
        <v>0</v>
      </c>
      <c r="EA171" s="35">
        <v>0</v>
      </c>
      <c r="EB171" s="35">
        <v>0</v>
      </c>
      <c r="EC171" s="35">
        <v>0</v>
      </c>
      <c r="ED171" s="35">
        <v>0</v>
      </c>
      <c r="EE171" s="35">
        <v>1</v>
      </c>
      <c r="EL171" s="35">
        <v>4</v>
      </c>
      <c r="EM171" s="35">
        <v>4</v>
      </c>
      <c r="EN171" s="35">
        <v>3</v>
      </c>
      <c r="EO171" s="35">
        <v>4</v>
      </c>
      <c r="EP171" s="35">
        <v>4</v>
      </c>
      <c r="EQ171" s="35">
        <v>2</v>
      </c>
      <c r="ER171" s="35" t="s">
        <v>1599</v>
      </c>
      <c r="ES171" s="35">
        <v>4</v>
      </c>
      <c r="ET171" s="35">
        <v>4</v>
      </c>
      <c r="EU171" s="35">
        <v>4</v>
      </c>
      <c r="EV171" s="35" t="s">
        <v>1599</v>
      </c>
      <c r="EW171" s="35" t="s">
        <v>1599</v>
      </c>
      <c r="EX171" s="35" t="s">
        <v>1599</v>
      </c>
      <c r="EY171" s="35" t="s">
        <v>1599</v>
      </c>
      <c r="EZ171" s="35" t="s">
        <v>1599</v>
      </c>
      <c r="FA171" s="35" t="s">
        <v>1599</v>
      </c>
      <c r="FB171" s="35" t="s">
        <v>1599</v>
      </c>
      <c r="FC171" s="35" t="s">
        <v>1599</v>
      </c>
      <c r="FD171" s="35" t="s">
        <v>1599</v>
      </c>
      <c r="FE171" s="35" t="s">
        <v>1599</v>
      </c>
      <c r="FF171" s="35" t="s">
        <v>1599</v>
      </c>
      <c r="FG171" s="35" t="s">
        <v>1599</v>
      </c>
      <c r="FH171" s="35" t="s">
        <v>1881</v>
      </c>
      <c r="FI171" s="35" t="s">
        <v>51</v>
      </c>
      <c r="FJ171"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excursionniste</v>
      </c>
      <c r="FK171" s="48" t="str">
        <f>IF(Tableau2[[#This Row],['[tour_exc']]]="excursionniste","exc",IF(Tableau2[[#This Row],['[categorie_corrige']]]="Itinérant","iti","tour"))</f>
        <v>exc</v>
      </c>
      <c r="FL171" s="48" t="str">
        <f>CONCATENATE(Tableau2[[#This Row],['[id_troncon']]],"-",Tableau2[[#This Row],['[profil']]])</f>
        <v>4-exc</v>
      </c>
      <c r="FM171" s="37"/>
      <c r="FN171" s="72" t="s">
        <v>1599</v>
      </c>
      <c r="FS171" s="48" t="str">
        <f>IF(AND(ISTEXT(Tableau2[[#This Row],['[mode_heb_regroupe']]]),Tableau2[[#This Row],['[mode_heb_regroupe']]]="Non marchand"),"Non marchand",IF(AND(ISTEXT(Tableau2[[#This Row],['[mode_heb_regroupe']]]),Tableau2[[#This Row],['[mode_heb_regroupe']]]&lt;&gt;"Non marchand"),"Marchand",""))</f>
        <v/>
      </c>
      <c r="FY171" s="60" t="str">
        <f>IF(ISNUMBER(Tableau2[[#This Row],['[distance_heb_enq']]]),Tableau2[[#This Row],['[distance_heb_enq']]]*(1.1+0.3*EXP(-Tableau2[[#This Row],['[distance_heb_enq']]]/20)),"")</f>
        <v/>
      </c>
      <c r="GM171" s="35"/>
      <c r="GN171" s="35" t="s">
        <v>1599</v>
      </c>
      <c r="GO171" s="35"/>
      <c r="GP171" s="35"/>
      <c r="GQ171" s="35"/>
      <c r="GY171" s="48"/>
      <c r="HB171" s="48" t="str">
        <f>IF(ISNUMBER(Tableau2[[#This Row],['[tour_dep_to']]]),Tableau2[[#This Row],['[tour_dep_to']]]/Tableau2[[#This Row],['[tour_to_nb_jour']]],"")</f>
        <v/>
      </c>
      <c r="HE171" s="20" t="s">
        <v>51</v>
      </c>
      <c r="HF171" s="48" t="str">
        <f>IF(AND(ISTEXT(Tableau2[[#This Row],['[intention_dep']]]),Tableau2[[#This Row],['[tour_exc']]]="excursionniste"),Tableau2[[#This Row],['[intention_dep']]],"")</f>
        <v>Non</v>
      </c>
      <c r="HG171" s="48" t="str">
        <f>IF(AND(ISTEXT(Tableau2[[#This Row],['[intention_dep']]]),Tableau2[[#This Row],['[tour_exc']]]="touriste"),Tableau2[[#This Row],['[intention_dep']]],"")</f>
        <v/>
      </c>
      <c r="HJ171" s="20"/>
      <c r="HN171" s="20" t="s">
        <v>1599</v>
      </c>
      <c r="HO171" s="20"/>
      <c r="HP171" s="20" t="s">
        <v>1599</v>
      </c>
      <c r="HQ171" s="20"/>
      <c r="HR171" s="20" t="s">
        <v>1599</v>
      </c>
      <c r="HS171" s="20"/>
      <c r="HT171" s="20" t="s">
        <v>1599</v>
      </c>
      <c r="HU171" s="20"/>
      <c r="HX171" s="20" t="s">
        <v>1599</v>
      </c>
      <c r="JW171"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
      </c>
      <c r="JX171"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171" s="35" t="s">
        <v>1325</v>
      </c>
      <c r="KA171" s="35">
        <v>1</v>
      </c>
      <c r="KB171" s="35">
        <v>0</v>
      </c>
      <c r="KC171" s="35">
        <v>0</v>
      </c>
      <c r="KD171" s="35"/>
      <c r="KE171" s="48"/>
      <c r="KF171" s="35" t="s">
        <v>1515</v>
      </c>
      <c r="KG171" s="48"/>
      <c r="KH171" s="44">
        <v>17180</v>
      </c>
      <c r="KI171" s="35" t="s">
        <v>1281</v>
      </c>
      <c r="KL171" s="48" t="str">
        <f>IF(ISNUMBER(Tableau2[[#This Row],['[distance_domicile_enq']]]),Tableau2[[#This Row],['[distance_domicile_enq']]]*(1.1+0.3*EXP(-Tableau2[[#This Row],['[distance_domicile_enq']]]/20)),"")</f>
        <v/>
      </c>
      <c r="KN171" s="48"/>
      <c r="KO171" s="48"/>
      <c r="KP171" s="35">
        <v>65</v>
      </c>
      <c r="KQ171" s="35" t="s">
        <v>1282</v>
      </c>
      <c r="KR171" s="35" t="s">
        <v>1283</v>
      </c>
      <c r="KS171" s="35"/>
      <c r="KW171" s="35" t="s">
        <v>1310</v>
      </c>
    </row>
    <row r="172" spans="1:311" x14ac:dyDescent="0.2">
      <c r="A172" s="35" t="s">
        <v>1612</v>
      </c>
      <c r="B172" s="35" t="s">
        <v>568</v>
      </c>
      <c r="C172" s="35" t="s">
        <v>290</v>
      </c>
      <c r="D172" s="60">
        <v>1</v>
      </c>
      <c r="E172" s="48">
        <f>Tableau2[[#This Row],['[taille_totale_groupe_corrige']]]/Tableau2[[#This Row],['[nb_repondant_groupe']]]</f>
        <v>1</v>
      </c>
      <c r="F172" s="48"/>
      <c r="G172" s="48" t="str">
        <f>CONCATENATE(Tableau2[[#This Row],['[id_site_enq']]],"-",Tableau2[[#This Row],['[date_enq_num']]],"-",Tableau2[[#This Row],['[categorie_corrige']]])</f>
        <v>1-43207-</v>
      </c>
      <c r="H172" s="61">
        <v>1</v>
      </c>
      <c r="I172" s="35">
        <v>1</v>
      </c>
      <c r="J172" s="35" t="s">
        <v>1054</v>
      </c>
      <c r="K172" s="36">
        <v>43207</v>
      </c>
      <c r="L172" s="37">
        <f t="shared" ref="L172:L193" si="6">K172</f>
        <v>43207</v>
      </c>
      <c r="M172" s="35">
        <v>10</v>
      </c>
      <c r="N172" s="35">
        <v>29</v>
      </c>
      <c r="P172" s="35">
        <v>1</v>
      </c>
      <c r="Q172" s="35">
        <v>1</v>
      </c>
      <c r="R172" s="60" t="str">
        <f>IF(OR(ISNUMBER(Tableau2[[#This Row],['[monvelo_musc']]]),ISNUMBER(Tableau2[[#This Row],['[monvelo_vae']]]),ISNUMBER(Tableau2[[#This Row],['[pret_musc']]]),ISNUMBER(Tableau2[[#This Row],['[pret_vae']]]),ISNUMBER(Tableau2[[#This Row],['[loc_vae']]]),ISNUMBER(Tableau2[[#This Row],['[loc_musc']]])),SUM(Tableau2[[#This Row],['[monvelo_musc']]:['[loc_vae']]]),"")</f>
        <v/>
      </c>
      <c r="S172" s="60" t="str">
        <f>IF(OR(ISNUMBER(Tableau2[[#This Row],['[monvelo_vae']]]),ISNUMBER(Tableau2[[#This Row],['[pret_vae']]]),ISNUMBER(Tableau2[[#This Row],['[loc_vae']]])),Tableau2[[#This Row],['[monvelo_vae']]]+Tableau2[[#This Row],['[pret_vae']]]+Tableau2[[#This Row],['[loc_vae']]],"")</f>
        <v/>
      </c>
      <c r="T172" s="60" t="str">
        <f>IF(OR(ISNUMBER(Tableau2[[#This Row],['[monvelo_musc']]]),ISNUMBER(Tableau2[[#This Row],['[pret_musc']]]),ISNUMBER(Tableau2[[#This Row],['[loc_musc']]])),Tableau2[[#This Row],['[monvelo_musc']]]+Tableau2[[#This Row],['[pret_musc']]]+Tableau2[[#This Row],['[loc_musc']]],"")</f>
        <v/>
      </c>
      <c r="U172" s="60" t="str">
        <f>IF(OR(ISNUMBER(Tableau2[[#This Row],['[loc_musc']]]),ISNUMBER(Tableau2[[#This Row],['[loc_vae']]])),Tableau2[[#This Row],['[loc_musc']]]+Tableau2[[#This Row],['[loc_vae']]],"")</f>
        <v/>
      </c>
      <c r="AL172" s="35" t="s">
        <v>1274</v>
      </c>
      <c r="AM172" s="48" t="s">
        <v>1274</v>
      </c>
      <c r="AN172" s="35" t="s">
        <v>50</v>
      </c>
      <c r="AP172" s="37">
        <v>4</v>
      </c>
      <c r="AQ172" s="72">
        <v>4</v>
      </c>
      <c r="AR172" s="72">
        <v>4</v>
      </c>
      <c r="AS172" s="72">
        <f>Tableau2[[#This Row],['[km_sortie_corrige']]]*Tableau2[[#This Row],['[coef_red']]]</f>
        <v>0</v>
      </c>
      <c r="AT172" s="72">
        <f>Tableau2[[#This Row],['[km_sortie_corrige']]]*Tableau2[[#This Row],['[coef_red']]]*IF(Tableau2[[#This Row],['[type_trajet']]]="Boucle",0.4,1)</f>
        <v>0</v>
      </c>
      <c r="AU172" s="35" t="s">
        <v>1340</v>
      </c>
      <c r="AW172" s="35" t="s">
        <v>201</v>
      </c>
      <c r="AX172" s="35">
        <v>0</v>
      </c>
      <c r="AY172" s="35">
        <v>1</v>
      </c>
      <c r="AZ172" s="35">
        <v>0</v>
      </c>
      <c r="BA172" s="35">
        <v>0</v>
      </c>
      <c r="BB172" s="35">
        <v>0</v>
      </c>
      <c r="BC172" s="35">
        <v>0</v>
      </c>
      <c r="BD172" s="35">
        <v>0</v>
      </c>
      <c r="BE172" s="35">
        <v>0</v>
      </c>
      <c r="BH172" s="37">
        <v>2</v>
      </c>
      <c r="BI172" s="48" t="str">
        <f>IF(OR(Tableau2[[#This Row],['[type_groupe']]]="En famille",Tableau2[[#This Row],['[type_groupe']]]="Avec des amis",Tableau2[[#This Row],['[type_groupe']]]="En club",Tableau2[[#This Row],['[type_groupe']]]="En groupe avec une agence ou TO"),"En groupe",Tableau2[[#This Row],['[type_groupe']]])</f>
        <v>Seul</v>
      </c>
      <c r="BJ172"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Seul</v>
      </c>
      <c r="BK172" s="35" t="s">
        <v>1278</v>
      </c>
      <c r="BL172" s="35">
        <v>1</v>
      </c>
      <c r="BM172" s="35">
        <v>0</v>
      </c>
      <c r="BN172" s="35">
        <v>0</v>
      </c>
      <c r="BO172" s="35">
        <v>0</v>
      </c>
      <c r="BP172" s="35">
        <v>0</v>
      </c>
      <c r="BQ172" s="35">
        <v>0</v>
      </c>
      <c r="BR172" s="35">
        <v>0</v>
      </c>
      <c r="BU172" s="72">
        <f>Tableau2[[#This Row],['[nb_enfants']]]+Tableau2[[#This Row],['[nb_adultes']]]</f>
        <v>1</v>
      </c>
      <c r="BV172" s="72">
        <f>Tableau2[[#This Row],['[taille_totale_groupe']]]</f>
        <v>1</v>
      </c>
      <c r="BW172" s="37">
        <v>0</v>
      </c>
      <c r="BX172" s="37">
        <v>1</v>
      </c>
      <c r="BY172" s="35" t="s">
        <v>1279</v>
      </c>
      <c r="BZ172" s="35">
        <v>0</v>
      </c>
      <c r="CA172" s="35">
        <v>0</v>
      </c>
      <c r="CB172" s="35">
        <v>0</v>
      </c>
      <c r="CC172" s="35">
        <v>0</v>
      </c>
      <c r="CD172" s="35">
        <v>0</v>
      </c>
      <c r="CE172" s="35">
        <v>0</v>
      </c>
      <c r="CF172" s="35">
        <v>0</v>
      </c>
      <c r="CG172" s="35">
        <v>0</v>
      </c>
      <c r="CH172" s="35">
        <v>0</v>
      </c>
      <c r="CI172" s="35">
        <v>0</v>
      </c>
      <c r="CJ172" s="35">
        <v>0</v>
      </c>
      <c r="CK172" s="35">
        <v>0</v>
      </c>
      <c r="CL172" s="35">
        <v>1</v>
      </c>
      <c r="CQ172" s="35" t="s">
        <v>1772</v>
      </c>
      <c r="CR172" s="35">
        <v>0</v>
      </c>
      <c r="CS172" s="35">
        <v>0</v>
      </c>
      <c r="CT172" s="35">
        <v>0</v>
      </c>
      <c r="CU172" s="35">
        <v>0</v>
      </c>
      <c r="CV172" s="35">
        <v>0</v>
      </c>
      <c r="CW172" s="35">
        <v>0</v>
      </c>
      <c r="CX172" s="35">
        <v>0</v>
      </c>
      <c r="CY172" s="35">
        <v>0</v>
      </c>
      <c r="CZ172" s="35">
        <v>0</v>
      </c>
      <c r="DA172" s="35">
        <v>0</v>
      </c>
      <c r="DB172" s="35">
        <v>0</v>
      </c>
      <c r="DC172" s="35">
        <v>1</v>
      </c>
      <c r="DD172" s="35">
        <v>0</v>
      </c>
      <c r="DO172" s="35" t="s">
        <v>1280</v>
      </c>
      <c r="DP172" s="35">
        <v>0</v>
      </c>
      <c r="DQ172" s="35">
        <v>0</v>
      </c>
      <c r="DR172" s="35">
        <v>0</v>
      </c>
      <c r="DS172" s="35">
        <v>0</v>
      </c>
      <c r="DT172" s="35">
        <v>0</v>
      </c>
      <c r="DU172" s="35">
        <v>0</v>
      </c>
      <c r="DV172" s="35">
        <v>0</v>
      </c>
      <c r="DW172" s="35">
        <v>0</v>
      </c>
      <c r="DX172" s="35">
        <v>0</v>
      </c>
      <c r="DY172" s="35">
        <v>0</v>
      </c>
      <c r="DZ172" s="35">
        <v>0</v>
      </c>
      <c r="EA172" s="35">
        <v>0</v>
      </c>
      <c r="EB172" s="35">
        <v>0</v>
      </c>
      <c r="EC172" s="35">
        <v>0</v>
      </c>
      <c r="ED172" s="35">
        <v>1</v>
      </c>
      <c r="EE172" s="35">
        <v>0</v>
      </c>
      <c r="EL172" s="35">
        <v>4</v>
      </c>
      <c r="EM172" s="35">
        <v>3</v>
      </c>
      <c r="EN172" s="35">
        <v>3</v>
      </c>
      <c r="EO172" s="35">
        <v>2</v>
      </c>
      <c r="EP172" s="35">
        <v>4</v>
      </c>
      <c r="EQ172" s="35">
        <v>4</v>
      </c>
      <c r="ER172" s="35" t="s">
        <v>1599</v>
      </c>
      <c r="ES172" s="35">
        <v>3</v>
      </c>
      <c r="ET172" s="35" t="s">
        <v>1599</v>
      </c>
      <c r="EU172" s="35" t="s">
        <v>1599</v>
      </c>
      <c r="EV172" s="35" t="s">
        <v>1599</v>
      </c>
      <c r="EW172" s="35" t="s">
        <v>1599</v>
      </c>
      <c r="EX172" s="35" t="s">
        <v>1599</v>
      </c>
      <c r="EY172" s="35" t="s">
        <v>1599</v>
      </c>
      <c r="EZ172" s="35">
        <v>1</v>
      </c>
      <c r="FA172" s="35">
        <v>2</v>
      </c>
      <c r="FB172" s="35" t="s">
        <v>1599</v>
      </c>
      <c r="FC172" s="35" t="s">
        <v>1599</v>
      </c>
      <c r="FD172" s="35" t="s">
        <v>1599</v>
      </c>
      <c r="FE172" s="35" t="s">
        <v>1599</v>
      </c>
      <c r="FF172" s="35">
        <v>1</v>
      </c>
      <c r="FG172" s="35">
        <v>1</v>
      </c>
      <c r="FH172" s="35" t="s">
        <v>1317</v>
      </c>
      <c r="FI172" s="35" t="s">
        <v>51</v>
      </c>
      <c r="FJ172"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excursionniste</v>
      </c>
      <c r="FK172" s="48" t="str">
        <f>IF(Tableau2[[#This Row],['[tour_exc']]]="excursionniste","exc",IF(Tableau2[[#This Row],['[categorie_corrige']]]="Itinérant","iti","tour"))</f>
        <v>exc</v>
      </c>
      <c r="FL172" s="48" t="str">
        <f>CONCATENATE(Tableau2[[#This Row],['[id_troncon']]],"-",Tableau2[[#This Row],['[profil']]])</f>
        <v>1-exc</v>
      </c>
      <c r="FM172" s="37"/>
      <c r="FN172" s="72" t="s">
        <v>1599</v>
      </c>
      <c r="FS172" s="48" t="str">
        <f>IF(AND(ISTEXT(Tableau2[[#This Row],['[mode_heb_regroupe']]]),Tableau2[[#This Row],['[mode_heb_regroupe']]]="Non marchand"),"Non marchand",IF(AND(ISTEXT(Tableau2[[#This Row],['[mode_heb_regroupe']]]),Tableau2[[#This Row],['[mode_heb_regroupe']]]&lt;&gt;"Non marchand"),"Marchand",""))</f>
        <v/>
      </c>
      <c r="FY172" s="60" t="str">
        <f>IF(ISNUMBER(Tableau2[[#This Row],['[distance_heb_enq']]]),Tableau2[[#This Row],['[distance_heb_enq']]]*(1.1+0.3*EXP(-Tableau2[[#This Row],['[distance_heb_enq']]]/20)),"")</f>
        <v/>
      </c>
      <c r="GM172" s="35"/>
      <c r="GN172" s="35" t="s">
        <v>1599</v>
      </c>
      <c r="GO172" s="35"/>
      <c r="GP172" s="35"/>
      <c r="GQ172" s="35"/>
      <c r="GY172" s="48"/>
      <c r="HB172" s="48" t="str">
        <f>IF(ISNUMBER(Tableau2[[#This Row],['[tour_dep_to']]]),Tableau2[[#This Row],['[tour_dep_to']]]/Tableau2[[#This Row],['[tour_to_nb_jour']]],"")</f>
        <v/>
      </c>
      <c r="HE172" s="20" t="s">
        <v>51</v>
      </c>
      <c r="HF172" s="48" t="str">
        <f>IF(AND(ISTEXT(Tableau2[[#This Row],['[intention_dep']]]),Tableau2[[#This Row],['[tour_exc']]]="excursionniste"),Tableau2[[#This Row],['[intention_dep']]],"")</f>
        <v>Non</v>
      </c>
      <c r="HG172" s="48" t="str">
        <f>IF(AND(ISTEXT(Tableau2[[#This Row],['[intention_dep']]]),Tableau2[[#This Row],['[tour_exc']]]="touriste"),Tableau2[[#This Row],['[intention_dep']]],"")</f>
        <v/>
      </c>
      <c r="HJ172" s="20"/>
      <c r="HN172" s="20" t="s">
        <v>1599</v>
      </c>
      <c r="HO172" s="20"/>
      <c r="HP172" s="20" t="s">
        <v>1599</v>
      </c>
      <c r="HQ172" s="20"/>
      <c r="HR172" s="20" t="s">
        <v>1599</v>
      </c>
      <c r="HS172" s="20"/>
      <c r="HT172" s="20" t="s">
        <v>1599</v>
      </c>
      <c r="HU172" s="20"/>
      <c r="HX172" s="20" t="s">
        <v>1599</v>
      </c>
      <c r="JW172"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
      </c>
      <c r="JX172"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172" s="35" t="s">
        <v>1299</v>
      </c>
      <c r="KA172" s="35">
        <v>0</v>
      </c>
      <c r="KB172" s="35">
        <v>0</v>
      </c>
      <c r="KC172" s="35">
        <v>1</v>
      </c>
      <c r="KD172" s="35" t="s">
        <v>1052</v>
      </c>
      <c r="KE172" s="48"/>
      <c r="KF172" s="35" t="s">
        <v>839</v>
      </c>
      <c r="KG172" s="48"/>
      <c r="KH172" s="44">
        <v>29250</v>
      </c>
      <c r="KI172" s="35" t="s">
        <v>1281</v>
      </c>
      <c r="KL172" s="48" t="str">
        <f>IF(ISNUMBER(Tableau2[[#This Row],['[distance_domicile_enq']]]),Tableau2[[#This Row],['[distance_domicile_enq']]]*(1.1+0.3*EXP(-Tableau2[[#This Row],['[distance_domicile_enq']]]/20)),"")</f>
        <v/>
      </c>
      <c r="KN172" s="48"/>
      <c r="KO172" s="48"/>
      <c r="KP172" s="35">
        <v>69</v>
      </c>
      <c r="KQ172" s="35" t="s">
        <v>1282</v>
      </c>
      <c r="KR172" s="35" t="s">
        <v>1283</v>
      </c>
      <c r="KS172" s="35"/>
      <c r="KU172" s="35">
        <v>2000</v>
      </c>
      <c r="KW172" s="35" t="s">
        <v>1310</v>
      </c>
    </row>
    <row r="173" spans="1:311" x14ac:dyDescent="0.2">
      <c r="A173" s="35" t="s">
        <v>1612</v>
      </c>
      <c r="B173" s="35" t="s">
        <v>568</v>
      </c>
      <c r="C173" s="35" t="s">
        <v>295</v>
      </c>
      <c r="D173" s="60">
        <v>1</v>
      </c>
      <c r="E173" s="48">
        <f>Tableau2[[#This Row],['[taille_totale_groupe_corrige']]]/Tableau2[[#This Row],['[nb_repondant_groupe']]]</f>
        <v>1</v>
      </c>
      <c r="F173" s="48"/>
      <c r="G173" s="48" t="str">
        <f>CONCATENATE(Tableau2[[#This Row],['[id_site_enq']]],"-",Tableau2[[#This Row],['[date_enq_num']]],"-",Tableau2[[#This Row],['[categorie_corrige']]])</f>
        <v>1-43207-</v>
      </c>
      <c r="H173" s="61">
        <v>1</v>
      </c>
      <c r="I173" s="35">
        <v>1</v>
      </c>
      <c r="J173" s="35" t="s">
        <v>1054</v>
      </c>
      <c r="K173" s="36">
        <v>43207</v>
      </c>
      <c r="L173" s="37">
        <f t="shared" si="6"/>
        <v>43207</v>
      </c>
      <c r="M173" s="35">
        <v>11</v>
      </c>
      <c r="N173" s="35">
        <v>29</v>
      </c>
      <c r="P173" s="35">
        <v>1</v>
      </c>
      <c r="Q173" s="35">
        <v>1</v>
      </c>
      <c r="R173" s="60" t="str">
        <f>IF(OR(ISNUMBER(Tableau2[[#This Row],['[monvelo_musc']]]),ISNUMBER(Tableau2[[#This Row],['[monvelo_vae']]]),ISNUMBER(Tableau2[[#This Row],['[pret_musc']]]),ISNUMBER(Tableau2[[#This Row],['[pret_vae']]]),ISNUMBER(Tableau2[[#This Row],['[loc_vae']]]),ISNUMBER(Tableau2[[#This Row],['[loc_musc']]])),SUM(Tableau2[[#This Row],['[monvelo_musc']]:['[loc_vae']]]),"")</f>
        <v/>
      </c>
      <c r="S173" s="60" t="str">
        <f>IF(OR(ISNUMBER(Tableau2[[#This Row],['[monvelo_vae']]]),ISNUMBER(Tableau2[[#This Row],['[pret_vae']]]),ISNUMBER(Tableau2[[#This Row],['[loc_vae']]])),Tableau2[[#This Row],['[monvelo_vae']]]+Tableau2[[#This Row],['[pret_vae']]]+Tableau2[[#This Row],['[loc_vae']]],"")</f>
        <v/>
      </c>
      <c r="T173" s="60" t="str">
        <f>IF(OR(ISNUMBER(Tableau2[[#This Row],['[monvelo_musc']]]),ISNUMBER(Tableau2[[#This Row],['[pret_musc']]]),ISNUMBER(Tableau2[[#This Row],['[loc_musc']]])),Tableau2[[#This Row],['[monvelo_musc']]]+Tableau2[[#This Row],['[pret_musc']]]+Tableau2[[#This Row],['[loc_musc']]],"")</f>
        <v/>
      </c>
      <c r="U173" s="60" t="str">
        <f>IF(OR(ISNUMBER(Tableau2[[#This Row],['[loc_musc']]]),ISNUMBER(Tableau2[[#This Row],['[loc_vae']]])),Tableau2[[#This Row],['[loc_musc']]]+Tableau2[[#This Row],['[loc_vae']]],"")</f>
        <v/>
      </c>
      <c r="AL173" s="35" t="s">
        <v>1274</v>
      </c>
      <c r="AM173" s="48" t="s">
        <v>1274</v>
      </c>
      <c r="AN173" s="35" t="s">
        <v>55</v>
      </c>
      <c r="AP173" s="37">
        <v>5</v>
      </c>
      <c r="AQ173" s="72">
        <v>5</v>
      </c>
      <c r="AR173" s="72">
        <v>5</v>
      </c>
      <c r="AS173" s="72">
        <f>Tableau2[[#This Row],['[km_sortie_corrige']]]*Tableau2[[#This Row],['[coef_red']]]</f>
        <v>0</v>
      </c>
      <c r="AT173" s="72">
        <f>Tableau2[[#This Row],['[km_sortie_corrige']]]*Tableau2[[#This Row],['[coef_red']]]*IF(Tableau2[[#This Row],['[type_trajet']]]="Boucle",0.4,1)</f>
        <v>0</v>
      </c>
      <c r="AU173" s="35" t="s">
        <v>1340</v>
      </c>
      <c r="AW173" s="35" t="s">
        <v>201</v>
      </c>
      <c r="AX173" s="35">
        <v>0</v>
      </c>
      <c r="AY173" s="35">
        <v>1</v>
      </c>
      <c r="AZ173" s="35">
        <v>0</v>
      </c>
      <c r="BA173" s="35">
        <v>0</v>
      </c>
      <c r="BB173" s="35">
        <v>0</v>
      </c>
      <c r="BC173" s="35">
        <v>0</v>
      </c>
      <c r="BD173" s="35">
        <v>0</v>
      </c>
      <c r="BE173" s="35">
        <v>0</v>
      </c>
      <c r="BH173" s="37">
        <v>10</v>
      </c>
      <c r="BI173" s="48" t="str">
        <f>IF(OR(Tableau2[[#This Row],['[type_groupe']]]="En famille",Tableau2[[#This Row],['[type_groupe']]]="Avec des amis",Tableau2[[#This Row],['[type_groupe']]]="En club",Tableau2[[#This Row],['[type_groupe']]]="En groupe avec une agence ou TO"),"En groupe",Tableau2[[#This Row],['[type_groupe']]])</f>
        <v>Seul</v>
      </c>
      <c r="BJ173"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Seul</v>
      </c>
      <c r="BK173" s="35" t="s">
        <v>1278</v>
      </c>
      <c r="BL173" s="35">
        <v>1</v>
      </c>
      <c r="BM173" s="35">
        <v>0</v>
      </c>
      <c r="BN173" s="35">
        <v>0</v>
      </c>
      <c r="BO173" s="35">
        <v>0</v>
      </c>
      <c r="BP173" s="35">
        <v>0</v>
      </c>
      <c r="BQ173" s="35">
        <v>0</v>
      </c>
      <c r="BR173" s="35">
        <v>0</v>
      </c>
      <c r="BU173" s="72">
        <f>Tableau2[[#This Row],['[nb_enfants']]]+Tableau2[[#This Row],['[nb_adultes']]]</f>
        <v>1</v>
      </c>
      <c r="BV173" s="72">
        <f>Tableau2[[#This Row],['[taille_totale_groupe']]]</f>
        <v>1</v>
      </c>
      <c r="BW173" s="37">
        <v>0</v>
      </c>
      <c r="BX173" s="37">
        <v>1</v>
      </c>
      <c r="BY173" s="35" t="s">
        <v>1279</v>
      </c>
      <c r="BZ173" s="35">
        <v>0</v>
      </c>
      <c r="CA173" s="35">
        <v>0</v>
      </c>
      <c r="CB173" s="35">
        <v>0</v>
      </c>
      <c r="CC173" s="35">
        <v>0</v>
      </c>
      <c r="CD173" s="35">
        <v>0</v>
      </c>
      <c r="CE173" s="35">
        <v>0</v>
      </c>
      <c r="CF173" s="35">
        <v>0</v>
      </c>
      <c r="CG173" s="35">
        <v>0</v>
      </c>
      <c r="CH173" s="35">
        <v>0</v>
      </c>
      <c r="CI173" s="35">
        <v>0</v>
      </c>
      <c r="CJ173" s="35">
        <v>0</v>
      </c>
      <c r="CK173" s="35">
        <v>0</v>
      </c>
      <c r="CL173" s="35">
        <v>1</v>
      </c>
      <c r="CQ173" s="35" t="s">
        <v>1334</v>
      </c>
      <c r="CR173" s="35">
        <v>0</v>
      </c>
      <c r="CS173" s="35">
        <v>0</v>
      </c>
      <c r="CT173" s="35">
        <v>0</v>
      </c>
      <c r="CU173" s="35">
        <v>0</v>
      </c>
      <c r="CV173" s="35">
        <v>0</v>
      </c>
      <c r="CW173" s="35">
        <v>0</v>
      </c>
      <c r="CX173" s="35">
        <v>0</v>
      </c>
      <c r="CY173" s="35">
        <v>0</v>
      </c>
      <c r="CZ173" s="35">
        <v>0</v>
      </c>
      <c r="DA173" s="35">
        <v>0</v>
      </c>
      <c r="DB173" s="35">
        <v>1</v>
      </c>
      <c r="DC173" s="35">
        <v>0</v>
      </c>
      <c r="DD173" s="35">
        <v>0</v>
      </c>
      <c r="DO173" s="35" t="s">
        <v>1280</v>
      </c>
      <c r="DP173" s="35">
        <v>0</v>
      </c>
      <c r="DQ173" s="35">
        <v>0</v>
      </c>
      <c r="DR173" s="35">
        <v>0</v>
      </c>
      <c r="DS173" s="35">
        <v>0</v>
      </c>
      <c r="DT173" s="35">
        <v>0</v>
      </c>
      <c r="DU173" s="35">
        <v>0</v>
      </c>
      <c r="DV173" s="35">
        <v>0</v>
      </c>
      <c r="DW173" s="35">
        <v>0</v>
      </c>
      <c r="DX173" s="35">
        <v>0</v>
      </c>
      <c r="DY173" s="35">
        <v>0</v>
      </c>
      <c r="DZ173" s="35">
        <v>0</v>
      </c>
      <c r="EA173" s="35">
        <v>0</v>
      </c>
      <c r="EB173" s="35">
        <v>0</v>
      </c>
      <c r="EC173" s="35">
        <v>0</v>
      </c>
      <c r="ED173" s="35">
        <v>1</v>
      </c>
      <c r="EE173" s="35">
        <v>0</v>
      </c>
      <c r="EL173" s="35">
        <v>4</v>
      </c>
      <c r="EM173" s="35">
        <v>2</v>
      </c>
      <c r="EN173" s="35">
        <v>4</v>
      </c>
      <c r="EO173" s="35">
        <v>4</v>
      </c>
      <c r="EP173" s="35">
        <v>2</v>
      </c>
      <c r="EQ173" s="35">
        <v>4</v>
      </c>
      <c r="ER173" s="35">
        <v>4</v>
      </c>
      <c r="ES173" s="35">
        <v>3</v>
      </c>
      <c r="ET173" s="35">
        <v>4</v>
      </c>
      <c r="EU173" s="35" t="s">
        <v>1599</v>
      </c>
      <c r="EV173" s="35" t="s">
        <v>1599</v>
      </c>
      <c r="EW173" s="35" t="s">
        <v>1599</v>
      </c>
      <c r="EX173" s="35" t="s">
        <v>1599</v>
      </c>
      <c r="EY173" s="35" t="s">
        <v>1599</v>
      </c>
      <c r="EZ173" s="35" t="s">
        <v>1599</v>
      </c>
      <c r="FA173" s="35" t="s">
        <v>1599</v>
      </c>
      <c r="FB173" s="35" t="s">
        <v>1599</v>
      </c>
      <c r="FC173" s="35" t="s">
        <v>1599</v>
      </c>
      <c r="FD173" s="35" t="s">
        <v>1599</v>
      </c>
      <c r="FE173" s="35" t="s">
        <v>1599</v>
      </c>
      <c r="FF173" s="35" t="s">
        <v>1599</v>
      </c>
      <c r="FG173" s="35" t="s">
        <v>1599</v>
      </c>
      <c r="FI173" s="35" t="s">
        <v>54</v>
      </c>
      <c r="FJ173"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touriste</v>
      </c>
      <c r="FK173" s="48" t="str">
        <f>IF(Tableau2[[#This Row],['[tour_exc']]]="excursionniste","exc",IF(Tableau2[[#This Row],['[categorie_corrige']]]="Itinérant","iti","tour"))</f>
        <v>tour</v>
      </c>
      <c r="FL173" s="48" t="str">
        <f>CONCATENATE(Tableau2[[#This Row],['[id_troncon']]],"-",Tableau2[[#This Row],['[profil']]])</f>
        <v>1-tour</v>
      </c>
      <c r="FM173" s="37"/>
      <c r="FN173" s="72" t="s">
        <v>1599</v>
      </c>
      <c r="FS173" s="48" t="str">
        <f>IF(AND(ISTEXT(Tableau2[[#This Row],['[mode_heb_regroupe']]]),Tableau2[[#This Row],['[mode_heb_regroupe']]]="Non marchand"),"Non marchand",IF(AND(ISTEXT(Tableau2[[#This Row],['[mode_heb_regroupe']]]),Tableau2[[#This Row],['[mode_heb_regroupe']]]&lt;&gt;"Non marchand"),"Marchand",""))</f>
        <v/>
      </c>
      <c r="FV173" s="35" t="s">
        <v>839</v>
      </c>
      <c r="FY173" s="60" t="str">
        <f>IF(ISNUMBER(Tableau2[[#This Row],['[distance_heb_enq']]]),Tableau2[[#This Row],['[distance_heb_enq']]]*(1.1+0.3*EXP(-Tableau2[[#This Row],['[distance_heb_enq']]]/20)),"")</f>
        <v/>
      </c>
      <c r="GM173" s="35"/>
      <c r="GN173" s="35" t="s">
        <v>1599</v>
      </c>
      <c r="GO173" s="35"/>
      <c r="GP173" s="35"/>
      <c r="GQ173" s="35"/>
      <c r="GY173" s="48"/>
      <c r="HB173" s="48" t="str">
        <f>IF(ISNUMBER(Tableau2[[#This Row],['[tour_dep_to']]]),Tableau2[[#This Row],['[tour_dep_to']]]/Tableau2[[#This Row],['[tour_to_nb_jour']]],"")</f>
        <v/>
      </c>
      <c r="HE173" s="20"/>
      <c r="HF173" s="48" t="str">
        <f>IF(AND(ISTEXT(Tableau2[[#This Row],['[intention_dep']]]),Tableau2[[#This Row],['[tour_exc']]]="excursionniste"),Tableau2[[#This Row],['[intention_dep']]],"")</f>
        <v/>
      </c>
      <c r="HG173" s="48" t="str">
        <f>IF(AND(ISTEXT(Tableau2[[#This Row],['[intention_dep']]]),Tableau2[[#This Row],['[tour_exc']]]="touriste"),Tableau2[[#This Row],['[intention_dep']]],"")</f>
        <v/>
      </c>
      <c r="HJ173" s="20"/>
      <c r="HN173" s="20" t="s">
        <v>1599</v>
      </c>
      <c r="HO173" s="20"/>
      <c r="HP173" s="20" t="s">
        <v>1599</v>
      </c>
      <c r="HQ173" s="20"/>
      <c r="HR173" s="20" t="s">
        <v>1599</v>
      </c>
      <c r="HS173" s="20"/>
      <c r="HT173" s="20" t="s">
        <v>1599</v>
      </c>
      <c r="HU173" s="20"/>
      <c r="HX173" s="20" t="s">
        <v>1599</v>
      </c>
      <c r="JW173"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pas exploitable</v>
      </c>
      <c r="JX173"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173" s="35" t="s">
        <v>1299</v>
      </c>
      <c r="KA173" s="35">
        <v>0</v>
      </c>
      <c r="KB173" s="35">
        <v>0</v>
      </c>
      <c r="KC173" s="35">
        <v>1</v>
      </c>
      <c r="KD173" s="35"/>
      <c r="KE173" s="48"/>
      <c r="KF173" s="35" t="s">
        <v>837</v>
      </c>
      <c r="KG173" s="48"/>
      <c r="KH173" s="44">
        <v>29680</v>
      </c>
      <c r="KI173" s="35" t="s">
        <v>1281</v>
      </c>
      <c r="KL173" s="48" t="str">
        <f>IF(ISNUMBER(Tableau2[[#This Row],['[distance_domicile_enq']]]),Tableau2[[#This Row],['[distance_domicile_enq']]]*(1.1+0.3*EXP(-Tableau2[[#This Row],['[distance_domicile_enq']]]/20)),"")</f>
        <v/>
      </c>
      <c r="KN173" s="48"/>
      <c r="KO173" s="48"/>
      <c r="KP173" s="35">
        <v>79</v>
      </c>
      <c r="KQ173" s="35" t="s">
        <v>1282</v>
      </c>
      <c r="KR173" s="35" t="s">
        <v>1283</v>
      </c>
      <c r="KS173" s="35"/>
      <c r="KU173" s="35">
        <v>1500</v>
      </c>
      <c r="KW173" s="35" t="s">
        <v>1310</v>
      </c>
    </row>
    <row r="174" spans="1:311" x14ac:dyDescent="0.2">
      <c r="A174" s="35" t="s">
        <v>1612</v>
      </c>
      <c r="B174" s="35" t="s">
        <v>568</v>
      </c>
      <c r="C174" s="35" t="s">
        <v>302</v>
      </c>
      <c r="D174" s="60">
        <v>1</v>
      </c>
      <c r="E174" s="48">
        <f>Tableau2[[#This Row],['[taille_totale_groupe_corrige']]]/Tableau2[[#This Row],['[nb_repondant_groupe']]]</f>
        <v>1</v>
      </c>
      <c r="F174" s="48"/>
      <c r="G174" s="48" t="str">
        <f>CONCATENATE(Tableau2[[#This Row],['[id_site_enq']]],"-",Tableau2[[#This Row],['[date_enq_num']]],"-",Tableau2[[#This Row],['[categorie_corrige']]])</f>
        <v>1-43207-</v>
      </c>
      <c r="H174" s="61">
        <v>1</v>
      </c>
      <c r="I174" s="35">
        <v>1</v>
      </c>
      <c r="J174" s="35" t="s">
        <v>1054</v>
      </c>
      <c r="K174" s="36">
        <v>43207</v>
      </c>
      <c r="L174" s="37">
        <f t="shared" si="6"/>
        <v>43207</v>
      </c>
      <c r="M174" s="35">
        <v>12</v>
      </c>
      <c r="N174" s="35">
        <v>29</v>
      </c>
      <c r="P174" s="35">
        <v>1</v>
      </c>
      <c r="Q174" s="35">
        <v>1</v>
      </c>
      <c r="R174" s="60" t="str">
        <f>IF(OR(ISNUMBER(Tableau2[[#This Row],['[monvelo_musc']]]),ISNUMBER(Tableau2[[#This Row],['[monvelo_vae']]]),ISNUMBER(Tableau2[[#This Row],['[pret_musc']]]),ISNUMBER(Tableau2[[#This Row],['[pret_vae']]]),ISNUMBER(Tableau2[[#This Row],['[loc_vae']]]),ISNUMBER(Tableau2[[#This Row],['[loc_musc']]])),SUM(Tableau2[[#This Row],['[monvelo_musc']]:['[loc_vae']]]),"")</f>
        <v/>
      </c>
      <c r="S174" s="60" t="str">
        <f>IF(OR(ISNUMBER(Tableau2[[#This Row],['[monvelo_vae']]]),ISNUMBER(Tableau2[[#This Row],['[pret_vae']]]),ISNUMBER(Tableau2[[#This Row],['[loc_vae']]])),Tableau2[[#This Row],['[monvelo_vae']]]+Tableau2[[#This Row],['[pret_vae']]]+Tableau2[[#This Row],['[loc_vae']]],"")</f>
        <v/>
      </c>
      <c r="T174" s="60" t="str">
        <f>IF(OR(ISNUMBER(Tableau2[[#This Row],['[monvelo_musc']]]),ISNUMBER(Tableau2[[#This Row],['[pret_musc']]]),ISNUMBER(Tableau2[[#This Row],['[loc_musc']]])),Tableau2[[#This Row],['[monvelo_musc']]]+Tableau2[[#This Row],['[pret_musc']]]+Tableau2[[#This Row],['[loc_musc']]],"")</f>
        <v/>
      </c>
      <c r="U174" s="60" t="str">
        <f>IF(OR(ISNUMBER(Tableau2[[#This Row],['[loc_musc']]]),ISNUMBER(Tableau2[[#This Row],['[loc_vae']]])),Tableau2[[#This Row],['[loc_musc']]]+Tableau2[[#This Row],['[loc_vae']]],"")</f>
        <v/>
      </c>
      <c r="AL174" s="35" t="s">
        <v>1274</v>
      </c>
      <c r="AM174" s="48" t="s">
        <v>1274</v>
      </c>
      <c r="AN174" s="35" t="s">
        <v>55</v>
      </c>
      <c r="AP174" s="37">
        <v>9</v>
      </c>
      <c r="AQ174" s="72">
        <v>9</v>
      </c>
      <c r="AR174" s="72">
        <v>9</v>
      </c>
      <c r="AS174" s="72">
        <f>Tableau2[[#This Row],['[km_sortie_corrige']]]*Tableau2[[#This Row],['[coef_red']]]</f>
        <v>0</v>
      </c>
      <c r="AT174" s="72">
        <f>Tableau2[[#This Row],['[km_sortie_corrige']]]*Tableau2[[#This Row],['[coef_red']]]*IF(Tableau2[[#This Row],['[type_trajet']]]="Boucle",0.4,1)</f>
        <v>0</v>
      </c>
      <c r="AU174" s="35" t="s">
        <v>1340</v>
      </c>
      <c r="AW174" s="35" t="s">
        <v>1277</v>
      </c>
      <c r="AX174" s="35">
        <v>1</v>
      </c>
      <c r="AY174" s="35">
        <v>0</v>
      </c>
      <c r="AZ174" s="35">
        <v>0</v>
      </c>
      <c r="BA174" s="35">
        <v>0</v>
      </c>
      <c r="BB174" s="35">
        <v>0</v>
      </c>
      <c r="BC174" s="35">
        <v>0</v>
      </c>
      <c r="BD174" s="35">
        <v>0</v>
      </c>
      <c r="BE174" s="35">
        <v>0</v>
      </c>
      <c r="BH174" s="37">
        <v>0</v>
      </c>
      <c r="BI174" s="48" t="str">
        <f>IF(OR(Tableau2[[#This Row],['[type_groupe']]]="En famille",Tableau2[[#This Row],['[type_groupe']]]="Avec des amis",Tableau2[[#This Row],['[type_groupe']]]="En club",Tableau2[[#This Row],['[type_groupe']]]="En groupe avec une agence ou TO"),"En groupe",Tableau2[[#This Row],['[type_groupe']]])</f>
        <v>Seul</v>
      </c>
      <c r="BJ174"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Seul</v>
      </c>
      <c r="BK174" s="35" t="s">
        <v>1278</v>
      </c>
      <c r="BL174" s="35">
        <v>1</v>
      </c>
      <c r="BM174" s="35">
        <v>0</v>
      </c>
      <c r="BN174" s="35">
        <v>0</v>
      </c>
      <c r="BO174" s="35">
        <v>0</v>
      </c>
      <c r="BP174" s="35">
        <v>0</v>
      </c>
      <c r="BQ174" s="35">
        <v>0</v>
      </c>
      <c r="BR174" s="35">
        <v>0</v>
      </c>
      <c r="BU174" s="72">
        <f>Tableau2[[#This Row],['[nb_enfants']]]+Tableau2[[#This Row],['[nb_adultes']]]</f>
        <v>1</v>
      </c>
      <c r="BV174" s="72">
        <f>Tableau2[[#This Row],['[taille_totale_groupe']]]</f>
        <v>1</v>
      </c>
      <c r="BW174" s="37">
        <v>0</v>
      </c>
      <c r="BX174" s="37">
        <v>1</v>
      </c>
      <c r="BY174" s="35" t="s">
        <v>1289</v>
      </c>
      <c r="BZ174" s="35">
        <v>0</v>
      </c>
      <c r="CA174" s="35">
        <v>0</v>
      </c>
      <c r="CB174" s="35">
        <v>0</v>
      </c>
      <c r="CC174" s="35">
        <v>1</v>
      </c>
      <c r="CD174" s="35">
        <v>0</v>
      </c>
      <c r="CE174" s="35">
        <v>0</v>
      </c>
      <c r="CF174" s="35">
        <v>0</v>
      </c>
      <c r="CG174" s="35">
        <v>0</v>
      </c>
      <c r="CH174" s="35">
        <v>0</v>
      </c>
      <c r="CI174" s="35">
        <v>0</v>
      </c>
      <c r="CJ174" s="35">
        <v>0</v>
      </c>
      <c r="CK174" s="35">
        <v>0</v>
      </c>
      <c r="CL174" s="35">
        <v>0</v>
      </c>
      <c r="CO174" s="35" t="s">
        <v>1291</v>
      </c>
      <c r="CP174" s="35">
        <v>0</v>
      </c>
      <c r="CQ174" s="35" t="s">
        <v>1772</v>
      </c>
      <c r="CR174" s="35">
        <v>0</v>
      </c>
      <c r="CS174" s="35">
        <v>0</v>
      </c>
      <c r="CT174" s="35">
        <v>0</v>
      </c>
      <c r="CU174" s="35">
        <v>0</v>
      </c>
      <c r="CV174" s="35">
        <v>0</v>
      </c>
      <c r="CW174" s="35">
        <v>0</v>
      </c>
      <c r="CX174" s="35">
        <v>0</v>
      </c>
      <c r="CY174" s="35">
        <v>0</v>
      </c>
      <c r="CZ174" s="35">
        <v>0</v>
      </c>
      <c r="DA174" s="35">
        <v>0</v>
      </c>
      <c r="DB174" s="35">
        <v>0</v>
      </c>
      <c r="DC174" s="35">
        <v>1</v>
      </c>
      <c r="DD174" s="35">
        <v>0</v>
      </c>
      <c r="DO174" s="35" t="s">
        <v>1280</v>
      </c>
      <c r="DP174" s="35">
        <v>0</v>
      </c>
      <c r="DQ174" s="35">
        <v>0</v>
      </c>
      <c r="DR174" s="35">
        <v>0</v>
      </c>
      <c r="DS174" s="35">
        <v>0</v>
      </c>
      <c r="DT174" s="35">
        <v>0</v>
      </c>
      <c r="DU174" s="35">
        <v>0</v>
      </c>
      <c r="DV174" s="35">
        <v>0</v>
      </c>
      <c r="DW174" s="35">
        <v>0</v>
      </c>
      <c r="DX174" s="35">
        <v>0</v>
      </c>
      <c r="DY174" s="35">
        <v>0</v>
      </c>
      <c r="DZ174" s="35">
        <v>0</v>
      </c>
      <c r="EA174" s="35">
        <v>0</v>
      </c>
      <c r="EB174" s="35">
        <v>0</v>
      </c>
      <c r="EC174" s="35">
        <v>0</v>
      </c>
      <c r="ED174" s="35">
        <v>1</v>
      </c>
      <c r="EE174" s="35">
        <v>0</v>
      </c>
      <c r="EL174" s="35">
        <v>4</v>
      </c>
      <c r="EM174" s="35">
        <v>4</v>
      </c>
      <c r="EN174" s="35">
        <v>4</v>
      </c>
      <c r="EO174" s="35">
        <v>4</v>
      </c>
      <c r="EP174" s="35">
        <v>2</v>
      </c>
      <c r="EQ174" s="35">
        <v>3</v>
      </c>
      <c r="ER174" s="35">
        <v>3</v>
      </c>
      <c r="ES174" s="35" t="s">
        <v>1599</v>
      </c>
      <c r="ET174" s="35" t="s">
        <v>1599</v>
      </c>
      <c r="EU174" s="35" t="s">
        <v>1599</v>
      </c>
      <c r="EV174" s="35" t="s">
        <v>1599</v>
      </c>
      <c r="EW174" s="35" t="s">
        <v>1599</v>
      </c>
      <c r="EX174" s="35" t="s">
        <v>1599</v>
      </c>
      <c r="EY174" s="35" t="s">
        <v>1599</v>
      </c>
      <c r="EZ174" s="35" t="s">
        <v>1599</v>
      </c>
      <c r="FA174" s="35" t="s">
        <v>1599</v>
      </c>
      <c r="FB174" s="35" t="s">
        <v>1599</v>
      </c>
      <c r="FC174" s="35" t="s">
        <v>1599</v>
      </c>
      <c r="FD174" s="35" t="s">
        <v>1599</v>
      </c>
      <c r="FE174" s="35" t="s">
        <v>1599</v>
      </c>
      <c r="FF174" s="35" t="s">
        <v>1599</v>
      </c>
      <c r="FG174" s="35" t="s">
        <v>1599</v>
      </c>
      <c r="FI174" s="35" t="s">
        <v>54</v>
      </c>
      <c r="FJ174"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touriste</v>
      </c>
      <c r="FK174" s="48" t="str">
        <f>IF(Tableau2[[#This Row],['[tour_exc']]]="excursionniste","exc",IF(Tableau2[[#This Row],['[categorie_corrige']]]="Itinérant","iti","tour"))</f>
        <v>tour</v>
      </c>
      <c r="FL174" s="48" t="str">
        <f>CONCATENATE(Tableau2[[#This Row],['[id_troncon']]],"-",Tableau2[[#This Row],['[profil']]])</f>
        <v>1-tour</v>
      </c>
      <c r="FM174" s="37"/>
      <c r="FN174" s="72" t="s">
        <v>1599</v>
      </c>
      <c r="FS174" s="48" t="str">
        <f>IF(AND(ISTEXT(Tableau2[[#This Row],['[mode_heb_regroupe']]]),Tableau2[[#This Row],['[mode_heb_regroupe']]]="Non marchand"),"Non marchand",IF(AND(ISTEXT(Tableau2[[#This Row],['[mode_heb_regroupe']]]),Tableau2[[#This Row],['[mode_heb_regroupe']]]&lt;&gt;"Non marchand"),"Marchand",""))</f>
        <v/>
      </c>
      <c r="FY174" s="60" t="str">
        <f>IF(ISNUMBER(Tableau2[[#This Row],['[distance_heb_enq']]]),Tableau2[[#This Row],['[distance_heb_enq']]]*(1.1+0.3*EXP(-Tableau2[[#This Row],['[distance_heb_enq']]]/20)),"")</f>
        <v/>
      </c>
      <c r="GM174" s="35"/>
      <c r="GN174" s="35" t="s">
        <v>1599</v>
      </c>
      <c r="GO174" s="35"/>
      <c r="GP174" s="35"/>
      <c r="GQ174" s="35"/>
      <c r="GY174" s="48"/>
      <c r="HB174" s="48" t="str">
        <f>IF(ISNUMBER(Tableau2[[#This Row],['[tour_dep_to']]]),Tableau2[[#This Row],['[tour_dep_to']]]/Tableau2[[#This Row],['[tour_to_nb_jour']]],"")</f>
        <v/>
      </c>
      <c r="HE174" s="20"/>
      <c r="HF174" s="48" t="str">
        <f>IF(AND(ISTEXT(Tableau2[[#This Row],['[intention_dep']]]),Tableau2[[#This Row],['[tour_exc']]]="excursionniste"),Tableau2[[#This Row],['[intention_dep']]],"")</f>
        <v/>
      </c>
      <c r="HG174" s="48" t="str">
        <f>IF(AND(ISTEXT(Tableau2[[#This Row],['[intention_dep']]]),Tableau2[[#This Row],['[tour_exc']]]="touriste"),Tableau2[[#This Row],['[intention_dep']]],"")</f>
        <v/>
      </c>
      <c r="HJ174" s="20"/>
      <c r="HN174" s="20" t="s">
        <v>1599</v>
      </c>
      <c r="HO174" s="20"/>
      <c r="HP174" s="20" t="s">
        <v>1599</v>
      </c>
      <c r="HQ174" s="20"/>
      <c r="HR174" s="20" t="s">
        <v>1599</v>
      </c>
      <c r="HS174" s="20"/>
      <c r="HT174" s="20" t="s">
        <v>1599</v>
      </c>
      <c r="HU174" s="20"/>
      <c r="HX174" s="20" t="s">
        <v>1599</v>
      </c>
      <c r="JW174"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pas exploitable</v>
      </c>
      <c r="JX174"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174" s="35" t="s">
        <v>1923</v>
      </c>
      <c r="KA174" s="35">
        <v>0</v>
      </c>
      <c r="KB174" s="35">
        <v>1</v>
      </c>
      <c r="KC174" s="35">
        <v>0</v>
      </c>
      <c r="KD174" s="35"/>
      <c r="KE174" s="48"/>
      <c r="KF174" s="35" t="s">
        <v>1429</v>
      </c>
      <c r="KG174" s="48"/>
      <c r="KH174" s="44">
        <v>35160</v>
      </c>
      <c r="KI174" s="35" t="s">
        <v>1281</v>
      </c>
      <c r="KL174" s="48" t="str">
        <f>IF(ISNUMBER(Tableau2[[#This Row],['[distance_domicile_enq']]]),Tableau2[[#This Row],['[distance_domicile_enq']]]*(1.1+0.3*EXP(-Tableau2[[#This Row],['[distance_domicile_enq']]]/20)),"")</f>
        <v/>
      </c>
      <c r="KN174" s="48"/>
      <c r="KO174" s="48"/>
      <c r="KP174" s="35">
        <v>21</v>
      </c>
      <c r="KQ174" s="35" t="s">
        <v>1282</v>
      </c>
      <c r="KR174" s="35" t="s">
        <v>1309</v>
      </c>
      <c r="KS174" s="35"/>
      <c r="KW174" s="35" t="s">
        <v>1310</v>
      </c>
    </row>
    <row r="175" spans="1:311" x14ac:dyDescent="0.2">
      <c r="A175" s="35" t="s">
        <v>1612</v>
      </c>
      <c r="B175" s="35" t="s">
        <v>568</v>
      </c>
      <c r="C175" s="35" t="s">
        <v>306</v>
      </c>
      <c r="D175" s="60">
        <v>2</v>
      </c>
      <c r="E175" s="48">
        <f>Tableau2[[#This Row],['[taille_totale_groupe_corrige']]]/Tableau2[[#This Row],['[nb_repondant_groupe']]]</f>
        <v>1</v>
      </c>
      <c r="F175" s="48"/>
      <c r="G175" s="48" t="str">
        <f>CONCATENATE(Tableau2[[#This Row],['[id_site_enq']]],"-",Tableau2[[#This Row],['[date_enq_num']]],"-",Tableau2[[#This Row],['[categorie_corrige']]])</f>
        <v>1-43207-</v>
      </c>
      <c r="H175" s="61">
        <v>2</v>
      </c>
      <c r="I175" s="35">
        <v>1</v>
      </c>
      <c r="J175" s="35" t="s">
        <v>1054</v>
      </c>
      <c r="K175" s="36">
        <v>43207</v>
      </c>
      <c r="L175" s="37">
        <f t="shared" si="6"/>
        <v>43207</v>
      </c>
      <c r="M175" s="35">
        <v>13</v>
      </c>
      <c r="N175" s="35">
        <v>29</v>
      </c>
      <c r="P175" s="35">
        <v>1</v>
      </c>
      <c r="Q175" s="35">
        <v>1</v>
      </c>
      <c r="R175" s="60" t="str">
        <f>IF(OR(ISNUMBER(Tableau2[[#This Row],['[monvelo_musc']]]),ISNUMBER(Tableau2[[#This Row],['[monvelo_vae']]]),ISNUMBER(Tableau2[[#This Row],['[pret_musc']]]),ISNUMBER(Tableau2[[#This Row],['[pret_vae']]]),ISNUMBER(Tableau2[[#This Row],['[loc_vae']]]),ISNUMBER(Tableau2[[#This Row],['[loc_musc']]])),SUM(Tableau2[[#This Row],['[monvelo_musc']]:['[loc_vae']]]),"")</f>
        <v/>
      </c>
      <c r="S175" s="60" t="str">
        <f>IF(OR(ISNUMBER(Tableau2[[#This Row],['[monvelo_vae']]]),ISNUMBER(Tableau2[[#This Row],['[pret_vae']]]),ISNUMBER(Tableau2[[#This Row],['[loc_vae']]])),Tableau2[[#This Row],['[monvelo_vae']]]+Tableau2[[#This Row],['[pret_vae']]]+Tableau2[[#This Row],['[loc_vae']]],"")</f>
        <v/>
      </c>
      <c r="T175" s="60" t="str">
        <f>IF(OR(ISNUMBER(Tableau2[[#This Row],['[monvelo_musc']]]),ISNUMBER(Tableau2[[#This Row],['[pret_musc']]]),ISNUMBER(Tableau2[[#This Row],['[loc_musc']]])),Tableau2[[#This Row],['[monvelo_musc']]]+Tableau2[[#This Row],['[pret_musc']]]+Tableau2[[#This Row],['[loc_musc']]],"")</f>
        <v/>
      </c>
      <c r="U175" s="60" t="str">
        <f>IF(OR(ISNUMBER(Tableau2[[#This Row],['[loc_musc']]]),ISNUMBER(Tableau2[[#This Row],['[loc_vae']]])),Tableau2[[#This Row],['[loc_musc']]]+Tableau2[[#This Row],['[loc_vae']]],"")</f>
        <v/>
      </c>
      <c r="AL175" s="35" t="s">
        <v>1339</v>
      </c>
      <c r="AM175" s="48" t="s">
        <v>1339</v>
      </c>
      <c r="AN175" s="35" t="s">
        <v>1275</v>
      </c>
      <c r="AP175" s="37">
        <v>12</v>
      </c>
      <c r="AQ175" s="72">
        <v>12</v>
      </c>
      <c r="AR175" s="72">
        <v>12</v>
      </c>
      <c r="AS175" s="72">
        <f>Tableau2[[#This Row],['[km_sortie_corrige']]]*Tableau2[[#This Row],['[coef_red']]]</f>
        <v>0</v>
      </c>
      <c r="AT175" s="72">
        <f>Tableau2[[#This Row],['[km_sortie_corrige']]]*Tableau2[[#This Row],['[coef_red']]]*IF(Tableau2[[#This Row],['[type_trajet']]]="Boucle",0.4,1)</f>
        <v>0</v>
      </c>
      <c r="AU175" s="35" t="s">
        <v>1340</v>
      </c>
      <c r="AW175" s="35" t="s">
        <v>201</v>
      </c>
      <c r="AX175" s="35">
        <v>0</v>
      </c>
      <c r="AY175" s="35">
        <v>1</v>
      </c>
      <c r="AZ175" s="35">
        <v>0</v>
      </c>
      <c r="BA175" s="35">
        <v>0</v>
      </c>
      <c r="BB175" s="35">
        <v>0</v>
      </c>
      <c r="BC175" s="35">
        <v>0</v>
      </c>
      <c r="BD175" s="35">
        <v>0</v>
      </c>
      <c r="BE175" s="35">
        <v>0</v>
      </c>
      <c r="BH175" s="37">
        <v>10</v>
      </c>
      <c r="BI175" s="48" t="str">
        <f>IF(OR(Tableau2[[#This Row],['[type_groupe']]]="En famille",Tableau2[[#This Row],['[type_groupe']]]="Avec des amis",Tableau2[[#This Row],['[type_groupe']]]="En club",Tableau2[[#This Row],['[type_groupe']]]="En groupe avec une agence ou TO"),"En groupe",Tableau2[[#This Row],['[type_groupe']]])</f>
        <v>En couple</v>
      </c>
      <c r="BJ175"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couple</v>
      </c>
      <c r="BK175" s="35" t="s">
        <v>1311</v>
      </c>
      <c r="BL175" s="35">
        <v>0</v>
      </c>
      <c r="BM175" s="35">
        <v>1</v>
      </c>
      <c r="BN175" s="35">
        <v>0</v>
      </c>
      <c r="BO175" s="35">
        <v>0</v>
      </c>
      <c r="BP175" s="35">
        <v>0</v>
      </c>
      <c r="BQ175" s="35">
        <v>0</v>
      </c>
      <c r="BR175" s="35">
        <v>0</v>
      </c>
      <c r="BU175" s="72">
        <f>Tableau2[[#This Row],['[nb_enfants']]]+Tableau2[[#This Row],['[nb_adultes']]]</f>
        <v>2</v>
      </c>
      <c r="BV175" s="72">
        <f>Tableau2[[#This Row],['[taille_totale_groupe']]]</f>
        <v>2</v>
      </c>
      <c r="BW175" s="37">
        <v>0</v>
      </c>
      <c r="BX175" s="37">
        <v>2</v>
      </c>
      <c r="BY175" s="35" t="s">
        <v>1304</v>
      </c>
      <c r="BZ175" s="35">
        <v>0</v>
      </c>
      <c r="CA175" s="35">
        <v>1</v>
      </c>
      <c r="CB175" s="35">
        <v>0</v>
      </c>
      <c r="CC175" s="35">
        <v>0</v>
      </c>
      <c r="CD175" s="35">
        <v>0</v>
      </c>
      <c r="CE175" s="35">
        <v>0</v>
      </c>
      <c r="CF175" s="35">
        <v>0</v>
      </c>
      <c r="CG175" s="35">
        <v>0</v>
      </c>
      <c r="CH175" s="35">
        <v>0</v>
      </c>
      <c r="CI175" s="35">
        <v>0</v>
      </c>
      <c r="CJ175" s="35">
        <v>0</v>
      </c>
      <c r="CK175" s="35">
        <v>0</v>
      </c>
      <c r="CL175" s="35">
        <v>0</v>
      </c>
      <c r="CO175" s="35" t="s">
        <v>1291</v>
      </c>
      <c r="CP175" s="35">
        <v>10</v>
      </c>
      <c r="CQ175" s="35" t="s">
        <v>1735</v>
      </c>
      <c r="CR175" s="35">
        <v>1</v>
      </c>
      <c r="CS175" s="35">
        <v>0</v>
      </c>
      <c r="CT175" s="35">
        <v>0</v>
      </c>
      <c r="CU175" s="35">
        <v>0</v>
      </c>
      <c r="CV175" s="35">
        <v>0</v>
      </c>
      <c r="CW175" s="35">
        <v>0</v>
      </c>
      <c r="CX175" s="35">
        <v>0</v>
      </c>
      <c r="CY175" s="35">
        <v>1</v>
      </c>
      <c r="CZ175" s="35">
        <v>0</v>
      </c>
      <c r="DA175" s="35">
        <v>0</v>
      </c>
      <c r="DB175" s="35">
        <v>1</v>
      </c>
      <c r="DC175" s="35">
        <v>0</v>
      </c>
      <c r="DD175" s="35">
        <v>0</v>
      </c>
      <c r="DO175" s="35" t="s">
        <v>1825</v>
      </c>
      <c r="DP175" s="35">
        <v>0</v>
      </c>
      <c r="DQ175" s="35">
        <v>1</v>
      </c>
      <c r="DR175" s="35">
        <v>0</v>
      </c>
      <c r="DS175" s="35">
        <v>0</v>
      </c>
      <c r="DT175" s="35">
        <v>1</v>
      </c>
      <c r="DU175" s="35">
        <v>0</v>
      </c>
      <c r="DV175" s="35">
        <v>1</v>
      </c>
      <c r="DW175" s="35">
        <v>1</v>
      </c>
      <c r="DX175" s="35">
        <v>0</v>
      </c>
      <c r="DY175" s="35">
        <v>0</v>
      </c>
      <c r="DZ175" s="35">
        <v>0</v>
      </c>
      <c r="EA175" s="35">
        <v>0</v>
      </c>
      <c r="EB175" s="35">
        <v>0</v>
      </c>
      <c r="EC175" s="35">
        <v>0</v>
      </c>
      <c r="ED175" s="35">
        <v>0</v>
      </c>
      <c r="EE175" s="35">
        <v>0</v>
      </c>
      <c r="EL175" s="35">
        <v>4</v>
      </c>
      <c r="EM175" s="35">
        <v>4</v>
      </c>
      <c r="EN175" s="35">
        <v>2</v>
      </c>
      <c r="EO175" s="35">
        <v>3</v>
      </c>
      <c r="EP175" s="35">
        <v>2</v>
      </c>
      <c r="EQ175" s="35">
        <v>3</v>
      </c>
      <c r="ER175" s="35" t="s">
        <v>1599</v>
      </c>
      <c r="ES175" s="35">
        <v>3</v>
      </c>
      <c r="ET175" s="35">
        <v>3</v>
      </c>
      <c r="EU175" s="35">
        <v>4</v>
      </c>
      <c r="EV175" s="35">
        <v>4</v>
      </c>
      <c r="EW175" s="35">
        <v>4</v>
      </c>
      <c r="EX175" s="35">
        <v>3</v>
      </c>
      <c r="EY175" s="35">
        <v>3</v>
      </c>
      <c r="EZ175" s="35" t="s">
        <v>1599</v>
      </c>
      <c r="FA175" s="35">
        <v>4</v>
      </c>
      <c r="FB175" s="35">
        <v>2</v>
      </c>
      <c r="FC175" s="35">
        <v>2</v>
      </c>
      <c r="FD175" s="35" t="s">
        <v>1599</v>
      </c>
      <c r="FE175" s="35" t="s">
        <v>1599</v>
      </c>
      <c r="FF175" s="35" t="s">
        <v>1599</v>
      </c>
      <c r="FG175" s="35" t="s">
        <v>1599</v>
      </c>
      <c r="FI175" s="35" t="s">
        <v>54</v>
      </c>
      <c r="FJ175"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touriste</v>
      </c>
      <c r="FK175" s="48" t="str">
        <f>IF(Tableau2[[#This Row],['[tour_exc']]]="excursionniste","exc",IF(Tableau2[[#This Row],['[categorie_corrige']]]="Itinérant","iti","tour"))</f>
        <v>tour</v>
      </c>
      <c r="FL175" s="48" t="str">
        <f>CONCATENATE(Tableau2[[#This Row],['[id_troncon']]],"-",Tableau2[[#This Row],['[profil']]])</f>
        <v>1-tour</v>
      </c>
      <c r="FM175" s="37"/>
      <c r="FN175" s="72" t="s">
        <v>1599</v>
      </c>
      <c r="FS175" s="48" t="str">
        <f>IF(AND(ISTEXT(Tableau2[[#This Row],['[mode_heb_regroupe']]]),Tableau2[[#This Row],['[mode_heb_regroupe']]]="Non marchand"),"Non marchand",IF(AND(ISTEXT(Tableau2[[#This Row],['[mode_heb_regroupe']]]),Tableau2[[#This Row],['[mode_heb_regroupe']]]&lt;&gt;"Non marchand"),"Marchand",""))</f>
        <v/>
      </c>
      <c r="FY175" s="60" t="str">
        <f>IF(ISNUMBER(Tableau2[[#This Row],['[distance_heb_enq']]]),Tableau2[[#This Row],['[distance_heb_enq']]]*(1.1+0.3*EXP(-Tableau2[[#This Row],['[distance_heb_enq']]]/20)),"")</f>
        <v/>
      </c>
      <c r="GM175" s="35"/>
      <c r="GN175" s="35" t="s">
        <v>1599</v>
      </c>
      <c r="GO175" s="35"/>
      <c r="GP175" s="35"/>
      <c r="GQ175" s="35"/>
      <c r="GY175" s="48"/>
      <c r="HB175" s="48" t="str">
        <f>IF(ISNUMBER(Tableau2[[#This Row],['[tour_dep_to']]]),Tableau2[[#This Row],['[tour_dep_to']]]/Tableau2[[#This Row],['[tour_to_nb_jour']]],"")</f>
        <v/>
      </c>
      <c r="HE175" s="20"/>
      <c r="HF175" s="48" t="str">
        <f>IF(AND(ISTEXT(Tableau2[[#This Row],['[intention_dep']]]),Tableau2[[#This Row],['[tour_exc']]]="excursionniste"),Tableau2[[#This Row],['[intention_dep']]],"")</f>
        <v/>
      </c>
      <c r="HG175" s="48" t="str">
        <f>IF(AND(ISTEXT(Tableau2[[#This Row],['[intention_dep']]]),Tableau2[[#This Row],['[tour_exc']]]="touriste"),Tableau2[[#This Row],['[intention_dep']]],"")</f>
        <v/>
      </c>
      <c r="HJ175" s="20"/>
      <c r="HN175" s="20" t="s">
        <v>1599</v>
      </c>
      <c r="HO175" s="20"/>
      <c r="HP175" s="20" t="s">
        <v>1599</v>
      </c>
      <c r="HQ175" s="20"/>
      <c r="HR175" s="20" t="s">
        <v>1599</v>
      </c>
      <c r="HS175" s="20"/>
      <c r="HT175" s="20" t="s">
        <v>1599</v>
      </c>
      <c r="HU175" s="20"/>
      <c r="HX175" s="20" t="s">
        <v>1599</v>
      </c>
      <c r="JW175"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pas exploitable</v>
      </c>
      <c r="JX175"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175" s="35" t="s">
        <v>1299</v>
      </c>
      <c r="KA175" s="35">
        <v>0</v>
      </c>
      <c r="KB175" s="35">
        <v>0</v>
      </c>
      <c r="KC175" s="35">
        <v>1</v>
      </c>
      <c r="KD175" s="35"/>
      <c r="KE175" s="48"/>
      <c r="KF175" s="35" t="s">
        <v>1542</v>
      </c>
      <c r="KG175" s="48"/>
      <c r="KH175" s="44">
        <v>95300</v>
      </c>
      <c r="KI175" s="35" t="s">
        <v>1281</v>
      </c>
      <c r="KL175" s="48" t="str">
        <f>IF(ISNUMBER(Tableau2[[#This Row],['[distance_domicile_enq']]]),Tableau2[[#This Row],['[distance_domicile_enq']]]*(1.1+0.3*EXP(-Tableau2[[#This Row],['[distance_domicile_enq']]]/20)),"")</f>
        <v/>
      </c>
      <c r="KN175" s="48"/>
      <c r="KO175" s="48"/>
      <c r="KP175" s="35">
        <v>52</v>
      </c>
      <c r="KQ175" s="35" t="s">
        <v>1301</v>
      </c>
      <c r="KR175" s="35" t="s">
        <v>1302</v>
      </c>
      <c r="KS175" s="35"/>
      <c r="KU175" s="35">
        <v>2500</v>
      </c>
      <c r="KW175" s="35" t="s">
        <v>1310</v>
      </c>
      <c r="KY175" s="35" t="s">
        <v>1543</v>
      </c>
    </row>
    <row r="176" spans="1:311" x14ac:dyDescent="0.2">
      <c r="A176" s="35" t="s">
        <v>1612</v>
      </c>
      <c r="B176" s="35" t="s">
        <v>568</v>
      </c>
      <c r="C176" s="35" t="s">
        <v>309</v>
      </c>
      <c r="D176" s="60">
        <v>2</v>
      </c>
      <c r="E176" s="48">
        <f>Tableau2[[#This Row],['[taille_totale_groupe_corrige']]]/Tableau2[[#This Row],['[nb_repondant_groupe']]]</f>
        <v>1</v>
      </c>
      <c r="F176" s="48"/>
      <c r="G176" s="48" t="str">
        <f>CONCATENATE(Tableau2[[#This Row],['[id_site_enq']]],"-",Tableau2[[#This Row],['[date_enq_num']]],"-",Tableau2[[#This Row],['[categorie_corrige']]])</f>
        <v>1-43207-</v>
      </c>
      <c r="H176" s="61">
        <v>2</v>
      </c>
      <c r="I176" s="35">
        <v>1</v>
      </c>
      <c r="J176" s="35" t="s">
        <v>1054</v>
      </c>
      <c r="K176" s="36">
        <v>43207</v>
      </c>
      <c r="L176" s="37">
        <f t="shared" si="6"/>
        <v>43207</v>
      </c>
      <c r="M176" s="35">
        <v>13</v>
      </c>
      <c r="N176" s="35">
        <v>29</v>
      </c>
      <c r="P176" s="35">
        <v>1</v>
      </c>
      <c r="Q176" s="35">
        <v>1</v>
      </c>
      <c r="R176" s="60" t="str">
        <f>IF(OR(ISNUMBER(Tableau2[[#This Row],['[monvelo_musc']]]),ISNUMBER(Tableau2[[#This Row],['[monvelo_vae']]]),ISNUMBER(Tableau2[[#This Row],['[pret_musc']]]),ISNUMBER(Tableau2[[#This Row],['[pret_vae']]]),ISNUMBER(Tableau2[[#This Row],['[loc_vae']]]),ISNUMBER(Tableau2[[#This Row],['[loc_musc']]])),SUM(Tableau2[[#This Row],['[monvelo_musc']]:['[loc_vae']]]),"")</f>
        <v/>
      </c>
      <c r="S176" s="60" t="str">
        <f>IF(OR(ISNUMBER(Tableau2[[#This Row],['[monvelo_vae']]]),ISNUMBER(Tableau2[[#This Row],['[pret_vae']]]),ISNUMBER(Tableau2[[#This Row],['[loc_vae']]])),Tableau2[[#This Row],['[monvelo_vae']]]+Tableau2[[#This Row],['[pret_vae']]]+Tableau2[[#This Row],['[loc_vae']]],"")</f>
        <v/>
      </c>
      <c r="T176" s="60" t="str">
        <f>IF(OR(ISNUMBER(Tableau2[[#This Row],['[monvelo_musc']]]),ISNUMBER(Tableau2[[#This Row],['[pret_musc']]]),ISNUMBER(Tableau2[[#This Row],['[loc_musc']]])),Tableau2[[#This Row],['[monvelo_musc']]]+Tableau2[[#This Row],['[pret_musc']]]+Tableau2[[#This Row],['[loc_musc']]],"")</f>
        <v/>
      </c>
      <c r="U176" s="60" t="str">
        <f>IF(OR(ISNUMBER(Tableau2[[#This Row],['[loc_musc']]]),ISNUMBER(Tableau2[[#This Row],['[loc_vae']]])),Tableau2[[#This Row],['[loc_musc']]]+Tableau2[[#This Row],['[loc_vae']]],"")</f>
        <v/>
      </c>
      <c r="AL176" s="35" t="s">
        <v>1339</v>
      </c>
      <c r="AM176" s="48" t="s">
        <v>1339</v>
      </c>
      <c r="AN176" s="35" t="s">
        <v>55</v>
      </c>
      <c r="AP176" s="37">
        <v>12</v>
      </c>
      <c r="AQ176" s="72">
        <v>12</v>
      </c>
      <c r="AR176" s="72">
        <v>12</v>
      </c>
      <c r="AS176" s="72">
        <f>Tableau2[[#This Row],['[km_sortie_corrige']]]*Tableau2[[#This Row],['[coef_red']]]</f>
        <v>0</v>
      </c>
      <c r="AT176" s="72">
        <f>Tableau2[[#This Row],['[km_sortie_corrige']]]*Tableau2[[#This Row],['[coef_red']]]*IF(Tableau2[[#This Row],['[type_trajet']]]="Boucle",0.4,1)</f>
        <v>0</v>
      </c>
      <c r="AU176" s="35" t="s">
        <v>1340</v>
      </c>
      <c r="AW176" s="35" t="s">
        <v>201</v>
      </c>
      <c r="AX176" s="35">
        <v>0</v>
      </c>
      <c r="AY176" s="35">
        <v>1</v>
      </c>
      <c r="AZ176" s="35">
        <v>0</v>
      </c>
      <c r="BA176" s="35">
        <v>0</v>
      </c>
      <c r="BB176" s="35">
        <v>0</v>
      </c>
      <c r="BC176" s="35">
        <v>0</v>
      </c>
      <c r="BD176" s="35">
        <v>0</v>
      </c>
      <c r="BE176" s="35">
        <v>0</v>
      </c>
      <c r="BH176" s="37">
        <v>10</v>
      </c>
      <c r="BI176" s="48" t="str">
        <f>IF(OR(Tableau2[[#This Row],['[type_groupe']]]="En famille",Tableau2[[#This Row],['[type_groupe']]]="Avec des amis",Tableau2[[#This Row],['[type_groupe']]]="En club",Tableau2[[#This Row],['[type_groupe']]]="En groupe avec une agence ou TO"),"En groupe",Tableau2[[#This Row],['[type_groupe']]])</f>
        <v>En couple</v>
      </c>
      <c r="BJ176"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couple</v>
      </c>
      <c r="BK176" s="35" t="s">
        <v>1311</v>
      </c>
      <c r="BL176" s="35">
        <v>0</v>
      </c>
      <c r="BM176" s="35">
        <v>1</v>
      </c>
      <c r="BN176" s="35">
        <v>0</v>
      </c>
      <c r="BO176" s="35">
        <v>0</v>
      </c>
      <c r="BP176" s="35">
        <v>0</v>
      </c>
      <c r="BQ176" s="35">
        <v>0</v>
      </c>
      <c r="BR176" s="35">
        <v>0</v>
      </c>
      <c r="BU176" s="72">
        <f>Tableau2[[#This Row],['[nb_enfants']]]+Tableau2[[#This Row],['[nb_adultes']]]</f>
        <v>2</v>
      </c>
      <c r="BV176" s="72">
        <f>Tableau2[[#This Row],['[taille_totale_groupe']]]</f>
        <v>2</v>
      </c>
      <c r="BW176" s="37">
        <v>0</v>
      </c>
      <c r="BX176" s="37">
        <v>2</v>
      </c>
      <c r="BY176" s="35" t="s">
        <v>1676</v>
      </c>
      <c r="BZ176" s="35">
        <v>0</v>
      </c>
      <c r="CA176" s="35">
        <v>0</v>
      </c>
      <c r="CB176" s="35">
        <v>0</v>
      </c>
      <c r="CC176" s="35">
        <v>0</v>
      </c>
      <c r="CD176" s="35">
        <v>0</v>
      </c>
      <c r="CE176" s="35">
        <v>0</v>
      </c>
      <c r="CF176" s="35">
        <v>0</v>
      </c>
      <c r="CG176" s="35">
        <v>1</v>
      </c>
      <c r="CH176" s="35">
        <v>1</v>
      </c>
      <c r="CI176" s="35">
        <v>0</v>
      </c>
      <c r="CJ176" s="35">
        <v>0</v>
      </c>
      <c r="CK176" s="35">
        <v>0</v>
      </c>
      <c r="CL176" s="35">
        <v>0</v>
      </c>
      <c r="CO176" s="35" t="s">
        <v>1291</v>
      </c>
      <c r="CP176" s="35">
        <v>10</v>
      </c>
      <c r="CQ176" s="35" t="s">
        <v>1738</v>
      </c>
      <c r="CR176" s="35">
        <v>1</v>
      </c>
      <c r="CS176" s="35">
        <v>1</v>
      </c>
      <c r="CT176" s="35">
        <v>0</v>
      </c>
      <c r="CU176" s="35">
        <v>0</v>
      </c>
      <c r="CV176" s="35">
        <v>0</v>
      </c>
      <c r="CW176" s="35">
        <v>0</v>
      </c>
      <c r="CX176" s="35">
        <v>0</v>
      </c>
      <c r="CY176" s="35">
        <v>1</v>
      </c>
      <c r="CZ176" s="35">
        <v>0</v>
      </c>
      <c r="DA176" s="35">
        <v>0</v>
      </c>
      <c r="DB176" s="35">
        <v>0</v>
      </c>
      <c r="DC176" s="35">
        <v>0</v>
      </c>
      <c r="DD176" s="35">
        <v>0</v>
      </c>
      <c r="DE176" s="35" t="s">
        <v>1544</v>
      </c>
      <c r="DO176" s="35" t="s">
        <v>1783</v>
      </c>
      <c r="DP176" s="35">
        <v>1</v>
      </c>
      <c r="DQ176" s="35">
        <v>0</v>
      </c>
      <c r="DR176" s="35">
        <v>0</v>
      </c>
      <c r="DS176" s="35">
        <v>1</v>
      </c>
      <c r="DT176" s="35">
        <v>0</v>
      </c>
      <c r="DU176" s="35">
        <v>0</v>
      </c>
      <c r="DV176" s="35">
        <v>0</v>
      </c>
      <c r="DW176" s="35">
        <v>0</v>
      </c>
      <c r="DX176" s="35">
        <v>0</v>
      </c>
      <c r="DY176" s="35">
        <v>0</v>
      </c>
      <c r="DZ176" s="35">
        <v>0</v>
      </c>
      <c r="EA176" s="35">
        <v>0</v>
      </c>
      <c r="EB176" s="35">
        <v>0</v>
      </c>
      <c r="EC176" s="35">
        <v>0</v>
      </c>
      <c r="ED176" s="35">
        <v>0</v>
      </c>
      <c r="EE176" s="35">
        <v>0</v>
      </c>
      <c r="EL176" s="35">
        <v>4</v>
      </c>
      <c r="EM176" s="35">
        <v>4</v>
      </c>
      <c r="EN176" s="35">
        <v>4</v>
      </c>
      <c r="EO176" s="35">
        <v>4</v>
      </c>
      <c r="EP176" s="35">
        <v>2</v>
      </c>
      <c r="EQ176" s="35">
        <v>4</v>
      </c>
      <c r="ER176" s="35">
        <v>4</v>
      </c>
      <c r="ES176" s="35">
        <v>4</v>
      </c>
      <c r="ET176" s="35">
        <v>4</v>
      </c>
      <c r="EU176" s="35">
        <v>3</v>
      </c>
      <c r="EV176" s="35">
        <v>3</v>
      </c>
      <c r="EW176" s="35">
        <v>3</v>
      </c>
      <c r="EX176" s="35">
        <v>3</v>
      </c>
      <c r="EY176" s="35">
        <v>3</v>
      </c>
      <c r="EZ176" s="35">
        <v>3</v>
      </c>
      <c r="FA176" s="35" t="s">
        <v>1599</v>
      </c>
      <c r="FB176" s="35">
        <v>3</v>
      </c>
      <c r="FC176" s="35" t="s">
        <v>1599</v>
      </c>
      <c r="FD176" s="35" t="s">
        <v>1599</v>
      </c>
      <c r="FE176" s="35" t="s">
        <v>1599</v>
      </c>
      <c r="FF176" s="35" t="s">
        <v>1599</v>
      </c>
      <c r="FG176" s="35" t="s">
        <v>1599</v>
      </c>
      <c r="FI176" s="35" t="s">
        <v>54</v>
      </c>
      <c r="FJ176"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touriste</v>
      </c>
      <c r="FK176" s="48" t="str">
        <f>IF(Tableau2[[#This Row],['[tour_exc']]]="excursionniste","exc",IF(Tableau2[[#This Row],['[categorie_corrige']]]="Itinérant","iti","tour"))</f>
        <v>tour</v>
      </c>
      <c r="FL176" s="48" t="str">
        <f>CONCATENATE(Tableau2[[#This Row],['[id_troncon']]],"-",Tableau2[[#This Row],['[profil']]])</f>
        <v>1-tour</v>
      </c>
      <c r="FM176" s="37"/>
      <c r="FN176" s="72" t="s">
        <v>1599</v>
      </c>
      <c r="FS176" s="48" t="str">
        <f>IF(AND(ISTEXT(Tableau2[[#This Row],['[mode_heb_regroupe']]]),Tableau2[[#This Row],['[mode_heb_regroupe']]]="Non marchand"),"Non marchand",IF(AND(ISTEXT(Tableau2[[#This Row],['[mode_heb_regroupe']]]),Tableau2[[#This Row],['[mode_heb_regroupe']]]&lt;&gt;"Non marchand"),"Marchand",""))</f>
        <v/>
      </c>
      <c r="FY176" s="60" t="str">
        <f>IF(ISNUMBER(Tableau2[[#This Row],['[distance_heb_enq']]]),Tableau2[[#This Row],['[distance_heb_enq']]]*(1.1+0.3*EXP(-Tableau2[[#This Row],['[distance_heb_enq']]]/20)),"")</f>
        <v/>
      </c>
      <c r="GM176" s="35"/>
      <c r="GN176" s="35" t="s">
        <v>1599</v>
      </c>
      <c r="GO176" s="35"/>
      <c r="GP176" s="35"/>
      <c r="GQ176" s="35"/>
      <c r="GY176" s="48"/>
      <c r="HB176" s="48" t="str">
        <f>IF(ISNUMBER(Tableau2[[#This Row],['[tour_dep_to']]]),Tableau2[[#This Row],['[tour_dep_to']]]/Tableau2[[#This Row],['[tour_to_nb_jour']]],"")</f>
        <v/>
      </c>
      <c r="HE176" s="20"/>
      <c r="HF176" s="48" t="str">
        <f>IF(AND(ISTEXT(Tableau2[[#This Row],['[intention_dep']]]),Tableau2[[#This Row],['[tour_exc']]]="excursionniste"),Tableau2[[#This Row],['[intention_dep']]],"")</f>
        <v/>
      </c>
      <c r="HG176" s="48" t="str">
        <f>IF(AND(ISTEXT(Tableau2[[#This Row],['[intention_dep']]]),Tableau2[[#This Row],['[tour_exc']]]="touriste"),Tableau2[[#This Row],['[intention_dep']]],"")</f>
        <v/>
      </c>
      <c r="HJ176" s="20"/>
      <c r="HN176" s="20" t="s">
        <v>1599</v>
      </c>
      <c r="HO176" s="20"/>
      <c r="HP176" s="20" t="s">
        <v>1599</v>
      </c>
      <c r="HQ176" s="20"/>
      <c r="HR176" s="20" t="s">
        <v>1599</v>
      </c>
      <c r="HS176" s="20"/>
      <c r="HT176" s="20" t="s">
        <v>1599</v>
      </c>
      <c r="HU176" s="20"/>
      <c r="HX176" s="20" t="s">
        <v>1599</v>
      </c>
      <c r="JW176"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pas exploitable</v>
      </c>
      <c r="JX176"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176" s="35" t="s">
        <v>1299</v>
      </c>
      <c r="KA176" s="35">
        <v>0</v>
      </c>
      <c r="KB176" s="35">
        <v>0</v>
      </c>
      <c r="KC176" s="35">
        <v>1</v>
      </c>
      <c r="KD176" s="35"/>
      <c r="KE176" s="48"/>
      <c r="KF176" s="35" t="s">
        <v>1542</v>
      </c>
      <c r="KG176" s="48"/>
      <c r="KH176" s="44">
        <v>95300</v>
      </c>
      <c r="KI176" s="35" t="s">
        <v>1281</v>
      </c>
      <c r="KL176" s="48" t="str">
        <f>IF(ISNUMBER(Tableau2[[#This Row],['[distance_domicile_enq']]]),Tableau2[[#This Row],['[distance_domicile_enq']]]*(1.1+0.3*EXP(-Tableau2[[#This Row],['[distance_domicile_enq']]]/20)),"")</f>
        <v/>
      </c>
      <c r="KN176" s="48"/>
      <c r="KO176" s="48"/>
      <c r="KP176" s="35">
        <v>53</v>
      </c>
      <c r="KQ176" s="35" t="s">
        <v>1282</v>
      </c>
      <c r="KR176" s="35" t="s">
        <v>1302</v>
      </c>
      <c r="KS176" s="35"/>
      <c r="KU176" s="35">
        <v>2000</v>
      </c>
      <c r="KW176" s="35" t="s">
        <v>1310</v>
      </c>
      <c r="KY176" s="35" t="s">
        <v>1545</v>
      </c>
    </row>
    <row r="177" spans="1:311" x14ac:dyDescent="0.2">
      <c r="A177" s="35" t="s">
        <v>1612</v>
      </c>
      <c r="B177" s="35" t="s">
        <v>568</v>
      </c>
      <c r="C177" s="35" t="s">
        <v>311</v>
      </c>
      <c r="D177" s="60">
        <v>1</v>
      </c>
      <c r="E177" s="48">
        <f>Tableau2[[#This Row],['[taille_totale_groupe_corrige']]]/Tableau2[[#This Row],['[nb_repondant_groupe']]]</f>
        <v>1</v>
      </c>
      <c r="F177" s="48"/>
      <c r="G177" s="48" t="str">
        <f>CONCATENATE(Tableau2[[#This Row],['[id_site_enq']]],"-",Tableau2[[#This Row],['[date_enq_num']]],"-",Tableau2[[#This Row],['[categorie_corrige']]])</f>
        <v>1-43207-</v>
      </c>
      <c r="H177" s="61">
        <v>1</v>
      </c>
      <c r="I177" s="35">
        <v>1</v>
      </c>
      <c r="J177" s="35" t="s">
        <v>1054</v>
      </c>
      <c r="K177" s="36">
        <v>43207</v>
      </c>
      <c r="L177" s="37">
        <f t="shared" si="6"/>
        <v>43207</v>
      </c>
      <c r="M177" s="35">
        <v>13</v>
      </c>
      <c r="N177" s="35">
        <v>29</v>
      </c>
      <c r="P177" s="35">
        <v>1</v>
      </c>
      <c r="Q177" s="35">
        <v>1</v>
      </c>
      <c r="R177" s="60" t="str">
        <f>IF(OR(ISNUMBER(Tableau2[[#This Row],['[monvelo_musc']]]),ISNUMBER(Tableau2[[#This Row],['[monvelo_vae']]]),ISNUMBER(Tableau2[[#This Row],['[pret_musc']]]),ISNUMBER(Tableau2[[#This Row],['[pret_vae']]]),ISNUMBER(Tableau2[[#This Row],['[loc_vae']]]),ISNUMBER(Tableau2[[#This Row],['[loc_musc']]])),SUM(Tableau2[[#This Row],['[monvelo_musc']]:['[loc_vae']]]),"")</f>
        <v/>
      </c>
      <c r="S177" s="60" t="str">
        <f>IF(OR(ISNUMBER(Tableau2[[#This Row],['[monvelo_vae']]]),ISNUMBER(Tableau2[[#This Row],['[pret_vae']]]),ISNUMBER(Tableau2[[#This Row],['[loc_vae']]])),Tableau2[[#This Row],['[monvelo_vae']]]+Tableau2[[#This Row],['[pret_vae']]]+Tableau2[[#This Row],['[loc_vae']]],"")</f>
        <v/>
      </c>
      <c r="T177" s="60" t="str">
        <f>IF(OR(ISNUMBER(Tableau2[[#This Row],['[monvelo_musc']]]),ISNUMBER(Tableau2[[#This Row],['[pret_musc']]]),ISNUMBER(Tableau2[[#This Row],['[loc_musc']]])),Tableau2[[#This Row],['[monvelo_musc']]]+Tableau2[[#This Row],['[pret_musc']]]+Tableau2[[#This Row],['[loc_musc']]],"")</f>
        <v/>
      </c>
      <c r="U177" s="60" t="str">
        <f>IF(OR(ISNUMBER(Tableau2[[#This Row],['[loc_musc']]]),ISNUMBER(Tableau2[[#This Row],['[loc_vae']]])),Tableau2[[#This Row],['[loc_musc']]]+Tableau2[[#This Row],['[loc_vae']]],"")</f>
        <v/>
      </c>
      <c r="AL177" s="35" t="s">
        <v>1274</v>
      </c>
      <c r="AM177" s="48" t="s">
        <v>1274</v>
      </c>
      <c r="AN177" s="35" t="s">
        <v>55</v>
      </c>
      <c r="AP177" s="37">
        <v>14</v>
      </c>
      <c r="AQ177" s="72">
        <v>14</v>
      </c>
      <c r="AR177" s="72">
        <v>14</v>
      </c>
      <c r="AS177" s="72">
        <f>Tableau2[[#This Row],['[km_sortie_corrige']]]*Tableau2[[#This Row],['[coef_red']]]</f>
        <v>0</v>
      </c>
      <c r="AT177" s="72">
        <f>Tableau2[[#This Row],['[km_sortie_corrige']]]*Tableau2[[#This Row],['[coef_red']]]*IF(Tableau2[[#This Row],['[type_trajet']]]="Boucle",0.4,1)</f>
        <v>0</v>
      </c>
      <c r="AU177" s="35" t="s">
        <v>1340</v>
      </c>
      <c r="AW177" s="35" t="s">
        <v>1277</v>
      </c>
      <c r="AX177" s="35">
        <v>1</v>
      </c>
      <c r="AY177" s="35">
        <v>0</v>
      </c>
      <c r="AZ177" s="35">
        <v>0</v>
      </c>
      <c r="BA177" s="35">
        <v>0</v>
      </c>
      <c r="BB177" s="35">
        <v>0</v>
      </c>
      <c r="BC177" s="35">
        <v>0</v>
      </c>
      <c r="BD177" s="35">
        <v>0</v>
      </c>
      <c r="BE177" s="35">
        <v>0</v>
      </c>
      <c r="BH177" s="37">
        <v>0</v>
      </c>
      <c r="BI177" s="48" t="str">
        <f>IF(OR(Tableau2[[#This Row],['[type_groupe']]]="En famille",Tableau2[[#This Row],['[type_groupe']]]="Avec des amis",Tableau2[[#This Row],['[type_groupe']]]="En club",Tableau2[[#This Row],['[type_groupe']]]="En groupe avec une agence ou TO"),"En groupe",Tableau2[[#This Row],['[type_groupe']]])</f>
        <v>Seul</v>
      </c>
      <c r="BJ177"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Seul</v>
      </c>
      <c r="BK177" s="35" t="s">
        <v>1278</v>
      </c>
      <c r="BL177" s="35">
        <v>1</v>
      </c>
      <c r="BM177" s="35">
        <v>0</v>
      </c>
      <c r="BN177" s="35">
        <v>0</v>
      </c>
      <c r="BO177" s="35">
        <v>0</v>
      </c>
      <c r="BP177" s="35">
        <v>0</v>
      </c>
      <c r="BQ177" s="35">
        <v>0</v>
      </c>
      <c r="BR177" s="35">
        <v>0</v>
      </c>
      <c r="BU177" s="72">
        <f>Tableau2[[#This Row],['[nb_enfants']]]+Tableau2[[#This Row],['[nb_adultes']]]</f>
        <v>1</v>
      </c>
      <c r="BV177" s="72">
        <f>Tableau2[[#This Row],['[taille_totale_groupe']]]</f>
        <v>1</v>
      </c>
      <c r="BW177" s="37">
        <v>0</v>
      </c>
      <c r="BX177" s="37">
        <v>1</v>
      </c>
      <c r="BY177" s="35" t="s">
        <v>1279</v>
      </c>
      <c r="BZ177" s="35">
        <v>0</v>
      </c>
      <c r="CA177" s="35">
        <v>0</v>
      </c>
      <c r="CB177" s="35">
        <v>0</v>
      </c>
      <c r="CC177" s="35">
        <v>0</v>
      </c>
      <c r="CD177" s="35">
        <v>0</v>
      </c>
      <c r="CE177" s="35">
        <v>0</v>
      </c>
      <c r="CF177" s="35">
        <v>0</v>
      </c>
      <c r="CG177" s="35">
        <v>0</v>
      </c>
      <c r="CH177" s="35">
        <v>0</v>
      </c>
      <c r="CI177" s="35">
        <v>0</v>
      </c>
      <c r="CJ177" s="35">
        <v>0</v>
      </c>
      <c r="CK177" s="35">
        <v>0</v>
      </c>
      <c r="CL177" s="35">
        <v>1</v>
      </c>
      <c r="CQ177" s="35" t="s">
        <v>1772</v>
      </c>
      <c r="CR177" s="35">
        <v>0</v>
      </c>
      <c r="CS177" s="35">
        <v>0</v>
      </c>
      <c r="CT177" s="35">
        <v>0</v>
      </c>
      <c r="CU177" s="35">
        <v>0</v>
      </c>
      <c r="CV177" s="35">
        <v>0</v>
      </c>
      <c r="CW177" s="35">
        <v>0</v>
      </c>
      <c r="CX177" s="35">
        <v>0</v>
      </c>
      <c r="CY177" s="35">
        <v>0</v>
      </c>
      <c r="CZ177" s="35">
        <v>0</v>
      </c>
      <c r="DA177" s="35">
        <v>0</v>
      </c>
      <c r="DB177" s="35">
        <v>0</v>
      </c>
      <c r="DC177" s="35">
        <v>1</v>
      </c>
      <c r="DD177" s="35">
        <v>0</v>
      </c>
      <c r="DO177" s="35" t="s">
        <v>1280</v>
      </c>
      <c r="DP177" s="35">
        <v>0</v>
      </c>
      <c r="DQ177" s="35">
        <v>0</v>
      </c>
      <c r="DR177" s="35">
        <v>0</v>
      </c>
      <c r="DS177" s="35">
        <v>0</v>
      </c>
      <c r="DT177" s="35">
        <v>0</v>
      </c>
      <c r="DU177" s="35">
        <v>0</v>
      </c>
      <c r="DV177" s="35">
        <v>0</v>
      </c>
      <c r="DW177" s="35">
        <v>0</v>
      </c>
      <c r="DX177" s="35">
        <v>0</v>
      </c>
      <c r="DY177" s="35">
        <v>0</v>
      </c>
      <c r="DZ177" s="35">
        <v>0</v>
      </c>
      <c r="EA177" s="35">
        <v>0</v>
      </c>
      <c r="EB177" s="35">
        <v>0</v>
      </c>
      <c r="EC177" s="35">
        <v>0</v>
      </c>
      <c r="ED177" s="35">
        <v>1</v>
      </c>
      <c r="EE177" s="35">
        <v>0</v>
      </c>
      <c r="EL177" s="35">
        <v>4</v>
      </c>
      <c r="EM177" s="35">
        <v>3</v>
      </c>
      <c r="EN177" s="35">
        <v>3</v>
      </c>
      <c r="EO177" s="35">
        <v>4</v>
      </c>
      <c r="EP177" s="35">
        <v>3</v>
      </c>
      <c r="EQ177" s="35">
        <v>4</v>
      </c>
      <c r="ER177" s="35">
        <v>3</v>
      </c>
      <c r="ES177" s="35">
        <v>3</v>
      </c>
      <c r="ET177" s="35">
        <v>3</v>
      </c>
      <c r="EU177" s="35">
        <v>2</v>
      </c>
      <c r="EV177" s="35" t="s">
        <v>1599</v>
      </c>
      <c r="EW177" s="35" t="s">
        <v>1599</v>
      </c>
      <c r="EX177" s="35" t="s">
        <v>1599</v>
      </c>
      <c r="EY177" s="35" t="s">
        <v>1599</v>
      </c>
      <c r="EZ177" s="35" t="s">
        <v>1599</v>
      </c>
      <c r="FA177" s="35">
        <v>4</v>
      </c>
      <c r="FB177" s="35" t="s">
        <v>1599</v>
      </c>
      <c r="FC177" s="35" t="s">
        <v>1599</v>
      </c>
      <c r="FD177" s="35" t="s">
        <v>1599</v>
      </c>
      <c r="FE177" s="35" t="s">
        <v>1599</v>
      </c>
      <c r="FF177" s="35" t="s">
        <v>1599</v>
      </c>
      <c r="FG177" s="35" t="s">
        <v>1599</v>
      </c>
      <c r="FH177" s="35" t="s">
        <v>1296</v>
      </c>
      <c r="FI177" s="35" t="s">
        <v>54</v>
      </c>
      <c r="FJ177"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touriste</v>
      </c>
      <c r="FK177" s="48" t="str">
        <f>IF(Tableau2[[#This Row],['[tour_exc']]]="excursionniste","exc",IF(Tableau2[[#This Row],['[categorie_corrige']]]="Itinérant","iti","tour"))</f>
        <v>tour</v>
      </c>
      <c r="FL177" s="48" t="str">
        <f>CONCATENATE(Tableau2[[#This Row],['[id_troncon']]],"-",Tableau2[[#This Row],['[profil']]])</f>
        <v>1-tour</v>
      </c>
      <c r="FM177" s="37"/>
      <c r="FN177" s="72" t="s">
        <v>1599</v>
      </c>
      <c r="FS177" s="48" t="str">
        <f>IF(AND(ISTEXT(Tableau2[[#This Row],['[mode_heb_regroupe']]]),Tableau2[[#This Row],['[mode_heb_regroupe']]]="Non marchand"),"Non marchand",IF(AND(ISTEXT(Tableau2[[#This Row],['[mode_heb_regroupe']]]),Tableau2[[#This Row],['[mode_heb_regroupe']]]&lt;&gt;"Non marchand"),"Marchand",""))</f>
        <v/>
      </c>
      <c r="FY177" s="60" t="str">
        <f>IF(ISNUMBER(Tableau2[[#This Row],['[distance_heb_enq']]]),Tableau2[[#This Row],['[distance_heb_enq']]]*(1.1+0.3*EXP(-Tableau2[[#This Row],['[distance_heb_enq']]]/20)),"")</f>
        <v/>
      </c>
      <c r="GM177" s="35"/>
      <c r="GN177" s="35" t="s">
        <v>1599</v>
      </c>
      <c r="GO177" s="35"/>
      <c r="GP177" s="35"/>
      <c r="GQ177" s="35"/>
      <c r="GY177" s="48"/>
      <c r="HB177" s="48" t="str">
        <f>IF(ISNUMBER(Tableau2[[#This Row],['[tour_dep_to']]]),Tableau2[[#This Row],['[tour_dep_to']]]/Tableau2[[#This Row],['[tour_to_nb_jour']]],"")</f>
        <v/>
      </c>
      <c r="HE177" s="20"/>
      <c r="HF177" s="48" t="str">
        <f>IF(AND(ISTEXT(Tableau2[[#This Row],['[intention_dep']]]),Tableau2[[#This Row],['[tour_exc']]]="excursionniste"),Tableau2[[#This Row],['[intention_dep']]],"")</f>
        <v/>
      </c>
      <c r="HG177" s="48" t="str">
        <f>IF(AND(ISTEXT(Tableau2[[#This Row],['[intention_dep']]]),Tableau2[[#This Row],['[tour_exc']]]="touriste"),Tableau2[[#This Row],['[intention_dep']]],"")</f>
        <v/>
      </c>
      <c r="HJ177" s="20"/>
      <c r="HN177" s="20" t="s">
        <v>1599</v>
      </c>
      <c r="HO177" s="20"/>
      <c r="HP177" s="20" t="s">
        <v>1599</v>
      </c>
      <c r="HQ177" s="20"/>
      <c r="HR177" s="20" t="s">
        <v>1599</v>
      </c>
      <c r="HS177" s="20"/>
      <c r="HT177" s="20" t="s">
        <v>1599</v>
      </c>
      <c r="HU177" s="20"/>
      <c r="HX177" s="20" t="s">
        <v>1599</v>
      </c>
      <c r="JW177"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pas exploitable</v>
      </c>
      <c r="JX177"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177" s="35" t="s">
        <v>1299</v>
      </c>
      <c r="KA177" s="35">
        <v>0</v>
      </c>
      <c r="KB177" s="35">
        <v>0</v>
      </c>
      <c r="KC177" s="35">
        <v>1</v>
      </c>
      <c r="KD177" s="35"/>
      <c r="KE177" s="48"/>
      <c r="KF177" s="35" t="s">
        <v>1348</v>
      </c>
      <c r="KG177" s="48"/>
      <c r="KH177" s="44">
        <v>75018</v>
      </c>
      <c r="KI177" s="35" t="s">
        <v>1281</v>
      </c>
      <c r="KL177" s="48" t="str">
        <f>IF(ISNUMBER(Tableau2[[#This Row],['[distance_domicile_enq']]]),Tableau2[[#This Row],['[distance_domicile_enq']]]*(1.1+0.3*EXP(-Tableau2[[#This Row],['[distance_domicile_enq']]]/20)),"")</f>
        <v/>
      </c>
      <c r="KN177" s="48"/>
      <c r="KO177" s="48"/>
      <c r="KP177" s="35">
        <v>50</v>
      </c>
      <c r="KQ177" s="35" t="s">
        <v>1282</v>
      </c>
      <c r="KR177" s="35" t="s">
        <v>1366</v>
      </c>
      <c r="KS177" s="35"/>
      <c r="KU177" s="35">
        <v>7900</v>
      </c>
      <c r="KW177" s="35" t="s">
        <v>1284</v>
      </c>
    </row>
    <row r="178" spans="1:311" x14ac:dyDescent="0.2">
      <c r="A178" s="35" t="s">
        <v>1612</v>
      </c>
      <c r="B178" s="35" t="s">
        <v>568</v>
      </c>
      <c r="C178" s="35" t="s">
        <v>313</v>
      </c>
      <c r="D178" s="60">
        <v>1</v>
      </c>
      <c r="E178" s="48">
        <f>Tableau2[[#This Row],['[taille_totale_groupe_corrige']]]/Tableau2[[#This Row],['[nb_repondant_groupe']]]</f>
        <v>2</v>
      </c>
      <c r="F178" s="48"/>
      <c r="G178" s="48" t="str">
        <f>CONCATENATE(Tableau2[[#This Row],['[id_site_enq']]],"-",Tableau2[[#This Row],['[date_enq_num']]],"-",Tableau2[[#This Row],['[categorie_corrige']]])</f>
        <v>1-43207-</v>
      </c>
      <c r="H178" s="61">
        <v>1</v>
      </c>
      <c r="I178" s="35">
        <v>1</v>
      </c>
      <c r="J178" s="35" t="s">
        <v>1054</v>
      </c>
      <c r="K178" s="36">
        <v>43207</v>
      </c>
      <c r="L178" s="37">
        <f t="shared" si="6"/>
        <v>43207</v>
      </c>
      <c r="M178" s="35">
        <v>13</v>
      </c>
      <c r="N178" s="35">
        <v>29</v>
      </c>
      <c r="P178" s="35">
        <v>1</v>
      </c>
      <c r="Q178" s="35">
        <v>1</v>
      </c>
      <c r="R178" s="60" t="str">
        <f>IF(OR(ISNUMBER(Tableau2[[#This Row],['[monvelo_musc']]]),ISNUMBER(Tableau2[[#This Row],['[monvelo_vae']]]),ISNUMBER(Tableau2[[#This Row],['[pret_musc']]]),ISNUMBER(Tableau2[[#This Row],['[pret_vae']]]),ISNUMBER(Tableau2[[#This Row],['[loc_vae']]]),ISNUMBER(Tableau2[[#This Row],['[loc_musc']]])),SUM(Tableau2[[#This Row],['[monvelo_musc']]:['[loc_vae']]]),"")</f>
        <v/>
      </c>
      <c r="S178" s="60" t="str">
        <f>IF(OR(ISNUMBER(Tableau2[[#This Row],['[monvelo_vae']]]),ISNUMBER(Tableau2[[#This Row],['[pret_vae']]]),ISNUMBER(Tableau2[[#This Row],['[loc_vae']]])),Tableau2[[#This Row],['[monvelo_vae']]]+Tableau2[[#This Row],['[pret_vae']]]+Tableau2[[#This Row],['[loc_vae']]],"")</f>
        <v/>
      </c>
      <c r="T178" s="60" t="str">
        <f>IF(OR(ISNUMBER(Tableau2[[#This Row],['[monvelo_musc']]]),ISNUMBER(Tableau2[[#This Row],['[pret_musc']]]),ISNUMBER(Tableau2[[#This Row],['[loc_musc']]])),Tableau2[[#This Row],['[monvelo_musc']]]+Tableau2[[#This Row],['[pret_musc']]]+Tableau2[[#This Row],['[loc_musc']]],"")</f>
        <v/>
      </c>
      <c r="U178" s="60" t="str">
        <f>IF(OR(ISNUMBER(Tableau2[[#This Row],['[loc_musc']]]),ISNUMBER(Tableau2[[#This Row],['[loc_vae']]])),Tableau2[[#This Row],['[loc_musc']]]+Tableau2[[#This Row],['[loc_vae']]],"")</f>
        <v/>
      </c>
      <c r="AL178" s="35" t="s">
        <v>1339</v>
      </c>
      <c r="AM178" s="48" t="s">
        <v>1339</v>
      </c>
      <c r="AN178" s="35" t="s">
        <v>1275</v>
      </c>
      <c r="AP178" s="37">
        <v>13</v>
      </c>
      <c r="AQ178" s="72">
        <v>13</v>
      </c>
      <c r="AR178" s="72">
        <v>13</v>
      </c>
      <c r="AS178" s="72">
        <f>Tableau2[[#This Row],['[km_sortie_corrige']]]*Tableau2[[#This Row],['[coef_red']]]</f>
        <v>0</v>
      </c>
      <c r="AT178" s="72">
        <f>Tableau2[[#This Row],['[km_sortie_corrige']]]*Tableau2[[#This Row],['[coef_red']]]*IF(Tableau2[[#This Row],['[type_trajet']]]="Boucle",0.4,1)</f>
        <v>0</v>
      </c>
      <c r="AU178" s="35" t="s">
        <v>1340</v>
      </c>
      <c r="AW178" s="35" t="s">
        <v>201</v>
      </c>
      <c r="AX178" s="35">
        <v>0</v>
      </c>
      <c r="AY178" s="35">
        <v>1</v>
      </c>
      <c r="AZ178" s="35">
        <v>0</v>
      </c>
      <c r="BA178" s="35">
        <v>0</v>
      </c>
      <c r="BB178" s="35">
        <v>0</v>
      </c>
      <c r="BC178" s="35">
        <v>0</v>
      </c>
      <c r="BD178" s="35">
        <v>0</v>
      </c>
      <c r="BE178" s="35">
        <v>0</v>
      </c>
      <c r="BH178" s="37">
        <v>25</v>
      </c>
      <c r="BI178" s="48" t="str">
        <f>IF(OR(Tableau2[[#This Row],['[type_groupe']]]="En famille",Tableau2[[#This Row],['[type_groupe']]]="Avec des amis",Tableau2[[#This Row],['[type_groupe']]]="En club",Tableau2[[#This Row],['[type_groupe']]]="En groupe avec une agence ou TO"),"En groupe",Tableau2[[#This Row],['[type_groupe']]])</f>
        <v>En couple</v>
      </c>
      <c r="BJ178"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couple</v>
      </c>
      <c r="BK178" s="35" t="s">
        <v>1311</v>
      </c>
      <c r="BL178" s="35">
        <v>0</v>
      </c>
      <c r="BM178" s="35">
        <v>1</v>
      </c>
      <c r="BN178" s="35">
        <v>0</v>
      </c>
      <c r="BO178" s="35">
        <v>0</v>
      </c>
      <c r="BP178" s="35">
        <v>0</v>
      </c>
      <c r="BQ178" s="35">
        <v>0</v>
      </c>
      <c r="BR178" s="35">
        <v>0</v>
      </c>
      <c r="BU178" s="72">
        <f>Tableau2[[#This Row],['[nb_enfants']]]+Tableau2[[#This Row],['[nb_adultes']]]</f>
        <v>2</v>
      </c>
      <c r="BV178" s="72">
        <f>Tableau2[[#This Row],['[taille_totale_groupe']]]</f>
        <v>2</v>
      </c>
      <c r="BW178" s="37">
        <v>0</v>
      </c>
      <c r="BX178" s="37">
        <v>2</v>
      </c>
      <c r="BY178" s="35" t="s">
        <v>1279</v>
      </c>
      <c r="BZ178" s="35">
        <v>0</v>
      </c>
      <c r="CA178" s="35">
        <v>0</v>
      </c>
      <c r="CB178" s="35">
        <v>0</v>
      </c>
      <c r="CC178" s="35">
        <v>0</v>
      </c>
      <c r="CD178" s="35">
        <v>0</v>
      </c>
      <c r="CE178" s="35">
        <v>0</v>
      </c>
      <c r="CF178" s="35">
        <v>0</v>
      </c>
      <c r="CG178" s="35">
        <v>0</v>
      </c>
      <c r="CH178" s="35">
        <v>0</v>
      </c>
      <c r="CI178" s="35">
        <v>0</v>
      </c>
      <c r="CJ178" s="35">
        <v>0</v>
      </c>
      <c r="CK178" s="35">
        <v>0</v>
      </c>
      <c r="CL178" s="35">
        <v>1</v>
      </c>
      <c r="CQ178" s="35" t="s">
        <v>1729</v>
      </c>
      <c r="CR178" s="35">
        <v>0</v>
      </c>
      <c r="CS178" s="35">
        <v>0</v>
      </c>
      <c r="CT178" s="35">
        <v>0</v>
      </c>
      <c r="CU178" s="35">
        <v>0</v>
      </c>
      <c r="CV178" s="35">
        <v>0</v>
      </c>
      <c r="CW178" s="35">
        <v>0</v>
      </c>
      <c r="CX178" s="35">
        <v>1</v>
      </c>
      <c r="CY178" s="35">
        <v>1</v>
      </c>
      <c r="CZ178" s="35">
        <v>0</v>
      </c>
      <c r="DA178" s="35">
        <v>0</v>
      </c>
      <c r="DB178" s="35">
        <v>0</v>
      </c>
      <c r="DC178" s="35">
        <v>0</v>
      </c>
      <c r="DD178" s="35">
        <v>0</v>
      </c>
      <c r="DO178" s="35" t="s">
        <v>1783</v>
      </c>
      <c r="DP178" s="35">
        <v>1</v>
      </c>
      <c r="DQ178" s="35">
        <v>0</v>
      </c>
      <c r="DR178" s="35">
        <v>0</v>
      </c>
      <c r="DS178" s="35">
        <v>1</v>
      </c>
      <c r="DT178" s="35">
        <v>0</v>
      </c>
      <c r="DU178" s="35">
        <v>0</v>
      </c>
      <c r="DV178" s="35">
        <v>0</v>
      </c>
      <c r="DW178" s="35">
        <v>0</v>
      </c>
      <c r="DX178" s="35">
        <v>0</v>
      </c>
      <c r="DY178" s="35">
        <v>0</v>
      </c>
      <c r="DZ178" s="35">
        <v>0</v>
      </c>
      <c r="EA178" s="35">
        <v>0</v>
      </c>
      <c r="EB178" s="35">
        <v>0</v>
      </c>
      <c r="EC178" s="35">
        <v>0</v>
      </c>
      <c r="ED178" s="35">
        <v>0</v>
      </c>
      <c r="EE178" s="35">
        <v>0</v>
      </c>
      <c r="EL178" s="35">
        <v>3</v>
      </c>
      <c r="EM178" s="35">
        <v>3</v>
      </c>
      <c r="EN178" s="35" t="s">
        <v>1599</v>
      </c>
      <c r="EO178" s="35">
        <v>3</v>
      </c>
      <c r="EP178" s="35">
        <v>4</v>
      </c>
      <c r="EQ178" s="35">
        <v>3</v>
      </c>
      <c r="ER178" s="35">
        <v>4</v>
      </c>
      <c r="ES178" s="35">
        <v>3</v>
      </c>
      <c r="ET178" s="35">
        <v>3</v>
      </c>
      <c r="EU178" s="35">
        <v>3</v>
      </c>
      <c r="EV178" s="35" t="s">
        <v>1599</v>
      </c>
      <c r="EW178" s="35" t="s">
        <v>1599</v>
      </c>
      <c r="EX178" s="35" t="s">
        <v>1599</v>
      </c>
      <c r="EY178" s="35" t="s">
        <v>1599</v>
      </c>
      <c r="EZ178" s="35" t="s">
        <v>1599</v>
      </c>
      <c r="FA178" s="35" t="s">
        <v>1599</v>
      </c>
      <c r="FB178" s="35">
        <v>2</v>
      </c>
      <c r="FC178" s="35" t="s">
        <v>1599</v>
      </c>
      <c r="FD178" s="35" t="s">
        <v>1599</v>
      </c>
      <c r="FE178" s="35" t="s">
        <v>1599</v>
      </c>
      <c r="FF178" s="35" t="s">
        <v>1599</v>
      </c>
      <c r="FG178" s="35" t="s">
        <v>1599</v>
      </c>
      <c r="FI178" s="35" t="s">
        <v>54</v>
      </c>
      <c r="FJ178"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touriste</v>
      </c>
      <c r="FK178" s="48" t="str">
        <f>IF(Tableau2[[#This Row],['[tour_exc']]]="excursionniste","exc",IF(Tableau2[[#This Row],['[categorie_corrige']]]="Itinérant","iti","tour"))</f>
        <v>tour</v>
      </c>
      <c r="FL178" s="48" t="str">
        <f>CONCATENATE(Tableau2[[#This Row],['[id_troncon']]],"-",Tableau2[[#This Row],['[profil']]])</f>
        <v>1-tour</v>
      </c>
      <c r="FM178" s="37">
        <v>15</v>
      </c>
      <c r="FN178" s="72">
        <v>15</v>
      </c>
      <c r="FO178" s="35" t="s">
        <v>1318</v>
      </c>
      <c r="FR178" s="48" t="s">
        <v>2022</v>
      </c>
      <c r="FS178" s="48" t="str">
        <f>IF(AND(ISTEXT(Tableau2[[#This Row],['[mode_heb_regroupe']]]),Tableau2[[#This Row],['[mode_heb_regroupe']]]="Non marchand"),"Non marchand",IF(AND(ISTEXT(Tableau2[[#This Row],['[mode_heb_regroupe']]]),Tableau2[[#This Row],['[mode_heb_regroupe']]]&lt;&gt;"Non marchand"),"Marchand",""))</f>
        <v>Marchand</v>
      </c>
      <c r="FT178" s="35" t="s">
        <v>54</v>
      </c>
      <c r="FU178" s="37">
        <v>20</v>
      </c>
      <c r="FV178" s="35" t="s">
        <v>837</v>
      </c>
      <c r="FY178" s="60" t="str">
        <f>IF(ISNUMBER(Tableau2[[#This Row],['[distance_heb_enq']]]),Tableau2[[#This Row],['[distance_heb_enq']]]*(1.1+0.3*EXP(-Tableau2[[#This Row],['[distance_heb_enq']]]/20)),"")</f>
        <v/>
      </c>
      <c r="GM178" s="35"/>
      <c r="GN178" s="35" t="s">
        <v>201</v>
      </c>
      <c r="GO178" s="35">
        <v>0</v>
      </c>
      <c r="GP178" s="35">
        <v>1</v>
      </c>
      <c r="GQ178" s="35">
        <v>0</v>
      </c>
      <c r="GR178" s="35">
        <v>0</v>
      </c>
      <c r="GS178" s="35">
        <v>0</v>
      </c>
      <c r="GT178" s="35">
        <v>0</v>
      </c>
      <c r="GU178" s="35">
        <v>0</v>
      </c>
      <c r="GV178" s="35">
        <v>0</v>
      </c>
      <c r="GW178" s="35">
        <v>0</v>
      </c>
      <c r="GY178" s="48"/>
      <c r="HB178" s="48" t="str">
        <f>IF(ISNUMBER(Tableau2[[#This Row],['[tour_dep_to']]]),Tableau2[[#This Row],['[tour_dep_to']]]/Tableau2[[#This Row],['[tour_to_nb_jour']]],"")</f>
        <v/>
      </c>
      <c r="HE178" s="20"/>
      <c r="HF178" s="48" t="str">
        <f>IF(AND(ISTEXT(Tableau2[[#This Row],['[intention_dep']]]),Tableau2[[#This Row],['[tour_exc']]]="excursionniste"),Tableau2[[#This Row],['[intention_dep']]],"")</f>
        <v/>
      </c>
      <c r="HG178" s="48" t="str">
        <f>IF(AND(ISTEXT(Tableau2[[#This Row],['[intention_dep']]]),Tableau2[[#This Row],['[tour_exc']]]="touriste"),Tableau2[[#This Row],['[intention_dep']]],"")</f>
        <v/>
      </c>
      <c r="HJ178" s="20"/>
      <c r="HN178" s="20">
        <v>25</v>
      </c>
      <c r="HO178" s="20"/>
      <c r="HP178" s="20">
        <v>25</v>
      </c>
      <c r="HQ178" s="20"/>
      <c r="HR178" s="20">
        <v>50</v>
      </c>
      <c r="HS178" s="20"/>
      <c r="HT178" s="20" t="s">
        <v>1599</v>
      </c>
      <c r="HU178" s="20"/>
      <c r="HX178" s="20">
        <v>0</v>
      </c>
      <c r="JW178"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pas exploitable</v>
      </c>
      <c r="JX178"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178" s="35" t="s">
        <v>1299</v>
      </c>
      <c r="KA178" s="35">
        <v>0</v>
      </c>
      <c r="KB178" s="35">
        <v>0</v>
      </c>
      <c r="KC178" s="35">
        <v>1</v>
      </c>
      <c r="KD178" s="35"/>
      <c r="KE178" s="48"/>
      <c r="KF178" s="35" t="s">
        <v>1458</v>
      </c>
      <c r="KG178" s="48"/>
      <c r="KH178" s="44">
        <v>54000</v>
      </c>
      <c r="KI178" s="35" t="s">
        <v>1281</v>
      </c>
      <c r="KL178" s="48" t="str">
        <f>IF(ISNUMBER(Tableau2[[#This Row],['[distance_domicile_enq']]]),Tableau2[[#This Row],['[distance_domicile_enq']]]*(1.1+0.3*EXP(-Tableau2[[#This Row],['[distance_domicile_enq']]]/20)),"")</f>
        <v/>
      </c>
      <c r="KN178" s="48"/>
      <c r="KO178" s="48"/>
      <c r="KP178" s="35">
        <v>64</v>
      </c>
      <c r="KQ178" s="35" t="s">
        <v>1282</v>
      </c>
      <c r="KR178" s="35" t="s">
        <v>1283</v>
      </c>
      <c r="KS178" s="35"/>
      <c r="KU178" s="35">
        <v>3600</v>
      </c>
      <c r="KW178" s="35" t="s">
        <v>1338</v>
      </c>
    </row>
    <row r="179" spans="1:311" x14ac:dyDescent="0.2">
      <c r="A179" s="35" t="s">
        <v>1612</v>
      </c>
      <c r="B179" s="35" t="s">
        <v>568</v>
      </c>
      <c r="C179" s="35" t="s">
        <v>320</v>
      </c>
      <c r="D179" s="60">
        <v>1</v>
      </c>
      <c r="E179" s="48">
        <f>Tableau2[[#This Row],['[taille_totale_groupe_corrige']]]/Tableau2[[#This Row],['[nb_repondant_groupe']]]</f>
        <v>1</v>
      </c>
      <c r="F179" s="48"/>
      <c r="G179" s="48" t="str">
        <f>CONCATENATE(Tableau2[[#This Row],['[id_site_enq']]],"-",Tableau2[[#This Row],['[date_enq_num']]],"-",Tableau2[[#This Row],['[categorie_corrige']]])</f>
        <v>1-43207-</v>
      </c>
      <c r="H179" s="61">
        <v>1</v>
      </c>
      <c r="I179" s="35">
        <v>1</v>
      </c>
      <c r="J179" s="35" t="s">
        <v>1054</v>
      </c>
      <c r="K179" s="36">
        <v>43207</v>
      </c>
      <c r="L179" s="37">
        <f t="shared" si="6"/>
        <v>43207</v>
      </c>
      <c r="M179" s="35">
        <v>14</v>
      </c>
      <c r="N179" s="35">
        <v>29</v>
      </c>
      <c r="P179" s="35">
        <v>1</v>
      </c>
      <c r="Q179" s="35">
        <v>1</v>
      </c>
      <c r="R179" s="60" t="str">
        <f>IF(OR(ISNUMBER(Tableau2[[#This Row],['[monvelo_musc']]]),ISNUMBER(Tableau2[[#This Row],['[monvelo_vae']]]),ISNUMBER(Tableau2[[#This Row],['[pret_musc']]]),ISNUMBER(Tableau2[[#This Row],['[pret_vae']]]),ISNUMBER(Tableau2[[#This Row],['[loc_vae']]]),ISNUMBER(Tableau2[[#This Row],['[loc_musc']]])),SUM(Tableau2[[#This Row],['[monvelo_musc']]:['[loc_vae']]]),"")</f>
        <v/>
      </c>
      <c r="S179" s="60" t="str">
        <f>IF(OR(ISNUMBER(Tableau2[[#This Row],['[monvelo_vae']]]),ISNUMBER(Tableau2[[#This Row],['[pret_vae']]]),ISNUMBER(Tableau2[[#This Row],['[loc_vae']]])),Tableau2[[#This Row],['[monvelo_vae']]]+Tableau2[[#This Row],['[pret_vae']]]+Tableau2[[#This Row],['[loc_vae']]],"")</f>
        <v/>
      </c>
      <c r="T179" s="60" t="str">
        <f>IF(OR(ISNUMBER(Tableau2[[#This Row],['[monvelo_musc']]]),ISNUMBER(Tableau2[[#This Row],['[pret_musc']]]),ISNUMBER(Tableau2[[#This Row],['[loc_musc']]])),Tableau2[[#This Row],['[monvelo_musc']]]+Tableau2[[#This Row],['[pret_musc']]]+Tableau2[[#This Row],['[loc_musc']]],"")</f>
        <v/>
      </c>
      <c r="U179" s="60" t="str">
        <f>IF(OR(ISNUMBER(Tableau2[[#This Row],['[loc_musc']]]),ISNUMBER(Tableau2[[#This Row],['[loc_vae']]])),Tableau2[[#This Row],['[loc_musc']]]+Tableau2[[#This Row],['[loc_vae']]],"")</f>
        <v/>
      </c>
      <c r="AL179" s="35" t="s">
        <v>1274</v>
      </c>
      <c r="AM179" s="48" t="s">
        <v>1274</v>
      </c>
      <c r="AN179" s="35" t="s">
        <v>1275</v>
      </c>
      <c r="AP179" s="37">
        <v>10</v>
      </c>
      <c r="AQ179" s="72">
        <v>10</v>
      </c>
      <c r="AR179" s="72">
        <v>10</v>
      </c>
      <c r="AS179" s="72">
        <f>Tableau2[[#This Row],['[km_sortie_corrige']]]*Tableau2[[#This Row],['[coef_red']]]</f>
        <v>0</v>
      </c>
      <c r="AT179" s="72">
        <f>Tableau2[[#This Row],['[km_sortie_corrige']]]*Tableau2[[#This Row],['[coef_red']]]*IF(Tableau2[[#This Row],['[type_trajet']]]="Boucle",0.4,1)</f>
        <v>0</v>
      </c>
      <c r="AU179" s="35" t="s">
        <v>1340</v>
      </c>
      <c r="AW179" s="35" t="s">
        <v>1277</v>
      </c>
      <c r="AX179" s="35">
        <v>1</v>
      </c>
      <c r="AY179" s="35">
        <v>0</v>
      </c>
      <c r="AZ179" s="35">
        <v>0</v>
      </c>
      <c r="BA179" s="35">
        <v>0</v>
      </c>
      <c r="BB179" s="35">
        <v>0</v>
      </c>
      <c r="BC179" s="35">
        <v>0</v>
      </c>
      <c r="BD179" s="35">
        <v>0</v>
      </c>
      <c r="BE179" s="35">
        <v>0</v>
      </c>
      <c r="BH179" s="37">
        <v>6</v>
      </c>
      <c r="BI179" s="48" t="str">
        <f>IF(OR(Tableau2[[#This Row],['[type_groupe']]]="En famille",Tableau2[[#This Row],['[type_groupe']]]="Avec des amis",Tableau2[[#This Row],['[type_groupe']]]="En club",Tableau2[[#This Row],['[type_groupe']]]="En groupe avec une agence ou TO"),"En groupe",Tableau2[[#This Row],['[type_groupe']]])</f>
        <v>Seul</v>
      </c>
      <c r="BJ179"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Seul</v>
      </c>
      <c r="BK179" s="35" t="s">
        <v>1278</v>
      </c>
      <c r="BL179" s="35">
        <v>1</v>
      </c>
      <c r="BM179" s="35">
        <v>0</v>
      </c>
      <c r="BN179" s="35">
        <v>0</v>
      </c>
      <c r="BO179" s="35">
        <v>0</v>
      </c>
      <c r="BP179" s="35">
        <v>0</v>
      </c>
      <c r="BQ179" s="35">
        <v>0</v>
      </c>
      <c r="BR179" s="35">
        <v>0</v>
      </c>
      <c r="BU179" s="72">
        <f>Tableau2[[#This Row],['[nb_enfants']]]+Tableau2[[#This Row],['[nb_adultes']]]</f>
        <v>1</v>
      </c>
      <c r="BV179" s="72">
        <f>Tableau2[[#This Row],['[taille_totale_groupe']]]</f>
        <v>1</v>
      </c>
      <c r="BW179" s="37">
        <v>0</v>
      </c>
      <c r="BX179" s="37">
        <v>1</v>
      </c>
      <c r="BY179" s="35" t="s">
        <v>1289</v>
      </c>
      <c r="BZ179" s="35">
        <v>0</v>
      </c>
      <c r="CA179" s="35">
        <v>0</v>
      </c>
      <c r="CB179" s="35">
        <v>0</v>
      </c>
      <c r="CC179" s="35">
        <v>1</v>
      </c>
      <c r="CD179" s="35">
        <v>0</v>
      </c>
      <c r="CE179" s="35">
        <v>0</v>
      </c>
      <c r="CF179" s="35">
        <v>0</v>
      </c>
      <c r="CG179" s="35">
        <v>0</v>
      </c>
      <c r="CH179" s="35">
        <v>0</v>
      </c>
      <c r="CI179" s="35">
        <v>0</v>
      </c>
      <c r="CJ179" s="35">
        <v>0</v>
      </c>
      <c r="CK179" s="35">
        <v>0</v>
      </c>
      <c r="CL179" s="35">
        <v>0</v>
      </c>
      <c r="CO179" s="35" t="s">
        <v>1291</v>
      </c>
      <c r="CP179" s="35">
        <v>5</v>
      </c>
      <c r="CQ179" s="35" t="s">
        <v>1772</v>
      </c>
      <c r="CR179" s="35">
        <v>0</v>
      </c>
      <c r="CS179" s="35">
        <v>0</v>
      </c>
      <c r="CT179" s="35">
        <v>0</v>
      </c>
      <c r="CU179" s="35">
        <v>0</v>
      </c>
      <c r="CV179" s="35">
        <v>0</v>
      </c>
      <c r="CW179" s="35">
        <v>0</v>
      </c>
      <c r="CX179" s="35">
        <v>0</v>
      </c>
      <c r="CY179" s="35">
        <v>0</v>
      </c>
      <c r="CZ179" s="35">
        <v>0</v>
      </c>
      <c r="DA179" s="35">
        <v>0</v>
      </c>
      <c r="DB179" s="35">
        <v>0</v>
      </c>
      <c r="DC179" s="35">
        <v>1</v>
      </c>
      <c r="DD179" s="35">
        <v>0</v>
      </c>
      <c r="DO179" s="35" t="s">
        <v>1293</v>
      </c>
      <c r="DP179" s="35">
        <v>1</v>
      </c>
      <c r="DQ179" s="35">
        <v>0</v>
      </c>
      <c r="DR179" s="35">
        <v>0</v>
      </c>
      <c r="DS179" s="35">
        <v>0</v>
      </c>
      <c r="DT179" s="35">
        <v>0</v>
      </c>
      <c r="DU179" s="35">
        <v>0</v>
      </c>
      <c r="DV179" s="35">
        <v>0</v>
      </c>
      <c r="DW179" s="35">
        <v>0</v>
      </c>
      <c r="DX179" s="35">
        <v>0</v>
      </c>
      <c r="DY179" s="35">
        <v>0</v>
      </c>
      <c r="DZ179" s="35">
        <v>0</v>
      </c>
      <c r="EA179" s="35">
        <v>0</v>
      </c>
      <c r="EB179" s="35">
        <v>0</v>
      </c>
      <c r="EC179" s="35">
        <v>0</v>
      </c>
      <c r="ED179" s="35">
        <v>0</v>
      </c>
      <c r="EE179" s="35">
        <v>0</v>
      </c>
      <c r="EL179" s="35">
        <v>4</v>
      </c>
      <c r="EM179" s="35">
        <v>4</v>
      </c>
      <c r="EN179" s="35">
        <v>3</v>
      </c>
      <c r="EO179" s="35">
        <v>2</v>
      </c>
      <c r="EP179" s="35">
        <v>3</v>
      </c>
      <c r="EQ179" s="35">
        <v>4</v>
      </c>
      <c r="ER179" s="35">
        <v>2</v>
      </c>
      <c r="ES179" s="35">
        <v>4</v>
      </c>
      <c r="ET179" s="35" t="s">
        <v>1599</v>
      </c>
      <c r="EU179" s="35" t="s">
        <v>1599</v>
      </c>
      <c r="EV179" s="35" t="s">
        <v>1599</v>
      </c>
      <c r="EW179" s="35" t="s">
        <v>1599</v>
      </c>
      <c r="EX179" s="35" t="s">
        <v>1599</v>
      </c>
      <c r="EY179" s="35" t="s">
        <v>1599</v>
      </c>
      <c r="EZ179" s="35">
        <v>3</v>
      </c>
      <c r="FA179" s="35">
        <v>3</v>
      </c>
      <c r="FB179" s="35">
        <v>3</v>
      </c>
      <c r="FC179" s="35" t="s">
        <v>1599</v>
      </c>
      <c r="FD179" s="35" t="s">
        <v>1599</v>
      </c>
      <c r="FE179" s="35" t="s">
        <v>1599</v>
      </c>
      <c r="FF179" s="35" t="s">
        <v>1599</v>
      </c>
      <c r="FG179" s="35" t="s">
        <v>1599</v>
      </c>
      <c r="FI179" s="35" t="s">
        <v>51</v>
      </c>
      <c r="FJ179"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excursionniste</v>
      </c>
      <c r="FK179" s="48" t="str">
        <f>IF(Tableau2[[#This Row],['[tour_exc']]]="excursionniste","exc",IF(Tableau2[[#This Row],['[categorie_corrige']]]="Itinérant","iti","tour"))</f>
        <v>exc</v>
      </c>
      <c r="FL179" s="48" t="str">
        <f>CONCATENATE(Tableau2[[#This Row],['[id_troncon']]],"-",Tableau2[[#This Row],['[profil']]])</f>
        <v>1-exc</v>
      </c>
      <c r="FM179" s="37"/>
      <c r="FN179" s="72" t="s">
        <v>1599</v>
      </c>
      <c r="FS179" s="48" t="str">
        <f>IF(AND(ISTEXT(Tableau2[[#This Row],['[mode_heb_regroupe']]]),Tableau2[[#This Row],['[mode_heb_regroupe']]]="Non marchand"),"Non marchand",IF(AND(ISTEXT(Tableau2[[#This Row],['[mode_heb_regroupe']]]),Tableau2[[#This Row],['[mode_heb_regroupe']]]&lt;&gt;"Non marchand"),"Marchand",""))</f>
        <v/>
      </c>
      <c r="FY179" s="60" t="str">
        <f>IF(ISNUMBER(Tableau2[[#This Row],['[distance_heb_enq']]]),Tableau2[[#This Row],['[distance_heb_enq']]]*(1.1+0.3*EXP(-Tableau2[[#This Row],['[distance_heb_enq']]]/20)),"")</f>
        <v/>
      </c>
      <c r="GM179" s="35"/>
      <c r="GN179" s="35" t="s">
        <v>1599</v>
      </c>
      <c r="GO179" s="35"/>
      <c r="GP179" s="35"/>
      <c r="GQ179" s="35"/>
      <c r="GY179" s="48"/>
      <c r="HB179" s="48" t="str">
        <f>IF(ISNUMBER(Tableau2[[#This Row],['[tour_dep_to']]]),Tableau2[[#This Row],['[tour_dep_to']]]/Tableau2[[#This Row],['[tour_to_nb_jour']]],"")</f>
        <v/>
      </c>
      <c r="HE179" s="20" t="s">
        <v>51</v>
      </c>
      <c r="HF179" s="48" t="str">
        <f>IF(AND(ISTEXT(Tableau2[[#This Row],['[intention_dep']]]),Tableau2[[#This Row],['[tour_exc']]]="excursionniste"),Tableau2[[#This Row],['[intention_dep']]],"")</f>
        <v>Non</v>
      </c>
      <c r="HG179" s="48" t="str">
        <f>IF(AND(ISTEXT(Tableau2[[#This Row],['[intention_dep']]]),Tableau2[[#This Row],['[tour_exc']]]="touriste"),Tableau2[[#This Row],['[intention_dep']]],"")</f>
        <v/>
      </c>
      <c r="HJ179" s="20"/>
      <c r="HN179" s="20" t="s">
        <v>1599</v>
      </c>
      <c r="HO179" s="20"/>
      <c r="HP179" s="20" t="s">
        <v>1599</v>
      </c>
      <c r="HQ179" s="20"/>
      <c r="HR179" s="20" t="s">
        <v>1599</v>
      </c>
      <c r="HS179" s="20"/>
      <c r="HT179" s="20" t="s">
        <v>1599</v>
      </c>
      <c r="HU179" s="20"/>
      <c r="HX179" s="20" t="s">
        <v>1599</v>
      </c>
      <c r="JW179"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
      </c>
      <c r="JX179"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179" s="35" t="s">
        <v>1923</v>
      </c>
      <c r="KA179" s="35">
        <v>0</v>
      </c>
      <c r="KB179" s="35">
        <v>1</v>
      </c>
      <c r="KC179" s="35">
        <v>0</v>
      </c>
      <c r="KD179" s="35"/>
      <c r="KE179" s="48"/>
      <c r="KF179" s="35" t="s">
        <v>1546</v>
      </c>
      <c r="KG179" s="48"/>
      <c r="KH179" s="44">
        <v>29250</v>
      </c>
      <c r="KI179" s="35" t="s">
        <v>1281</v>
      </c>
      <c r="KL179" s="48" t="str">
        <f>IF(ISNUMBER(Tableau2[[#This Row],['[distance_domicile_enq']]]),Tableau2[[#This Row],['[distance_domicile_enq']]]*(1.1+0.3*EXP(-Tableau2[[#This Row],['[distance_domicile_enq']]]/20)),"")</f>
        <v/>
      </c>
      <c r="KN179" s="48"/>
      <c r="KO179" s="48"/>
      <c r="KP179" s="35">
        <v>63</v>
      </c>
      <c r="KQ179" s="35" t="s">
        <v>1301</v>
      </c>
      <c r="KR179" s="35" t="s">
        <v>1283</v>
      </c>
      <c r="KS179" s="35"/>
      <c r="KY179" s="35" t="s">
        <v>1547</v>
      </c>
    </row>
    <row r="180" spans="1:311" x14ac:dyDescent="0.2">
      <c r="A180" s="35" t="s">
        <v>1612</v>
      </c>
      <c r="B180" s="35" t="s">
        <v>568</v>
      </c>
      <c r="C180" s="35" t="s">
        <v>322</v>
      </c>
      <c r="D180" s="60">
        <v>2</v>
      </c>
      <c r="E180" s="48">
        <f>Tableau2[[#This Row],['[taille_totale_groupe_corrige']]]/Tableau2[[#This Row],['[nb_repondant_groupe']]]</f>
        <v>1</v>
      </c>
      <c r="F180" s="48"/>
      <c r="G180" s="48" t="str">
        <f>CONCATENATE(Tableau2[[#This Row],['[id_site_enq']]],"-",Tableau2[[#This Row],['[date_enq_num']]],"-",Tableau2[[#This Row],['[categorie_corrige']]])</f>
        <v>1-43207-</v>
      </c>
      <c r="H180" s="61">
        <v>2</v>
      </c>
      <c r="I180" s="35">
        <v>1</v>
      </c>
      <c r="J180" s="35" t="s">
        <v>1054</v>
      </c>
      <c r="K180" s="36">
        <v>43207</v>
      </c>
      <c r="L180" s="37">
        <f t="shared" si="6"/>
        <v>43207</v>
      </c>
      <c r="M180" s="35">
        <v>14</v>
      </c>
      <c r="N180" s="35">
        <v>29</v>
      </c>
      <c r="P180" s="35">
        <v>1</v>
      </c>
      <c r="Q180" s="35">
        <v>1</v>
      </c>
      <c r="R180" s="60" t="str">
        <f>IF(OR(ISNUMBER(Tableau2[[#This Row],['[monvelo_musc']]]),ISNUMBER(Tableau2[[#This Row],['[monvelo_vae']]]),ISNUMBER(Tableau2[[#This Row],['[pret_musc']]]),ISNUMBER(Tableau2[[#This Row],['[pret_vae']]]),ISNUMBER(Tableau2[[#This Row],['[loc_vae']]]),ISNUMBER(Tableau2[[#This Row],['[loc_musc']]])),SUM(Tableau2[[#This Row],['[monvelo_musc']]:['[loc_vae']]]),"")</f>
        <v/>
      </c>
      <c r="S180" s="60" t="str">
        <f>IF(OR(ISNUMBER(Tableau2[[#This Row],['[monvelo_vae']]]),ISNUMBER(Tableau2[[#This Row],['[pret_vae']]]),ISNUMBER(Tableau2[[#This Row],['[loc_vae']]])),Tableau2[[#This Row],['[monvelo_vae']]]+Tableau2[[#This Row],['[pret_vae']]]+Tableau2[[#This Row],['[loc_vae']]],"")</f>
        <v/>
      </c>
      <c r="T180" s="60" t="str">
        <f>IF(OR(ISNUMBER(Tableau2[[#This Row],['[monvelo_musc']]]),ISNUMBER(Tableau2[[#This Row],['[pret_musc']]]),ISNUMBER(Tableau2[[#This Row],['[loc_musc']]])),Tableau2[[#This Row],['[monvelo_musc']]]+Tableau2[[#This Row],['[pret_musc']]]+Tableau2[[#This Row],['[loc_musc']]],"")</f>
        <v/>
      </c>
      <c r="U180" s="60" t="str">
        <f>IF(OR(ISNUMBER(Tableau2[[#This Row],['[loc_musc']]]),ISNUMBER(Tableau2[[#This Row],['[loc_vae']]])),Tableau2[[#This Row],['[loc_musc']]]+Tableau2[[#This Row],['[loc_vae']]],"")</f>
        <v/>
      </c>
      <c r="AL180" s="35" t="s">
        <v>1339</v>
      </c>
      <c r="AM180" s="48" t="s">
        <v>1339</v>
      </c>
      <c r="AN180" s="35" t="s">
        <v>55</v>
      </c>
      <c r="AP180" s="37">
        <v>15</v>
      </c>
      <c r="AQ180" s="72">
        <v>15</v>
      </c>
      <c r="AR180" s="72">
        <v>15</v>
      </c>
      <c r="AS180" s="72">
        <f>Tableau2[[#This Row],['[km_sortie_corrige']]]*Tableau2[[#This Row],['[coef_red']]]</f>
        <v>0</v>
      </c>
      <c r="AT180" s="72">
        <f>Tableau2[[#This Row],['[km_sortie_corrige']]]*Tableau2[[#This Row],['[coef_red']]]*IF(Tableau2[[#This Row],['[type_trajet']]]="Boucle",0.4,1)</f>
        <v>0</v>
      </c>
      <c r="AU180" s="35" t="s">
        <v>1276</v>
      </c>
      <c r="AW180" s="35" t="s">
        <v>1277</v>
      </c>
      <c r="AX180" s="35">
        <v>1</v>
      </c>
      <c r="AY180" s="35">
        <v>0</v>
      </c>
      <c r="AZ180" s="35">
        <v>0</v>
      </c>
      <c r="BA180" s="35">
        <v>0</v>
      </c>
      <c r="BB180" s="35">
        <v>0</v>
      </c>
      <c r="BC180" s="35">
        <v>0</v>
      </c>
      <c r="BD180" s="35">
        <v>0</v>
      </c>
      <c r="BE180" s="35">
        <v>0</v>
      </c>
      <c r="BI180" s="48" t="str">
        <f>IF(OR(Tableau2[[#This Row],['[type_groupe']]]="En famille",Tableau2[[#This Row],['[type_groupe']]]="Avec des amis",Tableau2[[#This Row],['[type_groupe']]]="En club",Tableau2[[#This Row],['[type_groupe']]]="En groupe avec une agence ou TO"),"En groupe",Tableau2[[#This Row],['[type_groupe']]])</f>
        <v>En couple</v>
      </c>
      <c r="BJ180"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couple</v>
      </c>
      <c r="BK180" s="35" t="s">
        <v>1311</v>
      </c>
      <c r="BL180" s="35">
        <v>0</v>
      </c>
      <c r="BM180" s="35">
        <v>1</v>
      </c>
      <c r="BN180" s="35">
        <v>0</v>
      </c>
      <c r="BO180" s="35">
        <v>0</v>
      </c>
      <c r="BP180" s="35">
        <v>0</v>
      </c>
      <c r="BQ180" s="35">
        <v>0</v>
      </c>
      <c r="BR180" s="35">
        <v>0</v>
      </c>
      <c r="BU180" s="72">
        <f>Tableau2[[#This Row],['[nb_enfants']]]+Tableau2[[#This Row],['[nb_adultes']]]</f>
        <v>2</v>
      </c>
      <c r="BV180" s="72">
        <f>Tableau2[[#This Row],['[taille_totale_groupe']]]</f>
        <v>2</v>
      </c>
      <c r="BW180" s="37">
        <v>0</v>
      </c>
      <c r="BX180" s="37">
        <v>2</v>
      </c>
      <c r="BY180" s="35" t="s">
        <v>1694</v>
      </c>
      <c r="BZ180" s="35">
        <v>0</v>
      </c>
      <c r="CA180" s="35">
        <v>1</v>
      </c>
      <c r="CB180" s="35">
        <v>1</v>
      </c>
      <c r="CC180" s="35">
        <v>0</v>
      </c>
      <c r="CD180" s="35">
        <v>1</v>
      </c>
      <c r="CE180" s="35">
        <v>0</v>
      </c>
      <c r="CF180" s="35">
        <v>0</v>
      </c>
      <c r="CG180" s="35">
        <v>0</v>
      </c>
      <c r="CH180" s="35">
        <v>0</v>
      </c>
      <c r="CI180" s="35">
        <v>0</v>
      </c>
      <c r="CJ180" s="35">
        <v>0</v>
      </c>
      <c r="CK180" s="35">
        <v>1</v>
      </c>
      <c r="CL180" s="35">
        <v>0</v>
      </c>
      <c r="CO180" s="35" t="s">
        <v>1291</v>
      </c>
      <c r="CP180" s="35">
        <v>10</v>
      </c>
      <c r="CQ180" s="35" t="s">
        <v>1292</v>
      </c>
      <c r="CR180" s="35">
        <v>1</v>
      </c>
      <c r="CS180" s="35">
        <v>0</v>
      </c>
      <c r="CT180" s="35">
        <v>0</v>
      </c>
      <c r="CU180" s="35">
        <v>0</v>
      </c>
      <c r="CV180" s="35">
        <v>0</v>
      </c>
      <c r="CW180" s="35">
        <v>0</v>
      </c>
      <c r="CX180" s="35">
        <v>0</v>
      </c>
      <c r="CY180" s="35">
        <v>0</v>
      </c>
      <c r="CZ180" s="35">
        <v>0</v>
      </c>
      <c r="DA180" s="35">
        <v>0</v>
      </c>
      <c r="DB180" s="35">
        <v>0</v>
      </c>
      <c r="DC180" s="35">
        <v>0</v>
      </c>
      <c r="DD180" s="35">
        <v>0</v>
      </c>
      <c r="DO180" s="35" t="s">
        <v>1794</v>
      </c>
      <c r="DP180" s="35">
        <v>1</v>
      </c>
      <c r="DQ180" s="35">
        <v>1</v>
      </c>
      <c r="DR180" s="35">
        <v>0</v>
      </c>
      <c r="DS180" s="35">
        <v>0</v>
      </c>
      <c r="DT180" s="35">
        <v>0</v>
      </c>
      <c r="DU180" s="35">
        <v>0</v>
      </c>
      <c r="DV180" s="35">
        <v>0</v>
      </c>
      <c r="DW180" s="35">
        <v>0</v>
      </c>
      <c r="DX180" s="35">
        <v>1</v>
      </c>
      <c r="DY180" s="35">
        <v>0</v>
      </c>
      <c r="DZ180" s="35">
        <v>0</v>
      </c>
      <c r="EA180" s="35">
        <v>0</v>
      </c>
      <c r="EB180" s="35">
        <v>0</v>
      </c>
      <c r="EC180" s="35">
        <v>0</v>
      </c>
      <c r="ED180" s="35">
        <v>0</v>
      </c>
      <c r="EE180" s="35">
        <v>0</v>
      </c>
      <c r="EL180" s="35">
        <v>4</v>
      </c>
      <c r="EM180" s="35">
        <v>4</v>
      </c>
      <c r="EN180" s="35">
        <v>4</v>
      </c>
      <c r="EO180" s="35">
        <v>4</v>
      </c>
      <c r="EP180" s="35">
        <v>4</v>
      </c>
      <c r="EQ180" s="35">
        <v>4</v>
      </c>
      <c r="ER180" s="35">
        <v>4</v>
      </c>
      <c r="ES180" s="35">
        <v>4</v>
      </c>
      <c r="ET180" s="35" t="s">
        <v>1599</v>
      </c>
      <c r="EU180" s="35">
        <v>4</v>
      </c>
      <c r="EV180" s="35" t="s">
        <v>1599</v>
      </c>
      <c r="EW180" s="35" t="s">
        <v>1599</v>
      </c>
      <c r="EX180" s="35" t="s">
        <v>1599</v>
      </c>
      <c r="EY180" s="35" t="s">
        <v>1599</v>
      </c>
      <c r="EZ180" s="35">
        <v>4</v>
      </c>
      <c r="FA180" s="35" t="s">
        <v>1599</v>
      </c>
      <c r="FB180" s="35">
        <v>4</v>
      </c>
      <c r="FC180" s="35">
        <v>4</v>
      </c>
      <c r="FD180" s="35" t="s">
        <v>1599</v>
      </c>
      <c r="FE180" s="35" t="s">
        <v>1599</v>
      </c>
      <c r="FF180" s="35" t="s">
        <v>1599</v>
      </c>
      <c r="FG180" s="35" t="s">
        <v>1599</v>
      </c>
      <c r="FH180" s="35" t="s">
        <v>1881</v>
      </c>
      <c r="FI180" s="35" t="s">
        <v>54</v>
      </c>
      <c r="FJ180"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touriste</v>
      </c>
      <c r="FK180" s="48" t="str">
        <f>IF(Tableau2[[#This Row],['[tour_exc']]]="excursionniste","exc",IF(Tableau2[[#This Row],['[categorie_corrige']]]="Itinérant","iti","tour"))</f>
        <v>tour</v>
      </c>
      <c r="FL180" s="48" t="str">
        <f>CONCATENATE(Tableau2[[#This Row],['[id_troncon']]],"-",Tableau2[[#This Row],['[profil']]])</f>
        <v>1-tour</v>
      </c>
      <c r="FM180" s="37">
        <v>7</v>
      </c>
      <c r="FN180" s="72">
        <v>7</v>
      </c>
      <c r="FO180" s="35" t="s">
        <v>1319</v>
      </c>
      <c r="FR180" s="48" t="s">
        <v>2022</v>
      </c>
      <c r="FS180" s="48" t="str">
        <f>IF(AND(ISTEXT(Tableau2[[#This Row],['[mode_heb_regroupe']]]),Tableau2[[#This Row],['[mode_heb_regroupe']]]="Non marchand"),"Non marchand",IF(AND(ISTEXT(Tableau2[[#This Row],['[mode_heb_regroupe']]]),Tableau2[[#This Row],['[mode_heb_regroupe']]]&lt;&gt;"Non marchand"),"Marchand",""))</f>
        <v>Marchand</v>
      </c>
      <c r="FT180" s="35" t="s">
        <v>54</v>
      </c>
      <c r="FV180" s="35" t="s">
        <v>837</v>
      </c>
      <c r="FY180" s="60" t="str">
        <f>IF(ISNUMBER(Tableau2[[#This Row],['[distance_heb_enq']]]),Tableau2[[#This Row],['[distance_heb_enq']]]*(1.1+0.3*EXP(-Tableau2[[#This Row],['[distance_heb_enq']]]/20)),"")</f>
        <v/>
      </c>
      <c r="FZ180" s="35" t="s">
        <v>1317</v>
      </c>
      <c r="GB180" s="35" t="s">
        <v>1284</v>
      </c>
      <c r="GM180" s="35"/>
      <c r="GN180" s="35" t="s">
        <v>201</v>
      </c>
      <c r="GO180" s="35">
        <v>0</v>
      </c>
      <c r="GP180" s="35">
        <v>1</v>
      </c>
      <c r="GQ180" s="35">
        <v>0</v>
      </c>
      <c r="GR180" s="35">
        <v>0</v>
      </c>
      <c r="GS180" s="35">
        <v>0</v>
      </c>
      <c r="GT180" s="35">
        <v>0</v>
      </c>
      <c r="GU180" s="35">
        <v>0</v>
      </c>
      <c r="GV180" s="35">
        <v>0</v>
      </c>
      <c r="GW180" s="35">
        <v>0</v>
      </c>
      <c r="GY180" s="48"/>
      <c r="HB180" s="48" t="str">
        <f>IF(ISNUMBER(Tableau2[[#This Row],['[tour_dep_to']]]),Tableau2[[#This Row],['[tour_dep_to']]]/Tableau2[[#This Row],['[tour_to_nb_jour']]],"")</f>
        <v/>
      </c>
      <c r="HE180" s="20"/>
      <c r="HF180" s="48" t="str">
        <f>IF(AND(ISTEXT(Tableau2[[#This Row],['[intention_dep']]]),Tableau2[[#This Row],['[tour_exc']]]="excursionniste"),Tableau2[[#This Row],['[intention_dep']]],"")</f>
        <v/>
      </c>
      <c r="HG180" s="48" t="str">
        <f>IF(AND(ISTEXT(Tableau2[[#This Row],['[intention_dep']]]),Tableau2[[#This Row],['[tour_exc']]]="touriste"),Tableau2[[#This Row],['[intention_dep']]],"")</f>
        <v/>
      </c>
      <c r="HJ180" s="20"/>
      <c r="HN180" s="20">
        <v>25</v>
      </c>
      <c r="HO180" s="20"/>
      <c r="HP180" s="20">
        <v>10</v>
      </c>
      <c r="HQ180" s="20"/>
      <c r="HR180" s="20" t="s">
        <v>1599</v>
      </c>
      <c r="HS180" s="20"/>
      <c r="HT180" s="20" t="s">
        <v>1599</v>
      </c>
      <c r="HU180" s="20"/>
      <c r="HX180" s="20" t="s">
        <v>1599</v>
      </c>
      <c r="JW180"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pas exploitable</v>
      </c>
      <c r="JX180"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180" s="35" t="s">
        <v>1325</v>
      </c>
      <c r="KA180" s="35">
        <v>1</v>
      </c>
      <c r="KB180" s="35">
        <v>0</v>
      </c>
      <c r="KC180" s="35">
        <v>0</v>
      </c>
      <c r="KD180" s="35"/>
      <c r="KE180" s="48"/>
      <c r="KF180" s="35" t="s">
        <v>1548</v>
      </c>
      <c r="KG180" s="48"/>
      <c r="KH180" s="44"/>
      <c r="KI180" s="35" t="s">
        <v>1350</v>
      </c>
      <c r="KL180" s="48" t="str">
        <f>IF(ISNUMBER(Tableau2[[#This Row],['[distance_domicile_enq']]]),Tableau2[[#This Row],['[distance_domicile_enq']]]*(1.1+0.3*EXP(-Tableau2[[#This Row],['[distance_domicile_enq']]]/20)),"")</f>
        <v/>
      </c>
      <c r="KN180" s="48"/>
      <c r="KO180" s="48"/>
      <c r="KP180" s="35">
        <v>29</v>
      </c>
      <c r="KQ180" s="35" t="s">
        <v>1301</v>
      </c>
      <c r="KR180" s="35" t="s">
        <v>1302</v>
      </c>
      <c r="KS180" s="35"/>
      <c r="KU180" s="35">
        <v>8000</v>
      </c>
      <c r="KW180" s="35" t="s">
        <v>1310</v>
      </c>
    </row>
    <row r="181" spans="1:311" x14ac:dyDescent="0.2">
      <c r="A181" s="35" t="s">
        <v>1612</v>
      </c>
      <c r="B181" s="35" t="s">
        <v>568</v>
      </c>
      <c r="C181" s="35" t="s">
        <v>324</v>
      </c>
      <c r="D181" s="60">
        <v>2</v>
      </c>
      <c r="E181" s="48">
        <f>Tableau2[[#This Row],['[taille_totale_groupe_corrige']]]/Tableau2[[#This Row],['[nb_repondant_groupe']]]</f>
        <v>1</v>
      </c>
      <c r="F181" s="48"/>
      <c r="G181" s="48" t="str">
        <f>CONCATENATE(Tableau2[[#This Row],['[id_site_enq']]],"-",Tableau2[[#This Row],['[date_enq_num']]],"-",Tableau2[[#This Row],['[categorie_corrige']]])</f>
        <v>1-43207-</v>
      </c>
      <c r="H181" s="61">
        <v>2</v>
      </c>
      <c r="I181" s="35">
        <v>1</v>
      </c>
      <c r="J181" s="35" t="s">
        <v>1054</v>
      </c>
      <c r="K181" s="36">
        <v>43207</v>
      </c>
      <c r="L181" s="37">
        <f t="shared" si="6"/>
        <v>43207</v>
      </c>
      <c r="M181" s="35">
        <v>14</v>
      </c>
      <c r="N181" s="35">
        <v>29</v>
      </c>
      <c r="P181" s="35">
        <v>1</v>
      </c>
      <c r="Q181" s="35">
        <v>1</v>
      </c>
      <c r="R181" s="60" t="str">
        <f>IF(OR(ISNUMBER(Tableau2[[#This Row],['[monvelo_musc']]]),ISNUMBER(Tableau2[[#This Row],['[monvelo_vae']]]),ISNUMBER(Tableau2[[#This Row],['[pret_musc']]]),ISNUMBER(Tableau2[[#This Row],['[pret_vae']]]),ISNUMBER(Tableau2[[#This Row],['[loc_vae']]]),ISNUMBER(Tableau2[[#This Row],['[loc_musc']]])),SUM(Tableau2[[#This Row],['[monvelo_musc']]:['[loc_vae']]]),"")</f>
        <v/>
      </c>
      <c r="S181" s="60" t="str">
        <f>IF(OR(ISNUMBER(Tableau2[[#This Row],['[monvelo_vae']]]),ISNUMBER(Tableau2[[#This Row],['[pret_vae']]]),ISNUMBER(Tableau2[[#This Row],['[loc_vae']]])),Tableau2[[#This Row],['[monvelo_vae']]]+Tableau2[[#This Row],['[pret_vae']]]+Tableau2[[#This Row],['[loc_vae']]],"")</f>
        <v/>
      </c>
      <c r="T181" s="60" t="str">
        <f>IF(OR(ISNUMBER(Tableau2[[#This Row],['[monvelo_musc']]]),ISNUMBER(Tableau2[[#This Row],['[pret_musc']]]),ISNUMBER(Tableau2[[#This Row],['[loc_musc']]])),Tableau2[[#This Row],['[monvelo_musc']]]+Tableau2[[#This Row],['[pret_musc']]]+Tableau2[[#This Row],['[loc_musc']]],"")</f>
        <v/>
      </c>
      <c r="U181" s="60" t="str">
        <f>IF(OR(ISNUMBER(Tableau2[[#This Row],['[loc_musc']]]),ISNUMBER(Tableau2[[#This Row],['[loc_vae']]])),Tableau2[[#This Row],['[loc_musc']]]+Tableau2[[#This Row],['[loc_vae']]],"")</f>
        <v/>
      </c>
      <c r="AL181" s="35" t="s">
        <v>1339</v>
      </c>
      <c r="AM181" s="48" t="s">
        <v>1339</v>
      </c>
      <c r="AN181" s="35" t="s">
        <v>55</v>
      </c>
      <c r="AP181" s="37">
        <v>15</v>
      </c>
      <c r="AQ181" s="72">
        <v>15</v>
      </c>
      <c r="AR181" s="72">
        <v>15</v>
      </c>
      <c r="AS181" s="72">
        <f>Tableau2[[#This Row],['[km_sortie_corrige']]]*Tableau2[[#This Row],['[coef_red']]]</f>
        <v>0</v>
      </c>
      <c r="AT181" s="72">
        <f>Tableau2[[#This Row],['[km_sortie_corrige']]]*Tableau2[[#This Row],['[coef_red']]]*IF(Tableau2[[#This Row],['[type_trajet']]]="Boucle",0.4,1)</f>
        <v>0</v>
      </c>
      <c r="AU181" s="35" t="s">
        <v>1276</v>
      </c>
      <c r="AW181" s="35" t="s">
        <v>1277</v>
      </c>
      <c r="AX181" s="35">
        <v>1</v>
      </c>
      <c r="AY181" s="35">
        <v>0</v>
      </c>
      <c r="AZ181" s="35">
        <v>0</v>
      </c>
      <c r="BA181" s="35">
        <v>0</v>
      </c>
      <c r="BB181" s="35">
        <v>0</v>
      </c>
      <c r="BC181" s="35">
        <v>0</v>
      </c>
      <c r="BD181" s="35">
        <v>0</v>
      </c>
      <c r="BE181" s="35">
        <v>0</v>
      </c>
      <c r="BH181" s="37">
        <v>0</v>
      </c>
      <c r="BI181" s="48" t="str">
        <f>IF(OR(Tableau2[[#This Row],['[type_groupe']]]="En famille",Tableau2[[#This Row],['[type_groupe']]]="Avec des amis",Tableau2[[#This Row],['[type_groupe']]]="En club",Tableau2[[#This Row],['[type_groupe']]]="En groupe avec une agence ou TO"),"En groupe",Tableau2[[#This Row],['[type_groupe']]])</f>
        <v>En couple</v>
      </c>
      <c r="BJ181"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couple</v>
      </c>
      <c r="BK181" s="35" t="s">
        <v>1311</v>
      </c>
      <c r="BL181" s="35">
        <v>0</v>
      </c>
      <c r="BM181" s="35">
        <v>1</v>
      </c>
      <c r="BN181" s="35">
        <v>0</v>
      </c>
      <c r="BO181" s="35">
        <v>0</v>
      </c>
      <c r="BP181" s="35">
        <v>0</v>
      </c>
      <c r="BQ181" s="35">
        <v>0</v>
      </c>
      <c r="BR181" s="35">
        <v>0</v>
      </c>
      <c r="BU181" s="72">
        <f>Tableau2[[#This Row],['[nb_enfants']]]+Tableau2[[#This Row],['[nb_adultes']]]</f>
        <v>2</v>
      </c>
      <c r="BV181" s="72">
        <f>Tableau2[[#This Row],['[taille_totale_groupe']]]</f>
        <v>2</v>
      </c>
      <c r="BW181" s="37">
        <v>0</v>
      </c>
      <c r="BX181" s="37">
        <v>2</v>
      </c>
      <c r="BY181" s="35" t="s">
        <v>1694</v>
      </c>
      <c r="BZ181" s="35">
        <v>0</v>
      </c>
      <c r="CA181" s="35">
        <v>1</v>
      </c>
      <c r="CB181" s="35">
        <v>1</v>
      </c>
      <c r="CC181" s="35">
        <v>0</v>
      </c>
      <c r="CD181" s="35">
        <v>1</v>
      </c>
      <c r="CE181" s="35">
        <v>0</v>
      </c>
      <c r="CF181" s="35">
        <v>0</v>
      </c>
      <c r="CG181" s="35">
        <v>0</v>
      </c>
      <c r="CH181" s="35">
        <v>0</v>
      </c>
      <c r="CI181" s="35">
        <v>0</v>
      </c>
      <c r="CJ181" s="35">
        <v>0</v>
      </c>
      <c r="CK181" s="35">
        <v>1</v>
      </c>
      <c r="CL181" s="35">
        <v>0</v>
      </c>
      <c r="CO181" s="35" t="s">
        <v>1291</v>
      </c>
      <c r="CP181" s="35">
        <v>10</v>
      </c>
      <c r="CQ181" s="35" t="s">
        <v>1727</v>
      </c>
      <c r="CR181" s="35">
        <v>1</v>
      </c>
      <c r="CS181" s="35">
        <v>0</v>
      </c>
      <c r="CT181" s="35">
        <v>0</v>
      </c>
      <c r="CU181" s="35">
        <v>0</v>
      </c>
      <c r="CV181" s="35">
        <v>0</v>
      </c>
      <c r="CW181" s="35">
        <v>0</v>
      </c>
      <c r="CX181" s="35">
        <v>0</v>
      </c>
      <c r="CY181" s="35">
        <v>1</v>
      </c>
      <c r="CZ181" s="35">
        <v>0</v>
      </c>
      <c r="DA181" s="35">
        <v>0</v>
      </c>
      <c r="DB181" s="35">
        <v>0</v>
      </c>
      <c r="DC181" s="35">
        <v>0</v>
      </c>
      <c r="DD181" s="35">
        <v>0</v>
      </c>
      <c r="DO181" s="35" t="s">
        <v>1795</v>
      </c>
      <c r="DP181" s="35">
        <v>1</v>
      </c>
      <c r="DQ181" s="35">
        <v>1</v>
      </c>
      <c r="DR181" s="35">
        <v>0</v>
      </c>
      <c r="DS181" s="35">
        <v>0</v>
      </c>
      <c r="DT181" s="35">
        <v>0</v>
      </c>
      <c r="DU181" s="35">
        <v>0</v>
      </c>
      <c r="DV181" s="35">
        <v>0</v>
      </c>
      <c r="DW181" s="35">
        <v>1</v>
      </c>
      <c r="DX181" s="35">
        <v>1</v>
      </c>
      <c r="DY181" s="35">
        <v>0</v>
      </c>
      <c r="DZ181" s="35">
        <v>0</v>
      </c>
      <c r="EA181" s="35">
        <v>0</v>
      </c>
      <c r="EB181" s="35">
        <v>0</v>
      </c>
      <c r="EC181" s="35">
        <v>0</v>
      </c>
      <c r="ED181" s="35">
        <v>0</v>
      </c>
      <c r="EE181" s="35">
        <v>0</v>
      </c>
      <c r="EL181" s="35">
        <v>4</v>
      </c>
      <c r="EM181" s="35">
        <v>4</v>
      </c>
      <c r="EN181" s="35">
        <v>4</v>
      </c>
      <c r="EO181" s="35">
        <v>4</v>
      </c>
      <c r="EP181" s="35">
        <v>4</v>
      </c>
      <c r="EQ181" s="35">
        <v>4</v>
      </c>
      <c r="ER181" s="35">
        <v>4</v>
      </c>
      <c r="ES181" s="35">
        <v>4</v>
      </c>
      <c r="ET181" s="35" t="s">
        <v>1599</v>
      </c>
      <c r="EU181" s="35">
        <v>4</v>
      </c>
      <c r="EV181" s="35" t="s">
        <v>1599</v>
      </c>
      <c r="EW181" s="35" t="s">
        <v>1599</v>
      </c>
      <c r="EX181" s="35" t="s">
        <v>1599</v>
      </c>
      <c r="EY181" s="35" t="s">
        <v>1599</v>
      </c>
      <c r="EZ181" s="35" t="s">
        <v>1599</v>
      </c>
      <c r="FA181" s="35" t="s">
        <v>1599</v>
      </c>
      <c r="FB181" s="35" t="s">
        <v>1599</v>
      </c>
      <c r="FC181" s="35" t="s">
        <v>1599</v>
      </c>
      <c r="FD181" s="35" t="s">
        <v>1599</v>
      </c>
      <c r="FE181" s="35" t="s">
        <v>1599</v>
      </c>
      <c r="FF181" s="35" t="s">
        <v>1599</v>
      </c>
      <c r="FG181" s="35" t="s">
        <v>1599</v>
      </c>
      <c r="FH181" s="35" t="s">
        <v>1881</v>
      </c>
      <c r="FI181" s="35" t="s">
        <v>54</v>
      </c>
      <c r="FJ181"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touriste</v>
      </c>
      <c r="FK181" s="48" t="str">
        <f>IF(Tableau2[[#This Row],['[tour_exc']]]="excursionniste","exc",IF(Tableau2[[#This Row],['[categorie_corrige']]]="Itinérant","iti","tour"))</f>
        <v>tour</v>
      </c>
      <c r="FL181" s="48" t="str">
        <f>CONCATENATE(Tableau2[[#This Row],['[id_troncon']]],"-",Tableau2[[#This Row],['[profil']]])</f>
        <v>1-tour</v>
      </c>
      <c r="FM181" s="37">
        <v>7</v>
      </c>
      <c r="FN181" s="72">
        <v>7</v>
      </c>
      <c r="FO181" s="35" t="s">
        <v>1319</v>
      </c>
      <c r="FR181" s="48" t="s">
        <v>2022</v>
      </c>
      <c r="FS181" s="48" t="str">
        <f>IF(AND(ISTEXT(Tableau2[[#This Row],['[mode_heb_regroupe']]]),Tableau2[[#This Row],['[mode_heb_regroupe']]]="Non marchand"),"Non marchand",IF(AND(ISTEXT(Tableau2[[#This Row],['[mode_heb_regroupe']]]),Tableau2[[#This Row],['[mode_heb_regroupe']]]&lt;&gt;"Non marchand"),"Marchand",""))</f>
        <v>Marchand</v>
      </c>
      <c r="FT181" s="35" t="s">
        <v>54</v>
      </c>
      <c r="FV181" s="35" t="s">
        <v>837</v>
      </c>
      <c r="FY181" s="60" t="str">
        <f>IF(ISNUMBER(Tableau2[[#This Row],['[distance_heb_enq']]]),Tableau2[[#This Row],['[distance_heb_enq']]]*(1.1+0.3*EXP(-Tableau2[[#This Row],['[distance_heb_enq']]]/20)),"")</f>
        <v/>
      </c>
      <c r="FZ181" s="35" t="s">
        <v>1317</v>
      </c>
      <c r="GB181" s="35" t="s">
        <v>1284</v>
      </c>
      <c r="GM181" s="35"/>
      <c r="GN181" s="35" t="s">
        <v>201</v>
      </c>
      <c r="GO181" s="35">
        <v>0</v>
      </c>
      <c r="GP181" s="35">
        <v>1</v>
      </c>
      <c r="GQ181" s="35">
        <v>0</v>
      </c>
      <c r="GR181" s="35">
        <v>0</v>
      </c>
      <c r="GS181" s="35">
        <v>0</v>
      </c>
      <c r="GT181" s="35">
        <v>0</v>
      </c>
      <c r="GU181" s="35">
        <v>0</v>
      </c>
      <c r="GV181" s="35">
        <v>0</v>
      </c>
      <c r="GW181" s="35">
        <v>0</v>
      </c>
      <c r="GY181" s="48"/>
      <c r="HB181" s="48" t="str">
        <f>IF(ISNUMBER(Tableau2[[#This Row],['[tour_dep_to']]]),Tableau2[[#This Row],['[tour_dep_to']]]/Tableau2[[#This Row],['[tour_to_nb_jour']]],"")</f>
        <v/>
      </c>
      <c r="HE181" s="20"/>
      <c r="HF181" s="48" t="str">
        <f>IF(AND(ISTEXT(Tableau2[[#This Row],['[intention_dep']]]),Tableau2[[#This Row],['[tour_exc']]]="excursionniste"),Tableau2[[#This Row],['[intention_dep']]],"")</f>
        <v/>
      </c>
      <c r="HG181" s="48" t="str">
        <f>IF(AND(ISTEXT(Tableau2[[#This Row],['[intention_dep']]]),Tableau2[[#This Row],['[tour_exc']]]="touriste"),Tableau2[[#This Row],['[intention_dep']]],"")</f>
        <v/>
      </c>
      <c r="HJ181" s="20"/>
      <c r="HN181" s="20">
        <v>25</v>
      </c>
      <c r="HO181" s="20"/>
      <c r="HP181" s="20">
        <v>10</v>
      </c>
      <c r="HQ181" s="20"/>
      <c r="HR181" s="20" t="s">
        <v>1599</v>
      </c>
      <c r="HS181" s="20"/>
      <c r="HT181" s="20" t="s">
        <v>1599</v>
      </c>
      <c r="HU181" s="20"/>
      <c r="HX181" s="20" t="s">
        <v>1599</v>
      </c>
      <c r="JW181"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pas exploitable</v>
      </c>
      <c r="JX181"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181" s="35" t="s">
        <v>1299</v>
      </c>
      <c r="KA181" s="35">
        <v>0</v>
      </c>
      <c r="KB181" s="35">
        <v>0</v>
      </c>
      <c r="KC181" s="35">
        <v>1</v>
      </c>
      <c r="KD181" s="35" t="s">
        <v>1549</v>
      </c>
      <c r="KE181" s="48"/>
      <c r="KF181" s="35" t="s">
        <v>1548</v>
      </c>
      <c r="KG181" s="48"/>
      <c r="KH181" s="44"/>
      <c r="KI181" s="35" t="s">
        <v>1350</v>
      </c>
      <c r="KL181" s="48" t="str">
        <f>IF(ISNUMBER(Tableau2[[#This Row],['[distance_domicile_enq']]]),Tableau2[[#This Row],['[distance_domicile_enq']]]*(1.1+0.3*EXP(-Tableau2[[#This Row],['[distance_domicile_enq']]]/20)),"")</f>
        <v/>
      </c>
      <c r="KN181" s="48"/>
      <c r="KO181" s="48"/>
      <c r="KP181" s="35">
        <v>28</v>
      </c>
      <c r="KQ181" s="35" t="s">
        <v>1282</v>
      </c>
      <c r="KR181" s="35" t="s">
        <v>1302</v>
      </c>
      <c r="KS181" s="35"/>
      <c r="KU181" s="35">
        <v>8000</v>
      </c>
      <c r="KW181" s="35" t="s">
        <v>1284</v>
      </c>
    </row>
    <row r="182" spans="1:311" x14ac:dyDescent="0.2">
      <c r="A182" s="35" t="s">
        <v>1612</v>
      </c>
      <c r="B182" s="35" t="s">
        <v>568</v>
      </c>
      <c r="C182" s="35" t="s">
        <v>326</v>
      </c>
      <c r="D182" s="60">
        <v>2</v>
      </c>
      <c r="E182" s="48">
        <f>Tableau2[[#This Row],['[taille_totale_groupe_corrige']]]/Tableau2[[#This Row],['[nb_repondant_groupe']]]</f>
        <v>1</v>
      </c>
      <c r="F182" s="48"/>
      <c r="G182" s="48" t="str">
        <f>CONCATENATE(Tableau2[[#This Row],['[id_site_enq']]],"-",Tableau2[[#This Row],['[date_enq_num']]],"-",Tableau2[[#This Row],['[categorie_corrige']]])</f>
        <v>1-43207-</v>
      </c>
      <c r="H182" s="61">
        <v>2</v>
      </c>
      <c r="I182" s="35">
        <v>1</v>
      </c>
      <c r="J182" s="35" t="s">
        <v>1054</v>
      </c>
      <c r="K182" s="36">
        <v>43207</v>
      </c>
      <c r="L182" s="37">
        <f t="shared" si="6"/>
        <v>43207</v>
      </c>
      <c r="M182" s="35">
        <v>15</v>
      </c>
      <c r="N182" s="35">
        <v>29</v>
      </c>
      <c r="P182" s="35">
        <v>1</v>
      </c>
      <c r="Q182" s="35">
        <v>1</v>
      </c>
      <c r="R182" s="60" t="str">
        <f>IF(OR(ISNUMBER(Tableau2[[#This Row],['[monvelo_musc']]]),ISNUMBER(Tableau2[[#This Row],['[monvelo_vae']]]),ISNUMBER(Tableau2[[#This Row],['[pret_musc']]]),ISNUMBER(Tableau2[[#This Row],['[pret_vae']]]),ISNUMBER(Tableau2[[#This Row],['[loc_vae']]]),ISNUMBER(Tableau2[[#This Row],['[loc_musc']]])),SUM(Tableau2[[#This Row],['[monvelo_musc']]:['[loc_vae']]]),"")</f>
        <v/>
      </c>
      <c r="S182" s="60" t="str">
        <f>IF(OR(ISNUMBER(Tableau2[[#This Row],['[monvelo_vae']]]),ISNUMBER(Tableau2[[#This Row],['[pret_vae']]]),ISNUMBER(Tableau2[[#This Row],['[loc_vae']]])),Tableau2[[#This Row],['[monvelo_vae']]]+Tableau2[[#This Row],['[pret_vae']]]+Tableau2[[#This Row],['[loc_vae']]],"")</f>
        <v/>
      </c>
      <c r="T182" s="60" t="str">
        <f>IF(OR(ISNUMBER(Tableau2[[#This Row],['[monvelo_musc']]]),ISNUMBER(Tableau2[[#This Row],['[pret_musc']]]),ISNUMBER(Tableau2[[#This Row],['[loc_musc']]])),Tableau2[[#This Row],['[monvelo_musc']]]+Tableau2[[#This Row],['[pret_musc']]]+Tableau2[[#This Row],['[loc_musc']]],"")</f>
        <v/>
      </c>
      <c r="U182" s="60" t="str">
        <f>IF(OR(ISNUMBER(Tableau2[[#This Row],['[loc_musc']]]),ISNUMBER(Tableau2[[#This Row],['[loc_vae']]])),Tableau2[[#This Row],['[loc_musc']]]+Tableau2[[#This Row],['[loc_vae']]],"")</f>
        <v/>
      </c>
      <c r="AL182" s="35" t="s">
        <v>1339</v>
      </c>
      <c r="AM182" s="48" t="s">
        <v>1339</v>
      </c>
      <c r="AN182" s="35" t="s">
        <v>55</v>
      </c>
      <c r="AP182" s="37">
        <v>18</v>
      </c>
      <c r="AQ182" s="72">
        <v>18</v>
      </c>
      <c r="AR182" s="72">
        <v>18</v>
      </c>
      <c r="AS182" s="72">
        <f>Tableau2[[#This Row],['[km_sortie_corrige']]]*Tableau2[[#This Row],['[coef_red']]]</f>
        <v>0</v>
      </c>
      <c r="AT182" s="72">
        <f>Tableau2[[#This Row],['[km_sortie_corrige']]]*Tableau2[[#This Row],['[coef_red']]]*IF(Tableau2[[#This Row],['[type_trajet']]]="Boucle",0.4,1)</f>
        <v>0</v>
      </c>
      <c r="AU182" s="35" t="s">
        <v>1340</v>
      </c>
      <c r="AW182" s="35" t="s">
        <v>201</v>
      </c>
      <c r="AX182" s="35">
        <v>0</v>
      </c>
      <c r="AY182" s="35">
        <v>1</v>
      </c>
      <c r="AZ182" s="35">
        <v>0</v>
      </c>
      <c r="BA182" s="35">
        <v>0</v>
      </c>
      <c r="BB182" s="35">
        <v>0</v>
      </c>
      <c r="BC182" s="35">
        <v>0</v>
      </c>
      <c r="BD182" s="35">
        <v>0</v>
      </c>
      <c r="BE182" s="35">
        <v>0</v>
      </c>
      <c r="BH182" s="37">
        <v>3</v>
      </c>
      <c r="BI182" s="48" t="str">
        <f>IF(OR(Tableau2[[#This Row],['[type_groupe']]]="En famille",Tableau2[[#This Row],['[type_groupe']]]="Avec des amis",Tableau2[[#This Row],['[type_groupe']]]="En club",Tableau2[[#This Row],['[type_groupe']]]="En groupe avec une agence ou TO"),"En groupe",Tableau2[[#This Row],['[type_groupe']]])</f>
        <v>En couple</v>
      </c>
      <c r="BJ182"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couple</v>
      </c>
      <c r="BK182" s="35" t="s">
        <v>1311</v>
      </c>
      <c r="BL182" s="35">
        <v>0</v>
      </c>
      <c r="BM182" s="35">
        <v>1</v>
      </c>
      <c r="BN182" s="35">
        <v>0</v>
      </c>
      <c r="BO182" s="35">
        <v>0</v>
      </c>
      <c r="BP182" s="35">
        <v>0</v>
      </c>
      <c r="BQ182" s="35">
        <v>0</v>
      </c>
      <c r="BR182" s="35">
        <v>0</v>
      </c>
      <c r="BU182" s="72">
        <f>Tableau2[[#This Row],['[nb_enfants']]]+Tableau2[[#This Row],['[nb_adultes']]]</f>
        <v>2</v>
      </c>
      <c r="BV182" s="72">
        <f>Tableau2[[#This Row],['[taille_totale_groupe']]]</f>
        <v>2</v>
      </c>
      <c r="BW182" s="37">
        <v>0</v>
      </c>
      <c r="BX182" s="37">
        <v>2</v>
      </c>
      <c r="BY182" s="35" t="s">
        <v>1663</v>
      </c>
      <c r="BZ182" s="35">
        <v>0</v>
      </c>
      <c r="CA182" s="35">
        <v>1</v>
      </c>
      <c r="CB182" s="35">
        <v>0</v>
      </c>
      <c r="CC182" s="35">
        <v>1</v>
      </c>
      <c r="CD182" s="35">
        <v>0</v>
      </c>
      <c r="CE182" s="35">
        <v>0</v>
      </c>
      <c r="CF182" s="35">
        <v>0</v>
      </c>
      <c r="CG182" s="35">
        <v>0</v>
      </c>
      <c r="CH182" s="35">
        <v>0</v>
      </c>
      <c r="CI182" s="35">
        <v>0</v>
      </c>
      <c r="CJ182" s="35">
        <v>0</v>
      </c>
      <c r="CK182" s="35">
        <v>0</v>
      </c>
      <c r="CL182" s="35">
        <v>0</v>
      </c>
      <c r="CO182" s="35" t="s">
        <v>1291</v>
      </c>
      <c r="CP182" s="35">
        <v>20</v>
      </c>
      <c r="CQ182" s="35" t="s">
        <v>1330</v>
      </c>
      <c r="CR182" s="35">
        <v>0</v>
      </c>
      <c r="CS182" s="35">
        <v>1</v>
      </c>
      <c r="CT182" s="35">
        <v>0</v>
      </c>
      <c r="CU182" s="35">
        <v>0</v>
      </c>
      <c r="CV182" s="35">
        <v>0</v>
      </c>
      <c r="CW182" s="35">
        <v>0</v>
      </c>
      <c r="CX182" s="35">
        <v>0</v>
      </c>
      <c r="CY182" s="35">
        <v>0</v>
      </c>
      <c r="CZ182" s="35">
        <v>0</v>
      </c>
      <c r="DA182" s="35">
        <v>0</v>
      </c>
      <c r="DB182" s="35">
        <v>0</v>
      </c>
      <c r="DC182" s="35">
        <v>0</v>
      </c>
      <c r="DD182" s="35">
        <v>0</v>
      </c>
      <c r="DE182" s="35" t="s">
        <v>1550</v>
      </c>
      <c r="DO182" s="35" t="s">
        <v>1785</v>
      </c>
      <c r="DP182" s="35">
        <v>1</v>
      </c>
      <c r="DQ182" s="35">
        <v>0</v>
      </c>
      <c r="DR182" s="35">
        <v>0</v>
      </c>
      <c r="DS182" s="35">
        <v>0</v>
      </c>
      <c r="DT182" s="35">
        <v>1</v>
      </c>
      <c r="DU182" s="35">
        <v>0</v>
      </c>
      <c r="DV182" s="35">
        <v>0</v>
      </c>
      <c r="DW182" s="35">
        <v>0</v>
      </c>
      <c r="DX182" s="35">
        <v>0</v>
      </c>
      <c r="DY182" s="35">
        <v>0</v>
      </c>
      <c r="DZ182" s="35">
        <v>0</v>
      </c>
      <c r="EA182" s="35">
        <v>0</v>
      </c>
      <c r="EB182" s="35">
        <v>0</v>
      </c>
      <c r="EC182" s="35">
        <v>0</v>
      </c>
      <c r="ED182" s="35">
        <v>0</v>
      </c>
      <c r="EE182" s="35">
        <v>0</v>
      </c>
      <c r="EL182" s="35">
        <v>4</v>
      </c>
      <c r="EM182" s="35">
        <v>4</v>
      </c>
      <c r="EN182" s="35" t="s">
        <v>1599</v>
      </c>
      <c r="EO182" s="35">
        <v>3</v>
      </c>
      <c r="EP182" s="35">
        <v>2</v>
      </c>
      <c r="EQ182" s="35">
        <v>3</v>
      </c>
      <c r="ER182" s="35">
        <v>3</v>
      </c>
      <c r="ES182" s="35">
        <v>3</v>
      </c>
      <c r="ET182" s="35" t="s">
        <v>1599</v>
      </c>
      <c r="EU182" s="35">
        <v>3</v>
      </c>
      <c r="EV182" s="35">
        <v>4</v>
      </c>
      <c r="EW182" s="35">
        <v>4</v>
      </c>
      <c r="EX182" s="35">
        <v>3</v>
      </c>
      <c r="EY182" s="35">
        <v>3</v>
      </c>
      <c r="EZ182" s="35">
        <v>3</v>
      </c>
      <c r="FA182" s="35" t="s">
        <v>1599</v>
      </c>
      <c r="FB182" s="35">
        <v>3</v>
      </c>
      <c r="FC182" s="35" t="s">
        <v>1599</v>
      </c>
      <c r="FD182" s="35" t="s">
        <v>1599</v>
      </c>
      <c r="FE182" s="35" t="s">
        <v>1599</v>
      </c>
      <c r="FF182" s="35" t="s">
        <v>1599</v>
      </c>
      <c r="FG182" s="35" t="s">
        <v>1599</v>
      </c>
      <c r="FI182" s="35" t="s">
        <v>54</v>
      </c>
      <c r="FJ182"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touriste</v>
      </c>
      <c r="FK182" s="48" t="str">
        <f>IF(Tableau2[[#This Row],['[tour_exc']]]="excursionniste","exc",IF(Tableau2[[#This Row],['[categorie_corrige']]]="Itinérant","iti","tour"))</f>
        <v>tour</v>
      </c>
      <c r="FL182" s="48" t="str">
        <f>CONCATENATE(Tableau2[[#This Row],['[id_troncon']]],"-",Tableau2[[#This Row],['[profil']]])</f>
        <v>1-tour</v>
      </c>
      <c r="FM182" s="37">
        <v>3</v>
      </c>
      <c r="FN182" s="72">
        <v>3</v>
      </c>
      <c r="FO182" s="35" t="s">
        <v>1318</v>
      </c>
      <c r="FR182" s="48" t="s">
        <v>2022</v>
      </c>
      <c r="FS182" s="48" t="str">
        <f>IF(AND(ISTEXT(Tableau2[[#This Row],['[mode_heb_regroupe']]]),Tableau2[[#This Row],['[mode_heb_regroupe']]]="Non marchand"),"Non marchand",IF(AND(ISTEXT(Tableau2[[#This Row],['[mode_heb_regroupe']]]),Tableau2[[#This Row],['[mode_heb_regroupe']]]&lt;&gt;"Non marchand"),"Marchand",""))</f>
        <v>Marchand</v>
      </c>
      <c r="FT182" s="35" t="s">
        <v>54</v>
      </c>
      <c r="FV182" s="35" t="s">
        <v>1551</v>
      </c>
      <c r="FY182" s="60" t="str">
        <f>IF(ISNUMBER(Tableau2[[#This Row],['[distance_heb_enq']]]),Tableau2[[#This Row],['[distance_heb_enq']]]*(1.1+0.3*EXP(-Tableau2[[#This Row],['[distance_heb_enq']]]/20)),"")</f>
        <v/>
      </c>
      <c r="FZ182" s="35" t="s">
        <v>1317</v>
      </c>
      <c r="GB182" s="35" t="s">
        <v>1284</v>
      </c>
      <c r="GM182" s="35"/>
      <c r="GN182" s="35" t="s">
        <v>201</v>
      </c>
      <c r="GO182" s="35">
        <v>0</v>
      </c>
      <c r="GP182" s="35">
        <v>1</v>
      </c>
      <c r="GQ182" s="35">
        <v>0</v>
      </c>
      <c r="GR182" s="35">
        <v>0</v>
      </c>
      <c r="GS182" s="35">
        <v>0</v>
      </c>
      <c r="GT182" s="35">
        <v>0</v>
      </c>
      <c r="GU182" s="35">
        <v>0</v>
      </c>
      <c r="GV182" s="35">
        <v>0</v>
      </c>
      <c r="GW182" s="35">
        <v>0</v>
      </c>
      <c r="GY182" s="48"/>
      <c r="HB182" s="48" t="str">
        <f>IF(ISNUMBER(Tableau2[[#This Row],['[tour_dep_to']]]),Tableau2[[#This Row],['[tour_dep_to']]]/Tableau2[[#This Row],['[tour_to_nb_jour']]],"")</f>
        <v/>
      </c>
      <c r="HE182" s="20"/>
      <c r="HF182" s="48" t="str">
        <f>IF(AND(ISTEXT(Tableau2[[#This Row],['[intention_dep']]]),Tableau2[[#This Row],['[tour_exc']]]="excursionniste"),Tableau2[[#This Row],['[intention_dep']]],"")</f>
        <v/>
      </c>
      <c r="HG182" s="48" t="str">
        <f>IF(AND(ISTEXT(Tableau2[[#This Row],['[intention_dep']]]),Tableau2[[#This Row],['[tour_exc']]]="touriste"),Tableau2[[#This Row],['[intention_dep']]],"")</f>
        <v/>
      </c>
      <c r="HJ182" s="20"/>
      <c r="HN182" s="20">
        <v>60</v>
      </c>
      <c r="HO182" s="20"/>
      <c r="HP182" s="20">
        <v>20</v>
      </c>
      <c r="HQ182" s="20"/>
      <c r="HR182" s="20">
        <v>30</v>
      </c>
      <c r="HS182" s="20"/>
      <c r="HT182" s="20">
        <v>10</v>
      </c>
      <c r="HU182" s="20"/>
      <c r="HX182" s="20" t="s">
        <v>1599</v>
      </c>
      <c r="JW182"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pas exploitable</v>
      </c>
      <c r="JX182"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182" s="35" t="s">
        <v>1299</v>
      </c>
      <c r="KA182" s="35">
        <v>0</v>
      </c>
      <c r="KB182" s="35">
        <v>0</v>
      </c>
      <c r="KC182" s="35">
        <v>1</v>
      </c>
      <c r="KD182" s="35" t="s">
        <v>1552</v>
      </c>
      <c r="KE182" s="48"/>
      <c r="KF182" s="35" t="s">
        <v>1398</v>
      </c>
      <c r="KG182" s="48"/>
      <c r="KH182" s="44">
        <v>14000</v>
      </c>
      <c r="KI182" s="35" t="s">
        <v>1281</v>
      </c>
      <c r="KL182" s="48" t="str">
        <f>IF(ISNUMBER(Tableau2[[#This Row],['[distance_domicile_enq']]]),Tableau2[[#This Row],['[distance_domicile_enq']]]*(1.1+0.3*EXP(-Tableau2[[#This Row],['[distance_domicile_enq']]]/20)),"")</f>
        <v/>
      </c>
      <c r="KN182" s="48"/>
      <c r="KO182" s="48"/>
      <c r="KP182" s="35">
        <v>36</v>
      </c>
      <c r="KQ182" s="35" t="s">
        <v>1301</v>
      </c>
      <c r="KR182" s="35" t="s">
        <v>1302</v>
      </c>
      <c r="KS182" s="35"/>
      <c r="KU182" s="35">
        <v>2000</v>
      </c>
      <c r="KW182" s="35" t="s">
        <v>1310</v>
      </c>
    </row>
    <row r="183" spans="1:311" x14ac:dyDescent="0.2">
      <c r="A183" s="35" t="s">
        <v>1612</v>
      </c>
      <c r="B183" s="35" t="s">
        <v>568</v>
      </c>
      <c r="C183" s="35" t="s">
        <v>329</v>
      </c>
      <c r="D183" s="60">
        <v>2</v>
      </c>
      <c r="E183" s="48">
        <f>Tableau2[[#This Row],['[taille_totale_groupe_corrige']]]/Tableau2[[#This Row],['[nb_repondant_groupe']]]</f>
        <v>1</v>
      </c>
      <c r="F183" s="48"/>
      <c r="G183" s="48" t="str">
        <f>CONCATENATE(Tableau2[[#This Row],['[id_site_enq']]],"-",Tableau2[[#This Row],['[date_enq_num']]],"-",Tableau2[[#This Row],['[categorie_corrige']]])</f>
        <v>1-43207-</v>
      </c>
      <c r="H183" s="61">
        <v>2</v>
      </c>
      <c r="I183" s="35">
        <v>1</v>
      </c>
      <c r="J183" s="35" t="s">
        <v>1054</v>
      </c>
      <c r="K183" s="36">
        <v>43207</v>
      </c>
      <c r="L183" s="37">
        <f t="shared" si="6"/>
        <v>43207</v>
      </c>
      <c r="M183" s="35">
        <v>15</v>
      </c>
      <c r="N183" s="35">
        <v>29</v>
      </c>
      <c r="P183" s="35">
        <v>1</v>
      </c>
      <c r="Q183" s="35">
        <v>1</v>
      </c>
      <c r="R183" s="60" t="str">
        <f>IF(OR(ISNUMBER(Tableau2[[#This Row],['[monvelo_musc']]]),ISNUMBER(Tableau2[[#This Row],['[monvelo_vae']]]),ISNUMBER(Tableau2[[#This Row],['[pret_musc']]]),ISNUMBER(Tableau2[[#This Row],['[pret_vae']]]),ISNUMBER(Tableau2[[#This Row],['[loc_vae']]]),ISNUMBER(Tableau2[[#This Row],['[loc_musc']]])),SUM(Tableau2[[#This Row],['[monvelo_musc']]:['[loc_vae']]]),"")</f>
        <v/>
      </c>
      <c r="S183" s="60" t="str">
        <f>IF(OR(ISNUMBER(Tableau2[[#This Row],['[monvelo_vae']]]),ISNUMBER(Tableau2[[#This Row],['[pret_vae']]]),ISNUMBER(Tableau2[[#This Row],['[loc_vae']]])),Tableau2[[#This Row],['[monvelo_vae']]]+Tableau2[[#This Row],['[pret_vae']]]+Tableau2[[#This Row],['[loc_vae']]],"")</f>
        <v/>
      </c>
      <c r="T183" s="60" t="str">
        <f>IF(OR(ISNUMBER(Tableau2[[#This Row],['[monvelo_musc']]]),ISNUMBER(Tableau2[[#This Row],['[pret_musc']]]),ISNUMBER(Tableau2[[#This Row],['[loc_musc']]])),Tableau2[[#This Row],['[monvelo_musc']]]+Tableau2[[#This Row],['[pret_musc']]]+Tableau2[[#This Row],['[loc_musc']]],"")</f>
        <v/>
      </c>
      <c r="U183" s="60" t="str">
        <f>IF(OR(ISNUMBER(Tableau2[[#This Row],['[loc_musc']]]),ISNUMBER(Tableau2[[#This Row],['[loc_vae']]])),Tableau2[[#This Row],['[loc_musc']]]+Tableau2[[#This Row],['[loc_vae']]],"")</f>
        <v/>
      </c>
      <c r="AL183" s="35" t="s">
        <v>1339</v>
      </c>
      <c r="AM183" s="48" t="s">
        <v>1339</v>
      </c>
      <c r="AN183" s="35" t="s">
        <v>55</v>
      </c>
      <c r="AP183" s="37">
        <v>18</v>
      </c>
      <c r="AQ183" s="72">
        <v>18</v>
      </c>
      <c r="AR183" s="72">
        <v>18</v>
      </c>
      <c r="AS183" s="72">
        <f>Tableau2[[#This Row],['[km_sortie_corrige']]]*Tableau2[[#This Row],['[coef_red']]]</f>
        <v>0</v>
      </c>
      <c r="AT183" s="72">
        <f>Tableau2[[#This Row],['[km_sortie_corrige']]]*Tableau2[[#This Row],['[coef_red']]]*IF(Tableau2[[#This Row],['[type_trajet']]]="Boucle",0.4,1)</f>
        <v>0</v>
      </c>
      <c r="AU183" s="35" t="s">
        <v>1286</v>
      </c>
      <c r="AW183" s="35" t="s">
        <v>201</v>
      </c>
      <c r="AX183" s="35">
        <v>0</v>
      </c>
      <c r="AY183" s="35">
        <v>1</v>
      </c>
      <c r="AZ183" s="35">
        <v>0</v>
      </c>
      <c r="BA183" s="35">
        <v>0</v>
      </c>
      <c r="BB183" s="35">
        <v>0</v>
      </c>
      <c r="BC183" s="35">
        <v>0</v>
      </c>
      <c r="BD183" s="35">
        <v>0</v>
      </c>
      <c r="BE183" s="35">
        <v>0</v>
      </c>
      <c r="BH183" s="37">
        <v>3</v>
      </c>
      <c r="BI183" s="48" t="str">
        <f>IF(OR(Tableau2[[#This Row],['[type_groupe']]]="En famille",Tableau2[[#This Row],['[type_groupe']]]="Avec des amis",Tableau2[[#This Row],['[type_groupe']]]="En club",Tableau2[[#This Row],['[type_groupe']]]="En groupe avec une agence ou TO"),"En groupe",Tableau2[[#This Row],['[type_groupe']]])</f>
        <v>En couple</v>
      </c>
      <c r="BJ183"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couple</v>
      </c>
      <c r="BK183" s="35" t="s">
        <v>1311</v>
      </c>
      <c r="BL183" s="35">
        <v>0</v>
      </c>
      <c r="BM183" s="35">
        <v>1</v>
      </c>
      <c r="BN183" s="35">
        <v>0</v>
      </c>
      <c r="BO183" s="35">
        <v>0</v>
      </c>
      <c r="BP183" s="35">
        <v>0</v>
      </c>
      <c r="BQ183" s="35">
        <v>0</v>
      </c>
      <c r="BR183" s="35">
        <v>0</v>
      </c>
      <c r="BU183" s="72">
        <f>Tableau2[[#This Row],['[nb_enfants']]]+Tableau2[[#This Row],['[nb_adultes']]]</f>
        <v>2</v>
      </c>
      <c r="BV183" s="72">
        <f>Tableau2[[#This Row],['[taille_totale_groupe']]]</f>
        <v>2</v>
      </c>
      <c r="BW183" s="37">
        <v>0</v>
      </c>
      <c r="BX183" s="37">
        <v>2</v>
      </c>
      <c r="BY183" s="35" t="s">
        <v>1304</v>
      </c>
      <c r="BZ183" s="35">
        <v>0</v>
      </c>
      <c r="CA183" s="35">
        <v>1</v>
      </c>
      <c r="CB183" s="35">
        <v>0</v>
      </c>
      <c r="CC183" s="35">
        <v>0</v>
      </c>
      <c r="CD183" s="35">
        <v>0</v>
      </c>
      <c r="CE183" s="35">
        <v>0</v>
      </c>
      <c r="CF183" s="35">
        <v>0</v>
      </c>
      <c r="CG183" s="35">
        <v>0</v>
      </c>
      <c r="CH183" s="35">
        <v>0</v>
      </c>
      <c r="CI183" s="35">
        <v>0</v>
      </c>
      <c r="CJ183" s="35">
        <v>0</v>
      </c>
      <c r="CK183" s="35">
        <v>0</v>
      </c>
      <c r="CL183" s="35">
        <v>0</v>
      </c>
      <c r="CO183" s="35" t="s">
        <v>1322</v>
      </c>
      <c r="CQ183" s="35" t="s">
        <v>1732</v>
      </c>
      <c r="CR183" s="35">
        <v>1</v>
      </c>
      <c r="CS183" s="35">
        <v>0</v>
      </c>
      <c r="CT183" s="35">
        <v>0</v>
      </c>
      <c r="CU183" s="35">
        <v>0</v>
      </c>
      <c r="CV183" s="35">
        <v>0</v>
      </c>
      <c r="CW183" s="35">
        <v>0</v>
      </c>
      <c r="CX183" s="35">
        <v>1</v>
      </c>
      <c r="CY183" s="35">
        <v>0</v>
      </c>
      <c r="CZ183" s="35">
        <v>0</v>
      </c>
      <c r="DA183" s="35">
        <v>0</v>
      </c>
      <c r="DB183" s="35">
        <v>0</v>
      </c>
      <c r="DC183" s="35">
        <v>0</v>
      </c>
      <c r="DD183" s="35">
        <v>0</v>
      </c>
      <c r="DO183" s="35" t="s">
        <v>1808</v>
      </c>
      <c r="DP183" s="35">
        <v>1</v>
      </c>
      <c r="DQ183" s="35">
        <v>0</v>
      </c>
      <c r="DR183" s="35">
        <v>0</v>
      </c>
      <c r="DS183" s="35">
        <v>0</v>
      </c>
      <c r="DT183" s="35">
        <v>0</v>
      </c>
      <c r="DU183" s="35">
        <v>0</v>
      </c>
      <c r="DV183" s="35">
        <v>1</v>
      </c>
      <c r="DW183" s="35">
        <v>0</v>
      </c>
      <c r="DX183" s="35">
        <v>0</v>
      </c>
      <c r="DY183" s="35">
        <v>0</v>
      </c>
      <c r="DZ183" s="35">
        <v>0</v>
      </c>
      <c r="EA183" s="35">
        <v>0</v>
      </c>
      <c r="EB183" s="35">
        <v>0</v>
      </c>
      <c r="EC183" s="35">
        <v>0</v>
      </c>
      <c r="ED183" s="35">
        <v>0</v>
      </c>
      <c r="EE183" s="35">
        <v>0</v>
      </c>
      <c r="EL183" s="35">
        <v>4</v>
      </c>
      <c r="EM183" s="35">
        <v>3</v>
      </c>
      <c r="EN183" s="35">
        <v>3</v>
      </c>
      <c r="EO183" s="35">
        <v>3</v>
      </c>
      <c r="EP183" s="35">
        <v>3</v>
      </c>
      <c r="EQ183" s="35">
        <v>3</v>
      </c>
      <c r="ER183" s="35">
        <v>3</v>
      </c>
      <c r="ES183" s="35">
        <v>3</v>
      </c>
      <c r="ET183" s="35" t="s">
        <v>1599</v>
      </c>
      <c r="EU183" s="35">
        <v>3</v>
      </c>
      <c r="EV183" s="35">
        <v>3</v>
      </c>
      <c r="EW183" s="35">
        <v>4</v>
      </c>
      <c r="EX183" s="35">
        <v>4</v>
      </c>
      <c r="EY183" s="35">
        <v>3</v>
      </c>
      <c r="EZ183" s="35" t="s">
        <v>1599</v>
      </c>
      <c r="FA183" s="35">
        <v>3</v>
      </c>
      <c r="FB183" s="35">
        <v>3</v>
      </c>
      <c r="FC183" s="35">
        <v>2</v>
      </c>
      <c r="FD183" s="35" t="s">
        <v>1599</v>
      </c>
      <c r="FE183" s="35">
        <v>2</v>
      </c>
      <c r="FF183" s="35" t="s">
        <v>1599</v>
      </c>
      <c r="FG183" s="35">
        <v>2</v>
      </c>
      <c r="FI183" s="35" t="s">
        <v>54</v>
      </c>
      <c r="FJ183"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touriste</v>
      </c>
      <c r="FK183" s="48" t="str">
        <f>IF(Tableau2[[#This Row],['[tour_exc']]]="excursionniste","exc",IF(Tableau2[[#This Row],['[categorie_corrige']]]="Itinérant","iti","tour"))</f>
        <v>tour</v>
      </c>
      <c r="FL183" s="48" t="str">
        <f>CONCATENATE(Tableau2[[#This Row],['[id_troncon']]],"-",Tableau2[[#This Row],['[profil']]])</f>
        <v>1-tour</v>
      </c>
      <c r="FM183" s="37">
        <v>3</v>
      </c>
      <c r="FN183" s="72">
        <v>3</v>
      </c>
      <c r="FO183" s="35" t="s">
        <v>1318</v>
      </c>
      <c r="FR183" s="48" t="s">
        <v>2022</v>
      </c>
      <c r="FS183" s="48" t="str">
        <f>IF(AND(ISTEXT(Tableau2[[#This Row],['[mode_heb_regroupe']]]),Tableau2[[#This Row],['[mode_heb_regroupe']]]="Non marchand"),"Non marchand",IF(AND(ISTEXT(Tableau2[[#This Row],['[mode_heb_regroupe']]]),Tableau2[[#This Row],['[mode_heb_regroupe']]]&lt;&gt;"Non marchand"),"Marchand",""))</f>
        <v>Marchand</v>
      </c>
      <c r="FT183" s="35" t="s">
        <v>54</v>
      </c>
      <c r="FU183" s="37">
        <v>20</v>
      </c>
      <c r="FV183" s="35" t="s">
        <v>1551</v>
      </c>
      <c r="FY183" s="60" t="str">
        <f>IF(ISNUMBER(Tableau2[[#This Row],['[distance_heb_enq']]]),Tableau2[[#This Row],['[distance_heb_enq']]]*(1.1+0.3*EXP(-Tableau2[[#This Row],['[distance_heb_enq']]]/20)),"")</f>
        <v/>
      </c>
      <c r="FZ183" s="35" t="s">
        <v>1296</v>
      </c>
      <c r="GB183" s="35" t="s">
        <v>1284</v>
      </c>
      <c r="GM183" s="35"/>
      <c r="GN183" s="35" t="s">
        <v>201</v>
      </c>
      <c r="GO183" s="35">
        <v>0</v>
      </c>
      <c r="GP183" s="35">
        <v>1</v>
      </c>
      <c r="GQ183" s="35">
        <v>0</v>
      </c>
      <c r="GR183" s="35">
        <v>0</v>
      </c>
      <c r="GS183" s="35">
        <v>0</v>
      </c>
      <c r="GT183" s="35">
        <v>0</v>
      </c>
      <c r="GU183" s="35">
        <v>0</v>
      </c>
      <c r="GV183" s="35">
        <v>0</v>
      </c>
      <c r="GW183" s="35">
        <v>0</v>
      </c>
      <c r="GY183" s="48"/>
      <c r="HB183" s="48" t="str">
        <f>IF(ISNUMBER(Tableau2[[#This Row],['[tour_dep_to']]]),Tableau2[[#This Row],['[tour_dep_to']]]/Tableau2[[#This Row],['[tour_to_nb_jour']]],"")</f>
        <v/>
      </c>
      <c r="HE183" s="20"/>
      <c r="HF183" s="48" t="str">
        <f>IF(AND(ISTEXT(Tableau2[[#This Row],['[intention_dep']]]),Tableau2[[#This Row],['[tour_exc']]]="excursionniste"),Tableau2[[#This Row],['[intention_dep']]],"")</f>
        <v/>
      </c>
      <c r="HG183" s="48" t="str">
        <f>IF(AND(ISTEXT(Tableau2[[#This Row],['[intention_dep']]]),Tableau2[[#This Row],['[tour_exc']]]="touriste"),Tableau2[[#This Row],['[intention_dep']]],"")</f>
        <v/>
      </c>
      <c r="HJ183" s="20"/>
      <c r="HN183" s="20">
        <v>60</v>
      </c>
      <c r="HO183" s="20"/>
      <c r="HP183" s="20">
        <v>20</v>
      </c>
      <c r="HQ183" s="20"/>
      <c r="HR183" s="20" t="s">
        <v>1599</v>
      </c>
      <c r="HS183" s="20"/>
      <c r="HT183" s="20" t="s">
        <v>1599</v>
      </c>
      <c r="HU183" s="20"/>
      <c r="HX183" s="20" t="s">
        <v>1599</v>
      </c>
      <c r="JW183"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pas exploitable</v>
      </c>
      <c r="JX183"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183" s="35" t="s">
        <v>1299</v>
      </c>
      <c r="KA183" s="35">
        <v>0</v>
      </c>
      <c r="KB183" s="35">
        <v>0</v>
      </c>
      <c r="KC183" s="35">
        <v>1</v>
      </c>
      <c r="KD183" s="35"/>
      <c r="KE183" s="48"/>
      <c r="KF183" s="35" t="s">
        <v>1553</v>
      </c>
      <c r="KG183" s="48"/>
      <c r="KH183" s="44">
        <v>14120</v>
      </c>
      <c r="KI183" s="35" t="s">
        <v>1281</v>
      </c>
      <c r="KL183" s="48" t="str">
        <f>IF(ISNUMBER(Tableau2[[#This Row],['[distance_domicile_enq']]]),Tableau2[[#This Row],['[distance_domicile_enq']]]*(1.1+0.3*EXP(-Tableau2[[#This Row],['[distance_domicile_enq']]]/20)),"")</f>
        <v/>
      </c>
      <c r="KN183" s="48"/>
      <c r="KO183" s="48"/>
      <c r="KP183" s="35">
        <v>38</v>
      </c>
      <c r="KQ183" s="35" t="s">
        <v>1282</v>
      </c>
      <c r="KR183" s="35" t="s">
        <v>1336</v>
      </c>
      <c r="KS183" s="35"/>
      <c r="KU183" s="35">
        <v>2000</v>
      </c>
      <c r="KW183" s="35" t="s">
        <v>1303</v>
      </c>
    </row>
    <row r="184" spans="1:311" x14ac:dyDescent="0.2">
      <c r="A184" s="35" t="s">
        <v>1612</v>
      </c>
      <c r="B184" s="35" t="s">
        <v>568</v>
      </c>
      <c r="C184" s="35" t="s">
        <v>332</v>
      </c>
      <c r="D184" s="60">
        <v>1</v>
      </c>
      <c r="E184" s="48">
        <f>Tableau2[[#This Row],['[taille_totale_groupe_corrige']]]/Tableau2[[#This Row],['[nb_repondant_groupe']]]</f>
        <v>1</v>
      </c>
      <c r="F184" s="48"/>
      <c r="G184" s="48" t="str">
        <f>CONCATENATE(Tableau2[[#This Row],['[id_site_enq']]],"-",Tableau2[[#This Row],['[date_enq_num']]],"-",Tableau2[[#This Row],['[categorie_corrige']]])</f>
        <v>1-43207-</v>
      </c>
      <c r="H184" s="61">
        <v>1</v>
      </c>
      <c r="I184" s="35">
        <v>1</v>
      </c>
      <c r="J184" s="35" t="s">
        <v>1054</v>
      </c>
      <c r="K184" s="36">
        <v>43207</v>
      </c>
      <c r="L184" s="37">
        <f t="shared" si="6"/>
        <v>43207</v>
      </c>
      <c r="M184" s="35">
        <v>14</v>
      </c>
      <c r="N184" s="35">
        <v>29</v>
      </c>
      <c r="P184" s="35">
        <v>1</v>
      </c>
      <c r="Q184" s="35">
        <v>1</v>
      </c>
      <c r="R184" s="60" t="str">
        <f>IF(OR(ISNUMBER(Tableau2[[#This Row],['[monvelo_musc']]]),ISNUMBER(Tableau2[[#This Row],['[monvelo_vae']]]),ISNUMBER(Tableau2[[#This Row],['[pret_musc']]]),ISNUMBER(Tableau2[[#This Row],['[pret_vae']]]),ISNUMBER(Tableau2[[#This Row],['[loc_vae']]]),ISNUMBER(Tableau2[[#This Row],['[loc_musc']]])),SUM(Tableau2[[#This Row],['[monvelo_musc']]:['[loc_vae']]]),"")</f>
        <v/>
      </c>
      <c r="S184" s="60" t="str">
        <f>IF(OR(ISNUMBER(Tableau2[[#This Row],['[monvelo_vae']]]),ISNUMBER(Tableau2[[#This Row],['[pret_vae']]]),ISNUMBER(Tableau2[[#This Row],['[loc_vae']]])),Tableau2[[#This Row],['[monvelo_vae']]]+Tableau2[[#This Row],['[pret_vae']]]+Tableau2[[#This Row],['[loc_vae']]],"")</f>
        <v/>
      </c>
      <c r="T184" s="60" t="str">
        <f>IF(OR(ISNUMBER(Tableau2[[#This Row],['[monvelo_musc']]]),ISNUMBER(Tableau2[[#This Row],['[pret_musc']]]),ISNUMBER(Tableau2[[#This Row],['[loc_musc']]])),Tableau2[[#This Row],['[monvelo_musc']]]+Tableau2[[#This Row],['[pret_musc']]]+Tableau2[[#This Row],['[loc_musc']]],"")</f>
        <v/>
      </c>
      <c r="U184" s="60" t="str">
        <f>IF(OR(ISNUMBER(Tableau2[[#This Row],['[loc_musc']]]),ISNUMBER(Tableau2[[#This Row],['[loc_vae']]])),Tableau2[[#This Row],['[loc_musc']]]+Tableau2[[#This Row],['[loc_vae']]],"")</f>
        <v/>
      </c>
      <c r="AL184" s="35" t="s">
        <v>1274</v>
      </c>
      <c r="AM184" s="48" t="s">
        <v>1274</v>
      </c>
      <c r="AN184" s="35" t="s">
        <v>55</v>
      </c>
      <c r="AP184" s="37">
        <v>12</v>
      </c>
      <c r="AQ184" s="72">
        <v>12</v>
      </c>
      <c r="AR184" s="72">
        <v>12</v>
      </c>
      <c r="AS184" s="72">
        <f>Tableau2[[#This Row],['[km_sortie_corrige']]]*Tableau2[[#This Row],['[coef_red']]]</f>
        <v>0</v>
      </c>
      <c r="AT184" s="72">
        <f>Tableau2[[#This Row],['[km_sortie_corrige']]]*Tableau2[[#This Row],['[coef_red']]]*IF(Tableau2[[#This Row],['[type_trajet']]]="Boucle",0.4,1)</f>
        <v>0</v>
      </c>
      <c r="AU184" s="35" t="s">
        <v>1276</v>
      </c>
      <c r="AW184" s="35" t="s">
        <v>1277</v>
      </c>
      <c r="AX184" s="35">
        <v>1</v>
      </c>
      <c r="AY184" s="35">
        <v>0</v>
      </c>
      <c r="AZ184" s="35">
        <v>0</v>
      </c>
      <c r="BA184" s="35">
        <v>0</v>
      </c>
      <c r="BB184" s="35">
        <v>0</v>
      </c>
      <c r="BC184" s="35">
        <v>0</v>
      </c>
      <c r="BD184" s="35">
        <v>0</v>
      </c>
      <c r="BE184" s="35">
        <v>0</v>
      </c>
      <c r="BH184" s="37">
        <v>12</v>
      </c>
      <c r="BI184" s="48" t="str">
        <f>IF(OR(Tableau2[[#This Row],['[type_groupe']]]="En famille",Tableau2[[#This Row],['[type_groupe']]]="Avec des amis",Tableau2[[#This Row],['[type_groupe']]]="En club",Tableau2[[#This Row],['[type_groupe']]]="En groupe avec une agence ou TO"),"En groupe",Tableau2[[#This Row],['[type_groupe']]])</f>
        <v>Seul</v>
      </c>
      <c r="BJ184"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Seul</v>
      </c>
      <c r="BK184" s="35" t="s">
        <v>1278</v>
      </c>
      <c r="BL184" s="35">
        <v>1</v>
      </c>
      <c r="BM184" s="35">
        <v>0</v>
      </c>
      <c r="BN184" s="35">
        <v>0</v>
      </c>
      <c r="BO184" s="35">
        <v>0</v>
      </c>
      <c r="BP184" s="35">
        <v>0</v>
      </c>
      <c r="BQ184" s="35">
        <v>0</v>
      </c>
      <c r="BR184" s="35">
        <v>0</v>
      </c>
      <c r="BU184" s="72">
        <f>Tableau2[[#This Row],['[nb_enfants']]]+Tableau2[[#This Row],['[nb_adultes']]]</f>
        <v>1</v>
      </c>
      <c r="BV184" s="72">
        <f>Tableau2[[#This Row],['[taille_totale_groupe']]]</f>
        <v>1</v>
      </c>
      <c r="BW184" s="37">
        <v>0</v>
      </c>
      <c r="BX184" s="37">
        <v>1</v>
      </c>
      <c r="BY184" s="35" t="s">
        <v>1279</v>
      </c>
      <c r="BZ184" s="35">
        <v>0</v>
      </c>
      <c r="CA184" s="35">
        <v>0</v>
      </c>
      <c r="CB184" s="35">
        <v>0</v>
      </c>
      <c r="CC184" s="35">
        <v>0</v>
      </c>
      <c r="CD184" s="35">
        <v>0</v>
      </c>
      <c r="CE184" s="35">
        <v>0</v>
      </c>
      <c r="CF184" s="35">
        <v>0</v>
      </c>
      <c r="CG184" s="35">
        <v>0</v>
      </c>
      <c r="CH184" s="35">
        <v>0</v>
      </c>
      <c r="CI184" s="35">
        <v>0</v>
      </c>
      <c r="CJ184" s="35">
        <v>0</v>
      </c>
      <c r="CK184" s="35">
        <v>0</v>
      </c>
      <c r="CL184" s="35">
        <v>1</v>
      </c>
      <c r="CQ184" s="35" t="s">
        <v>1772</v>
      </c>
      <c r="CR184" s="35">
        <v>0</v>
      </c>
      <c r="CS184" s="35">
        <v>0</v>
      </c>
      <c r="CT184" s="35">
        <v>0</v>
      </c>
      <c r="CU184" s="35">
        <v>0</v>
      </c>
      <c r="CV184" s="35">
        <v>0</v>
      </c>
      <c r="CW184" s="35">
        <v>0</v>
      </c>
      <c r="CX184" s="35">
        <v>0</v>
      </c>
      <c r="CY184" s="35">
        <v>0</v>
      </c>
      <c r="CZ184" s="35">
        <v>0</v>
      </c>
      <c r="DA184" s="35">
        <v>0</v>
      </c>
      <c r="DB184" s="35">
        <v>0</v>
      </c>
      <c r="DC184" s="35">
        <v>1</v>
      </c>
      <c r="DD184" s="35">
        <v>0</v>
      </c>
      <c r="DO184" s="35" t="s">
        <v>1280</v>
      </c>
      <c r="DP184" s="35">
        <v>0</v>
      </c>
      <c r="DQ184" s="35">
        <v>0</v>
      </c>
      <c r="DR184" s="35">
        <v>0</v>
      </c>
      <c r="DS184" s="35">
        <v>0</v>
      </c>
      <c r="DT184" s="35">
        <v>0</v>
      </c>
      <c r="DU184" s="35">
        <v>0</v>
      </c>
      <c r="DV184" s="35">
        <v>0</v>
      </c>
      <c r="DW184" s="35">
        <v>0</v>
      </c>
      <c r="DX184" s="35">
        <v>0</v>
      </c>
      <c r="DY184" s="35">
        <v>0</v>
      </c>
      <c r="DZ184" s="35">
        <v>0</v>
      </c>
      <c r="EA184" s="35">
        <v>0</v>
      </c>
      <c r="EB184" s="35">
        <v>0</v>
      </c>
      <c r="EC184" s="35">
        <v>0</v>
      </c>
      <c r="ED184" s="35">
        <v>1</v>
      </c>
      <c r="EE184" s="35">
        <v>0</v>
      </c>
      <c r="EL184" s="35">
        <v>3</v>
      </c>
      <c r="EM184" s="35">
        <v>3</v>
      </c>
      <c r="EN184" s="35" t="s">
        <v>1599</v>
      </c>
      <c r="EO184" s="35">
        <v>4</v>
      </c>
      <c r="EP184" s="35">
        <v>2</v>
      </c>
      <c r="EQ184" s="35">
        <v>3</v>
      </c>
      <c r="ER184" s="35">
        <v>3</v>
      </c>
      <c r="ES184" s="35">
        <v>4</v>
      </c>
      <c r="ET184" s="35">
        <v>3</v>
      </c>
      <c r="EU184" s="35">
        <v>1</v>
      </c>
      <c r="EV184" s="35" t="s">
        <v>1599</v>
      </c>
      <c r="EW184" s="35" t="s">
        <v>1599</v>
      </c>
      <c r="EX184" s="35" t="s">
        <v>1599</v>
      </c>
      <c r="EY184" s="35" t="s">
        <v>1599</v>
      </c>
      <c r="EZ184" s="35" t="s">
        <v>1599</v>
      </c>
      <c r="FA184" s="35" t="s">
        <v>1599</v>
      </c>
      <c r="FB184" s="35">
        <v>2</v>
      </c>
      <c r="FC184" s="35" t="s">
        <v>1599</v>
      </c>
      <c r="FD184" s="35" t="s">
        <v>1599</v>
      </c>
      <c r="FE184" s="35" t="s">
        <v>1599</v>
      </c>
      <c r="FF184" s="35" t="s">
        <v>1599</v>
      </c>
      <c r="FG184" s="35" t="s">
        <v>1599</v>
      </c>
      <c r="FI184" s="35" t="s">
        <v>51</v>
      </c>
      <c r="FJ184"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excursionniste</v>
      </c>
      <c r="FK184" s="48" t="str">
        <f>IF(Tableau2[[#This Row],['[tour_exc']]]="excursionniste","exc",IF(Tableau2[[#This Row],['[categorie_corrige']]]="Itinérant","iti","tour"))</f>
        <v>exc</v>
      </c>
      <c r="FL184" s="48" t="str">
        <f>CONCATENATE(Tableau2[[#This Row],['[id_troncon']]],"-",Tableau2[[#This Row],['[profil']]])</f>
        <v>1-exc</v>
      </c>
      <c r="FM184" s="37"/>
      <c r="FN184" s="72" t="s">
        <v>1599</v>
      </c>
      <c r="FS184" s="48" t="str">
        <f>IF(AND(ISTEXT(Tableau2[[#This Row],['[mode_heb_regroupe']]]),Tableau2[[#This Row],['[mode_heb_regroupe']]]="Non marchand"),"Non marchand",IF(AND(ISTEXT(Tableau2[[#This Row],['[mode_heb_regroupe']]]),Tableau2[[#This Row],['[mode_heb_regroupe']]]&lt;&gt;"Non marchand"),"Marchand",""))</f>
        <v/>
      </c>
      <c r="FY184" s="60" t="str">
        <f>IF(ISNUMBER(Tableau2[[#This Row],['[distance_heb_enq']]]),Tableau2[[#This Row],['[distance_heb_enq']]]*(1.1+0.3*EXP(-Tableau2[[#This Row],['[distance_heb_enq']]]/20)),"")</f>
        <v/>
      </c>
      <c r="GM184" s="35"/>
      <c r="GN184" s="35" t="s">
        <v>1599</v>
      </c>
      <c r="GO184" s="35"/>
      <c r="GP184" s="35"/>
      <c r="GQ184" s="35"/>
      <c r="GY184" s="48"/>
      <c r="HB184" s="48" t="str">
        <f>IF(ISNUMBER(Tableau2[[#This Row],['[tour_dep_to']]]),Tableau2[[#This Row],['[tour_dep_to']]]/Tableau2[[#This Row],['[tour_to_nb_jour']]],"")</f>
        <v/>
      </c>
      <c r="HE184" s="20" t="s">
        <v>51</v>
      </c>
      <c r="HF184" s="48" t="str">
        <f>IF(AND(ISTEXT(Tableau2[[#This Row],['[intention_dep']]]),Tableau2[[#This Row],['[tour_exc']]]="excursionniste"),Tableau2[[#This Row],['[intention_dep']]],"")</f>
        <v>Non</v>
      </c>
      <c r="HG184" s="48" t="str">
        <f>IF(AND(ISTEXT(Tableau2[[#This Row],['[intention_dep']]]),Tableau2[[#This Row],['[tour_exc']]]="touriste"),Tableau2[[#This Row],['[intention_dep']]],"")</f>
        <v/>
      </c>
      <c r="HJ184" s="20"/>
      <c r="HN184" s="20" t="s">
        <v>1599</v>
      </c>
      <c r="HO184" s="20"/>
      <c r="HP184" s="20" t="s">
        <v>1599</v>
      </c>
      <c r="HQ184" s="20"/>
      <c r="HR184" s="20" t="s">
        <v>1599</v>
      </c>
      <c r="HS184" s="20"/>
      <c r="HT184" s="20" t="s">
        <v>1599</v>
      </c>
      <c r="HU184" s="20"/>
      <c r="HX184" s="20" t="s">
        <v>1599</v>
      </c>
      <c r="JW184"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
      </c>
      <c r="JX184"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184" s="35" t="s">
        <v>1599</v>
      </c>
      <c r="KA184" s="35"/>
      <c r="KB184" s="35"/>
      <c r="KC184" s="35"/>
      <c r="KD184" s="35"/>
      <c r="KE184" s="48"/>
      <c r="KF184" s="35" t="s">
        <v>839</v>
      </c>
      <c r="KG184" s="48"/>
      <c r="KH184" s="44">
        <v>29250</v>
      </c>
      <c r="KI184" s="35" t="s">
        <v>1281</v>
      </c>
      <c r="KL184" s="48" t="str">
        <f>IF(ISNUMBER(Tableau2[[#This Row],['[distance_domicile_enq']]]),Tableau2[[#This Row],['[distance_domicile_enq']]]*(1.1+0.3*EXP(-Tableau2[[#This Row],['[distance_domicile_enq']]]/20)),"")</f>
        <v/>
      </c>
      <c r="KN184" s="48"/>
      <c r="KO184" s="48"/>
      <c r="KP184" s="35">
        <v>24</v>
      </c>
      <c r="KQ184" s="35" t="s">
        <v>1282</v>
      </c>
      <c r="KR184" s="35" t="s">
        <v>1336</v>
      </c>
      <c r="KS184" s="35"/>
      <c r="KU184" s="35">
        <v>2000</v>
      </c>
      <c r="KW184" s="35" t="s">
        <v>1310</v>
      </c>
    </row>
    <row r="185" spans="1:311" x14ac:dyDescent="0.2">
      <c r="A185" s="35" t="s">
        <v>1612</v>
      </c>
      <c r="B185" s="35" t="s">
        <v>568</v>
      </c>
      <c r="C185" s="35" t="s">
        <v>334</v>
      </c>
      <c r="D185" s="60">
        <v>1</v>
      </c>
      <c r="E185" s="48">
        <f>Tableau2[[#This Row],['[taille_totale_groupe_corrige']]]/Tableau2[[#This Row],['[nb_repondant_groupe']]]</f>
        <v>2</v>
      </c>
      <c r="F185" s="48"/>
      <c r="G185" s="48" t="str">
        <f>CONCATENATE(Tableau2[[#This Row],['[id_site_enq']]],"-",Tableau2[[#This Row],['[date_enq_num']]],"-",Tableau2[[#This Row],['[categorie_corrige']]])</f>
        <v>1-43207-</v>
      </c>
      <c r="H185" s="61">
        <v>1</v>
      </c>
      <c r="I185" s="35">
        <v>1</v>
      </c>
      <c r="J185" s="35" t="s">
        <v>1054</v>
      </c>
      <c r="K185" s="36">
        <v>43207</v>
      </c>
      <c r="L185" s="37">
        <f t="shared" si="6"/>
        <v>43207</v>
      </c>
      <c r="M185" s="35">
        <v>15</v>
      </c>
      <c r="N185" s="35">
        <v>29</v>
      </c>
      <c r="P185" s="35">
        <v>1</v>
      </c>
      <c r="Q185" s="35">
        <v>1</v>
      </c>
      <c r="R185" s="60" t="str">
        <f>IF(OR(ISNUMBER(Tableau2[[#This Row],['[monvelo_musc']]]),ISNUMBER(Tableau2[[#This Row],['[monvelo_vae']]]),ISNUMBER(Tableau2[[#This Row],['[pret_musc']]]),ISNUMBER(Tableau2[[#This Row],['[pret_vae']]]),ISNUMBER(Tableau2[[#This Row],['[loc_vae']]]),ISNUMBER(Tableau2[[#This Row],['[loc_musc']]])),SUM(Tableau2[[#This Row],['[monvelo_musc']]:['[loc_vae']]]),"")</f>
        <v/>
      </c>
      <c r="S185" s="60" t="str">
        <f>IF(OR(ISNUMBER(Tableau2[[#This Row],['[monvelo_vae']]]),ISNUMBER(Tableau2[[#This Row],['[pret_vae']]]),ISNUMBER(Tableau2[[#This Row],['[loc_vae']]])),Tableau2[[#This Row],['[monvelo_vae']]]+Tableau2[[#This Row],['[pret_vae']]]+Tableau2[[#This Row],['[loc_vae']]],"")</f>
        <v/>
      </c>
      <c r="T185" s="60" t="str">
        <f>IF(OR(ISNUMBER(Tableau2[[#This Row],['[monvelo_musc']]]),ISNUMBER(Tableau2[[#This Row],['[pret_musc']]]),ISNUMBER(Tableau2[[#This Row],['[loc_musc']]])),Tableau2[[#This Row],['[monvelo_musc']]]+Tableau2[[#This Row],['[pret_musc']]]+Tableau2[[#This Row],['[loc_musc']]],"")</f>
        <v/>
      </c>
      <c r="U185" s="60" t="str">
        <f>IF(OR(ISNUMBER(Tableau2[[#This Row],['[loc_musc']]]),ISNUMBER(Tableau2[[#This Row],['[loc_vae']]])),Tableau2[[#This Row],['[loc_musc']]]+Tableau2[[#This Row],['[loc_vae']]],"")</f>
        <v/>
      </c>
      <c r="AL185" s="35" t="s">
        <v>1274</v>
      </c>
      <c r="AM185" s="48" t="s">
        <v>1274</v>
      </c>
      <c r="AN185" s="35" t="s">
        <v>1275</v>
      </c>
      <c r="AP185" s="37">
        <v>10</v>
      </c>
      <c r="AQ185" s="72">
        <v>10</v>
      </c>
      <c r="AR185" s="72">
        <v>10</v>
      </c>
      <c r="AS185" s="72">
        <f>Tableau2[[#This Row],['[km_sortie_corrige']]]*Tableau2[[#This Row],['[coef_red']]]</f>
        <v>0</v>
      </c>
      <c r="AT185" s="72">
        <f>Tableau2[[#This Row],['[km_sortie_corrige']]]*Tableau2[[#This Row],['[coef_red']]]*IF(Tableau2[[#This Row],['[type_trajet']]]="Boucle",0.4,1)</f>
        <v>0</v>
      </c>
      <c r="AU185" s="35" t="s">
        <v>1340</v>
      </c>
      <c r="AW185" s="35" t="s">
        <v>1277</v>
      </c>
      <c r="AX185" s="35">
        <v>1</v>
      </c>
      <c r="AY185" s="35">
        <v>0</v>
      </c>
      <c r="AZ185" s="35">
        <v>0</v>
      </c>
      <c r="BA185" s="35">
        <v>0</v>
      </c>
      <c r="BB185" s="35">
        <v>0</v>
      </c>
      <c r="BC185" s="35">
        <v>0</v>
      </c>
      <c r="BD185" s="35">
        <v>0</v>
      </c>
      <c r="BE185" s="35">
        <v>0</v>
      </c>
      <c r="BH185" s="37">
        <v>0</v>
      </c>
      <c r="BI185" s="48" t="str">
        <f>IF(OR(Tableau2[[#This Row],['[type_groupe']]]="En famille",Tableau2[[#This Row],['[type_groupe']]]="Avec des amis",Tableau2[[#This Row],['[type_groupe']]]="En club",Tableau2[[#This Row],['[type_groupe']]]="En groupe avec une agence ou TO"),"En groupe",Tableau2[[#This Row],['[type_groupe']]])</f>
        <v>En groupe</v>
      </c>
      <c r="BJ185"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groupe</v>
      </c>
      <c r="BK185" s="35" t="s">
        <v>1287</v>
      </c>
      <c r="BL185" s="35">
        <v>0</v>
      </c>
      <c r="BM185" s="35">
        <v>0</v>
      </c>
      <c r="BN185" s="35">
        <v>1</v>
      </c>
      <c r="BO185" s="35">
        <v>0</v>
      </c>
      <c r="BP185" s="35">
        <v>0</v>
      </c>
      <c r="BQ185" s="35">
        <v>0</v>
      </c>
      <c r="BR185" s="35">
        <v>0</v>
      </c>
      <c r="BU185" s="72">
        <f>Tableau2[[#This Row],['[nb_enfants']]]+Tableau2[[#This Row],['[nb_adultes']]]</f>
        <v>2</v>
      </c>
      <c r="BV185" s="72">
        <f>Tableau2[[#This Row],['[taille_totale_groupe']]]</f>
        <v>2</v>
      </c>
      <c r="BW185" s="37">
        <v>0</v>
      </c>
      <c r="BX185" s="37">
        <v>2</v>
      </c>
      <c r="BY185" s="35" t="s">
        <v>1279</v>
      </c>
      <c r="BZ185" s="35">
        <v>0</v>
      </c>
      <c r="CA185" s="35">
        <v>0</v>
      </c>
      <c r="CB185" s="35">
        <v>0</v>
      </c>
      <c r="CC185" s="35">
        <v>0</v>
      </c>
      <c r="CD185" s="35">
        <v>0</v>
      </c>
      <c r="CE185" s="35">
        <v>0</v>
      </c>
      <c r="CF185" s="35">
        <v>0</v>
      </c>
      <c r="CG185" s="35">
        <v>0</v>
      </c>
      <c r="CH185" s="35">
        <v>0</v>
      </c>
      <c r="CI185" s="35">
        <v>0</v>
      </c>
      <c r="CJ185" s="35">
        <v>0</v>
      </c>
      <c r="CK185" s="35">
        <v>0</v>
      </c>
      <c r="CL185" s="35">
        <v>1</v>
      </c>
      <c r="CQ185" s="35" t="s">
        <v>1772</v>
      </c>
      <c r="CR185" s="35">
        <v>0</v>
      </c>
      <c r="CS185" s="35">
        <v>0</v>
      </c>
      <c r="CT185" s="35">
        <v>0</v>
      </c>
      <c r="CU185" s="35">
        <v>0</v>
      </c>
      <c r="CV185" s="35">
        <v>0</v>
      </c>
      <c r="CW185" s="35">
        <v>0</v>
      </c>
      <c r="CX185" s="35">
        <v>0</v>
      </c>
      <c r="CY185" s="35">
        <v>0</v>
      </c>
      <c r="CZ185" s="35">
        <v>0</v>
      </c>
      <c r="DA185" s="35">
        <v>0</v>
      </c>
      <c r="DB185" s="35">
        <v>0</v>
      </c>
      <c r="DC185" s="35">
        <v>1</v>
      </c>
      <c r="DD185" s="35">
        <v>0</v>
      </c>
      <c r="DO185" s="35" t="s">
        <v>1280</v>
      </c>
      <c r="DP185" s="35">
        <v>0</v>
      </c>
      <c r="DQ185" s="35">
        <v>0</v>
      </c>
      <c r="DR185" s="35">
        <v>0</v>
      </c>
      <c r="DS185" s="35">
        <v>0</v>
      </c>
      <c r="DT185" s="35">
        <v>0</v>
      </c>
      <c r="DU185" s="35">
        <v>0</v>
      </c>
      <c r="DV185" s="35">
        <v>0</v>
      </c>
      <c r="DW185" s="35">
        <v>0</v>
      </c>
      <c r="DX185" s="35">
        <v>0</v>
      </c>
      <c r="DY185" s="35">
        <v>0</v>
      </c>
      <c r="DZ185" s="35">
        <v>0</v>
      </c>
      <c r="EA185" s="35">
        <v>0</v>
      </c>
      <c r="EB185" s="35">
        <v>0</v>
      </c>
      <c r="EC185" s="35">
        <v>0</v>
      </c>
      <c r="ED185" s="35">
        <v>1</v>
      </c>
      <c r="EE185" s="35">
        <v>0</v>
      </c>
      <c r="EL185" s="35">
        <v>4</v>
      </c>
      <c r="EM185" s="35">
        <v>2</v>
      </c>
      <c r="EN185" s="35">
        <v>3</v>
      </c>
      <c r="EO185" s="35">
        <v>4</v>
      </c>
      <c r="EP185" s="35">
        <v>3</v>
      </c>
      <c r="EQ185" s="35">
        <v>2</v>
      </c>
      <c r="ER185" s="35" t="s">
        <v>1599</v>
      </c>
      <c r="ES185" s="35">
        <v>4</v>
      </c>
      <c r="ET185" s="35">
        <v>4</v>
      </c>
      <c r="EU185" s="35">
        <v>4</v>
      </c>
      <c r="EV185" s="35" t="s">
        <v>1599</v>
      </c>
      <c r="EW185" s="35" t="s">
        <v>1599</v>
      </c>
      <c r="EX185" s="35" t="s">
        <v>1599</v>
      </c>
      <c r="EY185" s="35" t="s">
        <v>1599</v>
      </c>
      <c r="EZ185" s="35" t="s">
        <v>1599</v>
      </c>
      <c r="FA185" s="35" t="s">
        <v>1599</v>
      </c>
      <c r="FB185" s="35">
        <v>3</v>
      </c>
      <c r="FC185" s="35" t="s">
        <v>1599</v>
      </c>
      <c r="FD185" s="35" t="s">
        <v>1599</v>
      </c>
      <c r="FE185" s="35" t="s">
        <v>1599</v>
      </c>
      <c r="FF185" s="35" t="s">
        <v>1599</v>
      </c>
      <c r="FG185" s="35" t="s">
        <v>1599</v>
      </c>
      <c r="FI185" s="35" t="s">
        <v>54</v>
      </c>
      <c r="FJ185"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touriste</v>
      </c>
      <c r="FK185" s="48" t="str">
        <f>IF(Tableau2[[#This Row],['[tour_exc']]]="excursionniste","exc",IF(Tableau2[[#This Row],['[categorie_corrige']]]="Itinérant","iti","tour"))</f>
        <v>tour</v>
      </c>
      <c r="FL185" s="48" t="str">
        <f>CONCATENATE(Tableau2[[#This Row],['[id_troncon']]],"-",Tableau2[[#This Row],['[profil']]])</f>
        <v>1-tour</v>
      </c>
      <c r="FM185" s="37">
        <v>2</v>
      </c>
      <c r="FN185" s="72">
        <v>2</v>
      </c>
      <c r="FO185" s="35" t="s">
        <v>1341</v>
      </c>
      <c r="FR185" s="48" t="s">
        <v>1427</v>
      </c>
      <c r="FS185" s="48" t="str">
        <f>IF(AND(ISTEXT(Tableau2[[#This Row],['[mode_heb_regroupe']]]),Tableau2[[#This Row],['[mode_heb_regroupe']]]="Non marchand"),"Non marchand",IF(AND(ISTEXT(Tableau2[[#This Row],['[mode_heb_regroupe']]]),Tableau2[[#This Row],['[mode_heb_regroupe']]]&lt;&gt;"Non marchand"),"Marchand",""))</f>
        <v>Non marchand</v>
      </c>
      <c r="FT185" s="35" t="s">
        <v>1342</v>
      </c>
      <c r="FV185" s="35" t="s">
        <v>837</v>
      </c>
      <c r="FY185" s="60" t="str">
        <f>IF(ISNUMBER(Tableau2[[#This Row],['[distance_heb_enq']]]),Tableau2[[#This Row],['[distance_heb_enq']]]*(1.1+0.3*EXP(-Tableau2[[#This Row],['[distance_heb_enq']]]/20)),"")</f>
        <v/>
      </c>
      <c r="FZ185" s="35" t="s">
        <v>1317</v>
      </c>
      <c r="GB185" s="35" t="s">
        <v>1284</v>
      </c>
      <c r="GM185" s="35"/>
      <c r="GN185" s="35" t="s">
        <v>201</v>
      </c>
      <c r="GO185" s="35">
        <v>0</v>
      </c>
      <c r="GP185" s="35">
        <v>1</v>
      </c>
      <c r="GQ185" s="35">
        <v>0</v>
      </c>
      <c r="GR185" s="35">
        <v>0</v>
      </c>
      <c r="GS185" s="35">
        <v>0</v>
      </c>
      <c r="GT185" s="35">
        <v>0</v>
      </c>
      <c r="GU185" s="35">
        <v>0</v>
      </c>
      <c r="GV185" s="35">
        <v>0</v>
      </c>
      <c r="GW185" s="35">
        <v>0</v>
      </c>
      <c r="GY185" s="48"/>
      <c r="HB185" s="48" t="str">
        <f>IF(ISNUMBER(Tableau2[[#This Row],['[tour_dep_to']]]),Tableau2[[#This Row],['[tour_dep_to']]]/Tableau2[[#This Row],['[tour_to_nb_jour']]],"")</f>
        <v/>
      </c>
      <c r="HE185" s="20"/>
      <c r="HF185" s="48" t="str">
        <f>IF(AND(ISTEXT(Tableau2[[#This Row],['[intention_dep']]]),Tableau2[[#This Row],['[tour_exc']]]="excursionniste"),Tableau2[[#This Row],['[intention_dep']]],"")</f>
        <v/>
      </c>
      <c r="HG185" s="48" t="str">
        <f>IF(AND(ISTEXT(Tableau2[[#This Row],['[intention_dep']]]),Tableau2[[#This Row],['[tour_exc']]]="touriste"),Tableau2[[#This Row],['[intention_dep']]],"")</f>
        <v/>
      </c>
      <c r="HJ185" s="20">
        <v>0</v>
      </c>
      <c r="HN185" s="20">
        <v>0</v>
      </c>
      <c r="HO185" s="20"/>
      <c r="HP185" s="20">
        <v>0</v>
      </c>
      <c r="HQ185" s="20"/>
      <c r="HR185" s="20">
        <v>0</v>
      </c>
      <c r="HS185" s="20"/>
      <c r="HT185" s="20">
        <v>0</v>
      </c>
      <c r="HU185" s="20"/>
      <c r="HX185" s="20">
        <v>0</v>
      </c>
      <c r="JW185"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pas exploitable</v>
      </c>
      <c r="JX185"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185" s="35" t="s">
        <v>1923</v>
      </c>
      <c r="KA185" s="35">
        <v>0</v>
      </c>
      <c r="KB185" s="35">
        <v>1</v>
      </c>
      <c r="KC185" s="35">
        <v>0</v>
      </c>
      <c r="KD185" s="35"/>
      <c r="KE185" s="48"/>
      <c r="KF185" s="35" t="s">
        <v>1455</v>
      </c>
      <c r="KG185" s="48"/>
      <c r="KH185" s="44">
        <v>29000</v>
      </c>
      <c r="KI185" s="35" t="s">
        <v>1281</v>
      </c>
      <c r="KL185" s="48" t="str">
        <f>IF(ISNUMBER(Tableau2[[#This Row],['[distance_domicile_enq']]]),Tableau2[[#This Row],['[distance_domicile_enq']]]*(1.1+0.3*EXP(-Tableau2[[#This Row],['[distance_domicile_enq']]]/20)),"")</f>
        <v/>
      </c>
      <c r="KN185" s="48"/>
      <c r="KO185" s="48"/>
      <c r="KP185" s="35">
        <v>21</v>
      </c>
      <c r="KQ185" s="35" t="s">
        <v>1301</v>
      </c>
      <c r="KR185" s="35" t="s">
        <v>1309</v>
      </c>
      <c r="KS185" s="35"/>
      <c r="KW185" s="35" t="s">
        <v>1284</v>
      </c>
    </row>
    <row r="186" spans="1:311" x14ac:dyDescent="0.2">
      <c r="A186" s="35" t="s">
        <v>1612</v>
      </c>
      <c r="B186" s="35" t="s">
        <v>568</v>
      </c>
      <c r="C186" s="35" t="s">
        <v>337</v>
      </c>
      <c r="D186" s="60">
        <v>1</v>
      </c>
      <c r="E186" s="48">
        <f>Tableau2[[#This Row],['[taille_totale_groupe_corrige']]]/Tableau2[[#This Row],['[nb_repondant_groupe']]]</f>
        <v>2</v>
      </c>
      <c r="F186" s="48"/>
      <c r="G186" s="48" t="str">
        <f>CONCATENATE(Tableau2[[#This Row],['[id_site_enq']]],"-",Tableau2[[#This Row],['[date_enq_num']]],"-",Tableau2[[#This Row],['[categorie_corrige']]])</f>
        <v>1-43207-</v>
      </c>
      <c r="H186" s="61">
        <v>1</v>
      </c>
      <c r="I186" s="35">
        <v>1</v>
      </c>
      <c r="J186" s="35" t="s">
        <v>1054</v>
      </c>
      <c r="K186" s="36">
        <v>43207</v>
      </c>
      <c r="L186" s="37">
        <f t="shared" si="6"/>
        <v>43207</v>
      </c>
      <c r="M186" s="35">
        <v>15</v>
      </c>
      <c r="N186" s="35">
        <v>29</v>
      </c>
      <c r="P186" s="35">
        <v>1</v>
      </c>
      <c r="Q186" s="35">
        <v>1</v>
      </c>
      <c r="R186" s="60" t="str">
        <f>IF(OR(ISNUMBER(Tableau2[[#This Row],['[monvelo_musc']]]),ISNUMBER(Tableau2[[#This Row],['[monvelo_vae']]]),ISNUMBER(Tableau2[[#This Row],['[pret_musc']]]),ISNUMBER(Tableau2[[#This Row],['[pret_vae']]]),ISNUMBER(Tableau2[[#This Row],['[loc_vae']]]),ISNUMBER(Tableau2[[#This Row],['[loc_musc']]])),SUM(Tableau2[[#This Row],['[monvelo_musc']]:['[loc_vae']]]),"")</f>
        <v/>
      </c>
      <c r="S186" s="60" t="str">
        <f>IF(OR(ISNUMBER(Tableau2[[#This Row],['[monvelo_vae']]]),ISNUMBER(Tableau2[[#This Row],['[pret_vae']]]),ISNUMBER(Tableau2[[#This Row],['[loc_vae']]])),Tableau2[[#This Row],['[monvelo_vae']]]+Tableau2[[#This Row],['[pret_vae']]]+Tableau2[[#This Row],['[loc_vae']]],"")</f>
        <v/>
      </c>
      <c r="T186" s="60" t="str">
        <f>IF(OR(ISNUMBER(Tableau2[[#This Row],['[monvelo_musc']]]),ISNUMBER(Tableau2[[#This Row],['[pret_musc']]]),ISNUMBER(Tableau2[[#This Row],['[loc_musc']]])),Tableau2[[#This Row],['[monvelo_musc']]]+Tableau2[[#This Row],['[pret_musc']]]+Tableau2[[#This Row],['[loc_musc']]],"")</f>
        <v/>
      </c>
      <c r="U186" s="60" t="str">
        <f>IF(OR(ISNUMBER(Tableau2[[#This Row],['[loc_musc']]]),ISNUMBER(Tableau2[[#This Row],['[loc_vae']]])),Tableau2[[#This Row],['[loc_musc']]]+Tableau2[[#This Row],['[loc_vae']]],"")</f>
        <v/>
      </c>
      <c r="AL186" s="35" t="s">
        <v>1274</v>
      </c>
      <c r="AM186" s="48" t="s">
        <v>1274</v>
      </c>
      <c r="AN186" s="35" t="s">
        <v>1275</v>
      </c>
      <c r="AP186" s="37">
        <v>10</v>
      </c>
      <c r="AQ186" s="72">
        <v>10</v>
      </c>
      <c r="AR186" s="72">
        <v>10</v>
      </c>
      <c r="AS186" s="72">
        <f>Tableau2[[#This Row],['[km_sortie_corrige']]]*Tableau2[[#This Row],['[coef_red']]]</f>
        <v>0</v>
      </c>
      <c r="AT186" s="72">
        <f>Tableau2[[#This Row],['[km_sortie_corrige']]]*Tableau2[[#This Row],['[coef_red']]]*IF(Tableau2[[#This Row],['[type_trajet']]]="Boucle",0.4,1)</f>
        <v>0</v>
      </c>
      <c r="AU186" s="35" t="s">
        <v>1340</v>
      </c>
      <c r="AW186" s="35" t="s">
        <v>1277</v>
      </c>
      <c r="AX186" s="35">
        <v>1</v>
      </c>
      <c r="AY186" s="35">
        <v>0</v>
      </c>
      <c r="AZ186" s="35">
        <v>0</v>
      </c>
      <c r="BA186" s="35">
        <v>0</v>
      </c>
      <c r="BB186" s="35">
        <v>0</v>
      </c>
      <c r="BC186" s="35">
        <v>0</v>
      </c>
      <c r="BD186" s="35">
        <v>0</v>
      </c>
      <c r="BE186" s="35">
        <v>0</v>
      </c>
      <c r="BH186" s="37">
        <v>0</v>
      </c>
      <c r="BI186" s="48" t="str">
        <f>IF(OR(Tableau2[[#This Row],['[type_groupe']]]="En famille",Tableau2[[#This Row],['[type_groupe']]]="Avec des amis",Tableau2[[#This Row],['[type_groupe']]]="En club",Tableau2[[#This Row],['[type_groupe']]]="En groupe avec une agence ou TO"),"En groupe",Tableau2[[#This Row],['[type_groupe']]])</f>
        <v>En groupe</v>
      </c>
      <c r="BJ186"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groupe</v>
      </c>
      <c r="BK186" s="35" t="s">
        <v>1287</v>
      </c>
      <c r="BL186" s="35">
        <v>0</v>
      </c>
      <c r="BM186" s="35">
        <v>0</v>
      </c>
      <c r="BN186" s="35">
        <v>1</v>
      </c>
      <c r="BO186" s="35">
        <v>0</v>
      </c>
      <c r="BP186" s="35">
        <v>0</v>
      </c>
      <c r="BQ186" s="35">
        <v>0</v>
      </c>
      <c r="BR186" s="35">
        <v>0</v>
      </c>
      <c r="BU186" s="72">
        <f>Tableau2[[#This Row],['[nb_enfants']]]+Tableau2[[#This Row],['[nb_adultes']]]</f>
        <v>2</v>
      </c>
      <c r="BV186" s="72">
        <f>Tableau2[[#This Row],['[taille_totale_groupe']]]</f>
        <v>2</v>
      </c>
      <c r="BW186" s="37">
        <v>0</v>
      </c>
      <c r="BX186" s="37">
        <v>2</v>
      </c>
      <c r="BY186" s="35" t="s">
        <v>1279</v>
      </c>
      <c r="BZ186" s="35">
        <v>0</v>
      </c>
      <c r="CA186" s="35">
        <v>0</v>
      </c>
      <c r="CB186" s="35">
        <v>0</v>
      </c>
      <c r="CC186" s="35">
        <v>0</v>
      </c>
      <c r="CD186" s="35">
        <v>0</v>
      </c>
      <c r="CE186" s="35">
        <v>0</v>
      </c>
      <c r="CF186" s="35">
        <v>0</v>
      </c>
      <c r="CG186" s="35">
        <v>0</v>
      </c>
      <c r="CH186" s="35">
        <v>0</v>
      </c>
      <c r="CI186" s="35">
        <v>0</v>
      </c>
      <c r="CJ186" s="35">
        <v>0</v>
      </c>
      <c r="CK186" s="35">
        <v>0</v>
      </c>
      <c r="CL186" s="35">
        <v>1</v>
      </c>
      <c r="CQ186" s="35" t="s">
        <v>1772</v>
      </c>
      <c r="CR186" s="35">
        <v>0</v>
      </c>
      <c r="CS186" s="35">
        <v>0</v>
      </c>
      <c r="CT186" s="35">
        <v>0</v>
      </c>
      <c r="CU186" s="35">
        <v>0</v>
      </c>
      <c r="CV186" s="35">
        <v>0</v>
      </c>
      <c r="CW186" s="35">
        <v>0</v>
      </c>
      <c r="CX186" s="35">
        <v>0</v>
      </c>
      <c r="CY186" s="35">
        <v>0</v>
      </c>
      <c r="CZ186" s="35">
        <v>0</v>
      </c>
      <c r="DA186" s="35">
        <v>0</v>
      </c>
      <c r="DB186" s="35">
        <v>0</v>
      </c>
      <c r="DC186" s="35">
        <v>1</v>
      </c>
      <c r="DD186" s="35">
        <v>0</v>
      </c>
      <c r="DO186" s="35" t="s">
        <v>1280</v>
      </c>
      <c r="DP186" s="35">
        <v>0</v>
      </c>
      <c r="DQ186" s="35">
        <v>0</v>
      </c>
      <c r="DR186" s="35">
        <v>0</v>
      </c>
      <c r="DS186" s="35">
        <v>0</v>
      </c>
      <c r="DT186" s="35">
        <v>0</v>
      </c>
      <c r="DU186" s="35">
        <v>0</v>
      </c>
      <c r="DV186" s="35">
        <v>0</v>
      </c>
      <c r="DW186" s="35">
        <v>0</v>
      </c>
      <c r="DX186" s="35">
        <v>0</v>
      </c>
      <c r="DY186" s="35">
        <v>0</v>
      </c>
      <c r="DZ186" s="35">
        <v>0</v>
      </c>
      <c r="EA186" s="35">
        <v>0</v>
      </c>
      <c r="EB186" s="35">
        <v>0</v>
      </c>
      <c r="EC186" s="35">
        <v>0</v>
      </c>
      <c r="ED186" s="35">
        <v>1</v>
      </c>
      <c r="EE186" s="35">
        <v>0</v>
      </c>
      <c r="EL186" s="35">
        <v>4</v>
      </c>
      <c r="EM186" s="35">
        <v>2</v>
      </c>
      <c r="EN186" s="35">
        <v>3</v>
      </c>
      <c r="EO186" s="35">
        <v>3</v>
      </c>
      <c r="EP186" s="35">
        <v>4</v>
      </c>
      <c r="EQ186" s="35">
        <v>3</v>
      </c>
      <c r="ER186" s="35">
        <v>4</v>
      </c>
      <c r="ES186" s="35">
        <v>4</v>
      </c>
      <c r="ET186" s="35">
        <v>4</v>
      </c>
      <c r="EU186" s="35">
        <v>4</v>
      </c>
      <c r="EV186" s="35" t="s">
        <v>1599</v>
      </c>
      <c r="EW186" s="35" t="s">
        <v>1599</v>
      </c>
      <c r="EX186" s="35" t="s">
        <v>1599</v>
      </c>
      <c r="EY186" s="35" t="s">
        <v>1599</v>
      </c>
      <c r="EZ186" s="35" t="s">
        <v>1599</v>
      </c>
      <c r="FA186" s="35" t="s">
        <v>1599</v>
      </c>
      <c r="FB186" s="35">
        <v>3</v>
      </c>
      <c r="FC186" s="35" t="s">
        <v>1599</v>
      </c>
      <c r="FD186" s="35" t="s">
        <v>1599</v>
      </c>
      <c r="FE186" s="35" t="s">
        <v>1599</v>
      </c>
      <c r="FF186" s="35" t="s">
        <v>1599</v>
      </c>
      <c r="FG186" s="35" t="s">
        <v>1599</v>
      </c>
      <c r="FI186" s="35" t="s">
        <v>51</v>
      </c>
      <c r="FJ186"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excursionniste</v>
      </c>
      <c r="FK186" s="48" t="str">
        <f>IF(Tableau2[[#This Row],['[tour_exc']]]="excursionniste","exc",IF(Tableau2[[#This Row],['[categorie_corrige']]]="Itinérant","iti","tour"))</f>
        <v>exc</v>
      </c>
      <c r="FL186" s="48" t="str">
        <f>CONCATENATE(Tableau2[[#This Row],['[id_troncon']]],"-",Tableau2[[#This Row],['[profil']]])</f>
        <v>1-exc</v>
      </c>
      <c r="FM186" s="37"/>
      <c r="FN186" s="72" t="s">
        <v>1599</v>
      </c>
      <c r="FS186" s="48" t="str">
        <f>IF(AND(ISTEXT(Tableau2[[#This Row],['[mode_heb_regroupe']]]),Tableau2[[#This Row],['[mode_heb_regroupe']]]="Non marchand"),"Non marchand",IF(AND(ISTEXT(Tableau2[[#This Row],['[mode_heb_regroupe']]]),Tableau2[[#This Row],['[mode_heb_regroupe']]]&lt;&gt;"Non marchand"),"Marchand",""))</f>
        <v/>
      </c>
      <c r="FY186" s="60" t="str">
        <f>IF(ISNUMBER(Tableau2[[#This Row],['[distance_heb_enq']]]),Tableau2[[#This Row],['[distance_heb_enq']]]*(1.1+0.3*EXP(-Tableau2[[#This Row],['[distance_heb_enq']]]/20)),"")</f>
        <v/>
      </c>
      <c r="GM186" s="35"/>
      <c r="GN186" s="35" t="s">
        <v>1599</v>
      </c>
      <c r="GO186" s="35"/>
      <c r="GP186" s="35"/>
      <c r="GQ186" s="35"/>
      <c r="GY186" s="48"/>
      <c r="HB186" s="48" t="str">
        <f>IF(ISNUMBER(Tableau2[[#This Row],['[tour_dep_to']]]),Tableau2[[#This Row],['[tour_dep_to']]]/Tableau2[[#This Row],['[tour_to_nb_jour']]],"")</f>
        <v/>
      </c>
      <c r="HE186" s="20" t="s">
        <v>51</v>
      </c>
      <c r="HF186" s="48" t="str">
        <f>IF(AND(ISTEXT(Tableau2[[#This Row],['[intention_dep']]]),Tableau2[[#This Row],['[tour_exc']]]="excursionniste"),Tableau2[[#This Row],['[intention_dep']]],"")</f>
        <v>Non</v>
      </c>
      <c r="HG186" s="48" t="str">
        <f>IF(AND(ISTEXT(Tableau2[[#This Row],['[intention_dep']]]),Tableau2[[#This Row],['[tour_exc']]]="touriste"),Tableau2[[#This Row],['[intention_dep']]],"")</f>
        <v/>
      </c>
      <c r="HJ186" s="20"/>
      <c r="HN186" s="20" t="s">
        <v>1599</v>
      </c>
      <c r="HO186" s="20"/>
      <c r="HP186" s="20" t="s">
        <v>1599</v>
      </c>
      <c r="HQ186" s="20"/>
      <c r="HR186" s="20" t="s">
        <v>1599</v>
      </c>
      <c r="HS186" s="20"/>
      <c r="HT186" s="20" t="s">
        <v>1599</v>
      </c>
      <c r="HU186" s="20"/>
      <c r="HX186" s="20" t="s">
        <v>1599</v>
      </c>
      <c r="JW186"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
      </c>
      <c r="JX186"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186" s="35" t="s">
        <v>1325</v>
      </c>
      <c r="KA186" s="35">
        <v>1</v>
      </c>
      <c r="KB186" s="35">
        <v>0</v>
      </c>
      <c r="KC186" s="35">
        <v>0</v>
      </c>
      <c r="KD186" s="35"/>
      <c r="KE186" s="48"/>
      <c r="KF186" s="35" t="s">
        <v>837</v>
      </c>
      <c r="KG186" s="48"/>
      <c r="KH186" s="44">
        <v>29680</v>
      </c>
      <c r="KI186" s="35" t="s">
        <v>1281</v>
      </c>
      <c r="KL186" s="48" t="str">
        <f>IF(ISNUMBER(Tableau2[[#This Row],['[distance_domicile_enq']]]),Tableau2[[#This Row],['[distance_domicile_enq']]]*(1.1+0.3*EXP(-Tableau2[[#This Row],['[distance_domicile_enq']]]/20)),"")</f>
        <v/>
      </c>
      <c r="KN186" s="48"/>
      <c r="KO186" s="48"/>
      <c r="KP186" s="35">
        <v>19</v>
      </c>
      <c r="KQ186" s="35" t="s">
        <v>1301</v>
      </c>
      <c r="KR186" s="35" t="s">
        <v>1309</v>
      </c>
      <c r="KS186" s="35"/>
      <c r="KW186" s="35" t="s">
        <v>1284</v>
      </c>
    </row>
    <row r="187" spans="1:311" x14ac:dyDescent="0.2">
      <c r="A187" s="35" t="s">
        <v>1612</v>
      </c>
      <c r="B187" s="35" t="s">
        <v>568</v>
      </c>
      <c r="C187" s="35" t="s">
        <v>339</v>
      </c>
      <c r="D187" s="60">
        <v>1</v>
      </c>
      <c r="E187" s="48">
        <f>Tableau2[[#This Row],['[taille_totale_groupe_corrige']]]/Tableau2[[#This Row],['[nb_repondant_groupe']]]</f>
        <v>2</v>
      </c>
      <c r="F187" s="48"/>
      <c r="G187" s="48" t="str">
        <f>CONCATENATE(Tableau2[[#This Row],['[id_site_enq']]],"-",Tableau2[[#This Row],['[date_enq_num']]],"-",Tableau2[[#This Row],['[categorie_corrige']]])</f>
        <v>1-43207-</v>
      </c>
      <c r="H187" s="61">
        <v>1</v>
      </c>
      <c r="I187" s="35">
        <v>1</v>
      </c>
      <c r="J187" s="35" t="s">
        <v>1054</v>
      </c>
      <c r="K187" s="36">
        <v>43207</v>
      </c>
      <c r="L187" s="37">
        <f t="shared" si="6"/>
        <v>43207</v>
      </c>
      <c r="M187" s="35">
        <v>15</v>
      </c>
      <c r="N187" s="35">
        <v>29</v>
      </c>
      <c r="P187" s="35">
        <v>1</v>
      </c>
      <c r="Q187" s="35">
        <v>1</v>
      </c>
      <c r="R187" s="60" t="str">
        <f>IF(OR(ISNUMBER(Tableau2[[#This Row],['[monvelo_musc']]]),ISNUMBER(Tableau2[[#This Row],['[monvelo_vae']]]),ISNUMBER(Tableau2[[#This Row],['[pret_musc']]]),ISNUMBER(Tableau2[[#This Row],['[pret_vae']]]),ISNUMBER(Tableau2[[#This Row],['[loc_vae']]]),ISNUMBER(Tableau2[[#This Row],['[loc_musc']]])),SUM(Tableau2[[#This Row],['[monvelo_musc']]:['[loc_vae']]]),"")</f>
        <v/>
      </c>
      <c r="S187" s="60" t="str">
        <f>IF(OR(ISNUMBER(Tableau2[[#This Row],['[monvelo_vae']]]),ISNUMBER(Tableau2[[#This Row],['[pret_vae']]]),ISNUMBER(Tableau2[[#This Row],['[loc_vae']]])),Tableau2[[#This Row],['[monvelo_vae']]]+Tableau2[[#This Row],['[pret_vae']]]+Tableau2[[#This Row],['[loc_vae']]],"")</f>
        <v/>
      </c>
      <c r="T187" s="60" t="str">
        <f>IF(OR(ISNUMBER(Tableau2[[#This Row],['[monvelo_musc']]]),ISNUMBER(Tableau2[[#This Row],['[pret_musc']]]),ISNUMBER(Tableau2[[#This Row],['[loc_musc']]])),Tableau2[[#This Row],['[monvelo_musc']]]+Tableau2[[#This Row],['[pret_musc']]]+Tableau2[[#This Row],['[loc_musc']]],"")</f>
        <v/>
      </c>
      <c r="U187" s="60" t="str">
        <f>IF(OR(ISNUMBER(Tableau2[[#This Row],['[loc_musc']]]),ISNUMBER(Tableau2[[#This Row],['[loc_vae']]])),Tableau2[[#This Row],['[loc_musc']]]+Tableau2[[#This Row],['[loc_vae']]],"")</f>
        <v/>
      </c>
      <c r="AL187" s="35" t="s">
        <v>1274</v>
      </c>
      <c r="AM187" s="48" t="s">
        <v>1274</v>
      </c>
      <c r="AN187" s="35" t="s">
        <v>1275</v>
      </c>
      <c r="AP187" s="37">
        <v>6</v>
      </c>
      <c r="AQ187" s="72">
        <v>6</v>
      </c>
      <c r="AR187" s="72">
        <v>6</v>
      </c>
      <c r="AS187" s="72">
        <f>Tableau2[[#This Row],['[km_sortie_corrige']]]*Tableau2[[#This Row],['[coef_red']]]</f>
        <v>0</v>
      </c>
      <c r="AT187" s="72">
        <f>Tableau2[[#This Row],['[km_sortie_corrige']]]*Tableau2[[#This Row],['[coef_red']]]*IF(Tableau2[[#This Row],['[type_trajet']]]="Boucle",0.4,1)</f>
        <v>0</v>
      </c>
      <c r="AU187" s="35" t="s">
        <v>1340</v>
      </c>
      <c r="AW187" s="35" t="s">
        <v>1277</v>
      </c>
      <c r="AX187" s="35">
        <v>1</v>
      </c>
      <c r="AY187" s="35">
        <v>0</v>
      </c>
      <c r="AZ187" s="35">
        <v>0</v>
      </c>
      <c r="BA187" s="35">
        <v>0</v>
      </c>
      <c r="BB187" s="35">
        <v>0</v>
      </c>
      <c r="BC187" s="35">
        <v>0</v>
      </c>
      <c r="BD187" s="35">
        <v>0</v>
      </c>
      <c r="BE187" s="35">
        <v>0</v>
      </c>
      <c r="BI187" s="48" t="str">
        <f>IF(OR(Tableau2[[#This Row],['[type_groupe']]]="En famille",Tableau2[[#This Row],['[type_groupe']]]="Avec des amis",Tableau2[[#This Row],['[type_groupe']]]="En club",Tableau2[[#This Row],['[type_groupe']]]="En groupe avec une agence ou TO"),"En groupe",Tableau2[[#This Row],['[type_groupe']]])</f>
        <v>En groupe</v>
      </c>
      <c r="BJ187"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groupe</v>
      </c>
      <c r="BK187" s="35" t="s">
        <v>1287</v>
      </c>
      <c r="BL187" s="35">
        <v>0</v>
      </c>
      <c r="BM187" s="35">
        <v>0</v>
      </c>
      <c r="BN187" s="35">
        <v>1</v>
      </c>
      <c r="BO187" s="35">
        <v>0</v>
      </c>
      <c r="BP187" s="35">
        <v>0</v>
      </c>
      <c r="BQ187" s="35">
        <v>0</v>
      </c>
      <c r="BR187" s="35">
        <v>0</v>
      </c>
      <c r="BU187" s="72">
        <f>Tableau2[[#This Row],['[nb_enfants']]]+Tableau2[[#This Row],['[nb_adultes']]]</f>
        <v>2</v>
      </c>
      <c r="BV187" s="72">
        <f>Tableau2[[#This Row],['[taille_totale_groupe']]]</f>
        <v>2</v>
      </c>
      <c r="BW187" s="37">
        <v>0</v>
      </c>
      <c r="BX187" s="37">
        <v>2</v>
      </c>
      <c r="BY187" s="35" t="s">
        <v>1279</v>
      </c>
      <c r="BZ187" s="35">
        <v>0</v>
      </c>
      <c r="CA187" s="35">
        <v>0</v>
      </c>
      <c r="CB187" s="35">
        <v>0</v>
      </c>
      <c r="CC187" s="35">
        <v>0</v>
      </c>
      <c r="CD187" s="35">
        <v>0</v>
      </c>
      <c r="CE187" s="35">
        <v>0</v>
      </c>
      <c r="CF187" s="35">
        <v>0</v>
      </c>
      <c r="CG187" s="35">
        <v>0</v>
      </c>
      <c r="CH187" s="35">
        <v>0</v>
      </c>
      <c r="CI187" s="35">
        <v>0</v>
      </c>
      <c r="CJ187" s="35">
        <v>0</v>
      </c>
      <c r="CK187" s="35">
        <v>0</v>
      </c>
      <c r="CL187" s="35">
        <v>1</v>
      </c>
      <c r="CQ187" s="35" t="s">
        <v>1772</v>
      </c>
      <c r="CR187" s="35">
        <v>0</v>
      </c>
      <c r="CS187" s="35">
        <v>0</v>
      </c>
      <c r="CT187" s="35">
        <v>0</v>
      </c>
      <c r="CU187" s="35">
        <v>0</v>
      </c>
      <c r="CV187" s="35">
        <v>0</v>
      </c>
      <c r="CW187" s="35">
        <v>0</v>
      </c>
      <c r="CX187" s="35">
        <v>0</v>
      </c>
      <c r="CY187" s="35">
        <v>0</v>
      </c>
      <c r="CZ187" s="35">
        <v>0</v>
      </c>
      <c r="DA187" s="35">
        <v>0</v>
      </c>
      <c r="DB187" s="35">
        <v>0</v>
      </c>
      <c r="DC187" s="35">
        <v>1</v>
      </c>
      <c r="DD187" s="35">
        <v>0</v>
      </c>
      <c r="DO187" s="35" t="s">
        <v>1280</v>
      </c>
      <c r="DP187" s="35">
        <v>0</v>
      </c>
      <c r="DQ187" s="35">
        <v>0</v>
      </c>
      <c r="DR187" s="35">
        <v>0</v>
      </c>
      <c r="DS187" s="35">
        <v>0</v>
      </c>
      <c r="DT187" s="35">
        <v>0</v>
      </c>
      <c r="DU187" s="35">
        <v>0</v>
      </c>
      <c r="DV187" s="35">
        <v>0</v>
      </c>
      <c r="DW187" s="35">
        <v>0</v>
      </c>
      <c r="DX187" s="35">
        <v>0</v>
      </c>
      <c r="DY187" s="35">
        <v>0</v>
      </c>
      <c r="DZ187" s="35">
        <v>0</v>
      </c>
      <c r="EA187" s="35">
        <v>0</v>
      </c>
      <c r="EB187" s="35">
        <v>0</v>
      </c>
      <c r="EC187" s="35">
        <v>0</v>
      </c>
      <c r="ED187" s="35">
        <v>1</v>
      </c>
      <c r="EE187" s="35">
        <v>0</v>
      </c>
      <c r="EL187" s="35">
        <v>4</v>
      </c>
      <c r="EM187" s="35">
        <v>2</v>
      </c>
      <c r="EN187" s="35">
        <v>3</v>
      </c>
      <c r="EO187" s="35">
        <v>2</v>
      </c>
      <c r="EP187" s="35">
        <v>2</v>
      </c>
      <c r="EQ187" s="35">
        <v>3</v>
      </c>
      <c r="ER187" s="35" t="s">
        <v>1599</v>
      </c>
      <c r="ES187" s="35">
        <v>2</v>
      </c>
      <c r="ET187" s="35">
        <v>3</v>
      </c>
      <c r="EU187" s="35">
        <v>2</v>
      </c>
      <c r="EV187" s="35">
        <v>3</v>
      </c>
      <c r="EW187" s="35" t="s">
        <v>1599</v>
      </c>
      <c r="EX187" s="35" t="s">
        <v>1599</v>
      </c>
      <c r="EY187" s="35" t="s">
        <v>1599</v>
      </c>
      <c r="EZ187" s="35">
        <v>3</v>
      </c>
      <c r="FA187" s="35">
        <v>2</v>
      </c>
      <c r="FB187" s="35">
        <v>2</v>
      </c>
      <c r="FC187" s="35">
        <v>2</v>
      </c>
      <c r="FD187" s="35">
        <v>2</v>
      </c>
      <c r="FE187" s="35">
        <v>2</v>
      </c>
      <c r="FF187" s="35">
        <v>2</v>
      </c>
      <c r="FG187" s="35">
        <v>2</v>
      </c>
      <c r="FH187" s="35" t="s">
        <v>1321</v>
      </c>
      <c r="FI187" s="35" t="s">
        <v>51</v>
      </c>
      <c r="FJ187"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excursionniste</v>
      </c>
      <c r="FK187" s="48" t="str">
        <f>IF(Tableau2[[#This Row],['[tour_exc']]]="excursionniste","exc",IF(Tableau2[[#This Row],['[categorie_corrige']]]="Itinérant","iti","tour"))</f>
        <v>exc</v>
      </c>
      <c r="FL187" s="48" t="str">
        <f>CONCATENATE(Tableau2[[#This Row],['[id_troncon']]],"-",Tableau2[[#This Row],['[profil']]])</f>
        <v>1-exc</v>
      </c>
      <c r="FM187" s="37"/>
      <c r="FN187" s="72" t="s">
        <v>1599</v>
      </c>
      <c r="FS187" s="48" t="str">
        <f>IF(AND(ISTEXT(Tableau2[[#This Row],['[mode_heb_regroupe']]]),Tableau2[[#This Row],['[mode_heb_regroupe']]]="Non marchand"),"Non marchand",IF(AND(ISTEXT(Tableau2[[#This Row],['[mode_heb_regroupe']]]),Tableau2[[#This Row],['[mode_heb_regroupe']]]&lt;&gt;"Non marchand"),"Marchand",""))</f>
        <v/>
      </c>
      <c r="FY187" s="60" t="str">
        <f>IF(ISNUMBER(Tableau2[[#This Row],['[distance_heb_enq']]]),Tableau2[[#This Row],['[distance_heb_enq']]]*(1.1+0.3*EXP(-Tableau2[[#This Row],['[distance_heb_enq']]]/20)),"")</f>
        <v/>
      </c>
      <c r="GM187" s="35"/>
      <c r="GN187" s="35" t="s">
        <v>1599</v>
      </c>
      <c r="GO187" s="35"/>
      <c r="GP187" s="35"/>
      <c r="GQ187" s="35"/>
      <c r="GY187" s="48"/>
      <c r="HB187" s="48" t="str">
        <f>IF(ISNUMBER(Tableau2[[#This Row],['[tour_dep_to']]]),Tableau2[[#This Row],['[tour_dep_to']]]/Tableau2[[#This Row],['[tour_to_nb_jour']]],"")</f>
        <v/>
      </c>
      <c r="HE187" s="20" t="s">
        <v>51</v>
      </c>
      <c r="HF187" s="48" t="str">
        <f>IF(AND(ISTEXT(Tableau2[[#This Row],['[intention_dep']]]),Tableau2[[#This Row],['[tour_exc']]]="excursionniste"),Tableau2[[#This Row],['[intention_dep']]],"")</f>
        <v>Non</v>
      </c>
      <c r="HG187" s="48" t="str">
        <f>IF(AND(ISTEXT(Tableau2[[#This Row],['[intention_dep']]]),Tableau2[[#This Row],['[tour_exc']]]="touriste"),Tableau2[[#This Row],['[intention_dep']]],"")</f>
        <v/>
      </c>
      <c r="HJ187" s="20"/>
      <c r="HN187" s="20" t="s">
        <v>1599</v>
      </c>
      <c r="HO187" s="20"/>
      <c r="HP187" s="20" t="s">
        <v>1599</v>
      </c>
      <c r="HQ187" s="20"/>
      <c r="HR187" s="20" t="s">
        <v>1599</v>
      </c>
      <c r="HS187" s="20"/>
      <c r="HT187" s="20" t="s">
        <v>1599</v>
      </c>
      <c r="HU187" s="20"/>
      <c r="HX187" s="20" t="s">
        <v>1599</v>
      </c>
      <c r="JW187"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
      </c>
      <c r="JX187"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187" s="35" t="s">
        <v>1299</v>
      </c>
      <c r="KA187" s="35">
        <v>0</v>
      </c>
      <c r="KB187" s="35">
        <v>0</v>
      </c>
      <c r="KC187" s="35">
        <v>1</v>
      </c>
      <c r="KD187" s="35"/>
      <c r="KE187" s="48"/>
      <c r="KF187" s="35" t="s">
        <v>839</v>
      </c>
      <c r="KG187" s="48"/>
      <c r="KH187" s="44">
        <v>29250</v>
      </c>
      <c r="KI187" s="35" t="s">
        <v>1281</v>
      </c>
      <c r="KL187" s="48" t="str">
        <f>IF(ISNUMBER(Tableau2[[#This Row],['[distance_domicile_enq']]]),Tableau2[[#This Row],['[distance_domicile_enq']]]*(1.1+0.3*EXP(-Tableau2[[#This Row],['[distance_domicile_enq']]]/20)),"")</f>
        <v/>
      </c>
      <c r="KN187" s="48"/>
      <c r="KO187" s="48"/>
      <c r="KP187" s="35">
        <v>55</v>
      </c>
      <c r="KQ187" s="35" t="s">
        <v>1301</v>
      </c>
      <c r="KR187" s="35" t="s">
        <v>1356</v>
      </c>
      <c r="KS187" s="35"/>
      <c r="KW187" s="35" t="s">
        <v>1310</v>
      </c>
    </row>
    <row r="188" spans="1:311" x14ac:dyDescent="0.2">
      <c r="A188" s="35" t="s">
        <v>1612</v>
      </c>
      <c r="B188" s="35" t="s">
        <v>568</v>
      </c>
      <c r="C188" s="35" t="s">
        <v>342</v>
      </c>
      <c r="D188" s="60">
        <v>1</v>
      </c>
      <c r="E188" s="48">
        <f>Tableau2[[#This Row],['[taille_totale_groupe_corrige']]]/Tableau2[[#This Row],['[nb_repondant_groupe']]]</f>
        <v>1</v>
      </c>
      <c r="F188" s="48"/>
      <c r="G188" s="48" t="str">
        <f>CONCATENATE(Tableau2[[#This Row],['[id_site_enq']]],"-",Tableau2[[#This Row],['[date_enq_num']]],"-",Tableau2[[#This Row],['[categorie_corrige']]])</f>
        <v>1-43207-</v>
      </c>
      <c r="H188" s="61">
        <v>1</v>
      </c>
      <c r="I188" s="35">
        <v>1</v>
      </c>
      <c r="J188" s="35" t="s">
        <v>1054</v>
      </c>
      <c r="K188" s="36">
        <v>43207</v>
      </c>
      <c r="L188" s="37">
        <f t="shared" si="6"/>
        <v>43207</v>
      </c>
      <c r="M188" s="35">
        <v>15</v>
      </c>
      <c r="N188" s="35">
        <v>29</v>
      </c>
      <c r="P188" s="35">
        <v>1</v>
      </c>
      <c r="Q188" s="35">
        <v>1</v>
      </c>
      <c r="R188" s="60" t="str">
        <f>IF(OR(ISNUMBER(Tableau2[[#This Row],['[monvelo_musc']]]),ISNUMBER(Tableau2[[#This Row],['[monvelo_vae']]]),ISNUMBER(Tableau2[[#This Row],['[pret_musc']]]),ISNUMBER(Tableau2[[#This Row],['[pret_vae']]]),ISNUMBER(Tableau2[[#This Row],['[loc_vae']]]),ISNUMBER(Tableau2[[#This Row],['[loc_musc']]])),SUM(Tableau2[[#This Row],['[monvelo_musc']]:['[loc_vae']]]),"")</f>
        <v/>
      </c>
      <c r="S188" s="60" t="str">
        <f>IF(OR(ISNUMBER(Tableau2[[#This Row],['[monvelo_vae']]]),ISNUMBER(Tableau2[[#This Row],['[pret_vae']]]),ISNUMBER(Tableau2[[#This Row],['[loc_vae']]])),Tableau2[[#This Row],['[monvelo_vae']]]+Tableau2[[#This Row],['[pret_vae']]]+Tableau2[[#This Row],['[loc_vae']]],"")</f>
        <v/>
      </c>
      <c r="T188" s="60" t="str">
        <f>IF(OR(ISNUMBER(Tableau2[[#This Row],['[monvelo_musc']]]),ISNUMBER(Tableau2[[#This Row],['[pret_musc']]]),ISNUMBER(Tableau2[[#This Row],['[loc_musc']]])),Tableau2[[#This Row],['[monvelo_musc']]]+Tableau2[[#This Row],['[pret_musc']]]+Tableau2[[#This Row],['[loc_musc']]],"")</f>
        <v/>
      </c>
      <c r="U188" s="60" t="str">
        <f>IF(OR(ISNUMBER(Tableau2[[#This Row],['[loc_musc']]]),ISNUMBER(Tableau2[[#This Row],['[loc_vae']]])),Tableau2[[#This Row],['[loc_musc']]]+Tableau2[[#This Row],['[loc_vae']]],"")</f>
        <v/>
      </c>
      <c r="AL188" s="35" t="s">
        <v>1274</v>
      </c>
      <c r="AM188" s="48" t="s">
        <v>1274</v>
      </c>
      <c r="AN188" s="35" t="s">
        <v>1275</v>
      </c>
      <c r="AP188" s="37">
        <v>10</v>
      </c>
      <c r="AQ188" s="72">
        <v>10</v>
      </c>
      <c r="AR188" s="72">
        <v>10</v>
      </c>
      <c r="AS188" s="72">
        <f>Tableau2[[#This Row],['[km_sortie_corrige']]]*Tableau2[[#This Row],['[coef_red']]]</f>
        <v>0</v>
      </c>
      <c r="AT188" s="72">
        <f>Tableau2[[#This Row],['[km_sortie_corrige']]]*Tableau2[[#This Row],['[coef_red']]]*IF(Tableau2[[#This Row],['[type_trajet']]]="Boucle",0.4,1)</f>
        <v>0</v>
      </c>
      <c r="AU188" s="35" t="s">
        <v>1276</v>
      </c>
      <c r="AW188" s="35" t="s">
        <v>1277</v>
      </c>
      <c r="AX188" s="35">
        <v>1</v>
      </c>
      <c r="AY188" s="35">
        <v>0</v>
      </c>
      <c r="AZ188" s="35">
        <v>0</v>
      </c>
      <c r="BA188" s="35">
        <v>0</v>
      </c>
      <c r="BB188" s="35">
        <v>0</v>
      </c>
      <c r="BC188" s="35">
        <v>0</v>
      </c>
      <c r="BD188" s="35">
        <v>0</v>
      </c>
      <c r="BE188" s="35">
        <v>0</v>
      </c>
      <c r="BH188" s="37">
        <v>0</v>
      </c>
      <c r="BI188" s="48" t="str">
        <f>IF(OR(Tableau2[[#This Row],['[type_groupe']]]="En famille",Tableau2[[#This Row],['[type_groupe']]]="Avec des amis",Tableau2[[#This Row],['[type_groupe']]]="En club",Tableau2[[#This Row],['[type_groupe']]]="En groupe avec une agence ou TO"),"En groupe",Tableau2[[#This Row],['[type_groupe']]])</f>
        <v>Seul</v>
      </c>
      <c r="BJ188"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Seul</v>
      </c>
      <c r="BK188" s="35" t="s">
        <v>1278</v>
      </c>
      <c r="BL188" s="35">
        <v>1</v>
      </c>
      <c r="BM188" s="35">
        <v>0</v>
      </c>
      <c r="BN188" s="35">
        <v>0</v>
      </c>
      <c r="BO188" s="35">
        <v>0</v>
      </c>
      <c r="BP188" s="35">
        <v>0</v>
      </c>
      <c r="BQ188" s="35">
        <v>0</v>
      </c>
      <c r="BR188" s="35">
        <v>0</v>
      </c>
      <c r="BU188" s="72">
        <f>Tableau2[[#This Row],['[nb_enfants']]]+Tableau2[[#This Row],['[nb_adultes']]]</f>
        <v>1</v>
      </c>
      <c r="BV188" s="72">
        <f>Tableau2[[#This Row],['[taille_totale_groupe']]]</f>
        <v>1</v>
      </c>
      <c r="BW188" s="37">
        <v>0</v>
      </c>
      <c r="BX188" s="37">
        <v>1</v>
      </c>
      <c r="BY188" s="35" t="s">
        <v>1675</v>
      </c>
      <c r="BZ188" s="35">
        <v>1</v>
      </c>
      <c r="CA188" s="35">
        <v>0</v>
      </c>
      <c r="CB188" s="35">
        <v>0</v>
      </c>
      <c r="CC188" s="35">
        <v>0</v>
      </c>
      <c r="CD188" s="35">
        <v>0</v>
      </c>
      <c r="CE188" s="35">
        <v>0</v>
      </c>
      <c r="CF188" s="35">
        <v>0</v>
      </c>
      <c r="CG188" s="35">
        <v>1</v>
      </c>
      <c r="CH188" s="35">
        <v>0</v>
      </c>
      <c r="CI188" s="35">
        <v>0</v>
      </c>
      <c r="CJ188" s="35">
        <v>0</v>
      </c>
      <c r="CK188" s="35">
        <v>0</v>
      </c>
      <c r="CL188" s="35">
        <v>0</v>
      </c>
      <c r="CO188" s="35" t="s">
        <v>1291</v>
      </c>
      <c r="CP188" s="35">
        <v>3</v>
      </c>
      <c r="CQ188" s="35" t="s">
        <v>1772</v>
      </c>
      <c r="CR188" s="35">
        <v>0</v>
      </c>
      <c r="CS188" s="35">
        <v>0</v>
      </c>
      <c r="CT188" s="35">
        <v>0</v>
      </c>
      <c r="CU188" s="35">
        <v>0</v>
      </c>
      <c r="CV188" s="35">
        <v>0</v>
      </c>
      <c r="CW188" s="35">
        <v>0</v>
      </c>
      <c r="CX188" s="35">
        <v>0</v>
      </c>
      <c r="CY188" s="35">
        <v>0</v>
      </c>
      <c r="CZ188" s="35">
        <v>0</v>
      </c>
      <c r="DA188" s="35">
        <v>0</v>
      </c>
      <c r="DB188" s="35">
        <v>0</v>
      </c>
      <c r="DC188" s="35">
        <v>1</v>
      </c>
      <c r="DD188" s="35">
        <v>0</v>
      </c>
      <c r="DO188" s="35" t="s">
        <v>1280</v>
      </c>
      <c r="DP188" s="35">
        <v>0</v>
      </c>
      <c r="DQ188" s="35">
        <v>0</v>
      </c>
      <c r="DR188" s="35">
        <v>0</v>
      </c>
      <c r="DS188" s="35">
        <v>0</v>
      </c>
      <c r="DT188" s="35">
        <v>0</v>
      </c>
      <c r="DU188" s="35">
        <v>0</v>
      </c>
      <c r="DV188" s="35">
        <v>0</v>
      </c>
      <c r="DW188" s="35">
        <v>0</v>
      </c>
      <c r="DX188" s="35">
        <v>0</v>
      </c>
      <c r="DY188" s="35">
        <v>0</v>
      </c>
      <c r="DZ188" s="35">
        <v>0</v>
      </c>
      <c r="EA188" s="35">
        <v>0</v>
      </c>
      <c r="EB188" s="35">
        <v>0</v>
      </c>
      <c r="EC188" s="35">
        <v>0</v>
      </c>
      <c r="ED188" s="35">
        <v>1</v>
      </c>
      <c r="EE188" s="35">
        <v>0</v>
      </c>
      <c r="EL188" s="35">
        <v>4</v>
      </c>
      <c r="EM188" s="35">
        <v>3</v>
      </c>
      <c r="EN188" s="35">
        <v>4</v>
      </c>
      <c r="EO188" s="35">
        <v>4</v>
      </c>
      <c r="EP188" s="35">
        <v>3</v>
      </c>
      <c r="EQ188" s="35">
        <v>4</v>
      </c>
      <c r="ER188" s="35" t="s">
        <v>1599</v>
      </c>
      <c r="ES188" s="35" t="s">
        <v>1599</v>
      </c>
      <c r="ET188" s="35" t="s">
        <v>1599</v>
      </c>
      <c r="EU188" s="35" t="s">
        <v>1599</v>
      </c>
      <c r="EV188" s="35" t="s">
        <v>1599</v>
      </c>
      <c r="EW188" s="35" t="s">
        <v>1599</v>
      </c>
      <c r="EX188" s="35" t="s">
        <v>1599</v>
      </c>
      <c r="EY188" s="35" t="s">
        <v>1599</v>
      </c>
      <c r="EZ188" s="35">
        <v>4</v>
      </c>
      <c r="FA188" s="35" t="s">
        <v>1599</v>
      </c>
      <c r="FB188" s="35" t="s">
        <v>1599</v>
      </c>
      <c r="FC188" s="35" t="s">
        <v>1599</v>
      </c>
      <c r="FD188" s="35" t="s">
        <v>1599</v>
      </c>
      <c r="FE188" s="35" t="s">
        <v>1599</v>
      </c>
      <c r="FF188" s="35" t="s">
        <v>1599</v>
      </c>
      <c r="FG188" s="35" t="s">
        <v>1599</v>
      </c>
      <c r="FH188" s="35" t="s">
        <v>1306</v>
      </c>
      <c r="FI188" s="35" t="s">
        <v>54</v>
      </c>
      <c r="FJ188"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touriste</v>
      </c>
      <c r="FK188" s="48" t="str">
        <f>IF(Tableau2[[#This Row],['[tour_exc']]]="excursionniste","exc",IF(Tableau2[[#This Row],['[categorie_corrige']]]="Itinérant","iti","tour"))</f>
        <v>tour</v>
      </c>
      <c r="FL188" s="48" t="str">
        <f>CONCATENATE(Tableau2[[#This Row],['[id_troncon']]],"-",Tableau2[[#This Row],['[profil']]])</f>
        <v>1-tour</v>
      </c>
      <c r="FM188" s="37">
        <v>8</v>
      </c>
      <c r="FN188" s="72">
        <v>8</v>
      </c>
      <c r="FO188" s="35" t="s">
        <v>1355</v>
      </c>
      <c r="FR188" s="48" t="s">
        <v>1427</v>
      </c>
      <c r="FS188" s="48" t="str">
        <f>IF(AND(ISTEXT(Tableau2[[#This Row],['[mode_heb_regroupe']]]),Tableau2[[#This Row],['[mode_heb_regroupe']]]="Non marchand"),"Non marchand",IF(AND(ISTEXT(Tableau2[[#This Row],['[mode_heb_regroupe']]]),Tableau2[[#This Row],['[mode_heb_regroupe']]]&lt;&gt;"Non marchand"),"Marchand",""))</f>
        <v>Non marchand</v>
      </c>
      <c r="FT188" s="35" t="s">
        <v>1342</v>
      </c>
      <c r="FV188" s="35" t="s">
        <v>839</v>
      </c>
      <c r="FY188" s="60" t="str">
        <f>IF(ISNUMBER(Tableau2[[#This Row],['[distance_heb_enq']]]),Tableau2[[#This Row],['[distance_heb_enq']]]*(1.1+0.3*EXP(-Tableau2[[#This Row],['[distance_heb_enq']]]/20)),"")</f>
        <v/>
      </c>
      <c r="FZ188" s="35" t="s">
        <v>1343</v>
      </c>
      <c r="GB188" s="35" t="s">
        <v>1284</v>
      </c>
      <c r="GM188" s="35" t="s">
        <v>1298</v>
      </c>
      <c r="GN188" s="35" t="s">
        <v>201</v>
      </c>
      <c r="GO188" s="35">
        <v>0</v>
      </c>
      <c r="GP188" s="35">
        <v>1</v>
      </c>
      <c r="GQ188" s="35">
        <v>0</v>
      </c>
      <c r="GR188" s="35">
        <v>0</v>
      </c>
      <c r="GS188" s="35">
        <v>0</v>
      </c>
      <c r="GT188" s="35">
        <v>0</v>
      </c>
      <c r="GU188" s="35">
        <v>0</v>
      </c>
      <c r="GV188" s="35">
        <v>0</v>
      </c>
      <c r="GW188" s="35">
        <v>0</v>
      </c>
      <c r="GY188" s="48"/>
      <c r="HB188" s="48" t="str">
        <f>IF(ISNUMBER(Tableau2[[#This Row],['[tour_dep_to']]]),Tableau2[[#This Row],['[tour_dep_to']]]/Tableau2[[#This Row],['[tour_to_nb_jour']]],"")</f>
        <v/>
      </c>
      <c r="HE188" s="20"/>
      <c r="HF188" s="48" t="str">
        <f>IF(AND(ISTEXT(Tableau2[[#This Row],['[intention_dep']]]),Tableau2[[#This Row],['[tour_exc']]]="excursionniste"),Tableau2[[#This Row],['[intention_dep']]],"")</f>
        <v/>
      </c>
      <c r="HG188" s="48" t="str">
        <f>IF(AND(ISTEXT(Tableau2[[#This Row],['[intention_dep']]]),Tableau2[[#This Row],['[tour_exc']]]="touriste"),Tableau2[[#This Row],['[intention_dep']]],"")</f>
        <v/>
      </c>
      <c r="HJ188" s="20">
        <v>0</v>
      </c>
      <c r="HN188" s="20" t="s">
        <v>1599</v>
      </c>
      <c r="HO188" s="20"/>
      <c r="HP188" s="20">
        <v>50</v>
      </c>
      <c r="HQ188" s="20"/>
      <c r="HR188" s="20" t="s">
        <v>1599</v>
      </c>
      <c r="HS188" s="20"/>
      <c r="HT188" s="20">
        <v>30</v>
      </c>
      <c r="HU188" s="20"/>
      <c r="HX188" s="20" t="s">
        <v>1599</v>
      </c>
      <c r="JW188"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pas exploitable</v>
      </c>
      <c r="JX188"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188" s="35" t="s">
        <v>1599</v>
      </c>
      <c r="KA188" s="35"/>
      <c r="KB188" s="35"/>
      <c r="KC188" s="35"/>
      <c r="KD188" s="35"/>
      <c r="KE188" s="48"/>
      <c r="KF188" s="35" t="s">
        <v>1450</v>
      </c>
      <c r="KG188" s="48"/>
      <c r="KH188" s="44">
        <v>93500</v>
      </c>
      <c r="KI188" s="35" t="s">
        <v>1281</v>
      </c>
      <c r="KL188" s="48" t="str">
        <f>IF(ISNUMBER(Tableau2[[#This Row],['[distance_domicile_enq']]]),Tableau2[[#This Row],['[distance_domicile_enq']]]*(1.1+0.3*EXP(-Tableau2[[#This Row],['[distance_domicile_enq']]]/20)),"")</f>
        <v/>
      </c>
      <c r="KN188" s="48"/>
      <c r="KO188" s="48"/>
      <c r="KP188" s="35">
        <v>43</v>
      </c>
      <c r="KQ188" s="35" t="s">
        <v>1301</v>
      </c>
      <c r="KR188" s="35" t="s">
        <v>1302</v>
      </c>
      <c r="KS188" s="35"/>
      <c r="KU188" s="35">
        <v>3500</v>
      </c>
      <c r="KW188" s="35" t="s">
        <v>1284</v>
      </c>
    </row>
    <row r="189" spans="1:311" x14ac:dyDescent="0.2">
      <c r="A189" s="35" t="s">
        <v>1612</v>
      </c>
      <c r="B189" s="35" t="s">
        <v>568</v>
      </c>
      <c r="C189" s="35" t="s">
        <v>345</v>
      </c>
      <c r="D189" s="60">
        <v>1</v>
      </c>
      <c r="E189" s="48">
        <f>Tableau2[[#This Row],['[taille_totale_groupe_corrige']]]/Tableau2[[#This Row],['[nb_repondant_groupe']]]</f>
        <v>2</v>
      </c>
      <c r="F189" s="48"/>
      <c r="G189" s="48" t="str">
        <f>CONCATENATE(Tableau2[[#This Row],['[id_site_enq']]],"-",Tableau2[[#This Row],['[date_enq_num']]],"-",Tableau2[[#This Row],['[categorie_corrige']]])</f>
        <v>1-43207-</v>
      </c>
      <c r="H189" s="61">
        <v>1</v>
      </c>
      <c r="I189" s="35">
        <v>1</v>
      </c>
      <c r="J189" s="35" t="s">
        <v>1054</v>
      </c>
      <c r="K189" s="36">
        <v>43207</v>
      </c>
      <c r="L189" s="37">
        <f t="shared" si="6"/>
        <v>43207</v>
      </c>
      <c r="M189" s="35">
        <v>16</v>
      </c>
      <c r="N189" s="35">
        <v>29</v>
      </c>
      <c r="P189" s="35">
        <v>1</v>
      </c>
      <c r="Q189" s="35">
        <v>1</v>
      </c>
      <c r="R189" s="60" t="str">
        <f>IF(OR(ISNUMBER(Tableau2[[#This Row],['[monvelo_musc']]]),ISNUMBER(Tableau2[[#This Row],['[monvelo_vae']]]),ISNUMBER(Tableau2[[#This Row],['[pret_musc']]]),ISNUMBER(Tableau2[[#This Row],['[pret_vae']]]),ISNUMBER(Tableau2[[#This Row],['[loc_vae']]]),ISNUMBER(Tableau2[[#This Row],['[loc_musc']]])),SUM(Tableau2[[#This Row],['[monvelo_musc']]:['[loc_vae']]]),"")</f>
        <v/>
      </c>
      <c r="S189" s="60" t="str">
        <f>IF(OR(ISNUMBER(Tableau2[[#This Row],['[monvelo_vae']]]),ISNUMBER(Tableau2[[#This Row],['[pret_vae']]]),ISNUMBER(Tableau2[[#This Row],['[loc_vae']]])),Tableau2[[#This Row],['[monvelo_vae']]]+Tableau2[[#This Row],['[pret_vae']]]+Tableau2[[#This Row],['[loc_vae']]],"")</f>
        <v/>
      </c>
      <c r="T189" s="60" t="str">
        <f>IF(OR(ISNUMBER(Tableau2[[#This Row],['[monvelo_musc']]]),ISNUMBER(Tableau2[[#This Row],['[pret_musc']]]),ISNUMBER(Tableau2[[#This Row],['[loc_musc']]])),Tableau2[[#This Row],['[monvelo_musc']]]+Tableau2[[#This Row],['[pret_musc']]]+Tableau2[[#This Row],['[loc_musc']]],"")</f>
        <v/>
      </c>
      <c r="U189" s="60" t="str">
        <f>IF(OR(ISNUMBER(Tableau2[[#This Row],['[loc_musc']]]),ISNUMBER(Tableau2[[#This Row],['[loc_vae']]])),Tableau2[[#This Row],['[loc_musc']]]+Tableau2[[#This Row],['[loc_vae']]],"")</f>
        <v/>
      </c>
      <c r="AL189" s="35" t="s">
        <v>1339</v>
      </c>
      <c r="AM189" s="48" t="s">
        <v>1339</v>
      </c>
      <c r="AN189" s="35" t="s">
        <v>1275</v>
      </c>
      <c r="AP189" s="37">
        <v>13</v>
      </c>
      <c r="AQ189" s="72">
        <v>13</v>
      </c>
      <c r="AR189" s="72">
        <v>13</v>
      </c>
      <c r="AS189" s="72">
        <f>Tableau2[[#This Row],['[km_sortie_corrige']]]*Tableau2[[#This Row],['[coef_red']]]</f>
        <v>0</v>
      </c>
      <c r="AT189" s="72">
        <f>Tableau2[[#This Row],['[km_sortie_corrige']]]*Tableau2[[#This Row],['[coef_red']]]*IF(Tableau2[[#This Row],['[type_trajet']]]="Boucle",0.4,1)</f>
        <v>0</v>
      </c>
      <c r="AU189" s="35" t="s">
        <v>1340</v>
      </c>
      <c r="AW189" s="35" t="s">
        <v>1277</v>
      </c>
      <c r="AX189" s="35">
        <v>1</v>
      </c>
      <c r="AY189" s="35">
        <v>0</v>
      </c>
      <c r="AZ189" s="35">
        <v>0</v>
      </c>
      <c r="BA189" s="35">
        <v>0</v>
      </c>
      <c r="BB189" s="35">
        <v>0</v>
      </c>
      <c r="BC189" s="35">
        <v>0</v>
      </c>
      <c r="BD189" s="35">
        <v>0</v>
      </c>
      <c r="BE189" s="35">
        <v>0</v>
      </c>
      <c r="BI189" s="48" t="str">
        <f>IF(OR(Tableau2[[#This Row],['[type_groupe']]]="En famille",Tableau2[[#This Row],['[type_groupe']]]="Avec des amis",Tableau2[[#This Row],['[type_groupe']]]="En club",Tableau2[[#This Row],['[type_groupe']]]="En groupe avec une agence ou TO"),"En groupe",Tableau2[[#This Row],['[type_groupe']]])</f>
        <v>En couple</v>
      </c>
      <c r="BJ189"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couple</v>
      </c>
      <c r="BK189" s="35" t="s">
        <v>1311</v>
      </c>
      <c r="BL189" s="35">
        <v>0</v>
      </c>
      <c r="BM189" s="35">
        <v>1</v>
      </c>
      <c r="BN189" s="35">
        <v>0</v>
      </c>
      <c r="BO189" s="35">
        <v>0</v>
      </c>
      <c r="BP189" s="35">
        <v>0</v>
      </c>
      <c r="BQ189" s="35">
        <v>0</v>
      </c>
      <c r="BR189" s="35">
        <v>0</v>
      </c>
      <c r="BU189" s="72">
        <f>Tableau2[[#This Row],['[nb_enfants']]]+Tableau2[[#This Row],['[nb_adultes']]]</f>
        <v>2</v>
      </c>
      <c r="BV189" s="72">
        <f>Tableau2[[#This Row],['[taille_totale_groupe']]]</f>
        <v>2</v>
      </c>
      <c r="BW189" s="37">
        <v>0</v>
      </c>
      <c r="BX189" s="37">
        <v>2</v>
      </c>
      <c r="BY189" s="35" t="s">
        <v>1279</v>
      </c>
      <c r="BZ189" s="35">
        <v>0</v>
      </c>
      <c r="CA189" s="35">
        <v>0</v>
      </c>
      <c r="CB189" s="35">
        <v>0</v>
      </c>
      <c r="CC189" s="35">
        <v>0</v>
      </c>
      <c r="CD189" s="35">
        <v>0</v>
      </c>
      <c r="CE189" s="35">
        <v>0</v>
      </c>
      <c r="CF189" s="35">
        <v>0</v>
      </c>
      <c r="CG189" s="35">
        <v>0</v>
      </c>
      <c r="CH189" s="35">
        <v>0</v>
      </c>
      <c r="CI189" s="35">
        <v>0</v>
      </c>
      <c r="CJ189" s="35">
        <v>0</v>
      </c>
      <c r="CK189" s="35">
        <v>0</v>
      </c>
      <c r="CL189" s="35">
        <v>1</v>
      </c>
      <c r="CQ189" s="35" t="s">
        <v>1772</v>
      </c>
      <c r="CR189" s="35">
        <v>0</v>
      </c>
      <c r="CS189" s="35">
        <v>0</v>
      </c>
      <c r="CT189" s="35">
        <v>0</v>
      </c>
      <c r="CU189" s="35">
        <v>0</v>
      </c>
      <c r="CV189" s="35">
        <v>0</v>
      </c>
      <c r="CW189" s="35">
        <v>0</v>
      </c>
      <c r="CX189" s="35">
        <v>0</v>
      </c>
      <c r="CY189" s="35">
        <v>0</v>
      </c>
      <c r="CZ189" s="35">
        <v>0</v>
      </c>
      <c r="DA189" s="35">
        <v>0</v>
      </c>
      <c r="DB189" s="35">
        <v>0</v>
      </c>
      <c r="DC189" s="35">
        <v>1</v>
      </c>
      <c r="DD189" s="35">
        <v>0</v>
      </c>
      <c r="DO189" s="35" t="s">
        <v>1818</v>
      </c>
      <c r="DP189" s="35">
        <v>1</v>
      </c>
      <c r="DQ189" s="35">
        <v>0</v>
      </c>
      <c r="DR189" s="35">
        <v>0</v>
      </c>
      <c r="DS189" s="35">
        <v>0</v>
      </c>
      <c r="DT189" s="35">
        <v>0</v>
      </c>
      <c r="DU189" s="35">
        <v>0</v>
      </c>
      <c r="DV189" s="35">
        <v>0</v>
      </c>
      <c r="DW189" s="35">
        <v>0</v>
      </c>
      <c r="DX189" s="35">
        <v>0</v>
      </c>
      <c r="DY189" s="35">
        <v>0</v>
      </c>
      <c r="DZ189" s="35">
        <v>0</v>
      </c>
      <c r="EA189" s="35">
        <v>0</v>
      </c>
      <c r="EB189" s="35">
        <v>0</v>
      </c>
      <c r="EC189" s="35">
        <v>1</v>
      </c>
      <c r="ED189" s="35">
        <v>1</v>
      </c>
      <c r="EE189" s="35">
        <v>0</v>
      </c>
      <c r="EL189" s="35">
        <v>3</v>
      </c>
      <c r="EM189" s="35">
        <v>3</v>
      </c>
      <c r="EN189" s="35">
        <v>3</v>
      </c>
      <c r="EO189" s="35">
        <v>3</v>
      </c>
      <c r="EP189" s="35">
        <v>3</v>
      </c>
      <c r="EQ189" s="35">
        <v>3</v>
      </c>
      <c r="ER189" s="35" t="s">
        <v>1599</v>
      </c>
      <c r="ES189" s="35" t="s">
        <v>1599</v>
      </c>
      <c r="ET189" s="35" t="s">
        <v>1599</v>
      </c>
      <c r="EU189" s="35" t="s">
        <v>1599</v>
      </c>
      <c r="EV189" s="35" t="s">
        <v>1599</v>
      </c>
      <c r="EW189" s="35" t="s">
        <v>1599</v>
      </c>
      <c r="EX189" s="35" t="s">
        <v>1599</v>
      </c>
      <c r="EY189" s="35" t="s">
        <v>1599</v>
      </c>
      <c r="EZ189" s="35" t="s">
        <v>1599</v>
      </c>
      <c r="FA189" s="35" t="s">
        <v>1599</v>
      </c>
      <c r="FB189" s="35" t="s">
        <v>1599</v>
      </c>
      <c r="FC189" s="35" t="s">
        <v>1599</v>
      </c>
      <c r="FD189" s="35" t="s">
        <v>1599</v>
      </c>
      <c r="FE189" s="35" t="s">
        <v>1599</v>
      </c>
      <c r="FF189" s="35" t="s">
        <v>1599</v>
      </c>
      <c r="FG189" s="35" t="s">
        <v>1599</v>
      </c>
      <c r="FI189" s="35" t="s">
        <v>54</v>
      </c>
      <c r="FJ189"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touriste</v>
      </c>
      <c r="FK189" s="48" t="str">
        <f>IF(Tableau2[[#This Row],['[tour_exc']]]="excursionniste","exc",IF(Tableau2[[#This Row],['[categorie_corrige']]]="Itinérant","iti","tour"))</f>
        <v>tour</v>
      </c>
      <c r="FL189" s="48" t="str">
        <f>CONCATENATE(Tableau2[[#This Row],['[id_troncon']]],"-",Tableau2[[#This Row],['[profil']]])</f>
        <v>1-tour</v>
      </c>
      <c r="FM189" s="37">
        <v>31</v>
      </c>
      <c r="FN189" s="72">
        <v>31</v>
      </c>
      <c r="FO189" s="35" t="s">
        <v>1355</v>
      </c>
      <c r="FR189" s="48" t="s">
        <v>1427</v>
      </c>
      <c r="FS189" s="48" t="str">
        <f>IF(AND(ISTEXT(Tableau2[[#This Row],['[mode_heb_regroupe']]]),Tableau2[[#This Row],['[mode_heb_regroupe']]]="Non marchand"),"Non marchand",IF(AND(ISTEXT(Tableau2[[#This Row],['[mode_heb_regroupe']]]),Tableau2[[#This Row],['[mode_heb_regroupe']]]&lt;&gt;"Non marchand"),"Marchand",""))</f>
        <v>Non marchand</v>
      </c>
      <c r="FT189" s="35" t="s">
        <v>1342</v>
      </c>
      <c r="FV189" s="35" t="s">
        <v>837</v>
      </c>
      <c r="FY189" s="60" t="str">
        <f>IF(ISNUMBER(Tableau2[[#This Row],['[distance_heb_enq']]]),Tableau2[[#This Row],['[distance_heb_enq']]]*(1.1+0.3*EXP(-Tableau2[[#This Row],['[distance_heb_enq']]]/20)),"")</f>
        <v/>
      </c>
      <c r="FZ189" s="35" t="s">
        <v>1306</v>
      </c>
      <c r="GB189" s="35" t="s">
        <v>1352</v>
      </c>
      <c r="GE189" s="35" t="s">
        <v>837</v>
      </c>
      <c r="GM189" s="35" t="s">
        <v>1298</v>
      </c>
      <c r="GN189" s="35" t="s">
        <v>201</v>
      </c>
      <c r="GO189" s="35">
        <v>0</v>
      </c>
      <c r="GP189" s="35">
        <v>1</v>
      </c>
      <c r="GQ189" s="35">
        <v>0</v>
      </c>
      <c r="GR189" s="35">
        <v>0</v>
      </c>
      <c r="GS189" s="35">
        <v>0</v>
      </c>
      <c r="GT189" s="35">
        <v>0</v>
      </c>
      <c r="GU189" s="35">
        <v>0</v>
      </c>
      <c r="GV189" s="35">
        <v>0</v>
      </c>
      <c r="GW189" s="35">
        <v>0</v>
      </c>
      <c r="GY189" s="48"/>
      <c r="HB189" s="48" t="str">
        <f>IF(ISNUMBER(Tableau2[[#This Row],['[tour_dep_to']]]),Tableau2[[#This Row],['[tour_dep_to']]]/Tableau2[[#This Row],['[tour_to_nb_jour']]],"")</f>
        <v/>
      </c>
      <c r="HE189" s="20"/>
      <c r="HF189" s="48" t="str">
        <f>IF(AND(ISTEXT(Tableau2[[#This Row],['[intention_dep']]]),Tableau2[[#This Row],['[tour_exc']]]="excursionniste"),Tableau2[[#This Row],['[intention_dep']]],"")</f>
        <v/>
      </c>
      <c r="HG189" s="48" t="str">
        <f>IF(AND(ISTEXT(Tableau2[[#This Row],['[intention_dep']]]),Tableau2[[#This Row],['[tour_exc']]]="touriste"),Tableau2[[#This Row],['[intention_dep']]],"")</f>
        <v/>
      </c>
      <c r="HJ189" s="20">
        <v>0</v>
      </c>
      <c r="HN189" s="20">
        <v>300</v>
      </c>
      <c r="HO189" s="20"/>
      <c r="HP189" s="20" t="s">
        <v>1599</v>
      </c>
      <c r="HQ189" s="20"/>
      <c r="HR189" s="20">
        <v>50</v>
      </c>
      <c r="HS189" s="20"/>
      <c r="HT189" s="20" t="s">
        <v>1599</v>
      </c>
      <c r="HU189" s="20"/>
      <c r="HX189" s="20" t="s">
        <v>1599</v>
      </c>
      <c r="JW189"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pas exploitable</v>
      </c>
      <c r="JX189"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189" s="35" t="s">
        <v>1299</v>
      </c>
      <c r="KA189" s="35">
        <v>0</v>
      </c>
      <c r="KB189" s="35">
        <v>0</v>
      </c>
      <c r="KC189" s="35">
        <v>1</v>
      </c>
      <c r="KD189" s="35" t="s">
        <v>1554</v>
      </c>
      <c r="KE189" s="48"/>
      <c r="KF189" s="35" t="s">
        <v>1555</v>
      </c>
      <c r="KG189" s="48"/>
      <c r="KH189" s="44">
        <v>73110</v>
      </c>
      <c r="KI189" s="35" t="s">
        <v>1281</v>
      </c>
      <c r="KL189" s="48" t="str">
        <f>IF(ISNUMBER(Tableau2[[#This Row],['[distance_domicile_enq']]]),Tableau2[[#This Row],['[distance_domicile_enq']]]*(1.1+0.3*EXP(-Tableau2[[#This Row],['[distance_domicile_enq']]]/20)),"")</f>
        <v/>
      </c>
      <c r="KN189" s="48"/>
      <c r="KO189" s="48"/>
      <c r="KP189" s="35">
        <v>64</v>
      </c>
      <c r="KQ189" s="35" t="s">
        <v>1301</v>
      </c>
      <c r="KR189" s="35" t="s">
        <v>1283</v>
      </c>
      <c r="KS189" s="35"/>
      <c r="KU189" s="35">
        <v>3800</v>
      </c>
      <c r="KW189" s="35" t="s">
        <v>1310</v>
      </c>
    </row>
    <row r="190" spans="1:311" x14ac:dyDescent="0.2">
      <c r="A190" s="35" t="s">
        <v>1612</v>
      </c>
      <c r="B190" s="35" t="s">
        <v>568</v>
      </c>
      <c r="C190" s="35" t="s">
        <v>354</v>
      </c>
      <c r="D190" s="60">
        <v>1</v>
      </c>
      <c r="E190" s="48">
        <f>Tableau2[[#This Row],['[taille_totale_groupe_corrige']]]/Tableau2[[#This Row],['[nb_repondant_groupe']]]</f>
        <v>1</v>
      </c>
      <c r="F190" s="48"/>
      <c r="G190" s="48" t="str">
        <f>CONCATENATE(Tableau2[[#This Row],['[id_site_enq']]],"-",Tableau2[[#This Row],['[date_enq_num']]],"-",Tableau2[[#This Row],['[categorie_corrige']]])</f>
        <v>1-43207-</v>
      </c>
      <c r="H190" s="61">
        <v>1</v>
      </c>
      <c r="I190" s="35">
        <v>1</v>
      </c>
      <c r="J190" s="35" t="s">
        <v>1054</v>
      </c>
      <c r="K190" s="36">
        <v>43207</v>
      </c>
      <c r="L190" s="37">
        <f t="shared" si="6"/>
        <v>43207</v>
      </c>
      <c r="M190" s="35">
        <v>17</v>
      </c>
      <c r="N190" s="35">
        <v>29</v>
      </c>
      <c r="P190" s="35">
        <v>1</v>
      </c>
      <c r="Q190" s="35">
        <v>1</v>
      </c>
      <c r="R190" s="60" t="str">
        <f>IF(OR(ISNUMBER(Tableau2[[#This Row],['[monvelo_musc']]]),ISNUMBER(Tableau2[[#This Row],['[monvelo_vae']]]),ISNUMBER(Tableau2[[#This Row],['[pret_musc']]]),ISNUMBER(Tableau2[[#This Row],['[pret_vae']]]),ISNUMBER(Tableau2[[#This Row],['[loc_vae']]]),ISNUMBER(Tableau2[[#This Row],['[loc_musc']]])),SUM(Tableau2[[#This Row],['[monvelo_musc']]:['[loc_vae']]]),"")</f>
        <v/>
      </c>
      <c r="S190" s="60" t="str">
        <f>IF(OR(ISNUMBER(Tableau2[[#This Row],['[monvelo_vae']]]),ISNUMBER(Tableau2[[#This Row],['[pret_vae']]]),ISNUMBER(Tableau2[[#This Row],['[loc_vae']]])),Tableau2[[#This Row],['[monvelo_vae']]]+Tableau2[[#This Row],['[pret_vae']]]+Tableau2[[#This Row],['[loc_vae']]],"")</f>
        <v/>
      </c>
      <c r="T190" s="60" t="str">
        <f>IF(OR(ISNUMBER(Tableau2[[#This Row],['[monvelo_musc']]]),ISNUMBER(Tableau2[[#This Row],['[pret_musc']]]),ISNUMBER(Tableau2[[#This Row],['[loc_musc']]])),Tableau2[[#This Row],['[monvelo_musc']]]+Tableau2[[#This Row],['[pret_musc']]]+Tableau2[[#This Row],['[loc_musc']]],"")</f>
        <v/>
      </c>
      <c r="U190" s="60" t="str">
        <f>IF(OR(ISNUMBER(Tableau2[[#This Row],['[loc_musc']]]),ISNUMBER(Tableau2[[#This Row],['[loc_vae']]])),Tableau2[[#This Row],['[loc_musc']]]+Tableau2[[#This Row],['[loc_vae']]],"")</f>
        <v/>
      </c>
      <c r="AL190" s="35" t="s">
        <v>1274</v>
      </c>
      <c r="AM190" s="48" t="s">
        <v>1274</v>
      </c>
      <c r="AN190" s="35" t="s">
        <v>1275</v>
      </c>
      <c r="AP190" s="37">
        <v>5</v>
      </c>
      <c r="AQ190" s="72">
        <v>5</v>
      </c>
      <c r="AR190" s="72">
        <v>5</v>
      </c>
      <c r="AS190" s="72">
        <f>Tableau2[[#This Row],['[km_sortie_corrige']]]*Tableau2[[#This Row],['[coef_red']]]</f>
        <v>0</v>
      </c>
      <c r="AT190" s="72">
        <f>Tableau2[[#This Row],['[km_sortie_corrige']]]*Tableau2[[#This Row],['[coef_red']]]*IF(Tableau2[[#This Row],['[type_trajet']]]="Boucle",0.4,1)</f>
        <v>0</v>
      </c>
      <c r="AU190" s="35" t="s">
        <v>1340</v>
      </c>
      <c r="AW190" s="35" t="s">
        <v>1277</v>
      </c>
      <c r="AX190" s="35">
        <v>1</v>
      </c>
      <c r="AY190" s="35">
        <v>0</v>
      </c>
      <c r="AZ190" s="35">
        <v>0</v>
      </c>
      <c r="BA190" s="35">
        <v>0</v>
      </c>
      <c r="BB190" s="35">
        <v>0</v>
      </c>
      <c r="BC190" s="35">
        <v>0</v>
      </c>
      <c r="BD190" s="35">
        <v>0</v>
      </c>
      <c r="BE190" s="35">
        <v>0</v>
      </c>
      <c r="BI190" s="48" t="str">
        <f>IF(OR(Tableau2[[#This Row],['[type_groupe']]]="En famille",Tableau2[[#This Row],['[type_groupe']]]="Avec des amis",Tableau2[[#This Row],['[type_groupe']]]="En club",Tableau2[[#This Row],['[type_groupe']]]="En groupe avec une agence ou TO"),"En groupe",Tableau2[[#This Row],['[type_groupe']]])</f>
        <v>Seul</v>
      </c>
      <c r="BJ190"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Seul</v>
      </c>
      <c r="BK190" s="35" t="s">
        <v>1278</v>
      </c>
      <c r="BL190" s="35">
        <v>1</v>
      </c>
      <c r="BM190" s="35">
        <v>0</v>
      </c>
      <c r="BN190" s="35">
        <v>0</v>
      </c>
      <c r="BO190" s="35">
        <v>0</v>
      </c>
      <c r="BP190" s="35">
        <v>0</v>
      </c>
      <c r="BQ190" s="35">
        <v>0</v>
      </c>
      <c r="BR190" s="35">
        <v>0</v>
      </c>
      <c r="BU190" s="72">
        <f>Tableau2[[#This Row],['[nb_enfants']]]+Tableau2[[#This Row],['[nb_adultes']]]</f>
        <v>1</v>
      </c>
      <c r="BV190" s="72">
        <f>Tableau2[[#This Row],['[taille_totale_groupe']]]</f>
        <v>1</v>
      </c>
      <c r="BW190" s="37">
        <v>0</v>
      </c>
      <c r="BX190" s="37">
        <v>1</v>
      </c>
      <c r="BY190" s="35" t="s">
        <v>1279</v>
      </c>
      <c r="BZ190" s="35">
        <v>0</v>
      </c>
      <c r="CA190" s="35">
        <v>0</v>
      </c>
      <c r="CB190" s="35">
        <v>0</v>
      </c>
      <c r="CC190" s="35">
        <v>0</v>
      </c>
      <c r="CD190" s="35">
        <v>0</v>
      </c>
      <c r="CE190" s="35">
        <v>0</v>
      </c>
      <c r="CF190" s="35">
        <v>0</v>
      </c>
      <c r="CG190" s="35">
        <v>0</v>
      </c>
      <c r="CH190" s="35">
        <v>0</v>
      </c>
      <c r="CI190" s="35">
        <v>0</v>
      </c>
      <c r="CJ190" s="35">
        <v>0</v>
      </c>
      <c r="CK190" s="35">
        <v>0</v>
      </c>
      <c r="CL190" s="35">
        <v>1</v>
      </c>
      <c r="CQ190" s="35" t="s">
        <v>1772</v>
      </c>
      <c r="CR190" s="35">
        <v>0</v>
      </c>
      <c r="CS190" s="35">
        <v>0</v>
      </c>
      <c r="CT190" s="35">
        <v>0</v>
      </c>
      <c r="CU190" s="35">
        <v>0</v>
      </c>
      <c r="CV190" s="35">
        <v>0</v>
      </c>
      <c r="CW190" s="35">
        <v>0</v>
      </c>
      <c r="CX190" s="35">
        <v>0</v>
      </c>
      <c r="CY190" s="35">
        <v>0</v>
      </c>
      <c r="CZ190" s="35">
        <v>0</v>
      </c>
      <c r="DA190" s="35">
        <v>0</v>
      </c>
      <c r="DB190" s="35">
        <v>0</v>
      </c>
      <c r="DC190" s="35">
        <v>1</v>
      </c>
      <c r="DD190" s="35">
        <v>0</v>
      </c>
      <c r="DO190" s="35" t="s">
        <v>1280</v>
      </c>
      <c r="DP190" s="35">
        <v>0</v>
      </c>
      <c r="DQ190" s="35">
        <v>0</v>
      </c>
      <c r="DR190" s="35">
        <v>0</v>
      </c>
      <c r="DS190" s="35">
        <v>0</v>
      </c>
      <c r="DT190" s="35">
        <v>0</v>
      </c>
      <c r="DU190" s="35">
        <v>0</v>
      </c>
      <c r="DV190" s="35">
        <v>0</v>
      </c>
      <c r="DW190" s="35">
        <v>0</v>
      </c>
      <c r="DX190" s="35">
        <v>0</v>
      </c>
      <c r="DY190" s="35">
        <v>0</v>
      </c>
      <c r="DZ190" s="35">
        <v>0</v>
      </c>
      <c r="EA190" s="35">
        <v>0</v>
      </c>
      <c r="EB190" s="35">
        <v>0</v>
      </c>
      <c r="EC190" s="35">
        <v>0</v>
      </c>
      <c r="ED190" s="35">
        <v>1</v>
      </c>
      <c r="EE190" s="35">
        <v>0</v>
      </c>
      <c r="EL190" s="35">
        <v>4</v>
      </c>
      <c r="EM190" s="35">
        <v>4</v>
      </c>
      <c r="EN190" s="35">
        <v>4</v>
      </c>
      <c r="EO190" s="35">
        <v>4</v>
      </c>
      <c r="EP190" s="35">
        <v>4</v>
      </c>
      <c r="EQ190" s="35">
        <v>4</v>
      </c>
      <c r="ER190" s="35">
        <v>3</v>
      </c>
      <c r="ES190" s="35">
        <v>2</v>
      </c>
      <c r="ET190" s="35">
        <v>3</v>
      </c>
      <c r="EU190" s="35">
        <v>1</v>
      </c>
      <c r="EV190" s="35">
        <v>1</v>
      </c>
      <c r="EW190" s="35">
        <v>3</v>
      </c>
      <c r="EX190" s="35">
        <v>3</v>
      </c>
      <c r="EY190" s="35">
        <v>1</v>
      </c>
      <c r="EZ190" s="35">
        <v>1</v>
      </c>
      <c r="FA190" s="35">
        <v>2</v>
      </c>
      <c r="FB190" s="35">
        <v>3</v>
      </c>
      <c r="FC190" s="35" t="s">
        <v>1599</v>
      </c>
      <c r="FD190" s="35">
        <v>3</v>
      </c>
      <c r="FE190" s="35">
        <v>3</v>
      </c>
      <c r="FF190" s="35">
        <v>3</v>
      </c>
      <c r="FG190" s="35" t="s">
        <v>1599</v>
      </c>
      <c r="FI190" s="35" t="s">
        <v>51</v>
      </c>
      <c r="FJ190"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excursionniste</v>
      </c>
      <c r="FK190" s="48" t="str">
        <f>IF(Tableau2[[#This Row],['[tour_exc']]]="excursionniste","exc",IF(Tableau2[[#This Row],['[categorie_corrige']]]="Itinérant","iti","tour"))</f>
        <v>exc</v>
      </c>
      <c r="FL190" s="48" t="str">
        <f>CONCATENATE(Tableau2[[#This Row],['[id_troncon']]],"-",Tableau2[[#This Row],['[profil']]])</f>
        <v>1-exc</v>
      </c>
      <c r="FM190" s="37"/>
      <c r="FN190" s="72" t="s">
        <v>1599</v>
      </c>
      <c r="FS190" s="48" t="str">
        <f>IF(AND(ISTEXT(Tableau2[[#This Row],['[mode_heb_regroupe']]]),Tableau2[[#This Row],['[mode_heb_regroupe']]]="Non marchand"),"Non marchand",IF(AND(ISTEXT(Tableau2[[#This Row],['[mode_heb_regroupe']]]),Tableau2[[#This Row],['[mode_heb_regroupe']]]&lt;&gt;"Non marchand"),"Marchand",""))</f>
        <v/>
      </c>
      <c r="FY190" s="60" t="str">
        <f>IF(ISNUMBER(Tableau2[[#This Row],['[distance_heb_enq']]]),Tableau2[[#This Row],['[distance_heb_enq']]]*(1.1+0.3*EXP(-Tableau2[[#This Row],['[distance_heb_enq']]]/20)),"")</f>
        <v/>
      </c>
      <c r="GM190" s="35"/>
      <c r="GN190" s="35" t="s">
        <v>1599</v>
      </c>
      <c r="GO190" s="35"/>
      <c r="GP190" s="35"/>
      <c r="GQ190" s="35"/>
      <c r="GY190" s="48"/>
      <c r="HB190" s="48" t="str">
        <f>IF(ISNUMBER(Tableau2[[#This Row],['[tour_dep_to']]]),Tableau2[[#This Row],['[tour_dep_to']]]/Tableau2[[#This Row],['[tour_to_nb_jour']]],"")</f>
        <v/>
      </c>
      <c r="HE190" s="20" t="s">
        <v>51</v>
      </c>
      <c r="HF190" s="48" t="str">
        <f>IF(AND(ISTEXT(Tableau2[[#This Row],['[intention_dep']]]),Tableau2[[#This Row],['[tour_exc']]]="excursionniste"),Tableau2[[#This Row],['[intention_dep']]],"")</f>
        <v>Non</v>
      </c>
      <c r="HG190" s="48" t="str">
        <f>IF(AND(ISTEXT(Tableau2[[#This Row],['[intention_dep']]]),Tableau2[[#This Row],['[tour_exc']]]="touriste"),Tableau2[[#This Row],['[intention_dep']]],"")</f>
        <v/>
      </c>
      <c r="HJ190" s="20"/>
      <c r="HN190" s="20" t="s">
        <v>1599</v>
      </c>
      <c r="HO190" s="20"/>
      <c r="HP190" s="20" t="s">
        <v>1599</v>
      </c>
      <c r="HQ190" s="20"/>
      <c r="HR190" s="20" t="s">
        <v>1599</v>
      </c>
      <c r="HS190" s="20"/>
      <c r="HT190" s="20" t="s">
        <v>1599</v>
      </c>
      <c r="HU190" s="20"/>
      <c r="HX190" s="20" t="s">
        <v>1599</v>
      </c>
      <c r="JW190"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
      </c>
      <c r="JX190"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190" s="35" t="s">
        <v>1299</v>
      </c>
      <c r="KA190" s="35">
        <v>0</v>
      </c>
      <c r="KB190" s="35">
        <v>0</v>
      </c>
      <c r="KC190" s="35">
        <v>1</v>
      </c>
      <c r="KD190" s="35"/>
      <c r="KE190" s="48"/>
      <c r="KF190" s="35" t="s">
        <v>837</v>
      </c>
      <c r="KG190" s="48"/>
      <c r="KH190" s="44">
        <v>29680</v>
      </c>
      <c r="KI190" s="35" t="s">
        <v>1281</v>
      </c>
      <c r="KL190" s="48" t="str">
        <f>IF(ISNUMBER(Tableau2[[#This Row],['[distance_domicile_enq']]]),Tableau2[[#This Row],['[distance_domicile_enq']]]*(1.1+0.3*EXP(-Tableau2[[#This Row],['[distance_domicile_enq']]]/20)),"")</f>
        <v/>
      </c>
      <c r="KN190" s="48"/>
      <c r="KO190" s="48"/>
      <c r="KP190" s="35">
        <v>68</v>
      </c>
      <c r="KQ190" s="35" t="s">
        <v>1301</v>
      </c>
      <c r="KR190" s="35" t="s">
        <v>1283</v>
      </c>
      <c r="KS190" s="35"/>
      <c r="KU190" s="35">
        <v>1600</v>
      </c>
      <c r="KW190" s="35" t="s">
        <v>1310</v>
      </c>
    </row>
    <row r="191" spans="1:311" x14ac:dyDescent="0.2">
      <c r="A191" s="35" t="s">
        <v>1612</v>
      </c>
      <c r="B191" s="35" t="s">
        <v>568</v>
      </c>
      <c r="C191" s="35" t="s">
        <v>358</v>
      </c>
      <c r="D191" s="60">
        <v>2</v>
      </c>
      <c r="E191" s="48">
        <f>Tableau2[[#This Row],['[taille_totale_groupe_corrige']]]/Tableau2[[#This Row],['[nb_repondant_groupe']]]</f>
        <v>1</v>
      </c>
      <c r="F191" s="48"/>
      <c r="G191" s="48" t="str">
        <f>CONCATENATE(Tableau2[[#This Row],['[id_site_enq']]],"-",Tableau2[[#This Row],['[date_enq_num']]],"-",Tableau2[[#This Row],['[categorie_corrige']]])</f>
        <v>1-43207-</v>
      </c>
      <c r="H191" s="61">
        <v>2</v>
      </c>
      <c r="I191" s="35">
        <v>1</v>
      </c>
      <c r="J191" s="35" t="s">
        <v>1054</v>
      </c>
      <c r="K191" s="36">
        <v>43207</v>
      </c>
      <c r="L191" s="37">
        <f t="shared" si="6"/>
        <v>43207</v>
      </c>
      <c r="M191" s="35">
        <v>18</v>
      </c>
      <c r="N191" s="35">
        <v>29</v>
      </c>
      <c r="P191" s="35">
        <v>1</v>
      </c>
      <c r="Q191" s="35">
        <v>1</v>
      </c>
      <c r="R191" s="60" t="str">
        <f>IF(OR(ISNUMBER(Tableau2[[#This Row],['[monvelo_musc']]]),ISNUMBER(Tableau2[[#This Row],['[monvelo_vae']]]),ISNUMBER(Tableau2[[#This Row],['[pret_musc']]]),ISNUMBER(Tableau2[[#This Row],['[pret_vae']]]),ISNUMBER(Tableau2[[#This Row],['[loc_vae']]]),ISNUMBER(Tableau2[[#This Row],['[loc_musc']]])),SUM(Tableau2[[#This Row],['[monvelo_musc']]:['[loc_vae']]]),"")</f>
        <v/>
      </c>
      <c r="S191" s="60" t="str">
        <f>IF(OR(ISNUMBER(Tableau2[[#This Row],['[monvelo_vae']]]),ISNUMBER(Tableau2[[#This Row],['[pret_vae']]]),ISNUMBER(Tableau2[[#This Row],['[loc_vae']]])),Tableau2[[#This Row],['[monvelo_vae']]]+Tableau2[[#This Row],['[pret_vae']]]+Tableau2[[#This Row],['[loc_vae']]],"")</f>
        <v/>
      </c>
      <c r="T191" s="60" t="str">
        <f>IF(OR(ISNUMBER(Tableau2[[#This Row],['[monvelo_musc']]]),ISNUMBER(Tableau2[[#This Row],['[pret_musc']]]),ISNUMBER(Tableau2[[#This Row],['[loc_musc']]])),Tableau2[[#This Row],['[monvelo_musc']]]+Tableau2[[#This Row],['[pret_musc']]]+Tableau2[[#This Row],['[loc_musc']]],"")</f>
        <v/>
      </c>
      <c r="U191" s="60" t="str">
        <f>IF(OR(ISNUMBER(Tableau2[[#This Row],['[loc_musc']]]),ISNUMBER(Tableau2[[#This Row],['[loc_vae']]])),Tableau2[[#This Row],['[loc_musc']]]+Tableau2[[#This Row],['[loc_vae']]],"")</f>
        <v/>
      </c>
      <c r="AL191" s="35" t="s">
        <v>1274</v>
      </c>
      <c r="AM191" s="48" t="s">
        <v>1274</v>
      </c>
      <c r="AN191" s="35" t="s">
        <v>1275</v>
      </c>
      <c r="AP191" s="37">
        <v>8</v>
      </c>
      <c r="AQ191" s="72">
        <v>8</v>
      </c>
      <c r="AR191" s="72">
        <v>8</v>
      </c>
      <c r="AS191" s="72">
        <f>Tableau2[[#This Row],['[km_sortie_corrige']]]*Tableau2[[#This Row],['[coef_red']]]</f>
        <v>0</v>
      </c>
      <c r="AT191" s="72">
        <f>Tableau2[[#This Row],['[km_sortie_corrige']]]*Tableau2[[#This Row],['[coef_red']]]*IF(Tableau2[[#This Row],['[type_trajet']]]="Boucle",0.4,1)</f>
        <v>0</v>
      </c>
      <c r="AU191" s="35" t="s">
        <v>1340</v>
      </c>
      <c r="AW191" s="35" t="s">
        <v>1277</v>
      </c>
      <c r="AX191" s="35">
        <v>1</v>
      </c>
      <c r="AY191" s="35">
        <v>0</v>
      </c>
      <c r="AZ191" s="35">
        <v>0</v>
      </c>
      <c r="BA191" s="35">
        <v>0</v>
      </c>
      <c r="BB191" s="35">
        <v>0</v>
      </c>
      <c r="BC191" s="35">
        <v>0</v>
      </c>
      <c r="BD191" s="35">
        <v>0</v>
      </c>
      <c r="BE191" s="35">
        <v>0</v>
      </c>
      <c r="BH191" s="37">
        <v>4</v>
      </c>
      <c r="BI191" s="48" t="str">
        <f>IF(OR(Tableau2[[#This Row],['[type_groupe']]]="En famille",Tableau2[[#This Row],['[type_groupe']]]="Avec des amis",Tableau2[[#This Row],['[type_groupe']]]="En club",Tableau2[[#This Row],['[type_groupe']]]="En groupe avec une agence ou TO"),"En groupe",Tableau2[[#This Row],['[type_groupe']]])</f>
        <v>En couple</v>
      </c>
      <c r="BJ191"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couple</v>
      </c>
      <c r="BK191" s="35" t="s">
        <v>1311</v>
      </c>
      <c r="BL191" s="35">
        <v>0</v>
      </c>
      <c r="BM191" s="35">
        <v>1</v>
      </c>
      <c r="BN191" s="35">
        <v>0</v>
      </c>
      <c r="BO191" s="35">
        <v>0</v>
      </c>
      <c r="BP191" s="35">
        <v>0</v>
      </c>
      <c r="BQ191" s="35">
        <v>0</v>
      </c>
      <c r="BR191" s="35">
        <v>0</v>
      </c>
      <c r="BU191" s="72">
        <f>Tableau2[[#This Row],['[nb_enfants']]]+Tableau2[[#This Row],['[nb_adultes']]]</f>
        <v>2</v>
      </c>
      <c r="BV191" s="72">
        <f>Tableau2[[#This Row],['[taille_totale_groupe']]]</f>
        <v>2</v>
      </c>
      <c r="BW191" s="37">
        <v>0</v>
      </c>
      <c r="BX191" s="37">
        <v>2</v>
      </c>
      <c r="BY191" s="35" t="s">
        <v>1279</v>
      </c>
      <c r="BZ191" s="35">
        <v>0</v>
      </c>
      <c r="CA191" s="35">
        <v>0</v>
      </c>
      <c r="CB191" s="35">
        <v>0</v>
      </c>
      <c r="CC191" s="35">
        <v>0</v>
      </c>
      <c r="CD191" s="35">
        <v>0</v>
      </c>
      <c r="CE191" s="35">
        <v>0</v>
      </c>
      <c r="CF191" s="35">
        <v>0</v>
      </c>
      <c r="CG191" s="35">
        <v>0</v>
      </c>
      <c r="CH191" s="35">
        <v>0</v>
      </c>
      <c r="CI191" s="35">
        <v>0</v>
      </c>
      <c r="CJ191" s="35">
        <v>0</v>
      </c>
      <c r="CK191" s="35">
        <v>0</v>
      </c>
      <c r="CL191" s="35">
        <v>1</v>
      </c>
      <c r="CQ191" s="35" t="s">
        <v>1772</v>
      </c>
      <c r="CR191" s="35">
        <v>0</v>
      </c>
      <c r="CS191" s="35">
        <v>0</v>
      </c>
      <c r="CT191" s="35">
        <v>0</v>
      </c>
      <c r="CU191" s="35">
        <v>0</v>
      </c>
      <c r="CV191" s="35">
        <v>0</v>
      </c>
      <c r="CW191" s="35">
        <v>0</v>
      </c>
      <c r="CX191" s="35">
        <v>0</v>
      </c>
      <c r="CY191" s="35">
        <v>0</v>
      </c>
      <c r="CZ191" s="35">
        <v>0</v>
      </c>
      <c r="DA191" s="35">
        <v>0</v>
      </c>
      <c r="DB191" s="35">
        <v>0</v>
      </c>
      <c r="DC191" s="35">
        <v>1</v>
      </c>
      <c r="DD191" s="35">
        <v>0</v>
      </c>
      <c r="DO191" s="35" t="s">
        <v>1280</v>
      </c>
      <c r="DP191" s="35">
        <v>0</v>
      </c>
      <c r="DQ191" s="35">
        <v>0</v>
      </c>
      <c r="DR191" s="35">
        <v>0</v>
      </c>
      <c r="DS191" s="35">
        <v>0</v>
      </c>
      <c r="DT191" s="35">
        <v>0</v>
      </c>
      <c r="DU191" s="35">
        <v>0</v>
      </c>
      <c r="DV191" s="35">
        <v>0</v>
      </c>
      <c r="DW191" s="35">
        <v>0</v>
      </c>
      <c r="DX191" s="35">
        <v>0</v>
      </c>
      <c r="DY191" s="35">
        <v>0</v>
      </c>
      <c r="DZ191" s="35">
        <v>0</v>
      </c>
      <c r="EA191" s="35">
        <v>0</v>
      </c>
      <c r="EB191" s="35">
        <v>0</v>
      </c>
      <c r="EC191" s="35">
        <v>0</v>
      </c>
      <c r="ED191" s="35">
        <v>1</v>
      </c>
      <c r="EE191" s="35">
        <v>0</v>
      </c>
      <c r="EL191" s="35">
        <v>4</v>
      </c>
      <c r="EM191" s="35">
        <v>3</v>
      </c>
      <c r="EN191" s="35">
        <v>3</v>
      </c>
      <c r="EO191" s="35">
        <v>2</v>
      </c>
      <c r="EP191" s="35">
        <v>3</v>
      </c>
      <c r="EQ191" s="35">
        <v>2</v>
      </c>
      <c r="ER191" s="35" t="s">
        <v>1599</v>
      </c>
      <c r="ES191" s="35" t="s">
        <v>1599</v>
      </c>
      <c r="ET191" s="35">
        <v>3</v>
      </c>
      <c r="EU191" s="35">
        <v>2</v>
      </c>
      <c r="EV191" s="35" t="s">
        <v>1599</v>
      </c>
      <c r="EW191" s="35" t="s">
        <v>1599</v>
      </c>
      <c r="EX191" s="35" t="s">
        <v>1599</v>
      </c>
      <c r="EY191" s="35" t="s">
        <v>1599</v>
      </c>
      <c r="EZ191" s="35" t="s">
        <v>1599</v>
      </c>
      <c r="FA191" s="35" t="s">
        <v>1599</v>
      </c>
      <c r="FB191" s="35" t="s">
        <v>1599</v>
      </c>
      <c r="FC191" s="35" t="s">
        <v>1599</v>
      </c>
      <c r="FD191" s="35" t="s">
        <v>1599</v>
      </c>
      <c r="FE191" s="35" t="s">
        <v>1599</v>
      </c>
      <c r="FF191" s="35" t="s">
        <v>1599</v>
      </c>
      <c r="FG191" s="35" t="s">
        <v>1599</v>
      </c>
      <c r="FI191" s="35" t="s">
        <v>51</v>
      </c>
      <c r="FJ191"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excursionniste</v>
      </c>
      <c r="FK191" s="48" t="str">
        <f>IF(Tableau2[[#This Row],['[tour_exc']]]="excursionniste","exc",IF(Tableau2[[#This Row],['[categorie_corrige']]]="Itinérant","iti","tour"))</f>
        <v>exc</v>
      </c>
      <c r="FL191" s="48" t="str">
        <f>CONCATENATE(Tableau2[[#This Row],['[id_troncon']]],"-",Tableau2[[#This Row],['[profil']]])</f>
        <v>1-exc</v>
      </c>
      <c r="FM191" s="37"/>
      <c r="FN191" s="72" t="s">
        <v>1599</v>
      </c>
      <c r="FS191" s="48" t="str">
        <f>IF(AND(ISTEXT(Tableau2[[#This Row],['[mode_heb_regroupe']]]),Tableau2[[#This Row],['[mode_heb_regroupe']]]="Non marchand"),"Non marchand",IF(AND(ISTEXT(Tableau2[[#This Row],['[mode_heb_regroupe']]]),Tableau2[[#This Row],['[mode_heb_regroupe']]]&lt;&gt;"Non marchand"),"Marchand",""))</f>
        <v/>
      </c>
      <c r="FY191" s="60" t="str">
        <f>IF(ISNUMBER(Tableau2[[#This Row],['[distance_heb_enq']]]),Tableau2[[#This Row],['[distance_heb_enq']]]*(1.1+0.3*EXP(-Tableau2[[#This Row],['[distance_heb_enq']]]/20)),"")</f>
        <v/>
      </c>
      <c r="GM191" s="35"/>
      <c r="GN191" s="35" t="s">
        <v>1599</v>
      </c>
      <c r="GO191" s="35"/>
      <c r="GP191" s="35"/>
      <c r="GQ191" s="35"/>
      <c r="GY191" s="48"/>
      <c r="HB191" s="48" t="str">
        <f>IF(ISNUMBER(Tableau2[[#This Row],['[tour_dep_to']]]),Tableau2[[#This Row],['[tour_dep_to']]]/Tableau2[[#This Row],['[tour_to_nb_jour']]],"")</f>
        <v/>
      </c>
      <c r="HE191" s="20" t="s">
        <v>51</v>
      </c>
      <c r="HF191" s="48" t="str">
        <f>IF(AND(ISTEXT(Tableau2[[#This Row],['[intention_dep']]]),Tableau2[[#This Row],['[tour_exc']]]="excursionniste"),Tableau2[[#This Row],['[intention_dep']]],"")</f>
        <v>Non</v>
      </c>
      <c r="HG191" s="48" t="str">
        <f>IF(AND(ISTEXT(Tableau2[[#This Row],['[intention_dep']]]),Tableau2[[#This Row],['[tour_exc']]]="touriste"),Tableau2[[#This Row],['[intention_dep']]],"")</f>
        <v/>
      </c>
      <c r="HJ191" s="20"/>
      <c r="HN191" s="20" t="s">
        <v>1599</v>
      </c>
      <c r="HO191" s="20"/>
      <c r="HP191" s="20" t="s">
        <v>1599</v>
      </c>
      <c r="HQ191" s="20"/>
      <c r="HR191" s="20" t="s">
        <v>1599</v>
      </c>
      <c r="HS191" s="20"/>
      <c r="HT191" s="20" t="s">
        <v>1599</v>
      </c>
      <c r="HU191" s="20"/>
      <c r="HX191" s="20" t="s">
        <v>1599</v>
      </c>
      <c r="JW191"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
      </c>
      <c r="JX191"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191" s="35" t="s">
        <v>1299</v>
      </c>
      <c r="KA191" s="35">
        <v>0</v>
      </c>
      <c r="KB191" s="35">
        <v>0</v>
      </c>
      <c r="KC191" s="35">
        <v>1</v>
      </c>
      <c r="KD191" s="35"/>
      <c r="KE191" s="48"/>
      <c r="KF191" s="35" t="s">
        <v>837</v>
      </c>
      <c r="KG191" s="48"/>
      <c r="KH191" s="44">
        <v>29680</v>
      </c>
      <c r="KI191" s="35" t="s">
        <v>1281</v>
      </c>
      <c r="KL191" s="48" t="str">
        <f>IF(ISNUMBER(Tableau2[[#This Row],['[distance_domicile_enq']]]),Tableau2[[#This Row],['[distance_domicile_enq']]]*(1.1+0.3*EXP(-Tableau2[[#This Row],['[distance_domicile_enq']]]/20)),"")</f>
        <v/>
      </c>
      <c r="KN191" s="48"/>
      <c r="KO191" s="48"/>
      <c r="KP191" s="35">
        <v>70</v>
      </c>
      <c r="KQ191" s="35" t="s">
        <v>1301</v>
      </c>
      <c r="KR191" s="35" t="s">
        <v>1283</v>
      </c>
      <c r="KS191" s="35"/>
      <c r="KY191" s="35" t="s">
        <v>1556</v>
      </c>
    </row>
    <row r="192" spans="1:311" x14ac:dyDescent="0.2">
      <c r="A192" s="35" t="s">
        <v>1612</v>
      </c>
      <c r="B192" s="35" t="s">
        <v>568</v>
      </c>
      <c r="C192" s="35" t="s">
        <v>360</v>
      </c>
      <c r="D192" s="60">
        <v>2</v>
      </c>
      <c r="E192" s="48">
        <f>Tableau2[[#This Row],['[taille_totale_groupe_corrige']]]/Tableau2[[#This Row],['[nb_repondant_groupe']]]</f>
        <v>1</v>
      </c>
      <c r="F192" s="48"/>
      <c r="G192" s="48" t="str">
        <f>CONCATENATE(Tableau2[[#This Row],['[id_site_enq']]],"-",Tableau2[[#This Row],['[date_enq_num']]],"-",Tableau2[[#This Row],['[categorie_corrige']]])</f>
        <v>1-43207-</v>
      </c>
      <c r="H192" s="61">
        <v>2</v>
      </c>
      <c r="I192" s="35">
        <v>1</v>
      </c>
      <c r="J192" s="35" t="s">
        <v>1054</v>
      </c>
      <c r="K192" s="36">
        <v>43207</v>
      </c>
      <c r="L192" s="37">
        <f t="shared" si="6"/>
        <v>43207</v>
      </c>
      <c r="M192" s="35">
        <v>18</v>
      </c>
      <c r="N192" s="35">
        <v>29</v>
      </c>
      <c r="P192" s="35">
        <v>1</v>
      </c>
      <c r="Q192" s="35">
        <v>1</v>
      </c>
      <c r="R192" s="60" t="str">
        <f>IF(OR(ISNUMBER(Tableau2[[#This Row],['[monvelo_musc']]]),ISNUMBER(Tableau2[[#This Row],['[monvelo_vae']]]),ISNUMBER(Tableau2[[#This Row],['[pret_musc']]]),ISNUMBER(Tableau2[[#This Row],['[pret_vae']]]),ISNUMBER(Tableau2[[#This Row],['[loc_vae']]]),ISNUMBER(Tableau2[[#This Row],['[loc_musc']]])),SUM(Tableau2[[#This Row],['[monvelo_musc']]:['[loc_vae']]]),"")</f>
        <v/>
      </c>
      <c r="S192" s="60" t="str">
        <f>IF(OR(ISNUMBER(Tableau2[[#This Row],['[monvelo_vae']]]),ISNUMBER(Tableau2[[#This Row],['[pret_vae']]]),ISNUMBER(Tableau2[[#This Row],['[loc_vae']]])),Tableau2[[#This Row],['[monvelo_vae']]]+Tableau2[[#This Row],['[pret_vae']]]+Tableau2[[#This Row],['[loc_vae']]],"")</f>
        <v/>
      </c>
      <c r="T192" s="60" t="str">
        <f>IF(OR(ISNUMBER(Tableau2[[#This Row],['[monvelo_musc']]]),ISNUMBER(Tableau2[[#This Row],['[pret_musc']]]),ISNUMBER(Tableau2[[#This Row],['[loc_musc']]])),Tableau2[[#This Row],['[monvelo_musc']]]+Tableau2[[#This Row],['[pret_musc']]]+Tableau2[[#This Row],['[loc_musc']]],"")</f>
        <v/>
      </c>
      <c r="U192" s="60" t="str">
        <f>IF(OR(ISNUMBER(Tableau2[[#This Row],['[loc_musc']]]),ISNUMBER(Tableau2[[#This Row],['[loc_vae']]])),Tableau2[[#This Row],['[loc_musc']]]+Tableau2[[#This Row],['[loc_vae']]],"")</f>
        <v/>
      </c>
      <c r="AL192" s="35" t="s">
        <v>1274</v>
      </c>
      <c r="AM192" s="48" t="s">
        <v>1274</v>
      </c>
      <c r="AN192" s="35" t="s">
        <v>1275</v>
      </c>
      <c r="AP192" s="37">
        <v>8</v>
      </c>
      <c r="AQ192" s="72">
        <v>8</v>
      </c>
      <c r="AR192" s="72">
        <v>8</v>
      </c>
      <c r="AS192" s="72">
        <f>Tableau2[[#This Row],['[km_sortie_corrige']]]*Tableau2[[#This Row],['[coef_red']]]</f>
        <v>0</v>
      </c>
      <c r="AT192" s="72">
        <f>Tableau2[[#This Row],['[km_sortie_corrige']]]*Tableau2[[#This Row],['[coef_red']]]*IF(Tableau2[[#This Row],['[type_trajet']]]="Boucle",0.4,1)</f>
        <v>0</v>
      </c>
      <c r="AU192" s="35" t="s">
        <v>1340</v>
      </c>
      <c r="AW192" s="35" t="s">
        <v>1277</v>
      </c>
      <c r="AX192" s="35">
        <v>1</v>
      </c>
      <c r="AY192" s="35">
        <v>0</v>
      </c>
      <c r="AZ192" s="35">
        <v>0</v>
      </c>
      <c r="BA192" s="35">
        <v>0</v>
      </c>
      <c r="BB192" s="35">
        <v>0</v>
      </c>
      <c r="BC192" s="35">
        <v>0</v>
      </c>
      <c r="BD192" s="35">
        <v>0</v>
      </c>
      <c r="BE192" s="35">
        <v>0</v>
      </c>
      <c r="BH192" s="37">
        <v>8</v>
      </c>
      <c r="BI192" s="48" t="str">
        <f>IF(OR(Tableau2[[#This Row],['[type_groupe']]]="En famille",Tableau2[[#This Row],['[type_groupe']]]="Avec des amis",Tableau2[[#This Row],['[type_groupe']]]="En club",Tableau2[[#This Row],['[type_groupe']]]="En groupe avec une agence ou TO"),"En groupe",Tableau2[[#This Row],['[type_groupe']]])</f>
        <v>En groupe</v>
      </c>
      <c r="BJ192"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groupe</v>
      </c>
      <c r="BK192" s="35" t="s">
        <v>1329</v>
      </c>
      <c r="BL192" s="35">
        <v>0</v>
      </c>
      <c r="BM192" s="35">
        <v>0</v>
      </c>
      <c r="BN192" s="35">
        <v>0</v>
      </c>
      <c r="BO192" s="35">
        <v>1</v>
      </c>
      <c r="BP192" s="35">
        <v>0</v>
      </c>
      <c r="BQ192" s="35">
        <v>0</v>
      </c>
      <c r="BR192" s="35">
        <v>0</v>
      </c>
      <c r="BU192" s="72">
        <f>Tableau2[[#This Row],['[nb_enfants']]]+Tableau2[[#This Row],['[nb_adultes']]]</f>
        <v>2</v>
      </c>
      <c r="BV192" s="72">
        <f>Tableau2[[#This Row],['[taille_totale_groupe']]]</f>
        <v>2</v>
      </c>
      <c r="BW192" s="37">
        <v>0</v>
      </c>
      <c r="BX192" s="37">
        <v>2</v>
      </c>
      <c r="BY192" s="35" t="s">
        <v>1279</v>
      </c>
      <c r="BZ192" s="35">
        <v>0</v>
      </c>
      <c r="CA192" s="35">
        <v>0</v>
      </c>
      <c r="CB192" s="35">
        <v>0</v>
      </c>
      <c r="CC192" s="35">
        <v>0</v>
      </c>
      <c r="CD192" s="35">
        <v>0</v>
      </c>
      <c r="CE192" s="35">
        <v>0</v>
      </c>
      <c r="CF192" s="35">
        <v>0</v>
      </c>
      <c r="CG192" s="35">
        <v>0</v>
      </c>
      <c r="CH192" s="35">
        <v>0</v>
      </c>
      <c r="CI192" s="35">
        <v>0</v>
      </c>
      <c r="CJ192" s="35">
        <v>0</v>
      </c>
      <c r="CK192" s="35">
        <v>0</v>
      </c>
      <c r="CL192" s="35">
        <v>1</v>
      </c>
      <c r="CQ192" s="35" t="s">
        <v>1772</v>
      </c>
      <c r="CR192" s="35">
        <v>0</v>
      </c>
      <c r="CS192" s="35">
        <v>0</v>
      </c>
      <c r="CT192" s="35">
        <v>0</v>
      </c>
      <c r="CU192" s="35">
        <v>0</v>
      </c>
      <c r="CV192" s="35">
        <v>0</v>
      </c>
      <c r="CW192" s="35">
        <v>0</v>
      </c>
      <c r="CX192" s="35">
        <v>0</v>
      </c>
      <c r="CY192" s="35">
        <v>0</v>
      </c>
      <c r="CZ192" s="35">
        <v>0</v>
      </c>
      <c r="DA192" s="35">
        <v>0</v>
      </c>
      <c r="DB192" s="35">
        <v>0</v>
      </c>
      <c r="DC192" s="35">
        <v>1</v>
      </c>
      <c r="DD192" s="35">
        <v>0</v>
      </c>
      <c r="DO192" s="35" t="s">
        <v>1280</v>
      </c>
      <c r="DP192" s="35">
        <v>0</v>
      </c>
      <c r="DQ192" s="35">
        <v>0</v>
      </c>
      <c r="DR192" s="35">
        <v>0</v>
      </c>
      <c r="DS192" s="35">
        <v>0</v>
      </c>
      <c r="DT192" s="35">
        <v>0</v>
      </c>
      <c r="DU192" s="35">
        <v>0</v>
      </c>
      <c r="DV192" s="35">
        <v>0</v>
      </c>
      <c r="DW192" s="35">
        <v>0</v>
      </c>
      <c r="DX192" s="35">
        <v>0</v>
      </c>
      <c r="DY192" s="35">
        <v>0</v>
      </c>
      <c r="DZ192" s="35">
        <v>0</v>
      </c>
      <c r="EA192" s="35">
        <v>0</v>
      </c>
      <c r="EB192" s="35">
        <v>0</v>
      </c>
      <c r="EC192" s="35">
        <v>0</v>
      </c>
      <c r="ED192" s="35">
        <v>1</v>
      </c>
      <c r="EE192" s="35">
        <v>0</v>
      </c>
      <c r="EL192" s="35">
        <v>4</v>
      </c>
      <c r="EM192" s="35">
        <v>4</v>
      </c>
      <c r="EN192" s="35">
        <v>3</v>
      </c>
      <c r="EO192" s="35">
        <v>2</v>
      </c>
      <c r="EP192" s="35">
        <v>1</v>
      </c>
      <c r="EQ192" s="35">
        <v>4</v>
      </c>
      <c r="ER192" s="35" t="s">
        <v>1599</v>
      </c>
      <c r="ES192" s="35">
        <v>3</v>
      </c>
      <c r="ET192" s="35">
        <v>3</v>
      </c>
      <c r="EU192" s="35">
        <v>1</v>
      </c>
      <c r="EV192" s="35" t="s">
        <v>1599</v>
      </c>
      <c r="EW192" s="35" t="s">
        <v>1599</v>
      </c>
      <c r="EX192" s="35" t="s">
        <v>1599</v>
      </c>
      <c r="EY192" s="35" t="s">
        <v>1599</v>
      </c>
      <c r="EZ192" s="35">
        <v>2</v>
      </c>
      <c r="FA192" s="35" t="s">
        <v>1599</v>
      </c>
      <c r="FB192" s="35">
        <v>2</v>
      </c>
      <c r="FC192" s="35" t="s">
        <v>1599</v>
      </c>
      <c r="FD192" s="35" t="s">
        <v>1599</v>
      </c>
      <c r="FE192" s="35" t="s">
        <v>1599</v>
      </c>
      <c r="FF192" s="35" t="s">
        <v>1599</v>
      </c>
      <c r="FG192" s="35" t="s">
        <v>1599</v>
      </c>
      <c r="FH192" s="35" t="s">
        <v>1881</v>
      </c>
      <c r="FI192" s="35" t="s">
        <v>51</v>
      </c>
      <c r="FJ192"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excursionniste</v>
      </c>
      <c r="FK192" s="48" t="str">
        <f>IF(Tableau2[[#This Row],['[tour_exc']]]="excursionniste","exc",IF(Tableau2[[#This Row],['[categorie_corrige']]]="Itinérant","iti","tour"))</f>
        <v>exc</v>
      </c>
      <c r="FL192" s="48" t="str">
        <f>CONCATENATE(Tableau2[[#This Row],['[id_troncon']]],"-",Tableau2[[#This Row],['[profil']]])</f>
        <v>1-exc</v>
      </c>
      <c r="FM192" s="37"/>
      <c r="FN192" s="72" t="s">
        <v>1599</v>
      </c>
      <c r="FS192" s="48" t="str">
        <f>IF(AND(ISTEXT(Tableau2[[#This Row],['[mode_heb_regroupe']]]),Tableau2[[#This Row],['[mode_heb_regroupe']]]="Non marchand"),"Non marchand",IF(AND(ISTEXT(Tableau2[[#This Row],['[mode_heb_regroupe']]]),Tableau2[[#This Row],['[mode_heb_regroupe']]]&lt;&gt;"Non marchand"),"Marchand",""))</f>
        <v/>
      </c>
      <c r="FY192" s="60" t="str">
        <f>IF(ISNUMBER(Tableau2[[#This Row],['[distance_heb_enq']]]),Tableau2[[#This Row],['[distance_heb_enq']]]*(1.1+0.3*EXP(-Tableau2[[#This Row],['[distance_heb_enq']]]/20)),"")</f>
        <v/>
      </c>
      <c r="GM192" s="35"/>
      <c r="GN192" s="35" t="s">
        <v>1599</v>
      </c>
      <c r="GO192" s="35"/>
      <c r="GP192" s="35"/>
      <c r="GQ192" s="35"/>
      <c r="GY192" s="48"/>
      <c r="HB192" s="48" t="str">
        <f>IF(ISNUMBER(Tableau2[[#This Row],['[tour_dep_to']]]),Tableau2[[#This Row],['[tour_dep_to']]]/Tableau2[[#This Row],['[tour_to_nb_jour']]],"")</f>
        <v/>
      </c>
      <c r="HE192" s="20" t="s">
        <v>51</v>
      </c>
      <c r="HF192" s="48" t="str">
        <f>IF(AND(ISTEXT(Tableau2[[#This Row],['[intention_dep']]]),Tableau2[[#This Row],['[tour_exc']]]="excursionniste"),Tableau2[[#This Row],['[intention_dep']]],"")</f>
        <v>Non</v>
      </c>
      <c r="HG192" s="48" t="str">
        <f>IF(AND(ISTEXT(Tableau2[[#This Row],['[intention_dep']]]),Tableau2[[#This Row],['[tour_exc']]]="touriste"),Tableau2[[#This Row],['[intention_dep']]],"")</f>
        <v/>
      </c>
      <c r="HJ192" s="20"/>
      <c r="HN192" s="20" t="s">
        <v>1599</v>
      </c>
      <c r="HO192" s="20"/>
      <c r="HP192" s="20" t="s">
        <v>1599</v>
      </c>
      <c r="HQ192" s="20"/>
      <c r="HR192" s="20" t="s">
        <v>1599</v>
      </c>
      <c r="HS192" s="20"/>
      <c r="HT192" s="20" t="s">
        <v>1599</v>
      </c>
      <c r="HU192" s="20"/>
      <c r="HX192" s="20" t="s">
        <v>1599</v>
      </c>
      <c r="JW192"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
      </c>
      <c r="JX192"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192" s="35" t="s">
        <v>1599</v>
      </c>
      <c r="KA192" s="35"/>
      <c r="KB192" s="35"/>
      <c r="KC192" s="35"/>
      <c r="KD192" s="35"/>
      <c r="KE192" s="48"/>
      <c r="KG192" s="48"/>
      <c r="KH192" s="44"/>
      <c r="KL192" s="48" t="str">
        <f>IF(ISNUMBER(Tableau2[[#This Row],['[distance_domicile_enq']]]),Tableau2[[#This Row],['[distance_domicile_enq']]]*(1.1+0.3*EXP(-Tableau2[[#This Row],['[distance_domicile_enq']]]/20)),"")</f>
        <v/>
      </c>
      <c r="KN192" s="48"/>
      <c r="KO192" s="48"/>
      <c r="KP192" s="35"/>
      <c r="KQ192" s="35"/>
      <c r="KR192" s="35"/>
      <c r="KS192" s="35"/>
    </row>
    <row r="193" spans="1:311" x14ac:dyDescent="0.2">
      <c r="A193" s="35" t="s">
        <v>1612</v>
      </c>
      <c r="B193" s="35" t="s">
        <v>568</v>
      </c>
      <c r="C193" s="35" t="s">
        <v>374</v>
      </c>
      <c r="D193" s="60">
        <v>1</v>
      </c>
      <c r="E193" s="48">
        <f>Tableau2[[#This Row],['[taille_totale_groupe_corrige']]]/Tableau2[[#This Row],['[nb_repondant_groupe']]]</f>
        <v>2</v>
      </c>
      <c r="F193" s="48"/>
      <c r="G193" s="48" t="str">
        <f>CONCATENATE(Tableau2[[#This Row],['[id_site_enq']]],"-",Tableau2[[#This Row],['[date_enq_num']]],"-",Tableau2[[#This Row],['[categorie_corrige']]])</f>
        <v>1-43317-</v>
      </c>
      <c r="H193" s="61">
        <v>1</v>
      </c>
      <c r="I193" s="35">
        <v>1</v>
      </c>
      <c r="J193" s="35" t="s">
        <v>1054</v>
      </c>
      <c r="K193" s="36">
        <v>43317</v>
      </c>
      <c r="L193" s="37">
        <f t="shared" si="6"/>
        <v>43317</v>
      </c>
      <c r="M193" s="35">
        <v>10</v>
      </c>
      <c r="N193" s="35">
        <v>29</v>
      </c>
      <c r="P193" s="35">
        <v>1</v>
      </c>
      <c r="Q193" s="35">
        <v>1</v>
      </c>
      <c r="R193" s="60" t="str">
        <f>IF(OR(ISNUMBER(Tableau2[[#This Row],['[monvelo_musc']]]),ISNUMBER(Tableau2[[#This Row],['[monvelo_vae']]]),ISNUMBER(Tableau2[[#This Row],['[pret_musc']]]),ISNUMBER(Tableau2[[#This Row],['[pret_vae']]]),ISNUMBER(Tableau2[[#This Row],['[loc_vae']]]),ISNUMBER(Tableau2[[#This Row],['[loc_musc']]])),SUM(Tableau2[[#This Row],['[monvelo_musc']]:['[loc_vae']]]),"")</f>
        <v/>
      </c>
      <c r="S193" s="60" t="str">
        <f>IF(OR(ISNUMBER(Tableau2[[#This Row],['[monvelo_vae']]]),ISNUMBER(Tableau2[[#This Row],['[pret_vae']]]),ISNUMBER(Tableau2[[#This Row],['[loc_vae']]])),Tableau2[[#This Row],['[monvelo_vae']]]+Tableau2[[#This Row],['[pret_vae']]]+Tableau2[[#This Row],['[loc_vae']]],"")</f>
        <v/>
      </c>
      <c r="T193" s="60" t="str">
        <f>IF(OR(ISNUMBER(Tableau2[[#This Row],['[monvelo_musc']]]),ISNUMBER(Tableau2[[#This Row],['[pret_musc']]]),ISNUMBER(Tableau2[[#This Row],['[loc_musc']]])),Tableau2[[#This Row],['[monvelo_musc']]]+Tableau2[[#This Row],['[pret_musc']]]+Tableau2[[#This Row],['[loc_musc']]],"")</f>
        <v/>
      </c>
      <c r="U193" s="60" t="str">
        <f>IF(OR(ISNUMBER(Tableau2[[#This Row],['[loc_musc']]]),ISNUMBER(Tableau2[[#This Row],['[loc_vae']]])),Tableau2[[#This Row],['[loc_musc']]]+Tableau2[[#This Row],['[loc_vae']]],"")</f>
        <v/>
      </c>
      <c r="AL193" s="35" t="s">
        <v>1274</v>
      </c>
      <c r="AM193" s="48" t="s">
        <v>1274</v>
      </c>
      <c r="AN193" s="35" t="s">
        <v>55</v>
      </c>
      <c r="AP193" s="37">
        <v>8</v>
      </c>
      <c r="AQ193" s="72">
        <v>8</v>
      </c>
      <c r="AR193" s="72">
        <v>8</v>
      </c>
      <c r="AS193" s="72">
        <f>Tableau2[[#This Row],['[km_sortie_corrige']]]*Tableau2[[#This Row],['[coef_red']]]</f>
        <v>0</v>
      </c>
      <c r="AT193" s="72">
        <f>Tableau2[[#This Row],['[km_sortie_corrige']]]*Tableau2[[#This Row],['[coef_red']]]*IF(Tableau2[[#This Row],['[type_trajet']]]="Boucle",0.4,1)</f>
        <v>0</v>
      </c>
      <c r="AU193" s="35" t="s">
        <v>1340</v>
      </c>
      <c r="AW193" s="35" t="s">
        <v>201</v>
      </c>
      <c r="AX193" s="35">
        <v>0</v>
      </c>
      <c r="AY193" s="35">
        <v>1</v>
      </c>
      <c r="AZ193" s="35">
        <v>0</v>
      </c>
      <c r="BA193" s="35">
        <v>0</v>
      </c>
      <c r="BB193" s="35">
        <v>0</v>
      </c>
      <c r="BC193" s="35">
        <v>0</v>
      </c>
      <c r="BD193" s="35">
        <v>0</v>
      </c>
      <c r="BE193" s="35">
        <v>0</v>
      </c>
      <c r="BH193" s="37">
        <v>7</v>
      </c>
      <c r="BI193" s="48" t="str">
        <f>IF(OR(Tableau2[[#This Row],['[type_groupe']]]="En famille",Tableau2[[#This Row],['[type_groupe']]]="Avec des amis",Tableau2[[#This Row],['[type_groupe']]]="En club",Tableau2[[#This Row],['[type_groupe']]]="En groupe avec une agence ou TO"),"En groupe",Tableau2[[#This Row],['[type_groupe']]])</f>
        <v>En groupe</v>
      </c>
      <c r="BJ193"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groupe</v>
      </c>
      <c r="BK193" s="35" t="s">
        <v>1329</v>
      </c>
      <c r="BL193" s="35">
        <v>0</v>
      </c>
      <c r="BM193" s="35">
        <v>0</v>
      </c>
      <c r="BN193" s="35">
        <v>0</v>
      </c>
      <c r="BO193" s="35">
        <v>1</v>
      </c>
      <c r="BP193" s="35">
        <v>0</v>
      </c>
      <c r="BQ193" s="35">
        <v>0</v>
      </c>
      <c r="BR193" s="35">
        <v>0</v>
      </c>
      <c r="BU193" s="72">
        <f>Tableau2[[#This Row],['[nb_enfants']]]+Tableau2[[#This Row],['[nb_adultes']]]</f>
        <v>2</v>
      </c>
      <c r="BV193" s="72">
        <f>Tableau2[[#This Row],['[taille_totale_groupe']]]</f>
        <v>2</v>
      </c>
      <c r="BW193" s="37">
        <v>0</v>
      </c>
      <c r="BX193" s="37">
        <v>2</v>
      </c>
      <c r="BY193" s="35" t="s">
        <v>1288</v>
      </c>
      <c r="BZ193" s="35">
        <v>1</v>
      </c>
      <c r="CA193" s="35">
        <v>0</v>
      </c>
      <c r="CB193" s="35">
        <v>0</v>
      </c>
      <c r="CC193" s="35">
        <v>0</v>
      </c>
      <c r="CD193" s="35">
        <v>0</v>
      </c>
      <c r="CE193" s="35">
        <v>0</v>
      </c>
      <c r="CF193" s="35">
        <v>0</v>
      </c>
      <c r="CG193" s="35">
        <v>0</v>
      </c>
      <c r="CH193" s="35">
        <v>0</v>
      </c>
      <c r="CI193" s="35">
        <v>0</v>
      </c>
      <c r="CJ193" s="35">
        <v>0</v>
      </c>
      <c r="CK193" s="35">
        <v>0</v>
      </c>
      <c r="CL193" s="35">
        <v>0</v>
      </c>
      <c r="CO193" s="35" t="s">
        <v>1291</v>
      </c>
      <c r="CQ193" s="35" t="s">
        <v>1772</v>
      </c>
      <c r="CR193" s="35">
        <v>0</v>
      </c>
      <c r="CS193" s="35">
        <v>0</v>
      </c>
      <c r="CT193" s="35">
        <v>0</v>
      </c>
      <c r="CU193" s="35">
        <v>0</v>
      </c>
      <c r="CV193" s="35">
        <v>0</v>
      </c>
      <c r="CW193" s="35">
        <v>0</v>
      </c>
      <c r="CX193" s="35">
        <v>0</v>
      </c>
      <c r="CY193" s="35">
        <v>0</v>
      </c>
      <c r="CZ193" s="35">
        <v>0</v>
      </c>
      <c r="DA193" s="35">
        <v>0</v>
      </c>
      <c r="DB193" s="35">
        <v>0</v>
      </c>
      <c r="DC193" s="35">
        <v>1</v>
      </c>
      <c r="DD193" s="35">
        <v>0</v>
      </c>
      <c r="DO193" s="35" t="s">
        <v>1293</v>
      </c>
      <c r="DP193" s="35">
        <v>1</v>
      </c>
      <c r="DQ193" s="35">
        <v>0</v>
      </c>
      <c r="DR193" s="35">
        <v>0</v>
      </c>
      <c r="DS193" s="35">
        <v>0</v>
      </c>
      <c r="DT193" s="35">
        <v>0</v>
      </c>
      <c r="DU193" s="35">
        <v>0</v>
      </c>
      <c r="DV193" s="35">
        <v>0</v>
      </c>
      <c r="DW193" s="35">
        <v>0</v>
      </c>
      <c r="DX193" s="35">
        <v>0</v>
      </c>
      <c r="DY193" s="35">
        <v>0</v>
      </c>
      <c r="DZ193" s="35">
        <v>0</v>
      </c>
      <c r="EA193" s="35">
        <v>0</v>
      </c>
      <c r="EB193" s="35">
        <v>0</v>
      </c>
      <c r="EC193" s="35">
        <v>0</v>
      </c>
      <c r="ED193" s="35">
        <v>0</v>
      </c>
      <c r="EE193" s="35">
        <v>0</v>
      </c>
      <c r="EL193" s="35">
        <v>4</v>
      </c>
      <c r="EM193" s="35">
        <v>4</v>
      </c>
      <c r="EN193" s="35">
        <v>4</v>
      </c>
      <c r="EO193" s="35">
        <v>4</v>
      </c>
      <c r="EP193" s="35">
        <v>4</v>
      </c>
      <c r="EQ193" s="35">
        <v>4</v>
      </c>
      <c r="ER193" s="35">
        <v>4</v>
      </c>
      <c r="ES193" s="35">
        <v>4</v>
      </c>
      <c r="ET193" s="35">
        <v>4</v>
      </c>
      <c r="EU193" s="35" t="s">
        <v>1599</v>
      </c>
      <c r="EV193" s="35" t="s">
        <v>1599</v>
      </c>
      <c r="EW193" s="35" t="s">
        <v>1599</v>
      </c>
      <c r="EX193" s="35" t="s">
        <v>1599</v>
      </c>
      <c r="EY193" s="35" t="s">
        <v>1599</v>
      </c>
      <c r="EZ193" s="35" t="s">
        <v>1599</v>
      </c>
      <c r="FA193" s="35" t="s">
        <v>1599</v>
      </c>
      <c r="FB193" s="35" t="s">
        <v>1599</v>
      </c>
      <c r="FC193" s="35" t="s">
        <v>1599</v>
      </c>
      <c r="FD193" s="35" t="s">
        <v>1599</v>
      </c>
      <c r="FE193" s="35" t="s">
        <v>1599</v>
      </c>
      <c r="FF193" s="35" t="s">
        <v>1599</v>
      </c>
      <c r="FG193" s="35" t="s">
        <v>1599</v>
      </c>
      <c r="FI193" s="35" t="s">
        <v>51</v>
      </c>
      <c r="FJ193"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excursionniste</v>
      </c>
      <c r="FK193" s="48" t="str">
        <f>IF(Tableau2[[#This Row],['[tour_exc']]]="excursionniste","exc",IF(Tableau2[[#This Row],['[categorie_corrige']]]="Itinérant","iti","tour"))</f>
        <v>exc</v>
      </c>
      <c r="FL193" s="48" t="str">
        <f>CONCATENATE(Tableau2[[#This Row],['[id_troncon']]],"-",Tableau2[[#This Row],['[profil']]])</f>
        <v>1-exc</v>
      </c>
      <c r="FM193" s="37"/>
      <c r="FN193" s="72" t="s">
        <v>1599</v>
      </c>
      <c r="FS193" s="48" t="str">
        <f>IF(AND(ISTEXT(Tableau2[[#This Row],['[mode_heb_regroupe']]]),Tableau2[[#This Row],['[mode_heb_regroupe']]]="Non marchand"),"Non marchand",IF(AND(ISTEXT(Tableau2[[#This Row],['[mode_heb_regroupe']]]),Tableau2[[#This Row],['[mode_heb_regroupe']]]&lt;&gt;"Non marchand"),"Marchand",""))</f>
        <v/>
      </c>
      <c r="FY193" s="60" t="str">
        <f>IF(ISNUMBER(Tableau2[[#This Row],['[distance_heb_enq']]]),Tableau2[[#This Row],['[distance_heb_enq']]]*(1.1+0.3*EXP(-Tableau2[[#This Row],['[distance_heb_enq']]]/20)),"")</f>
        <v/>
      </c>
      <c r="GM193" s="35"/>
      <c r="GN193" s="35" t="s">
        <v>1599</v>
      </c>
      <c r="GO193" s="35"/>
      <c r="GP193" s="35"/>
      <c r="GQ193" s="35"/>
      <c r="GY193" s="48"/>
      <c r="HB193" s="48" t="str">
        <f>IF(ISNUMBER(Tableau2[[#This Row],['[tour_dep_to']]]),Tableau2[[#This Row],['[tour_dep_to']]]/Tableau2[[#This Row],['[tour_to_nb_jour']]],"")</f>
        <v/>
      </c>
      <c r="HE193" s="20" t="s">
        <v>51</v>
      </c>
      <c r="HF193" s="48" t="str">
        <f>IF(AND(ISTEXT(Tableau2[[#This Row],['[intention_dep']]]),Tableau2[[#This Row],['[tour_exc']]]="excursionniste"),Tableau2[[#This Row],['[intention_dep']]],"")</f>
        <v>Non</v>
      </c>
      <c r="HG193" s="48" t="str">
        <f>IF(AND(ISTEXT(Tableau2[[#This Row],['[intention_dep']]]),Tableau2[[#This Row],['[tour_exc']]]="touriste"),Tableau2[[#This Row],['[intention_dep']]],"")</f>
        <v/>
      </c>
      <c r="HJ193" s="20"/>
      <c r="HN193" s="20" t="s">
        <v>1599</v>
      </c>
      <c r="HO193" s="20"/>
      <c r="HP193" s="20" t="s">
        <v>1599</v>
      </c>
      <c r="HQ193" s="20"/>
      <c r="HR193" s="20" t="s">
        <v>1599</v>
      </c>
      <c r="HS193" s="20"/>
      <c r="HT193" s="20" t="s">
        <v>1599</v>
      </c>
      <c r="HU193" s="20"/>
      <c r="HX193" s="20" t="s">
        <v>1599</v>
      </c>
      <c r="JW193"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
      </c>
      <c r="JX193"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193" s="35" t="s">
        <v>1325</v>
      </c>
      <c r="KA193" s="35">
        <v>1</v>
      </c>
      <c r="KB193" s="35">
        <v>0</v>
      </c>
      <c r="KC193" s="35">
        <v>0</v>
      </c>
      <c r="KD193" s="35"/>
      <c r="KE193" s="48"/>
      <c r="KF193" s="35" t="s">
        <v>831</v>
      </c>
      <c r="KG193" s="48"/>
      <c r="KH193" s="44">
        <v>29420</v>
      </c>
      <c r="KI193" s="35" t="s">
        <v>1281</v>
      </c>
      <c r="KL193" s="48" t="str">
        <f>IF(ISNUMBER(Tableau2[[#This Row],['[distance_domicile_enq']]]),Tableau2[[#This Row],['[distance_domicile_enq']]]*(1.1+0.3*EXP(-Tableau2[[#This Row],['[distance_domicile_enq']]]/20)),"")</f>
        <v/>
      </c>
      <c r="KN193" s="48"/>
      <c r="KO193" s="48"/>
      <c r="KP193" s="35">
        <v>59</v>
      </c>
      <c r="KQ193" s="35" t="s">
        <v>1301</v>
      </c>
      <c r="KR193" s="35" t="s">
        <v>1336</v>
      </c>
      <c r="KS193" s="35"/>
      <c r="KU193" s="35">
        <v>5000</v>
      </c>
      <c r="KW193" s="35" t="s">
        <v>1310</v>
      </c>
    </row>
    <row r="194" spans="1:311" x14ac:dyDescent="0.2">
      <c r="A194" s="35" t="s">
        <v>1612</v>
      </c>
      <c r="B194" s="35" t="s">
        <v>568</v>
      </c>
      <c r="C194" s="35" t="s">
        <v>376</v>
      </c>
      <c r="D194" s="60">
        <v>2</v>
      </c>
      <c r="E194" s="48">
        <f>Tableau2[[#This Row],['[taille_totale_groupe_corrige']]]/Tableau2[[#This Row],['[nb_repondant_groupe']]]</f>
        <v>1</v>
      </c>
      <c r="F194" s="48"/>
      <c r="G194" s="48" t="str">
        <f>CONCATENATE(Tableau2[[#This Row],['[id_site_enq']]],"-",Tableau2[[#This Row],['[date_enq_num']]],"-",Tableau2[[#This Row],['[categorie_corrige']]])</f>
        <v>1-43317-</v>
      </c>
      <c r="H194" s="61">
        <v>2</v>
      </c>
      <c r="I194" s="35">
        <v>1</v>
      </c>
      <c r="J194" s="35" t="s">
        <v>1054</v>
      </c>
      <c r="K194" s="36">
        <v>43317</v>
      </c>
      <c r="L194" s="37">
        <f t="shared" ref="L194:L245" si="7">K194</f>
        <v>43317</v>
      </c>
      <c r="M194" s="35">
        <v>10</v>
      </c>
      <c r="N194" s="35">
        <v>29</v>
      </c>
      <c r="P194" s="35">
        <v>1</v>
      </c>
      <c r="Q194" s="35">
        <v>1</v>
      </c>
      <c r="R194" s="60" t="str">
        <f>IF(OR(ISNUMBER(Tableau2[[#This Row],['[monvelo_musc']]]),ISNUMBER(Tableau2[[#This Row],['[monvelo_vae']]]),ISNUMBER(Tableau2[[#This Row],['[pret_musc']]]),ISNUMBER(Tableau2[[#This Row],['[pret_vae']]]),ISNUMBER(Tableau2[[#This Row],['[loc_vae']]]),ISNUMBER(Tableau2[[#This Row],['[loc_musc']]])),SUM(Tableau2[[#This Row],['[monvelo_musc']]:['[loc_vae']]]),"")</f>
        <v/>
      </c>
      <c r="S194" s="60" t="str">
        <f>IF(OR(ISNUMBER(Tableau2[[#This Row],['[monvelo_vae']]]),ISNUMBER(Tableau2[[#This Row],['[pret_vae']]]),ISNUMBER(Tableau2[[#This Row],['[loc_vae']]])),Tableau2[[#This Row],['[monvelo_vae']]]+Tableau2[[#This Row],['[pret_vae']]]+Tableau2[[#This Row],['[loc_vae']]],"")</f>
        <v/>
      </c>
      <c r="T194" s="60" t="str">
        <f>IF(OR(ISNUMBER(Tableau2[[#This Row],['[monvelo_musc']]]),ISNUMBER(Tableau2[[#This Row],['[pret_musc']]]),ISNUMBER(Tableau2[[#This Row],['[loc_musc']]])),Tableau2[[#This Row],['[monvelo_musc']]]+Tableau2[[#This Row],['[pret_musc']]]+Tableau2[[#This Row],['[loc_musc']]],"")</f>
        <v/>
      </c>
      <c r="U194" s="60" t="str">
        <f>IF(OR(ISNUMBER(Tableau2[[#This Row],['[loc_musc']]]),ISNUMBER(Tableau2[[#This Row],['[loc_vae']]])),Tableau2[[#This Row],['[loc_musc']]]+Tableau2[[#This Row],['[loc_vae']]],"")</f>
        <v/>
      </c>
      <c r="AL194" s="35" t="s">
        <v>1274</v>
      </c>
      <c r="AM194" s="48" t="s">
        <v>1274</v>
      </c>
      <c r="AN194" s="35" t="s">
        <v>55</v>
      </c>
      <c r="AP194" s="37">
        <v>10</v>
      </c>
      <c r="AQ194" s="72">
        <v>10</v>
      </c>
      <c r="AR194" s="72">
        <v>10</v>
      </c>
      <c r="AS194" s="72">
        <f>Tableau2[[#This Row],['[km_sortie_corrige']]]*Tableau2[[#This Row],['[coef_red']]]</f>
        <v>0</v>
      </c>
      <c r="AT194" s="72">
        <f>Tableau2[[#This Row],['[km_sortie_corrige']]]*Tableau2[[#This Row],['[coef_red']]]*IF(Tableau2[[#This Row],['[type_trajet']]]="Boucle",0.4,1)</f>
        <v>0</v>
      </c>
      <c r="AU194" s="35" t="s">
        <v>1340</v>
      </c>
      <c r="AW194" s="35" t="s">
        <v>201</v>
      </c>
      <c r="AX194" s="35">
        <v>0</v>
      </c>
      <c r="AY194" s="35">
        <v>1</v>
      </c>
      <c r="AZ194" s="35">
        <v>0</v>
      </c>
      <c r="BA194" s="35">
        <v>0</v>
      </c>
      <c r="BB194" s="35">
        <v>0</v>
      </c>
      <c r="BC194" s="35">
        <v>0</v>
      </c>
      <c r="BD194" s="35">
        <v>0</v>
      </c>
      <c r="BE194" s="35">
        <v>0</v>
      </c>
      <c r="BH194" s="37">
        <v>5</v>
      </c>
      <c r="BI194" s="48" t="str">
        <f>IF(OR(Tableau2[[#This Row],['[type_groupe']]]="En famille",Tableau2[[#This Row],['[type_groupe']]]="Avec des amis",Tableau2[[#This Row],['[type_groupe']]]="En club",Tableau2[[#This Row],['[type_groupe']]]="En groupe avec une agence ou TO"),"En groupe",Tableau2[[#This Row],['[type_groupe']]])</f>
        <v>En couple</v>
      </c>
      <c r="BJ194"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couple</v>
      </c>
      <c r="BK194" s="35" t="s">
        <v>1311</v>
      </c>
      <c r="BL194" s="35">
        <v>0</v>
      </c>
      <c r="BM194" s="35">
        <v>1</v>
      </c>
      <c r="BN194" s="35">
        <v>0</v>
      </c>
      <c r="BO194" s="35">
        <v>0</v>
      </c>
      <c r="BP194" s="35">
        <v>0</v>
      </c>
      <c r="BQ194" s="35">
        <v>0</v>
      </c>
      <c r="BR194" s="35">
        <v>0</v>
      </c>
      <c r="BU194" s="72">
        <f>Tableau2[[#This Row],['[nb_enfants']]]+Tableau2[[#This Row],['[nb_adultes']]]</f>
        <v>2</v>
      </c>
      <c r="BV194" s="72">
        <f>Tableau2[[#This Row],['[taille_totale_groupe']]]</f>
        <v>2</v>
      </c>
      <c r="BW194" s="37">
        <v>0</v>
      </c>
      <c r="BX194" s="37">
        <v>2</v>
      </c>
      <c r="BY194" s="35" t="s">
        <v>1288</v>
      </c>
      <c r="BZ194" s="35">
        <v>1</v>
      </c>
      <c r="CA194" s="35">
        <v>0</v>
      </c>
      <c r="CB194" s="35">
        <v>0</v>
      </c>
      <c r="CC194" s="35">
        <v>0</v>
      </c>
      <c r="CD194" s="35">
        <v>0</v>
      </c>
      <c r="CE194" s="35">
        <v>0</v>
      </c>
      <c r="CF194" s="35">
        <v>0</v>
      </c>
      <c r="CG194" s="35">
        <v>0</v>
      </c>
      <c r="CH194" s="35">
        <v>0</v>
      </c>
      <c r="CI194" s="35">
        <v>0</v>
      </c>
      <c r="CJ194" s="35">
        <v>0</v>
      </c>
      <c r="CK194" s="35">
        <v>0</v>
      </c>
      <c r="CL194" s="35">
        <v>0</v>
      </c>
      <c r="CP194" s="35">
        <v>10</v>
      </c>
      <c r="CQ194" s="35" t="s">
        <v>1772</v>
      </c>
      <c r="CR194" s="35">
        <v>0</v>
      </c>
      <c r="CS194" s="35">
        <v>0</v>
      </c>
      <c r="CT194" s="35">
        <v>0</v>
      </c>
      <c r="CU194" s="35">
        <v>0</v>
      </c>
      <c r="CV194" s="35">
        <v>0</v>
      </c>
      <c r="CW194" s="35">
        <v>0</v>
      </c>
      <c r="CX194" s="35">
        <v>0</v>
      </c>
      <c r="CY194" s="35">
        <v>0</v>
      </c>
      <c r="CZ194" s="35">
        <v>0</v>
      </c>
      <c r="DA194" s="35">
        <v>0</v>
      </c>
      <c r="DB194" s="35">
        <v>0</v>
      </c>
      <c r="DC194" s="35">
        <v>1</v>
      </c>
      <c r="DD194" s="35">
        <v>0</v>
      </c>
      <c r="DO194" s="35" t="s">
        <v>1280</v>
      </c>
      <c r="DP194" s="35">
        <v>0</v>
      </c>
      <c r="DQ194" s="35">
        <v>0</v>
      </c>
      <c r="DR194" s="35">
        <v>0</v>
      </c>
      <c r="DS194" s="35">
        <v>0</v>
      </c>
      <c r="DT194" s="35">
        <v>0</v>
      </c>
      <c r="DU194" s="35">
        <v>0</v>
      </c>
      <c r="DV194" s="35">
        <v>0</v>
      </c>
      <c r="DW194" s="35">
        <v>0</v>
      </c>
      <c r="DX194" s="35">
        <v>0</v>
      </c>
      <c r="DY194" s="35">
        <v>0</v>
      </c>
      <c r="DZ194" s="35">
        <v>0</v>
      </c>
      <c r="EA194" s="35">
        <v>0</v>
      </c>
      <c r="EB194" s="35">
        <v>0</v>
      </c>
      <c r="EC194" s="35">
        <v>0</v>
      </c>
      <c r="ED194" s="35">
        <v>1</v>
      </c>
      <c r="EE194" s="35">
        <v>0</v>
      </c>
      <c r="EL194" s="35">
        <v>2</v>
      </c>
      <c r="EM194" s="35">
        <v>4</v>
      </c>
      <c r="EN194" s="35">
        <v>4</v>
      </c>
      <c r="EO194" s="35">
        <v>4</v>
      </c>
      <c r="EP194" s="35">
        <v>4</v>
      </c>
      <c r="EQ194" s="35">
        <v>3</v>
      </c>
      <c r="ER194" s="35">
        <v>3</v>
      </c>
      <c r="ES194" s="35">
        <v>2</v>
      </c>
      <c r="ET194" s="35">
        <v>2</v>
      </c>
      <c r="EU194" s="35">
        <v>3</v>
      </c>
      <c r="EV194" s="35">
        <v>4</v>
      </c>
      <c r="EW194" s="35">
        <v>3</v>
      </c>
      <c r="EX194" s="35">
        <v>3</v>
      </c>
      <c r="EY194" s="35">
        <v>3</v>
      </c>
      <c r="EZ194" s="35">
        <v>3</v>
      </c>
      <c r="FA194" s="35">
        <v>3</v>
      </c>
      <c r="FB194" s="35">
        <v>3</v>
      </c>
      <c r="FC194" s="35">
        <v>3</v>
      </c>
      <c r="FD194" s="35">
        <v>3</v>
      </c>
      <c r="FE194" s="35">
        <v>3</v>
      </c>
      <c r="FF194" s="35">
        <v>3</v>
      </c>
      <c r="FG194" s="35">
        <v>3</v>
      </c>
      <c r="FH194" s="35" t="s">
        <v>1296</v>
      </c>
      <c r="FI194" s="35" t="s">
        <v>54</v>
      </c>
      <c r="FJ194"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touriste</v>
      </c>
      <c r="FK194" s="48" t="str">
        <f>IF(Tableau2[[#This Row],['[tour_exc']]]="excursionniste","exc",IF(Tableau2[[#This Row],['[categorie_corrige']]]="Itinérant","iti","tour"))</f>
        <v>tour</v>
      </c>
      <c r="FL194" s="48" t="str">
        <f>CONCATENATE(Tableau2[[#This Row],['[id_troncon']]],"-",Tableau2[[#This Row],['[profil']]])</f>
        <v>1-tour</v>
      </c>
      <c r="FM194" s="37"/>
      <c r="FN194" s="72" t="s">
        <v>1599</v>
      </c>
      <c r="FS194" s="48" t="str">
        <f>IF(AND(ISTEXT(Tableau2[[#This Row],['[mode_heb_regroupe']]]),Tableau2[[#This Row],['[mode_heb_regroupe']]]="Non marchand"),"Non marchand",IF(AND(ISTEXT(Tableau2[[#This Row],['[mode_heb_regroupe']]]),Tableau2[[#This Row],['[mode_heb_regroupe']]]&lt;&gt;"Non marchand"),"Marchand",""))</f>
        <v/>
      </c>
      <c r="FY194" s="60" t="str">
        <f>IF(ISNUMBER(Tableau2[[#This Row],['[distance_heb_enq']]]),Tableau2[[#This Row],['[distance_heb_enq']]]*(1.1+0.3*EXP(-Tableau2[[#This Row],['[distance_heb_enq']]]/20)),"")</f>
        <v/>
      </c>
      <c r="GM194" s="35"/>
      <c r="GN194" s="35" t="s">
        <v>1599</v>
      </c>
      <c r="GO194" s="35"/>
      <c r="GP194" s="35"/>
      <c r="GQ194" s="35"/>
      <c r="GY194" s="48"/>
      <c r="HB194" s="48" t="str">
        <f>IF(ISNUMBER(Tableau2[[#This Row],['[tour_dep_to']]]),Tableau2[[#This Row],['[tour_dep_to']]]/Tableau2[[#This Row],['[tour_to_nb_jour']]],"")</f>
        <v/>
      </c>
      <c r="HE194" s="20"/>
      <c r="HF194" s="48" t="str">
        <f>IF(AND(ISTEXT(Tableau2[[#This Row],['[intention_dep']]]),Tableau2[[#This Row],['[tour_exc']]]="excursionniste"),Tableau2[[#This Row],['[intention_dep']]],"")</f>
        <v/>
      </c>
      <c r="HG194" s="48" t="str">
        <f>IF(AND(ISTEXT(Tableau2[[#This Row],['[intention_dep']]]),Tableau2[[#This Row],['[tour_exc']]]="touriste"),Tableau2[[#This Row],['[intention_dep']]],"")</f>
        <v/>
      </c>
      <c r="HJ194" s="20"/>
      <c r="HN194" s="20" t="s">
        <v>1599</v>
      </c>
      <c r="HO194" s="20"/>
      <c r="HP194" s="20" t="s">
        <v>1599</v>
      </c>
      <c r="HQ194" s="20"/>
      <c r="HR194" s="20" t="s">
        <v>1599</v>
      </c>
      <c r="HS194" s="20"/>
      <c r="HT194" s="20" t="s">
        <v>1599</v>
      </c>
      <c r="HU194" s="20"/>
      <c r="HX194" s="20" t="s">
        <v>1599</v>
      </c>
      <c r="JW194"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pas exploitable</v>
      </c>
      <c r="JX194"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194" s="35" t="s">
        <v>1325</v>
      </c>
      <c r="KA194" s="35">
        <v>1</v>
      </c>
      <c r="KB194" s="35">
        <v>0</v>
      </c>
      <c r="KC194" s="35">
        <v>0</v>
      </c>
      <c r="KD194" s="35"/>
      <c r="KE194" s="48"/>
      <c r="KF194" s="35" t="s">
        <v>831</v>
      </c>
      <c r="KG194" s="48"/>
      <c r="KH194" s="44">
        <v>39420</v>
      </c>
      <c r="KI194" s="35" t="s">
        <v>1281</v>
      </c>
      <c r="KL194" s="48" t="str">
        <f>IF(ISNUMBER(Tableau2[[#This Row],['[distance_domicile_enq']]]),Tableau2[[#This Row],['[distance_domicile_enq']]]*(1.1+0.3*EXP(-Tableau2[[#This Row],['[distance_domicile_enq']]]/20)),"")</f>
        <v/>
      </c>
      <c r="KN194" s="48"/>
      <c r="KO194" s="48"/>
      <c r="KP194" s="35">
        <v>57</v>
      </c>
      <c r="KQ194" s="35" t="s">
        <v>1301</v>
      </c>
      <c r="KR194" s="35" t="s">
        <v>1351</v>
      </c>
      <c r="KS194" s="35"/>
      <c r="KU194" s="35">
        <v>4000</v>
      </c>
      <c r="KW194" s="35" t="s">
        <v>1310</v>
      </c>
    </row>
    <row r="195" spans="1:311" x14ac:dyDescent="0.2">
      <c r="A195" s="35" t="s">
        <v>1612</v>
      </c>
      <c r="B195" s="35" t="s">
        <v>568</v>
      </c>
      <c r="C195" s="35" t="s">
        <v>381</v>
      </c>
      <c r="D195" s="60">
        <v>1</v>
      </c>
      <c r="E195" s="48">
        <f>Tableau2[[#This Row],['[taille_totale_groupe_corrige']]]/Tableau2[[#This Row],['[nb_repondant_groupe']]]</f>
        <v>1</v>
      </c>
      <c r="F195" s="48"/>
      <c r="G195" s="48" t="str">
        <f>CONCATENATE(Tableau2[[#This Row],['[id_site_enq']]],"-",Tableau2[[#This Row],['[date_enq_num']]],"-",Tableau2[[#This Row],['[categorie_corrige']]])</f>
        <v>1-43317-</v>
      </c>
      <c r="H195" s="61">
        <v>1</v>
      </c>
      <c r="I195" s="35">
        <v>1</v>
      </c>
      <c r="J195" s="35" t="s">
        <v>1054</v>
      </c>
      <c r="K195" s="36">
        <v>43317</v>
      </c>
      <c r="L195" s="37">
        <f t="shared" si="7"/>
        <v>43317</v>
      </c>
      <c r="M195" s="35">
        <v>10</v>
      </c>
      <c r="N195" s="35">
        <v>29</v>
      </c>
      <c r="P195" s="35">
        <v>1</v>
      </c>
      <c r="Q195" s="35">
        <v>1</v>
      </c>
      <c r="R195" s="60" t="str">
        <f>IF(OR(ISNUMBER(Tableau2[[#This Row],['[monvelo_musc']]]),ISNUMBER(Tableau2[[#This Row],['[monvelo_vae']]]),ISNUMBER(Tableau2[[#This Row],['[pret_musc']]]),ISNUMBER(Tableau2[[#This Row],['[pret_vae']]]),ISNUMBER(Tableau2[[#This Row],['[loc_vae']]]),ISNUMBER(Tableau2[[#This Row],['[loc_musc']]])),SUM(Tableau2[[#This Row],['[monvelo_musc']]:['[loc_vae']]]),"")</f>
        <v/>
      </c>
      <c r="S195" s="60" t="str">
        <f>IF(OR(ISNUMBER(Tableau2[[#This Row],['[monvelo_vae']]]),ISNUMBER(Tableau2[[#This Row],['[pret_vae']]]),ISNUMBER(Tableau2[[#This Row],['[loc_vae']]])),Tableau2[[#This Row],['[monvelo_vae']]]+Tableau2[[#This Row],['[pret_vae']]]+Tableau2[[#This Row],['[loc_vae']]],"")</f>
        <v/>
      </c>
      <c r="T195" s="60" t="str">
        <f>IF(OR(ISNUMBER(Tableau2[[#This Row],['[monvelo_musc']]]),ISNUMBER(Tableau2[[#This Row],['[pret_musc']]]),ISNUMBER(Tableau2[[#This Row],['[loc_musc']]])),Tableau2[[#This Row],['[monvelo_musc']]]+Tableau2[[#This Row],['[pret_musc']]]+Tableau2[[#This Row],['[loc_musc']]],"")</f>
        <v/>
      </c>
      <c r="U195" s="60" t="str">
        <f>IF(OR(ISNUMBER(Tableau2[[#This Row],['[loc_musc']]]),ISNUMBER(Tableau2[[#This Row],['[loc_vae']]])),Tableau2[[#This Row],['[loc_musc']]]+Tableau2[[#This Row],['[loc_vae']]],"")</f>
        <v/>
      </c>
      <c r="AL195" s="35" t="s">
        <v>1274</v>
      </c>
      <c r="AM195" s="48" t="s">
        <v>1274</v>
      </c>
      <c r="AN195" s="35" t="s">
        <v>55</v>
      </c>
      <c r="AP195" s="37">
        <v>10</v>
      </c>
      <c r="AQ195" s="72">
        <v>10</v>
      </c>
      <c r="AR195" s="72">
        <v>10</v>
      </c>
      <c r="AS195" s="72">
        <f>Tableau2[[#This Row],['[km_sortie_corrige']]]*Tableau2[[#This Row],['[coef_red']]]</f>
        <v>0</v>
      </c>
      <c r="AT195" s="72">
        <f>Tableau2[[#This Row],['[km_sortie_corrige']]]*Tableau2[[#This Row],['[coef_red']]]*IF(Tableau2[[#This Row],['[type_trajet']]]="Boucle",0.4,1)</f>
        <v>0</v>
      </c>
      <c r="AU195" s="35" t="s">
        <v>1276</v>
      </c>
      <c r="AW195" s="35" t="s">
        <v>1277</v>
      </c>
      <c r="AX195" s="35">
        <v>1</v>
      </c>
      <c r="AY195" s="35">
        <v>0</v>
      </c>
      <c r="AZ195" s="35">
        <v>0</v>
      </c>
      <c r="BA195" s="35">
        <v>0</v>
      </c>
      <c r="BB195" s="35">
        <v>0</v>
      </c>
      <c r="BC195" s="35">
        <v>0</v>
      </c>
      <c r="BD195" s="35">
        <v>0</v>
      </c>
      <c r="BE195" s="35">
        <v>0</v>
      </c>
      <c r="BI195" s="48" t="str">
        <f>IF(OR(Tableau2[[#This Row],['[type_groupe']]]="En famille",Tableau2[[#This Row],['[type_groupe']]]="Avec des amis",Tableau2[[#This Row],['[type_groupe']]]="En club",Tableau2[[#This Row],['[type_groupe']]]="En groupe avec une agence ou TO"),"En groupe",Tableau2[[#This Row],['[type_groupe']]])</f>
        <v>Seul</v>
      </c>
      <c r="BJ195"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Seul</v>
      </c>
      <c r="BK195" s="35" t="s">
        <v>1278</v>
      </c>
      <c r="BL195" s="35">
        <v>1</v>
      </c>
      <c r="BM195" s="35">
        <v>0</v>
      </c>
      <c r="BN195" s="35">
        <v>0</v>
      </c>
      <c r="BO195" s="35">
        <v>0</v>
      </c>
      <c r="BP195" s="35">
        <v>0</v>
      </c>
      <c r="BQ195" s="35">
        <v>0</v>
      </c>
      <c r="BR195" s="35">
        <v>0</v>
      </c>
      <c r="BU195" s="72">
        <f>Tableau2[[#This Row],['[nb_enfants']]]+Tableau2[[#This Row],['[nb_adultes']]]</f>
        <v>1</v>
      </c>
      <c r="BV195" s="72">
        <f>Tableau2[[#This Row],['[taille_totale_groupe']]]</f>
        <v>1</v>
      </c>
      <c r="BW195" s="37">
        <v>0</v>
      </c>
      <c r="BX195" s="37">
        <v>1</v>
      </c>
      <c r="BY195" s="35" t="s">
        <v>1279</v>
      </c>
      <c r="BZ195" s="35">
        <v>0</v>
      </c>
      <c r="CA195" s="35">
        <v>0</v>
      </c>
      <c r="CB195" s="35">
        <v>0</v>
      </c>
      <c r="CC195" s="35">
        <v>0</v>
      </c>
      <c r="CD195" s="35">
        <v>0</v>
      </c>
      <c r="CE195" s="35">
        <v>0</v>
      </c>
      <c r="CF195" s="35">
        <v>0</v>
      </c>
      <c r="CG195" s="35">
        <v>0</v>
      </c>
      <c r="CH195" s="35">
        <v>0</v>
      </c>
      <c r="CI195" s="35">
        <v>0</v>
      </c>
      <c r="CJ195" s="35">
        <v>0</v>
      </c>
      <c r="CK195" s="35">
        <v>0</v>
      </c>
      <c r="CL195" s="35">
        <v>1</v>
      </c>
      <c r="CQ195" s="35" t="s">
        <v>1772</v>
      </c>
      <c r="CR195" s="35">
        <v>0</v>
      </c>
      <c r="CS195" s="35">
        <v>0</v>
      </c>
      <c r="CT195" s="35">
        <v>0</v>
      </c>
      <c r="CU195" s="35">
        <v>0</v>
      </c>
      <c r="CV195" s="35">
        <v>0</v>
      </c>
      <c r="CW195" s="35">
        <v>0</v>
      </c>
      <c r="CX195" s="35">
        <v>0</v>
      </c>
      <c r="CY195" s="35">
        <v>0</v>
      </c>
      <c r="CZ195" s="35">
        <v>0</v>
      </c>
      <c r="DA195" s="35">
        <v>0</v>
      </c>
      <c r="DB195" s="35">
        <v>0</v>
      </c>
      <c r="DC195" s="35">
        <v>1</v>
      </c>
      <c r="DD195" s="35">
        <v>0</v>
      </c>
      <c r="DO195" s="35" t="s">
        <v>1293</v>
      </c>
      <c r="DP195" s="35">
        <v>1</v>
      </c>
      <c r="DQ195" s="35">
        <v>0</v>
      </c>
      <c r="DR195" s="35">
        <v>0</v>
      </c>
      <c r="DS195" s="35">
        <v>0</v>
      </c>
      <c r="DT195" s="35">
        <v>0</v>
      </c>
      <c r="DU195" s="35">
        <v>0</v>
      </c>
      <c r="DV195" s="35">
        <v>0</v>
      </c>
      <c r="DW195" s="35">
        <v>0</v>
      </c>
      <c r="DX195" s="35">
        <v>0</v>
      </c>
      <c r="DY195" s="35">
        <v>0</v>
      </c>
      <c r="DZ195" s="35">
        <v>0</v>
      </c>
      <c r="EA195" s="35">
        <v>0</v>
      </c>
      <c r="EB195" s="35">
        <v>0</v>
      </c>
      <c r="EC195" s="35">
        <v>0</v>
      </c>
      <c r="ED195" s="35">
        <v>0</v>
      </c>
      <c r="EE195" s="35">
        <v>0</v>
      </c>
      <c r="EL195" s="35">
        <v>4</v>
      </c>
      <c r="EM195" s="35">
        <v>3</v>
      </c>
      <c r="EN195" s="35">
        <v>3</v>
      </c>
      <c r="EO195" s="35">
        <v>3</v>
      </c>
      <c r="EP195" s="35">
        <v>3</v>
      </c>
      <c r="EQ195" s="35">
        <v>3</v>
      </c>
      <c r="ER195" s="35">
        <v>3</v>
      </c>
      <c r="ES195" s="35">
        <v>3</v>
      </c>
      <c r="ET195" s="35">
        <v>3</v>
      </c>
      <c r="EU195" s="35">
        <v>3</v>
      </c>
      <c r="EV195" s="35">
        <v>3</v>
      </c>
      <c r="EW195" s="35">
        <v>3</v>
      </c>
      <c r="EX195" s="35">
        <v>3</v>
      </c>
      <c r="EY195" s="35">
        <v>3</v>
      </c>
      <c r="EZ195" s="35">
        <v>3</v>
      </c>
      <c r="FA195" s="35" t="s">
        <v>1599</v>
      </c>
      <c r="FB195" s="35">
        <v>3</v>
      </c>
      <c r="FC195" s="35">
        <v>3</v>
      </c>
      <c r="FD195" s="35">
        <v>3</v>
      </c>
      <c r="FE195" s="35">
        <v>3</v>
      </c>
      <c r="FF195" s="35">
        <v>3</v>
      </c>
      <c r="FG195" s="35">
        <v>3</v>
      </c>
      <c r="FI195" s="35" t="s">
        <v>51</v>
      </c>
      <c r="FJ195"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excursionniste</v>
      </c>
      <c r="FK195" s="48" t="str">
        <f>IF(Tableau2[[#This Row],['[tour_exc']]]="excursionniste","exc",IF(Tableau2[[#This Row],['[categorie_corrige']]]="Itinérant","iti","tour"))</f>
        <v>exc</v>
      </c>
      <c r="FL195" s="48" t="str">
        <f>CONCATENATE(Tableau2[[#This Row],['[id_troncon']]],"-",Tableau2[[#This Row],['[profil']]])</f>
        <v>1-exc</v>
      </c>
      <c r="FM195" s="37"/>
      <c r="FN195" s="72" t="s">
        <v>1599</v>
      </c>
      <c r="FS195" s="48" t="str">
        <f>IF(AND(ISTEXT(Tableau2[[#This Row],['[mode_heb_regroupe']]]),Tableau2[[#This Row],['[mode_heb_regroupe']]]="Non marchand"),"Non marchand",IF(AND(ISTEXT(Tableau2[[#This Row],['[mode_heb_regroupe']]]),Tableau2[[#This Row],['[mode_heb_regroupe']]]&lt;&gt;"Non marchand"),"Marchand",""))</f>
        <v/>
      </c>
      <c r="FY195" s="60" t="str">
        <f>IF(ISNUMBER(Tableau2[[#This Row],['[distance_heb_enq']]]),Tableau2[[#This Row],['[distance_heb_enq']]]*(1.1+0.3*EXP(-Tableau2[[#This Row],['[distance_heb_enq']]]/20)),"")</f>
        <v/>
      </c>
      <c r="GM195" s="35"/>
      <c r="GN195" s="35" t="s">
        <v>1599</v>
      </c>
      <c r="GO195" s="35"/>
      <c r="GP195" s="35"/>
      <c r="GQ195" s="35"/>
      <c r="GY195" s="48"/>
      <c r="HB195" s="48" t="str">
        <f>IF(ISNUMBER(Tableau2[[#This Row],['[tour_dep_to']]]),Tableau2[[#This Row],['[tour_dep_to']]]/Tableau2[[#This Row],['[tour_to_nb_jour']]],"")</f>
        <v/>
      </c>
      <c r="HE195" s="20"/>
      <c r="HF195" s="48" t="str">
        <f>IF(AND(ISTEXT(Tableau2[[#This Row],['[intention_dep']]]),Tableau2[[#This Row],['[tour_exc']]]="excursionniste"),Tableau2[[#This Row],['[intention_dep']]],"")</f>
        <v/>
      </c>
      <c r="HG195" s="48" t="str">
        <f>IF(AND(ISTEXT(Tableau2[[#This Row],['[intention_dep']]]),Tableau2[[#This Row],['[tour_exc']]]="touriste"),Tableau2[[#This Row],['[intention_dep']]],"")</f>
        <v/>
      </c>
      <c r="HJ195" s="20"/>
      <c r="HN195" s="20" t="s">
        <v>1599</v>
      </c>
      <c r="HO195" s="20"/>
      <c r="HP195" s="20" t="s">
        <v>1599</v>
      </c>
      <c r="HQ195" s="20"/>
      <c r="HR195" s="20" t="s">
        <v>1599</v>
      </c>
      <c r="HS195" s="20"/>
      <c r="HT195" s="20" t="s">
        <v>1599</v>
      </c>
      <c r="HU195" s="20"/>
      <c r="HX195" s="20" t="s">
        <v>1599</v>
      </c>
      <c r="JW195"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
      </c>
      <c r="JX195"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195" s="35" t="s">
        <v>1599</v>
      </c>
      <c r="KA195" s="35"/>
      <c r="KB195" s="35"/>
      <c r="KC195" s="35"/>
      <c r="KD195" s="35"/>
      <c r="KE195" s="48"/>
      <c r="KF195" s="35" t="s">
        <v>839</v>
      </c>
      <c r="KG195" s="48"/>
      <c r="KH195" s="44">
        <v>29250</v>
      </c>
      <c r="KI195" s="35" t="s">
        <v>1281</v>
      </c>
      <c r="KL195" s="48" t="str">
        <f>IF(ISNUMBER(Tableau2[[#This Row],['[distance_domicile_enq']]]),Tableau2[[#This Row],['[distance_domicile_enq']]]*(1.1+0.3*EXP(-Tableau2[[#This Row],['[distance_domicile_enq']]]/20)),"")</f>
        <v/>
      </c>
      <c r="KN195" s="48"/>
      <c r="KO195" s="48"/>
      <c r="KP195" s="35"/>
      <c r="KQ195" s="35"/>
      <c r="KR195" s="35"/>
      <c r="KS195" s="35"/>
    </row>
    <row r="196" spans="1:311" x14ac:dyDescent="0.2">
      <c r="A196" s="35" t="s">
        <v>1612</v>
      </c>
      <c r="B196" s="35" t="s">
        <v>568</v>
      </c>
      <c r="C196" s="35" t="s">
        <v>386</v>
      </c>
      <c r="D196" s="60">
        <v>2</v>
      </c>
      <c r="E196" s="48">
        <f>Tableau2[[#This Row],['[taille_totale_groupe_corrige']]]/Tableau2[[#This Row],['[nb_repondant_groupe']]]</f>
        <v>1</v>
      </c>
      <c r="F196" s="48"/>
      <c r="G196" s="48" t="str">
        <f>CONCATENATE(Tableau2[[#This Row],['[id_site_enq']]],"-",Tableau2[[#This Row],['[date_enq_num']]],"-",Tableau2[[#This Row],['[categorie_corrige']]])</f>
        <v>1-43317-</v>
      </c>
      <c r="H196" s="61">
        <v>2</v>
      </c>
      <c r="I196" s="35">
        <v>1</v>
      </c>
      <c r="J196" s="35" t="s">
        <v>1054</v>
      </c>
      <c r="K196" s="36">
        <v>43317</v>
      </c>
      <c r="L196" s="37">
        <f t="shared" si="7"/>
        <v>43317</v>
      </c>
      <c r="M196" s="35">
        <v>10</v>
      </c>
      <c r="N196" s="35">
        <v>29</v>
      </c>
      <c r="P196" s="35">
        <v>1</v>
      </c>
      <c r="Q196" s="35">
        <v>1</v>
      </c>
      <c r="R196" s="60" t="str">
        <f>IF(OR(ISNUMBER(Tableau2[[#This Row],['[monvelo_musc']]]),ISNUMBER(Tableau2[[#This Row],['[monvelo_vae']]]),ISNUMBER(Tableau2[[#This Row],['[pret_musc']]]),ISNUMBER(Tableau2[[#This Row],['[pret_vae']]]),ISNUMBER(Tableau2[[#This Row],['[loc_vae']]]),ISNUMBER(Tableau2[[#This Row],['[loc_musc']]])),SUM(Tableau2[[#This Row],['[monvelo_musc']]:['[loc_vae']]]),"")</f>
        <v/>
      </c>
      <c r="S196" s="60" t="str">
        <f>IF(OR(ISNUMBER(Tableau2[[#This Row],['[monvelo_vae']]]),ISNUMBER(Tableau2[[#This Row],['[pret_vae']]]),ISNUMBER(Tableau2[[#This Row],['[loc_vae']]])),Tableau2[[#This Row],['[monvelo_vae']]]+Tableau2[[#This Row],['[pret_vae']]]+Tableau2[[#This Row],['[loc_vae']]],"")</f>
        <v/>
      </c>
      <c r="T196" s="60" t="str">
        <f>IF(OR(ISNUMBER(Tableau2[[#This Row],['[monvelo_musc']]]),ISNUMBER(Tableau2[[#This Row],['[pret_musc']]]),ISNUMBER(Tableau2[[#This Row],['[loc_musc']]])),Tableau2[[#This Row],['[monvelo_musc']]]+Tableau2[[#This Row],['[pret_musc']]]+Tableau2[[#This Row],['[loc_musc']]],"")</f>
        <v/>
      </c>
      <c r="U196" s="60" t="str">
        <f>IF(OR(ISNUMBER(Tableau2[[#This Row],['[loc_musc']]]),ISNUMBER(Tableau2[[#This Row],['[loc_vae']]])),Tableau2[[#This Row],['[loc_musc']]]+Tableau2[[#This Row],['[loc_vae']]],"")</f>
        <v/>
      </c>
      <c r="AL196" s="35" t="s">
        <v>1285</v>
      </c>
      <c r="AM196" s="48" t="s">
        <v>1285</v>
      </c>
      <c r="AN196" s="35" t="s">
        <v>52</v>
      </c>
      <c r="AP196" s="37">
        <v>100</v>
      </c>
      <c r="AQ196" s="72">
        <v>100</v>
      </c>
      <c r="AR196" s="72">
        <v>100</v>
      </c>
      <c r="AS196" s="72">
        <f>Tableau2[[#This Row],['[km_sortie_corrige']]]*Tableau2[[#This Row],['[coef_red']]]</f>
        <v>0</v>
      </c>
      <c r="AT196" s="72">
        <f>Tableau2[[#This Row],['[km_sortie_corrige']]]*Tableau2[[#This Row],['[coef_red']]]*IF(Tableau2[[#This Row],['[type_trajet']]]="Boucle",0.4,1)</f>
        <v>0</v>
      </c>
      <c r="AU196" s="35" t="s">
        <v>1286</v>
      </c>
      <c r="AW196" s="35" t="s">
        <v>1277</v>
      </c>
      <c r="AX196" s="35">
        <v>1</v>
      </c>
      <c r="AY196" s="35">
        <v>0</v>
      </c>
      <c r="AZ196" s="35">
        <v>0</v>
      </c>
      <c r="BA196" s="35">
        <v>0</v>
      </c>
      <c r="BB196" s="35">
        <v>0</v>
      </c>
      <c r="BC196" s="35">
        <v>0</v>
      </c>
      <c r="BD196" s="35">
        <v>0</v>
      </c>
      <c r="BE196" s="35">
        <v>0</v>
      </c>
      <c r="BH196" s="37">
        <v>80</v>
      </c>
      <c r="BI196" s="48" t="str">
        <f>IF(OR(Tableau2[[#This Row],['[type_groupe']]]="En famille",Tableau2[[#This Row],['[type_groupe']]]="Avec des amis",Tableau2[[#This Row],['[type_groupe']]]="En club",Tableau2[[#This Row],['[type_groupe']]]="En groupe avec une agence ou TO"),"En groupe",Tableau2[[#This Row],['[type_groupe']]])</f>
        <v>En couple</v>
      </c>
      <c r="BJ196"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couple</v>
      </c>
      <c r="BK196" s="35" t="s">
        <v>1311</v>
      </c>
      <c r="BL196" s="35">
        <v>0</v>
      </c>
      <c r="BM196" s="35">
        <v>1</v>
      </c>
      <c r="BN196" s="35">
        <v>0</v>
      </c>
      <c r="BO196" s="35">
        <v>0</v>
      </c>
      <c r="BP196" s="35">
        <v>0</v>
      </c>
      <c r="BQ196" s="35">
        <v>0</v>
      </c>
      <c r="BR196" s="35">
        <v>0</v>
      </c>
      <c r="BU196" s="72">
        <f>Tableau2[[#This Row],['[nb_enfants']]]+Tableau2[[#This Row],['[nb_adultes']]]</f>
        <v>2</v>
      </c>
      <c r="BV196" s="72">
        <f>Tableau2[[#This Row],['[taille_totale_groupe']]]</f>
        <v>2</v>
      </c>
      <c r="BW196" s="37">
        <v>0</v>
      </c>
      <c r="BX196" s="37">
        <v>2</v>
      </c>
      <c r="BY196" s="35" t="s">
        <v>1682</v>
      </c>
      <c r="BZ196" s="35">
        <v>1</v>
      </c>
      <c r="CA196" s="35">
        <v>1</v>
      </c>
      <c r="CB196" s="35">
        <v>1</v>
      </c>
      <c r="CC196" s="35">
        <v>1</v>
      </c>
      <c r="CD196" s="35">
        <v>1</v>
      </c>
      <c r="CE196" s="35">
        <v>0</v>
      </c>
      <c r="CF196" s="35">
        <v>0</v>
      </c>
      <c r="CG196" s="35">
        <v>0</v>
      </c>
      <c r="CH196" s="35">
        <v>1</v>
      </c>
      <c r="CI196" s="35">
        <v>0</v>
      </c>
      <c r="CJ196" s="35">
        <v>0</v>
      </c>
      <c r="CK196" s="35">
        <v>1</v>
      </c>
      <c r="CL196" s="35">
        <v>0</v>
      </c>
      <c r="CO196" s="35" t="s">
        <v>1291</v>
      </c>
      <c r="CQ196" s="35" t="s">
        <v>1764</v>
      </c>
      <c r="CR196" s="35">
        <v>1</v>
      </c>
      <c r="CS196" s="35">
        <v>0</v>
      </c>
      <c r="CT196" s="35">
        <v>0</v>
      </c>
      <c r="CU196" s="35">
        <v>1</v>
      </c>
      <c r="CV196" s="35">
        <v>0</v>
      </c>
      <c r="CW196" s="35">
        <v>1</v>
      </c>
      <c r="CX196" s="35">
        <v>1</v>
      </c>
      <c r="CY196" s="35">
        <v>1</v>
      </c>
      <c r="CZ196" s="35">
        <v>0</v>
      </c>
      <c r="DA196" s="35">
        <v>0</v>
      </c>
      <c r="DB196" s="35">
        <v>0</v>
      </c>
      <c r="DC196" s="35">
        <v>0</v>
      </c>
      <c r="DD196" s="35">
        <v>0</v>
      </c>
      <c r="DO196" s="35" t="s">
        <v>1799</v>
      </c>
      <c r="DP196" s="35">
        <v>1</v>
      </c>
      <c r="DQ196" s="35">
        <v>0</v>
      </c>
      <c r="DR196" s="35">
        <v>1</v>
      </c>
      <c r="DS196" s="35">
        <v>1</v>
      </c>
      <c r="DT196" s="35">
        <v>0</v>
      </c>
      <c r="DU196" s="35">
        <v>0</v>
      </c>
      <c r="DV196" s="35">
        <v>0</v>
      </c>
      <c r="DW196" s="35">
        <v>0</v>
      </c>
      <c r="DX196" s="35">
        <v>1</v>
      </c>
      <c r="DY196" s="35">
        <v>0</v>
      </c>
      <c r="DZ196" s="35">
        <v>0</v>
      </c>
      <c r="EA196" s="35">
        <v>0</v>
      </c>
      <c r="EB196" s="35">
        <v>0</v>
      </c>
      <c r="EC196" s="35">
        <v>0</v>
      </c>
      <c r="ED196" s="35">
        <v>0</v>
      </c>
      <c r="EE196" s="35">
        <v>0</v>
      </c>
      <c r="EL196" s="35">
        <v>3</v>
      </c>
      <c r="EM196" s="35">
        <v>3</v>
      </c>
      <c r="EN196" s="35">
        <v>3</v>
      </c>
      <c r="EO196" s="35">
        <v>3</v>
      </c>
      <c r="EP196" s="35">
        <v>3</v>
      </c>
      <c r="EQ196" s="35">
        <v>3</v>
      </c>
      <c r="ER196" s="35">
        <v>3</v>
      </c>
      <c r="ES196" s="35">
        <v>3</v>
      </c>
      <c r="ET196" s="35">
        <v>3</v>
      </c>
      <c r="EU196" s="35">
        <v>3</v>
      </c>
      <c r="EV196" s="35">
        <v>3</v>
      </c>
      <c r="EW196" s="35">
        <v>3</v>
      </c>
      <c r="EX196" s="35">
        <v>3</v>
      </c>
      <c r="EY196" s="35">
        <v>3</v>
      </c>
      <c r="EZ196" s="35">
        <v>3</v>
      </c>
      <c r="FA196" s="35">
        <v>3</v>
      </c>
      <c r="FB196" s="35">
        <v>3</v>
      </c>
      <c r="FC196" s="35">
        <v>3</v>
      </c>
      <c r="FD196" s="35">
        <v>3</v>
      </c>
      <c r="FE196" s="35">
        <v>3</v>
      </c>
      <c r="FF196" s="35">
        <v>3</v>
      </c>
      <c r="FG196" s="35">
        <v>3</v>
      </c>
      <c r="FI196" s="35" t="s">
        <v>51</v>
      </c>
      <c r="FJ196"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excursionniste</v>
      </c>
      <c r="FK196" s="48" t="str">
        <f>IF(Tableau2[[#This Row],['[tour_exc']]]="excursionniste","exc",IF(Tableau2[[#This Row],['[categorie_corrige']]]="Itinérant","iti","tour"))</f>
        <v>exc</v>
      </c>
      <c r="FL196" s="48" t="str">
        <f>CONCATENATE(Tableau2[[#This Row],['[id_troncon']]],"-",Tableau2[[#This Row],['[profil']]])</f>
        <v>1-exc</v>
      </c>
      <c r="FM196" s="37"/>
      <c r="FN196" s="72" t="s">
        <v>1599</v>
      </c>
      <c r="FS196" s="48" t="str">
        <f>IF(AND(ISTEXT(Tableau2[[#This Row],['[mode_heb_regroupe']]]),Tableau2[[#This Row],['[mode_heb_regroupe']]]="Non marchand"),"Non marchand",IF(AND(ISTEXT(Tableau2[[#This Row],['[mode_heb_regroupe']]]),Tableau2[[#This Row],['[mode_heb_regroupe']]]&lt;&gt;"Non marchand"),"Marchand",""))</f>
        <v/>
      </c>
      <c r="FY196" s="60" t="str">
        <f>IF(ISNUMBER(Tableau2[[#This Row],['[distance_heb_enq']]]),Tableau2[[#This Row],['[distance_heb_enq']]]*(1.1+0.3*EXP(-Tableau2[[#This Row],['[distance_heb_enq']]]/20)),"")</f>
        <v/>
      </c>
      <c r="GM196" s="35"/>
      <c r="GN196" s="35" t="s">
        <v>1599</v>
      </c>
      <c r="GO196" s="35"/>
      <c r="GP196" s="35"/>
      <c r="GQ196" s="35"/>
      <c r="GY196" s="48"/>
      <c r="HB196" s="48" t="str">
        <f>IF(ISNUMBER(Tableau2[[#This Row],['[tour_dep_to']]]),Tableau2[[#This Row],['[tour_dep_to']]]/Tableau2[[#This Row],['[tour_to_nb_jour']]],"")</f>
        <v/>
      </c>
      <c r="HE196" s="20"/>
      <c r="HF196" s="48" t="str">
        <f>IF(AND(ISTEXT(Tableau2[[#This Row],['[intention_dep']]]),Tableau2[[#This Row],['[tour_exc']]]="excursionniste"),Tableau2[[#This Row],['[intention_dep']]],"")</f>
        <v/>
      </c>
      <c r="HG196" s="48" t="str">
        <f>IF(AND(ISTEXT(Tableau2[[#This Row],['[intention_dep']]]),Tableau2[[#This Row],['[tour_exc']]]="touriste"),Tableau2[[#This Row],['[intention_dep']]],"")</f>
        <v/>
      </c>
      <c r="HJ196" s="20"/>
      <c r="HN196" s="20" t="s">
        <v>1599</v>
      </c>
      <c r="HO196" s="20"/>
      <c r="HP196" s="20" t="s">
        <v>1599</v>
      </c>
      <c r="HQ196" s="20"/>
      <c r="HR196" s="20" t="s">
        <v>1599</v>
      </c>
      <c r="HS196" s="20"/>
      <c r="HT196" s="20" t="s">
        <v>1599</v>
      </c>
      <c r="HU196" s="20"/>
      <c r="HX196" s="20" t="s">
        <v>1599</v>
      </c>
      <c r="JW196"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
      </c>
      <c r="JX196"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196" s="35" t="s">
        <v>1599</v>
      </c>
      <c r="KA196" s="35"/>
      <c r="KB196" s="35"/>
      <c r="KC196" s="35"/>
      <c r="KD196" s="35"/>
      <c r="KE196" s="48"/>
      <c r="KG196" s="48"/>
      <c r="KH196" s="44"/>
      <c r="KL196" s="48" t="str">
        <f>IF(ISNUMBER(Tableau2[[#This Row],['[distance_domicile_enq']]]),Tableau2[[#This Row],['[distance_domicile_enq']]]*(1.1+0.3*EXP(-Tableau2[[#This Row],['[distance_domicile_enq']]]/20)),"")</f>
        <v/>
      </c>
      <c r="KN196" s="48"/>
      <c r="KO196" s="48"/>
      <c r="KP196" s="35"/>
      <c r="KQ196" s="35"/>
      <c r="KR196" s="35"/>
      <c r="KS196" s="35"/>
    </row>
    <row r="197" spans="1:311" x14ac:dyDescent="0.2">
      <c r="A197" s="35" t="s">
        <v>1612</v>
      </c>
      <c r="B197" s="35" t="s">
        <v>568</v>
      </c>
      <c r="C197" s="35" t="s">
        <v>388</v>
      </c>
      <c r="D197" s="60">
        <v>2</v>
      </c>
      <c r="E197" s="48">
        <f>Tableau2[[#This Row],['[taille_totale_groupe_corrige']]]/Tableau2[[#This Row],['[nb_repondant_groupe']]]</f>
        <v>1</v>
      </c>
      <c r="F197" s="48"/>
      <c r="G197" s="48" t="str">
        <f>CONCATENATE(Tableau2[[#This Row],['[id_site_enq']]],"-",Tableau2[[#This Row],['[date_enq_num']]],"-",Tableau2[[#This Row],['[categorie_corrige']]])</f>
        <v>1-43317-</v>
      </c>
      <c r="H197" s="61">
        <v>2</v>
      </c>
      <c r="I197" s="35">
        <v>1</v>
      </c>
      <c r="J197" s="35" t="s">
        <v>1054</v>
      </c>
      <c r="K197" s="36">
        <v>43317</v>
      </c>
      <c r="L197" s="37">
        <f t="shared" si="7"/>
        <v>43317</v>
      </c>
      <c r="M197" s="35">
        <v>10</v>
      </c>
      <c r="N197" s="35">
        <v>29</v>
      </c>
      <c r="P197" s="35">
        <v>1</v>
      </c>
      <c r="Q197" s="35">
        <v>1</v>
      </c>
      <c r="R197" s="60" t="str">
        <f>IF(OR(ISNUMBER(Tableau2[[#This Row],['[monvelo_musc']]]),ISNUMBER(Tableau2[[#This Row],['[monvelo_vae']]]),ISNUMBER(Tableau2[[#This Row],['[pret_musc']]]),ISNUMBER(Tableau2[[#This Row],['[pret_vae']]]),ISNUMBER(Tableau2[[#This Row],['[loc_vae']]]),ISNUMBER(Tableau2[[#This Row],['[loc_musc']]])),SUM(Tableau2[[#This Row],['[monvelo_musc']]:['[loc_vae']]]),"")</f>
        <v/>
      </c>
      <c r="S197" s="60" t="str">
        <f>IF(OR(ISNUMBER(Tableau2[[#This Row],['[monvelo_vae']]]),ISNUMBER(Tableau2[[#This Row],['[pret_vae']]]),ISNUMBER(Tableau2[[#This Row],['[loc_vae']]])),Tableau2[[#This Row],['[monvelo_vae']]]+Tableau2[[#This Row],['[pret_vae']]]+Tableau2[[#This Row],['[loc_vae']]],"")</f>
        <v/>
      </c>
      <c r="T197" s="60" t="str">
        <f>IF(OR(ISNUMBER(Tableau2[[#This Row],['[monvelo_musc']]]),ISNUMBER(Tableau2[[#This Row],['[pret_musc']]]),ISNUMBER(Tableau2[[#This Row],['[loc_musc']]])),Tableau2[[#This Row],['[monvelo_musc']]]+Tableau2[[#This Row],['[pret_musc']]]+Tableau2[[#This Row],['[loc_musc']]],"")</f>
        <v/>
      </c>
      <c r="U197" s="60" t="str">
        <f>IF(OR(ISNUMBER(Tableau2[[#This Row],['[loc_musc']]]),ISNUMBER(Tableau2[[#This Row],['[loc_vae']]])),Tableau2[[#This Row],['[loc_musc']]]+Tableau2[[#This Row],['[loc_vae']]],"")</f>
        <v/>
      </c>
      <c r="AL197" s="35" t="s">
        <v>1285</v>
      </c>
      <c r="AM197" s="48" t="s">
        <v>1285</v>
      </c>
      <c r="AN197" s="35" t="s">
        <v>52</v>
      </c>
      <c r="AP197" s="37">
        <v>80</v>
      </c>
      <c r="AQ197" s="72">
        <v>80</v>
      </c>
      <c r="AR197" s="72">
        <v>80</v>
      </c>
      <c r="AS197" s="72">
        <f>Tableau2[[#This Row],['[km_sortie_corrige']]]*Tableau2[[#This Row],['[coef_red']]]</f>
        <v>0</v>
      </c>
      <c r="AT197" s="72">
        <f>Tableau2[[#This Row],['[km_sortie_corrige']]]*Tableau2[[#This Row],['[coef_red']]]*IF(Tableau2[[#This Row],['[type_trajet']]]="Boucle",0.4,1)</f>
        <v>0</v>
      </c>
      <c r="AU197" s="35" t="s">
        <v>1286</v>
      </c>
      <c r="AW197" s="35" t="s">
        <v>1277</v>
      </c>
      <c r="AX197" s="35">
        <v>1</v>
      </c>
      <c r="AY197" s="35">
        <v>0</v>
      </c>
      <c r="AZ197" s="35">
        <v>0</v>
      </c>
      <c r="BA197" s="35">
        <v>0</v>
      </c>
      <c r="BB197" s="35">
        <v>0</v>
      </c>
      <c r="BC197" s="35">
        <v>0</v>
      </c>
      <c r="BD197" s="35">
        <v>0</v>
      </c>
      <c r="BE197" s="35">
        <v>0</v>
      </c>
      <c r="BH197" s="37">
        <v>5</v>
      </c>
      <c r="BI197" s="48" t="str">
        <f>IF(OR(Tableau2[[#This Row],['[type_groupe']]]="En famille",Tableau2[[#This Row],['[type_groupe']]]="Avec des amis",Tableau2[[#This Row],['[type_groupe']]]="En club",Tableau2[[#This Row],['[type_groupe']]]="En groupe avec une agence ou TO"),"En groupe",Tableau2[[#This Row],['[type_groupe']]])</f>
        <v>En couple</v>
      </c>
      <c r="BJ197"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couple</v>
      </c>
      <c r="BK197" s="35" t="s">
        <v>1311</v>
      </c>
      <c r="BL197" s="35">
        <v>0</v>
      </c>
      <c r="BM197" s="35">
        <v>1</v>
      </c>
      <c r="BN197" s="35">
        <v>0</v>
      </c>
      <c r="BO197" s="35">
        <v>0</v>
      </c>
      <c r="BP197" s="35">
        <v>0</v>
      </c>
      <c r="BQ197" s="35">
        <v>0</v>
      </c>
      <c r="BR197" s="35">
        <v>0</v>
      </c>
      <c r="BU197" s="72">
        <f>Tableau2[[#This Row],['[nb_enfants']]]+Tableau2[[#This Row],['[nb_adultes']]]</f>
        <v>2</v>
      </c>
      <c r="BV197" s="72">
        <f>Tableau2[[#This Row],['[taille_totale_groupe']]]</f>
        <v>2</v>
      </c>
      <c r="BW197" s="37">
        <v>0</v>
      </c>
      <c r="BX197" s="37">
        <v>2</v>
      </c>
      <c r="BY197" s="35" t="s">
        <v>1279</v>
      </c>
      <c r="BZ197" s="35">
        <v>0</v>
      </c>
      <c r="CA197" s="35">
        <v>0</v>
      </c>
      <c r="CB197" s="35">
        <v>0</v>
      </c>
      <c r="CC197" s="35">
        <v>0</v>
      </c>
      <c r="CD197" s="35">
        <v>0</v>
      </c>
      <c r="CE197" s="35">
        <v>0</v>
      </c>
      <c r="CF197" s="35">
        <v>0</v>
      </c>
      <c r="CG197" s="35">
        <v>0</v>
      </c>
      <c r="CH197" s="35">
        <v>0</v>
      </c>
      <c r="CI197" s="35">
        <v>0</v>
      </c>
      <c r="CJ197" s="35">
        <v>0</v>
      </c>
      <c r="CK197" s="35">
        <v>0</v>
      </c>
      <c r="CL197" s="35">
        <v>1</v>
      </c>
      <c r="CQ197" s="35" t="s">
        <v>1750</v>
      </c>
      <c r="CR197" s="35">
        <v>0</v>
      </c>
      <c r="CS197" s="35">
        <v>0</v>
      </c>
      <c r="CT197" s="35">
        <v>1</v>
      </c>
      <c r="CU197" s="35">
        <v>1</v>
      </c>
      <c r="CV197" s="35">
        <v>0</v>
      </c>
      <c r="CW197" s="35">
        <v>0</v>
      </c>
      <c r="CX197" s="35">
        <v>0</v>
      </c>
      <c r="CY197" s="35">
        <v>0</v>
      </c>
      <c r="CZ197" s="35">
        <v>0</v>
      </c>
      <c r="DA197" s="35">
        <v>0</v>
      </c>
      <c r="DB197" s="35">
        <v>0</v>
      </c>
      <c r="DC197" s="35">
        <v>0</v>
      </c>
      <c r="DD197" s="35">
        <v>1</v>
      </c>
      <c r="DI197" s="35" t="s">
        <v>1557</v>
      </c>
      <c r="DO197" s="35" t="s">
        <v>1850</v>
      </c>
      <c r="DP197" s="35">
        <v>1</v>
      </c>
      <c r="DQ197" s="35">
        <v>0</v>
      </c>
      <c r="DR197" s="35">
        <v>0</v>
      </c>
      <c r="DS197" s="35">
        <v>1</v>
      </c>
      <c r="DT197" s="35">
        <v>0</v>
      </c>
      <c r="DU197" s="35">
        <v>1</v>
      </c>
      <c r="DV197" s="35">
        <v>0</v>
      </c>
      <c r="DW197" s="35">
        <v>1</v>
      </c>
      <c r="DX197" s="35">
        <v>0</v>
      </c>
      <c r="DY197" s="35">
        <v>0</v>
      </c>
      <c r="DZ197" s="35">
        <v>1</v>
      </c>
      <c r="EA197" s="35">
        <v>0</v>
      </c>
      <c r="EB197" s="35">
        <v>0</v>
      </c>
      <c r="EC197" s="35">
        <v>0</v>
      </c>
      <c r="ED197" s="35">
        <v>0</v>
      </c>
      <c r="EE197" s="35">
        <v>0</v>
      </c>
      <c r="EL197" s="35">
        <v>4</v>
      </c>
      <c r="EM197" s="35">
        <v>4</v>
      </c>
      <c r="EN197" s="35">
        <v>4</v>
      </c>
      <c r="EO197" s="35">
        <v>4</v>
      </c>
      <c r="EP197" s="35">
        <v>4</v>
      </c>
      <c r="EQ197" s="35">
        <v>4</v>
      </c>
      <c r="ER197" s="35">
        <v>4</v>
      </c>
      <c r="ES197" s="35">
        <v>4</v>
      </c>
      <c r="ET197" s="35">
        <v>3</v>
      </c>
      <c r="EU197" s="35">
        <v>4</v>
      </c>
      <c r="EV197" s="35">
        <v>4</v>
      </c>
      <c r="EW197" s="35">
        <v>4</v>
      </c>
      <c r="EX197" s="35">
        <v>3</v>
      </c>
      <c r="EY197" s="35">
        <v>4</v>
      </c>
      <c r="EZ197" s="35">
        <v>3</v>
      </c>
      <c r="FA197" s="35">
        <v>4</v>
      </c>
      <c r="FB197" s="35">
        <v>4</v>
      </c>
      <c r="FC197" s="35">
        <v>3</v>
      </c>
      <c r="FD197" s="35">
        <v>3</v>
      </c>
      <c r="FE197" s="35">
        <v>3</v>
      </c>
      <c r="FF197" s="35">
        <v>2</v>
      </c>
      <c r="FG197" s="35">
        <v>1</v>
      </c>
      <c r="FI197" s="35" t="s">
        <v>51</v>
      </c>
      <c r="FJ197"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excursionniste</v>
      </c>
      <c r="FK197" s="48" t="str">
        <f>IF(Tableau2[[#This Row],['[tour_exc']]]="excursionniste","exc",IF(Tableau2[[#This Row],['[categorie_corrige']]]="Itinérant","iti","tour"))</f>
        <v>exc</v>
      </c>
      <c r="FL197" s="48" t="str">
        <f>CONCATENATE(Tableau2[[#This Row],['[id_troncon']]],"-",Tableau2[[#This Row],['[profil']]])</f>
        <v>1-exc</v>
      </c>
      <c r="FM197" s="37"/>
      <c r="FN197" s="72" t="s">
        <v>1599</v>
      </c>
      <c r="FS197" s="48" t="str">
        <f>IF(AND(ISTEXT(Tableau2[[#This Row],['[mode_heb_regroupe']]]),Tableau2[[#This Row],['[mode_heb_regroupe']]]="Non marchand"),"Non marchand",IF(AND(ISTEXT(Tableau2[[#This Row],['[mode_heb_regroupe']]]),Tableau2[[#This Row],['[mode_heb_regroupe']]]&lt;&gt;"Non marchand"),"Marchand",""))</f>
        <v/>
      </c>
      <c r="FY197" s="60" t="str">
        <f>IF(ISNUMBER(Tableau2[[#This Row],['[distance_heb_enq']]]),Tableau2[[#This Row],['[distance_heb_enq']]]*(1.1+0.3*EXP(-Tableau2[[#This Row],['[distance_heb_enq']]]/20)),"")</f>
        <v/>
      </c>
      <c r="GM197" s="35"/>
      <c r="GN197" s="35" t="s">
        <v>1599</v>
      </c>
      <c r="GO197" s="35"/>
      <c r="GP197" s="35"/>
      <c r="GQ197" s="35"/>
      <c r="GY197" s="48"/>
      <c r="HB197" s="48" t="str">
        <f>IF(ISNUMBER(Tableau2[[#This Row],['[tour_dep_to']]]),Tableau2[[#This Row],['[tour_dep_to']]]/Tableau2[[#This Row],['[tour_to_nb_jour']]],"")</f>
        <v/>
      </c>
      <c r="HE197" s="20"/>
      <c r="HF197" s="48" t="str">
        <f>IF(AND(ISTEXT(Tableau2[[#This Row],['[intention_dep']]]),Tableau2[[#This Row],['[tour_exc']]]="excursionniste"),Tableau2[[#This Row],['[intention_dep']]],"")</f>
        <v/>
      </c>
      <c r="HG197" s="48" t="str">
        <f>IF(AND(ISTEXT(Tableau2[[#This Row],['[intention_dep']]]),Tableau2[[#This Row],['[tour_exc']]]="touriste"),Tableau2[[#This Row],['[intention_dep']]],"")</f>
        <v/>
      </c>
      <c r="HJ197" s="20"/>
      <c r="HN197" s="20" t="s">
        <v>1599</v>
      </c>
      <c r="HO197" s="20"/>
      <c r="HP197" s="20" t="s">
        <v>1599</v>
      </c>
      <c r="HQ197" s="20"/>
      <c r="HR197" s="20" t="s">
        <v>1599</v>
      </c>
      <c r="HS197" s="20"/>
      <c r="HT197" s="20" t="s">
        <v>1599</v>
      </c>
      <c r="HU197" s="20"/>
      <c r="HX197" s="20" t="s">
        <v>1599</v>
      </c>
      <c r="JW197"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
      </c>
      <c r="JX197"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197" s="35" t="s">
        <v>1599</v>
      </c>
      <c r="KA197" s="35"/>
      <c r="KB197" s="35"/>
      <c r="KC197" s="35"/>
      <c r="KD197" s="35"/>
      <c r="KE197" s="48"/>
      <c r="KG197" s="48"/>
      <c r="KH197" s="44"/>
      <c r="KL197" s="48" t="str">
        <f>IF(ISNUMBER(Tableau2[[#This Row],['[distance_domicile_enq']]]),Tableau2[[#This Row],['[distance_domicile_enq']]]*(1.1+0.3*EXP(-Tableau2[[#This Row],['[distance_domicile_enq']]]/20)),"")</f>
        <v/>
      </c>
      <c r="KN197" s="48"/>
      <c r="KO197" s="48"/>
      <c r="KP197" s="35"/>
      <c r="KQ197" s="35"/>
      <c r="KR197" s="35"/>
      <c r="KS197" s="35"/>
    </row>
    <row r="198" spans="1:311" x14ac:dyDescent="0.2">
      <c r="A198" s="35" t="s">
        <v>1612</v>
      </c>
      <c r="B198" s="35" t="s">
        <v>568</v>
      </c>
      <c r="C198" s="35" t="s">
        <v>391</v>
      </c>
      <c r="D198" s="60">
        <v>1</v>
      </c>
      <c r="E198" s="48">
        <f>Tableau2[[#This Row],['[taille_totale_groupe_corrige']]]/Tableau2[[#This Row],['[nb_repondant_groupe']]]</f>
        <v>1</v>
      </c>
      <c r="F198" s="48"/>
      <c r="G198" s="48" t="str">
        <f>CONCATENATE(Tableau2[[#This Row],['[id_site_enq']]],"-",Tableau2[[#This Row],['[date_enq_num']]],"-",Tableau2[[#This Row],['[categorie_corrige']]])</f>
        <v>1-43317-</v>
      </c>
      <c r="H198" s="61">
        <v>1</v>
      </c>
      <c r="I198" s="35">
        <v>1</v>
      </c>
      <c r="J198" s="35" t="s">
        <v>1054</v>
      </c>
      <c r="K198" s="36">
        <v>43317</v>
      </c>
      <c r="L198" s="37">
        <f t="shared" si="7"/>
        <v>43317</v>
      </c>
      <c r="M198" s="35">
        <v>10</v>
      </c>
      <c r="N198" s="35">
        <v>29</v>
      </c>
      <c r="P198" s="35">
        <v>1</v>
      </c>
      <c r="Q198" s="35">
        <v>1</v>
      </c>
      <c r="R198" s="60" t="str">
        <f>IF(OR(ISNUMBER(Tableau2[[#This Row],['[monvelo_musc']]]),ISNUMBER(Tableau2[[#This Row],['[monvelo_vae']]]),ISNUMBER(Tableau2[[#This Row],['[pret_musc']]]),ISNUMBER(Tableau2[[#This Row],['[pret_vae']]]),ISNUMBER(Tableau2[[#This Row],['[loc_vae']]]),ISNUMBER(Tableau2[[#This Row],['[loc_musc']]])),SUM(Tableau2[[#This Row],['[monvelo_musc']]:['[loc_vae']]]),"")</f>
        <v/>
      </c>
      <c r="S198" s="60" t="str">
        <f>IF(OR(ISNUMBER(Tableau2[[#This Row],['[monvelo_vae']]]),ISNUMBER(Tableau2[[#This Row],['[pret_vae']]]),ISNUMBER(Tableau2[[#This Row],['[loc_vae']]])),Tableau2[[#This Row],['[monvelo_vae']]]+Tableau2[[#This Row],['[pret_vae']]]+Tableau2[[#This Row],['[loc_vae']]],"")</f>
        <v/>
      </c>
      <c r="T198" s="60" t="str">
        <f>IF(OR(ISNUMBER(Tableau2[[#This Row],['[monvelo_musc']]]),ISNUMBER(Tableau2[[#This Row],['[pret_musc']]]),ISNUMBER(Tableau2[[#This Row],['[loc_musc']]])),Tableau2[[#This Row],['[monvelo_musc']]]+Tableau2[[#This Row],['[pret_musc']]]+Tableau2[[#This Row],['[loc_musc']]],"")</f>
        <v/>
      </c>
      <c r="U198" s="60" t="str">
        <f>IF(OR(ISNUMBER(Tableau2[[#This Row],['[loc_musc']]]),ISNUMBER(Tableau2[[#This Row],['[loc_vae']]])),Tableau2[[#This Row],['[loc_musc']]]+Tableau2[[#This Row],['[loc_vae']]],"")</f>
        <v/>
      </c>
      <c r="AL198" s="35" t="s">
        <v>1274</v>
      </c>
      <c r="AM198" s="48" t="s">
        <v>1274</v>
      </c>
      <c r="AN198" s="35" t="s">
        <v>1275</v>
      </c>
      <c r="AP198" s="37">
        <v>8</v>
      </c>
      <c r="AQ198" s="72">
        <v>8</v>
      </c>
      <c r="AR198" s="72">
        <v>8</v>
      </c>
      <c r="AS198" s="72">
        <f>Tableau2[[#This Row],['[km_sortie_corrige']]]*Tableau2[[#This Row],['[coef_red']]]</f>
        <v>0</v>
      </c>
      <c r="AT198" s="72">
        <f>Tableau2[[#This Row],['[km_sortie_corrige']]]*Tableau2[[#This Row],['[coef_red']]]*IF(Tableau2[[#This Row],['[type_trajet']]]="Boucle",0.4,1)</f>
        <v>0</v>
      </c>
      <c r="AU198" s="35" t="s">
        <v>1276</v>
      </c>
      <c r="AW198" s="35" t="s">
        <v>1277</v>
      </c>
      <c r="AX198" s="35">
        <v>1</v>
      </c>
      <c r="AY198" s="35">
        <v>0</v>
      </c>
      <c r="AZ198" s="35">
        <v>0</v>
      </c>
      <c r="BA198" s="35">
        <v>0</v>
      </c>
      <c r="BB198" s="35">
        <v>0</v>
      </c>
      <c r="BC198" s="35">
        <v>0</v>
      </c>
      <c r="BD198" s="35">
        <v>0</v>
      </c>
      <c r="BE198" s="35">
        <v>0</v>
      </c>
      <c r="BI198" s="48" t="str">
        <f>IF(OR(Tableau2[[#This Row],['[type_groupe']]]="En famille",Tableau2[[#This Row],['[type_groupe']]]="Avec des amis",Tableau2[[#This Row],['[type_groupe']]]="En club",Tableau2[[#This Row],['[type_groupe']]]="En groupe avec une agence ou TO"),"En groupe",Tableau2[[#This Row],['[type_groupe']]])</f>
        <v>Seul</v>
      </c>
      <c r="BJ198"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Seul</v>
      </c>
      <c r="BK198" s="35" t="s">
        <v>1278</v>
      </c>
      <c r="BL198" s="35">
        <v>1</v>
      </c>
      <c r="BM198" s="35">
        <v>0</v>
      </c>
      <c r="BN198" s="35">
        <v>0</v>
      </c>
      <c r="BO198" s="35">
        <v>0</v>
      </c>
      <c r="BP198" s="35">
        <v>0</v>
      </c>
      <c r="BQ198" s="35">
        <v>0</v>
      </c>
      <c r="BR198" s="35">
        <v>0</v>
      </c>
      <c r="BU198" s="72">
        <f>Tableau2[[#This Row],['[nb_enfants']]]+Tableau2[[#This Row],['[nb_adultes']]]</f>
        <v>1</v>
      </c>
      <c r="BV198" s="72">
        <f>Tableau2[[#This Row],['[taille_totale_groupe']]]</f>
        <v>1</v>
      </c>
      <c r="BW198" s="37">
        <v>0</v>
      </c>
      <c r="BX198" s="37">
        <v>1</v>
      </c>
      <c r="BY198" s="35" t="s">
        <v>1599</v>
      </c>
      <c r="BZ198" s="35">
        <v>0</v>
      </c>
      <c r="CA198" s="35">
        <v>0</v>
      </c>
      <c r="CB198" s="35">
        <v>0</v>
      </c>
      <c r="CC198" s="35">
        <v>0</v>
      </c>
      <c r="CD198" s="35">
        <v>0</v>
      </c>
      <c r="CE198" s="35">
        <v>0</v>
      </c>
      <c r="CF198" s="35">
        <v>0</v>
      </c>
      <c r="CG198" s="35">
        <v>0</v>
      </c>
      <c r="CH198" s="35">
        <v>0</v>
      </c>
      <c r="CI198" s="35">
        <v>0</v>
      </c>
      <c r="CJ198" s="35">
        <v>0</v>
      </c>
      <c r="CK198" s="35">
        <v>0</v>
      </c>
      <c r="CL198" s="35">
        <v>0</v>
      </c>
      <c r="CQ198" s="35" t="s">
        <v>1599</v>
      </c>
      <c r="CR198" s="35">
        <v>0</v>
      </c>
      <c r="CS198" s="35">
        <v>0</v>
      </c>
      <c r="CT198" s="35">
        <v>0</v>
      </c>
      <c r="CU198" s="35">
        <v>0</v>
      </c>
      <c r="CV198" s="35">
        <v>0</v>
      </c>
      <c r="CW198" s="35">
        <v>0</v>
      </c>
      <c r="CX198" s="35">
        <v>0</v>
      </c>
      <c r="CY198" s="35">
        <v>0</v>
      </c>
      <c r="CZ198" s="35">
        <v>0</v>
      </c>
      <c r="DA198" s="35">
        <v>0</v>
      </c>
      <c r="DB198" s="35">
        <v>0</v>
      </c>
      <c r="DC198" s="35">
        <v>0</v>
      </c>
      <c r="DD198" s="35">
        <v>0</v>
      </c>
      <c r="DO198" s="35" t="s">
        <v>1599</v>
      </c>
      <c r="EL198" s="35" t="s">
        <v>1599</v>
      </c>
      <c r="EM198" s="35" t="s">
        <v>1599</v>
      </c>
      <c r="EN198" s="35" t="s">
        <v>1599</v>
      </c>
      <c r="EO198" s="35" t="s">
        <v>1599</v>
      </c>
      <c r="EP198" s="35" t="s">
        <v>1599</v>
      </c>
      <c r="EQ198" s="35" t="s">
        <v>1599</v>
      </c>
      <c r="ER198" s="35" t="s">
        <v>1599</v>
      </c>
      <c r="ES198" s="35" t="s">
        <v>1599</v>
      </c>
      <c r="ET198" s="35" t="s">
        <v>1599</v>
      </c>
      <c r="EU198" s="35" t="s">
        <v>1599</v>
      </c>
      <c r="EV198" s="35" t="s">
        <v>1599</v>
      </c>
      <c r="EW198" s="35" t="s">
        <v>1599</v>
      </c>
      <c r="EX198" s="35" t="s">
        <v>1599</v>
      </c>
      <c r="EY198" s="35" t="s">
        <v>1599</v>
      </c>
      <c r="EZ198" s="35" t="s">
        <v>1599</v>
      </c>
      <c r="FA198" s="35" t="s">
        <v>1599</v>
      </c>
      <c r="FB198" s="35" t="s">
        <v>1599</v>
      </c>
      <c r="FC198" s="35" t="s">
        <v>1599</v>
      </c>
      <c r="FD198" s="35" t="s">
        <v>1599</v>
      </c>
      <c r="FE198" s="35" t="s">
        <v>1599</v>
      </c>
      <c r="FF198" s="35" t="s">
        <v>1599</v>
      </c>
      <c r="FG198" s="35" t="s">
        <v>1599</v>
      </c>
      <c r="FI198" s="35" t="s">
        <v>51</v>
      </c>
      <c r="FJ198"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excursionniste</v>
      </c>
      <c r="FK198" s="48" t="str">
        <f>IF(Tableau2[[#This Row],['[tour_exc']]]="excursionniste","exc",IF(Tableau2[[#This Row],['[categorie_corrige']]]="Itinérant","iti","tour"))</f>
        <v>exc</v>
      </c>
      <c r="FL198" s="48" t="str">
        <f>CONCATENATE(Tableau2[[#This Row],['[id_troncon']]],"-",Tableau2[[#This Row],['[profil']]])</f>
        <v>1-exc</v>
      </c>
      <c r="FM198" s="37"/>
      <c r="FN198" s="72" t="s">
        <v>1599</v>
      </c>
      <c r="FS198" s="48" t="str">
        <f>IF(AND(ISTEXT(Tableau2[[#This Row],['[mode_heb_regroupe']]]),Tableau2[[#This Row],['[mode_heb_regroupe']]]="Non marchand"),"Non marchand",IF(AND(ISTEXT(Tableau2[[#This Row],['[mode_heb_regroupe']]]),Tableau2[[#This Row],['[mode_heb_regroupe']]]&lt;&gt;"Non marchand"),"Marchand",""))</f>
        <v/>
      </c>
      <c r="FY198" s="60" t="str">
        <f>IF(ISNUMBER(Tableau2[[#This Row],['[distance_heb_enq']]]),Tableau2[[#This Row],['[distance_heb_enq']]]*(1.1+0.3*EXP(-Tableau2[[#This Row],['[distance_heb_enq']]]/20)),"")</f>
        <v/>
      </c>
      <c r="GM198" s="35"/>
      <c r="GN198" s="35" t="s">
        <v>1599</v>
      </c>
      <c r="GO198" s="35"/>
      <c r="GP198" s="35"/>
      <c r="GQ198" s="35"/>
      <c r="GY198" s="48"/>
      <c r="HB198" s="48" t="str">
        <f>IF(ISNUMBER(Tableau2[[#This Row],['[tour_dep_to']]]),Tableau2[[#This Row],['[tour_dep_to']]]/Tableau2[[#This Row],['[tour_to_nb_jour']]],"")</f>
        <v/>
      </c>
      <c r="HE198" s="20" t="s">
        <v>51</v>
      </c>
      <c r="HF198" s="48" t="str">
        <f>IF(AND(ISTEXT(Tableau2[[#This Row],['[intention_dep']]]),Tableau2[[#This Row],['[tour_exc']]]="excursionniste"),Tableau2[[#This Row],['[intention_dep']]],"")</f>
        <v>Non</v>
      </c>
      <c r="HG198" s="48" t="str">
        <f>IF(AND(ISTEXT(Tableau2[[#This Row],['[intention_dep']]]),Tableau2[[#This Row],['[tour_exc']]]="touriste"),Tableau2[[#This Row],['[intention_dep']]],"")</f>
        <v/>
      </c>
      <c r="HJ198" s="20"/>
      <c r="HN198" s="20" t="s">
        <v>1599</v>
      </c>
      <c r="HO198" s="20"/>
      <c r="HP198" s="20" t="s">
        <v>1599</v>
      </c>
      <c r="HQ198" s="20"/>
      <c r="HR198" s="20" t="s">
        <v>1599</v>
      </c>
      <c r="HS198" s="20"/>
      <c r="HT198" s="20" t="s">
        <v>1599</v>
      </c>
      <c r="HU198" s="20"/>
      <c r="HX198" s="20" t="s">
        <v>1599</v>
      </c>
      <c r="JW198"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
      </c>
      <c r="JX198"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198" s="35" t="s">
        <v>1923</v>
      </c>
      <c r="KA198" s="35">
        <v>0</v>
      </c>
      <c r="KB198" s="35">
        <v>1</v>
      </c>
      <c r="KC198" s="35">
        <v>0</v>
      </c>
      <c r="KD198" s="35"/>
      <c r="KE198" s="48"/>
      <c r="KF198" s="35" t="s">
        <v>1361</v>
      </c>
      <c r="KG198" s="48"/>
      <c r="KH198" s="44">
        <v>29480</v>
      </c>
      <c r="KI198" s="35" t="s">
        <v>1281</v>
      </c>
      <c r="KL198" s="48" t="str">
        <f>IF(ISNUMBER(Tableau2[[#This Row],['[distance_domicile_enq']]]),Tableau2[[#This Row],['[distance_domicile_enq']]]*(1.1+0.3*EXP(-Tableau2[[#This Row],['[distance_domicile_enq']]]/20)),"")</f>
        <v/>
      </c>
      <c r="KN198" s="48"/>
      <c r="KO198" s="48"/>
      <c r="KP198" s="35">
        <v>65</v>
      </c>
      <c r="KQ198" s="35" t="s">
        <v>1282</v>
      </c>
      <c r="KR198" s="35" t="s">
        <v>1283</v>
      </c>
      <c r="KS198" s="35"/>
      <c r="KW198" s="35" t="s">
        <v>1303</v>
      </c>
    </row>
    <row r="199" spans="1:311" x14ac:dyDescent="0.2">
      <c r="A199" s="35" t="s">
        <v>1612</v>
      </c>
      <c r="B199" s="35" t="s">
        <v>568</v>
      </c>
      <c r="C199" s="35" t="s">
        <v>394</v>
      </c>
      <c r="D199" s="60">
        <v>1</v>
      </c>
      <c r="E199" s="48">
        <f>Tableau2[[#This Row],['[taille_totale_groupe_corrige']]]/Tableau2[[#This Row],['[nb_repondant_groupe']]]</f>
        <v>1</v>
      </c>
      <c r="F199" s="48"/>
      <c r="G199" s="48" t="str">
        <f>CONCATENATE(Tableau2[[#This Row],['[id_site_enq']]],"-",Tableau2[[#This Row],['[date_enq_num']]],"-",Tableau2[[#This Row],['[categorie_corrige']]])</f>
        <v>1-43317-</v>
      </c>
      <c r="H199" s="61">
        <v>1</v>
      </c>
      <c r="I199" s="35">
        <v>1</v>
      </c>
      <c r="J199" s="35" t="s">
        <v>1054</v>
      </c>
      <c r="K199" s="36">
        <v>43317</v>
      </c>
      <c r="L199" s="37">
        <f t="shared" si="7"/>
        <v>43317</v>
      </c>
      <c r="M199" s="35">
        <v>10</v>
      </c>
      <c r="N199" s="35">
        <v>29</v>
      </c>
      <c r="P199" s="35">
        <v>1</v>
      </c>
      <c r="Q199" s="35">
        <v>1</v>
      </c>
      <c r="R199" s="60" t="str">
        <f>IF(OR(ISNUMBER(Tableau2[[#This Row],['[monvelo_musc']]]),ISNUMBER(Tableau2[[#This Row],['[monvelo_vae']]]),ISNUMBER(Tableau2[[#This Row],['[pret_musc']]]),ISNUMBER(Tableau2[[#This Row],['[pret_vae']]]),ISNUMBER(Tableau2[[#This Row],['[loc_vae']]]),ISNUMBER(Tableau2[[#This Row],['[loc_musc']]])),SUM(Tableau2[[#This Row],['[monvelo_musc']]:['[loc_vae']]]),"")</f>
        <v/>
      </c>
      <c r="S199" s="60" t="str">
        <f>IF(OR(ISNUMBER(Tableau2[[#This Row],['[monvelo_vae']]]),ISNUMBER(Tableau2[[#This Row],['[pret_vae']]]),ISNUMBER(Tableau2[[#This Row],['[loc_vae']]])),Tableau2[[#This Row],['[monvelo_vae']]]+Tableau2[[#This Row],['[pret_vae']]]+Tableau2[[#This Row],['[loc_vae']]],"")</f>
        <v/>
      </c>
      <c r="T199" s="60" t="str">
        <f>IF(OR(ISNUMBER(Tableau2[[#This Row],['[monvelo_musc']]]),ISNUMBER(Tableau2[[#This Row],['[pret_musc']]]),ISNUMBER(Tableau2[[#This Row],['[loc_musc']]])),Tableau2[[#This Row],['[monvelo_musc']]]+Tableau2[[#This Row],['[pret_musc']]]+Tableau2[[#This Row],['[loc_musc']]],"")</f>
        <v/>
      </c>
      <c r="U199" s="60" t="str">
        <f>IF(OR(ISNUMBER(Tableau2[[#This Row],['[loc_musc']]]),ISNUMBER(Tableau2[[#This Row],['[loc_vae']]])),Tableau2[[#This Row],['[loc_musc']]]+Tableau2[[#This Row],['[loc_vae']]],"")</f>
        <v/>
      </c>
      <c r="AL199" s="35" t="s">
        <v>1274</v>
      </c>
      <c r="AM199" s="48" t="s">
        <v>1274</v>
      </c>
      <c r="AN199" s="35" t="s">
        <v>1275</v>
      </c>
      <c r="AR199" s="72">
        <v>24.222093634928981</v>
      </c>
      <c r="AS199" s="72">
        <f>Tableau2[[#This Row],['[km_sortie_corrige']]]*Tableau2[[#This Row],['[coef_red']]]</f>
        <v>0</v>
      </c>
      <c r="AT199" s="72">
        <f>Tableau2[[#This Row],['[km_sortie_corrige']]]*Tableau2[[#This Row],['[coef_red']]]*IF(Tableau2[[#This Row],['[type_trajet']]]="Boucle",0.4,1)</f>
        <v>0</v>
      </c>
      <c r="AU199" s="35" t="s">
        <v>1276</v>
      </c>
      <c r="AW199" s="35" t="s">
        <v>1277</v>
      </c>
      <c r="AX199" s="35">
        <v>1</v>
      </c>
      <c r="AY199" s="35">
        <v>0</v>
      </c>
      <c r="AZ199" s="35">
        <v>0</v>
      </c>
      <c r="BA199" s="35">
        <v>0</v>
      </c>
      <c r="BB199" s="35">
        <v>0</v>
      </c>
      <c r="BC199" s="35">
        <v>0</v>
      </c>
      <c r="BD199" s="35">
        <v>0</v>
      </c>
      <c r="BE199" s="35">
        <v>0</v>
      </c>
      <c r="BI199" s="48" t="str">
        <f>IF(OR(Tableau2[[#This Row],['[type_groupe']]]="En famille",Tableau2[[#This Row],['[type_groupe']]]="Avec des amis",Tableau2[[#This Row],['[type_groupe']]]="En club",Tableau2[[#This Row],['[type_groupe']]]="En groupe avec une agence ou TO"),"En groupe",Tableau2[[#This Row],['[type_groupe']]])</f>
        <v>Seul</v>
      </c>
      <c r="BJ199"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Seul</v>
      </c>
      <c r="BK199" s="35" t="s">
        <v>1278</v>
      </c>
      <c r="BL199" s="35">
        <v>1</v>
      </c>
      <c r="BM199" s="35">
        <v>0</v>
      </c>
      <c r="BN199" s="35">
        <v>0</v>
      </c>
      <c r="BO199" s="35">
        <v>0</v>
      </c>
      <c r="BP199" s="35">
        <v>0</v>
      </c>
      <c r="BQ199" s="35">
        <v>0</v>
      </c>
      <c r="BR199" s="35">
        <v>0</v>
      </c>
      <c r="BU199" s="72">
        <f>Tableau2[[#This Row],['[nb_enfants']]]+Tableau2[[#This Row],['[nb_adultes']]]</f>
        <v>1</v>
      </c>
      <c r="BV199" s="72">
        <f>Tableau2[[#This Row],['[taille_totale_groupe']]]</f>
        <v>1</v>
      </c>
      <c r="BW199" s="37">
        <v>0</v>
      </c>
      <c r="BX199" s="37">
        <v>1</v>
      </c>
      <c r="BY199" s="35" t="s">
        <v>1599</v>
      </c>
      <c r="BZ199" s="35">
        <v>0</v>
      </c>
      <c r="CA199" s="35">
        <v>0</v>
      </c>
      <c r="CB199" s="35">
        <v>0</v>
      </c>
      <c r="CC199" s="35">
        <v>0</v>
      </c>
      <c r="CD199" s="35">
        <v>0</v>
      </c>
      <c r="CE199" s="35">
        <v>0</v>
      </c>
      <c r="CF199" s="35">
        <v>0</v>
      </c>
      <c r="CG199" s="35">
        <v>0</v>
      </c>
      <c r="CH199" s="35">
        <v>0</v>
      </c>
      <c r="CI199" s="35">
        <v>0</v>
      </c>
      <c r="CJ199" s="35">
        <v>0</v>
      </c>
      <c r="CK199" s="35">
        <v>0</v>
      </c>
      <c r="CL199" s="35">
        <v>0</v>
      </c>
      <c r="CQ199" s="35" t="s">
        <v>1599</v>
      </c>
      <c r="CR199" s="35">
        <v>0</v>
      </c>
      <c r="CS199" s="35">
        <v>0</v>
      </c>
      <c r="CT199" s="35">
        <v>0</v>
      </c>
      <c r="CU199" s="35">
        <v>0</v>
      </c>
      <c r="CV199" s="35">
        <v>0</v>
      </c>
      <c r="CW199" s="35">
        <v>0</v>
      </c>
      <c r="CX199" s="35">
        <v>0</v>
      </c>
      <c r="CY199" s="35">
        <v>0</v>
      </c>
      <c r="CZ199" s="35">
        <v>0</v>
      </c>
      <c r="DA199" s="35">
        <v>0</v>
      </c>
      <c r="DB199" s="35">
        <v>0</v>
      </c>
      <c r="DC199" s="35">
        <v>0</v>
      </c>
      <c r="DD199" s="35">
        <v>0</v>
      </c>
      <c r="DO199" s="35" t="s">
        <v>1599</v>
      </c>
      <c r="EL199" s="35">
        <v>4</v>
      </c>
      <c r="EM199" s="35">
        <v>3</v>
      </c>
      <c r="EN199" s="35">
        <v>4</v>
      </c>
      <c r="EO199" s="35">
        <v>4</v>
      </c>
      <c r="EP199" s="35">
        <v>2</v>
      </c>
      <c r="EQ199" s="35">
        <v>4</v>
      </c>
      <c r="ER199" s="35" t="s">
        <v>1599</v>
      </c>
      <c r="ES199" s="35">
        <v>2</v>
      </c>
      <c r="ET199" s="35">
        <v>2</v>
      </c>
      <c r="EU199" s="35">
        <v>2</v>
      </c>
      <c r="EV199" s="35" t="s">
        <v>1599</v>
      </c>
      <c r="EW199" s="35" t="s">
        <v>1599</v>
      </c>
      <c r="EX199" s="35" t="s">
        <v>1599</v>
      </c>
      <c r="EY199" s="35" t="s">
        <v>1599</v>
      </c>
      <c r="EZ199" s="35">
        <v>2</v>
      </c>
      <c r="FA199" s="35" t="s">
        <v>1599</v>
      </c>
      <c r="FB199" s="35">
        <v>2</v>
      </c>
      <c r="FC199" s="35" t="s">
        <v>1599</v>
      </c>
      <c r="FD199" s="35" t="s">
        <v>1599</v>
      </c>
      <c r="FE199" s="35" t="s">
        <v>1599</v>
      </c>
      <c r="FF199" s="35" t="s">
        <v>1599</v>
      </c>
      <c r="FG199" s="35" t="s">
        <v>1599</v>
      </c>
      <c r="FI199" s="35" t="s">
        <v>51</v>
      </c>
      <c r="FJ199"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excursionniste</v>
      </c>
      <c r="FK199" s="48" t="str">
        <f>IF(Tableau2[[#This Row],['[tour_exc']]]="excursionniste","exc",IF(Tableau2[[#This Row],['[categorie_corrige']]]="Itinérant","iti","tour"))</f>
        <v>exc</v>
      </c>
      <c r="FL199" s="48" t="str">
        <f>CONCATENATE(Tableau2[[#This Row],['[id_troncon']]],"-",Tableau2[[#This Row],['[profil']]])</f>
        <v>1-exc</v>
      </c>
      <c r="FM199" s="37"/>
      <c r="FN199" s="72" t="s">
        <v>1599</v>
      </c>
      <c r="FS199" s="48" t="str">
        <f>IF(AND(ISTEXT(Tableau2[[#This Row],['[mode_heb_regroupe']]]),Tableau2[[#This Row],['[mode_heb_regroupe']]]="Non marchand"),"Non marchand",IF(AND(ISTEXT(Tableau2[[#This Row],['[mode_heb_regroupe']]]),Tableau2[[#This Row],['[mode_heb_regroupe']]]&lt;&gt;"Non marchand"),"Marchand",""))</f>
        <v/>
      </c>
      <c r="FY199" s="60" t="str">
        <f>IF(ISNUMBER(Tableau2[[#This Row],['[distance_heb_enq']]]),Tableau2[[#This Row],['[distance_heb_enq']]]*(1.1+0.3*EXP(-Tableau2[[#This Row],['[distance_heb_enq']]]/20)),"")</f>
        <v/>
      </c>
      <c r="GM199" s="35"/>
      <c r="GN199" s="35" t="s">
        <v>1599</v>
      </c>
      <c r="GO199" s="35"/>
      <c r="GP199" s="35"/>
      <c r="GQ199" s="35"/>
      <c r="GY199" s="48"/>
      <c r="HB199" s="48" t="str">
        <f>IF(ISNUMBER(Tableau2[[#This Row],['[tour_dep_to']]]),Tableau2[[#This Row],['[tour_dep_to']]]/Tableau2[[#This Row],['[tour_to_nb_jour']]],"")</f>
        <v/>
      </c>
      <c r="HE199" s="20" t="s">
        <v>51</v>
      </c>
      <c r="HF199" s="48" t="str">
        <f>IF(AND(ISTEXT(Tableau2[[#This Row],['[intention_dep']]]),Tableau2[[#This Row],['[tour_exc']]]="excursionniste"),Tableau2[[#This Row],['[intention_dep']]],"")</f>
        <v>Non</v>
      </c>
      <c r="HG199" s="48" t="str">
        <f>IF(AND(ISTEXT(Tableau2[[#This Row],['[intention_dep']]]),Tableau2[[#This Row],['[tour_exc']]]="touriste"),Tableau2[[#This Row],['[intention_dep']]],"")</f>
        <v/>
      </c>
      <c r="HJ199" s="20"/>
      <c r="HN199" s="20" t="s">
        <v>1599</v>
      </c>
      <c r="HO199" s="20"/>
      <c r="HP199" s="20" t="s">
        <v>1599</v>
      </c>
      <c r="HQ199" s="20"/>
      <c r="HR199" s="20" t="s">
        <v>1599</v>
      </c>
      <c r="HS199" s="20"/>
      <c r="HT199" s="20" t="s">
        <v>1599</v>
      </c>
      <c r="HU199" s="20"/>
      <c r="HX199" s="20" t="s">
        <v>1599</v>
      </c>
      <c r="JW199"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
      </c>
      <c r="JX199"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199" s="35" t="s">
        <v>1599</v>
      </c>
      <c r="KA199" s="35"/>
      <c r="KB199" s="35"/>
      <c r="KC199" s="35"/>
      <c r="KD199" s="35"/>
      <c r="KE199" s="48"/>
      <c r="KF199" s="35" t="s">
        <v>839</v>
      </c>
      <c r="KG199" s="48"/>
      <c r="KH199" s="44">
        <v>29250</v>
      </c>
      <c r="KI199" s="35" t="s">
        <v>1281</v>
      </c>
      <c r="KL199" s="48" t="str">
        <f>IF(ISNUMBER(Tableau2[[#This Row],['[distance_domicile_enq']]]),Tableau2[[#This Row],['[distance_domicile_enq']]]*(1.1+0.3*EXP(-Tableau2[[#This Row],['[distance_domicile_enq']]]/20)),"")</f>
        <v/>
      </c>
      <c r="KN199" s="48"/>
      <c r="KO199" s="48"/>
      <c r="KP199" s="35">
        <v>63</v>
      </c>
      <c r="KQ199" s="35" t="s">
        <v>1282</v>
      </c>
      <c r="KR199" s="35" t="s">
        <v>1283</v>
      </c>
      <c r="KS199" s="35"/>
      <c r="KU199" s="35">
        <v>1800</v>
      </c>
      <c r="KW199" s="35" t="s">
        <v>1310</v>
      </c>
    </row>
    <row r="200" spans="1:311" x14ac:dyDescent="0.2">
      <c r="A200" s="35" t="s">
        <v>1612</v>
      </c>
      <c r="B200" s="35" t="s">
        <v>568</v>
      </c>
      <c r="C200" s="35" t="s">
        <v>398</v>
      </c>
      <c r="D200" s="60">
        <v>1</v>
      </c>
      <c r="E200" s="48">
        <f>Tableau2[[#This Row],['[taille_totale_groupe_corrige']]]/Tableau2[[#This Row],['[nb_repondant_groupe']]]</f>
        <v>1</v>
      </c>
      <c r="F200" s="48"/>
      <c r="G200" s="48" t="str">
        <f>CONCATENATE(Tableau2[[#This Row],['[id_site_enq']]],"-",Tableau2[[#This Row],['[date_enq_num']]],"-",Tableau2[[#This Row],['[categorie_corrige']]])</f>
        <v>1-43317-</v>
      </c>
      <c r="H200" s="61">
        <v>1</v>
      </c>
      <c r="I200" s="35">
        <v>1</v>
      </c>
      <c r="J200" s="35" t="s">
        <v>1054</v>
      </c>
      <c r="K200" s="36">
        <v>43317</v>
      </c>
      <c r="L200" s="37">
        <f t="shared" si="7"/>
        <v>43317</v>
      </c>
      <c r="M200" s="35">
        <v>11</v>
      </c>
      <c r="N200" s="35">
        <v>29</v>
      </c>
      <c r="P200" s="35">
        <v>1</v>
      </c>
      <c r="Q200" s="35">
        <v>1</v>
      </c>
      <c r="R200" s="60" t="str">
        <f>IF(OR(ISNUMBER(Tableau2[[#This Row],['[monvelo_musc']]]),ISNUMBER(Tableau2[[#This Row],['[monvelo_vae']]]),ISNUMBER(Tableau2[[#This Row],['[pret_musc']]]),ISNUMBER(Tableau2[[#This Row],['[pret_vae']]]),ISNUMBER(Tableau2[[#This Row],['[loc_vae']]]),ISNUMBER(Tableau2[[#This Row],['[loc_musc']]])),SUM(Tableau2[[#This Row],['[monvelo_musc']]:['[loc_vae']]]),"")</f>
        <v/>
      </c>
      <c r="S200" s="60" t="str">
        <f>IF(OR(ISNUMBER(Tableau2[[#This Row],['[monvelo_vae']]]),ISNUMBER(Tableau2[[#This Row],['[pret_vae']]]),ISNUMBER(Tableau2[[#This Row],['[loc_vae']]])),Tableau2[[#This Row],['[monvelo_vae']]]+Tableau2[[#This Row],['[pret_vae']]]+Tableau2[[#This Row],['[loc_vae']]],"")</f>
        <v/>
      </c>
      <c r="T200" s="60" t="str">
        <f>IF(OR(ISNUMBER(Tableau2[[#This Row],['[monvelo_musc']]]),ISNUMBER(Tableau2[[#This Row],['[pret_musc']]]),ISNUMBER(Tableau2[[#This Row],['[loc_musc']]])),Tableau2[[#This Row],['[monvelo_musc']]]+Tableau2[[#This Row],['[pret_musc']]]+Tableau2[[#This Row],['[loc_musc']]],"")</f>
        <v/>
      </c>
      <c r="U200" s="60" t="str">
        <f>IF(OR(ISNUMBER(Tableau2[[#This Row],['[loc_musc']]]),ISNUMBER(Tableau2[[#This Row],['[loc_vae']]])),Tableau2[[#This Row],['[loc_musc']]]+Tableau2[[#This Row],['[loc_vae']]],"")</f>
        <v/>
      </c>
      <c r="AL200" s="35" t="s">
        <v>1274</v>
      </c>
      <c r="AM200" s="48" t="s">
        <v>1274</v>
      </c>
      <c r="AN200" s="35" t="s">
        <v>1275</v>
      </c>
      <c r="AP200" s="37">
        <v>12</v>
      </c>
      <c r="AQ200" s="72">
        <v>12</v>
      </c>
      <c r="AR200" s="72">
        <v>12</v>
      </c>
      <c r="AS200" s="72">
        <f>Tableau2[[#This Row],['[km_sortie_corrige']]]*Tableau2[[#This Row],['[coef_red']]]</f>
        <v>0</v>
      </c>
      <c r="AT200" s="72">
        <f>Tableau2[[#This Row],['[km_sortie_corrige']]]*Tableau2[[#This Row],['[coef_red']]]*IF(Tableau2[[#This Row],['[type_trajet']]]="Boucle",0.4,1)</f>
        <v>0</v>
      </c>
      <c r="AU200" s="35" t="s">
        <v>1340</v>
      </c>
      <c r="AW200" s="35" t="s">
        <v>1277</v>
      </c>
      <c r="AX200" s="35">
        <v>1</v>
      </c>
      <c r="AY200" s="35">
        <v>0</v>
      </c>
      <c r="AZ200" s="35">
        <v>0</v>
      </c>
      <c r="BA200" s="35">
        <v>0</v>
      </c>
      <c r="BB200" s="35">
        <v>0</v>
      </c>
      <c r="BC200" s="35">
        <v>0</v>
      </c>
      <c r="BD200" s="35">
        <v>0</v>
      </c>
      <c r="BE200" s="35">
        <v>0</v>
      </c>
      <c r="BI200" s="48" t="str">
        <f>IF(OR(Tableau2[[#This Row],['[type_groupe']]]="En famille",Tableau2[[#This Row],['[type_groupe']]]="Avec des amis",Tableau2[[#This Row],['[type_groupe']]]="En club",Tableau2[[#This Row],['[type_groupe']]]="En groupe avec une agence ou TO"),"En groupe",Tableau2[[#This Row],['[type_groupe']]])</f>
        <v>Seul</v>
      </c>
      <c r="BJ200"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Seul</v>
      </c>
      <c r="BK200" s="35" t="s">
        <v>1278</v>
      </c>
      <c r="BL200" s="35">
        <v>1</v>
      </c>
      <c r="BM200" s="35">
        <v>0</v>
      </c>
      <c r="BN200" s="35">
        <v>0</v>
      </c>
      <c r="BO200" s="35">
        <v>0</v>
      </c>
      <c r="BP200" s="35">
        <v>0</v>
      </c>
      <c r="BQ200" s="35">
        <v>0</v>
      </c>
      <c r="BR200" s="35">
        <v>0</v>
      </c>
      <c r="BU200" s="72">
        <f>Tableau2[[#This Row],['[nb_enfants']]]+Tableau2[[#This Row],['[nb_adultes']]]</f>
        <v>1</v>
      </c>
      <c r="BV200" s="72">
        <f>Tableau2[[#This Row],['[taille_totale_groupe']]]</f>
        <v>1</v>
      </c>
      <c r="BW200" s="37">
        <v>0</v>
      </c>
      <c r="BX200" s="37">
        <v>1</v>
      </c>
      <c r="BY200" s="35" t="s">
        <v>1599</v>
      </c>
      <c r="BZ200" s="35">
        <v>0</v>
      </c>
      <c r="CA200" s="35">
        <v>0</v>
      </c>
      <c r="CB200" s="35">
        <v>0</v>
      </c>
      <c r="CC200" s="35">
        <v>0</v>
      </c>
      <c r="CD200" s="35">
        <v>0</v>
      </c>
      <c r="CE200" s="35">
        <v>0</v>
      </c>
      <c r="CF200" s="35">
        <v>0</v>
      </c>
      <c r="CG200" s="35">
        <v>0</v>
      </c>
      <c r="CH200" s="35">
        <v>0</v>
      </c>
      <c r="CI200" s="35">
        <v>0</v>
      </c>
      <c r="CJ200" s="35">
        <v>0</v>
      </c>
      <c r="CK200" s="35">
        <v>0</v>
      </c>
      <c r="CL200" s="35">
        <v>0</v>
      </c>
      <c r="CQ200" s="35" t="s">
        <v>1772</v>
      </c>
      <c r="CR200" s="35">
        <v>0</v>
      </c>
      <c r="CS200" s="35">
        <v>0</v>
      </c>
      <c r="CT200" s="35">
        <v>0</v>
      </c>
      <c r="CU200" s="35">
        <v>0</v>
      </c>
      <c r="CV200" s="35">
        <v>0</v>
      </c>
      <c r="CW200" s="35">
        <v>0</v>
      </c>
      <c r="CX200" s="35">
        <v>0</v>
      </c>
      <c r="CY200" s="35">
        <v>0</v>
      </c>
      <c r="CZ200" s="35">
        <v>0</v>
      </c>
      <c r="DA200" s="35">
        <v>0</v>
      </c>
      <c r="DB200" s="35">
        <v>0</v>
      </c>
      <c r="DC200" s="35">
        <v>1</v>
      </c>
      <c r="DD200" s="35">
        <v>0</v>
      </c>
      <c r="DO200" s="35" t="s">
        <v>1280</v>
      </c>
      <c r="DP200" s="35">
        <v>0</v>
      </c>
      <c r="DQ200" s="35">
        <v>0</v>
      </c>
      <c r="DR200" s="35">
        <v>0</v>
      </c>
      <c r="DS200" s="35">
        <v>0</v>
      </c>
      <c r="DT200" s="35">
        <v>0</v>
      </c>
      <c r="DU200" s="35">
        <v>0</v>
      </c>
      <c r="DV200" s="35">
        <v>0</v>
      </c>
      <c r="DW200" s="35">
        <v>0</v>
      </c>
      <c r="DX200" s="35">
        <v>0</v>
      </c>
      <c r="DY200" s="35">
        <v>0</v>
      </c>
      <c r="DZ200" s="35">
        <v>0</v>
      </c>
      <c r="EA200" s="35">
        <v>0</v>
      </c>
      <c r="EB200" s="35">
        <v>0</v>
      </c>
      <c r="EC200" s="35">
        <v>0</v>
      </c>
      <c r="ED200" s="35">
        <v>1</v>
      </c>
      <c r="EE200" s="35">
        <v>0</v>
      </c>
      <c r="EL200" s="35">
        <v>3</v>
      </c>
      <c r="EM200" s="35">
        <v>2</v>
      </c>
      <c r="EN200" s="35">
        <v>2</v>
      </c>
      <c r="EO200" s="35">
        <v>3</v>
      </c>
      <c r="EP200" s="35">
        <v>3</v>
      </c>
      <c r="EQ200" s="35">
        <v>3</v>
      </c>
      <c r="ER200" s="35" t="s">
        <v>1599</v>
      </c>
      <c r="ES200" s="35">
        <v>3</v>
      </c>
      <c r="ET200" s="35">
        <v>3</v>
      </c>
      <c r="EU200" s="35">
        <v>3</v>
      </c>
      <c r="EV200" s="35">
        <v>3</v>
      </c>
      <c r="EW200" s="35">
        <v>3</v>
      </c>
      <c r="EX200" s="35" t="s">
        <v>1599</v>
      </c>
      <c r="EY200" s="35" t="s">
        <v>1599</v>
      </c>
      <c r="EZ200" s="35" t="s">
        <v>1599</v>
      </c>
      <c r="FA200" s="35" t="s">
        <v>1599</v>
      </c>
      <c r="FB200" s="35" t="s">
        <v>1599</v>
      </c>
      <c r="FC200" s="35" t="s">
        <v>1599</v>
      </c>
      <c r="FD200" s="35" t="s">
        <v>1599</v>
      </c>
      <c r="FE200" s="35" t="s">
        <v>1599</v>
      </c>
      <c r="FF200" s="35" t="s">
        <v>1599</v>
      </c>
      <c r="FG200" s="35" t="s">
        <v>1599</v>
      </c>
      <c r="FI200" s="35" t="s">
        <v>51</v>
      </c>
      <c r="FJ200"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excursionniste</v>
      </c>
      <c r="FK200" s="48" t="str">
        <f>IF(Tableau2[[#This Row],['[tour_exc']]]="excursionniste","exc",IF(Tableau2[[#This Row],['[categorie_corrige']]]="Itinérant","iti","tour"))</f>
        <v>exc</v>
      </c>
      <c r="FL200" s="48" t="str">
        <f>CONCATENATE(Tableau2[[#This Row],['[id_troncon']]],"-",Tableau2[[#This Row],['[profil']]])</f>
        <v>1-exc</v>
      </c>
      <c r="FM200" s="37"/>
      <c r="FN200" s="72" t="s">
        <v>1599</v>
      </c>
      <c r="FS200" s="48" t="str">
        <f>IF(AND(ISTEXT(Tableau2[[#This Row],['[mode_heb_regroupe']]]),Tableau2[[#This Row],['[mode_heb_regroupe']]]="Non marchand"),"Non marchand",IF(AND(ISTEXT(Tableau2[[#This Row],['[mode_heb_regroupe']]]),Tableau2[[#This Row],['[mode_heb_regroupe']]]&lt;&gt;"Non marchand"),"Marchand",""))</f>
        <v/>
      </c>
      <c r="FY200" s="60" t="str">
        <f>IF(ISNUMBER(Tableau2[[#This Row],['[distance_heb_enq']]]),Tableau2[[#This Row],['[distance_heb_enq']]]*(1.1+0.3*EXP(-Tableau2[[#This Row],['[distance_heb_enq']]]/20)),"")</f>
        <v/>
      </c>
      <c r="GM200" s="35"/>
      <c r="GN200" s="35" t="s">
        <v>1599</v>
      </c>
      <c r="GO200" s="35"/>
      <c r="GP200" s="35"/>
      <c r="GQ200" s="35"/>
      <c r="GY200" s="48"/>
      <c r="HB200" s="48" t="str">
        <f>IF(ISNUMBER(Tableau2[[#This Row],['[tour_dep_to']]]),Tableau2[[#This Row],['[tour_dep_to']]]/Tableau2[[#This Row],['[tour_to_nb_jour']]],"")</f>
        <v/>
      </c>
      <c r="HE200" s="20" t="s">
        <v>54</v>
      </c>
      <c r="HF200" s="48" t="str">
        <f>IF(AND(ISTEXT(Tableau2[[#This Row],['[intention_dep']]]),Tableau2[[#This Row],['[tour_exc']]]="excursionniste"),Tableau2[[#This Row],['[intention_dep']]],"")</f>
        <v>Oui</v>
      </c>
      <c r="HG200" s="48" t="str">
        <f>IF(AND(ISTEXT(Tableau2[[#This Row],['[intention_dep']]]),Tableau2[[#This Row],['[tour_exc']]]="touriste"),Tableau2[[#This Row],['[intention_dep']]],"")</f>
        <v/>
      </c>
      <c r="HJ200" s="20"/>
      <c r="HN200" s="20">
        <v>2</v>
      </c>
      <c r="HO200" s="20"/>
      <c r="HP200" s="20" t="s">
        <v>1599</v>
      </c>
      <c r="HQ200" s="20"/>
      <c r="HR200" s="20" t="s">
        <v>1599</v>
      </c>
      <c r="HS200" s="20"/>
      <c r="HT200" s="20" t="s">
        <v>1599</v>
      </c>
      <c r="HU200" s="20"/>
      <c r="HX200" s="20" t="s">
        <v>1599</v>
      </c>
      <c r="JW200"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
      </c>
      <c r="JX200"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200" s="35" t="s">
        <v>1299</v>
      </c>
      <c r="KA200" s="35">
        <v>0</v>
      </c>
      <c r="KB200" s="35">
        <v>0</v>
      </c>
      <c r="KC200" s="35">
        <v>1</v>
      </c>
      <c r="KD200" s="35"/>
      <c r="KE200" s="48"/>
      <c r="KF200" s="35" t="s">
        <v>1361</v>
      </c>
      <c r="KG200" s="48"/>
      <c r="KH200" s="44">
        <v>29480</v>
      </c>
      <c r="KI200" s="35" t="s">
        <v>1281</v>
      </c>
      <c r="KL200" s="48" t="str">
        <f>IF(ISNUMBER(Tableau2[[#This Row],['[distance_domicile_enq']]]),Tableau2[[#This Row],['[distance_domicile_enq']]]*(1.1+0.3*EXP(-Tableau2[[#This Row],['[distance_domicile_enq']]]/20)),"")</f>
        <v/>
      </c>
      <c r="KN200" s="48"/>
      <c r="KO200" s="48"/>
      <c r="KP200" s="35">
        <v>61</v>
      </c>
      <c r="KQ200" s="35" t="s">
        <v>1282</v>
      </c>
      <c r="KR200" s="35" t="s">
        <v>1345</v>
      </c>
      <c r="KS200" s="35"/>
      <c r="KW200" s="35" t="s">
        <v>1310</v>
      </c>
    </row>
    <row r="201" spans="1:311" x14ac:dyDescent="0.2">
      <c r="A201" s="35" t="s">
        <v>1612</v>
      </c>
      <c r="B201" s="35" t="s">
        <v>568</v>
      </c>
      <c r="C201" s="35" t="s">
        <v>401</v>
      </c>
      <c r="D201" s="60">
        <v>1</v>
      </c>
      <c r="E201" s="48">
        <f>Tableau2[[#This Row],['[taille_totale_groupe_corrige']]]/Tableau2[[#This Row],['[nb_repondant_groupe']]]</f>
        <v>2</v>
      </c>
      <c r="F201" s="48"/>
      <c r="G201" s="48" t="str">
        <f>CONCATENATE(Tableau2[[#This Row],['[id_site_enq']]],"-",Tableau2[[#This Row],['[date_enq_num']]],"-",Tableau2[[#This Row],['[categorie_corrige']]])</f>
        <v>1-43317-</v>
      </c>
      <c r="H201" s="61">
        <v>1</v>
      </c>
      <c r="I201" s="35">
        <v>1</v>
      </c>
      <c r="J201" s="35" t="s">
        <v>1054</v>
      </c>
      <c r="K201" s="36">
        <v>43317</v>
      </c>
      <c r="L201" s="37">
        <f t="shared" si="7"/>
        <v>43317</v>
      </c>
      <c r="M201" s="35">
        <v>11</v>
      </c>
      <c r="N201" s="35">
        <v>29</v>
      </c>
      <c r="P201" s="35">
        <v>1</v>
      </c>
      <c r="Q201" s="35">
        <v>1</v>
      </c>
      <c r="R201" s="60" t="str">
        <f>IF(OR(ISNUMBER(Tableau2[[#This Row],['[monvelo_musc']]]),ISNUMBER(Tableau2[[#This Row],['[monvelo_vae']]]),ISNUMBER(Tableau2[[#This Row],['[pret_musc']]]),ISNUMBER(Tableau2[[#This Row],['[pret_vae']]]),ISNUMBER(Tableau2[[#This Row],['[loc_vae']]]),ISNUMBER(Tableau2[[#This Row],['[loc_musc']]])),SUM(Tableau2[[#This Row],['[monvelo_musc']]:['[loc_vae']]]),"")</f>
        <v/>
      </c>
      <c r="S201" s="60" t="str">
        <f>IF(OR(ISNUMBER(Tableau2[[#This Row],['[monvelo_vae']]]),ISNUMBER(Tableau2[[#This Row],['[pret_vae']]]),ISNUMBER(Tableau2[[#This Row],['[loc_vae']]])),Tableau2[[#This Row],['[monvelo_vae']]]+Tableau2[[#This Row],['[pret_vae']]]+Tableau2[[#This Row],['[loc_vae']]],"")</f>
        <v/>
      </c>
      <c r="T201" s="60" t="str">
        <f>IF(OR(ISNUMBER(Tableau2[[#This Row],['[monvelo_musc']]]),ISNUMBER(Tableau2[[#This Row],['[pret_musc']]]),ISNUMBER(Tableau2[[#This Row],['[loc_musc']]])),Tableau2[[#This Row],['[monvelo_musc']]]+Tableau2[[#This Row],['[pret_musc']]]+Tableau2[[#This Row],['[loc_musc']]],"")</f>
        <v/>
      </c>
      <c r="U201" s="60" t="str">
        <f>IF(OR(ISNUMBER(Tableau2[[#This Row],['[loc_musc']]]),ISNUMBER(Tableau2[[#This Row],['[loc_vae']]])),Tableau2[[#This Row],['[loc_musc']]]+Tableau2[[#This Row],['[loc_vae']]],"")</f>
        <v/>
      </c>
      <c r="AL201" s="35" t="s">
        <v>1274</v>
      </c>
      <c r="AM201" s="48" t="s">
        <v>1274</v>
      </c>
      <c r="AN201" s="35" t="s">
        <v>1275</v>
      </c>
      <c r="AP201" s="37">
        <v>7</v>
      </c>
      <c r="AQ201" s="72">
        <v>7</v>
      </c>
      <c r="AR201" s="72">
        <v>7</v>
      </c>
      <c r="AS201" s="72">
        <f>Tableau2[[#This Row],['[km_sortie_corrige']]]*Tableau2[[#This Row],['[coef_red']]]</f>
        <v>0</v>
      </c>
      <c r="AT201" s="72">
        <f>Tableau2[[#This Row],['[km_sortie_corrige']]]*Tableau2[[#This Row],['[coef_red']]]*IF(Tableau2[[#This Row],['[type_trajet']]]="Boucle",0.4,1)</f>
        <v>0</v>
      </c>
      <c r="AU201" s="35" t="s">
        <v>1340</v>
      </c>
      <c r="AW201" s="35" t="s">
        <v>1277</v>
      </c>
      <c r="AX201" s="35">
        <v>1</v>
      </c>
      <c r="AY201" s="35">
        <v>0</v>
      </c>
      <c r="AZ201" s="35">
        <v>0</v>
      </c>
      <c r="BA201" s="35">
        <v>0</v>
      </c>
      <c r="BB201" s="35">
        <v>0</v>
      </c>
      <c r="BC201" s="35">
        <v>0</v>
      </c>
      <c r="BD201" s="35">
        <v>0</v>
      </c>
      <c r="BE201" s="35">
        <v>0</v>
      </c>
      <c r="BI201" s="48" t="str">
        <f>IF(OR(Tableau2[[#This Row],['[type_groupe']]]="En famille",Tableau2[[#This Row],['[type_groupe']]]="Avec des amis",Tableau2[[#This Row],['[type_groupe']]]="En club",Tableau2[[#This Row],['[type_groupe']]]="En groupe avec une agence ou TO"),"En groupe",Tableau2[[#This Row],['[type_groupe']]])</f>
        <v>En groupe</v>
      </c>
      <c r="BJ201"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groupe</v>
      </c>
      <c r="BK201" s="35" t="s">
        <v>1329</v>
      </c>
      <c r="BL201" s="35">
        <v>0</v>
      </c>
      <c r="BM201" s="35">
        <v>0</v>
      </c>
      <c r="BN201" s="35">
        <v>0</v>
      </c>
      <c r="BO201" s="35">
        <v>1</v>
      </c>
      <c r="BP201" s="35">
        <v>0</v>
      </c>
      <c r="BQ201" s="35">
        <v>0</v>
      </c>
      <c r="BR201" s="35">
        <v>0</v>
      </c>
      <c r="BU201" s="72">
        <f>Tableau2[[#This Row],['[nb_enfants']]]+Tableau2[[#This Row],['[nb_adultes']]]</f>
        <v>2</v>
      </c>
      <c r="BV201" s="72">
        <f>Tableau2[[#This Row],['[taille_totale_groupe']]]</f>
        <v>2</v>
      </c>
      <c r="BW201" s="37">
        <v>0</v>
      </c>
      <c r="BX201" s="37">
        <v>2</v>
      </c>
      <c r="BY201" s="35" t="s">
        <v>1288</v>
      </c>
      <c r="BZ201" s="35">
        <v>1</v>
      </c>
      <c r="CA201" s="35">
        <v>0</v>
      </c>
      <c r="CB201" s="35">
        <v>0</v>
      </c>
      <c r="CC201" s="35">
        <v>0</v>
      </c>
      <c r="CD201" s="35">
        <v>0</v>
      </c>
      <c r="CE201" s="35">
        <v>0</v>
      </c>
      <c r="CF201" s="35">
        <v>0</v>
      </c>
      <c r="CG201" s="35">
        <v>0</v>
      </c>
      <c r="CH201" s="35">
        <v>0</v>
      </c>
      <c r="CI201" s="35">
        <v>0</v>
      </c>
      <c r="CJ201" s="35">
        <v>0</v>
      </c>
      <c r="CK201" s="35">
        <v>0</v>
      </c>
      <c r="CL201" s="35">
        <v>0</v>
      </c>
      <c r="CQ201" s="35" t="s">
        <v>1772</v>
      </c>
      <c r="CR201" s="35">
        <v>0</v>
      </c>
      <c r="CS201" s="35">
        <v>0</v>
      </c>
      <c r="CT201" s="35">
        <v>0</v>
      </c>
      <c r="CU201" s="35">
        <v>0</v>
      </c>
      <c r="CV201" s="35">
        <v>0</v>
      </c>
      <c r="CW201" s="35">
        <v>0</v>
      </c>
      <c r="CX201" s="35">
        <v>0</v>
      </c>
      <c r="CY201" s="35">
        <v>0</v>
      </c>
      <c r="CZ201" s="35">
        <v>0</v>
      </c>
      <c r="DA201" s="35">
        <v>0</v>
      </c>
      <c r="DB201" s="35">
        <v>0</v>
      </c>
      <c r="DC201" s="35">
        <v>1</v>
      </c>
      <c r="DD201" s="35">
        <v>0</v>
      </c>
      <c r="DO201" s="35" t="s">
        <v>1294</v>
      </c>
      <c r="DP201" s="35">
        <v>0</v>
      </c>
      <c r="DQ201" s="35">
        <v>1</v>
      </c>
      <c r="DR201" s="35">
        <v>0</v>
      </c>
      <c r="DS201" s="35">
        <v>0</v>
      </c>
      <c r="DT201" s="35">
        <v>0</v>
      </c>
      <c r="DU201" s="35">
        <v>0</v>
      </c>
      <c r="DV201" s="35">
        <v>0</v>
      </c>
      <c r="DW201" s="35">
        <v>0</v>
      </c>
      <c r="DX201" s="35">
        <v>0</v>
      </c>
      <c r="DY201" s="35">
        <v>0</v>
      </c>
      <c r="DZ201" s="35">
        <v>0</v>
      </c>
      <c r="EA201" s="35">
        <v>0</v>
      </c>
      <c r="EB201" s="35">
        <v>0</v>
      </c>
      <c r="EC201" s="35">
        <v>0</v>
      </c>
      <c r="ED201" s="35">
        <v>0</v>
      </c>
      <c r="EE201" s="35">
        <v>0</v>
      </c>
      <c r="EL201" s="35">
        <v>3</v>
      </c>
      <c r="EM201" s="35">
        <v>3</v>
      </c>
      <c r="EN201" s="35">
        <v>3</v>
      </c>
      <c r="EO201" s="35">
        <v>3</v>
      </c>
      <c r="EP201" s="35">
        <v>3</v>
      </c>
      <c r="EQ201" s="35">
        <v>3</v>
      </c>
      <c r="ER201" s="35">
        <v>4</v>
      </c>
      <c r="ES201" s="35" t="s">
        <v>1599</v>
      </c>
      <c r="ET201" s="35">
        <v>3</v>
      </c>
      <c r="EU201" s="35">
        <v>3</v>
      </c>
      <c r="EV201" s="35" t="s">
        <v>1599</v>
      </c>
      <c r="EW201" s="35" t="s">
        <v>1599</v>
      </c>
      <c r="EX201" s="35" t="s">
        <v>1599</v>
      </c>
      <c r="EY201" s="35">
        <v>3</v>
      </c>
      <c r="EZ201" s="35">
        <v>3</v>
      </c>
      <c r="FA201" s="35" t="s">
        <v>1599</v>
      </c>
      <c r="FB201" s="35">
        <v>2</v>
      </c>
      <c r="FC201" s="35" t="s">
        <v>1599</v>
      </c>
      <c r="FD201" s="35" t="s">
        <v>1599</v>
      </c>
      <c r="FE201" s="35" t="s">
        <v>1599</v>
      </c>
      <c r="FF201" s="35" t="s">
        <v>1599</v>
      </c>
      <c r="FG201" s="35" t="s">
        <v>1599</v>
      </c>
      <c r="FI201" s="35" t="s">
        <v>51</v>
      </c>
      <c r="FJ201"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excursionniste</v>
      </c>
      <c r="FK201" s="48" t="str">
        <f>IF(Tableau2[[#This Row],['[tour_exc']]]="excursionniste","exc",IF(Tableau2[[#This Row],['[categorie_corrige']]]="Itinérant","iti","tour"))</f>
        <v>exc</v>
      </c>
      <c r="FL201" s="48" t="str">
        <f>CONCATENATE(Tableau2[[#This Row],['[id_troncon']]],"-",Tableau2[[#This Row],['[profil']]])</f>
        <v>1-exc</v>
      </c>
      <c r="FM201" s="37"/>
      <c r="FN201" s="72" t="s">
        <v>1599</v>
      </c>
      <c r="FS201" s="48" t="str">
        <f>IF(AND(ISTEXT(Tableau2[[#This Row],['[mode_heb_regroupe']]]),Tableau2[[#This Row],['[mode_heb_regroupe']]]="Non marchand"),"Non marchand",IF(AND(ISTEXT(Tableau2[[#This Row],['[mode_heb_regroupe']]]),Tableau2[[#This Row],['[mode_heb_regroupe']]]&lt;&gt;"Non marchand"),"Marchand",""))</f>
        <v/>
      </c>
      <c r="FY201" s="60" t="str">
        <f>IF(ISNUMBER(Tableau2[[#This Row],['[distance_heb_enq']]]),Tableau2[[#This Row],['[distance_heb_enq']]]*(1.1+0.3*EXP(-Tableau2[[#This Row],['[distance_heb_enq']]]/20)),"")</f>
        <v/>
      </c>
      <c r="GM201" s="35"/>
      <c r="GN201" s="35" t="s">
        <v>1599</v>
      </c>
      <c r="GO201" s="35"/>
      <c r="GP201" s="35"/>
      <c r="GQ201" s="35"/>
      <c r="GY201" s="48"/>
      <c r="HB201" s="48" t="str">
        <f>IF(ISNUMBER(Tableau2[[#This Row],['[tour_dep_to']]]),Tableau2[[#This Row],['[tour_dep_to']]]/Tableau2[[#This Row],['[tour_to_nb_jour']]],"")</f>
        <v/>
      </c>
      <c r="HE201" s="20"/>
      <c r="HF201" s="48" t="str">
        <f>IF(AND(ISTEXT(Tableau2[[#This Row],['[intention_dep']]]),Tableau2[[#This Row],['[tour_exc']]]="excursionniste"),Tableau2[[#This Row],['[intention_dep']]],"")</f>
        <v/>
      </c>
      <c r="HG201" s="48" t="str">
        <f>IF(AND(ISTEXT(Tableau2[[#This Row],['[intention_dep']]]),Tableau2[[#This Row],['[tour_exc']]]="touriste"),Tableau2[[#This Row],['[intention_dep']]],"")</f>
        <v/>
      </c>
      <c r="HJ201" s="20"/>
      <c r="HN201" s="20" t="s">
        <v>1599</v>
      </c>
      <c r="HO201" s="20"/>
      <c r="HP201" s="20" t="s">
        <v>1599</v>
      </c>
      <c r="HQ201" s="20"/>
      <c r="HR201" s="20" t="s">
        <v>1599</v>
      </c>
      <c r="HS201" s="20"/>
      <c r="HT201" s="20" t="s">
        <v>1599</v>
      </c>
      <c r="HU201" s="20"/>
      <c r="HX201" s="20" t="s">
        <v>1599</v>
      </c>
      <c r="JW201"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
      </c>
      <c r="JX201"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201" s="35" t="s">
        <v>1924</v>
      </c>
      <c r="KA201" s="35">
        <v>0</v>
      </c>
      <c r="KB201" s="35">
        <v>1</v>
      </c>
      <c r="KC201" s="35">
        <v>1</v>
      </c>
      <c r="KD201" s="35"/>
      <c r="KE201" s="48"/>
      <c r="KF201" s="35" t="s">
        <v>1455</v>
      </c>
      <c r="KG201" s="48"/>
      <c r="KH201" s="44">
        <v>29000</v>
      </c>
      <c r="KI201" s="35" t="s">
        <v>1281</v>
      </c>
      <c r="KL201" s="48" t="str">
        <f>IF(ISNUMBER(Tableau2[[#This Row],['[distance_domicile_enq']]]),Tableau2[[#This Row],['[distance_domicile_enq']]]*(1.1+0.3*EXP(-Tableau2[[#This Row],['[distance_domicile_enq']]]/20)),"")</f>
        <v/>
      </c>
      <c r="KN201" s="48"/>
      <c r="KO201" s="48"/>
      <c r="KP201" s="35">
        <v>55</v>
      </c>
      <c r="KQ201" s="35" t="s">
        <v>1282</v>
      </c>
      <c r="KR201" s="35" t="s">
        <v>1302</v>
      </c>
      <c r="KS201" s="35"/>
      <c r="KW201" s="35" t="s">
        <v>1338</v>
      </c>
    </row>
    <row r="202" spans="1:311" x14ac:dyDescent="0.2">
      <c r="A202" s="35" t="s">
        <v>1612</v>
      </c>
      <c r="B202" s="35" t="s">
        <v>568</v>
      </c>
      <c r="C202" s="35" t="s">
        <v>404</v>
      </c>
      <c r="D202" s="60">
        <v>1</v>
      </c>
      <c r="E202" s="48">
        <f>Tableau2[[#This Row],['[taille_totale_groupe_corrige']]]/Tableau2[[#This Row],['[nb_repondant_groupe']]]</f>
        <v>1</v>
      </c>
      <c r="F202" s="48"/>
      <c r="G202" s="48" t="str">
        <f>CONCATENATE(Tableau2[[#This Row],['[id_site_enq']]],"-",Tableau2[[#This Row],['[date_enq_num']]],"-",Tableau2[[#This Row],['[categorie_corrige']]])</f>
        <v>1-43317-</v>
      </c>
      <c r="H202" s="61">
        <v>1</v>
      </c>
      <c r="I202" s="35">
        <v>1</v>
      </c>
      <c r="J202" s="35" t="s">
        <v>1054</v>
      </c>
      <c r="K202" s="36">
        <v>43317</v>
      </c>
      <c r="L202" s="37">
        <f t="shared" si="7"/>
        <v>43317</v>
      </c>
      <c r="M202" s="35">
        <v>11</v>
      </c>
      <c r="N202" s="35">
        <v>29</v>
      </c>
      <c r="P202" s="35">
        <v>1</v>
      </c>
      <c r="Q202" s="35">
        <v>1</v>
      </c>
      <c r="R202" s="60" t="str">
        <f>IF(OR(ISNUMBER(Tableau2[[#This Row],['[monvelo_musc']]]),ISNUMBER(Tableau2[[#This Row],['[monvelo_vae']]]),ISNUMBER(Tableau2[[#This Row],['[pret_musc']]]),ISNUMBER(Tableau2[[#This Row],['[pret_vae']]]),ISNUMBER(Tableau2[[#This Row],['[loc_vae']]]),ISNUMBER(Tableau2[[#This Row],['[loc_musc']]])),SUM(Tableau2[[#This Row],['[monvelo_musc']]:['[loc_vae']]]),"")</f>
        <v/>
      </c>
      <c r="S202" s="60" t="str">
        <f>IF(OR(ISNUMBER(Tableau2[[#This Row],['[monvelo_vae']]]),ISNUMBER(Tableau2[[#This Row],['[pret_vae']]]),ISNUMBER(Tableau2[[#This Row],['[loc_vae']]])),Tableau2[[#This Row],['[monvelo_vae']]]+Tableau2[[#This Row],['[pret_vae']]]+Tableau2[[#This Row],['[loc_vae']]],"")</f>
        <v/>
      </c>
      <c r="T202" s="60" t="str">
        <f>IF(OR(ISNUMBER(Tableau2[[#This Row],['[monvelo_musc']]]),ISNUMBER(Tableau2[[#This Row],['[pret_musc']]]),ISNUMBER(Tableau2[[#This Row],['[loc_musc']]])),Tableau2[[#This Row],['[monvelo_musc']]]+Tableau2[[#This Row],['[pret_musc']]]+Tableau2[[#This Row],['[loc_musc']]],"")</f>
        <v/>
      </c>
      <c r="U202" s="60" t="str">
        <f>IF(OR(ISNUMBER(Tableau2[[#This Row],['[loc_musc']]]),ISNUMBER(Tableau2[[#This Row],['[loc_vae']]])),Tableau2[[#This Row],['[loc_musc']]]+Tableau2[[#This Row],['[loc_vae']]],"")</f>
        <v/>
      </c>
      <c r="AL202" s="35" t="s">
        <v>1274</v>
      </c>
      <c r="AM202" s="48" t="s">
        <v>1274</v>
      </c>
      <c r="AN202" s="35" t="s">
        <v>55</v>
      </c>
      <c r="AP202" s="37">
        <v>30</v>
      </c>
      <c r="AQ202" s="72">
        <v>30</v>
      </c>
      <c r="AR202" s="72">
        <v>30</v>
      </c>
      <c r="AS202" s="72">
        <f>Tableau2[[#This Row],['[km_sortie_corrige']]]*Tableau2[[#This Row],['[coef_red']]]</f>
        <v>0</v>
      </c>
      <c r="AT202" s="72">
        <f>Tableau2[[#This Row],['[km_sortie_corrige']]]*Tableau2[[#This Row],['[coef_red']]]*IF(Tableau2[[#This Row],['[type_trajet']]]="Boucle",0.4,1)</f>
        <v>0</v>
      </c>
      <c r="AU202" s="35" t="s">
        <v>1340</v>
      </c>
      <c r="AW202" s="35" t="s">
        <v>1277</v>
      </c>
      <c r="AX202" s="35">
        <v>1</v>
      </c>
      <c r="AY202" s="35">
        <v>0</v>
      </c>
      <c r="AZ202" s="35">
        <v>0</v>
      </c>
      <c r="BA202" s="35">
        <v>0</v>
      </c>
      <c r="BB202" s="35">
        <v>0</v>
      </c>
      <c r="BC202" s="35">
        <v>0</v>
      </c>
      <c r="BD202" s="35">
        <v>0</v>
      </c>
      <c r="BE202" s="35">
        <v>0</v>
      </c>
      <c r="BH202" s="37">
        <v>0.5</v>
      </c>
      <c r="BI202" s="48" t="str">
        <f>IF(OR(Tableau2[[#This Row],['[type_groupe']]]="En famille",Tableau2[[#This Row],['[type_groupe']]]="Avec des amis",Tableau2[[#This Row],['[type_groupe']]]="En club",Tableau2[[#This Row],['[type_groupe']]]="En groupe avec une agence ou TO"),"En groupe",Tableau2[[#This Row],['[type_groupe']]])</f>
        <v>Seul</v>
      </c>
      <c r="BJ202"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Seul</v>
      </c>
      <c r="BK202" s="35" t="s">
        <v>1278</v>
      </c>
      <c r="BL202" s="35">
        <v>1</v>
      </c>
      <c r="BM202" s="35">
        <v>0</v>
      </c>
      <c r="BN202" s="35">
        <v>0</v>
      </c>
      <c r="BO202" s="35">
        <v>0</v>
      </c>
      <c r="BP202" s="35">
        <v>0</v>
      </c>
      <c r="BQ202" s="35">
        <v>0</v>
      </c>
      <c r="BR202" s="35">
        <v>0</v>
      </c>
      <c r="BU202" s="72">
        <f>Tableau2[[#This Row],['[nb_enfants']]]+Tableau2[[#This Row],['[nb_adultes']]]</f>
        <v>1</v>
      </c>
      <c r="BV202" s="72">
        <f>Tableau2[[#This Row],['[taille_totale_groupe']]]</f>
        <v>1</v>
      </c>
      <c r="BW202" s="37">
        <v>0</v>
      </c>
      <c r="BX202" s="37">
        <v>1</v>
      </c>
      <c r="BY202" s="35" t="s">
        <v>1288</v>
      </c>
      <c r="BZ202" s="35">
        <v>1</v>
      </c>
      <c r="CA202" s="35">
        <v>0</v>
      </c>
      <c r="CB202" s="35">
        <v>0</v>
      </c>
      <c r="CC202" s="35">
        <v>0</v>
      </c>
      <c r="CD202" s="35">
        <v>0</v>
      </c>
      <c r="CE202" s="35">
        <v>0</v>
      </c>
      <c r="CF202" s="35">
        <v>0</v>
      </c>
      <c r="CG202" s="35">
        <v>0</v>
      </c>
      <c r="CH202" s="35">
        <v>0</v>
      </c>
      <c r="CI202" s="35">
        <v>0</v>
      </c>
      <c r="CJ202" s="35">
        <v>0</v>
      </c>
      <c r="CK202" s="35">
        <v>0</v>
      </c>
      <c r="CL202" s="35">
        <v>0</v>
      </c>
      <c r="CO202" s="35" t="s">
        <v>1291</v>
      </c>
      <c r="CQ202" s="35" t="s">
        <v>1772</v>
      </c>
      <c r="CR202" s="35">
        <v>0</v>
      </c>
      <c r="CS202" s="35">
        <v>0</v>
      </c>
      <c r="CT202" s="35">
        <v>0</v>
      </c>
      <c r="CU202" s="35">
        <v>0</v>
      </c>
      <c r="CV202" s="35">
        <v>0</v>
      </c>
      <c r="CW202" s="35">
        <v>0</v>
      </c>
      <c r="CX202" s="35">
        <v>0</v>
      </c>
      <c r="CY202" s="35">
        <v>0</v>
      </c>
      <c r="CZ202" s="35">
        <v>0</v>
      </c>
      <c r="DA202" s="35">
        <v>0</v>
      </c>
      <c r="DB202" s="35">
        <v>0</v>
      </c>
      <c r="DC202" s="35">
        <v>1</v>
      </c>
      <c r="DD202" s="35">
        <v>0</v>
      </c>
      <c r="DO202" s="35" t="s">
        <v>1293</v>
      </c>
      <c r="DP202" s="35">
        <v>1</v>
      </c>
      <c r="DQ202" s="35">
        <v>0</v>
      </c>
      <c r="DR202" s="35">
        <v>0</v>
      </c>
      <c r="DS202" s="35">
        <v>0</v>
      </c>
      <c r="DT202" s="35">
        <v>0</v>
      </c>
      <c r="DU202" s="35">
        <v>0</v>
      </c>
      <c r="DV202" s="35">
        <v>0</v>
      </c>
      <c r="DW202" s="35">
        <v>0</v>
      </c>
      <c r="DX202" s="35">
        <v>0</v>
      </c>
      <c r="DY202" s="35">
        <v>0</v>
      </c>
      <c r="DZ202" s="35">
        <v>0</v>
      </c>
      <c r="EA202" s="35">
        <v>0</v>
      </c>
      <c r="EB202" s="35">
        <v>0</v>
      </c>
      <c r="EC202" s="35">
        <v>0</v>
      </c>
      <c r="ED202" s="35">
        <v>0</v>
      </c>
      <c r="EE202" s="35">
        <v>0</v>
      </c>
      <c r="EL202" s="35">
        <v>4</v>
      </c>
      <c r="EM202" s="35">
        <v>3</v>
      </c>
      <c r="EN202" s="35">
        <v>3</v>
      </c>
      <c r="EO202" s="35">
        <v>4</v>
      </c>
      <c r="EP202" s="35">
        <v>4</v>
      </c>
      <c r="EQ202" s="35">
        <v>4</v>
      </c>
      <c r="ER202" s="35" t="s">
        <v>1599</v>
      </c>
      <c r="ES202" s="35">
        <v>4</v>
      </c>
      <c r="ET202" s="35">
        <v>4</v>
      </c>
      <c r="EU202" s="35">
        <v>4</v>
      </c>
      <c r="EV202" s="35">
        <v>4</v>
      </c>
      <c r="EW202" s="35" t="s">
        <v>1599</v>
      </c>
      <c r="EX202" s="35" t="s">
        <v>1599</v>
      </c>
      <c r="EY202" s="35" t="s">
        <v>1599</v>
      </c>
      <c r="EZ202" s="35" t="s">
        <v>1599</v>
      </c>
      <c r="FA202" s="35" t="s">
        <v>1599</v>
      </c>
      <c r="FB202" s="35">
        <v>4</v>
      </c>
      <c r="FC202" s="35" t="s">
        <v>1599</v>
      </c>
      <c r="FD202" s="35" t="s">
        <v>1599</v>
      </c>
      <c r="FE202" s="35" t="s">
        <v>1599</v>
      </c>
      <c r="FF202" s="35" t="s">
        <v>1599</v>
      </c>
      <c r="FG202" s="35" t="s">
        <v>1599</v>
      </c>
      <c r="FI202" s="35" t="s">
        <v>51</v>
      </c>
      <c r="FJ202"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excursionniste</v>
      </c>
      <c r="FK202" s="48" t="str">
        <f>IF(Tableau2[[#This Row],['[tour_exc']]]="excursionniste","exc",IF(Tableau2[[#This Row],['[categorie_corrige']]]="Itinérant","iti","tour"))</f>
        <v>exc</v>
      </c>
      <c r="FL202" s="48" t="str">
        <f>CONCATENATE(Tableau2[[#This Row],['[id_troncon']]],"-",Tableau2[[#This Row],['[profil']]])</f>
        <v>1-exc</v>
      </c>
      <c r="FM202" s="37"/>
      <c r="FN202" s="72" t="s">
        <v>1599</v>
      </c>
      <c r="FS202" s="48" t="str">
        <f>IF(AND(ISTEXT(Tableau2[[#This Row],['[mode_heb_regroupe']]]),Tableau2[[#This Row],['[mode_heb_regroupe']]]="Non marchand"),"Non marchand",IF(AND(ISTEXT(Tableau2[[#This Row],['[mode_heb_regroupe']]]),Tableau2[[#This Row],['[mode_heb_regroupe']]]&lt;&gt;"Non marchand"),"Marchand",""))</f>
        <v/>
      </c>
      <c r="FY202" s="60" t="str">
        <f>IF(ISNUMBER(Tableau2[[#This Row],['[distance_heb_enq']]]),Tableau2[[#This Row],['[distance_heb_enq']]]*(1.1+0.3*EXP(-Tableau2[[#This Row],['[distance_heb_enq']]]/20)),"")</f>
        <v/>
      </c>
      <c r="GM202" s="35"/>
      <c r="GN202" s="35" t="s">
        <v>1599</v>
      </c>
      <c r="GO202" s="35"/>
      <c r="GP202" s="35"/>
      <c r="GQ202" s="35"/>
      <c r="GY202" s="48"/>
      <c r="HB202" s="48" t="str">
        <f>IF(ISNUMBER(Tableau2[[#This Row],['[tour_dep_to']]]),Tableau2[[#This Row],['[tour_dep_to']]]/Tableau2[[#This Row],['[tour_to_nb_jour']]],"")</f>
        <v/>
      </c>
      <c r="HE202" s="20" t="s">
        <v>51</v>
      </c>
      <c r="HF202" s="48" t="str">
        <f>IF(AND(ISTEXT(Tableau2[[#This Row],['[intention_dep']]]),Tableau2[[#This Row],['[tour_exc']]]="excursionniste"),Tableau2[[#This Row],['[intention_dep']]],"")</f>
        <v>Non</v>
      </c>
      <c r="HG202" s="48" t="str">
        <f>IF(AND(ISTEXT(Tableau2[[#This Row],['[intention_dep']]]),Tableau2[[#This Row],['[tour_exc']]]="touriste"),Tableau2[[#This Row],['[intention_dep']]],"")</f>
        <v/>
      </c>
      <c r="HJ202" s="20"/>
      <c r="HN202" s="20" t="s">
        <v>1599</v>
      </c>
      <c r="HO202" s="20"/>
      <c r="HP202" s="20" t="s">
        <v>1599</v>
      </c>
      <c r="HQ202" s="20"/>
      <c r="HR202" s="20" t="s">
        <v>1599</v>
      </c>
      <c r="HS202" s="20"/>
      <c r="HT202" s="20" t="s">
        <v>1599</v>
      </c>
      <c r="HU202" s="20"/>
      <c r="HX202" s="20" t="s">
        <v>1599</v>
      </c>
      <c r="JW202"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
      </c>
      <c r="JX202"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202" s="35" t="s">
        <v>1325</v>
      </c>
      <c r="KA202" s="35">
        <v>1</v>
      </c>
      <c r="KB202" s="35">
        <v>0</v>
      </c>
      <c r="KC202" s="35">
        <v>0</v>
      </c>
      <c r="KD202" s="35"/>
      <c r="KE202" s="48"/>
      <c r="KF202" s="35" t="s">
        <v>839</v>
      </c>
      <c r="KG202" s="48"/>
      <c r="KH202" s="44">
        <v>22250</v>
      </c>
      <c r="KI202" s="35" t="s">
        <v>1281</v>
      </c>
      <c r="KL202" s="48" t="str">
        <f>IF(ISNUMBER(Tableau2[[#This Row],['[distance_domicile_enq']]]),Tableau2[[#This Row],['[distance_domicile_enq']]]*(1.1+0.3*EXP(-Tableau2[[#This Row],['[distance_domicile_enq']]]/20)),"")</f>
        <v/>
      </c>
      <c r="KN202" s="48"/>
      <c r="KO202" s="48"/>
      <c r="KP202" s="35">
        <v>53</v>
      </c>
      <c r="KQ202" s="35" t="s">
        <v>1282</v>
      </c>
      <c r="KR202" s="35" t="s">
        <v>1302</v>
      </c>
      <c r="KS202" s="35"/>
      <c r="KU202" s="35">
        <v>5000</v>
      </c>
      <c r="KW202" s="35" t="s">
        <v>1310</v>
      </c>
    </row>
    <row r="203" spans="1:311" x14ac:dyDescent="0.2">
      <c r="A203" s="35" t="s">
        <v>1612</v>
      </c>
      <c r="B203" s="35" t="s">
        <v>568</v>
      </c>
      <c r="C203" s="35" t="s">
        <v>406</v>
      </c>
      <c r="D203" s="60">
        <v>1</v>
      </c>
      <c r="E203" s="48">
        <f>Tableau2[[#This Row],['[taille_totale_groupe_corrige']]]/Tableau2[[#This Row],['[nb_repondant_groupe']]]</f>
        <v>1</v>
      </c>
      <c r="F203" s="48"/>
      <c r="G203" s="48" t="str">
        <f>CONCATENATE(Tableau2[[#This Row],['[id_site_enq']]],"-",Tableau2[[#This Row],['[date_enq_num']]],"-",Tableau2[[#This Row],['[categorie_corrige']]])</f>
        <v>1-43317-</v>
      </c>
      <c r="H203" s="61">
        <v>1</v>
      </c>
      <c r="I203" s="35">
        <v>1</v>
      </c>
      <c r="J203" s="35" t="s">
        <v>1054</v>
      </c>
      <c r="K203" s="36">
        <v>43317</v>
      </c>
      <c r="L203" s="37">
        <f t="shared" si="7"/>
        <v>43317</v>
      </c>
      <c r="M203" s="35">
        <v>11</v>
      </c>
      <c r="N203" s="35">
        <v>29</v>
      </c>
      <c r="P203" s="35">
        <v>1</v>
      </c>
      <c r="Q203" s="35">
        <v>1</v>
      </c>
      <c r="R203" s="60" t="str">
        <f>IF(OR(ISNUMBER(Tableau2[[#This Row],['[monvelo_musc']]]),ISNUMBER(Tableau2[[#This Row],['[monvelo_vae']]]),ISNUMBER(Tableau2[[#This Row],['[pret_musc']]]),ISNUMBER(Tableau2[[#This Row],['[pret_vae']]]),ISNUMBER(Tableau2[[#This Row],['[loc_vae']]]),ISNUMBER(Tableau2[[#This Row],['[loc_musc']]])),SUM(Tableau2[[#This Row],['[monvelo_musc']]:['[loc_vae']]]),"")</f>
        <v/>
      </c>
      <c r="S203" s="60" t="str">
        <f>IF(OR(ISNUMBER(Tableau2[[#This Row],['[monvelo_vae']]]),ISNUMBER(Tableau2[[#This Row],['[pret_vae']]]),ISNUMBER(Tableau2[[#This Row],['[loc_vae']]])),Tableau2[[#This Row],['[monvelo_vae']]]+Tableau2[[#This Row],['[pret_vae']]]+Tableau2[[#This Row],['[loc_vae']]],"")</f>
        <v/>
      </c>
      <c r="T203" s="60" t="str">
        <f>IF(OR(ISNUMBER(Tableau2[[#This Row],['[monvelo_musc']]]),ISNUMBER(Tableau2[[#This Row],['[pret_musc']]]),ISNUMBER(Tableau2[[#This Row],['[loc_musc']]])),Tableau2[[#This Row],['[monvelo_musc']]]+Tableau2[[#This Row],['[pret_musc']]]+Tableau2[[#This Row],['[loc_musc']]],"")</f>
        <v/>
      </c>
      <c r="U203" s="60" t="str">
        <f>IF(OR(ISNUMBER(Tableau2[[#This Row],['[loc_musc']]]),ISNUMBER(Tableau2[[#This Row],['[loc_vae']]])),Tableau2[[#This Row],['[loc_musc']]]+Tableau2[[#This Row],['[loc_vae']]],"")</f>
        <v/>
      </c>
      <c r="AL203" s="35" t="s">
        <v>1274</v>
      </c>
      <c r="AM203" s="48" t="s">
        <v>1274</v>
      </c>
      <c r="AN203" s="35" t="s">
        <v>55</v>
      </c>
      <c r="AP203" s="37">
        <v>10</v>
      </c>
      <c r="AQ203" s="72">
        <v>10</v>
      </c>
      <c r="AR203" s="72">
        <v>10</v>
      </c>
      <c r="AS203" s="72">
        <f>Tableau2[[#This Row],['[km_sortie_corrige']]]*Tableau2[[#This Row],['[coef_red']]]</f>
        <v>0</v>
      </c>
      <c r="AT203" s="72">
        <f>Tableau2[[#This Row],['[km_sortie_corrige']]]*Tableau2[[#This Row],['[coef_red']]]*IF(Tableau2[[#This Row],['[type_trajet']]]="Boucle",0.4,1)</f>
        <v>0</v>
      </c>
      <c r="AU203" s="35" t="s">
        <v>1276</v>
      </c>
      <c r="AW203" s="35" t="s">
        <v>1277</v>
      </c>
      <c r="AX203" s="35">
        <v>1</v>
      </c>
      <c r="AY203" s="35">
        <v>0</v>
      </c>
      <c r="AZ203" s="35">
        <v>0</v>
      </c>
      <c r="BA203" s="35">
        <v>0</v>
      </c>
      <c r="BB203" s="35">
        <v>0</v>
      </c>
      <c r="BC203" s="35">
        <v>0</v>
      </c>
      <c r="BD203" s="35">
        <v>0</v>
      </c>
      <c r="BE203" s="35">
        <v>0</v>
      </c>
      <c r="BI203" s="48" t="str">
        <f>IF(OR(Tableau2[[#This Row],['[type_groupe']]]="En famille",Tableau2[[#This Row],['[type_groupe']]]="Avec des amis",Tableau2[[#This Row],['[type_groupe']]]="En club",Tableau2[[#This Row],['[type_groupe']]]="En groupe avec une agence ou TO"),"En groupe",Tableau2[[#This Row],['[type_groupe']]])</f>
        <v>Seul</v>
      </c>
      <c r="BJ203"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Seul</v>
      </c>
      <c r="BK203" s="35" t="s">
        <v>1278</v>
      </c>
      <c r="BL203" s="35">
        <v>1</v>
      </c>
      <c r="BM203" s="35">
        <v>0</v>
      </c>
      <c r="BN203" s="35">
        <v>0</v>
      </c>
      <c r="BO203" s="35">
        <v>0</v>
      </c>
      <c r="BP203" s="35">
        <v>0</v>
      </c>
      <c r="BQ203" s="35">
        <v>0</v>
      </c>
      <c r="BR203" s="35">
        <v>0</v>
      </c>
      <c r="BU203" s="72">
        <f>Tableau2[[#This Row],['[nb_enfants']]]+Tableau2[[#This Row],['[nb_adultes']]]</f>
        <v>1</v>
      </c>
      <c r="BV203" s="72">
        <f>Tableau2[[#This Row],['[taille_totale_groupe']]]</f>
        <v>1</v>
      </c>
      <c r="BW203" s="37">
        <v>0</v>
      </c>
      <c r="BX203" s="37">
        <v>1</v>
      </c>
      <c r="BY203" s="35" t="s">
        <v>1599</v>
      </c>
      <c r="BZ203" s="35">
        <v>0</v>
      </c>
      <c r="CA203" s="35">
        <v>0</v>
      </c>
      <c r="CB203" s="35">
        <v>0</v>
      </c>
      <c r="CC203" s="35">
        <v>0</v>
      </c>
      <c r="CD203" s="35">
        <v>0</v>
      </c>
      <c r="CE203" s="35">
        <v>0</v>
      </c>
      <c r="CF203" s="35">
        <v>0</v>
      </c>
      <c r="CG203" s="35">
        <v>0</v>
      </c>
      <c r="CH203" s="35">
        <v>0</v>
      </c>
      <c r="CI203" s="35">
        <v>0</v>
      </c>
      <c r="CJ203" s="35">
        <v>0</v>
      </c>
      <c r="CK203" s="35">
        <v>0</v>
      </c>
      <c r="CL203" s="35">
        <v>0</v>
      </c>
      <c r="CO203" s="35" t="s">
        <v>1322</v>
      </c>
      <c r="CQ203" s="35" t="s">
        <v>1772</v>
      </c>
      <c r="CR203" s="35">
        <v>0</v>
      </c>
      <c r="CS203" s="35">
        <v>0</v>
      </c>
      <c r="CT203" s="35">
        <v>0</v>
      </c>
      <c r="CU203" s="35">
        <v>0</v>
      </c>
      <c r="CV203" s="35">
        <v>0</v>
      </c>
      <c r="CW203" s="35">
        <v>0</v>
      </c>
      <c r="CX203" s="35">
        <v>0</v>
      </c>
      <c r="CY203" s="35">
        <v>0</v>
      </c>
      <c r="CZ203" s="35">
        <v>0</v>
      </c>
      <c r="DA203" s="35">
        <v>0</v>
      </c>
      <c r="DB203" s="35">
        <v>0</v>
      </c>
      <c r="DC203" s="35">
        <v>1</v>
      </c>
      <c r="DD203" s="35">
        <v>0</v>
      </c>
      <c r="DO203" s="35" t="s">
        <v>1599</v>
      </c>
      <c r="EL203" s="35" t="s">
        <v>1599</v>
      </c>
      <c r="EM203" s="35" t="s">
        <v>1599</v>
      </c>
      <c r="EN203" s="35" t="s">
        <v>1599</v>
      </c>
      <c r="EO203" s="35" t="s">
        <v>1599</v>
      </c>
      <c r="EP203" s="35" t="s">
        <v>1599</v>
      </c>
      <c r="EQ203" s="35" t="s">
        <v>1599</v>
      </c>
      <c r="ER203" s="35" t="s">
        <v>1599</v>
      </c>
      <c r="ES203" s="35" t="s">
        <v>1599</v>
      </c>
      <c r="ET203" s="35" t="s">
        <v>1599</v>
      </c>
      <c r="EU203" s="35" t="s">
        <v>1599</v>
      </c>
      <c r="EV203" s="35" t="s">
        <v>1599</v>
      </c>
      <c r="EW203" s="35" t="s">
        <v>1599</v>
      </c>
      <c r="EX203" s="35" t="s">
        <v>1599</v>
      </c>
      <c r="EY203" s="35" t="s">
        <v>1599</v>
      </c>
      <c r="EZ203" s="35" t="s">
        <v>1599</v>
      </c>
      <c r="FA203" s="35" t="s">
        <v>1599</v>
      </c>
      <c r="FB203" s="35" t="s">
        <v>1599</v>
      </c>
      <c r="FC203" s="35" t="s">
        <v>1599</v>
      </c>
      <c r="FD203" s="35" t="s">
        <v>1599</v>
      </c>
      <c r="FE203" s="35" t="s">
        <v>1599</v>
      </c>
      <c r="FF203" s="35" t="s">
        <v>1599</v>
      </c>
      <c r="FG203" s="35" t="s">
        <v>1599</v>
      </c>
      <c r="FI203" s="35" t="s">
        <v>51</v>
      </c>
      <c r="FJ203"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excursionniste</v>
      </c>
      <c r="FK203" s="48" t="str">
        <f>IF(Tableau2[[#This Row],['[tour_exc']]]="excursionniste","exc",IF(Tableau2[[#This Row],['[categorie_corrige']]]="Itinérant","iti","tour"))</f>
        <v>exc</v>
      </c>
      <c r="FL203" s="48" t="str">
        <f>CONCATENATE(Tableau2[[#This Row],['[id_troncon']]],"-",Tableau2[[#This Row],['[profil']]])</f>
        <v>1-exc</v>
      </c>
      <c r="FM203" s="37"/>
      <c r="FN203" s="72" t="s">
        <v>1599</v>
      </c>
      <c r="FS203" s="48" t="str">
        <f>IF(AND(ISTEXT(Tableau2[[#This Row],['[mode_heb_regroupe']]]),Tableau2[[#This Row],['[mode_heb_regroupe']]]="Non marchand"),"Non marchand",IF(AND(ISTEXT(Tableau2[[#This Row],['[mode_heb_regroupe']]]),Tableau2[[#This Row],['[mode_heb_regroupe']]]&lt;&gt;"Non marchand"),"Marchand",""))</f>
        <v/>
      </c>
      <c r="FY203" s="60" t="str">
        <f>IF(ISNUMBER(Tableau2[[#This Row],['[distance_heb_enq']]]),Tableau2[[#This Row],['[distance_heb_enq']]]*(1.1+0.3*EXP(-Tableau2[[#This Row],['[distance_heb_enq']]]/20)),"")</f>
        <v/>
      </c>
      <c r="GM203" s="35"/>
      <c r="GN203" s="35" t="s">
        <v>1599</v>
      </c>
      <c r="GO203" s="35"/>
      <c r="GP203" s="35"/>
      <c r="GQ203" s="35"/>
      <c r="GY203" s="48"/>
      <c r="HB203" s="48" t="str">
        <f>IF(ISNUMBER(Tableau2[[#This Row],['[tour_dep_to']]]),Tableau2[[#This Row],['[tour_dep_to']]]/Tableau2[[#This Row],['[tour_to_nb_jour']]],"")</f>
        <v/>
      </c>
      <c r="HE203" s="20" t="s">
        <v>51</v>
      </c>
      <c r="HF203" s="48" t="str">
        <f>IF(AND(ISTEXT(Tableau2[[#This Row],['[intention_dep']]]),Tableau2[[#This Row],['[tour_exc']]]="excursionniste"),Tableau2[[#This Row],['[intention_dep']]],"")</f>
        <v>Non</v>
      </c>
      <c r="HG203" s="48" t="str">
        <f>IF(AND(ISTEXT(Tableau2[[#This Row],['[intention_dep']]]),Tableau2[[#This Row],['[tour_exc']]]="touriste"),Tableau2[[#This Row],['[intention_dep']]],"")</f>
        <v/>
      </c>
      <c r="HJ203" s="20"/>
      <c r="HN203" s="20" t="s">
        <v>1599</v>
      </c>
      <c r="HO203" s="20"/>
      <c r="HP203" s="20" t="s">
        <v>1599</v>
      </c>
      <c r="HQ203" s="20"/>
      <c r="HR203" s="20" t="s">
        <v>1599</v>
      </c>
      <c r="HS203" s="20"/>
      <c r="HT203" s="20" t="s">
        <v>1599</v>
      </c>
      <c r="HU203" s="20"/>
      <c r="HX203" s="20" t="s">
        <v>1599</v>
      </c>
      <c r="JW203"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
      </c>
      <c r="JX203"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203" s="35" t="s">
        <v>1599</v>
      </c>
      <c r="KA203" s="35"/>
      <c r="KB203" s="35"/>
      <c r="KC203" s="35"/>
      <c r="KD203" s="35"/>
      <c r="KE203" s="48"/>
      <c r="KF203" s="35" t="s">
        <v>839</v>
      </c>
      <c r="KG203" s="48"/>
      <c r="KH203" s="44">
        <v>29250</v>
      </c>
      <c r="KI203" s="35" t="s">
        <v>1281</v>
      </c>
      <c r="KL203" s="48" t="str">
        <f>IF(ISNUMBER(Tableau2[[#This Row],['[distance_domicile_enq']]]),Tableau2[[#This Row],['[distance_domicile_enq']]]*(1.1+0.3*EXP(-Tableau2[[#This Row],['[distance_domicile_enq']]]/20)),"")</f>
        <v/>
      </c>
      <c r="KN203" s="48"/>
      <c r="KO203" s="48"/>
      <c r="KP203" s="35">
        <v>72</v>
      </c>
      <c r="KQ203" s="35" t="s">
        <v>1301</v>
      </c>
      <c r="KR203" s="35" t="s">
        <v>1283</v>
      </c>
      <c r="KS203" s="35"/>
      <c r="KW203" s="35" t="s">
        <v>1284</v>
      </c>
      <c r="KY203" s="35" t="s">
        <v>1558</v>
      </c>
    </row>
    <row r="204" spans="1:311" x14ac:dyDescent="0.2">
      <c r="A204" s="35" t="s">
        <v>1612</v>
      </c>
      <c r="B204" s="35" t="s">
        <v>568</v>
      </c>
      <c r="C204" s="35" t="s">
        <v>408</v>
      </c>
      <c r="D204" s="60">
        <v>1</v>
      </c>
      <c r="E204" s="48">
        <f>Tableau2[[#This Row],['[taille_totale_groupe_corrige']]]/Tableau2[[#This Row],['[nb_repondant_groupe']]]</f>
        <v>2</v>
      </c>
      <c r="F204" s="48"/>
      <c r="G204" s="48" t="str">
        <f>CONCATENATE(Tableau2[[#This Row],['[id_site_enq']]],"-",Tableau2[[#This Row],['[date_enq_num']]],"-",Tableau2[[#This Row],['[categorie_corrige']]])</f>
        <v>1-43317-</v>
      </c>
      <c r="H204" s="61">
        <v>1</v>
      </c>
      <c r="I204" s="35">
        <v>1</v>
      </c>
      <c r="J204" s="35" t="s">
        <v>1054</v>
      </c>
      <c r="K204" s="36">
        <v>43317</v>
      </c>
      <c r="L204" s="37">
        <f t="shared" si="7"/>
        <v>43317</v>
      </c>
      <c r="M204" s="35">
        <v>11</v>
      </c>
      <c r="N204" s="35">
        <v>29</v>
      </c>
      <c r="P204" s="35">
        <v>1</v>
      </c>
      <c r="Q204" s="35">
        <v>1</v>
      </c>
      <c r="R204" s="60" t="str">
        <f>IF(OR(ISNUMBER(Tableau2[[#This Row],['[monvelo_musc']]]),ISNUMBER(Tableau2[[#This Row],['[monvelo_vae']]]),ISNUMBER(Tableau2[[#This Row],['[pret_musc']]]),ISNUMBER(Tableau2[[#This Row],['[pret_vae']]]),ISNUMBER(Tableau2[[#This Row],['[loc_vae']]]),ISNUMBER(Tableau2[[#This Row],['[loc_musc']]])),SUM(Tableau2[[#This Row],['[monvelo_musc']]:['[loc_vae']]]),"")</f>
        <v/>
      </c>
      <c r="S204" s="60" t="str">
        <f>IF(OR(ISNUMBER(Tableau2[[#This Row],['[monvelo_vae']]]),ISNUMBER(Tableau2[[#This Row],['[pret_vae']]]),ISNUMBER(Tableau2[[#This Row],['[loc_vae']]])),Tableau2[[#This Row],['[monvelo_vae']]]+Tableau2[[#This Row],['[pret_vae']]]+Tableau2[[#This Row],['[loc_vae']]],"")</f>
        <v/>
      </c>
      <c r="T204" s="60" t="str">
        <f>IF(OR(ISNUMBER(Tableau2[[#This Row],['[monvelo_musc']]]),ISNUMBER(Tableau2[[#This Row],['[pret_musc']]]),ISNUMBER(Tableau2[[#This Row],['[loc_musc']]])),Tableau2[[#This Row],['[monvelo_musc']]]+Tableau2[[#This Row],['[pret_musc']]]+Tableau2[[#This Row],['[loc_musc']]],"")</f>
        <v/>
      </c>
      <c r="U204" s="60" t="str">
        <f>IF(OR(ISNUMBER(Tableau2[[#This Row],['[loc_musc']]]),ISNUMBER(Tableau2[[#This Row],['[loc_vae']]])),Tableau2[[#This Row],['[loc_musc']]]+Tableau2[[#This Row],['[loc_vae']]],"")</f>
        <v/>
      </c>
      <c r="AL204" s="35" t="s">
        <v>1339</v>
      </c>
      <c r="AM204" s="48" t="s">
        <v>1339</v>
      </c>
      <c r="AN204" s="35" t="s">
        <v>55</v>
      </c>
      <c r="AP204" s="37">
        <v>7</v>
      </c>
      <c r="AQ204" s="72">
        <v>7</v>
      </c>
      <c r="AR204" s="72">
        <v>7</v>
      </c>
      <c r="AS204" s="72">
        <f>Tableau2[[#This Row],['[km_sortie_corrige']]]*Tableau2[[#This Row],['[coef_red']]]</f>
        <v>0</v>
      </c>
      <c r="AT204" s="72">
        <f>Tableau2[[#This Row],['[km_sortie_corrige']]]*Tableau2[[#This Row],['[coef_red']]]*IF(Tableau2[[#This Row],['[type_trajet']]]="Boucle",0.4,1)</f>
        <v>0</v>
      </c>
      <c r="AU204" s="35" t="s">
        <v>1340</v>
      </c>
      <c r="AW204" s="35" t="s">
        <v>201</v>
      </c>
      <c r="AX204" s="35">
        <v>0</v>
      </c>
      <c r="AY204" s="35">
        <v>1</v>
      </c>
      <c r="AZ204" s="35">
        <v>0</v>
      </c>
      <c r="BA204" s="35">
        <v>0</v>
      </c>
      <c r="BB204" s="35">
        <v>0</v>
      </c>
      <c r="BC204" s="35">
        <v>0</v>
      </c>
      <c r="BD204" s="35">
        <v>0</v>
      </c>
      <c r="BE204" s="35">
        <v>0</v>
      </c>
      <c r="BI204" s="48" t="str">
        <f>IF(OR(Tableau2[[#This Row],['[type_groupe']]]="En famille",Tableau2[[#This Row],['[type_groupe']]]="Avec des amis",Tableau2[[#This Row],['[type_groupe']]]="En club",Tableau2[[#This Row],['[type_groupe']]]="En groupe avec une agence ou TO"),"En groupe",Tableau2[[#This Row],['[type_groupe']]])</f>
        <v>En groupe</v>
      </c>
      <c r="BJ204"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groupe</v>
      </c>
      <c r="BK204" s="35" t="s">
        <v>1329</v>
      </c>
      <c r="BL204" s="35">
        <v>0</v>
      </c>
      <c r="BM204" s="35">
        <v>0</v>
      </c>
      <c r="BN204" s="35">
        <v>0</v>
      </c>
      <c r="BO204" s="35">
        <v>1</v>
      </c>
      <c r="BP204" s="35">
        <v>0</v>
      </c>
      <c r="BQ204" s="35">
        <v>0</v>
      </c>
      <c r="BR204" s="35">
        <v>0</v>
      </c>
      <c r="BU204" s="72">
        <f>Tableau2[[#This Row],['[nb_enfants']]]+Tableau2[[#This Row],['[nb_adultes']]]</f>
        <v>2</v>
      </c>
      <c r="BV204" s="72">
        <f>Tableau2[[#This Row],['[taille_totale_groupe']]]</f>
        <v>2</v>
      </c>
      <c r="BW204" s="37">
        <v>0</v>
      </c>
      <c r="BX204" s="37">
        <v>2</v>
      </c>
      <c r="BY204" s="35" t="s">
        <v>1288</v>
      </c>
      <c r="BZ204" s="35">
        <v>1</v>
      </c>
      <c r="CA204" s="35">
        <v>0</v>
      </c>
      <c r="CB204" s="35">
        <v>0</v>
      </c>
      <c r="CC204" s="35">
        <v>0</v>
      </c>
      <c r="CD204" s="35">
        <v>0</v>
      </c>
      <c r="CE204" s="35">
        <v>0</v>
      </c>
      <c r="CF204" s="35">
        <v>0</v>
      </c>
      <c r="CG204" s="35">
        <v>0</v>
      </c>
      <c r="CH204" s="35">
        <v>0</v>
      </c>
      <c r="CI204" s="35">
        <v>0</v>
      </c>
      <c r="CJ204" s="35">
        <v>0</v>
      </c>
      <c r="CK204" s="35">
        <v>0</v>
      </c>
      <c r="CL204" s="35">
        <v>0</v>
      </c>
      <c r="CO204" s="35" t="s">
        <v>1291</v>
      </c>
      <c r="CQ204" s="35" t="s">
        <v>1772</v>
      </c>
      <c r="CR204" s="35">
        <v>0</v>
      </c>
      <c r="CS204" s="35">
        <v>0</v>
      </c>
      <c r="CT204" s="35">
        <v>0</v>
      </c>
      <c r="CU204" s="35">
        <v>0</v>
      </c>
      <c r="CV204" s="35">
        <v>0</v>
      </c>
      <c r="CW204" s="35">
        <v>0</v>
      </c>
      <c r="CX204" s="35">
        <v>0</v>
      </c>
      <c r="CY204" s="35">
        <v>0</v>
      </c>
      <c r="CZ204" s="35">
        <v>0</v>
      </c>
      <c r="DA204" s="35">
        <v>0</v>
      </c>
      <c r="DB204" s="35">
        <v>0</v>
      </c>
      <c r="DC204" s="35">
        <v>1</v>
      </c>
      <c r="DD204" s="35">
        <v>0</v>
      </c>
      <c r="DO204" s="35" t="s">
        <v>1280</v>
      </c>
      <c r="DP204" s="35">
        <v>0</v>
      </c>
      <c r="DQ204" s="35">
        <v>0</v>
      </c>
      <c r="DR204" s="35">
        <v>0</v>
      </c>
      <c r="DS204" s="35">
        <v>0</v>
      </c>
      <c r="DT204" s="35">
        <v>0</v>
      </c>
      <c r="DU204" s="35">
        <v>0</v>
      </c>
      <c r="DV204" s="35">
        <v>0</v>
      </c>
      <c r="DW204" s="35">
        <v>0</v>
      </c>
      <c r="DX204" s="35">
        <v>0</v>
      </c>
      <c r="DY204" s="35">
        <v>0</v>
      </c>
      <c r="DZ204" s="35">
        <v>0</v>
      </c>
      <c r="EA204" s="35">
        <v>0</v>
      </c>
      <c r="EB204" s="35">
        <v>0</v>
      </c>
      <c r="EC204" s="35">
        <v>0</v>
      </c>
      <c r="ED204" s="35">
        <v>1</v>
      </c>
      <c r="EE204" s="35">
        <v>0</v>
      </c>
      <c r="EL204" s="35">
        <v>3</v>
      </c>
      <c r="EM204" s="35">
        <v>3</v>
      </c>
      <c r="EN204" s="35">
        <v>3</v>
      </c>
      <c r="EO204" s="35">
        <v>4</v>
      </c>
      <c r="EP204" s="35">
        <v>3</v>
      </c>
      <c r="EQ204" s="35">
        <v>4</v>
      </c>
      <c r="ER204" s="35">
        <v>3</v>
      </c>
      <c r="ES204" s="35">
        <v>4</v>
      </c>
      <c r="ET204" s="35">
        <v>4</v>
      </c>
      <c r="EU204" s="35">
        <v>2</v>
      </c>
      <c r="EV204" s="35">
        <v>2</v>
      </c>
      <c r="EW204" s="35" t="s">
        <v>1599</v>
      </c>
      <c r="EX204" s="35" t="s">
        <v>1599</v>
      </c>
      <c r="EY204" s="35" t="s">
        <v>1599</v>
      </c>
      <c r="EZ204" s="35" t="s">
        <v>1599</v>
      </c>
      <c r="FA204" s="35">
        <v>3</v>
      </c>
      <c r="FB204" s="35">
        <v>3</v>
      </c>
      <c r="FC204" s="35" t="s">
        <v>1599</v>
      </c>
      <c r="FD204" s="35" t="s">
        <v>1599</v>
      </c>
      <c r="FE204" s="35" t="s">
        <v>1599</v>
      </c>
      <c r="FF204" s="35" t="s">
        <v>1599</v>
      </c>
      <c r="FG204" s="35" t="s">
        <v>1599</v>
      </c>
      <c r="FI204" s="35" t="s">
        <v>51</v>
      </c>
      <c r="FJ204"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excursionniste</v>
      </c>
      <c r="FK204" s="48" t="str">
        <f>IF(Tableau2[[#This Row],['[tour_exc']]]="excursionniste","exc",IF(Tableau2[[#This Row],['[categorie_corrige']]]="Itinérant","iti","tour"))</f>
        <v>exc</v>
      </c>
      <c r="FL204" s="48" t="str">
        <f>CONCATENATE(Tableau2[[#This Row],['[id_troncon']]],"-",Tableau2[[#This Row],['[profil']]])</f>
        <v>1-exc</v>
      </c>
      <c r="FM204" s="37"/>
      <c r="FN204" s="72" t="s">
        <v>1599</v>
      </c>
      <c r="FS204" s="48" t="str">
        <f>IF(AND(ISTEXT(Tableau2[[#This Row],['[mode_heb_regroupe']]]),Tableau2[[#This Row],['[mode_heb_regroupe']]]="Non marchand"),"Non marchand",IF(AND(ISTEXT(Tableau2[[#This Row],['[mode_heb_regroupe']]]),Tableau2[[#This Row],['[mode_heb_regroupe']]]&lt;&gt;"Non marchand"),"Marchand",""))</f>
        <v/>
      </c>
      <c r="FY204" s="60" t="str">
        <f>IF(ISNUMBER(Tableau2[[#This Row],['[distance_heb_enq']]]),Tableau2[[#This Row],['[distance_heb_enq']]]*(1.1+0.3*EXP(-Tableau2[[#This Row],['[distance_heb_enq']]]/20)),"")</f>
        <v/>
      </c>
      <c r="GM204" s="35"/>
      <c r="GN204" s="35" t="s">
        <v>1599</v>
      </c>
      <c r="GO204" s="35"/>
      <c r="GP204" s="35"/>
      <c r="GQ204" s="35"/>
      <c r="GY204" s="48"/>
      <c r="HB204" s="48" t="str">
        <f>IF(ISNUMBER(Tableau2[[#This Row],['[tour_dep_to']]]),Tableau2[[#This Row],['[tour_dep_to']]]/Tableau2[[#This Row],['[tour_to_nb_jour']]],"")</f>
        <v/>
      </c>
      <c r="HE204" s="20"/>
      <c r="HF204" s="48" t="str">
        <f>IF(AND(ISTEXT(Tableau2[[#This Row],['[intention_dep']]]),Tableau2[[#This Row],['[tour_exc']]]="excursionniste"),Tableau2[[#This Row],['[intention_dep']]],"")</f>
        <v/>
      </c>
      <c r="HG204" s="48" t="str">
        <f>IF(AND(ISTEXT(Tableau2[[#This Row],['[intention_dep']]]),Tableau2[[#This Row],['[tour_exc']]]="touriste"),Tableau2[[#This Row],['[intention_dep']]],"")</f>
        <v/>
      </c>
      <c r="HJ204" s="20"/>
      <c r="HN204" s="20" t="s">
        <v>1599</v>
      </c>
      <c r="HO204" s="20"/>
      <c r="HP204" s="20" t="s">
        <v>1599</v>
      </c>
      <c r="HQ204" s="20"/>
      <c r="HR204" s="20" t="s">
        <v>1599</v>
      </c>
      <c r="HS204" s="20"/>
      <c r="HT204" s="20" t="s">
        <v>1599</v>
      </c>
      <c r="HU204" s="20"/>
      <c r="HX204" s="20" t="s">
        <v>1599</v>
      </c>
      <c r="JW204"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
      </c>
      <c r="JX204"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204" s="35" t="s">
        <v>1924</v>
      </c>
      <c r="KA204" s="35">
        <v>0</v>
      </c>
      <c r="KB204" s="35">
        <v>1</v>
      </c>
      <c r="KC204" s="35">
        <v>1</v>
      </c>
      <c r="KD204" s="35" t="s">
        <v>1559</v>
      </c>
      <c r="KE204" s="48"/>
      <c r="KF204" s="35" t="s">
        <v>1452</v>
      </c>
      <c r="KG204" s="48"/>
      <c r="KH204" s="44">
        <v>29200</v>
      </c>
      <c r="KI204" s="35" t="s">
        <v>1281</v>
      </c>
      <c r="KL204" s="48" t="str">
        <f>IF(ISNUMBER(Tableau2[[#This Row],['[distance_domicile_enq']]]),Tableau2[[#This Row],['[distance_domicile_enq']]]*(1.1+0.3*EXP(-Tableau2[[#This Row],['[distance_domicile_enq']]]/20)),"")</f>
        <v/>
      </c>
      <c r="KN204" s="48"/>
      <c r="KO204" s="48"/>
      <c r="KP204" s="35">
        <v>54</v>
      </c>
      <c r="KQ204" s="35" t="s">
        <v>1282</v>
      </c>
      <c r="KR204" s="35" t="s">
        <v>1302</v>
      </c>
      <c r="KS204" s="35"/>
      <c r="KU204" s="35">
        <v>2000</v>
      </c>
      <c r="KW204" s="35" t="s">
        <v>1284</v>
      </c>
      <c r="KY204" s="35" t="s">
        <v>1560</v>
      </c>
    </row>
    <row r="205" spans="1:311" x14ac:dyDescent="0.2">
      <c r="A205" s="35" t="s">
        <v>1612</v>
      </c>
      <c r="B205" s="35" t="s">
        <v>568</v>
      </c>
      <c r="C205" s="35" t="s">
        <v>410</v>
      </c>
      <c r="D205" s="60">
        <v>1</v>
      </c>
      <c r="E205" s="48">
        <f>Tableau2[[#This Row],['[taille_totale_groupe_corrige']]]/Tableau2[[#This Row],['[nb_repondant_groupe']]]</f>
        <v>1</v>
      </c>
      <c r="F205" s="48"/>
      <c r="G205" s="48" t="str">
        <f>CONCATENATE(Tableau2[[#This Row],['[id_site_enq']]],"-",Tableau2[[#This Row],['[date_enq_num']]],"-",Tableau2[[#This Row],['[categorie_corrige']]])</f>
        <v>1-43317-</v>
      </c>
      <c r="H205" s="61">
        <v>1</v>
      </c>
      <c r="I205" s="35">
        <v>1</v>
      </c>
      <c r="J205" s="35" t="s">
        <v>1054</v>
      </c>
      <c r="K205" s="36">
        <v>43317</v>
      </c>
      <c r="L205" s="37">
        <f t="shared" si="7"/>
        <v>43317</v>
      </c>
      <c r="M205" s="35">
        <v>11</v>
      </c>
      <c r="N205" s="35">
        <v>29</v>
      </c>
      <c r="P205" s="35">
        <v>1</v>
      </c>
      <c r="Q205" s="35">
        <v>1</v>
      </c>
      <c r="R205" s="60" t="str">
        <f>IF(OR(ISNUMBER(Tableau2[[#This Row],['[monvelo_musc']]]),ISNUMBER(Tableau2[[#This Row],['[monvelo_vae']]]),ISNUMBER(Tableau2[[#This Row],['[pret_musc']]]),ISNUMBER(Tableau2[[#This Row],['[pret_vae']]]),ISNUMBER(Tableau2[[#This Row],['[loc_vae']]]),ISNUMBER(Tableau2[[#This Row],['[loc_musc']]])),SUM(Tableau2[[#This Row],['[monvelo_musc']]:['[loc_vae']]]),"")</f>
        <v/>
      </c>
      <c r="S205" s="60" t="str">
        <f>IF(OR(ISNUMBER(Tableau2[[#This Row],['[monvelo_vae']]]),ISNUMBER(Tableau2[[#This Row],['[pret_vae']]]),ISNUMBER(Tableau2[[#This Row],['[loc_vae']]])),Tableau2[[#This Row],['[monvelo_vae']]]+Tableau2[[#This Row],['[pret_vae']]]+Tableau2[[#This Row],['[loc_vae']]],"")</f>
        <v/>
      </c>
      <c r="T205" s="60" t="str">
        <f>IF(OR(ISNUMBER(Tableau2[[#This Row],['[monvelo_musc']]]),ISNUMBER(Tableau2[[#This Row],['[pret_musc']]]),ISNUMBER(Tableau2[[#This Row],['[loc_musc']]])),Tableau2[[#This Row],['[monvelo_musc']]]+Tableau2[[#This Row],['[pret_musc']]]+Tableau2[[#This Row],['[loc_musc']]],"")</f>
        <v/>
      </c>
      <c r="U205" s="60" t="str">
        <f>IF(OR(ISNUMBER(Tableau2[[#This Row],['[loc_musc']]]),ISNUMBER(Tableau2[[#This Row],['[loc_vae']]])),Tableau2[[#This Row],['[loc_musc']]]+Tableau2[[#This Row],['[loc_vae']]],"")</f>
        <v/>
      </c>
      <c r="AL205" s="35" t="s">
        <v>1274</v>
      </c>
      <c r="AM205" s="48" t="s">
        <v>1274</v>
      </c>
      <c r="AN205" s="35" t="s">
        <v>55</v>
      </c>
      <c r="AP205" s="37">
        <v>7</v>
      </c>
      <c r="AQ205" s="72">
        <v>7</v>
      </c>
      <c r="AR205" s="72">
        <v>7</v>
      </c>
      <c r="AS205" s="72">
        <f>Tableau2[[#This Row],['[km_sortie_corrige']]]*Tableau2[[#This Row],['[coef_red']]]</f>
        <v>0</v>
      </c>
      <c r="AT205" s="72">
        <f>Tableau2[[#This Row],['[km_sortie_corrige']]]*Tableau2[[#This Row],['[coef_red']]]*IF(Tableau2[[#This Row],['[type_trajet']]]="Boucle",0.4,1)</f>
        <v>0</v>
      </c>
      <c r="AU205" s="35" t="s">
        <v>1340</v>
      </c>
      <c r="AW205" s="35" t="s">
        <v>1277</v>
      </c>
      <c r="AX205" s="35">
        <v>1</v>
      </c>
      <c r="AY205" s="35">
        <v>0</v>
      </c>
      <c r="AZ205" s="35">
        <v>0</v>
      </c>
      <c r="BA205" s="35">
        <v>0</v>
      </c>
      <c r="BB205" s="35">
        <v>0</v>
      </c>
      <c r="BC205" s="35">
        <v>0</v>
      </c>
      <c r="BD205" s="35">
        <v>0</v>
      </c>
      <c r="BE205" s="35">
        <v>0</v>
      </c>
      <c r="BH205" s="37">
        <v>1</v>
      </c>
      <c r="BI205" s="48" t="str">
        <f>IF(OR(Tableau2[[#This Row],['[type_groupe']]]="En famille",Tableau2[[#This Row],['[type_groupe']]]="Avec des amis",Tableau2[[#This Row],['[type_groupe']]]="En club",Tableau2[[#This Row],['[type_groupe']]]="En groupe avec une agence ou TO"),"En groupe",Tableau2[[#This Row],['[type_groupe']]])</f>
        <v>Seul</v>
      </c>
      <c r="BJ205"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Seul</v>
      </c>
      <c r="BK205" s="35" t="s">
        <v>1278</v>
      </c>
      <c r="BL205" s="35">
        <v>1</v>
      </c>
      <c r="BM205" s="35">
        <v>0</v>
      </c>
      <c r="BN205" s="35">
        <v>0</v>
      </c>
      <c r="BO205" s="35">
        <v>0</v>
      </c>
      <c r="BP205" s="35">
        <v>0</v>
      </c>
      <c r="BQ205" s="35">
        <v>0</v>
      </c>
      <c r="BR205" s="35">
        <v>0</v>
      </c>
      <c r="BU205" s="72">
        <f>Tableau2[[#This Row],['[nb_enfants']]]+Tableau2[[#This Row],['[nb_adultes']]]</f>
        <v>1</v>
      </c>
      <c r="BV205" s="72">
        <f>Tableau2[[#This Row],['[taille_totale_groupe']]]</f>
        <v>1</v>
      </c>
      <c r="BW205" s="37">
        <v>0</v>
      </c>
      <c r="BX205" s="37">
        <v>1</v>
      </c>
      <c r="BY205" s="35" t="s">
        <v>1288</v>
      </c>
      <c r="BZ205" s="35">
        <v>1</v>
      </c>
      <c r="CA205" s="35">
        <v>0</v>
      </c>
      <c r="CB205" s="35">
        <v>0</v>
      </c>
      <c r="CC205" s="35">
        <v>0</v>
      </c>
      <c r="CD205" s="35">
        <v>0</v>
      </c>
      <c r="CE205" s="35">
        <v>0</v>
      </c>
      <c r="CF205" s="35">
        <v>0</v>
      </c>
      <c r="CG205" s="35">
        <v>0</v>
      </c>
      <c r="CH205" s="35">
        <v>0</v>
      </c>
      <c r="CI205" s="35">
        <v>0</v>
      </c>
      <c r="CJ205" s="35">
        <v>0</v>
      </c>
      <c r="CK205" s="35">
        <v>0</v>
      </c>
      <c r="CL205" s="35">
        <v>0</v>
      </c>
      <c r="CO205" s="35" t="s">
        <v>1291</v>
      </c>
      <c r="CP205" s="35">
        <v>5</v>
      </c>
      <c r="CQ205" s="35" t="s">
        <v>1775</v>
      </c>
      <c r="CR205" s="35">
        <v>0</v>
      </c>
      <c r="CS205" s="35">
        <v>0</v>
      </c>
      <c r="CT205" s="35">
        <v>0</v>
      </c>
      <c r="CU205" s="35">
        <v>0</v>
      </c>
      <c r="CV205" s="35">
        <v>0</v>
      </c>
      <c r="CW205" s="35">
        <v>0</v>
      </c>
      <c r="CX205" s="35">
        <v>0</v>
      </c>
      <c r="CY205" s="35">
        <v>1</v>
      </c>
      <c r="CZ205" s="35">
        <v>0</v>
      </c>
      <c r="DA205" s="35">
        <v>0</v>
      </c>
      <c r="DB205" s="35">
        <v>0</v>
      </c>
      <c r="DC205" s="35">
        <v>1</v>
      </c>
      <c r="DD205" s="35">
        <v>0</v>
      </c>
      <c r="DO205" s="35" t="s">
        <v>1788</v>
      </c>
      <c r="DP205" s="35">
        <v>1</v>
      </c>
      <c r="DQ205" s="35">
        <v>0</v>
      </c>
      <c r="DR205" s="35">
        <v>1</v>
      </c>
      <c r="DS205" s="35">
        <v>0</v>
      </c>
      <c r="DT205" s="35">
        <v>0</v>
      </c>
      <c r="DU205" s="35">
        <v>0</v>
      </c>
      <c r="DV205" s="35">
        <v>0</v>
      </c>
      <c r="DW205" s="35">
        <v>0</v>
      </c>
      <c r="DX205" s="35">
        <v>0</v>
      </c>
      <c r="DY205" s="35">
        <v>0</v>
      </c>
      <c r="DZ205" s="35">
        <v>0</v>
      </c>
      <c r="EA205" s="35">
        <v>0</v>
      </c>
      <c r="EB205" s="35">
        <v>0</v>
      </c>
      <c r="EC205" s="35">
        <v>0</v>
      </c>
      <c r="ED205" s="35">
        <v>0</v>
      </c>
      <c r="EE205" s="35">
        <v>0</v>
      </c>
      <c r="EL205" s="35">
        <v>4</v>
      </c>
      <c r="EM205" s="35">
        <v>4</v>
      </c>
      <c r="EN205" s="35">
        <v>3</v>
      </c>
      <c r="EO205" s="35">
        <v>3</v>
      </c>
      <c r="EP205" s="35">
        <v>3</v>
      </c>
      <c r="EQ205" s="35">
        <v>4</v>
      </c>
      <c r="ER205" s="35">
        <v>3</v>
      </c>
      <c r="ES205" s="35">
        <v>4</v>
      </c>
      <c r="ET205" s="35">
        <v>4</v>
      </c>
      <c r="EU205" s="35" t="s">
        <v>1599</v>
      </c>
      <c r="EV205" s="35" t="s">
        <v>1599</v>
      </c>
      <c r="EW205" s="35" t="s">
        <v>1599</v>
      </c>
      <c r="EX205" s="35" t="s">
        <v>1599</v>
      </c>
      <c r="EY205" s="35" t="s">
        <v>1599</v>
      </c>
      <c r="EZ205" s="35" t="s">
        <v>1599</v>
      </c>
      <c r="FA205" s="35" t="s">
        <v>1599</v>
      </c>
      <c r="FB205" s="35" t="s">
        <v>1599</v>
      </c>
      <c r="FC205" s="35" t="s">
        <v>1599</v>
      </c>
      <c r="FD205" s="35" t="s">
        <v>1599</v>
      </c>
      <c r="FE205" s="35" t="s">
        <v>1599</v>
      </c>
      <c r="FF205" s="35" t="s">
        <v>1599</v>
      </c>
      <c r="FG205" s="35" t="s">
        <v>1599</v>
      </c>
      <c r="FI205" s="35" t="s">
        <v>51</v>
      </c>
      <c r="FJ205"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excursionniste</v>
      </c>
      <c r="FK205" s="48" t="str">
        <f>IF(Tableau2[[#This Row],['[tour_exc']]]="excursionniste","exc",IF(Tableau2[[#This Row],['[categorie_corrige']]]="Itinérant","iti","tour"))</f>
        <v>exc</v>
      </c>
      <c r="FL205" s="48" t="str">
        <f>CONCATENATE(Tableau2[[#This Row],['[id_troncon']]],"-",Tableau2[[#This Row],['[profil']]])</f>
        <v>1-exc</v>
      </c>
      <c r="FM205" s="37"/>
      <c r="FN205" s="72" t="s">
        <v>1599</v>
      </c>
      <c r="FS205" s="48" t="str">
        <f>IF(AND(ISTEXT(Tableau2[[#This Row],['[mode_heb_regroupe']]]),Tableau2[[#This Row],['[mode_heb_regroupe']]]="Non marchand"),"Non marchand",IF(AND(ISTEXT(Tableau2[[#This Row],['[mode_heb_regroupe']]]),Tableau2[[#This Row],['[mode_heb_regroupe']]]&lt;&gt;"Non marchand"),"Marchand",""))</f>
        <v/>
      </c>
      <c r="FY205" s="60" t="str">
        <f>IF(ISNUMBER(Tableau2[[#This Row],['[distance_heb_enq']]]),Tableau2[[#This Row],['[distance_heb_enq']]]*(1.1+0.3*EXP(-Tableau2[[#This Row],['[distance_heb_enq']]]/20)),"")</f>
        <v/>
      </c>
      <c r="GM205" s="35"/>
      <c r="GN205" s="35" t="s">
        <v>1599</v>
      </c>
      <c r="GO205" s="35"/>
      <c r="GP205" s="35"/>
      <c r="GQ205" s="35"/>
      <c r="GY205" s="48"/>
      <c r="HB205" s="48" t="str">
        <f>IF(ISNUMBER(Tableau2[[#This Row],['[tour_dep_to']]]),Tableau2[[#This Row],['[tour_dep_to']]]/Tableau2[[#This Row],['[tour_to_nb_jour']]],"")</f>
        <v/>
      </c>
      <c r="HE205" s="20"/>
      <c r="HF205" s="48" t="str">
        <f>IF(AND(ISTEXT(Tableau2[[#This Row],['[intention_dep']]]),Tableau2[[#This Row],['[tour_exc']]]="excursionniste"),Tableau2[[#This Row],['[intention_dep']]],"")</f>
        <v/>
      </c>
      <c r="HG205" s="48" t="str">
        <f>IF(AND(ISTEXT(Tableau2[[#This Row],['[intention_dep']]]),Tableau2[[#This Row],['[tour_exc']]]="touriste"),Tableau2[[#This Row],['[intention_dep']]],"")</f>
        <v/>
      </c>
      <c r="HJ205" s="20"/>
      <c r="HN205" s="20" t="s">
        <v>1599</v>
      </c>
      <c r="HO205" s="20"/>
      <c r="HP205" s="20" t="s">
        <v>1599</v>
      </c>
      <c r="HQ205" s="20"/>
      <c r="HR205" s="20" t="s">
        <v>1599</v>
      </c>
      <c r="HS205" s="20"/>
      <c r="HT205" s="20" t="s">
        <v>1599</v>
      </c>
      <c r="HU205" s="20"/>
      <c r="HX205" s="20" t="s">
        <v>1599</v>
      </c>
      <c r="JW205"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
      </c>
      <c r="JX205"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205" s="35" t="s">
        <v>1599</v>
      </c>
      <c r="KA205" s="35"/>
      <c r="KB205" s="35"/>
      <c r="KC205" s="35"/>
      <c r="KD205" s="35"/>
      <c r="KE205" s="48"/>
      <c r="KF205" s="35" t="s">
        <v>839</v>
      </c>
      <c r="KG205" s="48"/>
      <c r="KH205" s="44">
        <v>29250</v>
      </c>
      <c r="KI205" s="35" t="s">
        <v>1281</v>
      </c>
      <c r="KL205" s="48" t="str">
        <f>IF(ISNUMBER(Tableau2[[#This Row],['[distance_domicile_enq']]]),Tableau2[[#This Row],['[distance_domicile_enq']]]*(1.1+0.3*EXP(-Tableau2[[#This Row],['[distance_domicile_enq']]]/20)),"")</f>
        <v/>
      </c>
      <c r="KN205" s="48"/>
      <c r="KO205" s="48"/>
      <c r="KP205" s="35">
        <v>61</v>
      </c>
      <c r="KQ205" s="35" t="s">
        <v>1301</v>
      </c>
      <c r="KR205" s="35"/>
      <c r="KS205" s="35"/>
    </row>
    <row r="206" spans="1:311" x14ac:dyDescent="0.2">
      <c r="A206" s="35" t="s">
        <v>1612</v>
      </c>
      <c r="B206" s="35" t="s">
        <v>568</v>
      </c>
      <c r="C206" s="35" t="s">
        <v>413</v>
      </c>
      <c r="D206" s="60">
        <v>1</v>
      </c>
      <c r="E206" s="48">
        <f>Tableau2[[#This Row],['[taille_totale_groupe_corrige']]]/Tableau2[[#This Row],['[nb_repondant_groupe']]]</f>
        <v>2</v>
      </c>
      <c r="F206" s="48"/>
      <c r="G206" s="48" t="str">
        <f>CONCATENATE(Tableau2[[#This Row],['[id_site_enq']]],"-",Tableau2[[#This Row],['[date_enq_num']]],"-",Tableau2[[#This Row],['[categorie_corrige']]])</f>
        <v>1-43317-</v>
      </c>
      <c r="H206" s="61">
        <v>1</v>
      </c>
      <c r="I206" s="35">
        <v>1</v>
      </c>
      <c r="J206" s="35" t="s">
        <v>1054</v>
      </c>
      <c r="K206" s="36">
        <v>43317</v>
      </c>
      <c r="L206" s="37">
        <f t="shared" si="7"/>
        <v>43317</v>
      </c>
      <c r="M206" s="35">
        <v>11</v>
      </c>
      <c r="N206" s="35">
        <v>29</v>
      </c>
      <c r="P206" s="35">
        <v>1</v>
      </c>
      <c r="Q206" s="35">
        <v>1</v>
      </c>
      <c r="R206" s="60" t="str">
        <f>IF(OR(ISNUMBER(Tableau2[[#This Row],['[monvelo_musc']]]),ISNUMBER(Tableau2[[#This Row],['[monvelo_vae']]]),ISNUMBER(Tableau2[[#This Row],['[pret_musc']]]),ISNUMBER(Tableau2[[#This Row],['[pret_vae']]]),ISNUMBER(Tableau2[[#This Row],['[loc_vae']]]),ISNUMBER(Tableau2[[#This Row],['[loc_musc']]])),SUM(Tableau2[[#This Row],['[monvelo_musc']]:['[loc_vae']]]),"")</f>
        <v/>
      </c>
      <c r="S206" s="60" t="str">
        <f>IF(OR(ISNUMBER(Tableau2[[#This Row],['[monvelo_vae']]]),ISNUMBER(Tableau2[[#This Row],['[pret_vae']]]),ISNUMBER(Tableau2[[#This Row],['[loc_vae']]])),Tableau2[[#This Row],['[monvelo_vae']]]+Tableau2[[#This Row],['[pret_vae']]]+Tableau2[[#This Row],['[loc_vae']]],"")</f>
        <v/>
      </c>
      <c r="T206" s="60" t="str">
        <f>IF(OR(ISNUMBER(Tableau2[[#This Row],['[monvelo_musc']]]),ISNUMBER(Tableau2[[#This Row],['[pret_musc']]]),ISNUMBER(Tableau2[[#This Row],['[loc_musc']]])),Tableau2[[#This Row],['[monvelo_musc']]]+Tableau2[[#This Row],['[pret_musc']]]+Tableau2[[#This Row],['[loc_musc']]],"")</f>
        <v/>
      </c>
      <c r="U206" s="60" t="str">
        <f>IF(OR(ISNUMBER(Tableau2[[#This Row],['[loc_musc']]]),ISNUMBER(Tableau2[[#This Row],['[loc_vae']]])),Tableau2[[#This Row],['[loc_musc']]]+Tableau2[[#This Row],['[loc_vae']]],"")</f>
        <v/>
      </c>
      <c r="AL206" s="35" t="s">
        <v>1339</v>
      </c>
      <c r="AM206" s="48" t="s">
        <v>1339</v>
      </c>
      <c r="AN206" s="35" t="s">
        <v>1275</v>
      </c>
      <c r="AP206" s="37">
        <v>15</v>
      </c>
      <c r="AQ206" s="72">
        <v>15</v>
      </c>
      <c r="AR206" s="72">
        <v>15</v>
      </c>
      <c r="AS206" s="72">
        <f>Tableau2[[#This Row],['[km_sortie_corrige']]]*Tableau2[[#This Row],['[coef_red']]]</f>
        <v>0</v>
      </c>
      <c r="AT206" s="72">
        <f>Tableau2[[#This Row],['[km_sortie_corrige']]]*Tableau2[[#This Row],['[coef_red']]]*IF(Tableau2[[#This Row],['[type_trajet']]]="Boucle",0.4,1)</f>
        <v>0</v>
      </c>
      <c r="AU206" s="35" t="s">
        <v>1276</v>
      </c>
      <c r="AW206" s="35" t="s">
        <v>201</v>
      </c>
      <c r="AX206" s="35">
        <v>0</v>
      </c>
      <c r="AY206" s="35">
        <v>1</v>
      </c>
      <c r="AZ206" s="35">
        <v>0</v>
      </c>
      <c r="BA206" s="35">
        <v>0</v>
      </c>
      <c r="BB206" s="35">
        <v>0</v>
      </c>
      <c r="BC206" s="35">
        <v>0</v>
      </c>
      <c r="BD206" s="35">
        <v>0</v>
      </c>
      <c r="BE206" s="35">
        <v>0</v>
      </c>
      <c r="BH206" s="37">
        <v>10</v>
      </c>
      <c r="BI206" s="48" t="str">
        <f>IF(OR(Tableau2[[#This Row],['[type_groupe']]]="En famille",Tableau2[[#This Row],['[type_groupe']]]="Avec des amis",Tableau2[[#This Row],['[type_groupe']]]="En club",Tableau2[[#This Row],['[type_groupe']]]="En groupe avec une agence ou TO"),"En groupe",Tableau2[[#This Row],['[type_groupe']]])</f>
        <v>En groupe</v>
      </c>
      <c r="BJ206"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groupe</v>
      </c>
      <c r="BK206" s="35" t="s">
        <v>1329</v>
      </c>
      <c r="BL206" s="35">
        <v>0</v>
      </c>
      <c r="BM206" s="35">
        <v>0</v>
      </c>
      <c r="BN206" s="35">
        <v>0</v>
      </c>
      <c r="BO206" s="35">
        <v>1</v>
      </c>
      <c r="BP206" s="35">
        <v>0</v>
      </c>
      <c r="BQ206" s="35">
        <v>0</v>
      </c>
      <c r="BR206" s="35">
        <v>0</v>
      </c>
      <c r="BU206" s="72">
        <f>Tableau2[[#This Row],['[nb_enfants']]]+Tableau2[[#This Row],['[nb_adultes']]]</f>
        <v>2</v>
      </c>
      <c r="BV206" s="72">
        <f>Tableau2[[#This Row],['[taille_totale_groupe']]]</f>
        <v>2</v>
      </c>
      <c r="BW206" s="37">
        <v>0</v>
      </c>
      <c r="BX206" s="37">
        <v>2</v>
      </c>
      <c r="BY206" s="35" t="s">
        <v>1279</v>
      </c>
      <c r="BZ206" s="35">
        <v>0</v>
      </c>
      <c r="CA206" s="35">
        <v>0</v>
      </c>
      <c r="CB206" s="35">
        <v>0</v>
      </c>
      <c r="CC206" s="35">
        <v>0</v>
      </c>
      <c r="CD206" s="35">
        <v>0</v>
      </c>
      <c r="CE206" s="35">
        <v>0</v>
      </c>
      <c r="CF206" s="35">
        <v>0</v>
      </c>
      <c r="CG206" s="35">
        <v>0</v>
      </c>
      <c r="CH206" s="35">
        <v>0</v>
      </c>
      <c r="CI206" s="35">
        <v>0</v>
      </c>
      <c r="CJ206" s="35">
        <v>0</v>
      </c>
      <c r="CK206" s="35">
        <v>0</v>
      </c>
      <c r="CL206" s="35">
        <v>1</v>
      </c>
      <c r="CQ206" s="35" t="s">
        <v>1772</v>
      </c>
      <c r="CR206" s="35">
        <v>0</v>
      </c>
      <c r="CS206" s="35">
        <v>0</v>
      </c>
      <c r="CT206" s="35">
        <v>0</v>
      </c>
      <c r="CU206" s="35">
        <v>0</v>
      </c>
      <c r="CV206" s="35">
        <v>0</v>
      </c>
      <c r="CW206" s="35">
        <v>0</v>
      </c>
      <c r="CX206" s="35">
        <v>0</v>
      </c>
      <c r="CY206" s="35">
        <v>0</v>
      </c>
      <c r="CZ206" s="35">
        <v>0</v>
      </c>
      <c r="DA206" s="35">
        <v>0</v>
      </c>
      <c r="DB206" s="35">
        <v>0</v>
      </c>
      <c r="DC206" s="35">
        <v>1</v>
      </c>
      <c r="DD206" s="35">
        <v>0</v>
      </c>
      <c r="DO206" s="35" t="s">
        <v>1280</v>
      </c>
      <c r="DP206" s="35">
        <v>0</v>
      </c>
      <c r="DQ206" s="35">
        <v>0</v>
      </c>
      <c r="DR206" s="35">
        <v>0</v>
      </c>
      <c r="DS206" s="35">
        <v>0</v>
      </c>
      <c r="DT206" s="35">
        <v>0</v>
      </c>
      <c r="DU206" s="35">
        <v>0</v>
      </c>
      <c r="DV206" s="35">
        <v>0</v>
      </c>
      <c r="DW206" s="35">
        <v>0</v>
      </c>
      <c r="DX206" s="35">
        <v>0</v>
      </c>
      <c r="DY206" s="35">
        <v>0</v>
      </c>
      <c r="DZ206" s="35">
        <v>0</v>
      </c>
      <c r="EA206" s="35">
        <v>0</v>
      </c>
      <c r="EB206" s="35">
        <v>0</v>
      </c>
      <c r="EC206" s="35">
        <v>0</v>
      </c>
      <c r="ED206" s="35">
        <v>1</v>
      </c>
      <c r="EE206" s="35">
        <v>0</v>
      </c>
      <c r="EL206" s="35">
        <v>4</v>
      </c>
      <c r="EM206" s="35">
        <v>4</v>
      </c>
      <c r="EN206" s="35">
        <v>4</v>
      </c>
      <c r="EO206" s="35">
        <v>4</v>
      </c>
      <c r="EP206" s="35">
        <v>4</v>
      </c>
      <c r="EQ206" s="35">
        <v>3</v>
      </c>
      <c r="ER206" s="35">
        <v>3</v>
      </c>
      <c r="ES206" s="35">
        <v>3</v>
      </c>
      <c r="ET206" s="35">
        <v>4</v>
      </c>
      <c r="EU206" s="35">
        <v>2</v>
      </c>
      <c r="EV206" s="35" t="s">
        <v>1599</v>
      </c>
      <c r="EW206" s="35" t="s">
        <v>1599</v>
      </c>
      <c r="EX206" s="35" t="s">
        <v>1599</v>
      </c>
      <c r="EY206" s="35" t="s">
        <v>1599</v>
      </c>
      <c r="EZ206" s="35" t="s">
        <v>1599</v>
      </c>
      <c r="FA206" s="35" t="s">
        <v>1599</v>
      </c>
      <c r="FB206" s="35" t="s">
        <v>1599</v>
      </c>
      <c r="FC206" s="35" t="s">
        <v>1599</v>
      </c>
      <c r="FD206" s="35" t="s">
        <v>1599</v>
      </c>
      <c r="FE206" s="35" t="s">
        <v>1599</v>
      </c>
      <c r="FF206" s="35" t="s">
        <v>1599</v>
      </c>
      <c r="FG206" s="35" t="s">
        <v>1599</v>
      </c>
      <c r="FH206" s="35" t="s">
        <v>1306</v>
      </c>
      <c r="FI206" s="35" t="s">
        <v>51</v>
      </c>
      <c r="FJ206"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excursionniste</v>
      </c>
      <c r="FK206" s="48" t="str">
        <f>IF(Tableau2[[#This Row],['[tour_exc']]]="excursionniste","exc",IF(Tableau2[[#This Row],['[categorie_corrige']]]="Itinérant","iti","tour"))</f>
        <v>exc</v>
      </c>
      <c r="FL206" s="48" t="str">
        <f>CONCATENATE(Tableau2[[#This Row],['[id_troncon']]],"-",Tableau2[[#This Row],['[profil']]])</f>
        <v>1-exc</v>
      </c>
      <c r="FM206" s="37"/>
      <c r="FN206" s="72" t="s">
        <v>1599</v>
      </c>
      <c r="FS206" s="48" t="str">
        <f>IF(AND(ISTEXT(Tableau2[[#This Row],['[mode_heb_regroupe']]]),Tableau2[[#This Row],['[mode_heb_regroupe']]]="Non marchand"),"Non marchand",IF(AND(ISTEXT(Tableau2[[#This Row],['[mode_heb_regroupe']]]),Tableau2[[#This Row],['[mode_heb_regroupe']]]&lt;&gt;"Non marchand"),"Marchand",""))</f>
        <v/>
      </c>
      <c r="FY206" s="60" t="str">
        <f>IF(ISNUMBER(Tableau2[[#This Row],['[distance_heb_enq']]]),Tableau2[[#This Row],['[distance_heb_enq']]]*(1.1+0.3*EXP(-Tableau2[[#This Row],['[distance_heb_enq']]]/20)),"")</f>
        <v/>
      </c>
      <c r="GM206" s="35"/>
      <c r="GN206" s="35" t="s">
        <v>1599</v>
      </c>
      <c r="GO206" s="35"/>
      <c r="GP206" s="35"/>
      <c r="GQ206" s="35"/>
      <c r="GY206" s="48"/>
      <c r="HB206" s="48" t="str">
        <f>IF(ISNUMBER(Tableau2[[#This Row],['[tour_dep_to']]]),Tableau2[[#This Row],['[tour_dep_to']]]/Tableau2[[#This Row],['[tour_to_nb_jour']]],"")</f>
        <v/>
      </c>
      <c r="HE206" s="20" t="s">
        <v>51</v>
      </c>
      <c r="HF206" s="48" t="str">
        <f>IF(AND(ISTEXT(Tableau2[[#This Row],['[intention_dep']]]),Tableau2[[#This Row],['[tour_exc']]]="excursionniste"),Tableau2[[#This Row],['[intention_dep']]],"")</f>
        <v>Non</v>
      </c>
      <c r="HG206" s="48" t="str">
        <f>IF(AND(ISTEXT(Tableau2[[#This Row],['[intention_dep']]]),Tableau2[[#This Row],['[tour_exc']]]="touriste"),Tableau2[[#This Row],['[intention_dep']]],"")</f>
        <v/>
      </c>
      <c r="HJ206" s="20"/>
      <c r="HN206" s="20" t="s">
        <v>1599</v>
      </c>
      <c r="HO206" s="20"/>
      <c r="HP206" s="20" t="s">
        <v>1599</v>
      </c>
      <c r="HQ206" s="20"/>
      <c r="HR206" s="20" t="s">
        <v>1599</v>
      </c>
      <c r="HS206" s="20"/>
      <c r="HT206" s="20" t="s">
        <v>1599</v>
      </c>
      <c r="HU206" s="20"/>
      <c r="HX206" s="20" t="s">
        <v>1599</v>
      </c>
      <c r="JW206"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
      </c>
      <c r="JX206"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206" s="35" t="s">
        <v>1299</v>
      </c>
      <c r="KA206" s="35">
        <v>0</v>
      </c>
      <c r="KB206" s="35">
        <v>0</v>
      </c>
      <c r="KC206" s="35">
        <v>1</v>
      </c>
      <c r="KD206" s="35"/>
      <c r="KE206" s="48"/>
      <c r="KF206" s="35" t="s">
        <v>1561</v>
      </c>
      <c r="KG206" s="48"/>
      <c r="KH206" s="44">
        <v>57320</v>
      </c>
      <c r="KI206" s="35" t="s">
        <v>1281</v>
      </c>
      <c r="KL206" s="48" t="str">
        <f>IF(ISNUMBER(Tableau2[[#This Row],['[distance_domicile_enq']]]),Tableau2[[#This Row],['[distance_domicile_enq']]]*(1.1+0.3*EXP(-Tableau2[[#This Row],['[distance_domicile_enq']]]/20)),"")</f>
        <v/>
      </c>
      <c r="KN206" s="48"/>
      <c r="KO206" s="48"/>
      <c r="KP206" s="35">
        <v>50</v>
      </c>
      <c r="KQ206" s="35" t="s">
        <v>1282</v>
      </c>
      <c r="KR206" s="35" t="s">
        <v>1302</v>
      </c>
      <c r="KS206" s="35"/>
      <c r="KW206" s="35" t="s">
        <v>1284</v>
      </c>
    </row>
    <row r="207" spans="1:311" x14ac:dyDescent="0.2">
      <c r="A207" s="35" t="s">
        <v>1612</v>
      </c>
      <c r="B207" s="35" t="s">
        <v>568</v>
      </c>
      <c r="C207" s="35" t="s">
        <v>415</v>
      </c>
      <c r="D207" s="60">
        <v>1</v>
      </c>
      <c r="E207" s="48">
        <f>Tableau2[[#This Row],['[taille_totale_groupe_corrige']]]/Tableau2[[#This Row],['[nb_repondant_groupe']]]</f>
        <v>2</v>
      </c>
      <c r="F207" s="48"/>
      <c r="G207" s="48" t="str">
        <f>CONCATENATE(Tableau2[[#This Row],['[id_site_enq']]],"-",Tableau2[[#This Row],['[date_enq_num']]],"-",Tableau2[[#This Row],['[categorie_corrige']]])</f>
        <v>1-43317-</v>
      </c>
      <c r="H207" s="61">
        <v>1</v>
      </c>
      <c r="I207" s="35">
        <v>1</v>
      </c>
      <c r="J207" s="35" t="s">
        <v>1054</v>
      </c>
      <c r="K207" s="36">
        <v>43317</v>
      </c>
      <c r="L207" s="37">
        <f t="shared" si="7"/>
        <v>43317</v>
      </c>
      <c r="M207" s="35">
        <v>12</v>
      </c>
      <c r="N207" s="35">
        <v>29</v>
      </c>
      <c r="P207" s="35">
        <v>1</v>
      </c>
      <c r="Q207" s="35">
        <v>1</v>
      </c>
      <c r="R207" s="60" t="str">
        <f>IF(OR(ISNUMBER(Tableau2[[#This Row],['[monvelo_musc']]]),ISNUMBER(Tableau2[[#This Row],['[monvelo_vae']]]),ISNUMBER(Tableau2[[#This Row],['[pret_musc']]]),ISNUMBER(Tableau2[[#This Row],['[pret_vae']]]),ISNUMBER(Tableau2[[#This Row],['[loc_vae']]]),ISNUMBER(Tableau2[[#This Row],['[loc_musc']]])),SUM(Tableau2[[#This Row],['[monvelo_musc']]:['[loc_vae']]]),"")</f>
        <v/>
      </c>
      <c r="S207" s="60" t="str">
        <f>IF(OR(ISNUMBER(Tableau2[[#This Row],['[monvelo_vae']]]),ISNUMBER(Tableau2[[#This Row],['[pret_vae']]]),ISNUMBER(Tableau2[[#This Row],['[loc_vae']]])),Tableau2[[#This Row],['[monvelo_vae']]]+Tableau2[[#This Row],['[pret_vae']]]+Tableau2[[#This Row],['[loc_vae']]],"")</f>
        <v/>
      </c>
      <c r="T207" s="60" t="str">
        <f>IF(OR(ISNUMBER(Tableau2[[#This Row],['[monvelo_musc']]]),ISNUMBER(Tableau2[[#This Row],['[pret_musc']]]),ISNUMBER(Tableau2[[#This Row],['[loc_musc']]])),Tableau2[[#This Row],['[monvelo_musc']]]+Tableau2[[#This Row],['[pret_musc']]]+Tableau2[[#This Row],['[loc_musc']]],"")</f>
        <v/>
      </c>
      <c r="U207" s="60" t="str">
        <f>IF(OR(ISNUMBER(Tableau2[[#This Row],['[loc_musc']]]),ISNUMBER(Tableau2[[#This Row],['[loc_vae']]])),Tableau2[[#This Row],['[loc_musc']]]+Tableau2[[#This Row],['[loc_vae']]],"")</f>
        <v/>
      </c>
      <c r="AL207" s="35" t="s">
        <v>1339</v>
      </c>
      <c r="AM207" s="48" t="s">
        <v>1339</v>
      </c>
      <c r="AN207" s="35" t="s">
        <v>1275</v>
      </c>
      <c r="AP207" s="37">
        <v>15</v>
      </c>
      <c r="AQ207" s="72">
        <v>15</v>
      </c>
      <c r="AR207" s="72">
        <v>15</v>
      </c>
      <c r="AS207" s="72">
        <f>Tableau2[[#This Row],['[km_sortie_corrige']]]*Tableau2[[#This Row],['[coef_red']]]</f>
        <v>0</v>
      </c>
      <c r="AT207" s="72">
        <f>Tableau2[[#This Row],['[km_sortie_corrige']]]*Tableau2[[#This Row],['[coef_red']]]*IF(Tableau2[[#This Row],['[type_trajet']]]="Boucle",0.4,1)</f>
        <v>0</v>
      </c>
      <c r="AU207" s="35" t="s">
        <v>1276</v>
      </c>
      <c r="AW207" s="35" t="s">
        <v>1354</v>
      </c>
      <c r="AX207" s="35">
        <v>0</v>
      </c>
      <c r="AY207" s="35">
        <v>0</v>
      </c>
      <c r="AZ207" s="35">
        <v>0</v>
      </c>
      <c r="BA207" s="35">
        <v>0</v>
      </c>
      <c r="BB207" s="35">
        <v>0</v>
      </c>
      <c r="BC207" s="35">
        <v>0</v>
      </c>
      <c r="BD207" s="35">
        <v>1</v>
      </c>
      <c r="BE207" s="35">
        <v>0</v>
      </c>
      <c r="BH207" s="37">
        <v>1</v>
      </c>
      <c r="BI207" s="48" t="str">
        <f>IF(OR(Tableau2[[#This Row],['[type_groupe']]]="En famille",Tableau2[[#This Row],['[type_groupe']]]="Avec des amis",Tableau2[[#This Row],['[type_groupe']]]="En club",Tableau2[[#This Row],['[type_groupe']]]="En groupe avec une agence ou TO"),"En groupe",Tableau2[[#This Row],['[type_groupe']]])</f>
        <v>En groupe</v>
      </c>
      <c r="BJ207"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groupe</v>
      </c>
      <c r="BK207" s="35" t="s">
        <v>1287</v>
      </c>
      <c r="BL207" s="35">
        <v>0</v>
      </c>
      <c r="BM207" s="35">
        <v>0</v>
      </c>
      <c r="BN207" s="35">
        <v>1</v>
      </c>
      <c r="BO207" s="35">
        <v>0</v>
      </c>
      <c r="BP207" s="35">
        <v>0</v>
      </c>
      <c r="BQ207" s="35">
        <v>0</v>
      </c>
      <c r="BR207" s="35">
        <v>0</v>
      </c>
      <c r="BU207" s="72">
        <f>Tableau2[[#This Row],['[nb_enfants']]]+Tableau2[[#This Row],['[nb_adultes']]]</f>
        <v>2</v>
      </c>
      <c r="BV207" s="72">
        <f>Tableau2[[#This Row],['[taille_totale_groupe']]]</f>
        <v>2</v>
      </c>
      <c r="BW207" s="37">
        <v>1</v>
      </c>
      <c r="BX207" s="37">
        <v>1</v>
      </c>
      <c r="BY207" s="35" t="s">
        <v>1664</v>
      </c>
      <c r="BZ207" s="35">
        <v>1</v>
      </c>
      <c r="CA207" s="35">
        <v>1</v>
      </c>
      <c r="CB207" s="35">
        <v>0</v>
      </c>
      <c r="CC207" s="35">
        <v>0</v>
      </c>
      <c r="CD207" s="35">
        <v>0</v>
      </c>
      <c r="CE207" s="35">
        <v>0</v>
      </c>
      <c r="CF207" s="35">
        <v>0</v>
      </c>
      <c r="CG207" s="35">
        <v>0</v>
      </c>
      <c r="CH207" s="35">
        <v>0</v>
      </c>
      <c r="CI207" s="35">
        <v>0</v>
      </c>
      <c r="CJ207" s="35">
        <v>0</v>
      </c>
      <c r="CK207" s="35">
        <v>0</v>
      </c>
      <c r="CL207" s="35">
        <v>0</v>
      </c>
      <c r="CO207" s="35" t="s">
        <v>1291</v>
      </c>
      <c r="CP207" s="35">
        <v>2</v>
      </c>
      <c r="CQ207" s="35" t="s">
        <v>1741</v>
      </c>
      <c r="CR207" s="35">
        <v>1</v>
      </c>
      <c r="CS207" s="35">
        <v>0</v>
      </c>
      <c r="CT207" s="35">
        <v>0</v>
      </c>
      <c r="CU207" s="35">
        <v>0</v>
      </c>
      <c r="CV207" s="35">
        <v>0</v>
      </c>
      <c r="CW207" s="35">
        <v>0</v>
      </c>
      <c r="CX207" s="35">
        <v>0</v>
      </c>
      <c r="CY207" s="35">
        <v>0</v>
      </c>
      <c r="CZ207" s="35">
        <v>0</v>
      </c>
      <c r="DA207" s="35">
        <v>0</v>
      </c>
      <c r="DB207" s="35">
        <v>0</v>
      </c>
      <c r="DC207" s="35">
        <v>0</v>
      </c>
      <c r="DD207" s="35">
        <v>0</v>
      </c>
      <c r="DO207" s="35" t="s">
        <v>1293</v>
      </c>
      <c r="DP207" s="35">
        <v>1</v>
      </c>
      <c r="DQ207" s="35">
        <v>0</v>
      </c>
      <c r="DR207" s="35">
        <v>0</v>
      </c>
      <c r="DS207" s="35">
        <v>0</v>
      </c>
      <c r="DT207" s="35">
        <v>0</v>
      </c>
      <c r="DU207" s="35">
        <v>0</v>
      </c>
      <c r="DV207" s="35">
        <v>0</v>
      </c>
      <c r="DW207" s="35">
        <v>0</v>
      </c>
      <c r="DX207" s="35">
        <v>0</v>
      </c>
      <c r="DY207" s="35">
        <v>0</v>
      </c>
      <c r="DZ207" s="35">
        <v>0</v>
      </c>
      <c r="EA207" s="35">
        <v>0</v>
      </c>
      <c r="EB207" s="35">
        <v>0</v>
      </c>
      <c r="EC207" s="35">
        <v>0</v>
      </c>
      <c r="ED207" s="35">
        <v>0</v>
      </c>
      <c r="EE207" s="35">
        <v>0</v>
      </c>
      <c r="EL207" s="35">
        <v>3</v>
      </c>
      <c r="EM207" s="35">
        <v>3</v>
      </c>
      <c r="EN207" s="35">
        <v>3</v>
      </c>
      <c r="EO207" s="35">
        <v>3</v>
      </c>
      <c r="EP207" s="35">
        <v>3</v>
      </c>
      <c r="EQ207" s="35">
        <v>3</v>
      </c>
      <c r="ER207" s="35">
        <v>3</v>
      </c>
      <c r="ES207" s="35">
        <v>3</v>
      </c>
      <c r="ET207" s="35">
        <v>3</v>
      </c>
      <c r="EU207" s="35">
        <v>3</v>
      </c>
      <c r="EV207" s="35" t="s">
        <v>1599</v>
      </c>
      <c r="EW207" s="35" t="s">
        <v>1599</v>
      </c>
      <c r="EX207" s="35" t="s">
        <v>1599</v>
      </c>
      <c r="EY207" s="35" t="s">
        <v>1599</v>
      </c>
      <c r="EZ207" s="35" t="s">
        <v>1599</v>
      </c>
      <c r="FA207" s="35" t="s">
        <v>1599</v>
      </c>
      <c r="FB207" s="35" t="s">
        <v>1599</v>
      </c>
      <c r="FC207" s="35" t="s">
        <v>1599</v>
      </c>
      <c r="FD207" s="35" t="s">
        <v>1599</v>
      </c>
      <c r="FE207" s="35" t="s">
        <v>1599</v>
      </c>
      <c r="FF207" s="35" t="s">
        <v>1599</v>
      </c>
      <c r="FG207" s="35" t="s">
        <v>1599</v>
      </c>
      <c r="FH207" s="35" t="s">
        <v>1321</v>
      </c>
      <c r="FI207" s="35" t="s">
        <v>54</v>
      </c>
      <c r="FJ207"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touriste</v>
      </c>
      <c r="FK207" s="48" t="str">
        <f>IF(Tableau2[[#This Row],['[tour_exc']]]="excursionniste","exc",IF(Tableau2[[#This Row],['[categorie_corrige']]]="Itinérant","iti","tour"))</f>
        <v>tour</v>
      </c>
      <c r="FL207" s="48" t="str">
        <f>CONCATENATE(Tableau2[[#This Row],['[id_troncon']]],"-",Tableau2[[#This Row],['[profil']]])</f>
        <v>1-tour</v>
      </c>
      <c r="FM207" s="37">
        <v>15</v>
      </c>
      <c r="FN207" s="72">
        <v>15</v>
      </c>
      <c r="FO207" s="35" t="s">
        <v>1354</v>
      </c>
      <c r="FR207" s="48" t="s">
        <v>2024</v>
      </c>
      <c r="FS207" s="48" t="str">
        <f>IF(AND(ISTEXT(Tableau2[[#This Row],['[mode_heb_regroupe']]]),Tableau2[[#This Row],['[mode_heb_regroupe']]]="Non marchand"),"Non marchand",IF(AND(ISTEXT(Tableau2[[#This Row],['[mode_heb_regroupe']]]),Tableau2[[#This Row],['[mode_heb_regroupe']]]&lt;&gt;"Non marchand"),"Marchand",""))</f>
        <v>Marchand</v>
      </c>
      <c r="FT207" s="35" t="s">
        <v>1342</v>
      </c>
      <c r="FU207" s="37">
        <v>15</v>
      </c>
      <c r="FV207" s="35" t="s">
        <v>1562</v>
      </c>
      <c r="FY207" s="60" t="str">
        <f>IF(ISNUMBER(Tableau2[[#This Row],['[distance_heb_enq']]]),Tableau2[[#This Row],['[distance_heb_enq']]]*(1.1+0.3*EXP(-Tableau2[[#This Row],['[distance_heb_enq']]]/20)),"")</f>
        <v/>
      </c>
      <c r="FZ207" s="35" t="s">
        <v>1306</v>
      </c>
      <c r="GB207" s="35" t="s">
        <v>1352</v>
      </c>
      <c r="GM207" s="35"/>
      <c r="GN207" s="35" t="s">
        <v>1354</v>
      </c>
      <c r="GO207" s="35">
        <v>0</v>
      </c>
      <c r="GP207" s="35">
        <v>0</v>
      </c>
      <c r="GQ207" s="35">
        <v>0</v>
      </c>
      <c r="GR207" s="35">
        <v>0</v>
      </c>
      <c r="GS207" s="35">
        <v>0</v>
      </c>
      <c r="GT207" s="35">
        <v>0</v>
      </c>
      <c r="GU207" s="35">
        <v>1</v>
      </c>
      <c r="GV207" s="35">
        <v>0</v>
      </c>
      <c r="GW207" s="35">
        <v>0</v>
      </c>
      <c r="GY207" s="48"/>
      <c r="HB207" s="48" t="str">
        <f>IF(ISNUMBER(Tableau2[[#This Row],['[tour_dep_to']]]),Tableau2[[#This Row],['[tour_dep_to']]]/Tableau2[[#This Row],['[tour_to_nb_jour']]],"")</f>
        <v/>
      </c>
      <c r="HE207" s="20"/>
      <c r="HF207" s="48" t="str">
        <f>IF(AND(ISTEXT(Tableau2[[#This Row],['[intention_dep']]]),Tableau2[[#This Row],['[tour_exc']]]="excursionniste"),Tableau2[[#This Row],['[intention_dep']]],"")</f>
        <v/>
      </c>
      <c r="HG207" s="48" t="str">
        <f>IF(AND(ISTEXT(Tableau2[[#This Row],['[intention_dep']]]),Tableau2[[#This Row],['[tour_exc']]]="touriste"),Tableau2[[#This Row],['[intention_dep']]],"")</f>
        <v/>
      </c>
      <c r="HJ207" s="20">
        <v>10</v>
      </c>
      <c r="HN207" s="20">
        <v>6</v>
      </c>
      <c r="HO207" s="20"/>
      <c r="HP207" s="20" t="s">
        <v>1599</v>
      </c>
      <c r="HQ207" s="20"/>
      <c r="HR207" s="20" t="s">
        <v>1599</v>
      </c>
      <c r="HS207" s="20"/>
      <c r="HT207" s="20" t="s">
        <v>1599</v>
      </c>
      <c r="HU207" s="20"/>
      <c r="HX207" s="20" t="s">
        <v>1599</v>
      </c>
      <c r="JW207"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pas exploitable</v>
      </c>
      <c r="JX207"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207" s="35" t="s">
        <v>1325</v>
      </c>
      <c r="KA207" s="35">
        <v>1</v>
      </c>
      <c r="KB207" s="35">
        <v>0</v>
      </c>
      <c r="KC207" s="35">
        <v>0</v>
      </c>
      <c r="KD207" s="35"/>
      <c r="KE207" s="48"/>
      <c r="KF207" s="35" t="s">
        <v>1563</v>
      </c>
      <c r="KG207" s="48"/>
      <c r="KH207" s="44">
        <v>31380</v>
      </c>
      <c r="KI207" s="35" t="s">
        <v>1281</v>
      </c>
      <c r="KL207" s="48" t="str">
        <f>IF(ISNUMBER(Tableau2[[#This Row],['[distance_domicile_enq']]]),Tableau2[[#This Row],['[distance_domicile_enq']]]*(1.1+0.3*EXP(-Tableau2[[#This Row],['[distance_domicile_enq']]]/20)),"")</f>
        <v/>
      </c>
      <c r="KN207" s="48"/>
      <c r="KO207" s="48"/>
      <c r="KP207" s="35">
        <v>40</v>
      </c>
      <c r="KQ207" s="35" t="s">
        <v>1301</v>
      </c>
      <c r="KR207" s="35" t="s">
        <v>1336</v>
      </c>
      <c r="KS207" s="35"/>
      <c r="KW207" s="35" t="s">
        <v>1303</v>
      </c>
    </row>
    <row r="208" spans="1:311" x14ac:dyDescent="0.2">
      <c r="A208" s="35" t="s">
        <v>1612</v>
      </c>
      <c r="B208" s="35" t="s">
        <v>568</v>
      </c>
      <c r="C208" s="35" t="s">
        <v>417</v>
      </c>
      <c r="D208" s="60">
        <v>1</v>
      </c>
      <c r="E208" s="48">
        <f>Tableau2[[#This Row],['[taille_totale_groupe_corrige']]]/Tableau2[[#This Row],['[nb_repondant_groupe']]]</f>
        <v>6</v>
      </c>
      <c r="F208" s="48"/>
      <c r="G208" s="48" t="str">
        <f>CONCATENATE(Tableau2[[#This Row],['[id_site_enq']]],"-",Tableau2[[#This Row],['[date_enq_num']]],"-",Tableau2[[#This Row],['[categorie_corrige']]])</f>
        <v>1-43317-</v>
      </c>
      <c r="H208" s="61">
        <v>1</v>
      </c>
      <c r="I208" s="35">
        <v>1</v>
      </c>
      <c r="J208" s="35" t="s">
        <v>1054</v>
      </c>
      <c r="K208" s="36">
        <v>43317</v>
      </c>
      <c r="L208" s="37">
        <f t="shared" si="7"/>
        <v>43317</v>
      </c>
      <c r="M208" s="35">
        <v>12</v>
      </c>
      <c r="N208" s="35">
        <v>29</v>
      </c>
      <c r="P208" s="35">
        <v>1</v>
      </c>
      <c r="Q208" s="35">
        <v>1</v>
      </c>
      <c r="R208" s="60" t="str">
        <f>IF(OR(ISNUMBER(Tableau2[[#This Row],['[monvelo_musc']]]),ISNUMBER(Tableau2[[#This Row],['[monvelo_vae']]]),ISNUMBER(Tableau2[[#This Row],['[pret_musc']]]),ISNUMBER(Tableau2[[#This Row],['[pret_vae']]]),ISNUMBER(Tableau2[[#This Row],['[loc_vae']]]),ISNUMBER(Tableau2[[#This Row],['[loc_musc']]])),SUM(Tableau2[[#This Row],['[monvelo_musc']]:['[loc_vae']]]),"")</f>
        <v/>
      </c>
      <c r="S208" s="60" t="str">
        <f>IF(OR(ISNUMBER(Tableau2[[#This Row],['[monvelo_vae']]]),ISNUMBER(Tableau2[[#This Row],['[pret_vae']]]),ISNUMBER(Tableau2[[#This Row],['[loc_vae']]])),Tableau2[[#This Row],['[monvelo_vae']]]+Tableau2[[#This Row],['[pret_vae']]]+Tableau2[[#This Row],['[loc_vae']]],"")</f>
        <v/>
      </c>
      <c r="T208" s="60" t="str">
        <f>IF(OR(ISNUMBER(Tableau2[[#This Row],['[monvelo_musc']]]),ISNUMBER(Tableau2[[#This Row],['[pret_musc']]]),ISNUMBER(Tableau2[[#This Row],['[loc_musc']]])),Tableau2[[#This Row],['[monvelo_musc']]]+Tableau2[[#This Row],['[pret_musc']]]+Tableau2[[#This Row],['[loc_musc']]],"")</f>
        <v/>
      </c>
      <c r="U208" s="60" t="str">
        <f>IF(OR(ISNUMBER(Tableau2[[#This Row],['[loc_musc']]]),ISNUMBER(Tableau2[[#This Row],['[loc_vae']]])),Tableau2[[#This Row],['[loc_musc']]]+Tableau2[[#This Row],['[loc_vae']]],"")</f>
        <v/>
      </c>
      <c r="AL208" s="35" t="s">
        <v>1358</v>
      </c>
      <c r="AM208" s="48" t="s">
        <v>1358</v>
      </c>
      <c r="AN208" s="35" t="s">
        <v>1275</v>
      </c>
      <c r="AR208" s="72">
        <v>24.222093634928981</v>
      </c>
      <c r="AS208" s="72">
        <f>Tableau2[[#This Row],['[km_sortie_corrige']]]*Tableau2[[#This Row],['[coef_red']]]</f>
        <v>0</v>
      </c>
      <c r="AT208" s="72">
        <f>Tableau2[[#This Row],['[km_sortie_corrige']]]*Tableau2[[#This Row],['[coef_red']]]*IF(Tableau2[[#This Row],['[type_trajet']]]="Boucle",0.4,1)</f>
        <v>0</v>
      </c>
      <c r="AU208" s="35" t="s">
        <v>1276</v>
      </c>
      <c r="AW208" s="35" t="s">
        <v>1277</v>
      </c>
      <c r="AX208" s="35">
        <v>1</v>
      </c>
      <c r="AY208" s="35">
        <v>0</v>
      </c>
      <c r="AZ208" s="35">
        <v>0</v>
      </c>
      <c r="BA208" s="35">
        <v>0</v>
      </c>
      <c r="BB208" s="35">
        <v>0</v>
      </c>
      <c r="BC208" s="35">
        <v>0</v>
      </c>
      <c r="BD208" s="35">
        <v>0</v>
      </c>
      <c r="BE208" s="35">
        <v>0</v>
      </c>
      <c r="BH208" s="37">
        <v>10</v>
      </c>
      <c r="BI208" s="48" t="str">
        <f>IF(OR(Tableau2[[#This Row],['[type_groupe']]]="En famille",Tableau2[[#This Row],['[type_groupe']]]="Avec des amis",Tableau2[[#This Row],['[type_groupe']]]="En club",Tableau2[[#This Row],['[type_groupe']]]="En groupe avec une agence ou TO"),"En groupe",Tableau2[[#This Row],['[type_groupe']]])</f>
        <v>En groupe</v>
      </c>
      <c r="BJ208"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groupe</v>
      </c>
      <c r="BK208" s="35" t="s">
        <v>1287</v>
      </c>
      <c r="BL208" s="35">
        <v>0</v>
      </c>
      <c r="BM208" s="35">
        <v>0</v>
      </c>
      <c r="BN208" s="35">
        <v>1</v>
      </c>
      <c r="BO208" s="35">
        <v>0</v>
      </c>
      <c r="BP208" s="35">
        <v>0</v>
      </c>
      <c r="BQ208" s="35">
        <v>0</v>
      </c>
      <c r="BR208" s="35">
        <v>0</v>
      </c>
      <c r="BU208" s="72">
        <f>Tableau2[[#This Row],['[nb_enfants']]]+Tableau2[[#This Row],['[nb_adultes']]]</f>
        <v>6</v>
      </c>
      <c r="BV208" s="72">
        <f>Tableau2[[#This Row],['[taille_totale_groupe']]]</f>
        <v>6</v>
      </c>
      <c r="BW208" s="37">
        <v>4</v>
      </c>
      <c r="BX208" s="37">
        <v>2</v>
      </c>
      <c r="BY208" s="35" t="s">
        <v>1697</v>
      </c>
      <c r="BZ208" s="35">
        <v>1</v>
      </c>
      <c r="CA208" s="35">
        <v>0</v>
      </c>
      <c r="CB208" s="35">
        <v>0</v>
      </c>
      <c r="CC208" s="35">
        <v>1</v>
      </c>
      <c r="CD208" s="35">
        <v>0</v>
      </c>
      <c r="CE208" s="35">
        <v>1</v>
      </c>
      <c r="CF208" s="35">
        <v>0</v>
      </c>
      <c r="CG208" s="35">
        <v>0</v>
      </c>
      <c r="CH208" s="35">
        <v>0</v>
      </c>
      <c r="CI208" s="35">
        <v>0</v>
      </c>
      <c r="CJ208" s="35">
        <v>0</v>
      </c>
      <c r="CK208" s="35">
        <v>0</v>
      </c>
      <c r="CL208" s="35">
        <v>0</v>
      </c>
      <c r="CO208" s="35" t="s">
        <v>1291</v>
      </c>
      <c r="CQ208" s="35" t="s">
        <v>1599</v>
      </c>
      <c r="CR208" s="35">
        <v>0</v>
      </c>
      <c r="CS208" s="35">
        <v>0</v>
      </c>
      <c r="CT208" s="35">
        <v>0</v>
      </c>
      <c r="CU208" s="35">
        <v>0</v>
      </c>
      <c r="CV208" s="35">
        <v>0</v>
      </c>
      <c r="CW208" s="35">
        <v>0</v>
      </c>
      <c r="CX208" s="35">
        <v>0</v>
      </c>
      <c r="CY208" s="35">
        <v>0</v>
      </c>
      <c r="CZ208" s="35">
        <v>0</v>
      </c>
      <c r="DA208" s="35">
        <v>0</v>
      </c>
      <c r="DB208" s="35">
        <v>0</v>
      </c>
      <c r="DC208" s="35">
        <v>0</v>
      </c>
      <c r="DD208" s="35">
        <v>0</v>
      </c>
      <c r="DO208" s="35" t="s">
        <v>1599</v>
      </c>
      <c r="EL208" s="35" t="s">
        <v>1599</v>
      </c>
      <c r="EM208" s="35" t="s">
        <v>1599</v>
      </c>
      <c r="EN208" s="35" t="s">
        <v>1599</v>
      </c>
      <c r="EO208" s="35" t="s">
        <v>1599</v>
      </c>
      <c r="EP208" s="35" t="s">
        <v>1599</v>
      </c>
      <c r="EQ208" s="35" t="s">
        <v>1599</v>
      </c>
      <c r="ER208" s="35" t="s">
        <v>1599</v>
      </c>
      <c r="ES208" s="35" t="s">
        <v>1599</v>
      </c>
      <c r="ET208" s="35" t="s">
        <v>1599</v>
      </c>
      <c r="EU208" s="35" t="s">
        <v>1599</v>
      </c>
      <c r="EV208" s="35" t="s">
        <v>1599</v>
      </c>
      <c r="EW208" s="35" t="s">
        <v>1599</v>
      </c>
      <c r="EX208" s="35" t="s">
        <v>1599</v>
      </c>
      <c r="EY208" s="35" t="s">
        <v>1599</v>
      </c>
      <c r="EZ208" s="35" t="s">
        <v>1599</v>
      </c>
      <c r="FA208" s="35" t="s">
        <v>1599</v>
      </c>
      <c r="FB208" s="35" t="s">
        <v>1599</v>
      </c>
      <c r="FC208" s="35" t="s">
        <v>1599</v>
      </c>
      <c r="FD208" s="35" t="s">
        <v>1599</v>
      </c>
      <c r="FE208" s="35" t="s">
        <v>1599</v>
      </c>
      <c r="FF208" s="35" t="s">
        <v>1599</v>
      </c>
      <c r="FG208" s="35" t="s">
        <v>1599</v>
      </c>
      <c r="FI208" s="35" t="s">
        <v>51</v>
      </c>
      <c r="FJ208"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excursionniste</v>
      </c>
      <c r="FK208" s="48" t="str">
        <f>IF(Tableau2[[#This Row],['[tour_exc']]]="excursionniste","exc",IF(Tableau2[[#This Row],['[categorie_corrige']]]="Itinérant","iti","tour"))</f>
        <v>exc</v>
      </c>
      <c r="FL208" s="48" t="str">
        <f>CONCATENATE(Tableau2[[#This Row],['[id_troncon']]],"-",Tableau2[[#This Row],['[profil']]])</f>
        <v>1-exc</v>
      </c>
      <c r="FM208" s="37"/>
      <c r="FN208" s="72" t="s">
        <v>1599</v>
      </c>
      <c r="FS208" s="48" t="str">
        <f>IF(AND(ISTEXT(Tableau2[[#This Row],['[mode_heb_regroupe']]]),Tableau2[[#This Row],['[mode_heb_regroupe']]]="Non marchand"),"Non marchand",IF(AND(ISTEXT(Tableau2[[#This Row],['[mode_heb_regroupe']]]),Tableau2[[#This Row],['[mode_heb_regroupe']]]&lt;&gt;"Non marchand"),"Marchand",""))</f>
        <v/>
      </c>
      <c r="FY208" s="60" t="str">
        <f>IF(ISNUMBER(Tableau2[[#This Row],['[distance_heb_enq']]]),Tableau2[[#This Row],['[distance_heb_enq']]]*(1.1+0.3*EXP(-Tableau2[[#This Row],['[distance_heb_enq']]]/20)),"")</f>
        <v/>
      </c>
      <c r="GM208" s="35"/>
      <c r="GN208" s="35" t="s">
        <v>1599</v>
      </c>
      <c r="GO208" s="35"/>
      <c r="GP208" s="35"/>
      <c r="GQ208" s="35"/>
      <c r="GY208" s="48"/>
      <c r="HB208" s="48" t="str">
        <f>IF(ISNUMBER(Tableau2[[#This Row],['[tour_dep_to']]]),Tableau2[[#This Row],['[tour_dep_to']]]/Tableau2[[#This Row],['[tour_to_nb_jour']]],"")</f>
        <v/>
      </c>
      <c r="HE208" s="20" t="s">
        <v>51</v>
      </c>
      <c r="HF208" s="48" t="str">
        <f>IF(AND(ISTEXT(Tableau2[[#This Row],['[intention_dep']]]),Tableau2[[#This Row],['[tour_exc']]]="excursionniste"),Tableau2[[#This Row],['[intention_dep']]],"")</f>
        <v>Non</v>
      </c>
      <c r="HG208" s="48" t="str">
        <f>IF(AND(ISTEXT(Tableau2[[#This Row],['[intention_dep']]]),Tableau2[[#This Row],['[tour_exc']]]="touriste"),Tableau2[[#This Row],['[intention_dep']]],"")</f>
        <v/>
      </c>
      <c r="HJ208" s="20"/>
      <c r="HN208" s="20" t="s">
        <v>1599</v>
      </c>
      <c r="HO208" s="20"/>
      <c r="HP208" s="20" t="s">
        <v>1599</v>
      </c>
      <c r="HQ208" s="20"/>
      <c r="HR208" s="20" t="s">
        <v>1599</v>
      </c>
      <c r="HS208" s="20"/>
      <c r="HT208" s="20" t="s">
        <v>1599</v>
      </c>
      <c r="HU208" s="20"/>
      <c r="HX208" s="20" t="s">
        <v>1599</v>
      </c>
      <c r="JW208"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
      </c>
      <c r="JX208"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208" s="35" t="s">
        <v>1923</v>
      </c>
      <c r="KA208" s="35">
        <v>0</v>
      </c>
      <c r="KB208" s="35">
        <v>1</v>
      </c>
      <c r="KC208" s="35">
        <v>0</v>
      </c>
      <c r="KD208" s="35"/>
      <c r="KE208" s="48"/>
      <c r="KG208" s="48"/>
      <c r="KH208" s="44"/>
      <c r="KL208" s="48" t="str">
        <f>IF(ISNUMBER(Tableau2[[#This Row],['[distance_domicile_enq']]]),Tableau2[[#This Row],['[distance_domicile_enq']]]*(1.1+0.3*EXP(-Tableau2[[#This Row],['[distance_domicile_enq']]]/20)),"")</f>
        <v/>
      </c>
      <c r="KN208" s="48"/>
      <c r="KO208" s="48"/>
      <c r="KP208" s="35">
        <v>58</v>
      </c>
      <c r="KQ208" s="35" t="s">
        <v>1301</v>
      </c>
      <c r="KR208" s="35" t="s">
        <v>1345</v>
      </c>
      <c r="KS208" s="35"/>
      <c r="KW208" s="35" t="s">
        <v>1303</v>
      </c>
    </row>
    <row r="209" spans="1:311" x14ac:dyDescent="0.2">
      <c r="A209" s="35" t="s">
        <v>1612</v>
      </c>
      <c r="B209" s="35" t="s">
        <v>568</v>
      </c>
      <c r="C209" s="35" t="s">
        <v>421</v>
      </c>
      <c r="D209" s="60">
        <v>1</v>
      </c>
      <c r="E209" s="48">
        <f>Tableau2[[#This Row],['[taille_totale_groupe_corrige']]]/Tableau2[[#This Row],['[nb_repondant_groupe']]]</f>
        <v>1</v>
      </c>
      <c r="F209" s="48"/>
      <c r="G209" s="48" t="str">
        <f>CONCATENATE(Tableau2[[#This Row],['[id_site_enq']]],"-",Tableau2[[#This Row],['[date_enq_num']]],"-",Tableau2[[#This Row],['[categorie_corrige']]])</f>
        <v>1-43317-</v>
      </c>
      <c r="H209" s="61">
        <v>1</v>
      </c>
      <c r="I209" s="35">
        <v>1</v>
      </c>
      <c r="J209" s="35" t="s">
        <v>1054</v>
      </c>
      <c r="K209" s="36">
        <v>43317</v>
      </c>
      <c r="L209" s="37">
        <f t="shared" si="7"/>
        <v>43317</v>
      </c>
      <c r="M209" s="35">
        <v>12</v>
      </c>
      <c r="N209" s="35">
        <v>29</v>
      </c>
      <c r="P209" s="35">
        <v>1</v>
      </c>
      <c r="Q209" s="35">
        <v>1</v>
      </c>
      <c r="R209" s="60" t="str">
        <f>IF(OR(ISNUMBER(Tableau2[[#This Row],['[monvelo_musc']]]),ISNUMBER(Tableau2[[#This Row],['[monvelo_vae']]]),ISNUMBER(Tableau2[[#This Row],['[pret_musc']]]),ISNUMBER(Tableau2[[#This Row],['[pret_vae']]]),ISNUMBER(Tableau2[[#This Row],['[loc_vae']]]),ISNUMBER(Tableau2[[#This Row],['[loc_musc']]])),SUM(Tableau2[[#This Row],['[monvelo_musc']]:['[loc_vae']]]),"")</f>
        <v/>
      </c>
      <c r="S209" s="60" t="str">
        <f>IF(OR(ISNUMBER(Tableau2[[#This Row],['[monvelo_vae']]]),ISNUMBER(Tableau2[[#This Row],['[pret_vae']]]),ISNUMBER(Tableau2[[#This Row],['[loc_vae']]])),Tableau2[[#This Row],['[monvelo_vae']]]+Tableau2[[#This Row],['[pret_vae']]]+Tableau2[[#This Row],['[loc_vae']]],"")</f>
        <v/>
      </c>
      <c r="T209" s="60" t="str">
        <f>IF(OR(ISNUMBER(Tableau2[[#This Row],['[monvelo_musc']]]),ISNUMBER(Tableau2[[#This Row],['[pret_musc']]]),ISNUMBER(Tableau2[[#This Row],['[loc_musc']]])),Tableau2[[#This Row],['[monvelo_musc']]]+Tableau2[[#This Row],['[pret_musc']]]+Tableau2[[#This Row],['[loc_musc']]],"")</f>
        <v/>
      </c>
      <c r="U209" s="60" t="str">
        <f>IF(OR(ISNUMBER(Tableau2[[#This Row],['[loc_musc']]]),ISNUMBER(Tableau2[[#This Row],['[loc_vae']]])),Tableau2[[#This Row],['[loc_musc']]]+Tableau2[[#This Row],['[loc_vae']]],"")</f>
        <v/>
      </c>
      <c r="AL209" s="35" t="s">
        <v>1274</v>
      </c>
      <c r="AM209" s="48" t="s">
        <v>1274</v>
      </c>
      <c r="AN209" s="35" t="s">
        <v>55</v>
      </c>
      <c r="AP209" s="37">
        <v>20</v>
      </c>
      <c r="AQ209" s="72">
        <v>20</v>
      </c>
      <c r="AR209" s="72">
        <v>20</v>
      </c>
      <c r="AS209" s="72">
        <f>Tableau2[[#This Row],['[km_sortie_corrige']]]*Tableau2[[#This Row],['[coef_red']]]</f>
        <v>0</v>
      </c>
      <c r="AT209" s="72">
        <f>Tableau2[[#This Row],['[km_sortie_corrige']]]*Tableau2[[#This Row],['[coef_red']]]*IF(Tableau2[[#This Row],['[type_trajet']]]="Boucle",0.4,1)</f>
        <v>0</v>
      </c>
      <c r="AU209" s="35" t="s">
        <v>1340</v>
      </c>
      <c r="AW209" s="35" t="s">
        <v>201</v>
      </c>
      <c r="AX209" s="35">
        <v>0</v>
      </c>
      <c r="AY209" s="35">
        <v>1</v>
      </c>
      <c r="AZ209" s="35">
        <v>0</v>
      </c>
      <c r="BA209" s="35">
        <v>0</v>
      </c>
      <c r="BB209" s="35">
        <v>0</v>
      </c>
      <c r="BC209" s="35">
        <v>0</v>
      </c>
      <c r="BD209" s="35">
        <v>0</v>
      </c>
      <c r="BE209" s="35">
        <v>0</v>
      </c>
      <c r="BI209" s="48" t="str">
        <f>IF(OR(Tableau2[[#This Row],['[type_groupe']]]="En famille",Tableau2[[#This Row],['[type_groupe']]]="Avec des amis",Tableau2[[#This Row],['[type_groupe']]]="En club",Tableau2[[#This Row],['[type_groupe']]]="En groupe avec une agence ou TO"),"En groupe",Tableau2[[#This Row],['[type_groupe']]])</f>
        <v>Seul</v>
      </c>
      <c r="BJ209"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Seul</v>
      </c>
      <c r="BK209" s="35" t="s">
        <v>1278</v>
      </c>
      <c r="BL209" s="35">
        <v>1</v>
      </c>
      <c r="BM209" s="35">
        <v>0</v>
      </c>
      <c r="BN209" s="35">
        <v>0</v>
      </c>
      <c r="BO209" s="35">
        <v>0</v>
      </c>
      <c r="BP209" s="35">
        <v>0</v>
      </c>
      <c r="BQ209" s="35">
        <v>0</v>
      </c>
      <c r="BR209" s="35">
        <v>0</v>
      </c>
      <c r="BU209" s="72">
        <f>Tableau2[[#This Row],['[nb_enfants']]]+Tableau2[[#This Row],['[nb_adultes']]]</f>
        <v>1</v>
      </c>
      <c r="BV209" s="72">
        <f>Tableau2[[#This Row],['[taille_totale_groupe']]]</f>
        <v>1</v>
      </c>
      <c r="BW209" s="37">
        <v>0</v>
      </c>
      <c r="BX209" s="37">
        <v>1</v>
      </c>
      <c r="BY209" s="35" t="s">
        <v>1353</v>
      </c>
      <c r="BZ209" s="35">
        <v>0</v>
      </c>
      <c r="CA209" s="35">
        <v>0</v>
      </c>
      <c r="CB209" s="35">
        <v>0</v>
      </c>
      <c r="CC209" s="35">
        <v>0</v>
      </c>
      <c r="CD209" s="35">
        <v>0</v>
      </c>
      <c r="CE209" s="35">
        <v>0</v>
      </c>
      <c r="CF209" s="35">
        <v>1</v>
      </c>
      <c r="CG209" s="35">
        <v>0</v>
      </c>
      <c r="CH209" s="35">
        <v>0</v>
      </c>
      <c r="CI209" s="35">
        <v>0</v>
      </c>
      <c r="CJ209" s="35">
        <v>0</v>
      </c>
      <c r="CK209" s="35">
        <v>0</v>
      </c>
      <c r="CL209" s="35">
        <v>0</v>
      </c>
      <c r="CO209" s="35" t="s">
        <v>1322</v>
      </c>
      <c r="CQ209" s="35" t="s">
        <v>1737</v>
      </c>
      <c r="CR209" s="35">
        <v>1</v>
      </c>
      <c r="CS209" s="35">
        <v>1</v>
      </c>
      <c r="CT209" s="35">
        <v>0</v>
      </c>
      <c r="CU209" s="35">
        <v>0</v>
      </c>
      <c r="CV209" s="35">
        <v>1</v>
      </c>
      <c r="CW209" s="35">
        <v>0</v>
      </c>
      <c r="CX209" s="35">
        <v>0</v>
      </c>
      <c r="CY209" s="35">
        <v>0</v>
      </c>
      <c r="CZ209" s="35">
        <v>0</v>
      </c>
      <c r="DA209" s="35">
        <v>0</v>
      </c>
      <c r="DB209" s="35">
        <v>0</v>
      </c>
      <c r="DC209" s="35">
        <v>0</v>
      </c>
      <c r="DD209" s="35">
        <v>0</v>
      </c>
      <c r="DO209" s="35" t="s">
        <v>1599</v>
      </c>
      <c r="EL209" s="35">
        <v>4</v>
      </c>
      <c r="EM209" s="35">
        <v>3</v>
      </c>
      <c r="EN209" s="35">
        <v>3</v>
      </c>
      <c r="EO209" s="35">
        <v>4</v>
      </c>
      <c r="EP209" s="35">
        <v>4</v>
      </c>
      <c r="EQ209" s="35">
        <v>4</v>
      </c>
      <c r="ER209" s="35">
        <v>3</v>
      </c>
      <c r="ES209" s="35">
        <v>4</v>
      </c>
      <c r="ET209" s="35">
        <v>4</v>
      </c>
      <c r="EU209" s="35">
        <v>2</v>
      </c>
      <c r="EV209" s="35" t="s">
        <v>1599</v>
      </c>
      <c r="EW209" s="35" t="s">
        <v>1599</v>
      </c>
      <c r="EX209" s="35" t="s">
        <v>1599</v>
      </c>
      <c r="EY209" s="35" t="s">
        <v>1599</v>
      </c>
      <c r="EZ209" s="35">
        <v>3</v>
      </c>
      <c r="FA209" s="35">
        <v>3</v>
      </c>
      <c r="FB209" s="35">
        <v>3</v>
      </c>
      <c r="FC209" s="35" t="s">
        <v>1599</v>
      </c>
      <c r="FD209" s="35" t="s">
        <v>1599</v>
      </c>
      <c r="FE209" s="35" t="s">
        <v>1599</v>
      </c>
      <c r="FF209" s="35" t="s">
        <v>1599</v>
      </c>
      <c r="FG209" s="35" t="s">
        <v>1599</v>
      </c>
      <c r="FI209" s="35" t="s">
        <v>54</v>
      </c>
      <c r="FJ209"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touriste</v>
      </c>
      <c r="FK209" s="48" t="str">
        <f>IF(Tableau2[[#This Row],['[tour_exc']]]="excursionniste","exc",IF(Tableau2[[#This Row],['[categorie_corrige']]]="Itinérant","iti","tour"))</f>
        <v>tour</v>
      </c>
      <c r="FL209" s="48" t="str">
        <f>CONCATENATE(Tableau2[[#This Row],['[id_troncon']]],"-",Tableau2[[#This Row],['[profil']]])</f>
        <v>1-tour</v>
      </c>
      <c r="FM209" s="37">
        <v>1</v>
      </c>
      <c r="FN209" s="72">
        <v>1</v>
      </c>
      <c r="FO209" s="35" t="s">
        <v>1341</v>
      </c>
      <c r="FR209" s="48" t="s">
        <v>1427</v>
      </c>
      <c r="FS209" s="48" t="str">
        <f>IF(AND(ISTEXT(Tableau2[[#This Row],['[mode_heb_regroupe']]]),Tableau2[[#This Row],['[mode_heb_regroupe']]]="Non marchand"),"Non marchand",IF(AND(ISTEXT(Tableau2[[#This Row],['[mode_heb_regroupe']]]),Tableau2[[#This Row],['[mode_heb_regroupe']]]&lt;&gt;"Non marchand"),"Marchand",""))</f>
        <v>Non marchand</v>
      </c>
      <c r="FT209" s="35" t="s">
        <v>1342</v>
      </c>
      <c r="FY209" s="60" t="str">
        <f>IF(ISNUMBER(Tableau2[[#This Row],['[distance_heb_enq']]]),Tableau2[[#This Row],['[distance_heb_enq']]]*(1.1+0.3*EXP(-Tableau2[[#This Row],['[distance_heb_enq']]]/20)),"")</f>
        <v/>
      </c>
      <c r="FZ209" s="35" t="s">
        <v>1317</v>
      </c>
      <c r="GB209" s="35" t="s">
        <v>1284</v>
      </c>
      <c r="GM209" s="35"/>
      <c r="GN209" s="35" t="s">
        <v>201</v>
      </c>
      <c r="GO209" s="35">
        <v>0</v>
      </c>
      <c r="GP209" s="35">
        <v>1</v>
      </c>
      <c r="GQ209" s="35">
        <v>0</v>
      </c>
      <c r="GR209" s="35">
        <v>0</v>
      </c>
      <c r="GS209" s="35">
        <v>0</v>
      </c>
      <c r="GT209" s="35">
        <v>0</v>
      </c>
      <c r="GU209" s="35">
        <v>0</v>
      </c>
      <c r="GV209" s="35">
        <v>0</v>
      </c>
      <c r="GW209" s="35">
        <v>0</v>
      </c>
      <c r="GY209" s="48"/>
      <c r="HB209" s="48" t="str">
        <f>IF(ISNUMBER(Tableau2[[#This Row],['[tour_dep_to']]]),Tableau2[[#This Row],['[tour_dep_to']]]/Tableau2[[#This Row],['[tour_to_nb_jour']]],"")</f>
        <v/>
      </c>
      <c r="HE209" s="20"/>
      <c r="HF209" s="48" t="str">
        <f>IF(AND(ISTEXT(Tableau2[[#This Row],['[intention_dep']]]),Tableau2[[#This Row],['[tour_exc']]]="excursionniste"),Tableau2[[#This Row],['[intention_dep']]],"")</f>
        <v/>
      </c>
      <c r="HG209" s="48" t="str">
        <f>IF(AND(ISTEXT(Tableau2[[#This Row],['[intention_dep']]]),Tableau2[[#This Row],['[tour_exc']]]="touriste"),Tableau2[[#This Row],['[intention_dep']]],"")</f>
        <v/>
      </c>
      <c r="HJ209" s="20">
        <v>0</v>
      </c>
      <c r="HN209" s="20">
        <v>10</v>
      </c>
      <c r="HO209" s="20"/>
      <c r="HP209" s="20" t="s">
        <v>1599</v>
      </c>
      <c r="HQ209" s="20"/>
      <c r="HR209" s="20" t="s">
        <v>1599</v>
      </c>
      <c r="HS209" s="20"/>
      <c r="HT209" s="20" t="s">
        <v>1599</v>
      </c>
      <c r="HU209" s="20"/>
      <c r="HX209" s="20" t="s">
        <v>1599</v>
      </c>
      <c r="JW209"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pas exploitable</v>
      </c>
      <c r="JX209"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209" s="35" t="s">
        <v>1299</v>
      </c>
      <c r="KA209" s="35">
        <v>0</v>
      </c>
      <c r="KB209" s="35">
        <v>0</v>
      </c>
      <c r="KC209" s="35">
        <v>1</v>
      </c>
      <c r="KD209" s="35"/>
      <c r="KE209" s="48"/>
      <c r="KF209" s="35" t="s">
        <v>1510</v>
      </c>
      <c r="KG209" s="48"/>
      <c r="KH209" s="44">
        <v>18000</v>
      </c>
      <c r="KI209" s="35" t="s">
        <v>1281</v>
      </c>
      <c r="KL209" s="48" t="str">
        <f>IF(ISNUMBER(Tableau2[[#This Row],['[distance_domicile_enq']]]),Tableau2[[#This Row],['[distance_domicile_enq']]]*(1.1+0.3*EXP(-Tableau2[[#This Row],['[distance_domicile_enq']]]/20)),"")</f>
        <v/>
      </c>
      <c r="KN209" s="48"/>
      <c r="KO209" s="48"/>
      <c r="KP209" s="35">
        <v>66</v>
      </c>
      <c r="KQ209" s="35" t="s">
        <v>1282</v>
      </c>
      <c r="KR209" s="35" t="s">
        <v>1283</v>
      </c>
      <c r="KS209" s="35"/>
      <c r="KU209" s="35">
        <v>3000</v>
      </c>
      <c r="KW209" s="35" t="s">
        <v>1284</v>
      </c>
      <c r="KY209" s="35" t="s">
        <v>1564</v>
      </c>
    </row>
    <row r="210" spans="1:311" x14ac:dyDescent="0.2">
      <c r="A210" s="35" t="s">
        <v>1612</v>
      </c>
      <c r="B210" s="35" t="s">
        <v>568</v>
      </c>
      <c r="C210" s="35" t="s">
        <v>425</v>
      </c>
      <c r="D210" s="60">
        <v>1</v>
      </c>
      <c r="E210" s="48">
        <f>Tableau2[[#This Row],['[taille_totale_groupe_corrige']]]/Tableau2[[#This Row],['[nb_repondant_groupe']]]</f>
        <v>1</v>
      </c>
      <c r="F210" s="48"/>
      <c r="G210" s="48" t="str">
        <f>CONCATENATE(Tableau2[[#This Row],['[id_site_enq']]],"-",Tableau2[[#This Row],['[date_enq_num']]],"-",Tableau2[[#This Row],['[categorie_corrige']]])</f>
        <v>1-43317-</v>
      </c>
      <c r="H210" s="61">
        <v>1</v>
      </c>
      <c r="I210" s="35">
        <v>1</v>
      </c>
      <c r="J210" s="35" t="s">
        <v>1054</v>
      </c>
      <c r="K210" s="36">
        <v>43317</v>
      </c>
      <c r="L210" s="37">
        <f t="shared" si="7"/>
        <v>43317</v>
      </c>
      <c r="M210" s="35">
        <v>12</v>
      </c>
      <c r="N210" s="35">
        <v>29</v>
      </c>
      <c r="P210" s="35">
        <v>1</v>
      </c>
      <c r="Q210" s="35">
        <v>1</v>
      </c>
      <c r="R210" s="60" t="str">
        <f>IF(OR(ISNUMBER(Tableau2[[#This Row],['[monvelo_musc']]]),ISNUMBER(Tableau2[[#This Row],['[monvelo_vae']]]),ISNUMBER(Tableau2[[#This Row],['[pret_musc']]]),ISNUMBER(Tableau2[[#This Row],['[pret_vae']]]),ISNUMBER(Tableau2[[#This Row],['[loc_vae']]]),ISNUMBER(Tableau2[[#This Row],['[loc_musc']]])),SUM(Tableau2[[#This Row],['[monvelo_musc']]:['[loc_vae']]]),"")</f>
        <v/>
      </c>
      <c r="S210" s="60" t="str">
        <f>IF(OR(ISNUMBER(Tableau2[[#This Row],['[monvelo_vae']]]),ISNUMBER(Tableau2[[#This Row],['[pret_vae']]]),ISNUMBER(Tableau2[[#This Row],['[loc_vae']]])),Tableau2[[#This Row],['[monvelo_vae']]]+Tableau2[[#This Row],['[pret_vae']]]+Tableau2[[#This Row],['[loc_vae']]],"")</f>
        <v/>
      </c>
      <c r="T210" s="60" t="str">
        <f>IF(OR(ISNUMBER(Tableau2[[#This Row],['[monvelo_musc']]]),ISNUMBER(Tableau2[[#This Row],['[pret_musc']]]),ISNUMBER(Tableau2[[#This Row],['[loc_musc']]])),Tableau2[[#This Row],['[monvelo_musc']]]+Tableau2[[#This Row],['[pret_musc']]]+Tableau2[[#This Row],['[loc_musc']]],"")</f>
        <v/>
      </c>
      <c r="U210" s="60" t="str">
        <f>IF(OR(ISNUMBER(Tableau2[[#This Row],['[loc_musc']]]),ISNUMBER(Tableau2[[#This Row],['[loc_vae']]])),Tableau2[[#This Row],['[loc_musc']]]+Tableau2[[#This Row],['[loc_vae']]],"")</f>
        <v/>
      </c>
      <c r="AL210" s="35" t="s">
        <v>1358</v>
      </c>
      <c r="AM210" s="48" t="s">
        <v>1358</v>
      </c>
      <c r="AN210" s="35" t="s">
        <v>1275</v>
      </c>
      <c r="AP210" s="37">
        <v>25</v>
      </c>
      <c r="AQ210" s="72">
        <v>25</v>
      </c>
      <c r="AR210" s="72">
        <v>25</v>
      </c>
      <c r="AS210" s="72">
        <f>Tableau2[[#This Row],['[km_sortie_corrige']]]*Tableau2[[#This Row],['[coef_red']]]</f>
        <v>0</v>
      </c>
      <c r="AT210" s="72">
        <f>Tableau2[[#This Row],['[km_sortie_corrige']]]*Tableau2[[#This Row],['[coef_red']]]*IF(Tableau2[[#This Row],['[type_trajet']]]="Boucle",0.4,1)</f>
        <v>0</v>
      </c>
      <c r="AU210" s="35" t="s">
        <v>1340</v>
      </c>
      <c r="AW210" s="35" t="s">
        <v>1277</v>
      </c>
      <c r="AX210" s="35">
        <v>1</v>
      </c>
      <c r="AY210" s="35">
        <v>0</v>
      </c>
      <c r="AZ210" s="35">
        <v>0</v>
      </c>
      <c r="BA210" s="35">
        <v>0</v>
      </c>
      <c r="BB210" s="35">
        <v>0</v>
      </c>
      <c r="BC210" s="35">
        <v>0</v>
      </c>
      <c r="BD210" s="35">
        <v>0</v>
      </c>
      <c r="BE210" s="35">
        <v>0</v>
      </c>
      <c r="BH210" s="37">
        <v>10</v>
      </c>
      <c r="BI210" s="48" t="str">
        <f>IF(OR(Tableau2[[#This Row],['[type_groupe']]]="En famille",Tableau2[[#This Row],['[type_groupe']]]="Avec des amis",Tableau2[[#This Row],['[type_groupe']]]="En club",Tableau2[[#This Row],['[type_groupe']]]="En groupe avec une agence ou TO"),"En groupe",Tableau2[[#This Row],['[type_groupe']]])</f>
        <v>Seul</v>
      </c>
      <c r="BJ210"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Seul</v>
      </c>
      <c r="BK210" s="35" t="s">
        <v>1278</v>
      </c>
      <c r="BL210" s="35">
        <v>1</v>
      </c>
      <c r="BM210" s="35">
        <v>0</v>
      </c>
      <c r="BN210" s="35">
        <v>0</v>
      </c>
      <c r="BO210" s="35">
        <v>0</v>
      </c>
      <c r="BP210" s="35">
        <v>0</v>
      </c>
      <c r="BQ210" s="35">
        <v>0</v>
      </c>
      <c r="BR210" s="35">
        <v>0</v>
      </c>
      <c r="BU210" s="72">
        <f>Tableau2[[#This Row],['[nb_enfants']]]+Tableau2[[#This Row],['[nb_adultes']]]</f>
        <v>1</v>
      </c>
      <c r="BV210" s="72">
        <f>Tableau2[[#This Row],['[taille_totale_groupe']]]</f>
        <v>1</v>
      </c>
      <c r="BW210" s="37">
        <v>0</v>
      </c>
      <c r="BX210" s="37">
        <v>1</v>
      </c>
      <c r="BY210" s="35" t="s">
        <v>1665</v>
      </c>
      <c r="BZ210" s="35">
        <v>0</v>
      </c>
      <c r="CA210" s="35">
        <v>1</v>
      </c>
      <c r="CB210" s="35">
        <v>0</v>
      </c>
      <c r="CC210" s="35">
        <v>0</v>
      </c>
      <c r="CD210" s="35">
        <v>0</v>
      </c>
      <c r="CE210" s="35">
        <v>0</v>
      </c>
      <c r="CF210" s="35">
        <v>0</v>
      </c>
      <c r="CG210" s="35">
        <v>0</v>
      </c>
      <c r="CH210" s="35">
        <v>1</v>
      </c>
      <c r="CI210" s="35">
        <v>0</v>
      </c>
      <c r="CJ210" s="35">
        <v>0</v>
      </c>
      <c r="CK210" s="35">
        <v>0</v>
      </c>
      <c r="CL210" s="35">
        <v>0</v>
      </c>
      <c r="CO210" s="35" t="s">
        <v>1322</v>
      </c>
      <c r="CP210" s="35">
        <v>20</v>
      </c>
      <c r="CQ210" s="35" t="s">
        <v>1730</v>
      </c>
      <c r="CR210" s="35">
        <v>1</v>
      </c>
      <c r="CS210" s="35">
        <v>0</v>
      </c>
      <c r="CT210" s="35">
        <v>0</v>
      </c>
      <c r="CU210" s="35">
        <v>0</v>
      </c>
      <c r="CV210" s="35">
        <v>0</v>
      </c>
      <c r="CW210" s="35">
        <v>0</v>
      </c>
      <c r="CX210" s="35">
        <v>1</v>
      </c>
      <c r="CY210" s="35">
        <v>1</v>
      </c>
      <c r="CZ210" s="35">
        <v>0</v>
      </c>
      <c r="DA210" s="35">
        <v>0</v>
      </c>
      <c r="DB210" s="35">
        <v>0</v>
      </c>
      <c r="DC210" s="35">
        <v>0</v>
      </c>
      <c r="DD210" s="35">
        <v>0</v>
      </c>
      <c r="DO210" s="35" t="s">
        <v>1826</v>
      </c>
      <c r="DP210" s="35">
        <v>0</v>
      </c>
      <c r="DQ210" s="35">
        <v>0</v>
      </c>
      <c r="DR210" s="35">
        <v>1</v>
      </c>
      <c r="DS210" s="35">
        <v>0</v>
      </c>
      <c r="DT210" s="35">
        <v>1</v>
      </c>
      <c r="DU210" s="35">
        <v>0</v>
      </c>
      <c r="DV210" s="35">
        <v>0</v>
      </c>
      <c r="DW210" s="35">
        <v>1</v>
      </c>
      <c r="DX210" s="35">
        <v>0</v>
      </c>
      <c r="DY210" s="35">
        <v>0</v>
      </c>
      <c r="DZ210" s="35">
        <v>0</v>
      </c>
      <c r="EA210" s="35">
        <v>0</v>
      </c>
      <c r="EB210" s="35">
        <v>0</v>
      </c>
      <c r="EC210" s="35">
        <v>0</v>
      </c>
      <c r="ED210" s="35">
        <v>0</v>
      </c>
      <c r="EE210" s="35">
        <v>0</v>
      </c>
      <c r="EL210" s="35">
        <v>4</v>
      </c>
      <c r="EM210" s="35">
        <v>3</v>
      </c>
      <c r="EN210" s="35">
        <v>3</v>
      </c>
      <c r="EO210" s="35">
        <v>3</v>
      </c>
      <c r="EP210" s="35">
        <v>2</v>
      </c>
      <c r="EQ210" s="35">
        <v>4</v>
      </c>
      <c r="ER210" s="35">
        <v>3</v>
      </c>
      <c r="ES210" s="35">
        <v>4</v>
      </c>
      <c r="ET210" s="35" t="s">
        <v>1599</v>
      </c>
      <c r="EU210" s="35">
        <v>2</v>
      </c>
      <c r="EV210" s="35">
        <v>3</v>
      </c>
      <c r="EW210" s="35">
        <v>3</v>
      </c>
      <c r="EX210" s="35">
        <v>2</v>
      </c>
      <c r="EY210" s="35">
        <v>3</v>
      </c>
      <c r="EZ210" s="35" t="s">
        <v>1599</v>
      </c>
      <c r="FA210" s="35" t="s">
        <v>1599</v>
      </c>
      <c r="FB210" s="35">
        <v>2</v>
      </c>
      <c r="FC210" s="35" t="s">
        <v>1599</v>
      </c>
      <c r="FD210" s="35" t="s">
        <v>1599</v>
      </c>
      <c r="FE210" s="35" t="s">
        <v>1599</v>
      </c>
      <c r="FF210" s="35" t="s">
        <v>1599</v>
      </c>
      <c r="FG210" s="35" t="s">
        <v>1599</v>
      </c>
      <c r="FI210" s="35" t="s">
        <v>54</v>
      </c>
      <c r="FJ210"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touriste</v>
      </c>
      <c r="FK210" s="48" t="str">
        <f>IF(Tableau2[[#This Row],['[tour_exc']]]="excursionniste","exc",IF(Tableau2[[#This Row],['[categorie_corrige']]]="Itinérant","iti","tour"))</f>
        <v>tour</v>
      </c>
      <c r="FL210" s="48" t="str">
        <f>CONCATENATE(Tableau2[[#This Row],['[id_troncon']]],"-",Tableau2[[#This Row],['[profil']]])</f>
        <v>1-tour</v>
      </c>
      <c r="FM210" s="37">
        <v>5</v>
      </c>
      <c r="FN210" s="72">
        <v>5</v>
      </c>
      <c r="FO210" s="35" t="s">
        <v>1319</v>
      </c>
      <c r="FR210" s="48" t="s">
        <v>2022</v>
      </c>
      <c r="FS210" s="48" t="str">
        <f>IF(AND(ISTEXT(Tableau2[[#This Row],['[mode_heb_regroupe']]]),Tableau2[[#This Row],['[mode_heb_regroupe']]]="Non marchand"),"Non marchand",IF(AND(ISTEXT(Tableau2[[#This Row],['[mode_heb_regroupe']]]),Tableau2[[#This Row],['[mode_heb_regroupe']]]&lt;&gt;"Non marchand"),"Marchand",""))</f>
        <v>Marchand</v>
      </c>
      <c r="FT210" s="35" t="s">
        <v>54</v>
      </c>
      <c r="FU210" s="37">
        <v>20</v>
      </c>
      <c r="FV210" s="35" t="s">
        <v>837</v>
      </c>
      <c r="FY210" s="60" t="str">
        <f>IF(ISNUMBER(Tableau2[[#This Row],['[distance_heb_enq']]]),Tableau2[[#This Row],['[distance_heb_enq']]]*(1.1+0.3*EXP(-Tableau2[[#This Row],['[distance_heb_enq']]]/20)),"")</f>
        <v/>
      </c>
      <c r="FZ210" s="35" t="s">
        <v>1296</v>
      </c>
      <c r="GB210" s="35" t="s">
        <v>1284</v>
      </c>
      <c r="GD210" s="35">
        <v>90</v>
      </c>
      <c r="GM210" s="35"/>
      <c r="GN210" s="35" t="s">
        <v>1326</v>
      </c>
      <c r="GO210" s="35">
        <v>0</v>
      </c>
      <c r="GP210" s="35">
        <v>0</v>
      </c>
      <c r="GQ210" s="35">
        <v>1</v>
      </c>
      <c r="GR210" s="35">
        <v>0</v>
      </c>
      <c r="GS210" s="35">
        <v>0</v>
      </c>
      <c r="GT210" s="35">
        <v>0</v>
      </c>
      <c r="GU210" s="35">
        <v>0</v>
      </c>
      <c r="GV210" s="35">
        <v>0</v>
      </c>
      <c r="GW210" s="35">
        <v>0</v>
      </c>
      <c r="GY210" s="48"/>
      <c r="HB210" s="48" t="str">
        <f>IF(ISNUMBER(Tableau2[[#This Row],['[tour_dep_to']]]),Tableau2[[#This Row],['[tour_dep_to']]]/Tableau2[[#This Row],['[tour_to_nb_jour']]],"")</f>
        <v/>
      </c>
      <c r="HE210" s="20"/>
      <c r="HF210" s="48" t="str">
        <f>IF(AND(ISTEXT(Tableau2[[#This Row],['[intention_dep']]]),Tableau2[[#This Row],['[tour_exc']]]="excursionniste"),Tableau2[[#This Row],['[intention_dep']]],"")</f>
        <v/>
      </c>
      <c r="HG210" s="48" t="str">
        <f>IF(AND(ISTEXT(Tableau2[[#This Row],['[intention_dep']]]),Tableau2[[#This Row],['[tour_exc']]]="touriste"),Tableau2[[#This Row],['[intention_dep']]],"")</f>
        <v/>
      </c>
      <c r="HJ210" s="20">
        <v>98</v>
      </c>
      <c r="HN210" s="20">
        <v>35</v>
      </c>
      <c r="HO210" s="20"/>
      <c r="HP210" s="20">
        <v>0</v>
      </c>
      <c r="HQ210" s="20"/>
      <c r="HR210" s="20">
        <v>0</v>
      </c>
      <c r="HS210" s="20"/>
      <c r="HT210" s="20">
        <v>230</v>
      </c>
      <c r="HU210" s="20"/>
      <c r="HX210" s="20" t="s">
        <v>1599</v>
      </c>
      <c r="JW210"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pas exploitable</v>
      </c>
      <c r="JX210"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210" s="35" t="s">
        <v>1299</v>
      </c>
      <c r="KA210" s="35">
        <v>0</v>
      </c>
      <c r="KB210" s="35">
        <v>0</v>
      </c>
      <c r="KC210" s="35">
        <v>1</v>
      </c>
      <c r="KD210" s="35" t="s">
        <v>1565</v>
      </c>
      <c r="KE210" s="48"/>
      <c r="KG210" s="48"/>
      <c r="KH210" s="44"/>
      <c r="KI210" s="35" t="s">
        <v>1281</v>
      </c>
      <c r="KL210" s="48" t="str">
        <f>IF(ISNUMBER(Tableau2[[#This Row],['[distance_domicile_enq']]]),Tableau2[[#This Row],['[distance_domicile_enq']]]*(1.1+0.3*EXP(-Tableau2[[#This Row],['[distance_domicile_enq']]]/20)),"")</f>
        <v/>
      </c>
      <c r="KN210" s="48"/>
      <c r="KO210" s="48"/>
      <c r="KP210" s="35">
        <v>68</v>
      </c>
      <c r="KQ210" s="35" t="s">
        <v>1282</v>
      </c>
      <c r="KR210" s="35" t="s">
        <v>1283</v>
      </c>
      <c r="KS210" s="35"/>
      <c r="KW210" s="35" t="s">
        <v>1310</v>
      </c>
    </row>
    <row r="211" spans="1:311" x14ac:dyDescent="0.2">
      <c r="A211" s="35" t="s">
        <v>1612</v>
      </c>
      <c r="B211" s="35" t="s">
        <v>568</v>
      </c>
      <c r="C211" s="35" t="s">
        <v>432</v>
      </c>
      <c r="D211" s="60">
        <v>1</v>
      </c>
      <c r="E211" s="48">
        <f>Tableau2[[#This Row],['[taille_totale_groupe_corrige']]]/Tableau2[[#This Row],['[nb_repondant_groupe']]]</f>
        <v>7</v>
      </c>
      <c r="F211" s="48"/>
      <c r="G211" s="48" t="str">
        <f>CONCATENATE(Tableau2[[#This Row],['[id_site_enq']]],"-",Tableau2[[#This Row],['[date_enq_num']]],"-",Tableau2[[#This Row],['[categorie_corrige']]])</f>
        <v>1-43317-</v>
      </c>
      <c r="H211" s="61">
        <v>1</v>
      </c>
      <c r="I211" s="35">
        <v>1</v>
      </c>
      <c r="J211" s="35" t="s">
        <v>1054</v>
      </c>
      <c r="K211" s="36">
        <v>43317</v>
      </c>
      <c r="L211" s="37">
        <f t="shared" si="7"/>
        <v>43317</v>
      </c>
      <c r="M211" s="35">
        <v>12</v>
      </c>
      <c r="N211" s="35">
        <v>29</v>
      </c>
      <c r="P211" s="35">
        <v>1</v>
      </c>
      <c r="Q211" s="35">
        <v>1</v>
      </c>
      <c r="R211" s="60" t="str">
        <f>IF(OR(ISNUMBER(Tableau2[[#This Row],['[monvelo_musc']]]),ISNUMBER(Tableau2[[#This Row],['[monvelo_vae']]]),ISNUMBER(Tableau2[[#This Row],['[pret_musc']]]),ISNUMBER(Tableau2[[#This Row],['[pret_vae']]]),ISNUMBER(Tableau2[[#This Row],['[loc_vae']]]),ISNUMBER(Tableau2[[#This Row],['[loc_musc']]])),SUM(Tableau2[[#This Row],['[monvelo_musc']]:['[loc_vae']]]),"")</f>
        <v/>
      </c>
      <c r="S211" s="60" t="str">
        <f>IF(OR(ISNUMBER(Tableau2[[#This Row],['[monvelo_vae']]]),ISNUMBER(Tableau2[[#This Row],['[pret_vae']]]),ISNUMBER(Tableau2[[#This Row],['[loc_vae']]])),Tableau2[[#This Row],['[monvelo_vae']]]+Tableau2[[#This Row],['[pret_vae']]]+Tableau2[[#This Row],['[loc_vae']]],"")</f>
        <v/>
      </c>
      <c r="T211" s="60" t="str">
        <f>IF(OR(ISNUMBER(Tableau2[[#This Row],['[monvelo_musc']]]),ISNUMBER(Tableau2[[#This Row],['[pret_musc']]]),ISNUMBER(Tableau2[[#This Row],['[loc_musc']]])),Tableau2[[#This Row],['[monvelo_musc']]]+Tableau2[[#This Row],['[pret_musc']]]+Tableau2[[#This Row],['[loc_musc']]],"")</f>
        <v/>
      </c>
      <c r="U211" s="60" t="str">
        <f>IF(OR(ISNUMBER(Tableau2[[#This Row],['[loc_musc']]]),ISNUMBER(Tableau2[[#This Row],['[loc_vae']]])),Tableau2[[#This Row],['[loc_musc']]]+Tableau2[[#This Row],['[loc_vae']]],"")</f>
        <v/>
      </c>
      <c r="AL211" s="35" t="s">
        <v>1339</v>
      </c>
      <c r="AM211" s="48" t="s">
        <v>1339</v>
      </c>
      <c r="AN211" s="35" t="s">
        <v>1275</v>
      </c>
      <c r="AP211" s="37">
        <v>10</v>
      </c>
      <c r="AQ211" s="72">
        <v>10</v>
      </c>
      <c r="AR211" s="72">
        <v>10</v>
      </c>
      <c r="AS211" s="72">
        <f>Tableau2[[#This Row],['[km_sortie_corrige']]]*Tableau2[[#This Row],['[coef_red']]]</f>
        <v>0</v>
      </c>
      <c r="AT211" s="72">
        <f>Tableau2[[#This Row],['[km_sortie_corrige']]]*Tableau2[[#This Row],['[coef_red']]]*IF(Tableau2[[#This Row],['[type_trajet']]]="Boucle",0.4,1)</f>
        <v>0</v>
      </c>
      <c r="AU211" s="35" t="s">
        <v>1340</v>
      </c>
      <c r="AW211" s="35" t="s">
        <v>1308</v>
      </c>
      <c r="AX211" s="35">
        <v>0</v>
      </c>
      <c r="AY211" s="35">
        <v>0</v>
      </c>
      <c r="AZ211" s="35">
        <v>0</v>
      </c>
      <c r="BA211" s="35">
        <v>0</v>
      </c>
      <c r="BB211" s="35">
        <v>0</v>
      </c>
      <c r="BC211" s="35">
        <v>0</v>
      </c>
      <c r="BD211" s="35">
        <v>0</v>
      </c>
      <c r="BE211" s="35">
        <v>1</v>
      </c>
      <c r="BF211" s="35" t="s">
        <v>1566</v>
      </c>
      <c r="BI211" s="48" t="str">
        <f>IF(OR(Tableau2[[#This Row],['[type_groupe']]]="En famille",Tableau2[[#This Row],['[type_groupe']]]="Avec des amis",Tableau2[[#This Row],['[type_groupe']]]="En club",Tableau2[[#This Row],['[type_groupe']]]="En groupe avec une agence ou TO"),"En groupe",Tableau2[[#This Row],['[type_groupe']]])</f>
        <v>En groupe</v>
      </c>
      <c r="BJ211"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groupe</v>
      </c>
      <c r="BK211" s="35" t="s">
        <v>1287</v>
      </c>
      <c r="BL211" s="35">
        <v>0</v>
      </c>
      <c r="BM211" s="35">
        <v>0</v>
      </c>
      <c r="BN211" s="35">
        <v>1</v>
      </c>
      <c r="BO211" s="35">
        <v>0</v>
      </c>
      <c r="BP211" s="35">
        <v>0</v>
      </c>
      <c r="BQ211" s="35">
        <v>0</v>
      </c>
      <c r="BR211" s="35">
        <v>0</v>
      </c>
      <c r="BU211" s="72">
        <f>Tableau2[[#This Row],['[nb_enfants']]]+Tableau2[[#This Row],['[nb_adultes']]]</f>
        <v>7</v>
      </c>
      <c r="BV211" s="72">
        <f>Tableau2[[#This Row],['[taille_totale_groupe']]]</f>
        <v>7</v>
      </c>
      <c r="BW211" s="37">
        <v>5</v>
      </c>
      <c r="BX211" s="37">
        <v>2</v>
      </c>
      <c r="BY211" s="35" t="s">
        <v>1686</v>
      </c>
      <c r="BZ211" s="35">
        <v>1</v>
      </c>
      <c r="CA211" s="35">
        <v>1</v>
      </c>
      <c r="CB211" s="35">
        <v>0</v>
      </c>
      <c r="CC211" s="35">
        <v>0</v>
      </c>
      <c r="CD211" s="35">
        <v>0</v>
      </c>
      <c r="CE211" s="35">
        <v>0</v>
      </c>
      <c r="CF211" s="35">
        <v>0</v>
      </c>
      <c r="CG211" s="35">
        <v>1</v>
      </c>
      <c r="CH211" s="35">
        <v>1</v>
      </c>
      <c r="CI211" s="35">
        <v>0</v>
      </c>
      <c r="CJ211" s="35">
        <v>0</v>
      </c>
      <c r="CK211" s="35">
        <v>0</v>
      </c>
      <c r="CL211" s="35">
        <v>0</v>
      </c>
      <c r="CP211" s="35">
        <v>15</v>
      </c>
      <c r="CQ211" s="35" t="s">
        <v>1770</v>
      </c>
      <c r="CR211" s="35">
        <v>0</v>
      </c>
      <c r="CS211" s="35">
        <v>0</v>
      </c>
      <c r="CT211" s="35">
        <v>0</v>
      </c>
      <c r="CU211" s="35">
        <v>0</v>
      </c>
      <c r="CV211" s="35">
        <v>0</v>
      </c>
      <c r="CW211" s="35">
        <v>0</v>
      </c>
      <c r="CX211" s="35">
        <v>0</v>
      </c>
      <c r="CY211" s="35">
        <v>1</v>
      </c>
      <c r="CZ211" s="35">
        <v>0</v>
      </c>
      <c r="DA211" s="35">
        <v>1</v>
      </c>
      <c r="DB211" s="35">
        <v>0</v>
      </c>
      <c r="DC211" s="35">
        <v>0</v>
      </c>
      <c r="DD211" s="35">
        <v>0</v>
      </c>
      <c r="DO211" s="35" t="s">
        <v>1792</v>
      </c>
      <c r="DP211" s="35">
        <v>1</v>
      </c>
      <c r="DQ211" s="35">
        <v>1</v>
      </c>
      <c r="DR211" s="35">
        <v>0</v>
      </c>
      <c r="DS211" s="35">
        <v>0</v>
      </c>
      <c r="DT211" s="35">
        <v>0</v>
      </c>
      <c r="DU211" s="35">
        <v>0</v>
      </c>
      <c r="DV211" s="35">
        <v>0</v>
      </c>
      <c r="DW211" s="35">
        <v>0</v>
      </c>
      <c r="DX211" s="35">
        <v>0</v>
      </c>
      <c r="DY211" s="35">
        <v>0</v>
      </c>
      <c r="DZ211" s="35">
        <v>0</v>
      </c>
      <c r="EA211" s="35">
        <v>0</v>
      </c>
      <c r="EB211" s="35">
        <v>0</v>
      </c>
      <c r="EC211" s="35">
        <v>0</v>
      </c>
      <c r="ED211" s="35">
        <v>0</v>
      </c>
      <c r="EE211" s="35">
        <v>0</v>
      </c>
      <c r="EL211" s="35">
        <v>4</v>
      </c>
      <c r="EM211" s="35">
        <v>4</v>
      </c>
      <c r="EN211" s="35">
        <v>3</v>
      </c>
      <c r="EO211" s="35">
        <v>4</v>
      </c>
      <c r="EP211" s="35">
        <v>4</v>
      </c>
      <c r="EQ211" s="35">
        <v>4</v>
      </c>
      <c r="ER211" s="35" t="s">
        <v>1599</v>
      </c>
      <c r="ES211" s="35" t="s">
        <v>1599</v>
      </c>
      <c r="ET211" s="35">
        <v>4</v>
      </c>
      <c r="EU211" s="35" t="s">
        <v>1599</v>
      </c>
      <c r="EV211" s="35">
        <v>4</v>
      </c>
      <c r="EW211" s="35">
        <v>4</v>
      </c>
      <c r="EX211" s="35">
        <v>4</v>
      </c>
      <c r="EY211" s="35" t="s">
        <v>1599</v>
      </c>
      <c r="EZ211" s="35" t="s">
        <v>1599</v>
      </c>
      <c r="FA211" s="35">
        <v>4</v>
      </c>
      <c r="FB211" s="35">
        <v>2</v>
      </c>
      <c r="FC211" s="35" t="s">
        <v>1599</v>
      </c>
      <c r="FD211" s="35" t="s">
        <v>1599</v>
      </c>
      <c r="FE211" s="35" t="s">
        <v>1599</v>
      </c>
      <c r="FF211" s="35" t="s">
        <v>1599</v>
      </c>
      <c r="FG211" s="35" t="s">
        <v>1599</v>
      </c>
      <c r="FH211" s="35" t="s">
        <v>1881</v>
      </c>
      <c r="FI211" s="35" t="s">
        <v>54</v>
      </c>
      <c r="FJ211"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touriste</v>
      </c>
      <c r="FK211" s="48" t="str">
        <f>IF(Tableau2[[#This Row],['[tour_exc']]]="excursionniste","exc",IF(Tableau2[[#This Row],['[categorie_corrige']]]="Itinérant","iti","tour"))</f>
        <v>tour</v>
      </c>
      <c r="FL211" s="48" t="str">
        <f>CONCATENATE(Tableau2[[#This Row],['[id_troncon']]],"-",Tableau2[[#This Row],['[profil']]])</f>
        <v>1-tour</v>
      </c>
      <c r="FM211" s="37">
        <v>21</v>
      </c>
      <c r="FN211" s="72">
        <v>21</v>
      </c>
      <c r="FO211" s="35" t="s">
        <v>1297</v>
      </c>
      <c r="FR211" s="48" t="s">
        <v>2021</v>
      </c>
      <c r="FS211" s="48" t="str">
        <f>IF(AND(ISTEXT(Tableau2[[#This Row],['[mode_heb_regroupe']]]),Tableau2[[#This Row],['[mode_heb_regroupe']]]="Non marchand"),"Non marchand",IF(AND(ISTEXT(Tableau2[[#This Row],['[mode_heb_regroupe']]]),Tableau2[[#This Row],['[mode_heb_regroupe']]]&lt;&gt;"Non marchand"),"Marchand",""))</f>
        <v>Marchand</v>
      </c>
      <c r="FT211" s="35" t="s">
        <v>54</v>
      </c>
      <c r="FV211" s="35" t="s">
        <v>1434</v>
      </c>
      <c r="FY211" s="60" t="str">
        <f>IF(ISNUMBER(Tableau2[[#This Row],['[distance_heb_enq']]]),Tableau2[[#This Row],['[distance_heb_enq']]]*(1.1+0.3*EXP(-Tableau2[[#This Row],['[distance_heb_enq']]]/20)),"")</f>
        <v/>
      </c>
      <c r="FZ211" s="35" t="s">
        <v>1296</v>
      </c>
      <c r="GB211" s="35" t="s">
        <v>1284</v>
      </c>
      <c r="GM211" s="35"/>
      <c r="GN211" s="35" t="s">
        <v>201</v>
      </c>
      <c r="GO211" s="35">
        <v>0</v>
      </c>
      <c r="GP211" s="35">
        <v>1</v>
      </c>
      <c r="GQ211" s="35">
        <v>0</v>
      </c>
      <c r="GR211" s="35">
        <v>0</v>
      </c>
      <c r="GS211" s="35">
        <v>0</v>
      </c>
      <c r="GT211" s="35">
        <v>0</v>
      </c>
      <c r="GU211" s="35">
        <v>0</v>
      </c>
      <c r="GV211" s="35">
        <v>0</v>
      </c>
      <c r="GW211" s="35">
        <v>0</v>
      </c>
      <c r="GY211" s="48"/>
      <c r="HB211" s="48" t="str">
        <f>IF(ISNUMBER(Tableau2[[#This Row],['[tour_dep_to']]]),Tableau2[[#This Row],['[tour_dep_to']]]/Tableau2[[#This Row],['[tour_to_nb_jour']]],"")</f>
        <v/>
      </c>
      <c r="HE211" s="20"/>
      <c r="HF211" s="48" t="str">
        <f>IF(AND(ISTEXT(Tableau2[[#This Row],['[intention_dep']]]),Tableau2[[#This Row],['[tour_exc']]]="excursionniste"),Tableau2[[#This Row],['[intention_dep']]],"")</f>
        <v/>
      </c>
      <c r="HG211" s="48" t="str">
        <f>IF(AND(ISTEXT(Tableau2[[#This Row],['[intention_dep']]]),Tableau2[[#This Row],['[tour_exc']]]="touriste"),Tableau2[[#This Row],['[intention_dep']]],"")</f>
        <v/>
      </c>
      <c r="HJ211" s="20">
        <v>9</v>
      </c>
      <c r="HN211" s="20" t="s">
        <v>1599</v>
      </c>
      <c r="HO211" s="20"/>
      <c r="HP211" s="20" t="s">
        <v>1599</v>
      </c>
      <c r="HQ211" s="20"/>
      <c r="HR211" s="20" t="s">
        <v>1599</v>
      </c>
      <c r="HS211" s="20"/>
      <c r="HT211" s="20" t="s">
        <v>1599</v>
      </c>
      <c r="HU211" s="20"/>
      <c r="HX211" s="20" t="s">
        <v>1599</v>
      </c>
      <c r="JW211"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pas exploitable</v>
      </c>
      <c r="JX211"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211" s="35" t="s">
        <v>1325</v>
      </c>
      <c r="KA211" s="35">
        <v>1</v>
      </c>
      <c r="KB211" s="35">
        <v>0</v>
      </c>
      <c r="KC211" s="35">
        <v>0</v>
      </c>
      <c r="KD211" s="35"/>
      <c r="KE211" s="48"/>
      <c r="KF211" s="35" t="s">
        <v>1567</v>
      </c>
      <c r="KG211" s="48"/>
      <c r="KH211" s="44"/>
      <c r="KI211" s="35" t="s">
        <v>176</v>
      </c>
      <c r="KL211" s="48" t="str">
        <f>IF(ISNUMBER(Tableau2[[#This Row],['[distance_domicile_enq']]]),Tableau2[[#This Row],['[distance_domicile_enq']]]*(1.1+0.3*EXP(-Tableau2[[#This Row],['[distance_domicile_enq']]]/20)),"")</f>
        <v/>
      </c>
      <c r="KN211" s="48"/>
      <c r="KO211" s="48"/>
      <c r="KP211" s="35">
        <v>66</v>
      </c>
      <c r="KQ211" s="35" t="s">
        <v>1301</v>
      </c>
      <c r="KR211" s="35" t="s">
        <v>1345</v>
      </c>
      <c r="KS211" s="35"/>
      <c r="KW211" s="35" t="s">
        <v>1284</v>
      </c>
    </row>
    <row r="212" spans="1:311" x14ac:dyDescent="0.2">
      <c r="A212" s="35" t="s">
        <v>1612</v>
      </c>
      <c r="B212" s="35" t="s">
        <v>568</v>
      </c>
      <c r="C212" s="35" t="s">
        <v>435</v>
      </c>
      <c r="D212" s="60">
        <v>1</v>
      </c>
      <c r="E212" s="48">
        <f>Tableau2[[#This Row],['[taille_totale_groupe_corrige']]]/Tableau2[[#This Row],['[nb_repondant_groupe']]]</f>
        <v>1</v>
      </c>
      <c r="F212" s="48"/>
      <c r="G212" s="48" t="str">
        <f>CONCATENATE(Tableau2[[#This Row],['[id_site_enq']]],"-",Tableau2[[#This Row],['[date_enq_num']]],"-",Tableau2[[#This Row],['[categorie_corrige']]])</f>
        <v>1-43317-</v>
      </c>
      <c r="H212" s="61">
        <v>1</v>
      </c>
      <c r="I212" s="35">
        <v>1</v>
      </c>
      <c r="J212" s="35" t="s">
        <v>1054</v>
      </c>
      <c r="K212" s="36">
        <v>43317</v>
      </c>
      <c r="L212" s="37">
        <f t="shared" si="7"/>
        <v>43317</v>
      </c>
      <c r="M212" s="35">
        <v>12</v>
      </c>
      <c r="N212" s="35">
        <v>29</v>
      </c>
      <c r="P212" s="35">
        <v>1</v>
      </c>
      <c r="Q212" s="35">
        <v>1</v>
      </c>
      <c r="R212" s="60" t="str">
        <f>IF(OR(ISNUMBER(Tableau2[[#This Row],['[monvelo_musc']]]),ISNUMBER(Tableau2[[#This Row],['[monvelo_vae']]]),ISNUMBER(Tableau2[[#This Row],['[pret_musc']]]),ISNUMBER(Tableau2[[#This Row],['[pret_vae']]]),ISNUMBER(Tableau2[[#This Row],['[loc_vae']]]),ISNUMBER(Tableau2[[#This Row],['[loc_musc']]])),SUM(Tableau2[[#This Row],['[monvelo_musc']]:['[loc_vae']]]),"")</f>
        <v/>
      </c>
      <c r="S212" s="60" t="str">
        <f>IF(OR(ISNUMBER(Tableau2[[#This Row],['[monvelo_vae']]]),ISNUMBER(Tableau2[[#This Row],['[pret_vae']]]),ISNUMBER(Tableau2[[#This Row],['[loc_vae']]])),Tableau2[[#This Row],['[monvelo_vae']]]+Tableau2[[#This Row],['[pret_vae']]]+Tableau2[[#This Row],['[loc_vae']]],"")</f>
        <v/>
      </c>
      <c r="T212" s="60" t="str">
        <f>IF(OR(ISNUMBER(Tableau2[[#This Row],['[monvelo_musc']]]),ISNUMBER(Tableau2[[#This Row],['[pret_musc']]]),ISNUMBER(Tableau2[[#This Row],['[loc_musc']]])),Tableau2[[#This Row],['[monvelo_musc']]]+Tableau2[[#This Row],['[pret_musc']]]+Tableau2[[#This Row],['[loc_musc']]],"")</f>
        <v/>
      </c>
      <c r="U212" s="60" t="str">
        <f>IF(OR(ISNUMBER(Tableau2[[#This Row],['[loc_musc']]]),ISNUMBER(Tableau2[[#This Row],['[loc_vae']]])),Tableau2[[#This Row],['[loc_musc']]]+Tableau2[[#This Row],['[loc_vae']]],"")</f>
        <v/>
      </c>
      <c r="AL212" s="35" t="s">
        <v>1339</v>
      </c>
      <c r="AM212" s="48" t="s">
        <v>1339</v>
      </c>
      <c r="AN212" s="35" t="s">
        <v>1275</v>
      </c>
      <c r="AP212" s="37">
        <v>15</v>
      </c>
      <c r="AQ212" s="72">
        <v>15</v>
      </c>
      <c r="AR212" s="72">
        <v>15</v>
      </c>
      <c r="AS212" s="72">
        <f>Tableau2[[#This Row],['[km_sortie_corrige']]]*Tableau2[[#This Row],['[coef_red']]]</f>
        <v>0</v>
      </c>
      <c r="AT212" s="72">
        <f>Tableau2[[#This Row],['[km_sortie_corrige']]]*Tableau2[[#This Row],['[coef_red']]]*IF(Tableau2[[#This Row],['[type_trajet']]]="Boucle",0.4,1)</f>
        <v>0</v>
      </c>
      <c r="AU212" s="35" t="s">
        <v>1276</v>
      </c>
      <c r="AW212" s="35" t="s">
        <v>1277</v>
      </c>
      <c r="AX212" s="35">
        <v>1</v>
      </c>
      <c r="AY212" s="35">
        <v>0</v>
      </c>
      <c r="AZ212" s="35">
        <v>0</v>
      </c>
      <c r="BA212" s="35">
        <v>0</v>
      </c>
      <c r="BB212" s="35">
        <v>0</v>
      </c>
      <c r="BC212" s="35">
        <v>0</v>
      </c>
      <c r="BD212" s="35">
        <v>0</v>
      </c>
      <c r="BE212" s="35">
        <v>0</v>
      </c>
      <c r="BI212" s="48" t="str">
        <f>IF(OR(Tableau2[[#This Row],['[type_groupe']]]="En famille",Tableau2[[#This Row],['[type_groupe']]]="Avec des amis",Tableau2[[#This Row],['[type_groupe']]]="En club",Tableau2[[#This Row],['[type_groupe']]]="En groupe avec une agence ou TO"),"En groupe",Tableau2[[#This Row],['[type_groupe']]])</f>
        <v>Seul</v>
      </c>
      <c r="BJ212"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Seul</v>
      </c>
      <c r="BK212" s="35" t="s">
        <v>1278</v>
      </c>
      <c r="BL212" s="35">
        <v>1</v>
      </c>
      <c r="BM212" s="35">
        <v>0</v>
      </c>
      <c r="BN212" s="35">
        <v>0</v>
      </c>
      <c r="BO212" s="35">
        <v>0</v>
      </c>
      <c r="BP212" s="35">
        <v>0</v>
      </c>
      <c r="BQ212" s="35">
        <v>0</v>
      </c>
      <c r="BR212" s="35">
        <v>0</v>
      </c>
      <c r="BU212" s="72">
        <f>Tableau2[[#This Row],['[nb_enfants']]]+Tableau2[[#This Row],['[nb_adultes']]]</f>
        <v>1</v>
      </c>
      <c r="BV212" s="72">
        <f>Tableau2[[#This Row],['[taille_totale_groupe']]]</f>
        <v>1</v>
      </c>
      <c r="BW212" s="37">
        <v>0</v>
      </c>
      <c r="BX212" s="37">
        <v>1</v>
      </c>
      <c r="BY212" s="35" t="s">
        <v>1279</v>
      </c>
      <c r="BZ212" s="35">
        <v>0</v>
      </c>
      <c r="CA212" s="35">
        <v>0</v>
      </c>
      <c r="CB212" s="35">
        <v>0</v>
      </c>
      <c r="CC212" s="35">
        <v>0</v>
      </c>
      <c r="CD212" s="35">
        <v>0</v>
      </c>
      <c r="CE212" s="35">
        <v>0</v>
      </c>
      <c r="CF212" s="35">
        <v>0</v>
      </c>
      <c r="CG212" s="35">
        <v>0</v>
      </c>
      <c r="CH212" s="35">
        <v>0</v>
      </c>
      <c r="CI212" s="35">
        <v>0</v>
      </c>
      <c r="CJ212" s="35">
        <v>0</v>
      </c>
      <c r="CK212" s="35">
        <v>0</v>
      </c>
      <c r="CL212" s="35">
        <v>1</v>
      </c>
      <c r="CQ212" s="35" t="s">
        <v>1772</v>
      </c>
      <c r="CR212" s="35">
        <v>0</v>
      </c>
      <c r="CS212" s="35">
        <v>0</v>
      </c>
      <c r="CT212" s="35">
        <v>0</v>
      </c>
      <c r="CU212" s="35">
        <v>0</v>
      </c>
      <c r="CV212" s="35">
        <v>0</v>
      </c>
      <c r="CW212" s="35">
        <v>0</v>
      </c>
      <c r="CX212" s="35">
        <v>0</v>
      </c>
      <c r="CY212" s="35">
        <v>0</v>
      </c>
      <c r="CZ212" s="35">
        <v>0</v>
      </c>
      <c r="DA212" s="35">
        <v>0</v>
      </c>
      <c r="DB212" s="35">
        <v>0</v>
      </c>
      <c r="DC212" s="35">
        <v>1</v>
      </c>
      <c r="DD212" s="35">
        <v>0</v>
      </c>
      <c r="DO212" s="35" t="s">
        <v>1280</v>
      </c>
      <c r="DP212" s="35">
        <v>0</v>
      </c>
      <c r="DQ212" s="35">
        <v>0</v>
      </c>
      <c r="DR212" s="35">
        <v>0</v>
      </c>
      <c r="DS212" s="35">
        <v>0</v>
      </c>
      <c r="DT212" s="35">
        <v>0</v>
      </c>
      <c r="DU212" s="35">
        <v>0</v>
      </c>
      <c r="DV212" s="35">
        <v>0</v>
      </c>
      <c r="DW212" s="35">
        <v>0</v>
      </c>
      <c r="DX212" s="35">
        <v>0</v>
      </c>
      <c r="DY212" s="35">
        <v>0</v>
      </c>
      <c r="DZ212" s="35">
        <v>0</v>
      </c>
      <c r="EA212" s="35">
        <v>0</v>
      </c>
      <c r="EB212" s="35">
        <v>0</v>
      </c>
      <c r="EC212" s="35">
        <v>0</v>
      </c>
      <c r="ED212" s="35">
        <v>1</v>
      </c>
      <c r="EE212" s="35">
        <v>0</v>
      </c>
      <c r="EL212" s="35">
        <v>4</v>
      </c>
      <c r="EM212" s="35">
        <v>4</v>
      </c>
      <c r="EN212" s="35">
        <v>4</v>
      </c>
      <c r="EO212" s="35">
        <v>4</v>
      </c>
      <c r="EP212" s="35">
        <v>4</v>
      </c>
      <c r="EQ212" s="35">
        <v>4</v>
      </c>
      <c r="ER212" s="35">
        <v>4</v>
      </c>
      <c r="ES212" s="35">
        <v>4</v>
      </c>
      <c r="ET212" s="35">
        <v>4</v>
      </c>
      <c r="EU212" s="35">
        <v>4</v>
      </c>
      <c r="EV212" s="35">
        <v>4</v>
      </c>
      <c r="EW212" s="35">
        <v>4</v>
      </c>
      <c r="EX212" s="35" t="s">
        <v>1599</v>
      </c>
      <c r="EY212" s="35" t="s">
        <v>1599</v>
      </c>
      <c r="EZ212" s="35">
        <v>4</v>
      </c>
      <c r="FA212" s="35" t="s">
        <v>1599</v>
      </c>
      <c r="FB212" s="35" t="s">
        <v>1599</v>
      </c>
      <c r="FC212" s="35" t="s">
        <v>1599</v>
      </c>
      <c r="FD212" s="35" t="s">
        <v>1599</v>
      </c>
      <c r="FE212" s="35" t="s">
        <v>1599</v>
      </c>
      <c r="FF212" s="35" t="s">
        <v>1599</v>
      </c>
      <c r="FG212" s="35" t="s">
        <v>1599</v>
      </c>
      <c r="FI212" s="35" t="s">
        <v>51</v>
      </c>
      <c r="FJ212"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excursionniste</v>
      </c>
      <c r="FK212" s="48" t="str">
        <f>IF(Tableau2[[#This Row],['[tour_exc']]]="excursionniste","exc",IF(Tableau2[[#This Row],['[categorie_corrige']]]="Itinérant","iti","tour"))</f>
        <v>exc</v>
      </c>
      <c r="FL212" s="48" t="str">
        <f>CONCATENATE(Tableau2[[#This Row],['[id_troncon']]],"-",Tableau2[[#This Row],['[profil']]])</f>
        <v>1-exc</v>
      </c>
      <c r="FM212" s="37"/>
      <c r="FN212" s="72" t="s">
        <v>1599</v>
      </c>
      <c r="FS212" s="48" t="str">
        <f>IF(AND(ISTEXT(Tableau2[[#This Row],['[mode_heb_regroupe']]]),Tableau2[[#This Row],['[mode_heb_regroupe']]]="Non marchand"),"Non marchand",IF(AND(ISTEXT(Tableau2[[#This Row],['[mode_heb_regroupe']]]),Tableau2[[#This Row],['[mode_heb_regroupe']]]&lt;&gt;"Non marchand"),"Marchand",""))</f>
        <v/>
      </c>
      <c r="FY212" s="60" t="str">
        <f>IF(ISNUMBER(Tableau2[[#This Row],['[distance_heb_enq']]]),Tableau2[[#This Row],['[distance_heb_enq']]]*(1.1+0.3*EXP(-Tableau2[[#This Row],['[distance_heb_enq']]]/20)),"")</f>
        <v/>
      </c>
      <c r="GM212" s="35"/>
      <c r="GN212" s="35" t="s">
        <v>1599</v>
      </c>
      <c r="GO212" s="35"/>
      <c r="GP212" s="35"/>
      <c r="GQ212" s="35"/>
      <c r="GY212" s="48"/>
      <c r="HB212" s="48" t="str">
        <f>IF(ISNUMBER(Tableau2[[#This Row],['[tour_dep_to']]]),Tableau2[[#This Row],['[tour_dep_to']]]/Tableau2[[#This Row],['[tour_to_nb_jour']]],"")</f>
        <v/>
      </c>
      <c r="HE212" s="20" t="s">
        <v>51</v>
      </c>
      <c r="HF212" s="48" t="str">
        <f>IF(AND(ISTEXT(Tableau2[[#This Row],['[intention_dep']]]),Tableau2[[#This Row],['[tour_exc']]]="excursionniste"),Tableau2[[#This Row],['[intention_dep']]],"")</f>
        <v>Non</v>
      </c>
      <c r="HG212" s="48" t="str">
        <f>IF(AND(ISTEXT(Tableau2[[#This Row],['[intention_dep']]]),Tableau2[[#This Row],['[tour_exc']]]="touriste"),Tableau2[[#This Row],['[intention_dep']]],"")</f>
        <v/>
      </c>
      <c r="HJ212" s="20"/>
      <c r="HN212" s="20" t="s">
        <v>1599</v>
      </c>
      <c r="HO212" s="20"/>
      <c r="HP212" s="20" t="s">
        <v>1599</v>
      </c>
      <c r="HQ212" s="20"/>
      <c r="HR212" s="20" t="s">
        <v>1599</v>
      </c>
      <c r="HS212" s="20"/>
      <c r="HT212" s="20" t="s">
        <v>1599</v>
      </c>
      <c r="HU212" s="20"/>
      <c r="HX212" s="20" t="s">
        <v>1599</v>
      </c>
      <c r="JW212"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
      </c>
      <c r="JX212"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212" s="35" t="s">
        <v>1325</v>
      </c>
      <c r="KA212" s="35">
        <v>1</v>
      </c>
      <c r="KB212" s="35">
        <v>0</v>
      </c>
      <c r="KC212" s="35">
        <v>0</v>
      </c>
      <c r="KD212" s="35"/>
      <c r="KE212" s="48"/>
      <c r="KF212" s="35" t="s">
        <v>1429</v>
      </c>
      <c r="KG212" s="48"/>
      <c r="KH212" s="44">
        <v>35000</v>
      </c>
      <c r="KI212" s="35" t="s">
        <v>1281</v>
      </c>
      <c r="KL212" s="48" t="str">
        <f>IF(ISNUMBER(Tableau2[[#This Row],['[distance_domicile_enq']]]),Tableau2[[#This Row],['[distance_domicile_enq']]]*(1.1+0.3*EXP(-Tableau2[[#This Row],['[distance_domicile_enq']]]/20)),"")</f>
        <v/>
      </c>
      <c r="KN212" s="48"/>
      <c r="KO212" s="48"/>
      <c r="KP212" s="35">
        <v>50</v>
      </c>
      <c r="KQ212" s="35" t="s">
        <v>1282</v>
      </c>
      <c r="KR212" s="35" t="s">
        <v>1302</v>
      </c>
      <c r="KS212" s="35"/>
      <c r="KU212" s="35">
        <v>2500</v>
      </c>
      <c r="KW212" s="35" t="s">
        <v>1284</v>
      </c>
    </row>
    <row r="213" spans="1:311" x14ac:dyDescent="0.2">
      <c r="A213" s="35" t="s">
        <v>1612</v>
      </c>
      <c r="B213" s="35" t="s">
        <v>568</v>
      </c>
      <c r="C213" s="35" t="s">
        <v>438</v>
      </c>
      <c r="D213" s="60">
        <v>1</v>
      </c>
      <c r="E213" s="48">
        <f>Tableau2[[#This Row],['[taille_totale_groupe_corrige']]]/Tableau2[[#This Row],['[nb_repondant_groupe']]]</f>
        <v>2</v>
      </c>
      <c r="F213" s="48"/>
      <c r="G213" s="48" t="str">
        <f>CONCATENATE(Tableau2[[#This Row],['[id_site_enq']]],"-",Tableau2[[#This Row],['[date_enq_num']]],"-",Tableau2[[#This Row],['[categorie_corrige']]])</f>
        <v>1-43317-</v>
      </c>
      <c r="H213" s="61">
        <v>1</v>
      </c>
      <c r="I213" s="35">
        <v>1</v>
      </c>
      <c r="J213" s="35" t="s">
        <v>1054</v>
      </c>
      <c r="K213" s="36">
        <v>43317</v>
      </c>
      <c r="L213" s="37">
        <f t="shared" si="7"/>
        <v>43317</v>
      </c>
      <c r="M213" s="35">
        <v>12</v>
      </c>
      <c r="N213" s="35">
        <v>29</v>
      </c>
      <c r="P213" s="35">
        <v>1</v>
      </c>
      <c r="Q213" s="35">
        <v>1</v>
      </c>
      <c r="R213" s="60" t="str">
        <f>IF(OR(ISNUMBER(Tableau2[[#This Row],['[monvelo_musc']]]),ISNUMBER(Tableau2[[#This Row],['[monvelo_vae']]]),ISNUMBER(Tableau2[[#This Row],['[pret_musc']]]),ISNUMBER(Tableau2[[#This Row],['[pret_vae']]]),ISNUMBER(Tableau2[[#This Row],['[loc_vae']]]),ISNUMBER(Tableau2[[#This Row],['[loc_musc']]])),SUM(Tableau2[[#This Row],['[monvelo_musc']]:['[loc_vae']]]),"")</f>
        <v/>
      </c>
      <c r="S213" s="60" t="str">
        <f>IF(OR(ISNUMBER(Tableau2[[#This Row],['[monvelo_vae']]]),ISNUMBER(Tableau2[[#This Row],['[pret_vae']]]),ISNUMBER(Tableau2[[#This Row],['[loc_vae']]])),Tableau2[[#This Row],['[monvelo_vae']]]+Tableau2[[#This Row],['[pret_vae']]]+Tableau2[[#This Row],['[loc_vae']]],"")</f>
        <v/>
      </c>
      <c r="T213" s="60" t="str">
        <f>IF(OR(ISNUMBER(Tableau2[[#This Row],['[monvelo_musc']]]),ISNUMBER(Tableau2[[#This Row],['[pret_musc']]]),ISNUMBER(Tableau2[[#This Row],['[loc_musc']]])),Tableau2[[#This Row],['[monvelo_musc']]]+Tableau2[[#This Row],['[pret_musc']]]+Tableau2[[#This Row],['[loc_musc']]],"")</f>
        <v/>
      </c>
      <c r="U213" s="60" t="str">
        <f>IF(OR(ISNUMBER(Tableau2[[#This Row],['[loc_musc']]]),ISNUMBER(Tableau2[[#This Row],['[loc_vae']]])),Tableau2[[#This Row],['[loc_musc']]]+Tableau2[[#This Row],['[loc_vae']]],"")</f>
        <v/>
      </c>
      <c r="AL213" s="35" t="s">
        <v>1339</v>
      </c>
      <c r="AM213" s="48" t="s">
        <v>1339</v>
      </c>
      <c r="AN213" s="35" t="s">
        <v>1275</v>
      </c>
      <c r="AP213" s="37">
        <v>9</v>
      </c>
      <c r="AQ213" s="72">
        <v>9</v>
      </c>
      <c r="AR213" s="72">
        <v>9</v>
      </c>
      <c r="AS213" s="72">
        <f>Tableau2[[#This Row],['[km_sortie_corrige']]]*Tableau2[[#This Row],['[coef_red']]]</f>
        <v>0</v>
      </c>
      <c r="AT213" s="72">
        <f>Tableau2[[#This Row],['[km_sortie_corrige']]]*Tableau2[[#This Row],['[coef_red']]]*IF(Tableau2[[#This Row],['[type_trajet']]]="Boucle",0.4,1)</f>
        <v>0</v>
      </c>
      <c r="AU213" s="35" t="s">
        <v>1340</v>
      </c>
      <c r="AW213" s="35" t="s">
        <v>1277</v>
      </c>
      <c r="AX213" s="35">
        <v>1</v>
      </c>
      <c r="AY213" s="35">
        <v>0</v>
      </c>
      <c r="AZ213" s="35">
        <v>0</v>
      </c>
      <c r="BA213" s="35">
        <v>0</v>
      </c>
      <c r="BB213" s="35">
        <v>0</v>
      </c>
      <c r="BC213" s="35">
        <v>0</v>
      </c>
      <c r="BD213" s="35">
        <v>0</v>
      </c>
      <c r="BE213" s="35">
        <v>0</v>
      </c>
      <c r="BI213" s="48" t="str">
        <f>IF(OR(Tableau2[[#This Row],['[type_groupe']]]="En famille",Tableau2[[#This Row],['[type_groupe']]]="Avec des amis",Tableau2[[#This Row],['[type_groupe']]]="En club",Tableau2[[#This Row],['[type_groupe']]]="En groupe avec une agence ou TO"),"En groupe",Tableau2[[#This Row],['[type_groupe']]])</f>
        <v>En couple</v>
      </c>
      <c r="BJ213"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couple</v>
      </c>
      <c r="BK213" s="35" t="s">
        <v>1311</v>
      </c>
      <c r="BL213" s="35">
        <v>0</v>
      </c>
      <c r="BM213" s="35">
        <v>1</v>
      </c>
      <c r="BN213" s="35">
        <v>0</v>
      </c>
      <c r="BO213" s="35">
        <v>0</v>
      </c>
      <c r="BP213" s="35">
        <v>0</v>
      </c>
      <c r="BQ213" s="35">
        <v>0</v>
      </c>
      <c r="BR213" s="35">
        <v>0</v>
      </c>
      <c r="BU213" s="72">
        <f>Tableau2[[#This Row],['[nb_enfants']]]+Tableau2[[#This Row],['[nb_adultes']]]</f>
        <v>2</v>
      </c>
      <c r="BV213" s="72">
        <f>Tableau2[[#This Row],['[taille_totale_groupe']]]</f>
        <v>2</v>
      </c>
      <c r="BW213" s="37">
        <v>0</v>
      </c>
      <c r="BX213" s="37">
        <v>2</v>
      </c>
      <c r="BY213" s="35" t="s">
        <v>1304</v>
      </c>
      <c r="BZ213" s="35">
        <v>0</v>
      </c>
      <c r="CA213" s="35">
        <v>1</v>
      </c>
      <c r="CB213" s="35">
        <v>0</v>
      </c>
      <c r="CC213" s="35">
        <v>0</v>
      </c>
      <c r="CD213" s="35">
        <v>0</v>
      </c>
      <c r="CE213" s="35">
        <v>0</v>
      </c>
      <c r="CF213" s="35">
        <v>0</v>
      </c>
      <c r="CG213" s="35">
        <v>0</v>
      </c>
      <c r="CH213" s="35">
        <v>0</v>
      </c>
      <c r="CI213" s="35">
        <v>0</v>
      </c>
      <c r="CJ213" s="35">
        <v>0</v>
      </c>
      <c r="CK213" s="35">
        <v>0</v>
      </c>
      <c r="CL213" s="35">
        <v>0</v>
      </c>
      <c r="CO213" s="35" t="s">
        <v>1291</v>
      </c>
      <c r="CP213" s="35">
        <v>50</v>
      </c>
      <c r="CQ213" s="35" t="s">
        <v>1726</v>
      </c>
      <c r="CR213" s="35">
        <v>1</v>
      </c>
      <c r="CS213" s="35">
        <v>0</v>
      </c>
      <c r="CT213" s="35">
        <v>1</v>
      </c>
      <c r="CU213" s="35">
        <v>0</v>
      </c>
      <c r="CV213" s="35">
        <v>0</v>
      </c>
      <c r="CW213" s="35">
        <v>0</v>
      </c>
      <c r="CX213" s="35">
        <v>0</v>
      </c>
      <c r="CY213" s="35">
        <v>1</v>
      </c>
      <c r="CZ213" s="35">
        <v>0</v>
      </c>
      <c r="DA213" s="35">
        <v>0</v>
      </c>
      <c r="DB213" s="35">
        <v>0</v>
      </c>
      <c r="DC213" s="35">
        <v>0</v>
      </c>
      <c r="DD213" s="35">
        <v>0</v>
      </c>
      <c r="DO213" s="35" t="s">
        <v>1809</v>
      </c>
      <c r="DP213" s="35">
        <v>0</v>
      </c>
      <c r="DQ213" s="35">
        <v>1</v>
      </c>
      <c r="DR213" s="35">
        <v>0</v>
      </c>
      <c r="DS213" s="35">
        <v>0</v>
      </c>
      <c r="DT213" s="35">
        <v>0</v>
      </c>
      <c r="DU213" s="35">
        <v>0</v>
      </c>
      <c r="DV213" s="35">
        <v>1</v>
      </c>
      <c r="DW213" s="35">
        <v>1</v>
      </c>
      <c r="DX213" s="35">
        <v>0</v>
      </c>
      <c r="DY213" s="35">
        <v>0</v>
      </c>
      <c r="DZ213" s="35">
        <v>0</v>
      </c>
      <c r="EA213" s="35">
        <v>0</v>
      </c>
      <c r="EB213" s="35">
        <v>0</v>
      </c>
      <c r="EC213" s="35">
        <v>0</v>
      </c>
      <c r="ED213" s="35">
        <v>0</v>
      </c>
      <c r="EE213" s="35">
        <v>0</v>
      </c>
      <c r="EL213" s="35">
        <v>4</v>
      </c>
      <c r="EM213" s="35">
        <v>3</v>
      </c>
      <c r="EN213" s="35">
        <v>4</v>
      </c>
      <c r="EO213" s="35">
        <v>4</v>
      </c>
      <c r="EP213" s="35">
        <v>3</v>
      </c>
      <c r="EQ213" s="35">
        <v>4</v>
      </c>
      <c r="ER213" s="35">
        <v>3</v>
      </c>
      <c r="ES213" s="35">
        <v>3</v>
      </c>
      <c r="ET213" s="35">
        <v>3</v>
      </c>
      <c r="EU213" s="35">
        <v>3</v>
      </c>
      <c r="EV213" s="35">
        <v>3</v>
      </c>
      <c r="EW213" s="35">
        <v>3</v>
      </c>
      <c r="EX213" s="35">
        <v>4</v>
      </c>
      <c r="EY213" s="35">
        <v>4</v>
      </c>
      <c r="EZ213" s="35">
        <v>4</v>
      </c>
      <c r="FA213" s="35">
        <v>3</v>
      </c>
      <c r="FB213" s="35">
        <v>3</v>
      </c>
      <c r="FC213" s="35">
        <v>2</v>
      </c>
      <c r="FD213" s="35">
        <v>2</v>
      </c>
      <c r="FE213" s="35">
        <v>2</v>
      </c>
      <c r="FF213" s="35" t="s">
        <v>1599</v>
      </c>
      <c r="FG213" s="35" t="s">
        <v>1599</v>
      </c>
      <c r="FI213" s="35" t="s">
        <v>51</v>
      </c>
      <c r="FJ213"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excursionniste</v>
      </c>
      <c r="FK213" s="48" t="str">
        <f>IF(Tableau2[[#This Row],['[tour_exc']]]="excursionniste","exc",IF(Tableau2[[#This Row],['[categorie_corrige']]]="Itinérant","iti","tour"))</f>
        <v>exc</v>
      </c>
      <c r="FL213" s="48" t="str">
        <f>CONCATENATE(Tableau2[[#This Row],['[id_troncon']]],"-",Tableau2[[#This Row],['[profil']]])</f>
        <v>1-exc</v>
      </c>
      <c r="FM213" s="37"/>
      <c r="FN213" s="72" t="s">
        <v>1599</v>
      </c>
      <c r="FS213" s="48" t="str">
        <f>IF(AND(ISTEXT(Tableau2[[#This Row],['[mode_heb_regroupe']]]),Tableau2[[#This Row],['[mode_heb_regroupe']]]="Non marchand"),"Non marchand",IF(AND(ISTEXT(Tableau2[[#This Row],['[mode_heb_regroupe']]]),Tableau2[[#This Row],['[mode_heb_regroupe']]]&lt;&gt;"Non marchand"),"Marchand",""))</f>
        <v/>
      </c>
      <c r="FY213" s="60" t="str">
        <f>IF(ISNUMBER(Tableau2[[#This Row],['[distance_heb_enq']]]),Tableau2[[#This Row],['[distance_heb_enq']]]*(1.1+0.3*EXP(-Tableau2[[#This Row],['[distance_heb_enq']]]/20)),"")</f>
        <v/>
      </c>
      <c r="GM213" s="35"/>
      <c r="GN213" s="35" t="s">
        <v>1599</v>
      </c>
      <c r="GO213" s="35"/>
      <c r="GP213" s="35"/>
      <c r="GQ213" s="35"/>
      <c r="GY213" s="48"/>
      <c r="HB213" s="48" t="str">
        <f>IF(ISNUMBER(Tableau2[[#This Row],['[tour_dep_to']]]),Tableau2[[#This Row],['[tour_dep_to']]]/Tableau2[[#This Row],['[tour_to_nb_jour']]],"")</f>
        <v/>
      </c>
      <c r="HE213" s="20" t="s">
        <v>51</v>
      </c>
      <c r="HF213" s="48" t="str">
        <f>IF(AND(ISTEXT(Tableau2[[#This Row],['[intention_dep']]]),Tableau2[[#This Row],['[tour_exc']]]="excursionniste"),Tableau2[[#This Row],['[intention_dep']]],"")</f>
        <v>Non</v>
      </c>
      <c r="HG213" s="48" t="str">
        <f>IF(AND(ISTEXT(Tableau2[[#This Row],['[intention_dep']]]),Tableau2[[#This Row],['[tour_exc']]]="touriste"),Tableau2[[#This Row],['[intention_dep']]],"")</f>
        <v/>
      </c>
      <c r="HJ213" s="20"/>
      <c r="HN213" s="20" t="s">
        <v>1599</v>
      </c>
      <c r="HO213" s="20"/>
      <c r="HP213" s="20" t="s">
        <v>1599</v>
      </c>
      <c r="HQ213" s="20"/>
      <c r="HR213" s="20" t="s">
        <v>1599</v>
      </c>
      <c r="HS213" s="20"/>
      <c r="HT213" s="20" t="s">
        <v>1599</v>
      </c>
      <c r="HU213" s="20"/>
      <c r="HX213" s="20" t="s">
        <v>1599</v>
      </c>
      <c r="JW213"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
      </c>
      <c r="JX213"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213" s="35" t="s">
        <v>1325</v>
      </c>
      <c r="KA213" s="35">
        <v>1</v>
      </c>
      <c r="KB213" s="35">
        <v>0</v>
      </c>
      <c r="KC213" s="35">
        <v>0</v>
      </c>
      <c r="KD213" s="35"/>
      <c r="KE213" s="48"/>
      <c r="KF213" s="35" t="s">
        <v>1568</v>
      </c>
      <c r="KG213" s="48"/>
      <c r="KH213" s="44">
        <v>67170</v>
      </c>
      <c r="KI213" s="35" t="s">
        <v>1281</v>
      </c>
      <c r="KL213" s="48" t="str">
        <f>IF(ISNUMBER(Tableau2[[#This Row],['[distance_domicile_enq']]]),Tableau2[[#This Row],['[distance_domicile_enq']]]*(1.1+0.3*EXP(-Tableau2[[#This Row],['[distance_domicile_enq']]]/20)),"")</f>
        <v/>
      </c>
      <c r="KN213" s="48"/>
      <c r="KO213" s="48"/>
      <c r="KP213" s="35">
        <v>54</v>
      </c>
      <c r="KQ213" s="35" t="s">
        <v>1282</v>
      </c>
      <c r="KR213" s="35" t="s">
        <v>1336</v>
      </c>
      <c r="KS213" s="35"/>
      <c r="KW213" s="35" t="s">
        <v>1310</v>
      </c>
    </row>
    <row r="214" spans="1:311" x14ac:dyDescent="0.2">
      <c r="A214" s="35" t="s">
        <v>1612</v>
      </c>
      <c r="B214" s="35" t="s">
        <v>568</v>
      </c>
      <c r="C214" s="35" t="s">
        <v>441</v>
      </c>
      <c r="D214" s="60">
        <v>1</v>
      </c>
      <c r="E214" s="48">
        <f>Tableau2[[#This Row],['[taille_totale_groupe_corrige']]]/Tableau2[[#This Row],['[nb_repondant_groupe']]]</f>
        <v>3</v>
      </c>
      <c r="F214" s="48"/>
      <c r="G214" s="48" t="str">
        <f>CONCATENATE(Tableau2[[#This Row],['[id_site_enq']]],"-",Tableau2[[#This Row],['[date_enq_num']]],"-",Tableau2[[#This Row],['[categorie_corrige']]])</f>
        <v>1-43317-</v>
      </c>
      <c r="H214" s="61">
        <v>1</v>
      </c>
      <c r="I214" s="35">
        <v>1</v>
      </c>
      <c r="J214" s="35" t="s">
        <v>1054</v>
      </c>
      <c r="K214" s="36">
        <v>43317</v>
      </c>
      <c r="L214" s="37">
        <f t="shared" si="7"/>
        <v>43317</v>
      </c>
      <c r="M214" s="35">
        <v>12</v>
      </c>
      <c r="N214" s="35">
        <v>29</v>
      </c>
      <c r="P214" s="35">
        <v>1</v>
      </c>
      <c r="Q214" s="35">
        <v>1</v>
      </c>
      <c r="R214" s="60" t="str">
        <f>IF(OR(ISNUMBER(Tableau2[[#This Row],['[monvelo_musc']]]),ISNUMBER(Tableau2[[#This Row],['[monvelo_vae']]]),ISNUMBER(Tableau2[[#This Row],['[pret_musc']]]),ISNUMBER(Tableau2[[#This Row],['[pret_vae']]]),ISNUMBER(Tableau2[[#This Row],['[loc_vae']]]),ISNUMBER(Tableau2[[#This Row],['[loc_musc']]])),SUM(Tableau2[[#This Row],['[monvelo_musc']]:['[loc_vae']]]),"")</f>
        <v/>
      </c>
      <c r="S214" s="60" t="str">
        <f>IF(OR(ISNUMBER(Tableau2[[#This Row],['[monvelo_vae']]]),ISNUMBER(Tableau2[[#This Row],['[pret_vae']]]),ISNUMBER(Tableau2[[#This Row],['[loc_vae']]])),Tableau2[[#This Row],['[monvelo_vae']]]+Tableau2[[#This Row],['[pret_vae']]]+Tableau2[[#This Row],['[loc_vae']]],"")</f>
        <v/>
      </c>
      <c r="T214" s="60" t="str">
        <f>IF(OR(ISNUMBER(Tableau2[[#This Row],['[monvelo_musc']]]),ISNUMBER(Tableau2[[#This Row],['[pret_musc']]]),ISNUMBER(Tableau2[[#This Row],['[loc_musc']]])),Tableau2[[#This Row],['[monvelo_musc']]]+Tableau2[[#This Row],['[pret_musc']]]+Tableau2[[#This Row],['[loc_musc']]],"")</f>
        <v/>
      </c>
      <c r="U214" s="60" t="str">
        <f>IF(OR(ISNUMBER(Tableau2[[#This Row],['[loc_musc']]]),ISNUMBER(Tableau2[[#This Row],['[loc_vae']]])),Tableau2[[#This Row],['[loc_musc']]]+Tableau2[[#This Row],['[loc_vae']]],"")</f>
        <v/>
      </c>
      <c r="AL214" s="35" t="s">
        <v>1274</v>
      </c>
      <c r="AM214" s="48" t="s">
        <v>1274</v>
      </c>
      <c r="AN214" s="35" t="s">
        <v>55</v>
      </c>
      <c r="AP214" s="37">
        <v>5</v>
      </c>
      <c r="AQ214" s="72">
        <v>5</v>
      </c>
      <c r="AR214" s="72">
        <v>5</v>
      </c>
      <c r="AS214" s="72">
        <f>Tableau2[[#This Row],['[km_sortie_corrige']]]*Tableau2[[#This Row],['[coef_red']]]</f>
        <v>0</v>
      </c>
      <c r="AT214" s="72">
        <f>Tableau2[[#This Row],['[km_sortie_corrige']]]*Tableau2[[#This Row],['[coef_red']]]*IF(Tableau2[[#This Row],['[type_trajet']]]="Boucle",0.4,1)</f>
        <v>0</v>
      </c>
      <c r="AU214" s="35" t="s">
        <v>1340</v>
      </c>
      <c r="AW214" s="35" t="s">
        <v>1277</v>
      </c>
      <c r="AX214" s="35">
        <v>1</v>
      </c>
      <c r="AY214" s="35">
        <v>0</v>
      </c>
      <c r="AZ214" s="35">
        <v>0</v>
      </c>
      <c r="BA214" s="35">
        <v>0</v>
      </c>
      <c r="BB214" s="35">
        <v>0</v>
      </c>
      <c r="BC214" s="35">
        <v>0</v>
      </c>
      <c r="BD214" s="35">
        <v>0</v>
      </c>
      <c r="BE214" s="35">
        <v>0</v>
      </c>
      <c r="BI214" s="48" t="str">
        <f>IF(OR(Tableau2[[#This Row],['[type_groupe']]]="En famille",Tableau2[[#This Row],['[type_groupe']]]="Avec des amis",Tableau2[[#This Row],['[type_groupe']]]="En club",Tableau2[[#This Row],['[type_groupe']]]="En groupe avec une agence ou TO"),"En groupe",Tableau2[[#This Row],['[type_groupe']]])</f>
        <v>En groupe</v>
      </c>
      <c r="BJ214"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groupe</v>
      </c>
      <c r="BK214" s="35" t="s">
        <v>1287</v>
      </c>
      <c r="BL214" s="35">
        <v>0</v>
      </c>
      <c r="BM214" s="35">
        <v>0</v>
      </c>
      <c r="BN214" s="35">
        <v>1</v>
      </c>
      <c r="BO214" s="35">
        <v>0</v>
      </c>
      <c r="BP214" s="35">
        <v>0</v>
      </c>
      <c r="BQ214" s="35">
        <v>0</v>
      </c>
      <c r="BR214" s="35">
        <v>0</v>
      </c>
      <c r="BU214" s="72">
        <f>Tableau2[[#This Row],['[nb_enfants']]]+Tableau2[[#This Row],['[nb_adultes']]]</f>
        <v>3</v>
      </c>
      <c r="BV214" s="72">
        <f>Tableau2[[#This Row],['[taille_totale_groupe']]]</f>
        <v>3</v>
      </c>
      <c r="BW214" s="37">
        <v>0</v>
      </c>
      <c r="BX214" s="37">
        <v>3</v>
      </c>
      <c r="BY214" s="35" t="s">
        <v>1279</v>
      </c>
      <c r="BZ214" s="35">
        <v>0</v>
      </c>
      <c r="CA214" s="35">
        <v>0</v>
      </c>
      <c r="CB214" s="35">
        <v>0</v>
      </c>
      <c r="CC214" s="35">
        <v>0</v>
      </c>
      <c r="CD214" s="35">
        <v>0</v>
      </c>
      <c r="CE214" s="35">
        <v>0</v>
      </c>
      <c r="CF214" s="35">
        <v>0</v>
      </c>
      <c r="CG214" s="35">
        <v>0</v>
      </c>
      <c r="CH214" s="35">
        <v>0</v>
      </c>
      <c r="CI214" s="35">
        <v>0</v>
      </c>
      <c r="CJ214" s="35">
        <v>0</v>
      </c>
      <c r="CK214" s="35">
        <v>0</v>
      </c>
      <c r="CL214" s="35">
        <v>1</v>
      </c>
      <c r="CQ214" s="35" t="s">
        <v>1772</v>
      </c>
      <c r="CR214" s="35">
        <v>0</v>
      </c>
      <c r="CS214" s="35">
        <v>0</v>
      </c>
      <c r="CT214" s="35">
        <v>0</v>
      </c>
      <c r="CU214" s="35">
        <v>0</v>
      </c>
      <c r="CV214" s="35">
        <v>0</v>
      </c>
      <c r="CW214" s="35">
        <v>0</v>
      </c>
      <c r="CX214" s="35">
        <v>0</v>
      </c>
      <c r="CY214" s="35">
        <v>0</v>
      </c>
      <c r="CZ214" s="35">
        <v>0</v>
      </c>
      <c r="DA214" s="35">
        <v>0</v>
      </c>
      <c r="DB214" s="35">
        <v>0</v>
      </c>
      <c r="DC214" s="35">
        <v>1</v>
      </c>
      <c r="DD214" s="35">
        <v>0</v>
      </c>
      <c r="DO214" s="35" t="s">
        <v>1280</v>
      </c>
      <c r="DP214" s="35">
        <v>0</v>
      </c>
      <c r="DQ214" s="35">
        <v>0</v>
      </c>
      <c r="DR214" s="35">
        <v>0</v>
      </c>
      <c r="DS214" s="35">
        <v>0</v>
      </c>
      <c r="DT214" s="35">
        <v>0</v>
      </c>
      <c r="DU214" s="35">
        <v>0</v>
      </c>
      <c r="DV214" s="35">
        <v>0</v>
      </c>
      <c r="DW214" s="35">
        <v>0</v>
      </c>
      <c r="DX214" s="35">
        <v>0</v>
      </c>
      <c r="DY214" s="35">
        <v>0</v>
      </c>
      <c r="DZ214" s="35">
        <v>0</v>
      </c>
      <c r="EA214" s="35">
        <v>0</v>
      </c>
      <c r="EB214" s="35">
        <v>0</v>
      </c>
      <c r="EC214" s="35">
        <v>0</v>
      </c>
      <c r="ED214" s="35">
        <v>1</v>
      </c>
      <c r="EE214" s="35">
        <v>0</v>
      </c>
      <c r="EL214" s="35">
        <v>4</v>
      </c>
      <c r="EM214" s="35">
        <v>3</v>
      </c>
      <c r="EN214" s="35">
        <v>3</v>
      </c>
      <c r="EO214" s="35">
        <v>3</v>
      </c>
      <c r="EP214" s="35">
        <v>2</v>
      </c>
      <c r="EQ214" s="35">
        <v>3</v>
      </c>
      <c r="ER214" s="35" t="s">
        <v>1599</v>
      </c>
      <c r="ES214" s="35">
        <v>2</v>
      </c>
      <c r="ET214" s="35" t="s">
        <v>1599</v>
      </c>
      <c r="EU214" s="35" t="s">
        <v>1599</v>
      </c>
      <c r="EV214" s="35" t="s">
        <v>1599</v>
      </c>
      <c r="EW214" s="35" t="s">
        <v>1599</v>
      </c>
      <c r="EX214" s="35" t="s">
        <v>1599</v>
      </c>
      <c r="EY214" s="35" t="s">
        <v>1599</v>
      </c>
      <c r="EZ214" s="35" t="s">
        <v>1599</v>
      </c>
      <c r="FA214" s="35" t="s">
        <v>1599</v>
      </c>
      <c r="FB214" s="35">
        <v>2</v>
      </c>
      <c r="FC214" s="35" t="s">
        <v>1599</v>
      </c>
      <c r="FD214" s="35" t="s">
        <v>1599</v>
      </c>
      <c r="FE214" s="35" t="s">
        <v>1599</v>
      </c>
      <c r="FF214" s="35" t="s">
        <v>1599</v>
      </c>
      <c r="FG214" s="35" t="s">
        <v>1599</v>
      </c>
      <c r="FI214" s="35" t="s">
        <v>51</v>
      </c>
      <c r="FJ214"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excursionniste</v>
      </c>
      <c r="FK214" s="48" t="str">
        <f>IF(Tableau2[[#This Row],['[tour_exc']]]="excursionniste","exc",IF(Tableau2[[#This Row],['[categorie_corrige']]]="Itinérant","iti","tour"))</f>
        <v>exc</v>
      </c>
      <c r="FL214" s="48" t="str">
        <f>CONCATENATE(Tableau2[[#This Row],['[id_troncon']]],"-",Tableau2[[#This Row],['[profil']]])</f>
        <v>1-exc</v>
      </c>
      <c r="FM214" s="37"/>
      <c r="FN214" s="72" t="s">
        <v>1599</v>
      </c>
      <c r="FS214" s="48" t="str">
        <f>IF(AND(ISTEXT(Tableau2[[#This Row],['[mode_heb_regroupe']]]),Tableau2[[#This Row],['[mode_heb_regroupe']]]="Non marchand"),"Non marchand",IF(AND(ISTEXT(Tableau2[[#This Row],['[mode_heb_regroupe']]]),Tableau2[[#This Row],['[mode_heb_regroupe']]]&lt;&gt;"Non marchand"),"Marchand",""))</f>
        <v/>
      </c>
      <c r="FY214" s="60" t="str">
        <f>IF(ISNUMBER(Tableau2[[#This Row],['[distance_heb_enq']]]),Tableau2[[#This Row],['[distance_heb_enq']]]*(1.1+0.3*EXP(-Tableau2[[#This Row],['[distance_heb_enq']]]/20)),"")</f>
        <v/>
      </c>
      <c r="GM214" s="35"/>
      <c r="GN214" s="35" t="s">
        <v>1599</v>
      </c>
      <c r="GO214" s="35"/>
      <c r="GP214" s="35"/>
      <c r="GQ214" s="35"/>
      <c r="GY214" s="48"/>
      <c r="HB214" s="48" t="str">
        <f>IF(ISNUMBER(Tableau2[[#This Row],['[tour_dep_to']]]),Tableau2[[#This Row],['[tour_dep_to']]]/Tableau2[[#This Row],['[tour_to_nb_jour']]],"")</f>
        <v/>
      </c>
      <c r="HE214" s="20" t="s">
        <v>51</v>
      </c>
      <c r="HF214" s="48" t="str">
        <f>IF(AND(ISTEXT(Tableau2[[#This Row],['[intention_dep']]]),Tableau2[[#This Row],['[tour_exc']]]="excursionniste"),Tableau2[[#This Row],['[intention_dep']]],"")</f>
        <v>Non</v>
      </c>
      <c r="HG214" s="48" t="str">
        <f>IF(AND(ISTEXT(Tableau2[[#This Row],['[intention_dep']]]),Tableau2[[#This Row],['[tour_exc']]]="touriste"),Tableau2[[#This Row],['[intention_dep']]],"")</f>
        <v/>
      </c>
      <c r="HJ214" s="20"/>
      <c r="HN214" s="20" t="s">
        <v>1599</v>
      </c>
      <c r="HO214" s="20"/>
      <c r="HP214" s="20" t="s">
        <v>1599</v>
      </c>
      <c r="HQ214" s="20"/>
      <c r="HR214" s="20" t="s">
        <v>1599</v>
      </c>
      <c r="HS214" s="20"/>
      <c r="HT214" s="20" t="s">
        <v>1599</v>
      </c>
      <c r="HU214" s="20"/>
      <c r="HX214" s="20" t="s">
        <v>1599</v>
      </c>
      <c r="JW214"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
      </c>
      <c r="JX214"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214" s="35" t="s">
        <v>1923</v>
      </c>
      <c r="KA214" s="35">
        <v>0</v>
      </c>
      <c r="KB214" s="35">
        <v>1</v>
      </c>
      <c r="KC214" s="35">
        <v>0</v>
      </c>
      <c r="KD214" s="35"/>
      <c r="KE214" s="48"/>
      <c r="KF214" s="35" t="s">
        <v>839</v>
      </c>
      <c r="KG214" s="48"/>
      <c r="KH214" s="44">
        <v>29250</v>
      </c>
      <c r="KI214" s="35" t="s">
        <v>1281</v>
      </c>
      <c r="KL214" s="48" t="str">
        <f>IF(ISNUMBER(Tableau2[[#This Row],['[distance_domicile_enq']]]),Tableau2[[#This Row],['[distance_domicile_enq']]]*(1.1+0.3*EXP(-Tableau2[[#This Row],['[distance_domicile_enq']]]/20)),"")</f>
        <v/>
      </c>
      <c r="KN214" s="48"/>
      <c r="KO214" s="48"/>
      <c r="KP214" s="35">
        <v>48</v>
      </c>
      <c r="KQ214" s="35" t="s">
        <v>1301</v>
      </c>
      <c r="KR214" s="35" t="s">
        <v>1345</v>
      </c>
      <c r="KS214" s="35"/>
    </row>
    <row r="215" spans="1:311" x14ac:dyDescent="0.2">
      <c r="A215" s="35" t="s">
        <v>1612</v>
      </c>
      <c r="B215" s="35" t="s">
        <v>568</v>
      </c>
      <c r="C215" s="35" t="s">
        <v>443</v>
      </c>
      <c r="D215" s="60">
        <v>1</v>
      </c>
      <c r="E215" s="48">
        <f>Tableau2[[#This Row],['[taille_totale_groupe_corrige']]]/Tableau2[[#This Row],['[nb_repondant_groupe']]]</f>
        <v>2</v>
      </c>
      <c r="F215" s="48"/>
      <c r="G215" s="48" t="str">
        <f>CONCATENATE(Tableau2[[#This Row],['[id_site_enq']]],"-",Tableau2[[#This Row],['[date_enq_num']]],"-",Tableau2[[#This Row],['[categorie_corrige']]])</f>
        <v>1-43317-</v>
      </c>
      <c r="H215" s="61">
        <v>1</v>
      </c>
      <c r="I215" s="35">
        <v>1</v>
      </c>
      <c r="J215" s="35" t="s">
        <v>1054</v>
      </c>
      <c r="K215" s="36">
        <v>43317</v>
      </c>
      <c r="L215" s="37">
        <f t="shared" si="7"/>
        <v>43317</v>
      </c>
      <c r="M215" s="35">
        <v>13</v>
      </c>
      <c r="N215" s="35">
        <v>29</v>
      </c>
      <c r="P215" s="35">
        <v>1</v>
      </c>
      <c r="Q215" s="35">
        <v>1</v>
      </c>
      <c r="R215" s="60" t="str">
        <f>IF(OR(ISNUMBER(Tableau2[[#This Row],['[monvelo_musc']]]),ISNUMBER(Tableau2[[#This Row],['[monvelo_vae']]]),ISNUMBER(Tableau2[[#This Row],['[pret_musc']]]),ISNUMBER(Tableau2[[#This Row],['[pret_vae']]]),ISNUMBER(Tableau2[[#This Row],['[loc_vae']]]),ISNUMBER(Tableau2[[#This Row],['[loc_musc']]])),SUM(Tableau2[[#This Row],['[monvelo_musc']]:['[loc_vae']]]),"")</f>
        <v/>
      </c>
      <c r="S215" s="60" t="str">
        <f>IF(OR(ISNUMBER(Tableau2[[#This Row],['[monvelo_vae']]]),ISNUMBER(Tableau2[[#This Row],['[pret_vae']]]),ISNUMBER(Tableau2[[#This Row],['[loc_vae']]])),Tableau2[[#This Row],['[monvelo_vae']]]+Tableau2[[#This Row],['[pret_vae']]]+Tableau2[[#This Row],['[loc_vae']]],"")</f>
        <v/>
      </c>
      <c r="T215" s="60" t="str">
        <f>IF(OR(ISNUMBER(Tableau2[[#This Row],['[monvelo_musc']]]),ISNUMBER(Tableau2[[#This Row],['[pret_musc']]]),ISNUMBER(Tableau2[[#This Row],['[loc_musc']]])),Tableau2[[#This Row],['[monvelo_musc']]]+Tableau2[[#This Row],['[pret_musc']]]+Tableau2[[#This Row],['[loc_musc']]],"")</f>
        <v/>
      </c>
      <c r="U215" s="60" t="str">
        <f>IF(OR(ISNUMBER(Tableau2[[#This Row],['[loc_musc']]]),ISNUMBER(Tableau2[[#This Row],['[loc_vae']]])),Tableau2[[#This Row],['[loc_musc']]]+Tableau2[[#This Row],['[loc_vae']]],"")</f>
        <v/>
      </c>
      <c r="AL215" s="35" t="s">
        <v>1285</v>
      </c>
      <c r="AM215" s="48" t="s">
        <v>1285</v>
      </c>
      <c r="AN215" s="35" t="s">
        <v>52</v>
      </c>
      <c r="AP215" s="37">
        <v>40</v>
      </c>
      <c r="AQ215" s="72">
        <v>40</v>
      </c>
      <c r="AR215" s="72">
        <v>40</v>
      </c>
      <c r="AS215" s="72">
        <f>Tableau2[[#This Row],['[km_sortie_corrige']]]*Tableau2[[#This Row],['[coef_red']]]</f>
        <v>0</v>
      </c>
      <c r="AT215" s="72">
        <f>Tableau2[[#This Row],['[km_sortie_corrige']]]*Tableau2[[#This Row],['[coef_red']]]*IF(Tableau2[[#This Row],['[type_trajet']]]="Boucle",0.4,1)</f>
        <v>0</v>
      </c>
      <c r="AU215" s="35" t="s">
        <v>1286</v>
      </c>
      <c r="AW215" s="35" t="s">
        <v>1277</v>
      </c>
      <c r="AX215" s="35">
        <v>1</v>
      </c>
      <c r="AY215" s="35">
        <v>0</v>
      </c>
      <c r="AZ215" s="35">
        <v>0</v>
      </c>
      <c r="BA215" s="35">
        <v>0</v>
      </c>
      <c r="BB215" s="35">
        <v>0</v>
      </c>
      <c r="BC215" s="35">
        <v>0</v>
      </c>
      <c r="BD215" s="35">
        <v>0</v>
      </c>
      <c r="BE215" s="35">
        <v>0</v>
      </c>
      <c r="BI215" s="48" t="str">
        <f>IF(OR(Tableau2[[#This Row],['[type_groupe']]]="En famille",Tableau2[[#This Row],['[type_groupe']]]="Avec des amis",Tableau2[[#This Row],['[type_groupe']]]="En club",Tableau2[[#This Row],['[type_groupe']]]="En groupe avec une agence ou TO"),"En groupe",Tableau2[[#This Row],['[type_groupe']]])</f>
        <v>En couple</v>
      </c>
      <c r="BJ215"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couple</v>
      </c>
      <c r="BK215" s="35" t="s">
        <v>1311</v>
      </c>
      <c r="BL215" s="35">
        <v>0</v>
      </c>
      <c r="BM215" s="35">
        <v>1</v>
      </c>
      <c r="BN215" s="35">
        <v>0</v>
      </c>
      <c r="BO215" s="35">
        <v>0</v>
      </c>
      <c r="BP215" s="35">
        <v>0</v>
      </c>
      <c r="BQ215" s="35">
        <v>0</v>
      </c>
      <c r="BR215" s="35">
        <v>0</v>
      </c>
      <c r="BU215" s="72">
        <f>Tableau2[[#This Row],['[nb_enfants']]]+Tableau2[[#This Row],['[nb_adultes']]]</f>
        <v>2</v>
      </c>
      <c r="BV215" s="72">
        <f>Tableau2[[#This Row],['[taille_totale_groupe']]]</f>
        <v>2</v>
      </c>
      <c r="BW215" s="37">
        <v>0</v>
      </c>
      <c r="BX215" s="37">
        <v>2</v>
      </c>
      <c r="BY215" s="35" t="s">
        <v>1666</v>
      </c>
      <c r="BZ215" s="35">
        <v>1</v>
      </c>
      <c r="CA215" s="35">
        <v>1</v>
      </c>
      <c r="CB215" s="35">
        <v>0</v>
      </c>
      <c r="CC215" s="35">
        <v>1</v>
      </c>
      <c r="CD215" s="35">
        <v>0</v>
      </c>
      <c r="CE215" s="35">
        <v>0</v>
      </c>
      <c r="CF215" s="35">
        <v>0</v>
      </c>
      <c r="CG215" s="35">
        <v>0</v>
      </c>
      <c r="CH215" s="35">
        <v>1</v>
      </c>
      <c r="CI215" s="35">
        <v>0</v>
      </c>
      <c r="CJ215" s="35">
        <v>0</v>
      </c>
      <c r="CK215" s="35">
        <v>0</v>
      </c>
      <c r="CL215" s="35">
        <v>0</v>
      </c>
      <c r="CO215" s="35" t="s">
        <v>1291</v>
      </c>
      <c r="CP215" s="35">
        <v>6</v>
      </c>
      <c r="CQ215" s="35" t="s">
        <v>1765</v>
      </c>
      <c r="CR215" s="35">
        <v>0</v>
      </c>
      <c r="CS215" s="35">
        <v>0</v>
      </c>
      <c r="CT215" s="35">
        <v>0</v>
      </c>
      <c r="CU215" s="35">
        <v>1</v>
      </c>
      <c r="CV215" s="35">
        <v>1</v>
      </c>
      <c r="CW215" s="35">
        <v>1</v>
      </c>
      <c r="CX215" s="35">
        <v>1</v>
      </c>
      <c r="CY215" s="35">
        <v>0</v>
      </c>
      <c r="CZ215" s="35">
        <v>0</v>
      </c>
      <c r="DA215" s="35">
        <v>0</v>
      </c>
      <c r="DB215" s="35">
        <v>0</v>
      </c>
      <c r="DC215" s="35">
        <v>0</v>
      </c>
      <c r="DD215" s="35">
        <v>0</v>
      </c>
      <c r="DG215" s="35" t="s">
        <v>1431</v>
      </c>
      <c r="DH215" s="35" t="s">
        <v>1431</v>
      </c>
      <c r="DO215" s="35" t="s">
        <v>1793</v>
      </c>
      <c r="DP215" s="35">
        <v>1</v>
      </c>
      <c r="DQ215" s="35">
        <v>0</v>
      </c>
      <c r="DR215" s="35">
        <v>0</v>
      </c>
      <c r="DS215" s="35">
        <v>0</v>
      </c>
      <c r="DT215" s="35">
        <v>0</v>
      </c>
      <c r="DU215" s="35">
        <v>0</v>
      </c>
      <c r="DV215" s="35">
        <v>0</v>
      </c>
      <c r="DW215" s="35">
        <v>0</v>
      </c>
      <c r="DX215" s="35">
        <v>1</v>
      </c>
      <c r="DY215" s="35">
        <v>1</v>
      </c>
      <c r="DZ215" s="35">
        <v>0</v>
      </c>
      <c r="EA215" s="35">
        <v>0</v>
      </c>
      <c r="EB215" s="35">
        <v>0</v>
      </c>
      <c r="EC215" s="35">
        <v>0</v>
      </c>
      <c r="ED215" s="35">
        <v>0</v>
      </c>
      <c r="EE215" s="35">
        <v>0</v>
      </c>
      <c r="EF215" s="35" t="s">
        <v>1431</v>
      </c>
      <c r="EL215" s="35">
        <v>4</v>
      </c>
      <c r="EM215" s="35">
        <v>4</v>
      </c>
      <c r="EN215" s="35">
        <v>4</v>
      </c>
      <c r="EO215" s="35">
        <v>4</v>
      </c>
      <c r="EP215" s="35">
        <v>4</v>
      </c>
      <c r="EQ215" s="35">
        <v>4</v>
      </c>
      <c r="ER215" s="35">
        <v>4</v>
      </c>
      <c r="ES215" s="35">
        <v>4</v>
      </c>
      <c r="ET215" s="35">
        <v>2</v>
      </c>
      <c r="EU215" s="35">
        <v>3</v>
      </c>
      <c r="EV215" s="35">
        <v>4</v>
      </c>
      <c r="EW215" s="35">
        <v>4</v>
      </c>
      <c r="EX215" s="35">
        <v>4</v>
      </c>
      <c r="EY215" s="35">
        <v>4</v>
      </c>
      <c r="EZ215" s="35">
        <v>4</v>
      </c>
      <c r="FA215" s="35">
        <v>1</v>
      </c>
      <c r="FB215" s="35">
        <v>1</v>
      </c>
      <c r="FC215" s="35" t="s">
        <v>1599</v>
      </c>
      <c r="FD215" s="35" t="s">
        <v>1599</v>
      </c>
      <c r="FE215" s="35">
        <v>1</v>
      </c>
      <c r="FF215" s="35" t="s">
        <v>1599</v>
      </c>
      <c r="FG215" s="35" t="s">
        <v>1599</v>
      </c>
      <c r="FH215" s="35" t="s">
        <v>1881</v>
      </c>
      <c r="FI215" s="35" t="s">
        <v>54</v>
      </c>
      <c r="FJ215"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touriste</v>
      </c>
      <c r="FK215" s="48" t="str">
        <f>IF(Tableau2[[#This Row],['[tour_exc']]]="excursionniste","exc",IF(Tableau2[[#This Row],['[categorie_corrige']]]="Itinérant","iti","tour"))</f>
        <v>tour</v>
      </c>
      <c r="FL215" s="48" t="str">
        <f>CONCATENATE(Tableau2[[#This Row],['[id_troncon']]],"-",Tableau2[[#This Row],['[profil']]])</f>
        <v>1-tour</v>
      </c>
      <c r="FM215" s="37">
        <v>10</v>
      </c>
      <c r="FN215" s="72">
        <v>10</v>
      </c>
      <c r="FO215" s="35" t="s">
        <v>1324</v>
      </c>
      <c r="FR215" s="48" t="s">
        <v>2024</v>
      </c>
      <c r="FS215" s="48" t="str">
        <f>IF(AND(ISTEXT(Tableau2[[#This Row],['[mode_heb_regroupe']]]),Tableau2[[#This Row],['[mode_heb_regroupe']]]="Non marchand"),"Non marchand",IF(AND(ISTEXT(Tableau2[[#This Row],['[mode_heb_regroupe']]]),Tableau2[[#This Row],['[mode_heb_regroupe']]]&lt;&gt;"Non marchand"),"Marchand",""))</f>
        <v>Marchand</v>
      </c>
      <c r="FT215" s="35" t="s">
        <v>1320</v>
      </c>
      <c r="FU215" s="37">
        <v>5</v>
      </c>
      <c r="FV215" s="35" t="s">
        <v>838</v>
      </c>
      <c r="FY215" s="60" t="str">
        <f>IF(ISNUMBER(Tableau2[[#This Row],['[distance_heb_enq']]]),Tableau2[[#This Row],['[distance_heb_enq']]]*(1.1+0.3*EXP(-Tableau2[[#This Row],['[distance_heb_enq']]]/20)),"")</f>
        <v/>
      </c>
      <c r="FZ215" s="35" t="s">
        <v>1296</v>
      </c>
      <c r="GB215" s="35" t="s">
        <v>1284</v>
      </c>
      <c r="GD215" s="35">
        <v>150</v>
      </c>
      <c r="GE215" s="35" t="s">
        <v>1421</v>
      </c>
      <c r="GF215" s="35" t="s">
        <v>1569</v>
      </c>
      <c r="GH215" s="48">
        <v>11</v>
      </c>
      <c r="GI215" s="35" t="s">
        <v>1570</v>
      </c>
      <c r="GK215" s="48">
        <v>1</v>
      </c>
      <c r="GL215" s="35" t="s">
        <v>1421</v>
      </c>
      <c r="GM215" s="35" t="s">
        <v>1349</v>
      </c>
      <c r="GN215" s="35" t="s">
        <v>201</v>
      </c>
      <c r="GO215" s="35">
        <v>0</v>
      </c>
      <c r="GP215" s="35">
        <v>1</v>
      </c>
      <c r="GQ215" s="35">
        <v>0</v>
      </c>
      <c r="GR215" s="35">
        <v>0</v>
      </c>
      <c r="GS215" s="35">
        <v>0</v>
      </c>
      <c r="GT215" s="35">
        <v>0</v>
      </c>
      <c r="GU215" s="35">
        <v>0</v>
      </c>
      <c r="GV215" s="35">
        <v>0</v>
      </c>
      <c r="GW215" s="35">
        <v>0</v>
      </c>
      <c r="GY215" s="48"/>
      <c r="HB215" s="48" t="str">
        <f>IF(ISNUMBER(Tableau2[[#This Row],['[tour_dep_to']]]),Tableau2[[#This Row],['[tour_dep_to']]]/Tableau2[[#This Row],['[tour_to_nb_jour']]],"")</f>
        <v/>
      </c>
      <c r="HE215" s="20"/>
      <c r="HF215" s="48" t="str">
        <f>IF(AND(ISTEXT(Tableau2[[#This Row],['[intention_dep']]]),Tableau2[[#This Row],['[tour_exc']]]="excursionniste"),Tableau2[[#This Row],['[intention_dep']]],"")</f>
        <v/>
      </c>
      <c r="HG215" s="48" t="str">
        <f>IF(AND(ISTEXT(Tableau2[[#This Row],['[intention_dep']]]),Tableau2[[#This Row],['[tour_exc']]]="touriste"),Tableau2[[#This Row],['[intention_dep']]],"")</f>
        <v/>
      </c>
      <c r="HJ215" s="20">
        <v>5</v>
      </c>
      <c r="HN215" s="20">
        <v>20</v>
      </c>
      <c r="HO215" s="20"/>
      <c r="HP215" s="20">
        <v>5</v>
      </c>
      <c r="HQ215" s="20"/>
      <c r="HR215" s="20" t="s">
        <v>1599</v>
      </c>
      <c r="HS215" s="20"/>
      <c r="HT215" s="20" t="s">
        <v>1599</v>
      </c>
      <c r="HU215" s="20"/>
      <c r="HX215" s="20" t="s">
        <v>1599</v>
      </c>
      <c r="JW215"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pas exploitable</v>
      </c>
      <c r="JX215"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215" s="35" t="s">
        <v>1325</v>
      </c>
      <c r="KA215" s="35">
        <v>1</v>
      </c>
      <c r="KB215" s="35">
        <v>0</v>
      </c>
      <c r="KC215" s="35">
        <v>0</v>
      </c>
      <c r="KD215" s="35"/>
      <c r="KE215" s="48"/>
      <c r="KF215" s="35" t="s">
        <v>1571</v>
      </c>
      <c r="KG215" s="48"/>
      <c r="KH215" s="44">
        <v>69290</v>
      </c>
      <c r="KI215" s="35" t="s">
        <v>1281</v>
      </c>
      <c r="KL215" s="48" t="str">
        <f>IF(ISNUMBER(Tableau2[[#This Row],['[distance_domicile_enq']]]),Tableau2[[#This Row],['[distance_domicile_enq']]]*(1.1+0.3*EXP(-Tableau2[[#This Row],['[distance_domicile_enq']]]/20)),"")</f>
        <v/>
      </c>
      <c r="KN215" s="48"/>
      <c r="KO215" s="48"/>
      <c r="KP215" s="35">
        <v>47</v>
      </c>
      <c r="KQ215" s="35" t="s">
        <v>1282</v>
      </c>
      <c r="KR215" s="35" t="s">
        <v>1302</v>
      </c>
      <c r="KS215" s="35"/>
      <c r="KU215" s="35">
        <v>8500</v>
      </c>
      <c r="KW215" s="35" t="s">
        <v>1284</v>
      </c>
    </row>
    <row r="216" spans="1:311" x14ac:dyDescent="0.2">
      <c r="A216" s="35" t="s">
        <v>1612</v>
      </c>
      <c r="B216" s="35" t="s">
        <v>568</v>
      </c>
      <c r="C216" s="35" t="s">
        <v>446</v>
      </c>
      <c r="D216" s="60">
        <v>1</v>
      </c>
      <c r="E216" s="48">
        <f>Tableau2[[#This Row],['[taille_totale_groupe_corrige']]]/Tableau2[[#This Row],['[nb_repondant_groupe']]]</f>
        <v>2</v>
      </c>
      <c r="F216" s="48"/>
      <c r="G216" s="48" t="str">
        <f>CONCATENATE(Tableau2[[#This Row],['[id_site_enq']]],"-",Tableau2[[#This Row],['[date_enq_num']]],"-",Tableau2[[#This Row],['[categorie_corrige']]])</f>
        <v>1-43317-</v>
      </c>
      <c r="H216" s="61">
        <v>1</v>
      </c>
      <c r="I216" s="35">
        <v>1</v>
      </c>
      <c r="J216" s="35" t="s">
        <v>1054</v>
      </c>
      <c r="K216" s="36">
        <v>43317</v>
      </c>
      <c r="L216" s="37">
        <f t="shared" si="7"/>
        <v>43317</v>
      </c>
      <c r="M216" s="35">
        <v>13</v>
      </c>
      <c r="N216" s="35">
        <v>29</v>
      </c>
      <c r="P216" s="35">
        <v>1</v>
      </c>
      <c r="Q216" s="35">
        <v>1</v>
      </c>
      <c r="R216" s="60" t="str">
        <f>IF(OR(ISNUMBER(Tableau2[[#This Row],['[monvelo_musc']]]),ISNUMBER(Tableau2[[#This Row],['[monvelo_vae']]]),ISNUMBER(Tableau2[[#This Row],['[pret_musc']]]),ISNUMBER(Tableau2[[#This Row],['[pret_vae']]]),ISNUMBER(Tableau2[[#This Row],['[loc_vae']]]),ISNUMBER(Tableau2[[#This Row],['[loc_musc']]])),SUM(Tableau2[[#This Row],['[monvelo_musc']]:['[loc_vae']]]),"")</f>
        <v/>
      </c>
      <c r="S216" s="60" t="str">
        <f>IF(OR(ISNUMBER(Tableau2[[#This Row],['[monvelo_vae']]]),ISNUMBER(Tableau2[[#This Row],['[pret_vae']]]),ISNUMBER(Tableau2[[#This Row],['[loc_vae']]])),Tableau2[[#This Row],['[monvelo_vae']]]+Tableau2[[#This Row],['[pret_vae']]]+Tableau2[[#This Row],['[loc_vae']]],"")</f>
        <v/>
      </c>
      <c r="T216" s="60" t="str">
        <f>IF(OR(ISNUMBER(Tableau2[[#This Row],['[monvelo_musc']]]),ISNUMBER(Tableau2[[#This Row],['[pret_musc']]]),ISNUMBER(Tableau2[[#This Row],['[loc_musc']]])),Tableau2[[#This Row],['[monvelo_musc']]]+Tableau2[[#This Row],['[pret_musc']]]+Tableau2[[#This Row],['[loc_musc']]],"")</f>
        <v/>
      </c>
      <c r="U216" s="60" t="str">
        <f>IF(OR(ISNUMBER(Tableau2[[#This Row],['[loc_musc']]]),ISNUMBER(Tableau2[[#This Row],['[loc_vae']]])),Tableau2[[#This Row],['[loc_musc']]]+Tableau2[[#This Row],['[loc_vae']]],"")</f>
        <v/>
      </c>
      <c r="AL216" s="35" t="s">
        <v>1285</v>
      </c>
      <c r="AM216" s="48" t="s">
        <v>1285</v>
      </c>
      <c r="AN216" s="35" t="s">
        <v>52</v>
      </c>
      <c r="AP216" s="37">
        <v>30</v>
      </c>
      <c r="AQ216" s="72">
        <v>30</v>
      </c>
      <c r="AR216" s="72">
        <v>30</v>
      </c>
      <c r="AS216" s="72">
        <f>Tableau2[[#This Row],['[km_sortie_corrige']]]*Tableau2[[#This Row],['[coef_red']]]</f>
        <v>0</v>
      </c>
      <c r="AT216" s="72">
        <f>Tableau2[[#This Row],['[km_sortie_corrige']]]*Tableau2[[#This Row],['[coef_red']]]*IF(Tableau2[[#This Row],['[type_trajet']]]="Boucle",0.4,1)</f>
        <v>0</v>
      </c>
      <c r="AU216" s="35" t="s">
        <v>1286</v>
      </c>
      <c r="AW216" s="35" t="s">
        <v>1327</v>
      </c>
      <c r="AX216" s="35">
        <v>0</v>
      </c>
      <c r="AY216" s="35">
        <v>0</v>
      </c>
      <c r="AZ216" s="35">
        <v>0</v>
      </c>
      <c r="BA216" s="35">
        <v>0</v>
      </c>
      <c r="BB216" s="35">
        <v>0</v>
      </c>
      <c r="BC216" s="35">
        <v>1</v>
      </c>
      <c r="BD216" s="35">
        <v>0</v>
      </c>
      <c r="BE216" s="35">
        <v>0</v>
      </c>
      <c r="BH216" s="37">
        <v>600</v>
      </c>
      <c r="BI216" s="48" t="str">
        <f>IF(OR(Tableau2[[#This Row],['[type_groupe']]]="En famille",Tableau2[[#This Row],['[type_groupe']]]="Avec des amis",Tableau2[[#This Row],['[type_groupe']]]="En club",Tableau2[[#This Row],['[type_groupe']]]="En groupe avec une agence ou TO"),"En groupe",Tableau2[[#This Row],['[type_groupe']]])</f>
        <v>En groupe</v>
      </c>
      <c r="BJ216"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groupe</v>
      </c>
      <c r="BK216" s="35" t="s">
        <v>1287</v>
      </c>
      <c r="BL216" s="35">
        <v>0</v>
      </c>
      <c r="BM216" s="35">
        <v>0</v>
      </c>
      <c r="BN216" s="35">
        <v>1</v>
      </c>
      <c r="BO216" s="35">
        <v>0</v>
      </c>
      <c r="BP216" s="35">
        <v>0</v>
      </c>
      <c r="BQ216" s="35">
        <v>0</v>
      </c>
      <c r="BR216" s="35">
        <v>0</v>
      </c>
      <c r="BU216" s="72">
        <f>Tableau2[[#This Row],['[nb_enfants']]]+Tableau2[[#This Row],['[nb_adultes']]]</f>
        <v>2</v>
      </c>
      <c r="BV216" s="72">
        <f>Tableau2[[#This Row],['[taille_totale_groupe']]]</f>
        <v>2</v>
      </c>
      <c r="BW216" s="37">
        <v>0</v>
      </c>
      <c r="BX216" s="37">
        <v>2</v>
      </c>
      <c r="BY216" s="35" t="s">
        <v>1682</v>
      </c>
      <c r="BZ216" s="35">
        <v>1</v>
      </c>
      <c r="CA216" s="35">
        <v>1</v>
      </c>
      <c r="CB216" s="35">
        <v>1</v>
      </c>
      <c r="CC216" s="35">
        <v>1</v>
      </c>
      <c r="CD216" s="35">
        <v>1</v>
      </c>
      <c r="CE216" s="35">
        <v>0</v>
      </c>
      <c r="CF216" s="35">
        <v>0</v>
      </c>
      <c r="CG216" s="35">
        <v>0</v>
      </c>
      <c r="CH216" s="35">
        <v>1</v>
      </c>
      <c r="CI216" s="35">
        <v>0</v>
      </c>
      <c r="CJ216" s="35">
        <v>0</v>
      </c>
      <c r="CK216" s="35">
        <v>1</v>
      </c>
      <c r="CL216" s="35">
        <v>0</v>
      </c>
      <c r="CO216" s="35" t="s">
        <v>1291</v>
      </c>
      <c r="CP216" s="35">
        <v>10</v>
      </c>
      <c r="CQ216" s="35" t="s">
        <v>1751</v>
      </c>
      <c r="CR216" s="35">
        <v>1</v>
      </c>
      <c r="CS216" s="35">
        <v>0</v>
      </c>
      <c r="CT216" s="35">
        <v>0</v>
      </c>
      <c r="CU216" s="35">
        <v>1</v>
      </c>
      <c r="CV216" s="35">
        <v>0</v>
      </c>
      <c r="CW216" s="35">
        <v>1</v>
      </c>
      <c r="CX216" s="35">
        <v>0</v>
      </c>
      <c r="CY216" s="35">
        <v>0</v>
      </c>
      <c r="CZ216" s="35">
        <v>0</v>
      </c>
      <c r="DA216" s="35">
        <v>0</v>
      </c>
      <c r="DB216" s="35">
        <v>0</v>
      </c>
      <c r="DC216" s="35">
        <v>0</v>
      </c>
      <c r="DD216" s="35">
        <v>0</v>
      </c>
      <c r="DO216" s="35" t="s">
        <v>1854</v>
      </c>
      <c r="DP216" s="35">
        <v>1</v>
      </c>
      <c r="DQ216" s="35">
        <v>0</v>
      </c>
      <c r="DR216" s="35">
        <v>1</v>
      </c>
      <c r="DS216" s="35">
        <v>0</v>
      </c>
      <c r="DT216" s="35">
        <v>0</v>
      </c>
      <c r="DU216" s="35">
        <v>0</v>
      </c>
      <c r="DV216" s="35">
        <v>0</v>
      </c>
      <c r="DW216" s="35">
        <v>0</v>
      </c>
      <c r="DX216" s="35">
        <v>1</v>
      </c>
      <c r="DY216" s="35">
        <v>0</v>
      </c>
      <c r="DZ216" s="35">
        <v>0</v>
      </c>
      <c r="EA216" s="35">
        <v>0</v>
      </c>
      <c r="EB216" s="35">
        <v>1</v>
      </c>
      <c r="EC216" s="35">
        <v>1</v>
      </c>
      <c r="ED216" s="35">
        <v>0</v>
      </c>
      <c r="EE216" s="35">
        <v>0</v>
      </c>
      <c r="EL216" s="35" t="s">
        <v>1599</v>
      </c>
      <c r="EM216" s="35" t="s">
        <v>1599</v>
      </c>
      <c r="EN216" s="35" t="s">
        <v>1599</v>
      </c>
      <c r="EO216" s="35" t="s">
        <v>1599</v>
      </c>
      <c r="EP216" s="35" t="s">
        <v>1599</v>
      </c>
      <c r="EQ216" s="35" t="s">
        <v>1599</v>
      </c>
      <c r="ER216" s="35" t="s">
        <v>1599</v>
      </c>
      <c r="ES216" s="35" t="s">
        <v>1599</v>
      </c>
      <c r="ET216" s="35" t="s">
        <v>1599</v>
      </c>
      <c r="EU216" s="35" t="s">
        <v>1599</v>
      </c>
      <c r="EV216" s="35" t="s">
        <v>1599</v>
      </c>
      <c r="EW216" s="35" t="s">
        <v>1599</v>
      </c>
      <c r="EX216" s="35" t="s">
        <v>1599</v>
      </c>
      <c r="EY216" s="35" t="s">
        <v>1599</v>
      </c>
      <c r="EZ216" s="35" t="s">
        <v>1599</v>
      </c>
      <c r="FA216" s="35" t="s">
        <v>1599</v>
      </c>
      <c r="FB216" s="35" t="s">
        <v>1599</v>
      </c>
      <c r="FC216" s="35" t="s">
        <v>1599</v>
      </c>
      <c r="FD216" s="35" t="s">
        <v>1599</v>
      </c>
      <c r="FE216" s="35" t="s">
        <v>1599</v>
      </c>
      <c r="FF216" s="35" t="s">
        <v>1599</v>
      </c>
      <c r="FG216" s="35" t="s">
        <v>1599</v>
      </c>
      <c r="FI216" s="35" t="s">
        <v>54</v>
      </c>
      <c r="FJ216"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touriste</v>
      </c>
      <c r="FK216" s="48" t="str">
        <f>IF(Tableau2[[#This Row],['[tour_exc']]]="excursionniste","exc",IF(Tableau2[[#This Row],['[categorie_corrige']]]="Itinérant","iti","tour"))</f>
        <v>tour</v>
      </c>
      <c r="FL216" s="48" t="str">
        <f>CONCATENATE(Tableau2[[#This Row],['[id_troncon']]],"-",Tableau2[[#This Row],['[profil']]])</f>
        <v>1-tour</v>
      </c>
      <c r="FM216" s="37">
        <v>14</v>
      </c>
      <c r="FN216" s="72">
        <v>14</v>
      </c>
      <c r="FO216" s="35" t="s">
        <v>1439</v>
      </c>
      <c r="FR216" s="48" t="s">
        <v>2023</v>
      </c>
      <c r="FS216" s="48" t="str">
        <f>IF(AND(ISTEXT(Tableau2[[#This Row],['[mode_heb_regroupe']]]),Tableau2[[#This Row],['[mode_heb_regroupe']]]="Non marchand"),"Non marchand",IF(AND(ISTEXT(Tableau2[[#This Row],['[mode_heb_regroupe']]]),Tableau2[[#This Row],['[mode_heb_regroupe']]]&lt;&gt;"Non marchand"),"Marchand",""))</f>
        <v>Marchand</v>
      </c>
      <c r="FT216" s="35" t="s">
        <v>1320</v>
      </c>
      <c r="FU216" s="37">
        <v>5</v>
      </c>
      <c r="FY216" s="60" t="str">
        <f>IF(ISNUMBER(Tableau2[[#This Row],['[distance_heb_enq']]]),Tableau2[[#This Row],['[distance_heb_enq']]]*(1.1+0.3*EXP(-Tableau2[[#This Row],['[distance_heb_enq']]]/20)),"")</f>
        <v/>
      </c>
      <c r="FZ216" s="35" t="s">
        <v>1317</v>
      </c>
      <c r="GB216" s="35" t="s">
        <v>1284</v>
      </c>
      <c r="GM216" s="35"/>
      <c r="GN216" s="35" t="s">
        <v>1326</v>
      </c>
      <c r="GO216" s="35">
        <v>0</v>
      </c>
      <c r="GP216" s="35">
        <v>0</v>
      </c>
      <c r="GQ216" s="35">
        <v>1</v>
      </c>
      <c r="GR216" s="35">
        <v>0</v>
      </c>
      <c r="GS216" s="35">
        <v>0</v>
      </c>
      <c r="GT216" s="35">
        <v>0</v>
      </c>
      <c r="GU216" s="35">
        <v>0</v>
      </c>
      <c r="GV216" s="35">
        <v>0</v>
      </c>
      <c r="GW216" s="35">
        <v>0</v>
      </c>
      <c r="GY216" s="48"/>
      <c r="HB216" s="48" t="str">
        <f>IF(ISNUMBER(Tableau2[[#This Row],['[tour_dep_to']]]),Tableau2[[#This Row],['[tour_dep_to']]]/Tableau2[[#This Row],['[tour_to_nb_jour']]],"")</f>
        <v/>
      </c>
      <c r="HE216" s="20"/>
      <c r="HF216" s="48" t="str">
        <f>IF(AND(ISTEXT(Tableau2[[#This Row],['[intention_dep']]]),Tableau2[[#This Row],['[tour_exc']]]="excursionniste"),Tableau2[[#This Row],['[intention_dep']]],"")</f>
        <v/>
      </c>
      <c r="HG216" s="48" t="str">
        <f>IF(AND(ISTEXT(Tableau2[[#This Row],['[intention_dep']]]),Tableau2[[#This Row],['[tour_exc']]]="touriste"),Tableau2[[#This Row],['[intention_dep']]],"")</f>
        <v/>
      </c>
      <c r="HJ216" s="20">
        <v>50</v>
      </c>
      <c r="HN216" s="20" t="s">
        <v>1599</v>
      </c>
      <c r="HO216" s="20"/>
      <c r="HP216" s="20" t="s">
        <v>1599</v>
      </c>
      <c r="HQ216" s="20"/>
      <c r="HR216" s="20" t="s">
        <v>1599</v>
      </c>
      <c r="HS216" s="20"/>
      <c r="HT216" s="20" t="s">
        <v>1599</v>
      </c>
      <c r="HU216" s="20"/>
      <c r="HX216" s="20" t="s">
        <v>1599</v>
      </c>
      <c r="JW216"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pas exploitable</v>
      </c>
      <c r="JX216"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216" s="35" t="s">
        <v>1599</v>
      </c>
      <c r="KA216" s="35"/>
      <c r="KB216" s="35"/>
      <c r="KC216" s="35"/>
      <c r="KD216" s="35"/>
      <c r="KE216" s="48"/>
      <c r="KG216" s="48"/>
      <c r="KH216" s="44"/>
      <c r="KI216" s="35" t="s">
        <v>1463</v>
      </c>
      <c r="KL216" s="48" t="str">
        <f>IF(ISNUMBER(Tableau2[[#This Row],['[distance_domicile_enq']]]),Tableau2[[#This Row],['[distance_domicile_enq']]]*(1.1+0.3*EXP(-Tableau2[[#This Row],['[distance_domicile_enq']]]/20)),"")</f>
        <v/>
      </c>
      <c r="KN216" s="48"/>
      <c r="KO216" s="48"/>
      <c r="KP216" s="35">
        <v>64</v>
      </c>
      <c r="KQ216" s="35" t="s">
        <v>1282</v>
      </c>
      <c r="KR216" s="35" t="s">
        <v>1283</v>
      </c>
      <c r="KS216" s="35"/>
      <c r="KW216" s="35" t="s">
        <v>1284</v>
      </c>
    </row>
    <row r="217" spans="1:311" x14ac:dyDescent="0.2">
      <c r="A217" s="35" t="s">
        <v>1612</v>
      </c>
      <c r="B217" s="35" t="s">
        <v>568</v>
      </c>
      <c r="C217" s="35" t="s">
        <v>449</v>
      </c>
      <c r="D217" s="60">
        <v>1</v>
      </c>
      <c r="E217" s="48">
        <f>Tableau2[[#This Row],['[taille_totale_groupe_corrige']]]/Tableau2[[#This Row],['[nb_repondant_groupe']]]</f>
        <v>2</v>
      </c>
      <c r="F217" s="48"/>
      <c r="G217" s="48" t="str">
        <f>CONCATENATE(Tableau2[[#This Row],['[id_site_enq']]],"-",Tableau2[[#This Row],['[date_enq_num']]],"-",Tableau2[[#This Row],['[categorie_corrige']]])</f>
        <v>1-43317-</v>
      </c>
      <c r="H217" s="61">
        <v>1</v>
      </c>
      <c r="I217" s="35">
        <v>1</v>
      </c>
      <c r="J217" s="35" t="s">
        <v>1054</v>
      </c>
      <c r="K217" s="36">
        <v>43317</v>
      </c>
      <c r="L217" s="37">
        <f t="shared" si="7"/>
        <v>43317</v>
      </c>
      <c r="M217" s="35">
        <v>13</v>
      </c>
      <c r="N217" s="35">
        <v>29</v>
      </c>
      <c r="P217" s="35">
        <v>1</v>
      </c>
      <c r="Q217" s="35">
        <v>1</v>
      </c>
      <c r="R217" s="60" t="str">
        <f>IF(OR(ISNUMBER(Tableau2[[#This Row],['[monvelo_musc']]]),ISNUMBER(Tableau2[[#This Row],['[monvelo_vae']]]),ISNUMBER(Tableau2[[#This Row],['[pret_musc']]]),ISNUMBER(Tableau2[[#This Row],['[pret_vae']]]),ISNUMBER(Tableau2[[#This Row],['[loc_vae']]]),ISNUMBER(Tableau2[[#This Row],['[loc_musc']]])),SUM(Tableau2[[#This Row],['[monvelo_musc']]:['[loc_vae']]]),"")</f>
        <v/>
      </c>
      <c r="S217" s="60" t="str">
        <f>IF(OR(ISNUMBER(Tableau2[[#This Row],['[monvelo_vae']]]),ISNUMBER(Tableau2[[#This Row],['[pret_vae']]]),ISNUMBER(Tableau2[[#This Row],['[loc_vae']]])),Tableau2[[#This Row],['[monvelo_vae']]]+Tableau2[[#This Row],['[pret_vae']]]+Tableau2[[#This Row],['[loc_vae']]],"")</f>
        <v/>
      </c>
      <c r="T217" s="60" t="str">
        <f>IF(OR(ISNUMBER(Tableau2[[#This Row],['[monvelo_musc']]]),ISNUMBER(Tableau2[[#This Row],['[pret_musc']]]),ISNUMBER(Tableau2[[#This Row],['[loc_musc']]])),Tableau2[[#This Row],['[monvelo_musc']]]+Tableau2[[#This Row],['[pret_musc']]]+Tableau2[[#This Row],['[loc_musc']]],"")</f>
        <v/>
      </c>
      <c r="U217" s="60" t="str">
        <f>IF(OR(ISNUMBER(Tableau2[[#This Row],['[loc_musc']]]),ISNUMBER(Tableau2[[#This Row],['[loc_vae']]])),Tableau2[[#This Row],['[loc_musc']]]+Tableau2[[#This Row],['[loc_vae']]],"")</f>
        <v/>
      </c>
      <c r="AL217" s="35" t="s">
        <v>1285</v>
      </c>
      <c r="AM217" s="48" t="s">
        <v>1285</v>
      </c>
      <c r="AN217" s="35" t="s">
        <v>52</v>
      </c>
      <c r="AP217" s="37">
        <v>30</v>
      </c>
      <c r="AQ217" s="72">
        <v>30</v>
      </c>
      <c r="AR217" s="72">
        <v>30</v>
      </c>
      <c r="AS217" s="72">
        <f>Tableau2[[#This Row],['[km_sortie_corrige']]]*Tableau2[[#This Row],['[coef_red']]]</f>
        <v>0</v>
      </c>
      <c r="AT217" s="72">
        <f>Tableau2[[#This Row],['[km_sortie_corrige']]]*Tableau2[[#This Row],['[coef_red']]]*IF(Tableau2[[#This Row],['[type_trajet']]]="Boucle",0.4,1)</f>
        <v>0</v>
      </c>
      <c r="AU217" s="35" t="s">
        <v>1286</v>
      </c>
      <c r="AW217" s="35" t="s">
        <v>1277</v>
      </c>
      <c r="AX217" s="35">
        <v>1</v>
      </c>
      <c r="AY217" s="35">
        <v>0</v>
      </c>
      <c r="AZ217" s="35">
        <v>0</v>
      </c>
      <c r="BA217" s="35">
        <v>0</v>
      </c>
      <c r="BB217" s="35">
        <v>0</v>
      </c>
      <c r="BC217" s="35">
        <v>0</v>
      </c>
      <c r="BD217" s="35">
        <v>0</v>
      </c>
      <c r="BE217" s="35">
        <v>0</v>
      </c>
      <c r="BH217" s="37">
        <v>5</v>
      </c>
      <c r="BI217" s="48" t="str">
        <f>IF(OR(Tableau2[[#This Row],['[type_groupe']]]="En famille",Tableau2[[#This Row],['[type_groupe']]]="Avec des amis",Tableau2[[#This Row],['[type_groupe']]]="En club",Tableau2[[#This Row],['[type_groupe']]]="En groupe avec une agence ou TO"),"En groupe",Tableau2[[#This Row],['[type_groupe']]])</f>
        <v>En couple</v>
      </c>
      <c r="BJ217"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couple</v>
      </c>
      <c r="BK217" s="35" t="s">
        <v>1311</v>
      </c>
      <c r="BL217" s="35">
        <v>0</v>
      </c>
      <c r="BM217" s="35">
        <v>1</v>
      </c>
      <c r="BN217" s="35">
        <v>0</v>
      </c>
      <c r="BO217" s="35">
        <v>0</v>
      </c>
      <c r="BP217" s="35">
        <v>0</v>
      </c>
      <c r="BQ217" s="35">
        <v>0</v>
      </c>
      <c r="BR217" s="35">
        <v>0</v>
      </c>
      <c r="BU217" s="72">
        <f>Tableau2[[#This Row],['[nb_enfants']]]+Tableau2[[#This Row],['[nb_adultes']]]</f>
        <v>2</v>
      </c>
      <c r="BV217" s="72">
        <f>Tableau2[[#This Row],['[taille_totale_groupe']]]</f>
        <v>2</v>
      </c>
      <c r="BW217" s="37">
        <v>0</v>
      </c>
      <c r="BX217" s="37">
        <v>2</v>
      </c>
      <c r="BY217" s="35" t="s">
        <v>1669</v>
      </c>
      <c r="BZ217" s="35">
        <v>0</v>
      </c>
      <c r="CA217" s="35">
        <v>1</v>
      </c>
      <c r="CB217" s="35">
        <v>0</v>
      </c>
      <c r="CC217" s="35">
        <v>0</v>
      </c>
      <c r="CD217" s="35">
        <v>1</v>
      </c>
      <c r="CE217" s="35">
        <v>0</v>
      </c>
      <c r="CF217" s="35">
        <v>0</v>
      </c>
      <c r="CG217" s="35">
        <v>0</v>
      </c>
      <c r="CH217" s="35">
        <v>0</v>
      </c>
      <c r="CI217" s="35">
        <v>0</v>
      </c>
      <c r="CJ217" s="35">
        <v>1</v>
      </c>
      <c r="CK217" s="35">
        <v>0</v>
      </c>
      <c r="CL217" s="35">
        <v>0</v>
      </c>
      <c r="CO217" s="35" t="s">
        <v>1291</v>
      </c>
      <c r="CP217" s="35">
        <v>10</v>
      </c>
      <c r="CQ217" s="35" t="s">
        <v>1745</v>
      </c>
      <c r="CR217" s="35">
        <v>0</v>
      </c>
      <c r="CS217" s="35">
        <v>0</v>
      </c>
      <c r="CT217" s="35">
        <v>0</v>
      </c>
      <c r="CU217" s="35">
        <v>1</v>
      </c>
      <c r="CV217" s="35">
        <v>0</v>
      </c>
      <c r="CW217" s="35">
        <v>0</v>
      </c>
      <c r="CX217" s="35">
        <v>0</v>
      </c>
      <c r="CY217" s="35">
        <v>0</v>
      </c>
      <c r="CZ217" s="35">
        <v>0</v>
      </c>
      <c r="DA217" s="35">
        <v>0</v>
      </c>
      <c r="DB217" s="35">
        <v>1</v>
      </c>
      <c r="DC217" s="35">
        <v>0</v>
      </c>
      <c r="DD217" s="35">
        <v>0</v>
      </c>
      <c r="DO217" s="35" t="s">
        <v>1851</v>
      </c>
      <c r="DP217" s="35">
        <v>0</v>
      </c>
      <c r="DQ217" s="35">
        <v>0</v>
      </c>
      <c r="DR217" s="35">
        <v>0</v>
      </c>
      <c r="DS217" s="35">
        <v>0</v>
      </c>
      <c r="DT217" s="35">
        <v>0</v>
      </c>
      <c r="DU217" s="35">
        <v>0</v>
      </c>
      <c r="DV217" s="35">
        <v>0</v>
      </c>
      <c r="DW217" s="35">
        <v>0</v>
      </c>
      <c r="DX217" s="35">
        <v>1</v>
      </c>
      <c r="DY217" s="35">
        <v>1</v>
      </c>
      <c r="DZ217" s="35">
        <v>1</v>
      </c>
      <c r="EA217" s="35">
        <v>0</v>
      </c>
      <c r="EB217" s="35">
        <v>0</v>
      </c>
      <c r="EC217" s="35">
        <v>0</v>
      </c>
      <c r="ED217" s="35">
        <v>0</v>
      </c>
      <c r="EE217" s="35">
        <v>0</v>
      </c>
      <c r="EF217" s="35" t="s">
        <v>1572</v>
      </c>
      <c r="EL217" s="35">
        <v>4</v>
      </c>
      <c r="EM217" s="35">
        <v>4</v>
      </c>
      <c r="EN217" s="35">
        <v>2</v>
      </c>
      <c r="EO217" s="35">
        <v>4</v>
      </c>
      <c r="EP217" s="35">
        <v>4</v>
      </c>
      <c r="EQ217" s="35">
        <v>4</v>
      </c>
      <c r="ER217" s="35">
        <v>4</v>
      </c>
      <c r="ES217" s="35">
        <v>4</v>
      </c>
      <c r="ET217" s="35">
        <v>4</v>
      </c>
      <c r="EU217" s="35">
        <v>4</v>
      </c>
      <c r="EV217" s="35" t="s">
        <v>1599</v>
      </c>
      <c r="EW217" s="35" t="s">
        <v>1599</v>
      </c>
      <c r="EX217" s="35" t="s">
        <v>1599</v>
      </c>
      <c r="EY217" s="35" t="s">
        <v>1599</v>
      </c>
      <c r="EZ217" s="35" t="s">
        <v>1599</v>
      </c>
      <c r="FA217" s="35">
        <v>3</v>
      </c>
      <c r="FB217" s="35" t="s">
        <v>1599</v>
      </c>
      <c r="FC217" s="35" t="s">
        <v>1599</v>
      </c>
      <c r="FD217" s="35" t="s">
        <v>1599</v>
      </c>
      <c r="FE217" s="35" t="s">
        <v>1599</v>
      </c>
      <c r="FF217" s="35" t="s">
        <v>1599</v>
      </c>
      <c r="FG217" s="35" t="s">
        <v>1599</v>
      </c>
      <c r="FH217" s="35" t="s">
        <v>1306</v>
      </c>
      <c r="FI217" s="35" t="s">
        <v>54</v>
      </c>
      <c r="FJ217"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touriste</v>
      </c>
      <c r="FK217" s="48" t="str">
        <f>IF(Tableau2[[#This Row],['[tour_exc']]]="excursionniste","exc",IF(Tableau2[[#This Row],['[categorie_corrige']]]="Itinérant","iti","tour"))</f>
        <v>tour</v>
      </c>
      <c r="FL217" s="48" t="str">
        <f>CONCATENATE(Tableau2[[#This Row],['[id_troncon']]],"-",Tableau2[[#This Row],['[profil']]])</f>
        <v>1-tour</v>
      </c>
      <c r="FM217" s="37">
        <v>7</v>
      </c>
      <c r="FN217" s="72">
        <v>7</v>
      </c>
      <c r="FO217" s="35" t="s">
        <v>1439</v>
      </c>
      <c r="FR217" s="48" t="s">
        <v>2023</v>
      </c>
      <c r="FS217" s="48" t="str">
        <f>IF(AND(ISTEXT(Tableau2[[#This Row],['[mode_heb_regroupe']]]),Tableau2[[#This Row],['[mode_heb_regroupe']]]="Non marchand"),"Non marchand",IF(AND(ISTEXT(Tableau2[[#This Row],['[mode_heb_regroupe']]]),Tableau2[[#This Row],['[mode_heb_regroupe']]]&lt;&gt;"Non marchand"),"Marchand",""))</f>
        <v>Marchand</v>
      </c>
      <c r="FT217" s="35" t="s">
        <v>54</v>
      </c>
      <c r="FU217" s="37">
        <v>10</v>
      </c>
      <c r="FV217" s="35" t="s">
        <v>1573</v>
      </c>
      <c r="FY217" s="60" t="str">
        <f>IF(ISNUMBER(Tableau2[[#This Row],['[distance_heb_enq']]]),Tableau2[[#This Row],['[distance_heb_enq']]]*(1.1+0.3*EXP(-Tableau2[[#This Row],['[distance_heb_enq']]]/20)),"")</f>
        <v/>
      </c>
      <c r="FZ217" s="35" t="s">
        <v>1343</v>
      </c>
      <c r="GB217" s="35" t="s">
        <v>1284</v>
      </c>
      <c r="GD217" s="35">
        <v>150</v>
      </c>
      <c r="GE217" s="35" t="s">
        <v>837</v>
      </c>
      <c r="GH217" s="48">
        <v>1</v>
      </c>
      <c r="GK217" s="48">
        <v>22</v>
      </c>
      <c r="GL217" s="35" t="s">
        <v>897</v>
      </c>
      <c r="GM217" s="35" t="s">
        <v>1298</v>
      </c>
      <c r="GN217" s="35" t="s">
        <v>1326</v>
      </c>
      <c r="GO217" s="35">
        <v>0</v>
      </c>
      <c r="GP217" s="35">
        <v>0</v>
      </c>
      <c r="GQ217" s="35">
        <v>1</v>
      </c>
      <c r="GR217" s="35">
        <v>0</v>
      </c>
      <c r="GS217" s="35">
        <v>0</v>
      </c>
      <c r="GT217" s="35">
        <v>0</v>
      </c>
      <c r="GU217" s="35">
        <v>0</v>
      </c>
      <c r="GV217" s="35">
        <v>0</v>
      </c>
      <c r="GW217" s="35">
        <v>0</v>
      </c>
      <c r="GY217" s="48"/>
      <c r="HB217" s="48" t="str">
        <f>IF(ISNUMBER(Tableau2[[#This Row],['[tour_dep_to']]]),Tableau2[[#This Row],['[tour_dep_to']]]/Tableau2[[#This Row],['[tour_to_nb_jour']]],"")</f>
        <v/>
      </c>
      <c r="HE217" s="20"/>
      <c r="HF217" s="48" t="str">
        <f>IF(AND(ISTEXT(Tableau2[[#This Row],['[intention_dep']]]),Tableau2[[#This Row],['[tour_exc']]]="excursionniste"),Tableau2[[#This Row],['[intention_dep']]],"")</f>
        <v/>
      </c>
      <c r="HG217" s="48" t="str">
        <f>IF(AND(ISTEXT(Tableau2[[#This Row],['[intention_dep']]]),Tableau2[[#This Row],['[tour_exc']]]="touriste"),Tableau2[[#This Row],['[intention_dep']]],"")</f>
        <v/>
      </c>
      <c r="HJ217" s="20">
        <v>35</v>
      </c>
      <c r="HN217" s="20" t="s">
        <v>1599</v>
      </c>
      <c r="HO217" s="20"/>
      <c r="HP217" s="20" t="s">
        <v>1599</v>
      </c>
      <c r="HQ217" s="20"/>
      <c r="HR217" s="20" t="s">
        <v>1599</v>
      </c>
      <c r="HS217" s="20"/>
      <c r="HT217" s="20" t="s">
        <v>1599</v>
      </c>
      <c r="HU217" s="20"/>
      <c r="HX217" s="20" t="s">
        <v>1599</v>
      </c>
      <c r="JW217"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pas exploitable</v>
      </c>
      <c r="JX217"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217" s="35" t="s">
        <v>1325</v>
      </c>
      <c r="KA217" s="35">
        <v>1</v>
      </c>
      <c r="KB217" s="35">
        <v>0</v>
      </c>
      <c r="KC217" s="35">
        <v>0</v>
      </c>
      <c r="KD217" s="35"/>
      <c r="KE217" s="48"/>
      <c r="KF217" s="35" t="s">
        <v>1574</v>
      </c>
      <c r="KG217" s="48"/>
      <c r="KH217" s="44"/>
      <c r="KI217" s="35" t="s">
        <v>1575</v>
      </c>
      <c r="KL217" s="48" t="str">
        <f>IF(ISNUMBER(Tableau2[[#This Row],['[distance_domicile_enq']]]),Tableau2[[#This Row],['[distance_domicile_enq']]]*(1.1+0.3*EXP(-Tableau2[[#This Row],['[distance_domicile_enq']]]/20)),"")</f>
        <v/>
      </c>
      <c r="KN217" s="48"/>
      <c r="KO217" s="48"/>
      <c r="KP217" s="35">
        <v>26</v>
      </c>
      <c r="KQ217" s="35" t="s">
        <v>1301</v>
      </c>
      <c r="KR217" s="35" t="s">
        <v>1309</v>
      </c>
      <c r="KS217" s="35"/>
      <c r="KU217" s="35">
        <v>1000</v>
      </c>
      <c r="KW217" s="35" t="s">
        <v>1303</v>
      </c>
    </row>
    <row r="218" spans="1:311" x14ac:dyDescent="0.2">
      <c r="A218" s="35" t="s">
        <v>1612</v>
      </c>
      <c r="B218" s="35" t="s">
        <v>568</v>
      </c>
      <c r="C218" s="35" t="s">
        <v>452</v>
      </c>
      <c r="D218" s="60">
        <v>2</v>
      </c>
      <c r="E218" s="48">
        <f>Tableau2[[#This Row],['[taille_totale_groupe_corrige']]]/Tableau2[[#This Row],['[nb_repondant_groupe']]]</f>
        <v>1</v>
      </c>
      <c r="F218" s="48"/>
      <c r="G218" s="48" t="str">
        <f>CONCATENATE(Tableau2[[#This Row],['[id_site_enq']]],"-",Tableau2[[#This Row],['[date_enq_num']]],"-",Tableau2[[#This Row],['[categorie_corrige']]])</f>
        <v>1-43317-</v>
      </c>
      <c r="H218" s="61">
        <v>2</v>
      </c>
      <c r="I218" s="35">
        <v>1</v>
      </c>
      <c r="J218" s="35" t="s">
        <v>1054</v>
      </c>
      <c r="K218" s="36">
        <v>43317</v>
      </c>
      <c r="L218" s="37">
        <f t="shared" si="7"/>
        <v>43317</v>
      </c>
      <c r="M218" s="35">
        <v>13</v>
      </c>
      <c r="N218" s="35">
        <v>29</v>
      </c>
      <c r="P218" s="35">
        <v>1</v>
      </c>
      <c r="Q218" s="35">
        <v>1</v>
      </c>
      <c r="R218" s="60" t="str">
        <f>IF(OR(ISNUMBER(Tableau2[[#This Row],['[monvelo_musc']]]),ISNUMBER(Tableau2[[#This Row],['[monvelo_vae']]]),ISNUMBER(Tableau2[[#This Row],['[pret_musc']]]),ISNUMBER(Tableau2[[#This Row],['[pret_vae']]]),ISNUMBER(Tableau2[[#This Row],['[loc_vae']]]),ISNUMBER(Tableau2[[#This Row],['[loc_musc']]])),SUM(Tableau2[[#This Row],['[monvelo_musc']]:['[loc_vae']]]),"")</f>
        <v/>
      </c>
      <c r="S218" s="60" t="str">
        <f>IF(OR(ISNUMBER(Tableau2[[#This Row],['[monvelo_vae']]]),ISNUMBER(Tableau2[[#This Row],['[pret_vae']]]),ISNUMBER(Tableau2[[#This Row],['[loc_vae']]])),Tableau2[[#This Row],['[monvelo_vae']]]+Tableau2[[#This Row],['[pret_vae']]]+Tableau2[[#This Row],['[loc_vae']]],"")</f>
        <v/>
      </c>
      <c r="T218" s="60" t="str">
        <f>IF(OR(ISNUMBER(Tableau2[[#This Row],['[monvelo_musc']]]),ISNUMBER(Tableau2[[#This Row],['[pret_musc']]]),ISNUMBER(Tableau2[[#This Row],['[loc_musc']]])),Tableau2[[#This Row],['[monvelo_musc']]]+Tableau2[[#This Row],['[pret_musc']]]+Tableau2[[#This Row],['[loc_musc']]],"")</f>
        <v/>
      </c>
      <c r="U218" s="60" t="str">
        <f>IF(OR(ISNUMBER(Tableau2[[#This Row],['[loc_musc']]]),ISNUMBER(Tableau2[[#This Row],['[loc_vae']]])),Tableau2[[#This Row],['[loc_musc']]]+Tableau2[[#This Row],['[loc_vae']]],"")</f>
        <v/>
      </c>
      <c r="AL218" s="35" t="s">
        <v>1274</v>
      </c>
      <c r="AM218" s="48" t="s">
        <v>1274</v>
      </c>
      <c r="AN218" s="35" t="s">
        <v>1275</v>
      </c>
      <c r="AP218" s="37">
        <v>12</v>
      </c>
      <c r="AQ218" s="72">
        <v>12</v>
      </c>
      <c r="AR218" s="72">
        <v>12</v>
      </c>
      <c r="AS218" s="72">
        <f>Tableau2[[#This Row],['[km_sortie_corrige']]]*Tableau2[[#This Row],['[coef_red']]]</f>
        <v>0</v>
      </c>
      <c r="AT218" s="72">
        <f>Tableau2[[#This Row],['[km_sortie_corrige']]]*Tableau2[[#This Row],['[coef_red']]]*IF(Tableau2[[#This Row],['[type_trajet']]]="Boucle",0.4,1)</f>
        <v>0</v>
      </c>
      <c r="AU218" s="35" t="s">
        <v>1340</v>
      </c>
      <c r="AW218" s="35" t="s">
        <v>1277</v>
      </c>
      <c r="AX218" s="35">
        <v>1</v>
      </c>
      <c r="AY218" s="35">
        <v>0</v>
      </c>
      <c r="AZ218" s="35">
        <v>0</v>
      </c>
      <c r="BA218" s="35">
        <v>0</v>
      </c>
      <c r="BB218" s="35">
        <v>0</v>
      </c>
      <c r="BC218" s="35">
        <v>0</v>
      </c>
      <c r="BD218" s="35">
        <v>0</v>
      </c>
      <c r="BE218" s="35">
        <v>0</v>
      </c>
      <c r="BI218" s="48" t="str">
        <f>IF(OR(Tableau2[[#This Row],['[type_groupe']]]="En famille",Tableau2[[#This Row],['[type_groupe']]]="Avec des amis",Tableau2[[#This Row],['[type_groupe']]]="En club",Tableau2[[#This Row],['[type_groupe']]]="En groupe avec une agence ou TO"),"En groupe",Tableau2[[#This Row],['[type_groupe']]])</f>
        <v>En couple</v>
      </c>
      <c r="BJ218"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couple</v>
      </c>
      <c r="BK218" s="35" t="s">
        <v>1311</v>
      </c>
      <c r="BL218" s="35">
        <v>0</v>
      </c>
      <c r="BM218" s="35">
        <v>1</v>
      </c>
      <c r="BN218" s="35">
        <v>0</v>
      </c>
      <c r="BO218" s="35">
        <v>0</v>
      </c>
      <c r="BP218" s="35">
        <v>0</v>
      </c>
      <c r="BQ218" s="35">
        <v>0</v>
      </c>
      <c r="BR218" s="35">
        <v>0</v>
      </c>
      <c r="BU218" s="72">
        <f>Tableau2[[#This Row],['[nb_enfants']]]+Tableau2[[#This Row],['[nb_adultes']]]</f>
        <v>2</v>
      </c>
      <c r="BV218" s="72">
        <f>Tableau2[[#This Row],['[taille_totale_groupe']]]</f>
        <v>2</v>
      </c>
      <c r="BW218" s="37">
        <v>0</v>
      </c>
      <c r="BX218" s="37">
        <v>2</v>
      </c>
      <c r="BY218" s="35" t="s">
        <v>1691</v>
      </c>
      <c r="BZ218" s="35">
        <v>1</v>
      </c>
      <c r="CA218" s="35">
        <v>1</v>
      </c>
      <c r="CB218" s="35">
        <v>0</v>
      </c>
      <c r="CC218" s="35">
        <v>1</v>
      </c>
      <c r="CD218" s="35">
        <v>0</v>
      </c>
      <c r="CE218" s="35">
        <v>0</v>
      </c>
      <c r="CF218" s="35">
        <v>0</v>
      </c>
      <c r="CG218" s="35">
        <v>0</v>
      </c>
      <c r="CH218" s="35">
        <v>1</v>
      </c>
      <c r="CI218" s="35">
        <v>0</v>
      </c>
      <c r="CJ218" s="35">
        <v>1</v>
      </c>
      <c r="CK218" s="35">
        <v>0</v>
      </c>
      <c r="CL218" s="35">
        <v>0</v>
      </c>
      <c r="CO218" s="35" t="s">
        <v>1291</v>
      </c>
      <c r="CP218" s="35">
        <v>12</v>
      </c>
      <c r="CQ218" s="35" t="s">
        <v>1292</v>
      </c>
      <c r="CR218" s="35">
        <v>1</v>
      </c>
      <c r="CS218" s="35">
        <v>0</v>
      </c>
      <c r="CT218" s="35">
        <v>0</v>
      </c>
      <c r="CU218" s="35">
        <v>0</v>
      </c>
      <c r="CV218" s="35">
        <v>0</v>
      </c>
      <c r="CW218" s="35">
        <v>0</v>
      </c>
      <c r="CX218" s="35">
        <v>0</v>
      </c>
      <c r="CY218" s="35">
        <v>0</v>
      </c>
      <c r="CZ218" s="35">
        <v>0</v>
      </c>
      <c r="DA218" s="35">
        <v>0</v>
      </c>
      <c r="DB218" s="35">
        <v>0</v>
      </c>
      <c r="DC218" s="35">
        <v>0</v>
      </c>
      <c r="DD218" s="35">
        <v>0</v>
      </c>
      <c r="DO218" s="35" t="s">
        <v>1314</v>
      </c>
      <c r="DP218" s="35">
        <v>0</v>
      </c>
      <c r="DQ218" s="35">
        <v>0</v>
      </c>
      <c r="DR218" s="35">
        <v>0</v>
      </c>
      <c r="DS218" s="35">
        <v>0</v>
      </c>
      <c r="DT218" s="35">
        <v>0</v>
      </c>
      <c r="DU218" s="35">
        <v>0</v>
      </c>
      <c r="DV218" s="35">
        <v>0</v>
      </c>
      <c r="DW218" s="35">
        <v>1</v>
      </c>
      <c r="DX218" s="35">
        <v>0</v>
      </c>
      <c r="DY218" s="35">
        <v>0</v>
      </c>
      <c r="DZ218" s="35">
        <v>0</v>
      </c>
      <c r="EA218" s="35">
        <v>0</v>
      </c>
      <c r="EB218" s="35">
        <v>0</v>
      </c>
      <c r="EC218" s="35">
        <v>0</v>
      </c>
      <c r="ED218" s="35">
        <v>0</v>
      </c>
      <c r="EE218" s="35">
        <v>0</v>
      </c>
      <c r="EH218" s="35" t="s">
        <v>1576</v>
      </c>
      <c r="EL218" s="35">
        <v>4</v>
      </c>
      <c r="EM218" s="35">
        <v>4</v>
      </c>
      <c r="EN218" s="35">
        <v>4</v>
      </c>
      <c r="EO218" s="35">
        <v>4</v>
      </c>
      <c r="EP218" s="35">
        <v>3</v>
      </c>
      <c r="EQ218" s="35" t="s">
        <v>1599</v>
      </c>
      <c r="ER218" s="35" t="s">
        <v>1599</v>
      </c>
      <c r="ES218" s="35">
        <v>4</v>
      </c>
      <c r="ET218" s="35">
        <v>4</v>
      </c>
      <c r="EU218" s="35">
        <v>2</v>
      </c>
      <c r="EV218" s="35">
        <v>3</v>
      </c>
      <c r="EW218" s="35">
        <v>3</v>
      </c>
      <c r="EX218" s="35">
        <v>3</v>
      </c>
      <c r="EY218" s="35">
        <v>3</v>
      </c>
      <c r="EZ218" s="35">
        <v>3</v>
      </c>
      <c r="FA218" s="35">
        <v>3</v>
      </c>
      <c r="FB218" s="35">
        <v>3</v>
      </c>
      <c r="FC218" s="35">
        <v>3</v>
      </c>
      <c r="FD218" s="35">
        <v>3</v>
      </c>
      <c r="FE218" s="35">
        <v>3</v>
      </c>
      <c r="FF218" s="35">
        <v>3</v>
      </c>
      <c r="FG218" s="35">
        <v>3</v>
      </c>
      <c r="FI218" s="35" t="s">
        <v>54</v>
      </c>
      <c r="FJ218"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touriste</v>
      </c>
      <c r="FK218" s="48" t="str">
        <f>IF(Tableau2[[#This Row],['[tour_exc']]]="excursionniste","exc",IF(Tableau2[[#This Row],['[categorie_corrige']]]="Itinérant","iti","tour"))</f>
        <v>tour</v>
      </c>
      <c r="FL218" s="48" t="str">
        <f>CONCATENATE(Tableau2[[#This Row],['[id_troncon']]],"-",Tableau2[[#This Row],['[profil']]])</f>
        <v>1-tour</v>
      </c>
      <c r="FM218" s="37"/>
      <c r="FN218" s="72" t="s">
        <v>1599</v>
      </c>
      <c r="FS218" s="48" t="str">
        <f>IF(AND(ISTEXT(Tableau2[[#This Row],['[mode_heb_regroupe']]]),Tableau2[[#This Row],['[mode_heb_regroupe']]]="Non marchand"),"Non marchand",IF(AND(ISTEXT(Tableau2[[#This Row],['[mode_heb_regroupe']]]),Tableau2[[#This Row],['[mode_heb_regroupe']]]&lt;&gt;"Non marchand"),"Marchand",""))</f>
        <v/>
      </c>
      <c r="FY218" s="60" t="str">
        <f>IF(ISNUMBER(Tableau2[[#This Row],['[distance_heb_enq']]]),Tableau2[[#This Row],['[distance_heb_enq']]]*(1.1+0.3*EXP(-Tableau2[[#This Row],['[distance_heb_enq']]]/20)),"")</f>
        <v/>
      </c>
      <c r="GM218" s="35"/>
      <c r="GN218" s="35" t="s">
        <v>1599</v>
      </c>
      <c r="GO218" s="35"/>
      <c r="GP218" s="35"/>
      <c r="GQ218" s="35"/>
      <c r="GY218" s="48"/>
      <c r="HB218" s="48" t="str">
        <f>IF(ISNUMBER(Tableau2[[#This Row],['[tour_dep_to']]]),Tableau2[[#This Row],['[tour_dep_to']]]/Tableau2[[#This Row],['[tour_to_nb_jour']]],"")</f>
        <v/>
      </c>
      <c r="HE218" s="20"/>
      <c r="HF218" s="48" t="str">
        <f>IF(AND(ISTEXT(Tableau2[[#This Row],['[intention_dep']]]),Tableau2[[#This Row],['[tour_exc']]]="excursionniste"),Tableau2[[#This Row],['[intention_dep']]],"")</f>
        <v/>
      </c>
      <c r="HG218" s="48" t="str">
        <f>IF(AND(ISTEXT(Tableau2[[#This Row],['[intention_dep']]]),Tableau2[[#This Row],['[tour_exc']]]="touriste"),Tableau2[[#This Row],['[intention_dep']]],"")</f>
        <v/>
      </c>
      <c r="HJ218" s="20"/>
      <c r="HN218" s="20" t="s">
        <v>1599</v>
      </c>
      <c r="HO218" s="20"/>
      <c r="HP218" s="20" t="s">
        <v>1599</v>
      </c>
      <c r="HQ218" s="20"/>
      <c r="HR218" s="20" t="s">
        <v>1599</v>
      </c>
      <c r="HS218" s="20"/>
      <c r="HT218" s="20" t="s">
        <v>1599</v>
      </c>
      <c r="HU218" s="20"/>
      <c r="HX218" s="20" t="s">
        <v>1599</v>
      </c>
      <c r="JW218"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pas exploitable</v>
      </c>
      <c r="JX218"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218" s="35" t="s">
        <v>1299</v>
      </c>
      <c r="KA218" s="35">
        <v>0</v>
      </c>
      <c r="KB218" s="35">
        <v>0</v>
      </c>
      <c r="KC218" s="35">
        <v>1</v>
      </c>
      <c r="KD218" s="35"/>
      <c r="KE218" s="48"/>
      <c r="KG218" s="48"/>
      <c r="KH218" s="44"/>
      <c r="KI218" s="35" t="s">
        <v>179</v>
      </c>
      <c r="KL218" s="48" t="str">
        <f>IF(ISNUMBER(Tableau2[[#This Row],['[distance_domicile_enq']]]),Tableau2[[#This Row],['[distance_domicile_enq']]]*(1.1+0.3*EXP(-Tableau2[[#This Row],['[distance_domicile_enq']]]/20)),"")</f>
        <v/>
      </c>
      <c r="KN218" s="48"/>
      <c r="KO218" s="48"/>
      <c r="KP218" s="35">
        <v>47</v>
      </c>
      <c r="KQ218" s="35" t="s">
        <v>1282</v>
      </c>
      <c r="KR218" s="35"/>
      <c r="KS218" s="35"/>
      <c r="KW218" s="35" t="s">
        <v>1284</v>
      </c>
    </row>
    <row r="219" spans="1:311" x14ac:dyDescent="0.2">
      <c r="A219" s="35" t="s">
        <v>1612</v>
      </c>
      <c r="B219" s="35" t="s">
        <v>568</v>
      </c>
      <c r="C219" s="35" t="s">
        <v>454</v>
      </c>
      <c r="D219" s="60">
        <v>2</v>
      </c>
      <c r="E219" s="48">
        <f>Tableau2[[#This Row],['[taille_totale_groupe_corrige']]]/Tableau2[[#This Row],['[nb_repondant_groupe']]]</f>
        <v>1</v>
      </c>
      <c r="F219" s="48"/>
      <c r="G219" s="48" t="str">
        <f>CONCATENATE(Tableau2[[#This Row],['[id_site_enq']]],"-",Tableau2[[#This Row],['[date_enq_num']]],"-",Tableau2[[#This Row],['[categorie_corrige']]])</f>
        <v>1-43317-</v>
      </c>
      <c r="H219" s="61">
        <v>2</v>
      </c>
      <c r="I219" s="35">
        <v>1</v>
      </c>
      <c r="J219" s="35" t="s">
        <v>1054</v>
      </c>
      <c r="K219" s="36">
        <v>43317</v>
      </c>
      <c r="L219" s="37">
        <f t="shared" si="7"/>
        <v>43317</v>
      </c>
      <c r="M219" s="35">
        <v>13</v>
      </c>
      <c r="N219" s="35">
        <v>29</v>
      </c>
      <c r="P219" s="35">
        <v>1</v>
      </c>
      <c r="Q219" s="35">
        <v>1</v>
      </c>
      <c r="R219" s="60" t="str">
        <f>IF(OR(ISNUMBER(Tableau2[[#This Row],['[monvelo_musc']]]),ISNUMBER(Tableau2[[#This Row],['[monvelo_vae']]]),ISNUMBER(Tableau2[[#This Row],['[pret_musc']]]),ISNUMBER(Tableau2[[#This Row],['[pret_vae']]]),ISNUMBER(Tableau2[[#This Row],['[loc_vae']]]),ISNUMBER(Tableau2[[#This Row],['[loc_musc']]])),SUM(Tableau2[[#This Row],['[monvelo_musc']]:['[loc_vae']]]),"")</f>
        <v/>
      </c>
      <c r="S219" s="60" t="str">
        <f>IF(OR(ISNUMBER(Tableau2[[#This Row],['[monvelo_vae']]]),ISNUMBER(Tableau2[[#This Row],['[pret_vae']]]),ISNUMBER(Tableau2[[#This Row],['[loc_vae']]])),Tableau2[[#This Row],['[monvelo_vae']]]+Tableau2[[#This Row],['[pret_vae']]]+Tableau2[[#This Row],['[loc_vae']]],"")</f>
        <v/>
      </c>
      <c r="T219" s="60" t="str">
        <f>IF(OR(ISNUMBER(Tableau2[[#This Row],['[monvelo_musc']]]),ISNUMBER(Tableau2[[#This Row],['[pret_musc']]]),ISNUMBER(Tableau2[[#This Row],['[loc_musc']]])),Tableau2[[#This Row],['[monvelo_musc']]]+Tableau2[[#This Row],['[pret_musc']]]+Tableau2[[#This Row],['[loc_musc']]],"")</f>
        <v/>
      </c>
      <c r="U219" s="60" t="str">
        <f>IF(OR(ISNUMBER(Tableau2[[#This Row],['[loc_musc']]]),ISNUMBER(Tableau2[[#This Row],['[loc_vae']]])),Tableau2[[#This Row],['[loc_musc']]]+Tableau2[[#This Row],['[loc_vae']]],"")</f>
        <v/>
      </c>
      <c r="AL219" s="35" t="s">
        <v>1358</v>
      </c>
      <c r="AM219" s="48" t="s">
        <v>1358</v>
      </c>
      <c r="AN219" s="35" t="s">
        <v>1275</v>
      </c>
      <c r="AP219" s="37">
        <v>12</v>
      </c>
      <c r="AQ219" s="72">
        <v>12</v>
      </c>
      <c r="AR219" s="72">
        <v>12</v>
      </c>
      <c r="AS219" s="72">
        <f>Tableau2[[#This Row],['[km_sortie_corrige']]]*Tableau2[[#This Row],['[coef_red']]]</f>
        <v>0</v>
      </c>
      <c r="AT219" s="72">
        <f>Tableau2[[#This Row],['[km_sortie_corrige']]]*Tableau2[[#This Row],['[coef_red']]]*IF(Tableau2[[#This Row],['[type_trajet']]]="Boucle",0.4,1)</f>
        <v>0</v>
      </c>
      <c r="AU219" s="35" t="s">
        <v>1340</v>
      </c>
      <c r="AW219" s="35" t="s">
        <v>1277</v>
      </c>
      <c r="AX219" s="35">
        <v>1</v>
      </c>
      <c r="AY219" s="35">
        <v>0</v>
      </c>
      <c r="AZ219" s="35">
        <v>0</v>
      </c>
      <c r="BA219" s="35">
        <v>0</v>
      </c>
      <c r="BB219" s="35">
        <v>0</v>
      </c>
      <c r="BC219" s="35">
        <v>0</v>
      </c>
      <c r="BD219" s="35">
        <v>0</v>
      </c>
      <c r="BE219" s="35">
        <v>0</v>
      </c>
      <c r="BI219" s="48" t="str">
        <f>IF(OR(Tableau2[[#This Row],['[type_groupe']]]="En famille",Tableau2[[#This Row],['[type_groupe']]]="Avec des amis",Tableau2[[#This Row],['[type_groupe']]]="En club",Tableau2[[#This Row],['[type_groupe']]]="En groupe avec une agence ou TO"),"En groupe",Tableau2[[#This Row],['[type_groupe']]])</f>
        <v>En couple</v>
      </c>
      <c r="BJ219"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couple</v>
      </c>
      <c r="BK219" s="35" t="s">
        <v>1311</v>
      </c>
      <c r="BL219" s="35">
        <v>0</v>
      </c>
      <c r="BM219" s="35">
        <v>1</v>
      </c>
      <c r="BN219" s="35">
        <v>0</v>
      </c>
      <c r="BO219" s="35">
        <v>0</v>
      </c>
      <c r="BP219" s="35">
        <v>0</v>
      </c>
      <c r="BQ219" s="35">
        <v>0</v>
      </c>
      <c r="BR219" s="35">
        <v>0</v>
      </c>
      <c r="BU219" s="72">
        <f>Tableau2[[#This Row],['[nb_enfants']]]+Tableau2[[#This Row],['[nb_adultes']]]</f>
        <v>2</v>
      </c>
      <c r="BV219" s="72">
        <f>Tableau2[[#This Row],['[taille_totale_groupe']]]</f>
        <v>2</v>
      </c>
      <c r="BW219" s="37">
        <v>0</v>
      </c>
      <c r="BX219" s="37">
        <v>2</v>
      </c>
      <c r="BY219" s="35" t="s">
        <v>1691</v>
      </c>
      <c r="BZ219" s="35">
        <v>1</v>
      </c>
      <c r="CA219" s="35">
        <v>1</v>
      </c>
      <c r="CB219" s="35">
        <v>0</v>
      </c>
      <c r="CC219" s="35">
        <v>1</v>
      </c>
      <c r="CD219" s="35">
        <v>0</v>
      </c>
      <c r="CE219" s="35">
        <v>0</v>
      </c>
      <c r="CF219" s="35">
        <v>0</v>
      </c>
      <c r="CG219" s="35">
        <v>0</v>
      </c>
      <c r="CH219" s="35">
        <v>1</v>
      </c>
      <c r="CI219" s="35">
        <v>0</v>
      </c>
      <c r="CJ219" s="35">
        <v>1</v>
      </c>
      <c r="CK219" s="35">
        <v>0</v>
      </c>
      <c r="CL219" s="35">
        <v>0</v>
      </c>
      <c r="CO219" s="35" t="s">
        <v>1291</v>
      </c>
      <c r="CP219" s="35">
        <v>10</v>
      </c>
      <c r="CQ219" s="35" t="s">
        <v>1727</v>
      </c>
      <c r="CR219" s="35">
        <v>1</v>
      </c>
      <c r="CS219" s="35">
        <v>0</v>
      </c>
      <c r="CT219" s="35">
        <v>0</v>
      </c>
      <c r="CU219" s="35">
        <v>0</v>
      </c>
      <c r="CV219" s="35">
        <v>0</v>
      </c>
      <c r="CW219" s="35">
        <v>0</v>
      </c>
      <c r="CX219" s="35">
        <v>0</v>
      </c>
      <c r="CY219" s="35">
        <v>1</v>
      </c>
      <c r="CZ219" s="35">
        <v>0</v>
      </c>
      <c r="DA219" s="35">
        <v>0</v>
      </c>
      <c r="DB219" s="35">
        <v>0</v>
      </c>
      <c r="DC219" s="35">
        <v>0</v>
      </c>
      <c r="DD219" s="35">
        <v>0</v>
      </c>
      <c r="DO219" s="35" t="s">
        <v>1803</v>
      </c>
      <c r="DP219" s="35">
        <v>1</v>
      </c>
      <c r="DQ219" s="35">
        <v>0</v>
      </c>
      <c r="DR219" s="35">
        <v>0</v>
      </c>
      <c r="DS219" s="35">
        <v>0</v>
      </c>
      <c r="DT219" s="35">
        <v>0</v>
      </c>
      <c r="DU219" s="35">
        <v>0</v>
      </c>
      <c r="DV219" s="35">
        <v>1</v>
      </c>
      <c r="DW219" s="35">
        <v>1</v>
      </c>
      <c r="DX219" s="35">
        <v>0</v>
      </c>
      <c r="DY219" s="35">
        <v>0</v>
      </c>
      <c r="DZ219" s="35">
        <v>0</v>
      </c>
      <c r="EA219" s="35">
        <v>0</v>
      </c>
      <c r="EB219" s="35">
        <v>0</v>
      </c>
      <c r="EC219" s="35">
        <v>0</v>
      </c>
      <c r="ED219" s="35">
        <v>0</v>
      </c>
      <c r="EE219" s="35">
        <v>0</v>
      </c>
      <c r="EL219" s="35">
        <v>4</v>
      </c>
      <c r="EM219" s="35">
        <v>4</v>
      </c>
      <c r="EN219" s="35">
        <v>4</v>
      </c>
      <c r="EO219" s="35">
        <v>4</v>
      </c>
      <c r="EP219" s="35">
        <v>3</v>
      </c>
      <c r="EQ219" s="35">
        <v>4</v>
      </c>
      <c r="ER219" s="35">
        <v>4</v>
      </c>
      <c r="ES219" s="35">
        <v>4</v>
      </c>
      <c r="ET219" s="35">
        <v>4</v>
      </c>
      <c r="EU219" s="35">
        <v>3</v>
      </c>
      <c r="EV219" s="35" t="s">
        <v>1599</v>
      </c>
      <c r="EW219" s="35" t="s">
        <v>1599</v>
      </c>
      <c r="EX219" s="35" t="s">
        <v>1599</v>
      </c>
      <c r="EY219" s="35" t="s">
        <v>1599</v>
      </c>
      <c r="EZ219" s="35" t="s">
        <v>1599</v>
      </c>
      <c r="FA219" s="35" t="s">
        <v>1599</v>
      </c>
      <c r="FB219" s="35" t="s">
        <v>1599</v>
      </c>
      <c r="FC219" s="35" t="s">
        <v>1599</v>
      </c>
      <c r="FD219" s="35" t="s">
        <v>1599</v>
      </c>
      <c r="FE219" s="35" t="s">
        <v>1599</v>
      </c>
      <c r="FF219" s="35" t="s">
        <v>1599</v>
      </c>
      <c r="FG219" s="35" t="s">
        <v>1599</v>
      </c>
      <c r="FI219" s="35" t="s">
        <v>54</v>
      </c>
      <c r="FJ219"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touriste</v>
      </c>
      <c r="FK219" s="48" t="str">
        <f>IF(Tableau2[[#This Row],['[tour_exc']]]="excursionniste","exc",IF(Tableau2[[#This Row],['[categorie_corrige']]]="Itinérant","iti","tour"))</f>
        <v>tour</v>
      </c>
      <c r="FL219" s="48" t="str">
        <f>CONCATENATE(Tableau2[[#This Row],['[id_troncon']]],"-",Tableau2[[#This Row],['[profil']]])</f>
        <v>1-tour</v>
      </c>
      <c r="FM219" s="37"/>
      <c r="FN219" s="72" t="s">
        <v>1599</v>
      </c>
      <c r="FS219" s="48" t="str">
        <f>IF(AND(ISTEXT(Tableau2[[#This Row],['[mode_heb_regroupe']]]),Tableau2[[#This Row],['[mode_heb_regroupe']]]="Non marchand"),"Non marchand",IF(AND(ISTEXT(Tableau2[[#This Row],['[mode_heb_regroupe']]]),Tableau2[[#This Row],['[mode_heb_regroupe']]]&lt;&gt;"Non marchand"),"Marchand",""))</f>
        <v/>
      </c>
      <c r="FY219" s="60" t="str">
        <f>IF(ISNUMBER(Tableau2[[#This Row],['[distance_heb_enq']]]),Tableau2[[#This Row],['[distance_heb_enq']]]*(1.1+0.3*EXP(-Tableau2[[#This Row],['[distance_heb_enq']]]/20)),"")</f>
        <v/>
      </c>
      <c r="GM219" s="35"/>
      <c r="GN219" s="35" t="s">
        <v>1599</v>
      </c>
      <c r="GO219" s="35"/>
      <c r="GP219" s="35"/>
      <c r="GQ219" s="35"/>
      <c r="GY219" s="48"/>
      <c r="HB219" s="48" t="str">
        <f>IF(ISNUMBER(Tableau2[[#This Row],['[tour_dep_to']]]),Tableau2[[#This Row],['[tour_dep_to']]]/Tableau2[[#This Row],['[tour_to_nb_jour']]],"")</f>
        <v/>
      </c>
      <c r="HE219" s="20"/>
      <c r="HF219" s="48" t="str">
        <f>IF(AND(ISTEXT(Tableau2[[#This Row],['[intention_dep']]]),Tableau2[[#This Row],['[tour_exc']]]="excursionniste"),Tableau2[[#This Row],['[intention_dep']]],"")</f>
        <v/>
      </c>
      <c r="HG219" s="48" t="str">
        <f>IF(AND(ISTEXT(Tableau2[[#This Row],['[intention_dep']]]),Tableau2[[#This Row],['[tour_exc']]]="touriste"),Tableau2[[#This Row],['[intention_dep']]],"")</f>
        <v/>
      </c>
      <c r="HJ219" s="20"/>
      <c r="HN219" s="20" t="s">
        <v>1599</v>
      </c>
      <c r="HO219" s="20"/>
      <c r="HP219" s="20" t="s">
        <v>1599</v>
      </c>
      <c r="HQ219" s="20"/>
      <c r="HR219" s="20" t="s">
        <v>1599</v>
      </c>
      <c r="HS219" s="20"/>
      <c r="HT219" s="20" t="s">
        <v>1599</v>
      </c>
      <c r="HU219" s="20"/>
      <c r="HX219" s="20" t="s">
        <v>1599</v>
      </c>
      <c r="JW219"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pas exploitable</v>
      </c>
      <c r="JX219"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219" s="35" t="s">
        <v>1299</v>
      </c>
      <c r="KA219" s="35">
        <v>0</v>
      </c>
      <c r="KB219" s="35">
        <v>0</v>
      </c>
      <c r="KC219" s="35">
        <v>1</v>
      </c>
      <c r="KD219" s="35"/>
      <c r="KE219" s="48"/>
      <c r="KG219" s="48"/>
      <c r="KH219" s="44"/>
      <c r="KI219" s="35" t="s">
        <v>179</v>
      </c>
      <c r="KL219" s="48" t="str">
        <f>IF(ISNUMBER(Tableau2[[#This Row],['[distance_domicile_enq']]]),Tableau2[[#This Row],['[distance_domicile_enq']]]*(1.1+0.3*EXP(-Tableau2[[#This Row],['[distance_domicile_enq']]]/20)),"")</f>
        <v/>
      </c>
      <c r="KN219" s="48"/>
      <c r="KO219" s="48"/>
      <c r="KP219" s="35">
        <v>50</v>
      </c>
      <c r="KQ219" s="35" t="s">
        <v>1301</v>
      </c>
      <c r="KR219" s="35" t="s">
        <v>1336</v>
      </c>
      <c r="KS219" s="35"/>
      <c r="KW219" s="35" t="s">
        <v>1284</v>
      </c>
    </row>
    <row r="220" spans="1:311" x14ac:dyDescent="0.2">
      <c r="A220" s="35" t="s">
        <v>1612</v>
      </c>
      <c r="B220" s="35" t="s">
        <v>568</v>
      </c>
      <c r="C220" s="35" t="s">
        <v>456</v>
      </c>
      <c r="D220" s="60">
        <v>2</v>
      </c>
      <c r="E220" s="48">
        <f>Tableau2[[#This Row],['[taille_totale_groupe_corrige']]]/Tableau2[[#This Row],['[nb_repondant_groupe']]]</f>
        <v>1</v>
      </c>
      <c r="F220" s="48"/>
      <c r="G220" s="48" t="str">
        <f>CONCATENATE(Tableau2[[#This Row],['[id_site_enq']]],"-",Tableau2[[#This Row],['[date_enq_num']]],"-",Tableau2[[#This Row],['[categorie_corrige']]])</f>
        <v>1-43317-</v>
      </c>
      <c r="H220" s="61">
        <v>2</v>
      </c>
      <c r="I220" s="35">
        <v>1</v>
      </c>
      <c r="J220" s="35" t="s">
        <v>1054</v>
      </c>
      <c r="K220" s="36">
        <v>43317</v>
      </c>
      <c r="L220" s="37">
        <f t="shared" si="7"/>
        <v>43317</v>
      </c>
      <c r="M220" s="35">
        <v>13</v>
      </c>
      <c r="N220" s="35">
        <v>29</v>
      </c>
      <c r="P220" s="35">
        <v>1</v>
      </c>
      <c r="Q220" s="35">
        <v>1</v>
      </c>
      <c r="R220" s="60" t="str">
        <f>IF(OR(ISNUMBER(Tableau2[[#This Row],['[monvelo_musc']]]),ISNUMBER(Tableau2[[#This Row],['[monvelo_vae']]]),ISNUMBER(Tableau2[[#This Row],['[pret_musc']]]),ISNUMBER(Tableau2[[#This Row],['[pret_vae']]]),ISNUMBER(Tableau2[[#This Row],['[loc_vae']]]),ISNUMBER(Tableau2[[#This Row],['[loc_musc']]])),SUM(Tableau2[[#This Row],['[monvelo_musc']]:['[loc_vae']]]),"")</f>
        <v/>
      </c>
      <c r="S220" s="60" t="str">
        <f>IF(OR(ISNUMBER(Tableau2[[#This Row],['[monvelo_vae']]]),ISNUMBER(Tableau2[[#This Row],['[pret_vae']]]),ISNUMBER(Tableau2[[#This Row],['[loc_vae']]])),Tableau2[[#This Row],['[monvelo_vae']]]+Tableau2[[#This Row],['[pret_vae']]]+Tableau2[[#This Row],['[loc_vae']]],"")</f>
        <v/>
      </c>
      <c r="T220" s="60" t="str">
        <f>IF(OR(ISNUMBER(Tableau2[[#This Row],['[monvelo_musc']]]),ISNUMBER(Tableau2[[#This Row],['[pret_musc']]]),ISNUMBER(Tableau2[[#This Row],['[loc_musc']]])),Tableau2[[#This Row],['[monvelo_musc']]]+Tableau2[[#This Row],['[pret_musc']]]+Tableau2[[#This Row],['[loc_musc']]],"")</f>
        <v/>
      </c>
      <c r="U220" s="60" t="str">
        <f>IF(OR(ISNUMBER(Tableau2[[#This Row],['[loc_musc']]]),ISNUMBER(Tableau2[[#This Row],['[loc_vae']]])),Tableau2[[#This Row],['[loc_musc']]]+Tableau2[[#This Row],['[loc_vae']]],"")</f>
        <v/>
      </c>
      <c r="AL220" s="35" t="s">
        <v>1339</v>
      </c>
      <c r="AM220" s="48" t="s">
        <v>1339</v>
      </c>
      <c r="AN220" s="35" t="s">
        <v>1275</v>
      </c>
      <c r="AP220" s="37">
        <v>12</v>
      </c>
      <c r="AQ220" s="72">
        <v>12</v>
      </c>
      <c r="AR220" s="72">
        <v>12</v>
      </c>
      <c r="AS220" s="72">
        <f>Tableau2[[#This Row],['[km_sortie_corrige']]]*Tableau2[[#This Row],['[coef_red']]]</f>
        <v>0</v>
      </c>
      <c r="AT220" s="72">
        <f>Tableau2[[#This Row],['[km_sortie_corrige']]]*Tableau2[[#This Row],['[coef_red']]]*IF(Tableau2[[#This Row],['[type_trajet']]]="Boucle",0.4,1)</f>
        <v>0</v>
      </c>
      <c r="AU220" s="35" t="s">
        <v>1340</v>
      </c>
      <c r="AW220" s="35" t="s">
        <v>1277</v>
      </c>
      <c r="AX220" s="35">
        <v>1</v>
      </c>
      <c r="AY220" s="35">
        <v>0</v>
      </c>
      <c r="AZ220" s="35">
        <v>0</v>
      </c>
      <c r="BA220" s="35">
        <v>0</v>
      </c>
      <c r="BB220" s="35">
        <v>0</v>
      </c>
      <c r="BC220" s="35">
        <v>0</v>
      </c>
      <c r="BD220" s="35">
        <v>0</v>
      </c>
      <c r="BE220" s="35">
        <v>0</v>
      </c>
      <c r="BI220" s="48" t="str">
        <f>IF(OR(Tableau2[[#This Row],['[type_groupe']]]="En famille",Tableau2[[#This Row],['[type_groupe']]]="Avec des amis",Tableau2[[#This Row],['[type_groupe']]]="En club",Tableau2[[#This Row],['[type_groupe']]]="En groupe avec une agence ou TO"),"En groupe",Tableau2[[#This Row],['[type_groupe']]])</f>
        <v>En couple</v>
      </c>
      <c r="BJ220"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couple</v>
      </c>
      <c r="BK220" s="35" t="s">
        <v>1311</v>
      </c>
      <c r="BL220" s="35">
        <v>0</v>
      </c>
      <c r="BM220" s="35">
        <v>1</v>
      </c>
      <c r="BN220" s="35">
        <v>0</v>
      </c>
      <c r="BO220" s="35">
        <v>0</v>
      </c>
      <c r="BP220" s="35">
        <v>0</v>
      </c>
      <c r="BQ220" s="35">
        <v>0</v>
      </c>
      <c r="BR220" s="35">
        <v>0</v>
      </c>
      <c r="BU220" s="72">
        <f>Tableau2[[#This Row],['[nb_enfants']]]+Tableau2[[#This Row],['[nb_adultes']]]</f>
        <v>2</v>
      </c>
      <c r="BV220" s="72">
        <f>Tableau2[[#This Row],['[taille_totale_groupe']]]</f>
        <v>2</v>
      </c>
      <c r="BW220" s="37">
        <v>0</v>
      </c>
      <c r="BX220" s="37">
        <v>2</v>
      </c>
      <c r="BY220" s="35" t="s">
        <v>1304</v>
      </c>
      <c r="BZ220" s="35">
        <v>0</v>
      </c>
      <c r="CA220" s="35">
        <v>1</v>
      </c>
      <c r="CB220" s="35">
        <v>0</v>
      </c>
      <c r="CC220" s="35">
        <v>0</v>
      </c>
      <c r="CD220" s="35">
        <v>0</v>
      </c>
      <c r="CE220" s="35">
        <v>0</v>
      </c>
      <c r="CF220" s="35">
        <v>0</v>
      </c>
      <c r="CG220" s="35">
        <v>0</v>
      </c>
      <c r="CH220" s="35">
        <v>0</v>
      </c>
      <c r="CI220" s="35">
        <v>0</v>
      </c>
      <c r="CJ220" s="35">
        <v>0</v>
      </c>
      <c r="CK220" s="35">
        <v>0</v>
      </c>
      <c r="CL220" s="35">
        <v>0</v>
      </c>
      <c r="CO220" s="35" t="s">
        <v>1291</v>
      </c>
      <c r="CQ220" s="35" t="s">
        <v>1330</v>
      </c>
      <c r="CR220" s="35">
        <v>0</v>
      </c>
      <c r="CS220" s="35">
        <v>1</v>
      </c>
      <c r="CT220" s="35">
        <v>0</v>
      </c>
      <c r="CU220" s="35">
        <v>0</v>
      </c>
      <c r="CV220" s="35">
        <v>0</v>
      </c>
      <c r="CW220" s="35">
        <v>0</v>
      </c>
      <c r="CX220" s="35">
        <v>0</v>
      </c>
      <c r="CY220" s="35">
        <v>0</v>
      </c>
      <c r="CZ220" s="35">
        <v>0</v>
      </c>
      <c r="DA220" s="35">
        <v>0</v>
      </c>
      <c r="DB220" s="35">
        <v>0</v>
      </c>
      <c r="DC220" s="35">
        <v>0</v>
      </c>
      <c r="DD220" s="35">
        <v>0</v>
      </c>
      <c r="DE220" s="35" t="s">
        <v>1577</v>
      </c>
      <c r="DO220" s="35" t="s">
        <v>1785</v>
      </c>
      <c r="DP220" s="35">
        <v>1</v>
      </c>
      <c r="DQ220" s="35">
        <v>0</v>
      </c>
      <c r="DR220" s="35">
        <v>0</v>
      </c>
      <c r="DS220" s="35">
        <v>0</v>
      </c>
      <c r="DT220" s="35">
        <v>1</v>
      </c>
      <c r="DU220" s="35">
        <v>0</v>
      </c>
      <c r="DV220" s="35">
        <v>0</v>
      </c>
      <c r="DW220" s="35">
        <v>0</v>
      </c>
      <c r="DX220" s="35">
        <v>0</v>
      </c>
      <c r="DY220" s="35">
        <v>0</v>
      </c>
      <c r="DZ220" s="35">
        <v>0</v>
      </c>
      <c r="EA220" s="35">
        <v>0</v>
      </c>
      <c r="EB220" s="35">
        <v>0</v>
      </c>
      <c r="EC220" s="35">
        <v>0</v>
      </c>
      <c r="ED220" s="35">
        <v>0</v>
      </c>
      <c r="EE220" s="35">
        <v>0</v>
      </c>
      <c r="EL220" s="35">
        <v>4</v>
      </c>
      <c r="EM220" s="35">
        <v>4</v>
      </c>
      <c r="EN220" s="35">
        <v>4</v>
      </c>
      <c r="EO220" s="35">
        <v>4</v>
      </c>
      <c r="EP220" s="35">
        <v>3</v>
      </c>
      <c r="EQ220" s="35" t="s">
        <v>1599</v>
      </c>
      <c r="ER220" s="35" t="s">
        <v>1599</v>
      </c>
      <c r="ES220" s="35">
        <v>3</v>
      </c>
      <c r="ET220" s="35" t="s">
        <v>1599</v>
      </c>
      <c r="EU220" s="35" t="s">
        <v>1599</v>
      </c>
      <c r="EV220" s="35" t="s">
        <v>1599</v>
      </c>
      <c r="EW220" s="35">
        <v>4</v>
      </c>
      <c r="EX220" s="35">
        <v>4</v>
      </c>
      <c r="EY220" s="35">
        <v>4</v>
      </c>
      <c r="EZ220" s="35">
        <v>4</v>
      </c>
      <c r="FA220" s="35">
        <v>4</v>
      </c>
      <c r="FB220" s="35" t="s">
        <v>1599</v>
      </c>
      <c r="FC220" s="35" t="s">
        <v>1599</v>
      </c>
      <c r="FD220" s="35" t="s">
        <v>1599</v>
      </c>
      <c r="FE220" s="35" t="s">
        <v>1599</v>
      </c>
      <c r="FF220" s="35" t="s">
        <v>1599</v>
      </c>
      <c r="FG220" s="35" t="s">
        <v>1599</v>
      </c>
      <c r="FI220" s="35" t="s">
        <v>54</v>
      </c>
      <c r="FJ220"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touriste</v>
      </c>
      <c r="FK220" s="48" t="str">
        <f>IF(Tableau2[[#This Row],['[tour_exc']]]="excursionniste","exc",IF(Tableau2[[#This Row],['[categorie_corrige']]]="Itinérant","iti","tour"))</f>
        <v>tour</v>
      </c>
      <c r="FL220" s="48" t="str">
        <f>CONCATENATE(Tableau2[[#This Row],['[id_troncon']]],"-",Tableau2[[#This Row],['[profil']]])</f>
        <v>1-tour</v>
      </c>
      <c r="FM220" s="37"/>
      <c r="FN220" s="72" t="s">
        <v>1599</v>
      </c>
      <c r="FS220" s="48" t="str">
        <f>IF(AND(ISTEXT(Tableau2[[#This Row],['[mode_heb_regroupe']]]),Tableau2[[#This Row],['[mode_heb_regroupe']]]="Non marchand"),"Non marchand",IF(AND(ISTEXT(Tableau2[[#This Row],['[mode_heb_regroupe']]]),Tableau2[[#This Row],['[mode_heb_regroupe']]]&lt;&gt;"Non marchand"),"Marchand",""))</f>
        <v/>
      </c>
      <c r="FY220" s="60" t="str">
        <f>IF(ISNUMBER(Tableau2[[#This Row],['[distance_heb_enq']]]),Tableau2[[#This Row],['[distance_heb_enq']]]*(1.1+0.3*EXP(-Tableau2[[#This Row],['[distance_heb_enq']]]/20)),"")</f>
        <v/>
      </c>
      <c r="GM220" s="35"/>
      <c r="GN220" s="35" t="s">
        <v>1599</v>
      </c>
      <c r="GO220" s="35"/>
      <c r="GP220" s="35"/>
      <c r="GQ220" s="35"/>
      <c r="GY220" s="48"/>
      <c r="HB220" s="48" t="str">
        <f>IF(ISNUMBER(Tableau2[[#This Row],['[tour_dep_to']]]),Tableau2[[#This Row],['[tour_dep_to']]]/Tableau2[[#This Row],['[tour_to_nb_jour']]],"")</f>
        <v/>
      </c>
      <c r="HE220" s="20"/>
      <c r="HF220" s="48" t="str">
        <f>IF(AND(ISTEXT(Tableau2[[#This Row],['[intention_dep']]]),Tableau2[[#This Row],['[tour_exc']]]="excursionniste"),Tableau2[[#This Row],['[intention_dep']]],"")</f>
        <v/>
      </c>
      <c r="HG220" s="48" t="str">
        <f>IF(AND(ISTEXT(Tableau2[[#This Row],['[intention_dep']]]),Tableau2[[#This Row],['[tour_exc']]]="touriste"),Tableau2[[#This Row],['[intention_dep']]],"")</f>
        <v/>
      </c>
      <c r="HJ220" s="20"/>
      <c r="HN220" s="20" t="s">
        <v>1599</v>
      </c>
      <c r="HO220" s="20"/>
      <c r="HP220" s="20" t="s">
        <v>1599</v>
      </c>
      <c r="HQ220" s="20"/>
      <c r="HR220" s="20" t="s">
        <v>1599</v>
      </c>
      <c r="HS220" s="20"/>
      <c r="HT220" s="20" t="s">
        <v>1599</v>
      </c>
      <c r="HU220" s="20"/>
      <c r="HX220" s="20" t="s">
        <v>1599</v>
      </c>
      <c r="JW220"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pas exploitable</v>
      </c>
      <c r="JX220"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220" s="35" t="s">
        <v>1299</v>
      </c>
      <c r="KA220" s="35">
        <v>0</v>
      </c>
      <c r="KB220" s="35">
        <v>0</v>
      </c>
      <c r="KC220" s="35">
        <v>1</v>
      </c>
      <c r="KD220" s="35"/>
      <c r="KE220" s="48"/>
      <c r="KF220" s="35" t="s">
        <v>1578</v>
      </c>
      <c r="KG220" s="48"/>
      <c r="KH220" s="44">
        <v>51490</v>
      </c>
      <c r="KI220" s="35" t="s">
        <v>1281</v>
      </c>
      <c r="KL220" s="48" t="str">
        <f>IF(ISNUMBER(Tableau2[[#This Row],['[distance_domicile_enq']]]),Tableau2[[#This Row],['[distance_domicile_enq']]]*(1.1+0.3*EXP(-Tableau2[[#This Row],['[distance_domicile_enq']]]/20)),"")</f>
        <v/>
      </c>
      <c r="KN220" s="48"/>
      <c r="KO220" s="48"/>
      <c r="KP220" s="35">
        <v>57</v>
      </c>
      <c r="KQ220" s="35" t="s">
        <v>1301</v>
      </c>
      <c r="KR220" s="35" t="s">
        <v>1302</v>
      </c>
      <c r="KS220" s="35"/>
      <c r="KU220" s="35">
        <v>4400</v>
      </c>
      <c r="KW220" s="35" t="s">
        <v>1303</v>
      </c>
      <c r="KY220" s="35" t="s">
        <v>1360</v>
      </c>
    </row>
    <row r="221" spans="1:311" x14ac:dyDescent="0.2">
      <c r="A221" s="35" t="s">
        <v>1612</v>
      </c>
      <c r="B221" s="35" t="s">
        <v>568</v>
      </c>
      <c r="C221" s="35" t="s">
        <v>458</v>
      </c>
      <c r="D221" s="60">
        <v>2</v>
      </c>
      <c r="E221" s="48">
        <f>Tableau2[[#This Row],['[taille_totale_groupe_corrige']]]/Tableau2[[#This Row],['[nb_repondant_groupe']]]</f>
        <v>1</v>
      </c>
      <c r="F221" s="48"/>
      <c r="G221" s="48" t="str">
        <f>CONCATENATE(Tableau2[[#This Row],['[id_site_enq']]],"-",Tableau2[[#This Row],['[date_enq_num']]],"-",Tableau2[[#This Row],['[categorie_corrige']]])</f>
        <v>1-43317-</v>
      </c>
      <c r="H221" s="61">
        <v>2</v>
      </c>
      <c r="I221" s="35">
        <v>1</v>
      </c>
      <c r="J221" s="35" t="s">
        <v>1054</v>
      </c>
      <c r="K221" s="36">
        <v>43317</v>
      </c>
      <c r="L221" s="37">
        <f t="shared" si="7"/>
        <v>43317</v>
      </c>
      <c r="M221" s="35">
        <v>13</v>
      </c>
      <c r="N221" s="35">
        <v>29</v>
      </c>
      <c r="P221" s="35">
        <v>1</v>
      </c>
      <c r="Q221" s="35">
        <v>1</v>
      </c>
      <c r="R221" s="60" t="str">
        <f>IF(OR(ISNUMBER(Tableau2[[#This Row],['[monvelo_musc']]]),ISNUMBER(Tableau2[[#This Row],['[monvelo_vae']]]),ISNUMBER(Tableau2[[#This Row],['[pret_musc']]]),ISNUMBER(Tableau2[[#This Row],['[pret_vae']]]),ISNUMBER(Tableau2[[#This Row],['[loc_vae']]]),ISNUMBER(Tableau2[[#This Row],['[loc_musc']]])),SUM(Tableau2[[#This Row],['[monvelo_musc']]:['[loc_vae']]]),"")</f>
        <v/>
      </c>
      <c r="S221" s="60" t="str">
        <f>IF(OR(ISNUMBER(Tableau2[[#This Row],['[monvelo_vae']]]),ISNUMBER(Tableau2[[#This Row],['[pret_vae']]]),ISNUMBER(Tableau2[[#This Row],['[loc_vae']]])),Tableau2[[#This Row],['[monvelo_vae']]]+Tableau2[[#This Row],['[pret_vae']]]+Tableau2[[#This Row],['[loc_vae']]],"")</f>
        <v/>
      </c>
      <c r="T221" s="60" t="str">
        <f>IF(OR(ISNUMBER(Tableau2[[#This Row],['[monvelo_musc']]]),ISNUMBER(Tableau2[[#This Row],['[pret_musc']]]),ISNUMBER(Tableau2[[#This Row],['[loc_musc']]])),Tableau2[[#This Row],['[monvelo_musc']]]+Tableau2[[#This Row],['[pret_musc']]]+Tableau2[[#This Row],['[loc_musc']]],"")</f>
        <v/>
      </c>
      <c r="U221" s="60" t="str">
        <f>IF(OR(ISNUMBER(Tableau2[[#This Row],['[loc_musc']]]),ISNUMBER(Tableau2[[#This Row],['[loc_vae']]])),Tableau2[[#This Row],['[loc_musc']]]+Tableau2[[#This Row],['[loc_vae']]],"")</f>
        <v/>
      </c>
      <c r="AL221" s="35" t="s">
        <v>1339</v>
      </c>
      <c r="AM221" s="48" t="s">
        <v>1339</v>
      </c>
      <c r="AN221" s="35" t="s">
        <v>1275</v>
      </c>
      <c r="AP221" s="37">
        <v>12</v>
      </c>
      <c r="AQ221" s="72">
        <v>12</v>
      </c>
      <c r="AR221" s="72">
        <v>12</v>
      </c>
      <c r="AS221" s="72">
        <f>Tableau2[[#This Row],['[km_sortie_corrige']]]*Tableau2[[#This Row],['[coef_red']]]</f>
        <v>0</v>
      </c>
      <c r="AT221" s="72">
        <f>Tableau2[[#This Row],['[km_sortie_corrige']]]*Tableau2[[#This Row],['[coef_red']]]*IF(Tableau2[[#This Row],['[type_trajet']]]="Boucle",0.4,1)</f>
        <v>0</v>
      </c>
      <c r="AU221" s="35" t="s">
        <v>1340</v>
      </c>
      <c r="AW221" s="35" t="s">
        <v>1277</v>
      </c>
      <c r="AX221" s="35">
        <v>1</v>
      </c>
      <c r="AY221" s="35">
        <v>0</v>
      </c>
      <c r="AZ221" s="35">
        <v>0</v>
      </c>
      <c r="BA221" s="35">
        <v>0</v>
      </c>
      <c r="BB221" s="35">
        <v>0</v>
      </c>
      <c r="BC221" s="35">
        <v>0</v>
      </c>
      <c r="BD221" s="35">
        <v>0</v>
      </c>
      <c r="BE221" s="35">
        <v>0</v>
      </c>
      <c r="BH221" s="37">
        <v>11</v>
      </c>
      <c r="BI221" s="48" t="str">
        <f>IF(OR(Tableau2[[#This Row],['[type_groupe']]]="En famille",Tableau2[[#This Row],['[type_groupe']]]="Avec des amis",Tableau2[[#This Row],['[type_groupe']]]="En club",Tableau2[[#This Row],['[type_groupe']]]="En groupe avec une agence ou TO"),"En groupe",Tableau2[[#This Row],['[type_groupe']]])</f>
        <v>En couple</v>
      </c>
      <c r="BJ221"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couple</v>
      </c>
      <c r="BK221" s="35" t="s">
        <v>1311</v>
      </c>
      <c r="BL221" s="35">
        <v>0</v>
      </c>
      <c r="BM221" s="35">
        <v>1</v>
      </c>
      <c r="BN221" s="35">
        <v>0</v>
      </c>
      <c r="BO221" s="35">
        <v>0</v>
      </c>
      <c r="BP221" s="35">
        <v>0</v>
      </c>
      <c r="BQ221" s="35">
        <v>0</v>
      </c>
      <c r="BR221" s="35">
        <v>0</v>
      </c>
      <c r="BU221" s="72">
        <f>Tableau2[[#This Row],['[nb_enfants']]]+Tableau2[[#This Row],['[nb_adultes']]]</f>
        <v>2</v>
      </c>
      <c r="BV221" s="72">
        <f>Tableau2[[#This Row],['[taille_totale_groupe']]]</f>
        <v>2</v>
      </c>
      <c r="BW221" s="37">
        <v>0</v>
      </c>
      <c r="BX221" s="37">
        <v>2</v>
      </c>
      <c r="BY221" s="35" t="s">
        <v>1304</v>
      </c>
      <c r="BZ221" s="35">
        <v>0</v>
      </c>
      <c r="CA221" s="35">
        <v>1</v>
      </c>
      <c r="CB221" s="35">
        <v>0</v>
      </c>
      <c r="CC221" s="35">
        <v>0</v>
      </c>
      <c r="CD221" s="35">
        <v>0</v>
      </c>
      <c r="CE221" s="35">
        <v>0</v>
      </c>
      <c r="CF221" s="35">
        <v>0</v>
      </c>
      <c r="CG221" s="35">
        <v>0</v>
      </c>
      <c r="CH221" s="35">
        <v>0</v>
      </c>
      <c r="CI221" s="35">
        <v>0</v>
      </c>
      <c r="CJ221" s="35">
        <v>0</v>
      </c>
      <c r="CK221" s="35">
        <v>0</v>
      </c>
      <c r="CL221" s="35">
        <v>0</v>
      </c>
      <c r="CO221" s="35" t="s">
        <v>1291</v>
      </c>
      <c r="CQ221" s="35" t="s">
        <v>1330</v>
      </c>
      <c r="CR221" s="35">
        <v>0</v>
      </c>
      <c r="CS221" s="35">
        <v>1</v>
      </c>
      <c r="CT221" s="35">
        <v>0</v>
      </c>
      <c r="CU221" s="35">
        <v>0</v>
      </c>
      <c r="CV221" s="35">
        <v>0</v>
      </c>
      <c r="CW221" s="35">
        <v>0</v>
      </c>
      <c r="CX221" s="35">
        <v>0</v>
      </c>
      <c r="CY221" s="35">
        <v>0</v>
      </c>
      <c r="CZ221" s="35">
        <v>0</v>
      </c>
      <c r="DA221" s="35">
        <v>0</v>
      </c>
      <c r="DB221" s="35">
        <v>0</v>
      </c>
      <c r="DC221" s="35">
        <v>0</v>
      </c>
      <c r="DD221" s="35">
        <v>0</v>
      </c>
      <c r="DE221" s="35" t="s">
        <v>1579</v>
      </c>
      <c r="DO221" s="35" t="s">
        <v>1785</v>
      </c>
      <c r="DP221" s="35">
        <v>1</v>
      </c>
      <c r="DQ221" s="35">
        <v>0</v>
      </c>
      <c r="DR221" s="35">
        <v>0</v>
      </c>
      <c r="DS221" s="35">
        <v>0</v>
      </c>
      <c r="DT221" s="35">
        <v>1</v>
      </c>
      <c r="DU221" s="35">
        <v>0</v>
      </c>
      <c r="DV221" s="35">
        <v>0</v>
      </c>
      <c r="DW221" s="35">
        <v>0</v>
      </c>
      <c r="DX221" s="35">
        <v>0</v>
      </c>
      <c r="DY221" s="35">
        <v>0</v>
      </c>
      <c r="DZ221" s="35">
        <v>0</v>
      </c>
      <c r="EA221" s="35">
        <v>0</v>
      </c>
      <c r="EB221" s="35">
        <v>0</v>
      </c>
      <c r="EC221" s="35">
        <v>0</v>
      </c>
      <c r="ED221" s="35">
        <v>0</v>
      </c>
      <c r="EE221" s="35">
        <v>0</v>
      </c>
      <c r="EL221" s="35">
        <v>4</v>
      </c>
      <c r="EM221" s="35">
        <v>4</v>
      </c>
      <c r="EN221" s="35">
        <v>4</v>
      </c>
      <c r="EO221" s="35">
        <v>4</v>
      </c>
      <c r="EP221" s="35">
        <v>3</v>
      </c>
      <c r="EQ221" s="35" t="s">
        <v>1599</v>
      </c>
      <c r="ER221" s="35" t="s">
        <v>1599</v>
      </c>
      <c r="ES221" s="35">
        <v>3</v>
      </c>
      <c r="ET221" s="35">
        <v>4</v>
      </c>
      <c r="EU221" s="35">
        <v>3</v>
      </c>
      <c r="EV221" s="35">
        <v>4</v>
      </c>
      <c r="EW221" s="35" t="s">
        <v>1599</v>
      </c>
      <c r="EX221" s="35">
        <v>4</v>
      </c>
      <c r="EY221" s="35">
        <v>4</v>
      </c>
      <c r="EZ221" s="35">
        <v>4</v>
      </c>
      <c r="FA221" s="35" t="s">
        <v>1599</v>
      </c>
      <c r="FB221" s="35">
        <v>4</v>
      </c>
      <c r="FC221" s="35">
        <v>4</v>
      </c>
      <c r="FD221" s="35">
        <v>4</v>
      </c>
      <c r="FE221" s="35">
        <v>4</v>
      </c>
      <c r="FF221" s="35">
        <v>4</v>
      </c>
      <c r="FG221" s="35">
        <v>4</v>
      </c>
      <c r="FI221" s="35" t="s">
        <v>54</v>
      </c>
      <c r="FJ221"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touriste</v>
      </c>
      <c r="FK221" s="48" t="str">
        <f>IF(Tableau2[[#This Row],['[tour_exc']]]="excursionniste","exc",IF(Tableau2[[#This Row],['[categorie_corrige']]]="Itinérant","iti","tour"))</f>
        <v>tour</v>
      </c>
      <c r="FL221" s="48" t="str">
        <f>CONCATENATE(Tableau2[[#This Row],['[id_troncon']]],"-",Tableau2[[#This Row],['[profil']]])</f>
        <v>1-tour</v>
      </c>
      <c r="FM221" s="37"/>
      <c r="FN221" s="72" t="s">
        <v>1599</v>
      </c>
      <c r="FS221" s="48" t="str">
        <f>IF(AND(ISTEXT(Tableau2[[#This Row],['[mode_heb_regroupe']]]),Tableau2[[#This Row],['[mode_heb_regroupe']]]="Non marchand"),"Non marchand",IF(AND(ISTEXT(Tableau2[[#This Row],['[mode_heb_regroupe']]]),Tableau2[[#This Row],['[mode_heb_regroupe']]]&lt;&gt;"Non marchand"),"Marchand",""))</f>
        <v/>
      </c>
      <c r="FY221" s="60" t="str">
        <f>IF(ISNUMBER(Tableau2[[#This Row],['[distance_heb_enq']]]),Tableau2[[#This Row],['[distance_heb_enq']]]*(1.1+0.3*EXP(-Tableau2[[#This Row],['[distance_heb_enq']]]/20)),"")</f>
        <v/>
      </c>
      <c r="GM221" s="35"/>
      <c r="GN221" s="35" t="s">
        <v>1599</v>
      </c>
      <c r="GO221" s="35"/>
      <c r="GP221" s="35"/>
      <c r="GQ221" s="35"/>
      <c r="GY221" s="48"/>
      <c r="HB221" s="48" t="str">
        <f>IF(ISNUMBER(Tableau2[[#This Row],['[tour_dep_to']]]),Tableau2[[#This Row],['[tour_dep_to']]]/Tableau2[[#This Row],['[tour_to_nb_jour']]],"")</f>
        <v/>
      </c>
      <c r="HE221" s="20"/>
      <c r="HF221" s="48" t="str">
        <f>IF(AND(ISTEXT(Tableau2[[#This Row],['[intention_dep']]]),Tableau2[[#This Row],['[tour_exc']]]="excursionniste"),Tableau2[[#This Row],['[intention_dep']]],"")</f>
        <v/>
      </c>
      <c r="HG221" s="48" t="str">
        <f>IF(AND(ISTEXT(Tableau2[[#This Row],['[intention_dep']]]),Tableau2[[#This Row],['[tour_exc']]]="touriste"),Tableau2[[#This Row],['[intention_dep']]],"")</f>
        <v/>
      </c>
      <c r="HJ221" s="20"/>
      <c r="HN221" s="20" t="s">
        <v>1599</v>
      </c>
      <c r="HO221" s="20"/>
      <c r="HP221" s="20" t="s">
        <v>1599</v>
      </c>
      <c r="HQ221" s="20"/>
      <c r="HR221" s="20" t="s">
        <v>1599</v>
      </c>
      <c r="HS221" s="20"/>
      <c r="HT221" s="20" t="s">
        <v>1599</v>
      </c>
      <c r="HU221" s="20"/>
      <c r="HX221" s="20" t="s">
        <v>1599</v>
      </c>
      <c r="JW221"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pas exploitable</v>
      </c>
      <c r="JX221"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221" s="35" t="s">
        <v>1299</v>
      </c>
      <c r="KA221" s="35">
        <v>0</v>
      </c>
      <c r="KB221" s="35">
        <v>0</v>
      </c>
      <c r="KC221" s="35">
        <v>1</v>
      </c>
      <c r="KD221" s="35"/>
      <c r="KE221" s="48"/>
      <c r="KF221" s="35" t="s">
        <v>1578</v>
      </c>
      <c r="KG221" s="48"/>
      <c r="KH221" s="44">
        <v>51490</v>
      </c>
      <c r="KI221" s="35" t="s">
        <v>1281</v>
      </c>
      <c r="KL221" s="48" t="str">
        <f>IF(ISNUMBER(Tableau2[[#This Row],['[distance_domicile_enq']]]),Tableau2[[#This Row],['[distance_domicile_enq']]]*(1.1+0.3*EXP(-Tableau2[[#This Row],['[distance_domicile_enq']]]/20)),"")</f>
        <v/>
      </c>
      <c r="KN221" s="48"/>
      <c r="KO221" s="48"/>
      <c r="KP221" s="35">
        <v>57</v>
      </c>
      <c r="KQ221" s="35" t="s">
        <v>1282</v>
      </c>
      <c r="KR221" s="35" t="s">
        <v>1351</v>
      </c>
      <c r="KS221" s="35"/>
      <c r="KU221" s="35">
        <v>4400</v>
      </c>
      <c r="KW221" s="35" t="s">
        <v>1303</v>
      </c>
      <c r="KY221" s="35" t="s">
        <v>51</v>
      </c>
    </row>
    <row r="222" spans="1:311" x14ac:dyDescent="0.2">
      <c r="A222" s="35" t="s">
        <v>1612</v>
      </c>
      <c r="B222" s="35" t="s">
        <v>568</v>
      </c>
      <c r="C222" s="35" t="s">
        <v>467</v>
      </c>
      <c r="D222" s="60">
        <v>1</v>
      </c>
      <c r="E222" s="48">
        <f>Tableau2[[#This Row],['[taille_totale_groupe_corrige']]]/Tableau2[[#This Row],['[nb_repondant_groupe']]]</f>
        <v>1</v>
      </c>
      <c r="F222" s="48"/>
      <c r="G222" s="48" t="str">
        <f>CONCATENATE(Tableau2[[#This Row],['[id_site_enq']]],"-",Tableau2[[#This Row],['[date_enq_num']]],"-",Tableau2[[#This Row],['[categorie_corrige']]])</f>
        <v>1-43317-</v>
      </c>
      <c r="H222" s="61">
        <v>1</v>
      </c>
      <c r="I222" s="35">
        <v>1</v>
      </c>
      <c r="J222" s="35" t="s">
        <v>1054</v>
      </c>
      <c r="K222" s="36">
        <v>43317</v>
      </c>
      <c r="L222" s="37">
        <f t="shared" si="7"/>
        <v>43317</v>
      </c>
      <c r="M222" s="35">
        <v>14</v>
      </c>
      <c r="N222" s="35">
        <v>29</v>
      </c>
      <c r="P222" s="35">
        <v>1</v>
      </c>
      <c r="Q222" s="35">
        <v>1</v>
      </c>
      <c r="R222" s="60" t="str">
        <f>IF(OR(ISNUMBER(Tableau2[[#This Row],['[monvelo_musc']]]),ISNUMBER(Tableau2[[#This Row],['[monvelo_vae']]]),ISNUMBER(Tableau2[[#This Row],['[pret_musc']]]),ISNUMBER(Tableau2[[#This Row],['[pret_vae']]]),ISNUMBER(Tableau2[[#This Row],['[loc_vae']]]),ISNUMBER(Tableau2[[#This Row],['[loc_musc']]])),SUM(Tableau2[[#This Row],['[monvelo_musc']]:['[loc_vae']]]),"")</f>
        <v/>
      </c>
      <c r="S222" s="60" t="str">
        <f>IF(OR(ISNUMBER(Tableau2[[#This Row],['[monvelo_vae']]]),ISNUMBER(Tableau2[[#This Row],['[pret_vae']]]),ISNUMBER(Tableau2[[#This Row],['[loc_vae']]])),Tableau2[[#This Row],['[monvelo_vae']]]+Tableau2[[#This Row],['[pret_vae']]]+Tableau2[[#This Row],['[loc_vae']]],"")</f>
        <v/>
      </c>
      <c r="T222" s="60" t="str">
        <f>IF(OR(ISNUMBER(Tableau2[[#This Row],['[monvelo_musc']]]),ISNUMBER(Tableau2[[#This Row],['[pret_musc']]]),ISNUMBER(Tableau2[[#This Row],['[loc_musc']]])),Tableau2[[#This Row],['[monvelo_musc']]]+Tableau2[[#This Row],['[pret_musc']]]+Tableau2[[#This Row],['[loc_musc']]],"")</f>
        <v/>
      </c>
      <c r="U222" s="60" t="str">
        <f>IF(OR(ISNUMBER(Tableau2[[#This Row],['[loc_musc']]]),ISNUMBER(Tableau2[[#This Row],['[loc_vae']]])),Tableau2[[#This Row],['[loc_musc']]]+Tableau2[[#This Row],['[loc_vae']]],"")</f>
        <v/>
      </c>
      <c r="AL222" s="35" t="s">
        <v>1274</v>
      </c>
      <c r="AM222" s="48" t="s">
        <v>1274</v>
      </c>
      <c r="AN222" s="35" t="s">
        <v>1275</v>
      </c>
      <c r="AP222" s="37">
        <v>6</v>
      </c>
      <c r="AQ222" s="72">
        <v>6</v>
      </c>
      <c r="AR222" s="72">
        <v>6</v>
      </c>
      <c r="AS222" s="72">
        <f>Tableau2[[#This Row],['[km_sortie_corrige']]]*Tableau2[[#This Row],['[coef_red']]]</f>
        <v>0</v>
      </c>
      <c r="AT222" s="72">
        <f>Tableau2[[#This Row],['[km_sortie_corrige']]]*Tableau2[[#This Row],['[coef_red']]]*IF(Tableau2[[#This Row],['[type_trajet']]]="Boucle",0.4,1)</f>
        <v>0</v>
      </c>
      <c r="AU222" s="35" t="s">
        <v>1340</v>
      </c>
      <c r="AW222" s="35" t="s">
        <v>1277</v>
      </c>
      <c r="AX222" s="35">
        <v>1</v>
      </c>
      <c r="AY222" s="35">
        <v>0</v>
      </c>
      <c r="AZ222" s="35">
        <v>0</v>
      </c>
      <c r="BA222" s="35">
        <v>0</v>
      </c>
      <c r="BB222" s="35">
        <v>0</v>
      </c>
      <c r="BC222" s="35">
        <v>0</v>
      </c>
      <c r="BD222" s="35">
        <v>0</v>
      </c>
      <c r="BE222" s="35">
        <v>0</v>
      </c>
      <c r="BI222" s="48" t="str">
        <f>IF(OR(Tableau2[[#This Row],['[type_groupe']]]="En famille",Tableau2[[#This Row],['[type_groupe']]]="Avec des amis",Tableau2[[#This Row],['[type_groupe']]]="En club",Tableau2[[#This Row],['[type_groupe']]]="En groupe avec une agence ou TO"),"En groupe",Tableau2[[#This Row],['[type_groupe']]])</f>
        <v>Seul</v>
      </c>
      <c r="BJ222"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Seul</v>
      </c>
      <c r="BK222" s="35" t="s">
        <v>1278</v>
      </c>
      <c r="BL222" s="35">
        <v>1</v>
      </c>
      <c r="BM222" s="35">
        <v>0</v>
      </c>
      <c r="BN222" s="35">
        <v>0</v>
      </c>
      <c r="BO222" s="35">
        <v>0</v>
      </c>
      <c r="BP222" s="35">
        <v>0</v>
      </c>
      <c r="BQ222" s="35">
        <v>0</v>
      </c>
      <c r="BR222" s="35">
        <v>0</v>
      </c>
      <c r="BU222" s="72">
        <f>Tableau2[[#This Row],['[nb_enfants']]]+Tableau2[[#This Row],['[nb_adultes']]]</f>
        <v>1</v>
      </c>
      <c r="BV222" s="72">
        <f>Tableau2[[#This Row],['[taille_totale_groupe']]]</f>
        <v>1</v>
      </c>
      <c r="BW222" s="37">
        <v>0</v>
      </c>
      <c r="BX222" s="37">
        <v>1</v>
      </c>
      <c r="BY222" s="35" t="s">
        <v>1279</v>
      </c>
      <c r="BZ222" s="35">
        <v>0</v>
      </c>
      <c r="CA222" s="35">
        <v>0</v>
      </c>
      <c r="CB222" s="35">
        <v>0</v>
      </c>
      <c r="CC222" s="35">
        <v>0</v>
      </c>
      <c r="CD222" s="35">
        <v>0</v>
      </c>
      <c r="CE222" s="35">
        <v>0</v>
      </c>
      <c r="CF222" s="35">
        <v>0</v>
      </c>
      <c r="CG222" s="35">
        <v>0</v>
      </c>
      <c r="CH222" s="35">
        <v>0</v>
      </c>
      <c r="CI222" s="35">
        <v>0</v>
      </c>
      <c r="CJ222" s="35">
        <v>0</v>
      </c>
      <c r="CK222" s="35">
        <v>0</v>
      </c>
      <c r="CL222" s="35">
        <v>1</v>
      </c>
      <c r="CQ222" s="35" t="s">
        <v>1772</v>
      </c>
      <c r="CR222" s="35">
        <v>0</v>
      </c>
      <c r="CS222" s="35">
        <v>0</v>
      </c>
      <c r="CT222" s="35">
        <v>0</v>
      </c>
      <c r="CU222" s="35">
        <v>0</v>
      </c>
      <c r="CV222" s="35">
        <v>0</v>
      </c>
      <c r="CW222" s="35">
        <v>0</v>
      </c>
      <c r="CX222" s="35">
        <v>0</v>
      </c>
      <c r="CY222" s="35">
        <v>0</v>
      </c>
      <c r="CZ222" s="35">
        <v>0</v>
      </c>
      <c r="DA222" s="35">
        <v>0</v>
      </c>
      <c r="DB222" s="35">
        <v>0</v>
      </c>
      <c r="DC222" s="35">
        <v>1</v>
      </c>
      <c r="DD222" s="35">
        <v>0</v>
      </c>
      <c r="DO222" s="35" t="s">
        <v>1280</v>
      </c>
      <c r="DP222" s="35">
        <v>0</v>
      </c>
      <c r="DQ222" s="35">
        <v>0</v>
      </c>
      <c r="DR222" s="35">
        <v>0</v>
      </c>
      <c r="DS222" s="35">
        <v>0</v>
      </c>
      <c r="DT222" s="35">
        <v>0</v>
      </c>
      <c r="DU222" s="35">
        <v>0</v>
      </c>
      <c r="DV222" s="35">
        <v>0</v>
      </c>
      <c r="DW222" s="35">
        <v>0</v>
      </c>
      <c r="DX222" s="35">
        <v>0</v>
      </c>
      <c r="DY222" s="35">
        <v>0</v>
      </c>
      <c r="DZ222" s="35">
        <v>0</v>
      </c>
      <c r="EA222" s="35">
        <v>0</v>
      </c>
      <c r="EB222" s="35">
        <v>0</v>
      </c>
      <c r="EC222" s="35">
        <v>0</v>
      </c>
      <c r="ED222" s="35">
        <v>1</v>
      </c>
      <c r="EE222" s="35">
        <v>0</v>
      </c>
      <c r="EL222" s="35">
        <v>3</v>
      </c>
      <c r="EM222" s="35">
        <v>4</v>
      </c>
      <c r="EN222" s="35">
        <v>2</v>
      </c>
      <c r="EO222" s="35" t="s">
        <v>1599</v>
      </c>
      <c r="EP222" s="35">
        <v>3</v>
      </c>
      <c r="EQ222" s="35">
        <v>4</v>
      </c>
      <c r="ER222" s="35">
        <v>3</v>
      </c>
      <c r="ES222" s="35">
        <v>3</v>
      </c>
      <c r="ET222" s="35">
        <v>4</v>
      </c>
      <c r="EU222" s="35">
        <v>3</v>
      </c>
      <c r="EV222" s="35">
        <v>3</v>
      </c>
      <c r="EW222" s="35">
        <v>4</v>
      </c>
      <c r="EX222" s="35">
        <v>4</v>
      </c>
      <c r="EY222" s="35">
        <v>3</v>
      </c>
      <c r="EZ222" s="35">
        <v>3</v>
      </c>
      <c r="FA222" s="35">
        <v>3</v>
      </c>
      <c r="FB222" s="35">
        <v>2</v>
      </c>
      <c r="FC222" s="35">
        <v>3</v>
      </c>
      <c r="FD222" s="35">
        <v>2</v>
      </c>
      <c r="FE222" s="35">
        <v>3</v>
      </c>
      <c r="FF222" s="35">
        <v>2</v>
      </c>
      <c r="FG222" s="35">
        <v>3</v>
      </c>
      <c r="FI222" s="35" t="s">
        <v>54</v>
      </c>
      <c r="FJ222"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touriste</v>
      </c>
      <c r="FK222" s="48" t="str">
        <f>IF(Tableau2[[#This Row],['[tour_exc']]]="excursionniste","exc",IF(Tableau2[[#This Row],['[categorie_corrige']]]="Itinérant","iti","tour"))</f>
        <v>tour</v>
      </c>
      <c r="FL222" s="48" t="str">
        <f>CONCATENATE(Tableau2[[#This Row],['[id_troncon']]],"-",Tableau2[[#This Row],['[profil']]])</f>
        <v>1-tour</v>
      </c>
      <c r="FM222" s="37">
        <v>5</v>
      </c>
      <c r="FN222" s="72">
        <v>5</v>
      </c>
      <c r="FO222" s="35" t="s">
        <v>1308</v>
      </c>
      <c r="FS222" s="48" t="str">
        <f>IF(AND(ISTEXT(Tableau2[[#This Row],['[mode_heb_regroupe']]]),Tableau2[[#This Row],['[mode_heb_regroupe']]]="Non marchand"),"Non marchand",IF(AND(ISTEXT(Tableau2[[#This Row],['[mode_heb_regroupe']]]),Tableau2[[#This Row],['[mode_heb_regroupe']]]&lt;&gt;"Non marchand"),"Marchand",""))</f>
        <v/>
      </c>
      <c r="FT222" s="35" t="s">
        <v>1342</v>
      </c>
      <c r="FV222" s="35" t="s">
        <v>1580</v>
      </c>
      <c r="FY222" s="60" t="str">
        <f>IF(ISNUMBER(Tableau2[[#This Row],['[distance_heb_enq']]]),Tableau2[[#This Row],['[distance_heb_enq']]]*(1.1+0.3*EXP(-Tableau2[[#This Row],['[distance_heb_enq']]]/20)),"")</f>
        <v/>
      </c>
      <c r="GM222" s="35"/>
      <c r="GN222" s="35" t="s">
        <v>1599</v>
      </c>
      <c r="GO222" s="35"/>
      <c r="GP222" s="35"/>
      <c r="GQ222" s="35"/>
      <c r="GY222" s="48"/>
      <c r="HB222" s="48" t="str">
        <f>IF(ISNUMBER(Tableau2[[#This Row],['[tour_dep_to']]]),Tableau2[[#This Row],['[tour_dep_to']]]/Tableau2[[#This Row],['[tour_to_nb_jour']]],"")</f>
        <v/>
      </c>
      <c r="HE222" s="20"/>
      <c r="HF222" s="48" t="str">
        <f>IF(AND(ISTEXT(Tableau2[[#This Row],['[intention_dep']]]),Tableau2[[#This Row],['[tour_exc']]]="excursionniste"),Tableau2[[#This Row],['[intention_dep']]],"")</f>
        <v/>
      </c>
      <c r="HG222" s="48" t="str">
        <f>IF(AND(ISTEXT(Tableau2[[#This Row],['[intention_dep']]]),Tableau2[[#This Row],['[tour_exc']]]="touriste"),Tableau2[[#This Row],['[intention_dep']]],"")</f>
        <v/>
      </c>
      <c r="HJ222" s="20"/>
      <c r="HN222" s="20" t="s">
        <v>1599</v>
      </c>
      <c r="HO222" s="20"/>
      <c r="HP222" s="20" t="s">
        <v>1599</v>
      </c>
      <c r="HQ222" s="20"/>
      <c r="HR222" s="20" t="s">
        <v>1599</v>
      </c>
      <c r="HS222" s="20"/>
      <c r="HT222" s="20" t="s">
        <v>1599</v>
      </c>
      <c r="HU222" s="20"/>
      <c r="HX222" s="20" t="s">
        <v>1599</v>
      </c>
      <c r="JW222"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pas exploitable</v>
      </c>
      <c r="JX222"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222" s="35" t="s">
        <v>1599</v>
      </c>
      <c r="KA222" s="35"/>
      <c r="KB222" s="35"/>
      <c r="KC222" s="35"/>
      <c r="KD222" s="35"/>
      <c r="KE222" s="48"/>
      <c r="KF222" s="35" t="s">
        <v>1581</v>
      </c>
      <c r="KG222" s="48"/>
      <c r="KH222" s="44">
        <v>41250</v>
      </c>
      <c r="KI222" s="35" t="s">
        <v>1281</v>
      </c>
      <c r="KL222" s="48" t="str">
        <f>IF(ISNUMBER(Tableau2[[#This Row],['[distance_domicile_enq']]]),Tableau2[[#This Row],['[distance_domicile_enq']]]*(1.1+0.3*EXP(-Tableau2[[#This Row],['[distance_domicile_enq']]]/20)),"")</f>
        <v/>
      </c>
      <c r="KN222" s="48"/>
      <c r="KO222" s="48"/>
      <c r="KP222" s="35">
        <v>64</v>
      </c>
      <c r="KQ222" s="35" t="s">
        <v>1282</v>
      </c>
      <c r="KR222" s="35" t="s">
        <v>1336</v>
      </c>
      <c r="KS222" s="35"/>
      <c r="KW222" s="35" t="s">
        <v>1303</v>
      </c>
    </row>
    <row r="223" spans="1:311" x14ac:dyDescent="0.2">
      <c r="A223" s="35" t="s">
        <v>1612</v>
      </c>
      <c r="B223" s="35" t="s">
        <v>568</v>
      </c>
      <c r="C223" s="35" t="s">
        <v>470</v>
      </c>
      <c r="D223" s="60">
        <v>2</v>
      </c>
      <c r="E223" s="48">
        <f>Tableau2[[#This Row],['[taille_totale_groupe_corrige']]]/Tableau2[[#This Row],['[nb_repondant_groupe']]]</f>
        <v>1</v>
      </c>
      <c r="F223" s="48"/>
      <c r="G223" s="48" t="str">
        <f>CONCATENATE(Tableau2[[#This Row],['[id_site_enq']]],"-",Tableau2[[#This Row],['[date_enq_num']]],"-",Tableau2[[#This Row],['[categorie_corrige']]])</f>
        <v>1-43317-</v>
      </c>
      <c r="H223" s="61">
        <v>2</v>
      </c>
      <c r="I223" s="35">
        <v>1</v>
      </c>
      <c r="J223" s="35" t="s">
        <v>1054</v>
      </c>
      <c r="K223" s="36">
        <v>43317</v>
      </c>
      <c r="L223" s="37">
        <f t="shared" si="7"/>
        <v>43317</v>
      </c>
      <c r="M223" s="35">
        <v>14</v>
      </c>
      <c r="N223" s="35">
        <v>29</v>
      </c>
      <c r="P223" s="35">
        <v>1</v>
      </c>
      <c r="Q223" s="35">
        <v>1</v>
      </c>
      <c r="R223" s="60" t="str">
        <f>IF(OR(ISNUMBER(Tableau2[[#This Row],['[monvelo_musc']]]),ISNUMBER(Tableau2[[#This Row],['[monvelo_vae']]]),ISNUMBER(Tableau2[[#This Row],['[pret_musc']]]),ISNUMBER(Tableau2[[#This Row],['[pret_vae']]]),ISNUMBER(Tableau2[[#This Row],['[loc_vae']]]),ISNUMBER(Tableau2[[#This Row],['[loc_musc']]])),SUM(Tableau2[[#This Row],['[monvelo_musc']]:['[loc_vae']]]),"")</f>
        <v/>
      </c>
      <c r="S223" s="60" t="str">
        <f>IF(OR(ISNUMBER(Tableau2[[#This Row],['[monvelo_vae']]]),ISNUMBER(Tableau2[[#This Row],['[pret_vae']]]),ISNUMBER(Tableau2[[#This Row],['[loc_vae']]])),Tableau2[[#This Row],['[monvelo_vae']]]+Tableau2[[#This Row],['[pret_vae']]]+Tableau2[[#This Row],['[loc_vae']]],"")</f>
        <v/>
      </c>
      <c r="T223" s="60" t="str">
        <f>IF(OR(ISNUMBER(Tableau2[[#This Row],['[monvelo_musc']]]),ISNUMBER(Tableau2[[#This Row],['[pret_musc']]]),ISNUMBER(Tableau2[[#This Row],['[loc_musc']]])),Tableau2[[#This Row],['[monvelo_musc']]]+Tableau2[[#This Row],['[pret_musc']]]+Tableau2[[#This Row],['[loc_musc']]],"")</f>
        <v/>
      </c>
      <c r="U223" s="60" t="str">
        <f>IF(OR(ISNUMBER(Tableau2[[#This Row],['[loc_musc']]]),ISNUMBER(Tableau2[[#This Row],['[loc_vae']]])),Tableau2[[#This Row],['[loc_musc']]]+Tableau2[[#This Row],['[loc_vae']]],"")</f>
        <v/>
      </c>
      <c r="AL223" s="35" t="s">
        <v>1285</v>
      </c>
      <c r="AM223" s="48" t="s">
        <v>1285</v>
      </c>
      <c r="AN223" s="35" t="s">
        <v>52</v>
      </c>
      <c r="AP223" s="37">
        <v>30</v>
      </c>
      <c r="AQ223" s="72">
        <v>30</v>
      </c>
      <c r="AR223" s="72">
        <v>30</v>
      </c>
      <c r="AS223" s="72">
        <f>Tableau2[[#This Row],['[km_sortie_corrige']]]*Tableau2[[#This Row],['[coef_red']]]</f>
        <v>0</v>
      </c>
      <c r="AT223" s="72">
        <f>Tableau2[[#This Row],['[km_sortie_corrige']]]*Tableau2[[#This Row],['[coef_red']]]*IF(Tableau2[[#This Row],['[type_trajet']]]="Boucle",0.4,1)</f>
        <v>0</v>
      </c>
      <c r="AU223" s="35" t="s">
        <v>1340</v>
      </c>
      <c r="AW223" s="35" t="s">
        <v>1277</v>
      </c>
      <c r="AX223" s="35">
        <v>1</v>
      </c>
      <c r="AY223" s="35">
        <v>0</v>
      </c>
      <c r="AZ223" s="35">
        <v>0</v>
      </c>
      <c r="BA223" s="35">
        <v>0</v>
      </c>
      <c r="BB223" s="35">
        <v>0</v>
      </c>
      <c r="BC223" s="35">
        <v>0</v>
      </c>
      <c r="BD223" s="35">
        <v>0</v>
      </c>
      <c r="BE223" s="35">
        <v>0</v>
      </c>
      <c r="BI223" s="48" t="str">
        <f>IF(OR(Tableau2[[#This Row],['[type_groupe']]]="En famille",Tableau2[[#This Row],['[type_groupe']]]="Avec des amis",Tableau2[[#This Row],['[type_groupe']]]="En club",Tableau2[[#This Row],['[type_groupe']]]="En groupe avec une agence ou TO"),"En groupe",Tableau2[[#This Row],['[type_groupe']]])</f>
        <v>En groupe</v>
      </c>
      <c r="BJ223"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groupe</v>
      </c>
      <c r="BK223" s="35" t="s">
        <v>1329</v>
      </c>
      <c r="BL223" s="35">
        <v>0</v>
      </c>
      <c r="BM223" s="35">
        <v>0</v>
      </c>
      <c r="BN223" s="35">
        <v>0</v>
      </c>
      <c r="BO223" s="35">
        <v>1</v>
      </c>
      <c r="BP223" s="35">
        <v>0</v>
      </c>
      <c r="BQ223" s="35">
        <v>0</v>
      </c>
      <c r="BR223" s="35">
        <v>0</v>
      </c>
      <c r="BU223" s="72">
        <f>Tableau2[[#This Row],['[nb_enfants']]]+Tableau2[[#This Row],['[nb_adultes']]]</f>
        <v>2</v>
      </c>
      <c r="BV223" s="72">
        <f>Tableau2[[#This Row],['[taille_totale_groupe']]]</f>
        <v>2</v>
      </c>
      <c r="BW223" s="37">
        <v>0</v>
      </c>
      <c r="BX223" s="37">
        <v>2</v>
      </c>
      <c r="BY223" s="35" t="s">
        <v>1290</v>
      </c>
      <c r="BZ223" s="35">
        <v>0</v>
      </c>
      <c r="CA223" s="35">
        <v>0</v>
      </c>
      <c r="CB223" s="35">
        <v>0</v>
      </c>
      <c r="CC223" s="35">
        <v>0</v>
      </c>
      <c r="CD223" s="35">
        <v>0</v>
      </c>
      <c r="CE223" s="35">
        <v>0</v>
      </c>
      <c r="CF223" s="35">
        <v>0</v>
      </c>
      <c r="CG223" s="35">
        <v>0</v>
      </c>
      <c r="CH223" s="35">
        <v>1</v>
      </c>
      <c r="CI223" s="35">
        <v>0</v>
      </c>
      <c r="CJ223" s="35">
        <v>0</v>
      </c>
      <c r="CK223" s="35">
        <v>0</v>
      </c>
      <c r="CL223" s="35">
        <v>0</v>
      </c>
      <c r="CP223" s="35">
        <v>5</v>
      </c>
      <c r="CQ223" s="35" t="s">
        <v>1292</v>
      </c>
      <c r="CR223" s="35">
        <v>1</v>
      </c>
      <c r="CS223" s="35">
        <v>0</v>
      </c>
      <c r="CT223" s="35">
        <v>0</v>
      </c>
      <c r="CU223" s="35">
        <v>0</v>
      </c>
      <c r="CV223" s="35">
        <v>0</v>
      </c>
      <c r="CW223" s="35">
        <v>0</v>
      </c>
      <c r="CX223" s="35">
        <v>0</v>
      </c>
      <c r="CY223" s="35">
        <v>0</v>
      </c>
      <c r="CZ223" s="35">
        <v>0</v>
      </c>
      <c r="DA223" s="35">
        <v>0</v>
      </c>
      <c r="DB223" s="35">
        <v>0</v>
      </c>
      <c r="DC223" s="35">
        <v>0</v>
      </c>
      <c r="DD223" s="35">
        <v>0</v>
      </c>
      <c r="DO223" s="35" t="s">
        <v>1783</v>
      </c>
      <c r="DP223" s="35">
        <v>1</v>
      </c>
      <c r="DQ223" s="35">
        <v>0</v>
      </c>
      <c r="DR223" s="35">
        <v>0</v>
      </c>
      <c r="DS223" s="35">
        <v>1</v>
      </c>
      <c r="DT223" s="35">
        <v>0</v>
      </c>
      <c r="DU223" s="35">
        <v>0</v>
      </c>
      <c r="DV223" s="35">
        <v>0</v>
      </c>
      <c r="DW223" s="35">
        <v>0</v>
      </c>
      <c r="DX223" s="35">
        <v>0</v>
      </c>
      <c r="DY223" s="35">
        <v>0</v>
      </c>
      <c r="DZ223" s="35">
        <v>0</v>
      </c>
      <c r="EA223" s="35">
        <v>0</v>
      </c>
      <c r="EB223" s="35">
        <v>0</v>
      </c>
      <c r="EC223" s="35">
        <v>0</v>
      </c>
      <c r="ED223" s="35">
        <v>0</v>
      </c>
      <c r="EE223" s="35">
        <v>0</v>
      </c>
      <c r="EL223" s="35">
        <v>4</v>
      </c>
      <c r="EM223" s="35">
        <v>4</v>
      </c>
      <c r="EN223" s="35" t="s">
        <v>1599</v>
      </c>
      <c r="EO223" s="35" t="s">
        <v>1599</v>
      </c>
      <c r="EP223" s="35">
        <v>4</v>
      </c>
      <c r="EQ223" s="35" t="s">
        <v>1599</v>
      </c>
      <c r="ER223" s="35" t="s">
        <v>1599</v>
      </c>
      <c r="ES223" s="35" t="s">
        <v>1599</v>
      </c>
      <c r="ET223" s="35" t="s">
        <v>1599</v>
      </c>
      <c r="EU223" s="35">
        <v>4</v>
      </c>
      <c r="EV223" s="35">
        <v>4</v>
      </c>
      <c r="EW223" s="35" t="s">
        <v>1599</v>
      </c>
      <c r="EX223" s="35" t="s">
        <v>1599</v>
      </c>
      <c r="EY223" s="35" t="s">
        <v>1599</v>
      </c>
      <c r="EZ223" s="35" t="s">
        <v>1599</v>
      </c>
      <c r="FA223" s="35" t="s">
        <v>1599</v>
      </c>
      <c r="FB223" s="35" t="s">
        <v>1599</v>
      </c>
      <c r="FC223" s="35" t="s">
        <v>1599</v>
      </c>
      <c r="FD223" s="35" t="s">
        <v>1599</v>
      </c>
      <c r="FE223" s="35" t="s">
        <v>1599</v>
      </c>
      <c r="FF223" s="35" t="s">
        <v>1599</v>
      </c>
      <c r="FG223" s="35" t="s">
        <v>1599</v>
      </c>
      <c r="FH223" s="35" t="s">
        <v>1296</v>
      </c>
      <c r="FI223" s="35" t="s">
        <v>54</v>
      </c>
      <c r="FJ223"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touriste</v>
      </c>
      <c r="FK223" s="48" t="str">
        <f>IF(Tableau2[[#This Row],['[tour_exc']]]="excursionniste","exc",IF(Tableau2[[#This Row],['[categorie_corrige']]]="Itinérant","iti","tour"))</f>
        <v>tour</v>
      </c>
      <c r="FL223" s="48" t="str">
        <f>CONCATENATE(Tableau2[[#This Row],['[id_troncon']]],"-",Tableau2[[#This Row],['[profil']]])</f>
        <v>1-tour</v>
      </c>
      <c r="FM223" s="37">
        <v>4</v>
      </c>
      <c r="FN223" s="72">
        <v>4</v>
      </c>
      <c r="FO223" s="35" t="s">
        <v>1324</v>
      </c>
      <c r="FR223" s="48" t="s">
        <v>2024</v>
      </c>
      <c r="FS223" s="48" t="str">
        <f>IF(AND(ISTEXT(Tableau2[[#This Row],['[mode_heb_regroupe']]]),Tableau2[[#This Row],['[mode_heb_regroupe']]]="Non marchand"),"Non marchand",IF(AND(ISTEXT(Tableau2[[#This Row],['[mode_heb_regroupe']]]),Tableau2[[#This Row],['[mode_heb_regroupe']]]&lt;&gt;"Non marchand"),"Marchand",""))</f>
        <v>Marchand</v>
      </c>
      <c r="FT223" s="35" t="s">
        <v>1320</v>
      </c>
      <c r="FU223" s="37">
        <v>6</v>
      </c>
      <c r="FV223" s="35" t="s">
        <v>1582</v>
      </c>
      <c r="FY223" s="60" t="str">
        <f>IF(ISNUMBER(Tableau2[[#This Row],['[distance_heb_enq']]]),Tableau2[[#This Row],['[distance_heb_enq']]]*(1.1+0.3*EXP(-Tableau2[[#This Row],['[distance_heb_enq']]]/20)),"")</f>
        <v/>
      </c>
      <c r="FZ223" s="35" t="s">
        <v>1317</v>
      </c>
      <c r="GB223" s="35" t="s">
        <v>1284</v>
      </c>
      <c r="GM223" s="35"/>
      <c r="GN223" s="35" t="s">
        <v>1277</v>
      </c>
      <c r="GO223" s="35">
        <v>1</v>
      </c>
      <c r="GP223" s="35">
        <v>0</v>
      </c>
      <c r="GQ223" s="35">
        <v>0</v>
      </c>
      <c r="GR223" s="35">
        <v>0</v>
      </c>
      <c r="GS223" s="35">
        <v>0</v>
      </c>
      <c r="GT223" s="35">
        <v>0</v>
      </c>
      <c r="GU223" s="35">
        <v>0</v>
      </c>
      <c r="GV223" s="35">
        <v>0</v>
      </c>
      <c r="GW223" s="35">
        <v>0</v>
      </c>
      <c r="GY223" s="48"/>
      <c r="HB223" s="48" t="str">
        <f>IF(ISNUMBER(Tableau2[[#This Row],['[tour_dep_to']]]),Tableau2[[#This Row],['[tour_dep_to']]]/Tableau2[[#This Row],['[tour_to_nb_jour']]],"")</f>
        <v/>
      </c>
      <c r="HE223" s="20"/>
      <c r="HF223" s="48" t="str">
        <f>IF(AND(ISTEXT(Tableau2[[#This Row],['[intention_dep']]]),Tableau2[[#This Row],['[tour_exc']]]="excursionniste"),Tableau2[[#This Row],['[intention_dep']]],"")</f>
        <v/>
      </c>
      <c r="HG223" s="48" t="str">
        <f>IF(AND(ISTEXT(Tableau2[[#This Row],['[intention_dep']]]),Tableau2[[#This Row],['[tour_exc']]]="touriste"),Tableau2[[#This Row],['[intention_dep']]],"")</f>
        <v/>
      </c>
      <c r="HJ223" s="20"/>
      <c r="HN223" s="20">
        <v>45</v>
      </c>
      <c r="HO223" s="20"/>
      <c r="HP223" s="20" t="s">
        <v>1599</v>
      </c>
      <c r="HQ223" s="20"/>
      <c r="HR223" s="20">
        <v>20</v>
      </c>
      <c r="HS223" s="20"/>
      <c r="HT223" s="20" t="s">
        <v>1599</v>
      </c>
      <c r="HU223" s="20"/>
      <c r="HX223" s="20" t="s">
        <v>1599</v>
      </c>
      <c r="JW223"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pas exploitable</v>
      </c>
      <c r="JX223"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223" s="35" t="s">
        <v>1299</v>
      </c>
      <c r="KA223" s="35">
        <v>0</v>
      </c>
      <c r="KB223" s="35">
        <v>0</v>
      </c>
      <c r="KC223" s="35">
        <v>1</v>
      </c>
      <c r="KD223" s="35"/>
      <c r="KE223" s="48"/>
      <c r="KF223" s="35" t="s">
        <v>1461</v>
      </c>
      <c r="KG223" s="48"/>
      <c r="KH223" s="44"/>
      <c r="KI223" s="35" t="s">
        <v>178</v>
      </c>
      <c r="KL223" s="48" t="str">
        <f>IF(ISNUMBER(Tableau2[[#This Row],['[distance_domicile_enq']]]),Tableau2[[#This Row],['[distance_domicile_enq']]]*(1.1+0.3*EXP(-Tableau2[[#This Row],['[distance_domicile_enq']]]/20)),"")</f>
        <v/>
      </c>
      <c r="KN223" s="48"/>
      <c r="KO223" s="48"/>
      <c r="KP223" s="35">
        <v>66</v>
      </c>
      <c r="KQ223" s="35" t="s">
        <v>1282</v>
      </c>
      <c r="KR223" s="35" t="s">
        <v>1283</v>
      </c>
      <c r="KS223" s="35"/>
      <c r="KU223" s="35">
        <v>400</v>
      </c>
      <c r="KW223" s="35" t="s">
        <v>1310</v>
      </c>
    </row>
    <row r="224" spans="1:311" x14ac:dyDescent="0.2">
      <c r="A224" s="35" t="s">
        <v>1612</v>
      </c>
      <c r="B224" s="35" t="s">
        <v>568</v>
      </c>
      <c r="C224" s="35" t="s">
        <v>472</v>
      </c>
      <c r="D224" s="60">
        <v>2</v>
      </c>
      <c r="E224" s="48">
        <f>Tableau2[[#This Row],['[taille_totale_groupe_corrige']]]/Tableau2[[#This Row],['[nb_repondant_groupe']]]</f>
        <v>1</v>
      </c>
      <c r="F224" s="48"/>
      <c r="G224" s="48" t="str">
        <f>CONCATENATE(Tableau2[[#This Row],['[id_site_enq']]],"-",Tableau2[[#This Row],['[date_enq_num']]],"-",Tableau2[[#This Row],['[categorie_corrige']]])</f>
        <v>1-43317-</v>
      </c>
      <c r="H224" s="61">
        <v>2</v>
      </c>
      <c r="I224" s="35">
        <v>1</v>
      </c>
      <c r="J224" s="35" t="s">
        <v>1054</v>
      </c>
      <c r="K224" s="36">
        <v>43317</v>
      </c>
      <c r="L224" s="37">
        <f t="shared" si="7"/>
        <v>43317</v>
      </c>
      <c r="M224" s="35">
        <v>14</v>
      </c>
      <c r="N224" s="35">
        <v>29</v>
      </c>
      <c r="P224" s="35">
        <v>1</v>
      </c>
      <c r="Q224" s="35">
        <v>1</v>
      </c>
      <c r="R224" s="60" t="str">
        <f>IF(OR(ISNUMBER(Tableau2[[#This Row],['[monvelo_musc']]]),ISNUMBER(Tableau2[[#This Row],['[monvelo_vae']]]),ISNUMBER(Tableau2[[#This Row],['[pret_musc']]]),ISNUMBER(Tableau2[[#This Row],['[pret_vae']]]),ISNUMBER(Tableau2[[#This Row],['[loc_vae']]]),ISNUMBER(Tableau2[[#This Row],['[loc_musc']]])),SUM(Tableau2[[#This Row],['[monvelo_musc']]:['[loc_vae']]]),"")</f>
        <v/>
      </c>
      <c r="S224" s="60" t="str">
        <f>IF(OR(ISNUMBER(Tableau2[[#This Row],['[monvelo_vae']]]),ISNUMBER(Tableau2[[#This Row],['[pret_vae']]]),ISNUMBER(Tableau2[[#This Row],['[loc_vae']]])),Tableau2[[#This Row],['[monvelo_vae']]]+Tableau2[[#This Row],['[pret_vae']]]+Tableau2[[#This Row],['[loc_vae']]],"")</f>
        <v/>
      </c>
      <c r="T224" s="60" t="str">
        <f>IF(OR(ISNUMBER(Tableau2[[#This Row],['[monvelo_musc']]]),ISNUMBER(Tableau2[[#This Row],['[pret_musc']]]),ISNUMBER(Tableau2[[#This Row],['[loc_musc']]])),Tableau2[[#This Row],['[monvelo_musc']]]+Tableau2[[#This Row],['[pret_musc']]]+Tableau2[[#This Row],['[loc_musc']]],"")</f>
        <v/>
      </c>
      <c r="U224" s="60" t="str">
        <f>IF(OR(ISNUMBER(Tableau2[[#This Row],['[loc_musc']]]),ISNUMBER(Tableau2[[#This Row],['[loc_vae']]])),Tableau2[[#This Row],['[loc_musc']]]+Tableau2[[#This Row],['[loc_vae']]],"")</f>
        <v/>
      </c>
      <c r="AL224" s="35" t="s">
        <v>1285</v>
      </c>
      <c r="AM224" s="48" t="s">
        <v>1285</v>
      </c>
      <c r="AN224" s="35" t="s">
        <v>52</v>
      </c>
      <c r="AP224" s="37">
        <v>30</v>
      </c>
      <c r="AQ224" s="72">
        <v>30</v>
      </c>
      <c r="AR224" s="72">
        <v>30</v>
      </c>
      <c r="AS224" s="72">
        <f>Tableau2[[#This Row],['[km_sortie_corrige']]]*Tableau2[[#This Row],['[coef_red']]]</f>
        <v>0</v>
      </c>
      <c r="AT224" s="72">
        <f>Tableau2[[#This Row],['[km_sortie_corrige']]]*Tableau2[[#This Row],['[coef_red']]]*IF(Tableau2[[#This Row],['[type_trajet']]]="Boucle",0.4,1)</f>
        <v>0</v>
      </c>
      <c r="AU224" s="35" t="s">
        <v>1340</v>
      </c>
      <c r="AW224" s="35" t="s">
        <v>1277</v>
      </c>
      <c r="AX224" s="35">
        <v>1</v>
      </c>
      <c r="AY224" s="35">
        <v>0</v>
      </c>
      <c r="AZ224" s="35">
        <v>0</v>
      </c>
      <c r="BA224" s="35">
        <v>0</v>
      </c>
      <c r="BB224" s="35">
        <v>0</v>
      </c>
      <c r="BC224" s="35">
        <v>0</v>
      </c>
      <c r="BD224" s="35">
        <v>0</v>
      </c>
      <c r="BE224" s="35">
        <v>0</v>
      </c>
      <c r="BI224" s="48" t="str">
        <f>IF(OR(Tableau2[[#This Row],['[type_groupe']]]="En famille",Tableau2[[#This Row],['[type_groupe']]]="Avec des amis",Tableau2[[#This Row],['[type_groupe']]]="En club",Tableau2[[#This Row],['[type_groupe']]]="En groupe avec une agence ou TO"),"En groupe",Tableau2[[#This Row],['[type_groupe']]])</f>
        <v>En groupe</v>
      </c>
      <c r="BJ224"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groupe</v>
      </c>
      <c r="BK224" s="35" t="s">
        <v>1329</v>
      </c>
      <c r="BL224" s="35">
        <v>0</v>
      </c>
      <c r="BM224" s="35">
        <v>0</v>
      </c>
      <c r="BN224" s="35">
        <v>0</v>
      </c>
      <c r="BO224" s="35">
        <v>1</v>
      </c>
      <c r="BP224" s="35">
        <v>0</v>
      </c>
      <c r="BQ224" s="35">
        <v>0</v>
      </c>
      <c r="BR224" s="35">
        <v>0</v>
      </c>
      <c r="BU224" s="72">
        <f>Tableau2[[#This Row],['[nb_enfants']]]+Tableau2[[#This Row],['[nb_adultes']]]</f>
        <v>2</v>
      </c>
      <c r="BV224" s="72">
        <f>Tableau2[[#This Row],['[taille_totale_groupe']]]</f>
        <v>2</v>
      </c>
      <c r="BW224" s="37">
        <v>0</v>
      </c>
      <c r="BX224" s="37">
        <v>2</v>
      </c>
      <c r="BY224" s="35" t="s">
        <v>1665</v>
      </c>
      <c r="BZ224" s="35">
        <v>0</v>
      </c>
      <c r="CA224" s="35">
        <v>1</v>
      </c>
      <c r="CB224" s="35">
        <v>0</v>
      </c>
      <c r="CC224" s="35">
        <v>0</v>
      </c>
      <c r="CD224" s="35">
        <v>0</v>
      </c>
      <c r="CE224" s="35">
        <v>0</v>
      </c>
      <c r="CF224" s="35">
        <v>0</v>
      </c>
      <c r="CG224" s="35">
        <v>0</v>
      </c>
      <c r="CH224" s="35">
        <v>1</v>
      </c>
      <c r="CI224" s="35">
        <v>0</v>
      </c>
      <c r="CJ224" s="35">
        <v>0</v>
      </c>
      <c r="CK224" s="35">
        <v>0</v>
      </c>
      <c r="CL224" s="35">
        <v>0</v>
      </c>
      <c r="CO224" s="35" t="s">
        <v>1291</v>
      </c>
      <c r="CP224" s="35">
        <v>5</v>
      </c>
      <c r="CQ224" s="35" t="s">
        <v>1292</v>
      </c>
      <c r="CR224" s="35">
        <v>1</v>
      </c>
      <c r="CS224" s="35">
        <v>0</v>
      </c>
      <c r="CT224" s="35">
        <v>0</v>
      </c>
      <c r="CU224" s="35">
        <v>0</v>
      </c>
      <c r="CV224" s="35">
        <v>0</v>
      </c>
      <c r="CW224" s="35">
        <v>0</v>
      </c>
      <c r="CX224" s="35">
        <v>0</v>
      </c>
      <c r="CY224" s="35">
        <v>0</v>
      </c>
      <c r="CZ224" s="35">
        <v>0</v>
      </c>
      <c r="DA224" s="35">
        <v>0</v>
      </c>
      <c r="DB224" s="35">
        <v>0</v>
      </c>
      <c r="DC224" s="35">
        <v>0</v>
      </c>
      <c r="DD224" s="35">
        <v>0</v>
      </c>
      <c r="DO224" s="35" t="s">
        <v>1783</v>
      </c>
      <c r="DP224" s="35">
        <v>1</v>
      </c>
      <c r="DQ224" s="35">
        <v>0</v>
      </c>
      <c r="DR224" s="35">
        <v>0</v>
      </c>
      <c r="DS224" s="35">
        <v>1</v>
      </c>
      <c r="DT224" s="35">
        <v>0</v>
      </c>
      <c r="DU224" s="35">
        <v>0</v>
      </c>
      <c r="DV224" s="35">
        <v>0</v>
      </c>
      <c r="DW224" s="35">
        <v>0</v>
      </c>
      <c r="DX224" s="35">
        <v>0</v>
      </c>
      <c r="DY224" s="35">
        <v>0</v>
      </c>
      <c r="DZ224" s="35">
        <v>0</v>
      </c>
      <c r="EA224" s="35">
        <v>0</v>
      </c>
      <c r="EB224" s="35">
        <v>0</v>
      </c>
      <c r="EC224" s="35">
        <v>0</v>
      </c>
      <c r="ED224" s="35">
        <v>0</v>
      </c>
      <c r="EE224" s="35">
        <v>0</v>
      </c>
      <c r="EL224" s="35">
        <v>4</v>
      </c>
      <c r="EM224" s="35">
        <v>4</v>
      </c>
      <c r="EN224" s="35">
        <v>3</v>
      </c>
      <c r="EO224" s="35">
        <v>4</v>
      </c>
      <c r="EP224" s="35">
        <v>4</v>
      </c>
      <c r="EQ224" s="35">
        <v>3</v>
      </c>
      <c r="ER224" s="35" t="s">
        <v>1599</v>
      </c>
      <c r="ES224" s="35">
        <v>3</v>
      </c>
      <c r="ET224" s="35" t="s">
        <v>1599</v>
      </c>
      <c r="EU224" s="35">
        <v>3</v>
      </c>
      <c r="EV224" s="35">
        <v>4</v>
      </c>
      <c r="EW224" s="35" t="s">
        <v>1599</v>
      </c>
      <c r="EX224" s="35">
        <v>3</v>
      </c>
      <c r="EY224" s="35">
        <v>4</v>
      </c>
      <c r="EZ224" s="35" t="s">
        <v>1599</v>
      </c>
      <c r="FA224" s="35">
        <v>3</v>
      </c>
      <c r="FB224" s="35">
        <v>2</v>
      </c>
      <c r="FC224" s="35">
        <v>2</v>
      </c>
      <c r="FD224" s="35" t="s">
        <v>1599</v>
      </c>
      <c r="FE224" s="35" t="s">
        <v>1599</v>
      </c>
      <c r="FF224" s="35" t="s">
        <v>1599</v>
      </c>
      <c r="FG224" s="35" t="s">
        <v>1599</v>
      </c>
      <c r="FH224" s="35" t="s">
        <v>1317</v>
      </c>
      <c r="FI224" s="35" t="s">
        <v>54</v>
      </c>
      <c r="FJ224"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touriste</v>
      </c>
      <c r="FK224" s="48" t="str">
        <f>IF(Tableau2[[#This Row],['[tour_exc']]]="excursionniste","exc",IF(Tableau2[[#This Row],['[categorie_corrige']]]="Itinérant","iti","tour"))</f>
        <v>tour</v>
      </c>
      <c r="FL224" s="48" t="str">
        <f>CONCATENATE(Tableau2[[#This Row],['[id_troncon']]],"-",Tableau2[[#This Row],['[profil']]])</f>
        <v>1-tour</v>
      </c>
      <c r="FM224" s="37">
        <v>4</v>
      </c>
      <c r="FN224" s="72">
        <v>4</v>
      </c>
      <c r="FO224" s="35" t="s">
        <v>1324</v>
      </c>
      <c r="FR224" s="48" t="s">
        <v>2024</v>
      </c>
      <c r="FS224" s="48" t="str">
        <f>IF(AND(ISTEXT(Tableau2[[#This Row],['[mode_heb_regroupe']]]),Tableau2[[#This Row],['[mode_heb_regroupe']]]="Non marchand"),"Non marchand",IF(AND(ISTEXT(Tableau2[[#This Row],['[mode_heb_regroupe']]]),Tableau2[[#This Row],['[mode_heb_regroupe']]]&lt;&gt;"Non marchand"),"Marchand",""))</f>
        <v>Marchand</v>
      </c>
      <c r="FT224" s="35" t="s">
        <v>1320</v>
      </c>
      <c r="FU224" s="37">
        <v>5</v>
      </c>
      <c r="FV224" s="35" t="s">
        <v>1551</v>
      </c>
      <c r="FY224" s="60" t="str">
        <f>IF(ISNUMBER(Tableau2[[#This Row],['[distance_heb_enq']]]),Tableau2[[#This Row],['[distance_heb_enq']]]*(1.1+0.3*EXP(-Tableau2[[#This Row],['[distance_heb_enq']]]/20)),"")</f>
        <v/>
      </c>
      <c r="FZ224" s="35" t="s">
        <v>1317</v>
      </c>
      <c r="GB224" s="35" t="s">
        <v>1284</v>
      </c>
      <c r="GM224" s="35"/>
      <c r="GN224" s="35" t="s">
        <v>1277</v>
      </c>
      <c r="GO224" s="35">
        <v>1</v>
      </c>
      <c r="GP224" s="35">
        <v>0</v>
      </c>
      <c r="GQ224" s="35">
        <v>0</v>
      </c>
      <c r="GR224" s="35">
        <v>0</v>
      </c>
      <c r="GS224" s="35">
        <v>0</v>
      </c>
      <c r="GT224" s="35">
        <v>0</v>
      </c>
      <c r="GU224" s="35">
        <v>0</v>
      </c>
      <c r="GV224" s="35">
        <v>0</v>
      </c>
      <c r="GW224" s="35">
        <v>0</v>
      </c>
      <c r="GY224" s="48"/>
      <c r="HB224" s="48" t="str">
        <f>IF(ISNUMBER(Tableau2[[#This Row],['[tour_dep_to']]]),Tableau2[[#This Row],['[tour_dep_to']]]/Tableau2[[#This Row],['[tour_to_nb_jour']]],"")</f>
        <v/>
      </c>
      <c r="HE224" s="20"/>
      <c r="HF224" s="48" t="str">
        <f>IF(AND(ISTEXT(Tableau2[[#This Row],['[intention_dep']]]),Tableau2[[#This Row],['[tour_exc']]]="excursionniste"),Tableau2[[#This Row],['[intention_dep']]],"")</f>
        <v/>
      </c>
      <c r="HG224" s="48" t="str">
        <f>IF(AND(ISTEXT(Tableau2[[#This Row],['[intention_dep']]]),Tableau2[[#This Row],['[tour_exc']]]="touriste"),Tableau2[[#This Row],['[intention_dep']]],"")</f>
        <v/>
      </c>
      <c r="HJ224" s="20">
        <v>5</v>
      </c>
      <c r="HN224" s="20">
        <v>40</v>
      </c>
      <c r="HO224" s="20"/>
      <c r="HP224" s="20" t="s">
        <v>1599</v>
      </c>
      <c r="HQ224" s="20"/>
      <c r="HR224" s="20">
        <v>20</v>
      </c>
      <c r="HS224" s="20"/>
      <c r="HT224" s="20" t="s">
        <v>1599</v>
      </c>
      <c r="HU224" s="20"/>
      <c r="HX224" s="20" t="s">
        <v>1599</v>
      </c>
      <c r="JW224"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pas exploitable</v>
      </c>
      <c r="JX224"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224" s="35" t="s">
        <v>1299</v>
      </c>
      <c r="KA224" s="35">
        <v>0</v>
      </c>
      <c r="KB224" s="35">
        <v>0</v>
      </c>
      <c r="KC224" s="35">
        <v>1</v>
      </c>
      <c r="KD224" s="35"/>
      <c r="KE224" s="48"/>
      <c r="KF224" s="35" t="s">
        <v>1461</v>
      </c>
      <c r="KG224" s="48"/>
      <c r="KH224" s="44"/>
      <c r="KI224" s="35" t="s">
        <v>178</v>
      </c>
      <c r="KL224" s="48" t="str">
        <f>IF(ISNUMBER(Tableau2[[#This Row],['[distance_domicile_enq']]]),Tableau2[[#This Row],['[distance_domicile_enq']]]*(1.1+0.3*EXP(-Tableau2[[#This Row],['[distance_domicile_enq']]]/20)),"")</f>
        <v/>
      </c>
      <c r="KN224" s="48"/>
      <c r="KO224" s="48"/>
      <c r="KP224" s="35">
        <v>65</v>
      </c>
      <c r="KQ224" s="35" t="s">
        <v>1282</v>
      </c>
      <c r="KR224" s="35" t="s">
        <v>1283</v>
      </c>
      <c r="KS224" s="35"/>
      <c r="KU224" s="35">
        <v>3000</v>
      </c>
      <c r="KW224" s="35" t="s">
        <v>1310</v>
      </c>
      <c r="KY224" s="35" t="s">
        <v>1583</v>
      </c>
    </row>
    <row r="225" spans="1:311" x14ac:dyDescent="0.2">
      <c r="A225" s="35" t="s">
        <v>1612</v>
      </c>
      <c r="B225" s="35" t="s">
        <v>568</v>
      </c>
      <c r="C225" s="35" t="s">
        <v>474</v>
      </c>
      <c r="D225" s="60">
        <v>1</v>
      </c>
      <c r="E225" s="48">
        <f>Tableau2[[#This Row],['[taille_totale_groupe_corrige']]]/Tableau2[[#This Row],['[nb_repondant_groupe']]]</f>
        <v>1</v>
      </c>
      <c r="F225" s="48"/>
      <c r="G225" s="48" t="str">
        <f>CONCATENATE(Tableau2[[#This Row],['[id_site_enq']]],"-",Tableau2[[#This Row],['[date_enq_num']]],"-",Tableau2[[#This Row],['[categorie_corrige']]])</f>
        <v>1-43317-</v>
      </c>
      <c r="H225" s="61">
        <v>1</v>
      </c>
      <c r="I225" s="35">
        <v>1</v>
      </c>
      <c r="J225" s="35" t="s">
        <v>1054</v>
      </c>
      <c r="K225" s="36">
        <v>43317</v>
      </c>
      <c r="L225" s="37">
        <f t="shared" si="7"/>
        <v>43317</v>
      </c>
      <c r="M225" s="35">
        <v>14</v>
      </c>
      <c r="N225" s="35">
        <v>29</v>
      </c>
      <c r="P225" s="35">
        <v>1</v>
      </c>
      <c r="Q225" s="35">
        <v>1</v>
      </c>
      <c r="R225" s="60" t="str">
        <f>IF(OR(ISNUMBER(Tableau2[[#This Row],['[monvelo_musc']]]),ISNUMBER(Tableau2[[#This Row],['[monvelo_vae']]]),ISNUMBER(Tableau2[[#This Row],['[pret_musc']]]),ISNUMBER(Tableau2[[#This Row],['[pret_vae']]]),ISNUMBER(Tableau2[[#This Row],['[loc_vae']]]),ISNUMBER(Tableau2[[#This Row],['[loc_musc']]])),SUM(Tableau2[[#This Row],['[monvelo_musc']]:['[loc_vae']]]),"")</f>
        <v/>
      </c>
      <c r="S225" s="60" t="str">
        <f>IF(OR(ISNUMBER(Tableau2[[#This Row],['[monvelo_vae']]]),ISNUMBER(Tableau2[[#This Row],['[pret_vae']]]),ISNUMBER(Tableau2[[#This Row],['[loc_vae']]])),Tableau2[[#This Row],['[monvelo_vae']]]+Tableau2[[#This Row],['[pret_vae']]]+Tableau2[[#This Row],['[loc_vae']]],"")</f>
        <v/>
      </c>
      <c r="T225" s="60" t="str">
        <f>IF(OR(ISNUMBER(Tableau2[[#This Row],['[monvelo_musc']]]),ISNUMBER(Tableau2[[#This Row],['[pret_musc']]]),ISNUMBER(Tableau2[[#This Row],['[loc_musc']]])),Tableau2[[#This Row],['[monvelo_musc']]]+Tableau2[[#This Row],['[pret_musc']]]+Tableau2[[#This Row],['[loc_musc']]],"")</f>
        <v/>
      </c>
      <c r="U225" s="60" t="str">
        <f>IF(OR(ISNUMBER(Tableau2[[#This Row],['[loc_musc']]]),ISNUMBER(Tableau2[[#This Row],['[loc_vae']]])),Tableau2[[#This Row],['[loc_musc']]]+Tableau2[[#This Row],['[loc_vae']]],"")</f>
        <v/>
      </c>
      <c r="AL225" s="35" t="s">
        <v>1274</v>
      </c>
      <c r="AM225" s="48" t="s">
        <v>1274</v>
      </c>
      <c r="AN225" s="35" t="s">
        <v>50</v>
      </c>
      <c r="AR225" s="72">
        <v>14.637221269296742</v>
      </c>
      <c r="AS225" s="72">
        <f>Tableau2[[#This Row],['[km_sortie_corrige']]]*Tableau2[[#This Row],['[coef_red']]]</f>
        <v>0</v>
      </c>
      <c r="AT225" s="72">
        <f>Tableau2[[#This Row],['[km_sortie_corrige']]]*Tableau2[[#This Row],['[coef_red']]]*IF(Tableau2[[#This Row],['[type_trajet']]]="Boucle",0.4,1)</f>
        <v>0</v>
      </c>
      <c r="AU225" s="35" t="s">
        <v>1276</v>
      </c>
      <c r="AW225" s="35" t="s">
        <v>1277</v>
      </c>
      <c r="AX225" s="35">
        <v>1</v>
      </c>
      <c r="AY225" s="35">
        <v>0</v>
      </c>
      <c r="AZ225" s="35">
        <v>0</v>
      </c>
      <c r="BA225" s="35">
        <v>0</v>
      </c>
      <c r="BB225" s="35">
        <v>0</v>
      </c>
      <c r="BC225" s="35">
        <v>0</v>
      </c>
      <c r="BD225" s="35">
        <v>0</v>
      </c>
      <c r="BE225" s="35">
        <v>0</v>
      </c>
      <c r="BI225" s="48" t="str">
        <f>IF(OR(Tableau2[[#This Row],['[type_groupe']]]="En famille",Tableau2[[#This Row],['[type_groupe']]]="Avec des amis",Tableau2[[#This Row],['[type_groupe']]]="En club",Tableau2[[#This Row],['[type_groupe']]]="En groupe avec une agence ou TO"),"En groupe",Tableau2[[#This Row],['[type_groupe']]])</f>
        <v>Seul</v>
      </c>
      <c r="BJ225"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Seul</v>
      </c>
      <c r="BK225" s="35" t="s">
        <v>1278</v>
      </c>
      <c r="BL225" s="35">
        <v>1</v>
      </c>
      <c r="BM225" s="35">
        <v>0</v>
      </c>
      <c r="BN225" s="35">
        <v>0</v>
      </c>
      <c r="BO225" s="35">
        <v>0</v>
      </c>
      <c r="BP225" s="35">
        <v>0</v>
      </c>
      <c r="BQ225" s="35">
        <v>0</v>
      </c>
      <c r="BR225" s="35">
        <v>0</v>
      </c>
      <c r="BU225" s="72">
        <f>Tableau2[[#This Row],['[nb_enfants']]]+Tableau2[[#This Row],['[nb_adultes']]]</f>
        <v>1</v>
      </c>
      <c r="BV225" s="72">
        <f>Tableau2[[#This Row],['[taille_totale_groupe']]]</f>
        <v>1</v>
      </c>
      <c r="BW225" s="37">
        <v>0</v>
      </c>
      <c r="BX225" s="37">
        <v>1</v>
      </c>
      <c r="BY225" s="35" t="s">
        <v>1312</v>
      </c>
      <c r="BZ225" s="35">
        <v>0</v>
      </c>
      <c r="CA225" s="35">
        <v>0</v>
      </c>
      <c r="CB225" s="35">
        <v>1</v>
      </c>
      <c r="CC225" s="35">
        <v>0</v>
      </c>
      <c r="CD225" s="35">
        <v>0</v>
      </c>
      <c r="CE225" s="35">
        <v>0</v>
      </c>
      <c r="CF225" s="35">
        <v>0</v>
      </c>
      <c r="CG225" s="35">
        <v>0</v>
      </c>
      <c r="CH225" s="35">
        <v>0</v>
      </c>
      <c r="CI225" s="35">
        <v>0</v>
      </c>
      <c r="CJ225" s="35">
        <v>0</v>
      </c>
      <c r="CK225" s="35">
        <v>1</v>
      </c>
      <c r="CL225" s="35">
        <v>0</v>
      </c>
      <c r="CO225" s="35" t="s">
        <v>1322</v>
      </c>
      <c r="CQ225" s="35" t="s">
        <v>1772</v>
      </c>
      <c r="CR225" s="35">
        <v>0</v>
      </c>
      <c r="CS225" s="35">
        <v>0</v>
      </c>
      <c r="CT225" s="35">
        <v>0</v>
      </c>
      <c r="CU225" s="35">
        <v>0</v>
      </c>
      <c r="CV225" s="35">
        <v>0</v>
      </c>
      <c r="CW225" s="35">
        <v>0</v>
      </c>
      <c r="CX225" s="35">
        <v>0</v>
      </c>
      <c r="CY225" s="35">
        <v>0</v>
      </c>
      <c r="CZ225" s="35">
        <v>0</v>
      </c>
      <c r="DA225" s="35">
        <v>0</v>
      </c>
      <c r="DB225" s="35">
        <v>0</v>
      </c>
      <c r="DC225" s="35">
        <v>1</v>
      </c>
      <c r="DD225" s="35">
        <v>0</v>
      </c>
      <c r="DO225" s="35" t="s">
        <v>1280</v>
      </c>
      <c r="DP225" s="35">
        <v>0</v>
      </c>
      <c r="DQ225" s="35">
        <v>0</v>
      </c>
      <c r="DR225" s="35">
        <v>0</v>
      </c>
      <c r="DS225" s="35">
        <v>0</v>
      </c>
      <c r="DT225" s="35">
        <v>0</v>
      </c>
      <c r="DU225" s="35">
        <v>0</v>
      </c>
      <c r="DV225" s="35">
        <v>0</v>
      </c>
      <c r="DW225" s="35">
        <v>0</v>
      </c>
      <c r="DX225" s="35">
        <v>0</v>
      </c>
      <c r="DY225" s="35">
        <v>0</v>
      </c>
      <c r="DZ225" s="35">
        <v>0</v>
      </c>
      <c r="EA225" s="35">
        <v>0</v>
      </c>
      <c r="EB225" s="35">
        <v>0</v>
      </c>
      <c r="EC225" s="35">
        <v>0</v>
      </c>
      <c r="ED225" s="35">
        <v>1</v>
      </c>
      <c r="EE225" s="35">
        <v>0</v>
      </c>
      <c r="EL225" s="35">
        <v>4</v>
      </c>
      <c r="EM225" s="35">
        <v>4</v>
      </c>
      <c r="EN225" s="35">
        <v>4</v>
      </c>
      <c r="EO225" s="35">
        <v>4</v>
      </c>
      <c r="EP225" s="35">
        <v>4</v>
      </c>
      <c r="EQ225" s="35">
        <v>3</v>
      </c>
      <c r="ER225" s="35">
        <v>4</v>
      </c>
      <c r="ES225" s="35">
        <v>4</v>
      </c>
      <c r="ET225" s="35">
        <v>4</v>
      </c>
      <c r="EU225" s="35">
        <v>2</v>
      </c>
      <c r="EV225" s="35" t="s">
        <v>1599</v>
      </c>
      <c r="EW225" s="35" t="s">
        <v>1599</v>
      </c>
      <c r="EX225" s="35" t="s">
        <v>1599</v>
      </c>
      <c r="EY225" s="35" t="s">
        <v>1599</v>
      </c>
      <c r="EZ225" s="35">
        <v>4</v>
      </c>
      <c r="FA225" s="35">
        <v>4</v>
      </c>
      <c r="FB225" s="35">
        <v>4</v>
      </c>
      <c r="FC225" s="35">
        <v>3</v>
      </c>
      <c r="FD225" s="35" t="s">
        <v>1599</v>
      </c>
      <c r="FE225" s="35" t="s">
        <v>1599</v>
      </c>
      <c r="FF225" s="35" t="s">
        <v>1599</v>
      </c>
      <c r="FG225" s="35" t="s">
        <v>1599</v>
      </c>
      <c r="FI225" s="35" t="s">
        <v>54</v>
      </c>
      <c r="FJ225"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touriste</v>
      </c>
      <c r="FK225" s="48" t="str">
        <f>IF(Tableau2[[#This Row],['[tour_exc']]]="excursionniste","exc",IF(Tableau2[[#This Row],['[categorie_corrige']]]="Itinérant","iti","tour"))</f>
        <v>tour</v>
      </c>
      <c r="FL225" s="48" t="str">
        <f>CONCATENATE(Tableau2[[#This Row],['[id_troncon']]],"-",Tableau2[[#This Row],['[profil']]])</f>
        <v>1-tour</v>
      </c>
      <c r="FM225" s="37"/>
      <c r="FN225" s="72" t="s">
        <v>1599</v>
      </c>
      <c r="FS225" s="48" t="str">
        <f>IF(AND(ISTEXT(Tableau2[[#This Row],['[mode_heb_regroupe']]]),Tableau2[[#This Row],['[mode_heb_regroupe']]]="Non marchand"),"Non marchand",IF(AND(ISTEXT(Tableau2[[#This Row],['[mode_heb_regroupe']]]),Tableau2[[#This Row],['[mode_heb_regroupe']]]&lt;&gt;"Non marchand"),"Marchand",""))</f>
        <v/>
      </c>
      <c r="FY225" s="60" t="str">
        <f>IF(ISNUMBER(Tableau2[[#This Row],['[distance_heb_enq']]]),Tableau2[[#This Row],['[distance_heb_enq']]]*(1.1+0.3*EXP(-Tableau2[[#This Row],['[distance_heb_enq']]]/20)),"")</f>
        <v/>
      </c>
      <c r="GM225" s="35"/>
      <c r="GN225" s="35" t="s">
        <v>1599</v>
      </c>
      <c r="GO225" s="35"/>
      <c r="GP225" s="35"/>
      <c r="GQ225" s="35"/>
      <c r="GY225" s="48"/>
      <c r="HB225" s="48" t="str">
        <f>IF(ISNUMBER(Tableau2[[#This Row],['[tour_dep_to']]]),Tableau2[[#This Row],['[tour_dep_to']]]/Tableau2[[#This Row],['[tour_to_nb_jour']]],"")</f>
        <v/>
      </c>
      <c r="HE225" s="20"/>
      <c r="HF225" s="48" t="str">
        <f>IF(AND(ISTEXT(Tableau2[[#This Row],['[intention_dep']]]),Tableau2[[#This Row],['[tour_exc']]]="excursionniste"),Tableau2[[#This Row],['[intention_dep']]],"")</f>
        <v/>
      </c>
      <c r="HG225" s="48" t="str">
        <f>IF(AND(ISTEXT(Tableau2[[#This Row],['[intention_dep']]]),Tableau2[[#This Row],['[tour_exc']]]="touriste"),Tableau2[[#This Row],['[intention_dep']]],"")</f>
        <v/>
      </c>
      <c r="HJ225" s="20"/>
      <c r="HN225" s="20" t="s">
        <v>1599</v>
      </c>
      <c r="HO225" s="20"/>
      <c r="HP225" s="20" t="s">
        <v>1599</v>
      </c>
      <c r="HQ225" s="20"/>
      <c r="HR225" s="20" t="s">
        <v>1599</v>
      </c>
      <c r="HS225" s="20"/>
      <c r="HT225" s="20" t="s">
        <v>1599</v>
      </c>
      <c r="HU225" s="20"/>
      <c r="HX225" s="20" t="s">
        <v>1599</v>
      </c>
      <c r="JW225"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pas exploitable</v>
      </c>
      <c r="JX225"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225" s="35" t="s">
        <v>1924</v>
      </c>
      <c r="KA225" s="35">
        <v>0</v>
      </c>
      <c r="KB225" s="35">
        <v>1</v>
      </c>
      <c r="KC225" s="35">
        <v>1</v>
      </c>
      <c r="KD225" s="35"/>
      <c r="KE225" s="48"/>
      <c r="KF225" s="35" t="s">
        <v>1510</v>
      </c>
      <c r="KG225" s="48"/>
      <c r="KH225" s="44">
        <v>18000</v>
      </c>
      <c r="KI225" s="35" t="s">
        <v>1281</v>
      </c>
      <c r="KL225" s="48" t="str">
        <f>IF(ISNUMBER(Tableau2[[#This Row],['[distance_domicile_enq']]]),Tableau2[[#This Row],['[distance_domicile_enq']]]*(1.1+0.3*EXP(-Tableau2[[#This Row],['[distance_domicile_enq']]]/20)),"")</f>
        <v/>
      </c>
      <c r="KN225" s="48"/>
      <c r="KO225" s="48"/>
      <c r="KP225" s="35">
        <v>62</v>
      </c>
      <c r="KQ225" s="35" t="s">
        <v>1301</v>
      </c>
      <c r="KR225" s="35" t="s">
        <v>1283</v>
      </c>
      <c r="KS225" s="35"/>
      <c r="KU225" s="35">
        <v>4000</v>
      </c>
      <c r="KW225" s="35" t="s">
        <v>1310</v>
      </c>
    </row>
    <row r="226" spans="1:311" x14ac:dyDescent="0.2">
      <c r="A226" s="35" t="s">
        <v>1612</v>
      </c>
      <c r="B226" s="35" t="s">
        <v>568</v>
      </c>
      <c r="C226" s="35" t="s">
        <v>479</v>
      </c>
      <c r="D226" s="60">
        <v>1</v>
      </c>
      <c r="E226" s="48">
        <f>Tableau2[[#This Row],['[taille_totale_groupe_corrige']]]/Tableau2[[#This Row],['[nb_repondant_groupe']]]</f>
        <v>1</v>
      </c>
      <c r="F226" s="48"/>
      <c r="G226" s="48" t="str">
        <f>CONCATENATE(Tableau2[[#This Row],['[id_site_enq']]],"-",Tableau2[[#This Row],['[date_enq_num']]],"-",Tableau2[[#This Row],['[categorie_corrige']]])</f>
        <v>1-43317-</v>
      </c>
      <c r="H226" s="61">
        <v>1</v>
      </c>
      <c r="I226" s="35">
        <v>1</v>
      </c>
      <c r="J226" s="35" t="s">
        <v>1054</v>
      </c>
      <c r="K226" s="36">
        <v>43317</v>
      </c>
      <c r="L226" s="37">
        <f t="shared" si="7"/>
        <v>43317</v>
      </c>
      <c r="M226" s="35">
        <v>14</v>
      </c>
      <c r="N226" s="35">
        <v>29</v>
      </c>
      <c r="P226" s="35">
        <v>1</v>
      </c>
      <c r="Q226" s="35">
        <v>1</v>
      </c>
      <c r="R226" s="60" t="str">
        <f>IF(OR(ISNUMBER(Tableau2[[#This Row],['[monvelo_musc']]]),ISNUMBER(Tableau2[[#This Row],['[monvelo_vae']]]),ISNUMBER(Tableau2[[#This Row],['[pret_musc']]]),ISNUMBER(Tableau2[[#This Row],['[pret_vae']]]),ISNUMBER(Tableau2[[#This Row],['[loc_vae']]]),ISNUMBER(Tableau2[[#This Row],['[loc_musc']]])),SUM(Tableau2[[#This Row],['[monvelo_musc']]:['[loc_vae']]]),"")</f>
        <v/>
      </c>
      <c r="S226" s="60" t="str">
        <f>IF(OR(ISNUMBER(Tableau2[[#This Row],['[monvelo_vae']]]),ISNUMBER(Tableau2[[#This Row],['[pret_vae']]]),ISNUMBER(Tableau2[[#This Row],['[loc_vae']]])),Tableau2[[#This Row],['[monvelo_vae']]]+Tableau2[[#This Row],['[pret_vae']]]+Tableau2[[#This Row],['[loc_vae']]],"")</f>
        <v/>
      </c>
      <c r="T226" s="60" t="str">
        <f>IF(OR(ISNUMBER(Tableau2[[#This Row],['[monvelo_musc']]]),ISNUMBER(Tableau2[[#This Row],['[pret_musc']]]),ISNUMBER(Tableau2[[#This Row],['[loc_musc']]])),Tableau2[[#This Row],['[monvelo_musc']]]+Tableau2[[#This Row],['[pret_musc']]]+Tableau2[[#This Row],['[loc_musc']]],"")</f>
        <v/>
      </c>
      <c r="U226" s="60" t="str">
        <f>IF(OR(ISNUMBER(Tableau2[[#This Row],['[loc_musc']]]),ISNUMBER(Tableau2[[#This Row],['[loc_vae']]])),Tableau2[[#This Row],['[loc_musc']]]+Tableau2[[#This Row],['[loc_vae']]],"")</f>
        <v/>
      </c>
      <c r="AL226" s="35" t="s">
        <v>1285</v>
      </c>
      <c r="AM226" s="48" t="s">
        <v>1285</v>
      </c>
      <c r="AN226" s="35" t="s">
        <v>52</v>
      </c>
      <c r="AP226" s="37">
        <v>100</v>
      </c>
      <c r="AQ226" s="72">
        <v>100</v>
      </c>
      <c r="AR226" s="72">
        <v>100</v>
      </c>
      <c r="AS226" s="72">
        <f>Tableau2[[#This Row],['[km_sortie_corrige']]]*Tableau2[[#This Row],['[coef_red']]]</f>
        <v>0</v>
      </c>
      <c r="AT226" s="72">
        <f>Tableau2[[#This Row],['[km_sortie_corrige']]]*Tableau2[[#This Row],['[coef_red']]]*IF(Tableau2[[#This Row],['[type_trajet']]]="Boucle",0.4,1)</f>
        <v>0</v>
      </c>
      <c r="AU226" s="35" t="s">
        <v>1286</v>
      </c>
      <c r="AW226" s="35" t="s">
        <v>1277</v>
      </c>
      <c r="AX226" s="35">
        <v>1</v>
      </c>
      <c r="AY226" s="35">
        <v>0</v>
      </c>
      <c r="AZ226" s="35">
        <v>0</v>
      </c>
      <c r="BA226" s="35">
        <v>0</v>
      </c>
      <c r="BB226" s="35">
        <v>0</v>
      </c>
      <c r="BC226" s="35">
        <v>0</v>
      </c>
      <c r="BD226" s="35">
        <v>0</v>
      </c>
      <c r="BE226" s="35">
        <v>0</v>
      </c>
      <c r="BH226" s="37">
        <v>30</v>
      </c>
      <c r="BI226" s="48" t="str">
        <f>IF(OR(Tableau2[[#This Row],['[type_groupe']]]="En famille",Tableau2[[#This Row],['[type_groupe']]]="Avec des amis",Tableau2[[#This Row],['[type_groupe']]]="En club",Tableau2[[#This Row],['[type_groupe']]]="En groupe avec une agence ou TO"),"En groupe",Tableau2[[#This Row],['[type_groupe']]])</f>
        <v>Seul</v>
      </c>
      <c r="BJ226"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Seul</v>
      </c>
      <c r="BK226" s="35" t="s">
        <v>1278</v>
      </c>
      <c r="BL226" s="35">
        <v>1</v>
      </c>
      <c r="BM226" s="35">
        <v>0</v>
      </c>
      <c r="BN226" s="35">
        <v>0</v>
      </c>
      <c r="BO226" s="35">
        <v>0</v>
      </c>
      <c r="BP226" s="35">
        <v>0</v>
      </c>
      <c r="BQ226" s="35">
        <v>0</v>
      </c>
      <c r="BR226" s="35">
        <v>0</v>
      </c>
      <c r="BU226" s="72">
        <f>Tableau2[[#This Row],['[nb_enfants']]]+Tableau2[[#This Row],['[nb_adultes']]]</f>
        <v>1</v>
      </c>
      <c r="BV226" s="72">
        <f>Tableau2[[#This Row],['[taille_totale_groupe']]]</f>
        <v>1</v>
      </c>
      <c r="BW226" s="37">
        <v>0</v>
      </c>
      <c r="BX226" s="37">
        <v>1</v>
      </c>
      <c r="BY226" s="35" t="s">
        <v>1680</v>
      </c>
      <c r="BZ226" s="35">
        <v>0</v>
      </c>
      <c r="CA226" s="35">
        <v>1</v>
      </c>
      <c r="CB226" s="35">
        <v>1</v>
      </c>
      <c r="CC226" s="35">
        <v>1</v>
      </c>
      <c r="CD226" s="35">
        <v>0</v>
      </c>
      <c r="CE226" s="35">
        <v>0</v>
      </c>
      <c r="CF226" s="35">
        <v>0</v>
      </c>
      <c r="CG226" s="35">
        <v>0</v>
      </c>
      <c r="CH226" s="35">
        <v>0</v>
      </c>
      <c r="CI226" s="35">
        <v>0</v>
      </c>
      <c r="CJ226" s="35">
        <v>0</v>
      </c>
      <c r="CK226" s="35">
        <v>1</v>
      </c>
      <c r="CL226" s="35">
        <v>0</v>
      </c>
      <c r="CO226" s="35" t="s">
        <v>1291</v>
      </c>
      <c r="CP226" s="35">
        <v>25</v>
      </c>
      <c r="CQ226" s="35" t="s">
        <v>1743</v>
      </c>
      <c r="CR226" s="35">
        <v>1</v>
      </c>
      <c r="CS226" s="35">
        <v>0</v>
      </c>
      <c r="CT226" s="35">
        <v>0</v>
      </c>
      <c r="CU226" s="35">
        <v>1</v>
      </c>
      <c r="CV226" s="35">
        <v>0</v>
      </c>
      <c r="CW226" s="35">
        <v>0</v>
      </c>
      <c r="CX226" s="35">
        <v>0</v>
      </c>
      <c r="CY226" s="35">
        <v>0</v>
      </c>
      <c r="CZ226" s="35">
        <v>0</v>
      </c>
      <c r="DA226" s="35">
        <v>0</v>
      </c>
      <c r="DB226" s="35">
        <v>1</v>
      </c>
      <c r="DC226" s="35">
        <v>0</v>
      </c>
      <c r="DD226" s="35">
        <v>0</v>
      </c>
      <c r="DO226" s="35" t="s">
        <v>1819</v>
      </c>
      <c r="DP226" s="35">
        <v>1</v>
      </c>
      <c r="DQ226" s="35">
        <v>0</v>
      </c>
      <c r="DR226" s="35">
        <v>0</v>
      </c>
      <c r="DS226" s="35">
        <v>0</v>
      </c>
      <c r="DT226" s="35">
        <v>0</v>
      </c>
      <c r="DU226" s="35">
        <v>0</v>
      </c>
      <c r="DV226" s="35">
        <v>1</v>
      </c>
      <c r="DW226" s="35">
        <v>0</v>
      </c>
      <c r="DX226" s="35">
        <v>1</v>
      </c>
      <c r="DY226" s="35">
        <v>0</v>
      </c>
      <c r="DZ226" s="35">
        <v>0</v>
      </c>
      <c r="EA226" s="35">
        <v>0</v>
      </c>
      <c r="EB226" s="35">
        <v>0</v>
      </c>
      <c r="EC226" s="35">
        <v>0</v>
      </c>
      <c r="ED226" s="35">
        <v>0</v>
      </c>
      <c r="EE226" s="35">
        <v>0</v>
      </c>
      <c r="EL226" s="35">
        <v>4</v>
      </c>
      <c r="EM226" s="35">
        <v>3</v>
      </c>
      <c r="EN226" s="35">
        <v>2</v>
      </c>
      <c r="EO226" s="35">
        <v>4</v>
      </c>
      <c r="EP226" s="35">
        <v>3</v>
      </c>
      <c r="EQ226" s="35">
        <v>4</v>
      </c>
      <c r="ER226" s="35">
        <v>2</v>
      </c>
      <c r="ES226" s="35">
        <v>4</v>
      </c>
      <c r="ET226" s="35">
        <v>3</v>
      </c>
      <c r="EU226" s="35">
        <v>1</v>
      </c>
      <c r="EV226" s="35">
        <v>2</v>
      </c>
      <c r="EW226" s="35" t="s">
        <v>1599</v>
      </c>
      <c r="EX226" s="35" t="s">
        <v>1599</v>
      </c>
      <c r="EY226" s="35" t="s">
        <v>1599</v>
      </c>
      <c r="EZ226" s="35">
        <v>3</v>
      </c>
      <c r="FA226" s="35">
        <v>3</v>
      </c>
      <c r="FB226" s="35">
        <v>2</v>
      </c>
      <c r="FC226" s="35">
        <v>2</v>
      </c>
      <c r="FD226" s="35">
        <v>2</v>
      </c>
      <c r="FE226" s="35">
        <v>3</v>
      </c>
      <c r="FF226" s="35">
        <v>1</v>
      </c>
      <c r="FG226" s="35">
        <v>1</v>
      </c>
      <c r="FH226" s="35" t="s">
        <v>1317</v>
      </c>
      <c r="FI226" s="35" t="s">
        <v>54</v>
      </c>
      <c r="FJ226"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touriste</v>
      </c>
      <c r="FK226" s="48" t="str">
        <f>IF(Tableau2[[#This Row],['[tour_exc']]]="excursionniste","exc",IF(Tableau2[[#This Row],['[categorie_corrige']]]="Itinérant","iti","tour"))</f>
        <v>tour</v>
      </c>
      <c r="FL226" s="48" t="str">
        <f>CONCATENATE(Tableau2[[#This Row],['[id_troncon']]],"-",Tableau2[[#This Row],['[profil']]])</f>
        <v>1-tour</v>
      </c>
      <c r="FM226" s="37">
        <v>10</v>
      </c>
      <c r="FN226" s="72">
        <v>10</v>
      </c>
      <c r="FO226" s="35" t="s">
        <v>1324</v>
      </c>
      <c r="FR226" s="48" t="s">
        <v>2024</v>
      </c>
      <c r="FS226" s="48" t="str">
        <f>IF(AND(ISTEXT(Tableau2[[#This Row],['[mode_heb_regroupe']]]),Tableau2[[#This Row],['[mode_heb_regroupe']]]="Non marchand"),"Non marchand",IF(AND(ISTEXT(Tableau2[[#This Row],['[mode_heb_regroupe']]]),Tableau2[[#This Row],['[mode_heb_regroupe']]]&lt;&gt;"Non marchand"),"Marchand",""))</f>
        <v>Marchand</v>
      </c>
      <c r="FT226" s="35" t="s">
        <v>1320</v>
      </c>
      <c r="FU226" s="37">
        <v>10</v>
      </c>
      <c r="FV226" s="35" t="s">
        <v>1584</v>
      </c>
      <c r="FY226" s="60" t="str">
        <f>IF(ISNUMBER(Tableau2[[#This Row],['[distance_heb_enq']]]),Tableau2[[#This Row],['[distance_heb_enq']]]*(1.1+0.3*EXP(-Tableau2[[#This Row],['[distance_heb_enq']]]/20)),"")</f>
        <v/>
      </c>
      <c r="FZ226" s="35" t="s">
        <v>1296</v>
      </c>
      <c r="GB226" s="35" t="s">
        <v>1344</v>
      </c>
      <c r="GD226" s="35">
        <v>450</v>
      </c>
      <c r="GE226" s="35" t="s">
        <v>1348</v>
      </c>
      <c r="GF226" s="35" t="s">
        <v>897</v>
      </c>
      <c r="GH226" s="48">
        <v>22</v>
      </c>
      <c r="GI226" s="35" t="s">
        <v>1348</v>
      </c>
      <c r="GK226" s="48">
        <v>1</v>
      </c>
      <c r="GL226" s="35" t="s">
        <v>837</v>
      </c>
      <c r="GM226" s="35" t="s">
        <v>1349</v>
      </c>
      <c r="GN226" s="35" t="s">
        <v>1326</v>
      </c>
      <c r="GO226" s="35">
        <v>0</v>
      </c>
      <c r="GP226" s="35">
        <v>0</v>
      </c>
      <c r="GQ226" s="35">
        <v>1</v>
      </c>
      <c r="GR226" s="35">
        <v>0</v>
      </c>
      <c r="GS226" s="35">
        <v>0</v>
      </c>
      <c r="GT226" s="35">
        <v>0</v>
      </c>
      <c r="GU226" s="35">
        <v>0</v>
      </c>
      <c r="GV226" s="35">
        <v>0</v>
      </c>
      <c r="GW226" s="35">
        <v>0</v>
      </c>
      <c r="GY226" s="48"/>
      <c r="HB226" s="48" t="str">
        <f>IF(ISNUMBER(Tableau2[[#This Row],['[tour_dep_to']]]),Tableau2[[#This Row],['[tour_dep_to']]]/Tableau2[[#This Row],['[tour_to_nb_jour']]],"")</f>
        <v/>
      </c>
      <c r="HE226" s="20"/>
      <c r="HF226" s="48" t="str">
        <f>IF(AND(ISTEXT(Tableau2[[#This Row],['[intention_dep']]]),Tableau2[[#This Row],['[tour_exc']]]="excursionniste"),Tableau2[[#This Row],['[intention_dep']]],"")</f>
        <v/>
      </c>
      <c r="HG226" s="48" t="str">
        <f>IF(AND(ISTEXT(Tableau2[[#This Row],['[intention_dep']]]),Tableau2[[#This Row],['[tour_exc']]]="touriste"),Tableau2[[#This Row],['[intention_dep']]],"")</f>
        <v/>
      </c>
      <c r="HJ226" s="20">
        <v>30</v>
      </c>
      <c r="HN226" s="20">
        <v>20</v>
      </c>
      <c r="HO226" s="20"/>
      <c r="HP226" s="20">
        <v>10</v>
      </c>
      <c r="HQ226" s="20"/>
      <c r="HR226" s="20" t="s">
        <v>1599</v>
      </c>
      <c r="HS226" s="20"/>
      <c r="HT226" s="20" t="s">
        <v>1599</v>
      </c>
      <c r="HU226" s="20"/>
      <c r="HX226" s="20" t="s">
        <v>1599</v>
      </c>
      <c r="JW226"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pas exploitable</v>
      </c>
      <c r="JX226"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226" s="35" t="s">
        <v>1325</v>
      </c>
      <c r="KA226" s="35">
        <v>1</v>
      </c>
      <c r="KB226" s="35">
        <v>0</v>
      </c>
      <c r="KC226" s="35">
        <v>0</v>
      </c>
      <c r="KD226" s="35"/>
      <c r="KE226" s="48"/>
      <c r="KF226" s="35" t="s">
        <v>1462</v>
      </c>
      <c r="KG226" s="48"/>
      <c r="KH226" s="44">
        <v>92700</v>
      </c>
      <c r="KI226" s="35" t="s">
        <v>1281</v>
      </c>
      <c r="KL226" s="48" t="str">
        <f>IF(ISNUMBER(Tableau2[[#This Row],['[distance_domicile_enq']]]),Tableau2[[#This Row],['[distance_domicile_enq']]]*(1.1+0.3*EXP(-Tableau2[[#This Row],['[distance_domicile_enq']]]/20)),"")</f>
        <v/>
      </c>
      <c r="KN226" s="48"/>
      <c r="KO226" s="48"/>
      <c r="KP226" s="35">
        <v>47</v>
      </c>
      <c r="KQ226" s="35" t="s">
        <v>1282</v>
      </c>
      <c r="KR226" s="35" t="s">
        <v>1375</v>
      </c>
      <c r="KS226" s="35" t="s">
        <v>1585</v>
      </c>
      <c r="KW226" s="35" t="s">
        <v>1284</v>
      </c>
      <c r="KY226" s="35" t="s">
        <v>1586</v>
      </c>
    </row>
    <row r="227" spans="1:311" x14ac:dyDescent="0.2">
      <c r="A227" s="35" t="s">
        <v>1612</v>
      </c>
      <c r="B227" s="35" t="s">
        <v>568</v>
      </c>
      <c r="C227" s="35" t="s">
        <v>486</v>
      </c>
      <c r="D227" s="60">
        <v>1</v>
      </c>
      <c r="E227" s="48">
        <f>Tableau2[[#This Row],['[taille_totale_groupe_corrige']]]/Tableau2[[#This Row],['[nb_repondant_groupe']]]</f>
        <v>2</v>
      </c>
      <c r="F227" s="48"/>
      <c r="G227" s="48" t="str">
        <f>CONCATENATE(Tableau2[[#This Row],['[id_site_enq']]],"-",Tableau2[[#This Row],['[date_enq_num']]],"-",Tableau2[[#This Row],['[categorie_corrige']]])</f>
        <v>1-43317-</v>
      </c>
      <c r="H227" s="61">
        <v>1</v>
      </c>
      <c r="I227" s="35">
        <v>1</v>
      </c>
      <c r="J227" s="35" t="s">
        <v>1054</v>
      </c>
      <c r="K227" s="36">
        <v>43317</v>
      </c>
      <c r="L227" s="37">
        <f t="shared" si="7"/>
        <v>43317</v>
      </c>
      <c r="M227" s="35">
        <v>15</v>
      </c>
      <c r="N227" s="35">
        <v>29</v>
      </c>
      <c r="P227" s="35">
        <v>1</v>
      </c>
      <c r="Q227" s="35">
        <v>1</v>
      </c>
      <c r="R227" s="60" t="str">
        <f>IF(OR(ISNUMBER(Tableau2[[#This Row],['[monvelo_musc']]]),ISNUMBER(Tableau2[[#This Row],['[monvelo_vae']]]),ISNUMBER(Tableau2[[#This Row],['[pret_musc']]]),ISNUMBER(Tableau2[[#This Row],['[pret_vae']]]),ISNUMBER(Tableau2[[#This Row],['[loc_vae']]]),ISNUMBER(Tableau2[[#This Row],['[loc_musc']]])),SUM(Tableau2[[#This Row],['[monvelo_musc']]:['[loc_vae']]]),"")</f>
        <v/>
      </c>
      <c r="S227" s="60" t="str">
        <f>IF(OR(ISNUMBER(Tableau2[[#This Row],['[monvelo_vae']]]),ISNUMBER(Tableau2[[#This Row],['[pret_vae']]]),ISNUMBER(Tableau2[[#This Row],['[loc_vae']]])),Tableau2[[#This Row],['[monvelo_vae']]]+Tableau2[[#This Row],['[pret_vae']]]+Tableau2[[#This Row],['[loc_vae']]],"")</f>
        <v/>
      </c>
      <c r="T227" s="60" t="str">
        <f>IF(OR(ISNUMBER(Tableau2[[#This Row],['[monvelo_musc']]]),ISNUMBER(Tableau2[[#This Row],['[pret_musc']]]),ISNUMBER(Tableau2[[#This Row],['[loc_musc']]])),Tableau2[[#This Row],['[monvelo_musc']]]+Tableau2[[#This Row],['[pret_musc']]]+Tableau2[[#This Row],['[loc_musc']]],"")</f>
        <v/>
      </c>
      <c r="U227" s="60" t="str">
        <f>IF(OR(ISNUMBER(Tableau2[[#This Row],['[loc_musc']]]),ISNUMBER(Tableau2[[#This Row],['[loc_vae']]])),Tableau2[[#This Row],['[loc_musc']]]+Tableau2[[#This Row],['[loc_vae']]],"")</f>
        <v/>
      </c>
      <c r="AL227" s="35" t="s">
        <v>1274</v>
      </c>
      <c r="AM227" s="48" t="s">
        <v>1274</v>
      </c>
      <c r="AN227" s="35" t="s">
        <v>1275</v>
      </c>
      <c r="AP227" s="37">
        <v>10</v>
      </c>
      <c r="AQ227" s="72">
        <v>10</v>
      </c>
      <c r="AR227" s="72">
        <v>10</v>
      </c>
      <c r="AS227" s="72">
        <f>Tableau2[[#This Row],['[km_sortie_corrige']]]*Tableau2[[#This Row],['[coef_red']]]</f>
        <v>0</v>
      </c>
      <c r="AT227" s="72">
        <f>Tableau2[[#This Row],['[km_sortie_corrige']]]*Tableau2[[#This Row],['[coef_red']]]*IF(Tableau2[[#This Row],['[type_trajet']]]="Boucle",0.4,1)</f>
        <v>0</v>
      </c>
      <c r="AU227" s="35" t="s">
        <v>1276</v>
      </c>
      <c r="AW227" s="35" t="s">
        <v>1277</v>
      </c>
      <c r="AX227" s="35">
        <v>1</v>
      </c>
      <c r="AY227" s="35">
        <v>0</v>
      </c>
      <c r="AZ227" s="35">
        <v>0</v>
      </c>
      <c r="BA227" s="35">
        <v>0</v>
      </c>
      <c r="BB227" s="35">
        <v>0</v>
      </c>
      <c r="BC227" s="35">
        <v>0</v>
      </c>
      <c r="BD227" s="35">
        <v>0</v>
      </c>
      <c r="BE227" s="35">
        <v>0</v>
      </c>
      <c r="BH227" s="37">
        <v>1</v>
      </c>
      <c r="BI227" s="48" t="str">
        <f>IF(OR(Tableau2[[#This Row],['[type_groupe']]]="En famille",Tableau2[[#This Row],['[type_groupe']]]="Avec des amis",Tableau2[[#This Row],['[type_groupe']]]="En club",Tableau2[[#This Row],['[type_groupe']]]="En groupe avec une agence ou TO"),"En groupe",Tableau2[[#This Row],['[type_groupe']]])</f>
        <v>En couple</v>
      </c>
      <c r="BJ227"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couple</v>
      </c>
      <c r="BK227" s="35" t="s">
        <v>1311</v>
      </c>
      <c r="BL227" s="35">
        <v>0</v>
      </c>
      <c r="BM227" s="35">
        <v>1</v>
      </c>
      <c r="BN227" s="35">
        <v>0</v>
      </c>
      <c r="BO227" s="35">
        <v>0</v>
      </c>
      <c r="BP227" s="35">
        <v>0</v>
      </c>
      <c r="BQ227" s="35">
        <v>0</v>
      </c>
      <c r="BR227" s="35">
        <v>0</v>
      </c>
      <c r="BU227" s="72">
        <f>Tableau2[[#This Row],['[nb_enfants']]]+Tableau2[[#This Row],['[nb_adultes']]]</f>
        <v>2</v>
      </c>
      <c r="BV227" s="72">
        <f>Tableau2[[#This Row],['[taille_totale_groupe']]]</f>
        <v>2</v>
      </c>
      <c r="BW227" s="37">
        <v>0</v>
      </c>
      <c r="BX227" s="37">
        <v>2</v>
      </c>
      <c r="BY227" s="35" t="s">
        <v>1304</v>
      </c>
      <c r="BZ227" s="35">
        <v>0</v>
      </c>
      <c r="CA227" s="35">
        <v>1</v>
      </c>
      <c r="CB227" s="35">
        <v>0</v>
      </c>
      <c r="CC227" s="35">
        <v>0</v>
      </c>
      <c r="CD227" s="35">
        <v>0</v>
      </c>
      <c r="CE227" s="35">
        <v>0</v>
      </c>
      <c r="CF227" s="35">
        <v>0</v>
      </c>
      <c r="CG227" s="35">
        <v>0</v>
      </c>
      <c r="CH227" s="35">
        <v>0</v>
      </c>
      <c r="CI227" s="35">
        <v>0</v>
      </c>
      <c r="CJ227" s="35">
        <v>0</v>
      </c>
      <c r="CK227" s="35">
        <v>0</v>
      </c>
      <c r="CL227" s="35">
        <v>0</v>
      </c>
      <c r="CO227" s="35" t="s">
        <v>1322</v>
      </c>
      <c r="CQ227" s="35" t="s">
        <v>1772</v>
      </c>
      <c r="CR227" s="35">
        <v>0</v>
      </c>
      <c r="CS227" s="35">
        <v>0</v>
      </c>
      <c r="CT227" s="35">
        <v>0</v>
      </c>
      <c r="CU227" s="35">
        <v>0</v>
      </c>
      <c r="CV227" s="35">
        <v>0</v>
      </c>
      <c r="CW227" s="35">
        <v>0</v>
      </c>
      <c r="CX227" s="35">
        <v>0</v>
      </c>
      <c r="CY227" s="35">
        <v>0</v>
      </c>
      <c r="CZ227" s="35">
        <v>0</v>
      </c>
      <c r="DA227" s="35">
        <v>0</v>
      </c>
      <c r="DB227" s="35">
        <v>0</v>
      </c>
      <c r="DC227" s="35">
        <v>1</v>
      </c>
      <c r="DD227" s="35">
        <v>0</v>
      </c>
      <c r="DO227" s="35" t="s">
        <v>1280</v>
      </c>
      <c r="DP227" s="35">
        <v>0</v>
      </c>
      <c r="DQ227" s="35">
        <v>0</v>
      </c>
      <c r="DR227" s="35">
        <v>0</v>
      </c>
      <c r="DS227" s="35">
        <v>0</v>
      </c>
      <c r="DT227" s="35">
        <v>0</v>
      </c>
      <c r="DU227" s="35">
        <v>0</v>
      </c>
      <c r="DV227" s="35">
        <v>0</v>
      </c>
      <c r="DW227" s="35">
        <v>0</v>
      </c>
      <c r="DX227" s="35">
        <v>0</v>
      </c>
      <c r="DY227" s="35">
        <v>0</v>
      </c>
      <c r="DZ227" s="35">
        <v>0</v>
      </c>
      <c r="EA227" s="35">
        <v>0</v>
      </c>
      <c r="EB227" s="35">
        <v>0</v>
      </c>
      <c r="EC227" s="35">
        <v>0</v>
      </c>
      <c r="ED227" s="35">
        <v>1</v>
      </c>
      <c r="EE227" s="35">
        <v>0</v>
      </c>
      <c r="EL227" s="35">
        <v>3</v>
      </c>
      <c r="EM227" s="35">
        <v>3</v>
      </c>
      <c r="EN227" s="35">
        <v>3</v>
      </c>
      <c r="EO227" s="35">
        <v>3</v>
      </c>
      <c r="EP227" s="35">
        <v>3</v>
      </c>
      <c r="EQ227" s="35">
        <v>3</v>
      </c>
      <c r="ER227" s="35">
        <v>3</v>
      </c>
      <c r="ES227" s="35" t="s">
        <v>1599</v>
      </c>
      <c r="ET227" s="35" t="s">
        <v>1599</v>
      </c>
      <c r="EU227" s="35" t="s">
        <v>1599</v>
      </c>
      <c r="EV227" s="35" t="s">
        <v>1599</v>
      </c>
      <c r="EW227" s="35" t="s">
        <v>1599</v>
      </c>
      <c r="EX227" s="35" t="s">
        <v>1599</v>
      </c>
      <c r="EY227" s="35" t="s">
        <v>1599</v>
      </c>
      <c r="EZ227" s="35" t="s">
        <v>1599</v>
      </c>
      <c r="FA227" s="35" t="s">
        <v>1599</v>
      </c>
      <c r="FB227" s="35" t="s">
        <v>1599</v>
      </c>
      <c r="FC227" s="35" t="s">
        <v>1599</v>
      </c>
      <c r="FD227" s="35" t="s">
        <v>1599</v>
      </c>
      <c r="FE227" s="35" t="s">
        <v>1599</v>
      </c>
      <c r="FF227" s="35" t="s">
        <v>1599</v>
      </c>
      <c r="FG227" s="35" t="s">
        <v>1599</v>
      </c>
      <c r="FI227" s="35" t="s">
        <v>51</v>
      </c>
      <c r="FJ227"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excursionniste</v>
      </c>
      <c r="FK227" s="48" t="str">
        <f>IF(Tableau2[[#This Row],['[tour_exc']]]="excursionniste","exc",IF(Tableau2[[#This Row],['[categorie_corrige']]]="Itinérant","iti","tour"))</f>
        <v>exc</v>
      </c>
      <c r="FL227" s="48" t="str">
        <f>CONCATENATE(Tableau2[[#This Row],['[id_troncon']]],"-",Tableau2[[#This Row],['[profil']]])</f>
        <v>1-exc</v>
      </c>
      <c r="FM227" s="37"/>
      <c r="FN227" s="72" t="s">
        <v>1599</v>
      </c>
      <c r="FS227" s="48" t="str">
        <f>IF(AND(ISTEXT(Tableau2[[#This Row],['[mode_heb_regroupe']]]),Tableau2[[#This Row],['[mode_heb_regroupe']]]="Non marchand"),"Non marchand",IF(AND(ISTEXT(Tableau2[[#This Row],['[mode_heb_regroupe']]]),Tableau2[[#This Row],['[mode_heb_regroupe']]]&lt;&gt;"Non marchand"),"Marchand",""))</f>
        <v/>
      </c>
      <c r="FY227" s="60" t="str">
        <f>IF(ISNUMBER(Tableau2[[#This Row],['[distance_heb_enq']]]),Tableau2[[#This Row],['[distance_heb_enq']]]*(1.1+0.3*EXP(-Tableau2[[#This Row],['[distance_heb_enq']]]/20)),"")</f>
        <v/>
      </c>
      <c r="GM227" s="35"/>
      <c r="GN227" s="35" t="s">
        <v>1599</v>
      </c>
      <c r="GO227" s="35"/>
      <c r="GP227" s="35"/>
      <c r="GQ227" s="35"/>
      <c r="GY227" s="48"/>
      <c r="HB227" s="48" t="str">
        <f>IF(ISNUMBER(Tableau2[[#This Row],['[tour_dep_to']]]),Tableau2[[#This Row],['[tour_dep_to']]]/Tableau2[[#This Row],['[tour_to_nb_jour']]],"")</f>
        <v/>
      </c>
      <c r="HE227" s="20" t="s">
        <v>51</v>
      </c>
      <c r="HF227" s="48" t="str">
        <f>IF(AND(ISTEXT(Tableau2[[#This Row],['[intention_dep']]]),Tableau2[[#This Row],['[tour_exc']]]="excursionniste"),Tableau2[[#This Row],['[intention_dep']]],"")</f>
        <v>Non</v>
      </c>
      <c r="HG227" s="48" t="str">
        <f>IF(AND(ISTEXT(Tableau2[[#This Row],['[intention_dep']]]),Tableau2[[#This Row],['[tour_exc']]]="touriste"),Tableau2[[#This Row],['[intention_dep']]],"")</f>
        <v/>
      </c>
      <c r="HJ227" s="20"/>
      <c r="HN227" s="20" t="s">
        <v>1599</v>
      </c>
      <c r="HO227" s="20"/>
      <c r="HP227" s="20" t="s">
        <v>1599</v>
      </c>
      <c r="HQ227" s="20"/>
      <c r="HR227" s="20" t="s">
        <v>1599</v>
      </c>
      <c r="HS227" s="20"/>
      <c r="HT227" s="20" t="s">
        <v>1599</v>
      </c>
      <c r="HU227" s="20"/>
      <c r="HX227" s="20" t="s">
        <v>1599</v>
      </c>
      <c r="JW227"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
      </c>
      <c r="JX227"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227" s="35" t="s">
        <v>1923</v>
      </c>
      <c r="KA227" s="35">
        <v>0</v>
      </c>
      <c r="KB227" s="35">
        <v>1</v>
      </c>
      <c r="KC227" s="35">
        <v>0</v>
      </c>
      <c r="KD227" s="35"/>
      <c r="KE227" s="48"/>
      <c r="KF227" s="35" t="s">
        <v>839</v>
      </c>
      <c r="KG227" s="48"/>
      <c r="KH227" s="44">
        <v>29250</v>
      </c>
      <c r="KI227" s="35" t="s">
        <v>1281</v>
      </c>
      <c r="KL227" s="48" t="str">
        <f>IF(ISNUMBER(Tableau2[[#This Row],['[distance_domicile_enq']]]),Tableau2[[#This Row],['[distance_domicile_enq']]]*(1.1+0.3*EXP(-Tableau2[[#This Row],['[distance_domicile_enq']]]/20)),"")</f>
        <v/>
      </c>
      <c r="KN227" s="48"/>
      <c r="KO227" s="48"/>
      <c r="KP227" s="35"/>
      <c r="KQ227" s="35" t="s">
        <v>1301</v>
      </c>
      <c r="KR227" s="35" t="s">
        <v>1345</v>
      </c>
      <c r="KS227" s="35"/>
      <c r="KW227" s="35" t="s">
        <v>1303</v>
      </c>
    </row>
    <row r="228" spans="1:311" x14ac:dyDescent="0.2">
      <c r="A228" s="35" t="s">
        <v>1612</v>
      </c>
      <c r="B228" s="35" t="s">
        <v>568</v>
      </c>
      <c r="C228" s="35" t="s">
        <v>490</v>
      </c>
      <c r="D228" s="60">
        <v>1</v>
      </c>
      <c r="E228" s="48">
        <f>Tableau2[[#This Row],['[taille_totale_groupe_corrige']]]/Tableau2[[#This Row],['[nb_repondant_groupe']]]</f>
        <v>2</v>
      </c>
      <c r="F228" s="48"/>
      <c r="G228" s="48" t="str">
        <f>CONCATENATE(Tableau2[[#This Row],['[id_site_enq']]],"-",Tableau2[[#This Row],['[date_enq_num']]],"-",Tableau2[[#This Row],['[categorie_corrige']]])</f>
        <v>1-43317-</v>
      </c>
      <c r="H228" s="61">
        <v>1</v>
      </c>
      <c r="I228" s="35">
        <v>1</v>
      </c>
      <c r="J228" s="35" t="s">
        <v>1054</v>
      </c>
      <c r="K228" s="36">
        <v>43317</v>
      </c>
      <c r="L228" s="37">
        <f t="shared" si="7"/>
        <v>43317</v>
      </c>
      <c r="M228" s="35">
        <v>15</v>
      </c>
      <c r="N228" s="35">
        <v>29</v>
      </c>
      <c r="P228" s="35">
        <v>1</v>
      </c>
      <c r="Q228" s="35">
        <v>1</v>
      </c>
      <c r="R228" s="60" t="str">
        <f>IF(OR(ISNUMBER(Tableau2[[#This Row],['[monvelo_musc']]]),ISNUMBER(Tableau2[[#This Row],['[monvelo_vae']]]),ISNUMBER(Tableau2[[#This Row],['[pret_musc']]]),ISNUMBER(Tableau2[[#This Row],['[pret_vae']]]),ISNUMBER(Tableau2[[#This Row],['[loc_vae']]]),ISNUMBER(Tableau2[[#This Row],['[loc_musc']]])),SUM(Tableau2[[#This Row],['[monvelo_musc']]:['[loc_vae']]]),"")</f>
        <v/>
      </c>
      <c r="S228" s="60" t="str">
        <f>IF(OR(ISNUMBER(Tableau2[[#This Row],['[monvelo_vae']]]),ISNUMBER(Tableau2[[#This Row],['[pret_vae']]]),ISNUMBER(Tableau2[[#This Row],['[loc_vae']]])),Tableau2[[#This Row],['[monvelo_vae']]]+Tableau2[[#This Row],['[pret_vae']]]+Tableau2[[#This Row],['[loc_vae']]],"")</f>
        <v/>
      </c>
      <c r="T228" s="60" t="str">
        <f>IF(OR(ISNUMBER(Tableau2[[#This Row],['[monvelo_musc']]]),ISNUMBER(Tableau2[[#This Row],['[pret_musc']]]),ISNUMBER(Tableau2[[#This Row],['[loc_musc']]])),Tableau2[[#This Row],['[monvelo_musc']]]+Tableau2[[#This Row],['[pret_musc']]]+Tableau2[[#This Row],['[loc_musc']]],"")</f>
        <v/>
      </c>
      <c r="U228" s="60" t="str">
        <f>IF(OR(ISNUMBER(Tableau2[[#This Row],['[loc_musc']]]),ISNUMBER(Tableau2[[#This Row],['[loc_vae']]])),Tableau2[[#This Row],['[loc_musc']]]+Tableau2[[#This Row],['[loc_vae']]],"")</f>
        <v/>
      </c>
      <c r="AL228" s="35" t="s">
        <v>1274</v>
      </c>
      <c r="AM228" s="48" t="s">
        <v>1274</v>
      </c>
      <c r="AN228" s="35" t="s">
        <v>1275</v>
      </c>
      <c r="AR228" s="72">
        <v>24.222093634928981</v>
      </c>
      <c r="AS228" s="72">
        <f>Tableau2[[#This Row],['[km_sortie_corrige']]]*Tableau2[[#This Row],['[coef_red']]]</f>
        <v>0</v>
      </c>
      <c r="AT228" s="72">
        <f>Tableau2[[#This Row],['[km_sortie_corrige']]]*Tableau2[[#This Row],['[coef_red']]]*IF(Tableau2[[#This Row],['[type_trajet']]]="Boucle",0.4,1)</f>
        <v>0</v>
      </c>
      <c r="AU228" s="35" t="s">
        <v>1276</v>
      </c>
      <c r="AW228" s="35" t="s">
        <v>1277</v>
      </c>
      <c r="AX228" s="35">
        <v>1</v>
      </c>
      <c r="AY228" s="35">
        <v>0</v>
      </c>
      <c r="AZ228" s="35">
        <v>0</v>
      </c>
      <c r="BA228" s="35">
        <v>0</v>
      </c>
      <c r="BB228" s="35">
        <v>0</v>
      </c>
      <c r="BC228" s="35">
        <v>0</v>
      </c>
      <c r="BD228" s="35">
        <v>0</v>
      </c>
      <c r="BE228" s="35">
        <v>0</v>
      </c>
      <c r="BI228" s="48" t="str">
        <f>IF(OR(Tableau2[[#This Row],['[type_groupe']]]="En famille",Tableau2[[#This Row],['[type_groupe']]]="Avec des amis",Tableau2[[#This Row],['[type_groupe']]]="En club",Tableau2[[#This Row],['[type_groupe']]]="En groupe avec une agence ou TO"),"En groupe",Tableau2[[#This Row],['[type_groupe']]])</f>
        <v>En couple</v>
      </c>
      <c r="BJ228"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couple</v>
      </c>
      <c r="BK228" s="35" t="s">
        <v>1311</v>
      </c>
      <c r="BL228" s="35">
        <v>0</v>
      </c>
      <c r="BM228" s="35">
        <v>1</v>
      </c>
      <c r="BN228" s="35">
        <v>0</v>
      </c>
      <c r="BO228" s="35">
        <v>0</v>
      </c>
      <c r="BP228" s="35">
        <v>0</v>
      </c>
      <c r="BQ228" s="35">
        <v>0</v>
      </c>
      <c r="BR228" s="35">
        <v>0</v>
      </c>
      <c r="BU228" s="72">
        <f>Tableau2[[#This Row],['[nb_enfants']]]+Tableau2[[#This Row],['[nb_adultes']]]</f>
        <v>2</v>
      </c>
      <c r="BV228" s="72">
        <f>Tableau2[[#This Row],['[taille_totale_groupe']]]</f>
        <v>2</v>
      </c>
      <c r="BW228" s="37">
        <v>0</v>
      </c>
      <c r="BX228" s="37">
        <v>2</v>
      </c>
      <c r="BY228" s="35" t="s">
        <v>1279</v>
      </c>
      <c r="BZ228" s="35">
        <v>0</v>
      </c>
      <c r="CA228" s="35">
        <v>0</v>
      </c>
      <c r="CB228" s="35">
        <v>0</v>
      </c>
      <c r="CC228" s="35">
        <v>0</v>
      </c>
      <c r="CD228" s="35">
        <v>0</v>
      </c>
      <c r="CE228" s="35">
        <v>0</v>
      </c>
      <c r="CF228" s="35">
        <v>0</v>
      </c>
      <c r="CG228" s="35">
        <v>0</v>
      </c>
      <c r="CH228" s="35">
        <v>0</v>
      </c>
      <c r="CI228" s="35">
        <v>0</v>
      </c>
      <c r="CJ228" s="35">
        <v>0</v>
      </c>
      <c r="CK228" s="35">
        <v>0</v>
      </c>
      <c r="CL228" s="35">
        <v>1</v>
      </c>
      <c r="CQ228" s="35" t="s">
        <v>1772</v>
      </c>
      <c r="CR228" s="35">
        <v>0</v>
      </c>
      <c r="CS228" s="35">
        <v>0</v>
      </c>
      <c r="CT228" s="35">
        <v>0</v>
      </c>
      <c r="CU228" s="35">
        <v>0</v>
      </c>
      <c r="CV228" s="35">
        <v>0</v>
      </c>
      <c r="CW228" s="35">
        <v>0</v>
      </c>
      <c r="CX228" s="35">
        <v>0</v>
      </c>
      <c r="CY228" s="35">
        <v>0</v>
      </c>
      <c r="CZ228" s="35">
        <v>0</v>
      </c>
      <c r="DA228" s="35">
        <v>0</v>
      </c>
      <c r="DB228" s="35">
        <v>0</v>
      </c>
      <c r="DC228" s="35">
        <v>1</v>
      </c>
      <c r="DD228" s="35">
        <v>0</v>
      </c>
      <c r="DO228" s="35" t="s">
        <v>1280</v>
      </c>
      <c r="DP228" s="35">
        <v>0</v>
      </c>
      <c r="DQ228" s="35">
        <v>0</v>
      </c>
      <c r="DR228" s="35">
        <v>0</v>
      </c>
      <c r="DS228" s="35">
        <v>0</v>
      </c>
      <c r="DT228" s="35">
        <v>0</v>
      </c>
      <c r="DU228" s="35">
        <v>0</v>
      </c>
      <c r="DV228" s="35">
        <v>0</v>
      </c>
      <c r="DW228" s="35">
        <v>0</v>
      </c>
      <c r="DX228" s="35">
        <v>0</v>
      </c>
      <c r="DY228" s="35">
        <v>0</v>
      </c>
      <c r="DZ228" s="35">
        <v>0</v>
      </c>
      <c r="EA228" s="35">
        <v>0</v>
      </c>
      <c r="EB228" s="35">
        <v>0</v>
      </c>
      <c r="EC228" s="35">
        <v>0</v>
      </c>
      <c r="ED228" s="35">
        <v>1</v>
      </c>
      <c r="EE228" s="35">
        <v>0</v>
      </c>
      <c r="EL228" s="35">
        <v>4</v>
      </c>
      <c r="EM228" s="35" t="s">
        <v>1599</v>
      </c>
      <c r="EN228" s="35">
        <v>3</v>
      </c>
      <c r="EO228" s="35">
        <v>2</v>
      </c>
      <c r="EP228" s="35">
        <v>2</v>
      </c>
      <c r="EQ228" s="35">
        <v>3</v>
      </c>
      <c r="ER228" s="35">
        <v>4</v>
      </c>
      <c r="ES228" s="35">
        <v>3</v>
      </c>
      <c r="ET228" s="35">
        <v>3</v>
      </c>
      <c r="EU228" s="35">
        <v>2</v>
      </c>
      <c r="EV228" s="35">
        <v>3</v>
      </c>
      <c r="EW228" s="35">
        <v>3</v>
      </c>
      <c r="EX228" s="35">
        <v>3</v>
      </c>
      <c r="EY228" s="35" t="s">
        <v>1599</v>
      </c>
      <c r="EZ228" s="35">
        <v>2</v>
      </c>
      <c r="FA228" s="35" t="s">
        <v>1599</v>
      </c>
      <c r="FB228" s="35">
        <v>2</v>
      </c>
      <c r="FC228" s="35" t="s">
        <v>1599</v>
      </c>
      <c r="FD228" s="35" t="s">
        <v>1599</v>
      </c>
      <c r="FE228" s="35" t="s">
        <v>1599</v>
      </c>
      <c r="FF228" s="35" t="s">
        <v>1599</v>
      </c>
      <c r="FG228" s="35" t="s">
        <v>1599</v>
      </c>
      <c r="FI228" s="35" t="s">
        <v>54</v>
      </c>
      <c r="FJ228"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touriste</v>
      </c>
      <c r="FK228" s="48" t="str">
        <f>IF(Tableau2[[#This Row],['[tour_exc']]]="excursionniste","exc",IF(Tableau2[[#This Row],['[categorie_corrige']]]="Itinérant","iti","tour"))</f>
        <v>tour</v>
      </c>
      <c r="FL228" s="48" t="str">
        <f>CONCATENATE(Tableau2[[#This Row],['[id_troncon']]],"-",Tableau2[[#This Row],['[profil']]])</f>
        <v>1-tour</v>
      </c>
      <c r="FM228" s="37"/>
      <c r="FN228" s="72" t="s">
        <v>1599</v>
      </c>
      <c r="FO228" s="35" t="s">
        <v>1341</v>
      </c>
      <c r="FR228" s="48" t="s">
        <v>1427</v>
      </c>
      <c r="FS228" s="48" t="str">
        <f>IF(AND(ISTEXT(Tableau2[[#This Row],['[mode_heb_regroupe']]]),Tableau2[[#This Row],['[mode_heb_regroupe']]]="Non marchand"),"Non marchand",IF(AND(ISTEXT(Tableau2[[#This Row],['[mode_heb_regroupe']]]),Tableau2[[#This Row],['[mode_heb_regroupe']]]&lt;&gt;"Non marchand"),"Marchand",""))</f>
        <v>Non marchand</v>
      </c>
      <c r="FT228" s="35" t="s">
        <v>1342</v>
      </c>
      <c r="FV228" s="35" t="s">
        <v>837</v>
      </c>
      <c r="FY228" s="60" t="str">
        <f>IF(ISNUMBER(Tableau2[[#This Row],['[distance_heb_enq']]]),Tableau2[[#This Row],['[distance_heb_enq']]]*(1.1+0.3*EXP(-Tableau2[[#This Row],['[distance_heb_enq']]]/20)),"")</f>
        <v/>
      </c>
      <c r="FZ228" s="35" t="s">
        <v>1317</v>
      </c>
      <c r="GB228" s="35" t="s">
        <v>1284</v>
      </c>
      <c r="GM228" s="35"/>
      <c r="GN228" s="35" t="s">
        <v>1599</v>
      </c>
      <c r="GO228" s="35"/>
      <c r="GP228" s="35"/>
      <c r="GQ228" s="35"/>
      <c r="GY228" s="48"/>
      <c r="HB228" s="48" t="str">
        <f>IF(ISNUMBER(Tableau2[[#This Row],['[tour_dep_to']]]),Tableau2[[#This Row],['[tour_dep_to']]]/Tableau2[[#This Row],['[tour_to_nb_jour']]],"")</f>
        <v/>
      </c>
      <c r="HE228" s="20"/>
      <c r="HF228" s="48" t="str">
        <f>IF(AND(ISTEXT(Tableau2[[#This Row],['[intention_dep']]]),Tableau2[[#This Row],['[tour_exc']]]="excursionniste"),Tableau2[[#This Row],['[intention_dep']]],"")</f>
        <v/>
      </c>
      <c r="HG228" s="48" t="str">
        <f>IF(AND(ISTEXT(Tableau2[[#This Row],['[intention_dep']]]),Tableau2[[#This Row],['[tour_exc']]]="touriste"),Tableau2[[#This Row],['[intention_dep']]],"")</f>
        <v/>
      </c>
      <c r="HJ228" s="20">
        <v>0</v>
      </c>
      <c r="HN228" s="20" t="s">
        <v>1599</v>
      </c>
      <c r="HO228" s="20"/>
      <c r="HP228" s="20" t="s">
        <v>1599</v>
      </c>
      <c r="HQ228" s="20"/>
      <c r="HR228" s="20" t="s">
        <v>1599</v>
      </c>
      <c r="HS228" s="20"/>
      <c r="HT228" s="20" t="s">
        <v>1599</v>
      </c>
      <c r="HU228" s="20"/>
      <c r="HX228" s="20" t="s">
        <v>1599</v>
      </c>
      <c r="JW228"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pas exploitable</v>
      </c>
      <c r="JX228"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228" s="35" t="s">
        <v>1923</v>
      </c>
      <c r="KA228" s="35">
        <v>0</v>
      </c>
      <c r="KB228" s="35">
        <v>1</v>
      </c>
      <c r="KC228" s="35">
        <v>0</v>
      </c>
      <c r="KD228" s="35"/>
      <c r="KE228" s="48"/>
      <c r="KG228" s="48"/>
      <c r="KH228" s="44"/>
      <c r="KI228" s="35" t="s">
        <v>1281</v>
      </c>
      <c r="KL228" s="48" t="str">
        <f>IF(ISNUMBER(Tableau2[[#This Row],['[distance_domicile_enq']]]),Tableau2[[#This Row],['[distance_domicile_enq']]]*(1.1+0.3*EXP(-Tableau2[[#This Row],['[distance_domicile_enq']]]/20)),"")</f>
        <v/>
      </c>
      <c r="KN228" s="48"/>
      <c r="KO228" s="48"/>
      <c r="KP228" s="35">
        <v>72</v>
      </c>
      <c r="KQ228" s="35" t="s">
        <v>1301</v>
      </c>
      <c r="KR228" s="35" t="s">
        <v>1283</v>
      </c>
      <c r="KS228" s="35"/>
      <c r="KW228" s="35" t="s">
        <v>1284</v>
      </c>
      <c r="KY228" s="35" t="s">
        <v>1587</v>
      </c>
    </row>
    <row r="229" spans="1:311" x14ac:dyDescent="0.2">
      <c r="A229" s="35" t="s">
        <v>1612</v>
      </c>
      <c r="B229" s="35" t="s">
        <v>568</v>
      </c>
      <c r="C229" s="35" t="s">
        <v>495</v>
      </c>
      <c r="D229" s="60">
        <v>1</v>
      </c>
      <c r="E229" s="48">
        <f>Tableau2[[#This Row],['[taille_totale_groupe_corrige']]]/Tableau2[[#This Row],['[nb_repondant_groupe']]]</f>
        <v>2</v>
      </c>
      <c r="F229" s="48"/>
      <c r="G229" s="48" t="str">
        <f>CONCATENATE(Tableau2[[#This Row],['[id_site_enq']]],"-",Tableau2[[#This Row],['[date_enq_num']]],"-",Tableau2[[#This Row],['[categorie_corrige']]])</f>
        <v>1-43317-</v>
      </c>
      <c r="H229" s="61">
        <v>1</v>
      </c>
      <c r="I229" s="35">
        <v>1</v>
      </c>
      <c r="J229" s="35" t="s">
        <v>1054</v>
      </c>
      <c r="K229" s="36">
        <v>43317</v>
      </c>
      <c r="L229" s="37">
        <f t="shared" si="7"/>
        <v>43317</v>
      </c>
      <c r="M229" s="35">
        <v>15</v>
      </c>
      <c r="N229" s="35">
        <v>29</v>
      </c>
      <c r="P229" s="35">
        <v>1</v>
      </c>
      <c r="Q229" s="35">
        <v>1</v>
      </c>
      <c r="R229" s="60" t="str">
        <f>IF(OR(ISNUMBER(Tableau2[[#This Row],['[monvelo_musc']]]),ISNUMBER(Tableau2[[#This Row],['[monvelo_vae']]]),ISNUMBER(Tableau2[[#This Row],['[pret_musc']]]),ISNUMBER(Tableau2[[#This Row],['[pret_vae']]]),ISNUMBER(Tableau2[[#This Row],['[loc_vae']]]),ISNUMBER(Tableau2[[#This Row],['[loc_musc']]])),SUM(Tableau2[[#This Row],['[monvelo_musc']]:['[loc_vae']]]),"")</f>
        <v/>
      </c>
      <c r="S229" s="60" t="str">
        <f>IF(OR(ISNUMBER(Tableau2[[#This Row],['[monvelo_vae']]]),ISNUMBER(Tableau2[[#This Row],['[pret_vae']]]),ISNUMBER(Tableau2[[#This Row],['[loc_vae']]])),Tableau2[[#This Row],['[monvelo_vae']]]+Tableau2[[#This Row],['[pret_vae']]]+Tableau2[[#This Row],['[loc_vae']]],"")</f>
        <v/>
      </c>
      <c r="T229" s="60" t="str">
        <f>IF(OR(ISNUMBER(Tableau2[[#This Row],['[monvelo_musc']]]),ISNUMBER(Tableau2[[#This Row],['[pret_musc']]]),ISNUMBER(Tableau2[[#This Row],['[loc_musc']]])),Tableau2[[#This Row],['[monvelo_musc']]]+Tableau2[[#This Row],['[pret_musc']]]+Tableau2[[#This Row],['[loc_musc']]],"")</f>
        <v/>
      </c>
      <c r="U229" s="60" t="str">
        <f>IF(OR(ISNUMBER(Tableau2[[#This Row],['[loc_musc']]]),ISNUMBER(Tableau2[[#This Row],['[loc_vae']]])),Tableau2[[#This Row],['[loc_musc']]]+Tableau2[[#This Row],['[loc_vae']]],"")</f>
        <v/>
      </c>
      <c r="AL229" s="35" t="s">
        <v>1358</v>
      </c>
      <c r="AM229" s="48" t="s">
        <v>1358</v>
      </c>
      <c r="AN229" s="35" t="s">
        <v>1275</v>
      </c>
      <c r="AP229" s="37">
        <v>15</v>
      </c>
      <c r="AQ229" s="72">
        <v>15</v>
      </c>
      <c r="AR229" s="72">
        <v>15</v>
      </c>
      <c r="AS229" s="72">
        <f>Tableau2[[#This Row],['[km_sortie_corrige']]]*Tableau2[[#This Row],['[coef_red']]]</f>
        <v>0</v>
      </c>
      <c r="AT229" s="72">
        <f>Tableau2[[#This Row],['[km_sortie_corrige']]]*Tableau2[[#This Row],['[coef_red']]]*IF(Tableau2[[#This Row],['[type_trajet']]]="Boucle",0.4,1)</f>
        <v>0</v>
      </c>
      <c r="AU229" s="35" t="s">
        <v>1340</v>
      </c>
      <c r="AW229" s="35" t="s">
        <v>1277</v>
      </c>
      <c r="AX229" s="35">
        <v>1</v>
      </c>
      <c r="AY229" s="35">
        <v>0</v>
      </c>
      <c r="AZ229" s="35">
        <v>0</v>
      </c>
      <c r="BA229" s="35">
        <v>0</v>
      </c>
      <c r="BB229" s="35">
        <v>0</v>
      </c>
      <c r="BC229" s="35">
        <v>0</v>
      </c>
      <c r="BD229" s="35">
        <v>0</v>
      </c>
      <c r="BE229" s="35">
        <v>0</v>
      </c>
      <c r="BH229" s="37">
        <v>1</v>
      </c>
      <c r="BI229" s="48" t="str">
        <f>IF(OR(Tableau2[[#This Row],['[type_groupe']]]="En famille",Tableau2[[#This Row],['[type_groupe']]]="Avec des amis",Tableau2[[#This Row],['[type_groupe']]]="En club",Tableau2[[#This Row],['[type_groupe']]]="En groupe avec une agence ou TO"),"En groupe",Tableau2[[#This Row],['[type_groupe']]])</f>
        <v>En groupe</v>
      </c>
      <c r="BJ229"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groupe</v>
      </c>
      <c r="BK229" s="35" t="s">
        <v>1287</v>
      </c>
      <c r="BL229" s="35">
        <v>0</v>
      </c>
      <c r="BM229" s="35">
        <v>0</v>
      </c>
      <c r="BN229" s="35">
        <v>1</v>
      </c>
      <c r="BO229" s="35">
        <v>0</v>
      </c>
      <c r="BP229" s="35">
        <v>0</v>
      </c>
      <c r="BQ229" s="35">
        <v>0</v>
      </c>
      <c r="BR229" s="35">
        <v>0</v>
      </c>
      <c r="BU229" s="72">
        <f>Tableau2[[#This Row],['[nb_enfants']]]+Tableau2[[#This Row],['[nb_adultes']]]</f>
        <v>2</v>
      </c>
      <c r="BV229" s="72">
        <f>Tableau2[[#This Row],['[taille_totale_groupe']]]</f>
        <v>2</v>
      </c>
      <c r="BW229" s="37">
        <v>0</v>
      </c>
      <c r="BX229" s="37">
        <v>2</v>
      </c>
      <c r="BY229" s="35" t="s">
        <v>1288</v>
      </c>
      <c r="BZ229" s="35">
        <v>1</v>
      </c>
      <c r="CA229" s="35">
        <v>0</v>
      </c>
      <c r="CB229" s="35">
        <v>0</v>
      </c>
      <c r="CC229" s="35">
        <v>0</v>
      </c>
      <c r="CD229" s="35">
        <v>0</v>
      </c>
      <c r="CE229" s="35">
        <v>0</v>
      </c>
      <c r="CF229" s="35">
        <v>0</v>
      </c>
      <c r="CG229" s="35">
        <v>0</v>
      </c>
      <c r="CH229" s="35">
        <v>0</v>
      </c>
      <c r="CI229" s="35">
        <v>0</v>
      </c>
      <c r="CJ229" s="35">
        <v>0</v>
      </c>
      <c r="CK229" s="35">
        <v>0</v>
      </c>
      <c r="CL229" s="35">
        <v>0</v>
      </c>
      <c r="CO229" s="35" t="s">
        <v>1291</v>
      </c>
      <c r="CQ229" s="35" t="s">
        <v>1727</v>
      </c>
      <c r="CR229" s="35">
        <v>1</v>
      </c>
      <c r="CS229" s="35">
        <v>0</v>
      </c>
      <c r="CT229" s="35">
        <v>0</v>
      </c>
      <c r="CU229" s="35">
        <v>0</v>
      </c>
      <c r="CV229" s="35">
        <v>0</v>
      </c>
      <c r="CW229" s="35">
        <v>0</v>
      </c>
      <c r="CX229" s="35">
        <v>0</v>
      </c>
      <c r="CY229" s="35">
        <v>1</v>
      </c>
      <c r="CZ229" s="35">
        <v>0</v>
      </c>
      <c r="DA229" s="35">
        <v>0</v>
      </c>
      <c r="DB229" s="35">
        <v>0</v>
      </c>
      <c r="DC229" s="35">
        <v>0</v>
      </c>
      <c r="DD229" s="35">
        <v>0</v>
      </c>
      <c r="DO229" s="35" t="s">
        <v>1804</v>
      </c>
      <c r="DP229" s="35">
        <v>1</v>
      </c>
      <c r="DQ229" s="35">
        <v>1</v>
      </c>
      <c r="DR229" s="35">
        <v>0</v>
      </c>
      <c r="DS229" s="35">
        <v>1</v>
      </c>
      <c r="DT229" s="35">
        <v>0</v>
      </c>
      <c r="DU229" s="35">
        <v>0</v>
      </c>
      <c r="DV229" s="35">
        <v>0</v>
      </c>
      <c r="DW229" s="35">
        <v>1</v>
      </c>
      <c r="DX229" s="35">
        <v>0</v>
      </c>
      <c r="DY229" s="35">
        <v>0</v>
      </c>
      <c r="DZ229" s="35">
        <v>0</v>
      </c>
      <c r="EA229" s="35">
        <v>0</v>
      </c>
      <c r="EB229" s="35">
        <v>0</v>
      </c>
      <c r="EC229" s="35">
        <v>0</v>
      </c>
      <c r="ED229" s="35">
        <v>0</v>
      </c>
      <c r="EE229" s="35">
        <v>0</v>
      </c>
      <c r="EL229" s="35">
        <v>4</v>
      </c>
      <c r="EM229" s="35">
        <v>4</v>
      </c>
      <c r="EN229" s="35">
        <v>4</v>
      </c>
      <c r="EO229" s="35">
        <v>4</v>
      </c>
      <c r="EP229" s="35">
        <v>4</v>
      </c>
      <c r="EQ229" s="35">
        <v>4</v>
      </c>
      <c r="ER229" s="35">
        <v>2</v>
      </c>
      <c r="ES229" s="35">
        <v>4</v>
      </c>
      <c r="ET229" s="35">
        <v>4</v>
      </c>
      <c r="EU229" s="35">
        <v>4</v>
      </c>
      <c r="EV229" s="35">
        <v>4</v>
      </c>
      <c r="EW229" s="35">
        <v>4</v>
      </c>
      <c r="EX229" s="35">
        <v>3</v>
      </c>
      <c r="EY229" s="35">
        <v>3</v>
      </c>
      <c r="EZ229" s="35">
        <v>4</v>
      </c>
      <c r="FA229" s="35" t="s">
        <v>1599</v>
      </c>
      <c r="FB229" s="35" t="s">
        <v>1599</v>
      </c>
      <c r="FC229" s="35" t="s">
        <v>1599</v>
      </c>
      <c r="FD229" s="35" t="s">
        <v>1599</v>
      </c>
      <c r="FE229" s="35" t="s">
        <v>1599</v>
      </c>
      <c r="FF229" s="35" t="s">
        <v>1599</v>
      </c>
      <c r="FG229" s="35" t="s">
        <v>1599</v>
      </c>
      <c r="FI229" s="35" t="s">
        <v>54</v>
      </c>
      <c r="FJ229"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touriste</v>
      </c>
      <c r="FK229" s="48" t="str">
        <f>IF(Tableau2[[#This Row],['[tour_exc']]]="excursionniste","exc",IF(Tableau2[[#This Row],['[categorie_corrige']]]="Itinérant","iti","tour"))</f>
        <v>tour</v>
      </c>
      <c r="FL229" s="48" t="str">
        <f>CONCATENATE(Tableau2[[#This Row],['[id_troncon']]],"-",Tableau2[[#This Row],['[profil']]])</f>
        <v>1-tour</v>
      </c>
      <c r="FM229" s="37">
        <v>7</v>
      </c>
      <c r="FN229" s="72">
        <v>7</v>
      </c>
      <c r="FO229" s="35" t="s">
        <v>1319</v>
      </c>
      <c r="FR229" s="48" t="s">
        <v>2022</v>
      </c>
      <c r="FS229" s="48" t="str">
        <f>IF(AND(ISTEXT(Tableau2[[#This Row],['[mode_heb_regroupe']]]),Tableau2[[#This Row],['[mode_heb_regroupe']]]="Non marchand"),"Non marchand",IF(AND(ISTEXT(Tableau2[[#This Row],['[mode_heb_regroupe']]]),Tableau2[[#This Row],['[mode_heb_regroupe']]]&lt;&gt;"Non marchand"),"Marchand",""))</f>
        <v>Marchand</v>
      </c>
      <c r="FT229" s="35" t="s">
        <v>54</v>
      </c>
      <c r="FV229" s="35" t="s">
        <v>837</v>
      </c>
      <c r="FY229" s="60" t="str">
        <f>IF(ISNUMBER(Tableau2[[#This Row],['[distance_heb_enq']]]),Tableau2[[#This Row],['[distance_heb_enq']]]*(1.1+0.3*EXP(-Tableau2[[#This Row],['[distance_heb_enq']]]/20)),"")</f>
        <v/>
      </c>
      <c r="FZ229" s="35" t="s">
        <v>1296</v>
      </c>
      <c r="GM229" s="35"/>
      <c r="GN229" s="35" t="s">
        <v>1326</v>
      </c>
      <c r="GO229" s="35">
        <v>0</v>
      </c>
      <c r="GP229" s="35">
        <v>0</v>
      </c>
      <c r="GQ229" s="35">
        <v>1</v>
      </c>
      <c r="GR229" s="35">
        <v>0</v>
      </c>
      <c r="GS229" s="35">
        <v>0</v>
      </c>
      <c r="GT229" s="35">
        <v>0</v>
      </c>
      <c r="GU229" s="35">
        <v>0</v>
      </c>
      <c r="GV229" s="35">
        <v>0</v>
      </c>
      <c r="GW229" s="35">
        <v>0</v>
      </c>
      <c r="GY229" s="48"/>
      <c r="HB229" s="48" t="str">
        <f>IF(ISNUMBER(Tableau2[[#This Row],['[tour_dep_to']]]),Tableau2[[#This Row],['[tour_dep_to']]]/Tableau2[[#This Row],['[tour_to_nb_jour']]],"")</f>
        <v/>
      </c>
      <c r="HE229" s="20"/>
      <c r="HF229" s="48" t="str">
        <f>IF(AND(ISTEXT(Tableau2[[#This Row],['[intention_dep']]]),Tableau2[[#This Row],['[tour_exc']]]="excursionniste"),Tableau2[[#This Row],['[intention_dep']]],"")</f>
        <v/>
      </c>
      <c r="HG229" s="48" t="str">
        <f>IF(AND(ISTEXT(Tableau2[[#This Row],['[intention_dep']]]),Tableau2[[#This Row],['[tour_exc']]]="touriste"),Tableau2[[#This Row],['[intention_dep']]],"")</f>
        <v/>
      </c>
      <c r="HJ229" s="20"/>
      <c r="HN229" s="20">
        <v>20</v>
      </c>
      <c r="HO229" s="20"/>
      <c r="HP229" s="20" t="s">
        <v>1599</v>
      </c>
      <c r="HQ229" s="20"/>
      <c r="HR229" s="20" t="s">
        <v>1599</v>
      </c>
      <c r="HS229" s="20"/>
      <c r="HT229" s="20" t="s">
        <v>1599</v>
      </c>
      <c r="HU229" s="20"/>
      <c r="HX229" s="20" t="s">
        <v>1599</v>
      </c>
      <c r="JW229"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pas exploitable</v>
      </c>
      <c r="JX229"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229" s="35" t="s">
        <v>1325</v>
      </c>
      <c r="KA229" s="35">
        <v>1</v>
      </c>
      <c r="KB229" s="35">
        <v>0</v>
      </c>
      <c r="KC229" s="35">
        <v>0</v>
      </c>
      <c r="KD229" s="35"/>
      <c r="KE229" s="48"/>
      <c r="KF229" s="35" t="s">
        <v>1348</v>
      </c>
      <c r="KG229" s="48"/>
      <c r="KH229" s="44">
        <v>75009</v>
      </c>
      <c r="KI229" s="35" t="s">
        <v>1281</v>
      </c>
      <c r="KL229" s="48" t="str">
        <f>IF(ISNUMBER(Tableau2[[#This Row],['[distance_domicile_enq']]]),Tableau2[[#This Row],['[distance_domicile_enq']]]*(1.1+0.3*EXP(-Tableau2[[#This Row],['[distance_domicile_enq']]]/20)),"")</f>
        <v/>
      </c>
      <c r="KN229" s="48"/>
      <c r="KO229" s="48"/>
      <c r="KP229" s="35"/>
      <c r="KQ229" s="35" t="s">
        <v>1301</v>
      </c>
      <c r="KR229" s="35"/>
      <c r="KS229" s="35"/>
    </row>
    <row r="230" spans="1:311" x14ac:dyDescent="0.2">
      <c r="A230" s="35" t="s">
        <v>1612</v>
      </c>
      <c r="B230" s="35" t="s">
        <v>568</v>
      </c>
      <c r="C230" s="35" t="s">
        <v>498</v>
      </c>
      <c r="D230" s="60">
        <v>2</v>
      </c>
      <c r="E230" s="48">
        <f>Tableau2[[#This Row],['[taille_totale_groupe_corrige']]]/Tableau2[[#This Row],['[nb_repondant_groupe']]]</f>
        <v>1</v>
      </c>
      <c r="F230" s="48"/>
      <c r="G230" s="48" t="str">
        <f>CONCATENATE(Tableau2[[#This Row],['[id_site_enq']]],"-",Tableau2[[#This Row],['[date_enq_num']]],"-",Tableau2[[#This Row],['[categorie_corrige']]])</f>
        <v>1-43317-</v>
      </c>
      <c r="H230" s="61">
        <v>2</v>
      </c>
      <c r="I230" s="35">
        <v>1</v>
      </c>
      <c r="J230" s="35" t="s">
        <v>1054</v>
      </c>
      <c r="K230" s="36">
        <v>43317</v>
      </c>
      <c r="L230" s="37">
        <f t="shared" si="7"/>
        <v>43317</v>
      </c>
      <c r="M230" s="35">
        <v>15</v>
      </c>
      <c r="N230" s="35">
        <v>29</v>
      </c>
      <c r="P230" s="35">
        <v>1</v>
      </c>
      <c r="Q230" s="35">
        <v>1</v>
      </c>
      <c r="R230" s="60" t="str">
        <f>IF(OR(ISNUMBER(Tableau2[[#This Row],['[monvelo_musc']]]),ISNUMBER(Tableau2[[#This Row],['[monvelo_vae']]]),ISNUMBER(Tableau2[[#This Row],['[pret_musc']]]),ISNUMBER(Tableau2[[#This Row],['[pret_vae']]]),ISNUMBER(Tableau2[[#This Row],['[loc_vae']]]),ISNUMBER(Tableau2[[#This Row],['[loc_musc']]])),SUM(Tableau2[[#This Row],['[monvelo_musc']]:['[loc_vae']]]),"")</f>
        <v/>
      </c>
      <c r="S230" s="60" t="str">
        <f>IF(OR(ISNUMBER(Tableau2[[#This Row],['[monvelo_vae']]]),ISNUMBER(Tableau2[[#This Row],['[pret_vae']]]),ISNUMBER(Tableau2[[#This Row],['[loc_vae']]])),Tableau2[[#This Row],['[monvelo_vae']]]+Tableau2[[#This Row],['[pret_vae']]]+Tableau2[[#This Row],['[loc_vae']]],"")</f>
        <v/>
      </c>
      <c r="T230" s="60" t="str">
        <f>IF(OR(ISNUMBER(Tableau2[[#This Row],['[monvelo_musc']]]),ISNUMBER(Tableau2[[#This Row],['[pret_musc']]]),ISNUMBER(Tableau2[[#This Row],['[loc_musc']]])),Tableau2[[#This Row],['[monvelo_musc']]]+Tableau2[[#This Row],['[pret_musc']]]+Tableau2[[#This Row],['[loc_musc']]],"")</f>
        <v/>
      </c>
      <c r="U230" s="60" t="str">
        <f>IF(OR(ISNUMBER(Tableau2[[#This Row],['[loc_musc']]]),ISNUMBER(Tableau2[[#This Row],['[loc_vae']]])),Tableau2[[#This Row],['[loc_musc']]]+Tableau2[[#This Row],['[loc_vae']]],"")</f>
        <v/>
      </c>
      <c r="AL230" s="35" t="s">
        <v>1358</v>
      </c>
      <c r="AM230" s="48" t="s">
        <v>1358</v>
      </c>
      <c r="AN230" s="35" t="s">
        <v>1275</v>
      </c>
      <c r="AP230" s="37">
        <v>15</v>
      </c>
      <c r="AQ230" s="72">
        <v>15</v>
      </c>
      <c r="AR230" s="72">
        <v>15</v>
      </c>
      <c r="AS230" s="72">
        <f>Tableau2[[#This Row],['[km_sortie_corrige']]]*Tableau2[[#This Row],['[coef_red']]]</f>
        <v>0</v>
      </c>
      <c r="AT230" s="72">
        <f>Tableau2[[#This Row],['[km_sortie_corrige']]]*Tableau2[[#This Row],['[coef_red']]]*IF(Tableau2[[#This Row],['[type_trajet']]]="Boucle",0.4,1)</f>
        <v>0</v>
      </c>
      <c r="AU230" s="35" t="s">
        <v>1340</v>
      </c>
      <c r="AW230" s="35" t="s">
        <v>1277</v>
      </c>
      <c r="AX230" s="35">
        <v>1</v>
      </c>
      <c r="AY230" s="35">
        <v>0</v>
      </c>
      <c r="AZ230" s="35">
        <v>0</v>
      </c>
      <c r="BA230" s="35">
        <v>0</v>
      </c>
      <c r="BB230" s="35">
        <v>0</v>
      </c>
      <c r="BC230" s="35">
        <v>0</v>
      </c>
      <c r="BD230" s="35">
        <v>0</v>
      </c>
      <c r="BE230" s="35">
        <v>0</v>
      </c>
      <c r="BI230" s="48" t="str">
        <f>IF(OR(Tableau2[[#This Row],['[type_groupe']]]="En famille",Tableau2[[#This Row],['[type_groupe']]]="Avec des amis",Tableau2[[#This Row],['[type_groupe']]]="En club",Tableau2[[#This Row],['[type_groupe']]]="En groupe avec une agence ou TO"),"En groupe",Tableau2[[#This Row],['[type_groupe']]])</f>
        <v>En couple</v>
      </c>
      <c r="BJ230"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couple</v>
      </c>
      <c r="BK230" s="35" t="s">
        <v>1311</v>
      </c>
      <c r="BL230" s="35">
        <v>0</v>
      </c>
      <c r="BM230" s="35">
        <v>1</v>
      </c>
      <c r="BN230" s="35">
        <v>0</v>
      </c>
      <c r="BO230" s="35">
        <v>0</v>
      </c>
      <c r="BP230" s="35">
        <v>0</v>
      </c>
      <c r="BQ230" s="35">
        <v>0</v>
      </c>
      <c r="BR230" s="35">
        <v>0</v>
      </c>
      <c r="BU230" s="72">
        <f>Tableau2[[#This Row],['[nb_enfants']]]+Tableau2[[#This Row],['[nb_adultes']]]</f>
        <v>2</v>
      </c>
      <c r="BV230" s="72">
        <f>Tableau2[[#This Row],['[taille_totale_groupe']]]</f>
        <v>2</v>
      </c>
      <c r="BW230" s="37">
        <v>0</v>
      </c>
      <c r="BX230" s="37">
        <v>2</v>
      </c>
      <c r="BY230" s="35" t="s">
        <v>1663</v>
      </c>
      <c r="BZ230" s="35">
        <v>0</v>
      </c>
      <c r="CA230" s="35">
        <v>1</v>
      </c>
      <c r="CB230" s="35">
        <v>0</v>
      </c>
      <c r="CC230" s="35">
        <v>1</v>
      </c>
      <c r="CD230" s="35">
        <v>0</v>
      </c>
      <c r="CE230" s="35">
        <v>0</v>
      </c>
      <c r="CF230" s="35">
        <v>0</v>
      </c>
      <c r="CG230" s="35">
        <v>0</v>
      </c>
      <c r="CH230" s="35">
        <v>0</v>
      </c>
      <c r="CI230" s="35">
        <v>0</v>
      </c>
      <c r="CJ230" s="35">
        <v>0</v>
      </c>
      <c r="CK230" s="35">
        <v>0</v>
      </c>
      <c r="CL230" s="35">
        <v>0</v>
      </c>
      <c r="CO230" s="35" t="s">
        <v>1322</v>
      </c>
      <c r="CP230" s="35">
        <v>10</v>
      </c>
      <c r="CQ230" s="35" t="s">
        <v>1736</v>
      </c>
      <c r="CR230" s="35">
        <v>0</v>
      </c>
      <c r="CS230" s="35">
        <v>0</v>
      </c>
      <c r="CT230" s="35">
        <v>1</v>
      </c>
      <c r="CU230" s="35">
        <v>0</v>
      </c>
      <c r="CV230" s="35">
        <v>0</v>
      </c>
      <c r="CW230" s="35">
        <v>0</v>
      </c>
      <c r="CX230" s="35">
        <v>0</v>
      </c>
      <c r="CY230" s="35">
        <v>1</v>
      </c>
      <c r="CZ230" s="35">
        <v>0</v>
      </c>
      <c r="DA230" s="35">
        <v>0</v>
      </c>
      <c r="DB230" s="35">
        <v>0</v>
      </c>
      <c r="DC230" s="35">
        <v>0</v>
      </c>
      <c r="DD230" s="35">
        <v>0</v>
      </c>
      <c r="DO230" s="35" t="s">
        <v>1792</v>
      </c>
      <c r="DP230" s="35">
        <v>1</v>
      </c>
      <c r="DQ230" s="35">
        <v>1</v>
      </c>
      <c r="DR230" s="35">
        <v>0</v>
      </c>
      <c r="DS230" s="35">
        <v>0</v>
      </c>
      <c r="DT230" s="35">
        <v>0</v>
      </c>
      <c r="DU230" s="35">
        <v>0</v>
      </c>
      <c r="DV230" s="35">
        <v>0</v>
      </c>
      <c r="DW230" s="35">
        <v>0</v>
      </c>
      <c r="DX230" s="35">
        <v>0</v>
      </c>
      <c r="DY230" s="35">
        <v>0</v>
      </c>
      <c r="DZ230" s="35">
        <v>0</v>
      </c>
      <c r="EA230" s="35">
        <v>0</v>
      </c>
      <c r="EB230" s="35">
        <v>0</v>
      </c>
      <c r="EC230" s="35">
        <v>0</v>
      </c>
      <c r="ED230" s="35">
        <v>0</v>
      </c>
      <c r="EE230" s="35">
        <v>0</v>
      </c>
      <c r="EL230" s="35">
        <v>3</v>
      </c>
      <c r="EM230" s="35">
        <v>2</v>
      </c>
      <c r="EN230" s="35">
        <v>2</v>
      </c>
      <c r="EO230" s="35">
        <v>3</v>
      </c>
      <c r="EP230" s="35">
        <v>3</v>
      </c>
      <c r="EQ230" s="35">
        <v>3</v>
      </c>
      <c r="ER230" s="35" t="s">
        <v>1599</v>
      </c>
      <c r="ES230" s="35">
        <v>2</v>
      </c>
      <c r="ET230" s="35" t="s">
        <v>1599</v>
      </c>
      <c r="EU230" s="35" t="s">
        <v>1599</v>
      </c>
      <c r="EV230" s="35">
        <v>3</v>
      </c>
      <c r="EW230" s="35" t="s">
        <v>1599</v>
      </c>
      <c r="EX230" s="35" t="s">
        <v>1599</v>
      </c>
      <c r="EY230" s="35" t="s">
        <v>1599</v>
      </c>
      <c r="EZ230" s="35">
        <v>3</v>
      </c>
      <c r="FA230" s="35" t="s">
        <v>1599</v>
      </c>
      <c r="FB230" s="35">
        <v>2</v>
      </c>
      <c r="FC230" s="35" t="s">
        <v>1599</v>
      </c>
      <c r="FD230" s="35" t="s">
        <v>1599</v>
      </c>
      <c r="FE230" s="35" t="s">
        <v>1599</v>
      </c>
      <c r="FF230" s="35" t="s">
        <v>1599</v>
      </c>
      <c r="FG230" s="35" t="s">
        <v>1599</v>
      </c>
      <c r="FI230" s="35" t="s">
        <v>54</v>
      </c>
      <c r="FJ230"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touriste</v>
      </c>
      <c r="FK230" s="48" t="str">
        <f>IF(Tableau2[[#This Row],['[tour_exc']]]="excursionniste","exc",IF(Tableau2[[#This Row],['[categorie_corrige']]]="Itinérant","iti","tour"))</f>
        <v>tour</v>
      </c>
      <c r="FL230" s="48" t="str">
        <f>CONCATENATE(Tableau2[[#This Row],['[id_troncon']]],"-",Tableau2[[#This Row],['[profil']]])</f>
        <v>1-tour</v>
      </c>
      <c r="FM230" s="37">
        <v>3</v>
      </c>
      <c r="FN230" s="72">
        <v>3</v>
      </c>
      <c r="FO230" s="35" t="s">
        <v>1354</v>
      </c>
      <c r="FR230" s="48" t="s">
        <v>1427</v>
      </c>
      <c r="FS230" s="48" t="str">
        <f>IF(AND(ISTEXT(Tableau2[[#This Row],['[mode_heb_regroupe']]]),Tableau2[[#This Row],['[mode_heb_regroupe']]]="Non marchand"),"Non marchand",IF(AND(ISTEXT(Tableau2[[#This Row],['[mode_heb_regroupe']]]),Tableau2[[#This Row],['[mode_heb_regroupe']]]&lt;&gt;"Non marchand"),"Marchand",""))</f>
        <v>Non marchand</v>
      </c>
      <c r="FT230" s="35" t="s">
        <v>1320</v>
      </c>
      <c r="FV230" s="35" t="s">
        <v>837</v>
      </c>
      <c r="FY230" s="60" t="str">
        <f>IF(ISNUMBER(Tableau2[[#This Row],['[distance_heb_enq']]]),Tableau2[[#This Row],['[distance_heb_enq']]]*(1.1+0.3*EXP(-Tableau2[[#This Row],['[distance_heb_enq']]]/20)),"")</f>
        <v/>
      </c>
      <c r="FZ230" s="35" t="s">
        <v>1317</v>
      </c>
      <c r="GB230" s="35" t="s">
        <v>1284</v>
      </c>
      <c r="GM230" s="35"/>
      <c r="GN230" s="35" t="s">
        <v>1354</v>
      </c>
      <c r="GO230" s="35">
        <v>0</v>
      </c>
      <c r="GP230" s="35">
        <v>0</v>
      </c>
      <c r="GQ230" s="35">
        <v>0</v>
      </c>
      <c r="GR230" s="35">
        <v>0</v>
      </c>
      <c r="GS230" s="35">
        <v>0</v>
      </c>
      <c r="GT230" s="35">
        <v>0</v>
      </c>
      <c r="GU230" s="35">
        <v>1</v>
      </c>
      <c r="GV230" s="35">
        <v>0</v>
      </c>
      <c r="GW230" s="35">
        <v>0</v>
      </c>
      <c r="GY230" s="48"/>
      <c r="HB230" s="48" t="str">
        <f>IF(ISNUMBER(Tableau2[[#This Row],['[tour_dep_to']]]),Tableau2[[#This Row],['[tour_dep_to']]]/Tableau2[[#This Row],['[tour_to_nb_jour']]],"")</f>
        <v/>
      </c>
      <c r="HE230" s="20"/>
      <c r="HF230" s="48" t="str">
        <f>IF(AND(ISTEXT(Tableau2[[#This Row],['[intention_dep']]]),Tableau2[[#This Row],['[tour_exc']]]="excursionniste"),Tableau2[[#This Row],['[intention_dep']]],"")</f>
        <v/>
      </c>
      <c r="HG230" s="48" t="str">
        <f>IF(AND(ISTEXT(Tableau2[[#This Row],['[intention_dep']]]),Tableau2[[#This Row],['[tour_exc']]]="touriste"),Tableau2[[#This Row],['[intention_dep']]],"")</f>
        <v/>
      </c>
      <c r="HJ230" s="20"/>
      <c r="HN230" s="20" t="s">
        <v>1599</v>
      </c>
      <c r="HO230" s="20"/>
      <c r="HP230" s="20" t="s">
        <v>1599</v>
      </c>
      <c r="HQ230" s="20"/>
      <c r="HR230" s="20" t="s">
        <v>1599</v>
      </c>
      <c r="HS230" s="20"/>
      <c r="HT230" s="20" t="s">
        <v>1599</v>
      </c>
      <c r="HU230" s="20"/>
      <c r="HX230" s="20" t="s">
        <v>1599</v>
      </c>
      <c r="JW230"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pas exploitable</v>
      </c>
      <c r="JX230"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230" s="35" t="s">
        <v>1599</v>
      </c>
      <c r="KA230" s="35"/>
      <c r="KB230" s="35"/>
      <c r="KC230" s="35"/>
      <c r="KD230" s="35"/>
      <c r="KE230" s="48"/>
      <c r="KF230" s="35" t="s">
        <v>1588</v>
      </c>
      <c r="KG230" s="48"/>
      <c r="KH230" s="44">
        <v>2000</v>
      </c>
      <c r="KI230" s="35" t="s">
        <v>1281</v>
      </c>
      <c r="KL230" s="48" t="str">
        <f>IF(ISNUMBER(Tableau2[[#This Row],['[distance_domicile_enq']]]),Tableau2[[#This Row],['[distance_domicile_enq']]]*(1.1+0.3*EXP(-Tableau2[[#This Row],['[distance_domicile_enq']]]/20)),"")</f>
        <v/>
      </c>
      <c r="KN230" s="48"/>
      <c r="KO230" s="48"/>
      <c r="KP230" s="35">
        <v>67</v>
      </c>
      <c r="KQ230" s="35" t="s">
        <v>1301</v>
      </c>
      <c r="KR230" s="35" t="s">
        <v>1283</v>
      </c>
      <c r="KS230" s="35"/>
      <c r="KW230" s="35" t="s">
        <v>1303</v>
      </c>
    </row>
    <row r="231" spans="1:311" x14ac:dyDescent="0.2">
      <c r="A231" s="35" t="s">
        <v>1612</v>
      </c>
      <c r="B231" s="35" t="s">
        <v>568</v>
      </c>
      <c r="C231" s="35" t="s">
        <v>500</v>
      </c>
      <c r="D231" s="60">
        <v>2</v>
      </c>
      <c r="E231" s="48">
        <f>Tableau2[[#This Row],['[taille_totale_groupe_corrige']]]/Tableau2[[#This Row],['[nb_repondant_groupe']]]</f>
        <v>1</v>
      </c>
      <c r="F231" s="48"/>
      <c r="G231" s="48" t="str">
        <f>CONCATENATE(Tableau2[[#This Row],['[id_site_enq']]],"-",Tableau2[[#This Row],['[date_enq_num']]],"-",Tableau2[[#This Row],['[categorie_corrige']]])</f>
        <v>1-43317-</v>
      </c>
      <c r="H231" s="61">
        <v>2</v>
      </c>
      <c r="I231" s="35">
        <v>1</v>
      </c>
      <c r="J231" s="35" t="s">
        <v>1054</v>
      </c>
      <c r="K231" s="36">
        <v>43317</v>
      </c>
      <c r="L231" s="37">
        <f t="shared" si="7"/>
        <v>43317</v>
      </c>
      <c r="M231" s="35">
        <v>15</v>
      </c>
      <c r="N231" s="35">
        <v>29</v>
      </c>
      <c r="P231" s="35">
        <v>1</v>
      </c>
      <c r="Q231" s="35">
        <v>1</v>
      </c>
      <c r="R231" s="60" t="str">
        <f>IF(OR(ISNUMBER(Tableau2[[#This Row],['[monvelo_musc']]]),ISNUMBER(Tableau2[[#This Row],['[monvelo_vae']]]),ISNUMBER(Tableau2[[#This Row],['[pret_musc']]]),ISNUMBER(Tableau2[[#This Row],['[pret_vae']]]),ISNUMBER(Tableau2[[#This Row],['[loc_vae']]]),ISNUMBER(Tableau2[[#This Row],['[loc_musc']]])),SUM(Tableau2[[#This Row],['[monvelo_musc']]:['[loc_vae']]]),"")</f>
        <v/>
      </c>
      <c r="S231" s="60" t="str">
        <f>IF(OR(ISNUMBER(Tableau2[[#This Row],['[monvelo_vae']]]),ISNUMBER(Tableau2[[#This Row],['[pret_vae']]]),ISNUMBER(Tableau2[[#This Row],['[loc_vae']]])),Tableau2[[#This Row],['[monvelo_vae']]]+Tableau2[[#This Row],['[pret_vae']]]+Tableau2[[#This Row],['[loc_vae']]],"")</f>
        <v/>
      </c>
      <c r="T231" s="60" t="str">
        <f>IF(OR(ISNUMBER(Tableau2[[#This Row],['[monvelo_musc']]]),ISNUMBER(Tableau2[[#This Row],['[pret_musc']]]),ISNUMBER(Tableau2[[#This Row],['[loc_musc']]])),Tableau2[[#This Row],['[monvelo_musc']]]+Tableau2[[#This Row],['[pret_musc']]]+Tableau2[[#This Row],['[loc_musc']]],"")</f>
        <v/>
      </c>
      <c r="U231" s="60" t="str">
        <f>IF(OR(ISNUMBER(Tableau2[[#This Row],['[loc_musc']]]),ISNUMBER(Tableau2[[#This Row],['[loc_vae']]])),Tableau2[[#This Row],['[loc_musc']]]+Tableau2[[#This Row],['[loc_vae']]],"")</f>
        <v/>
      </c>
      <c r="AL231" s="35" t="s">
        <v>1274</v>
      </c>
      <c r="AM231" s="48" t="s">
        <v>1274</v>
      </c>
      <c r="AN231" s="35" t="s">
        <v>1275</v>
      </c>
      <c r="AP231" s="37">
        <v>15</v>
      </c>
      <c r="AQ231" s="72">
        <v>15</v>
      </c>
      <c r="AR231" s="72">
        <v>15</v>
      </c>
      <c r="AS231" s="72">
        <f>Tableau2[[#This Row],['[km_sortie_corrige']]]*Tableau2[[#This Row],['[coef_red']]]</f>
        <v>0</v>
      </c>
      <c r="AT231" s="72">
        <f>Tableau2[[#This Row],['[km_sortie_corrige']]]*Tableau2[[#This Row],['[coef_red']]]*IF(Tableau2[[#This Row],['[type_trajet']]]="Boucle",0.4,1)</f>
        <v>0</v>
      </c>
      <c r="AU231" s="35" t="s">
        <v>1340</v>
      </c>
      <c r="AW231" s="35" t="s">
        <v>1277</v>
      </c>
      <c r="AX231" s="35">
        <v>1</v>
      </c>
      <c r="AY231" s="35">
        <v>0</v>
      </c>
      <c r="AZ231" s="35">
        <v>0</v>
      </c>
      <c r="BA231" s="35">
        <v>0</v>
      </c>
      <c r="BB231" s="35">
        <v>0</v>
      </c>
      <c r="BC231" s="35">
        <v>0</v>
      </c>
      <c r="BD231" s="35">
        <v>0</v>
      </c>
      <c r="BE231" s="35">
        <v>0</v>
      </c>
      <c r="BI231" s="48" t="str">
        <f>IF(OR(Tableau2[[#This Row],['[type_groupe']]]="En famille",Tableau2[[#This Row],['[type_groupe']]]="Avec des amis",Tableau2[[#This Row],['[type_groupe']]]="En club",Tableau2[[#This Row],['[type_groupe']]]="En groupe avec une agence ou TO"),"En groupe",Tableau2[[#This Row],['[type_groupe']]])</f>
        <v>En couple</v>
      </c>
      <c r="BJ231"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couple</v>
      </c>
      <c r="BK231" s="35" t="s">
        <v>1311</v>
      </c>
      <c r="BL231" s="35">
        <v>0</v>
      </c>
      <c r="BM231" s="35">
        <v>1</v>
      </c>
      <c r="BN231" s="35">
        <v>0</v>
      </c>
      <c r="BO231" s="35">
        <v>0</v>
      </c>
      <c r="BP231" s="35">
        <v>0</v>
      </c>
      <c r="BQ231" s="35">
        <v>0</v>
      </c>
      <c r="BR231" s="35">
        <v>0</v>
      </c>
      <c r="BU231" s="72">
        <f>Tableau2[[#This Row],['[nb_enfants']]]+Tableau2[[#This Row],['[nb_adultes']]]</f>
        <v>2</v>
      </c>
      <c r="BV231" s="72">
        <f>Tableau2[[#This Row],['[taille_totale_groupe']]]</f>
        <v>2</v>
      </c>
      <c r="BW231" s="37">
        <v>0</v>
      </c>
      <c r="BX231" s="37">
        <v>2</v>
      </c>
      <c r="BY231" s="35" t="s">
        <v>1663</v>
      </c>
      <c r="BZ231" s="35">
        <v>0</v>
      </c>
      <c r="CA231" s="35">
        <v>1</v>
      </c>
      <c r="CB231" s="35">
        <v>0</v>
      </c>
      <c r="CC231" s="35">
        <v>1</v>
      </c>
      <c r="CD231" s="35">
        <v>0</v>
      </c>
      <c r="CE231" s="35">
        <v>0</v>
      </c>
      <c r="CF231" s="35">
        <v>0</v>
      </c>
      <c r="CG231" s="35">
        <v>0</v>
      </c>
      <c r="CH231" s="35">
        <v>0</v>
      </c>
      <c r="CI231" s="35">
        <v>0</v>
      </c>
      <c r="CJ231" s="35">
        <v>0</v>
      </c>
      <c r="CK231" s="35">
        <v>0</v>
      </c>
      <c r="CL231" s="35">
        <v>0</v>
      </c>
      <c r="CO231" s="35" t="s">
        <v>1322</v>
      </c>
      <c r="CP231" s="35">
        <v>10</v>
      </c>
      <c r="CQ231" s="35" t="s">
        <v>1726</v>
      </c>
      <c r="CR231" s="35">
        <v>1</v>
      </c>
      <c r="CS231" s="35">
        <v>0</v>
      </c>
      <c r="CT231" s="35">
        <v>1</v>
      </c>
      <c r="CU231" s="35">
        <v>0</v>
      </c>
      <c r="CV231" s="35">
        <v>0</v>
      </c>
      <c r="CW231" s="35">
        <v>0</v>
      </c>
      <c r="CX231" s="35">
        <v>0</v>
      </c>
      <c r="CY231" s="35">
        <v>1</v>
      </c>
      <c r="CZ231" s="35">
        <v>0</v>
      </c>
      <c r="DA231" s="35">
        <v>0</v>
      </c>
      <c r="DB231" s="35">
        <v>0</v>
      </c>
      <c r="DC231" s="35">
        <v>0</v>
      </c>
      <c r="DD231" s="35">
        <v>0</v>
      </c>
      <c r="DO231" s="35" t="s">
        <v>1792</v>
      </c>
      <c r="DP231" s="35">
        <v>1</v>
      </c>
      <c r="DQ231" s="35">
        <v>1</v>
      </c>
      <c r="DR231" s="35">
        <v>0</v>
      </c>
      <c r="DS231" s="35">
        <v>0</v>
      </c>
      <c r="DT231" s="35">
        <v>0</v>
      </c>
      <c r="DU231" s="35">
        <v>0</v>
      </c>
      <c r="DV231" s="35">
        <v>0</v>
      </c>
      <c r="DW231" s="35">
        <v>0</v>
      </c>
      <c r="DX231" s="35">
        <v>0</v>
      </c>
      <c r="DY231" s="35">
        <v>0</v>
      </c>
      <c r="DZ231" s="35">
        <v>0</v>
      </c>
      <c r="EA231" s="35">
        <v>0</v>
      </c>
      <c r="EB231" s="35">
        <v>0</v>
      </c>
      <c r="EC231" s="35">
        <v>0</v>
      </c>
      <c r="ED231" s="35">
        <v>0</v>
      </c>
      <c r="EE231" s="35">
        <v>0</v>
      </c>
      <c r="EL231" s="35">
        <v>4</v>
      </c>
      <c r="EM231" s="35">
        <v>2</v>
      </c>
      <c r="EN231" s="35">
        <v>2</v>
      </c>
      <c r="EO231" s="35">
        <v>3</v>
      </c>
      <c r="EP231" s="35">
        <v>2</v>
      </c>
      <c r="EQ231" s="35">
        <v>3</v>
      </c>
      <c r="ER231" s="35" t="s">
        <v>1599</v>
      </c>
      <c r="ES231" s="35">
        <v>3</v>
      </c>
      <c r="ET231" s="35" t="s">
        <v>1599</v>
      </c>
      <c r="EU231" s="35">
        <v>2</v>
      </c>
      <c r="EV231" s="35" t="s">
        <v>1599</v>
      </c>
      <c r="EW231" s="35" t="s">
        <v>1599</v>
      </c>
      <c r="EX231" s="35" t="s">
        <v>1599</v>
      </c>
      <c r="EY231" s="35" t="s">
        <v>1599</v>
      </c>
      <c r="EZ231" s="35">
        <v>3</v>
      </c>
      <c r="FA231" s="35">
        <v>2</v>
      </c>
      <c r="FB231" s="35">
        <v>2</v>
      </c>
      <c r="FC231" s="35" t="s">
        <v>1599</v>
      </c>
      <c r="FD231" s="35" t="s">
        <v>1599</v>
      </c>
      <c r="FE231" s="35">
        <v>1</v>
      </c>
      <c r="FF231" s="35" t="s">
        <v>1599</v>
      </c>
      <c r="FG231" s="35" t="s">
        <v>1599</v>
      </c>
      <c r="FH231" s="35" t="s">
        <v>1317</v>
      </c>
      <c r="FI231" s="35" t="s">
        <v>54</v>
      </c>
      <c r="FJ231"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touriste</v>
      </c>
      <c r="FK231" s="48" t="str">
        <f>IF(Tableau2[[#This Row],['[tour_exc']]]="excursionniste","exc",IF(Tableau2[[#This Row],['[categorie_corrige']]]="Itinérant","iti","tour"))</f>
        <v>tour</v>
      </c>
      <c r="FL231" s="48" t="str">
        <f>CONCATENATE(Tableau2[[#This Row],['[id_troncon']]],"-",Tableau2[[#This Row],['[profil']]])</f>
        <v>1-tour</v>
      </c>
      <c r="FM231" s="37">
        <v>3</v>
      </c>
      <c r="FN231" s="72">
        <v>3</v>
      </c>
      <c r="FO231" s="35" t="s">
        <v>1354</v>
      </c>
      <c r="FR231" s="48" t="s">
        <v>1427</v>
      </c>
      <c r="FS231" s="48" t="str">
        <f>IF(AND(ISTEXT(Tableau2[[#This Row],['[mode_heb_regroupe']]]),Tableau2[[#This Row],['[mode_heb_regroupe']]]="Non marchand"),"Non marchand",IF(AND(ISTEXT(Tableau2[[#This Row],['[mode_heb_regroupe']]]),Tableau2[[#This Row],['[mode_heb_regroupe']]]&lt;&gt;"Non marchand"),"Marchand",""))</f>
        <v>Non marchand</v>
      </c>
      <c r="FT231" s="35" t="s">
        <v>1342</v>
      </c>
      <c r="FU231" s="37">
        <v>10</v>
      </c>
      <c r="FV231" s="35" t="s">
        <v>837</v>
      </c>
      <c r="FY231" s="60" t="str">
        <f>IF(ISNUMBER(Tableau2[[#This Row],['[distance_heb_enq']]]),Tableau2[[#This Row],['[distance_heb_enq']]]*(1.1+0.3*EXP(-Tableau2[[#This Row],['[distance_heb_enq']]]/20)),"")</f>
        <v/>
      </c>
      <c r="FZ231" s="35" t="s">
        <v>1317</v>
      </c>
      <c r="GB231" s="35" t="s">
        <v>1284</v>
      </c>
      <c r="GD231" s="35">
        <v>2000</v>
      </c>
      <c r="GM231" s="35"/>
      <c r="GN231" s="35" t="s">
        <v>1354</v>
      </c>
      <c r="GO231" s="35">
        <v>0</v>
      </c>
      <c r="GP231" s="35">
        <v>0</v>
      </c>
      <c r="GQ231" s="35">
        <v>0</v>
      </c>
      <c r="GR231" s="35">
        <v>0</v>
      </c>
      <c r="GS231" s="35">
        <v>0</v>
      </c>
      <c r="GT231" s="35">
        <v>0</v>
      </c>
      <c r="GU231" s="35">
        <v>1</v>
      </c>
      <c r="GV231" s="35">
        <v>0</v>
      </c>
      <c r="GW231" s="35">
        <v>0</v>
      </c>
      <c r="GY231" s="48"/>
      <c r="HB231" s="48" t="str">
        <f>IF(ISNUMBER(Tableau2[[#This Row],['[tour_dep_to']]]),Tableau2[[#This Row],['[tour_dep_to']]]/Tableau2[[#This Row],['[tour_to_nb_jour']]],"")</f>
        <v/>
      </c>
      <c r="HE231" s="20"/>
      <c r="HF231" s="48" t="str">
        <f>IF(AND(ISTEXT(Tableau2[[#This Row],['[intention_dep']]]),Tableau2[[#This Row],['[tour_exc']]]="excursionniste"),Tableau2[[#This Row],['[intention_dep']]],"")</f>
        <v/>
      </c>
      <c r="HG231" s="48" t="str">
        <f>IF(AND(ISTEXT(Tableau2[[#This Row],['[intention_dep']]]),Tableau2[[#This Row],['[tour_exc']]]="touriste"),Tableau2[[#This Row],['[intention_dep']]],"")</f>
        <v/>
      </c>
      <c r="HJ231" s="20"/>
      <c r="HN231" s="20">
        <v>30</v>
      </c>
      <c r="HO231" s="20"/>
      <c r="HP231" s="20" t="s">
        <v>1599</v>
      </c>
      <c r="HQ231" s="20"/>
      <c r="HR231" s="20" t="s">
        <v>1599</v>
      </c>
      <c r="HS231" s="20"/>
      <c r="HT231" s="20" t="s">
        <v>1599</v>
      </c>
      <c r="HU231" s="20"/>
      <c r="HX231" s="20">
        <v>30</v>
      </c>
      <c r="JW231"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pas exploitable</v>
      </c>
      <c r="JX231"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231" s="35" t="s">
        <v>1299</v>
      </c>
      <c r="KA231" s="35">
        <v>0</v>
      </c>
      <c r="KB231" s="35">
        <v>0</v>
      </c>
      <c r="KC231" s="35">
        <v>1</v>
      </c>
      <c r="KD231" s="35" t="s">
        <v>1333</v>
      </c>
      <c r="KE231" s="48"/>
      <c r="KF231" s="35" t="s">
        <v>1588</v>
      </c>
      <c r="KG231" s="48"/>
      <c r="KH231" s="44">
        <v>2000</v>
      </c>
      <c r="KI231" s="35" t="s">
        <v>1281</v>
      </c>
      <c r="KL231" s="48" t="str">
        <f>IF(ISNUMBER(Tableau2[[#This Row],['[distance_domicile_enq']]]),Tableau2[[#This Row],['[distance_domicile_enq']]]*(1.1+0.3*EXP(-Tableau2[[#This Row],['[distance_domicile_enq']]]/20)),"")</f>
        <v/>
      </c>
      <c r="KN231" s="48"/>
      <c r="KO231" s="48"/>
      <c r="KP231" s="35">
        <v>48</v>
      </c>
      <c r="KQ231" s="35" t="s">
        <v>1282</v>
      </c>
      <c r="KR231" s="35" t="s">
        <v>1302</v>
      </c>
      <c r="KS231" s="35"/>
      <c r="KU231" s="35">
        <v>4000</v>
      </c>
      <c r="KW231" s="35" t="s">
        <v>1303</v>
      </c>
    </row>
    <row r="232" spans="1:311" x14ac:dyDescent="0.2">
      <c r="A232" s="35" t="s">
        <v>1612</v>
      </c>
      <c r="B232" s="35" t="s">
        <v>568</v>
      </c>
      <c r="C232" s="35" t="s">
        <v>507</v>
      </c>
      <c r="D232" s="60">
        <v>2</v>
      </c>
      <c r="E232" s="48">
        <f>Tableau2[[#This Row],['[taille_totale_groupe_corrige']]]/Tableau2[[#This Row],['[nb_repondant_groupe']]]</f>
        <v>1</v>
      </c>
      <c r="F232" s="48"/>
      <c r="G232" s="48" t="str">
        <f>CONCATENATE(Tableau2[[#This Row],['[id_site_enq']]],"-",Tableau2[[#This Row],['[date_enq_num']]],"-",Tableau2[[#This Row],['[categorie_corrige']]])</f>
        <v>1-43317-</v>
      </c>
      <c r="H232" s="61">
        <v>2</v>
      </c>
      <c r="I232" s="35">
        <v>1</v>
      </c>
      <c r="J232" s="35" t="s">
        <v>1054</v>
      </c>
      <c r="K232" s="36">
        <v>43317</v>
      </c>
      <c r="L232" s="37">
        <f t="shared" si="7"/>
        <v>43317</v>
      </c>
      <c r="M232" s="35">
        <v>16</v>
      </c>
      <c r="N232" s="35">
        <v>29</v>
      </c>
      <c r="P232" s="35">
        <v>1</v>
      </c>
      <c r="Q232" s="35">
        <v>1</v>
      </c>
      <c r="R232" s="60" t="str">
        <f>IF(OR(ISNUMBER(Tableau2[[#This Row],['[monvelo_musc']]]),ISNUMBER(Tableau2[[#This Row],['[monvelo_vae']]]),ISNUMBER(Tableau2[[#This Row],['[pret_musc']]]),ISNUMBER(Tableau2[[#This Row],['[pret_vae']]]),ISNUMBER(Tableau2[[#This Row],['[loc_vae']]]),ISNUMBER(Tableau2[[#This Row],['[loc_musc']]])),SUM(Tableau2[[#This Row],['[monvelo_musc']]:['[loc_vae']]]),"")</f>
        <v/>
      </c>
      <c r="S232" s="60" t="str">
        <f>IF(OR(ISNUMBER(Tableau2[[#This Row],['[monvelo_vae']]]),ISNUMBER(Tableau2[[#This Row],['[pret_vae']]]),ISNUMBER(Tableau2[[#This Row],['[loc_vae']]])),Tableau2[[#This Row],['[monvelo_vae']]]+Tableau2[[#This Row],['[pret_vae']]]+Tableau2[[#This Row],['[loc_vae']]],"")</f>
        <v/>
      </c>
      <c r="T232" s="60" t="str">
        <f>IF(OR(ISNUMBER(Tableau2[[#This Row],['[monvelo_musc']]]),ISNUMBER(Tableau2[[#This Row],['[pret_musc']]]),ISNUMBER(Tableau2[[#This Row],['[loc_musc']]])),Tableau2[[#This Row],['[monvelo_musc']]]+Tableau2[[#This Row],['[pret_musc']]]+Tableau2[[#This Row],['[loc_musc']]],"")</f>
        <v/>
      </c>
      <c r="U232" s="60" t="str">
        <f>IF(OR(ISNUMBER(Tableau2[[#This Row],['[loc_musc']]]),ISNUMBER(Tableau2[[#This Row],['[loc_vae']]])),Tableau2[[#This Row],['[loc_musc']]]+Tableau2[[#This Row],['[loc_vae']]],"")</f>
        <v/>
      </c>
      <c r="AL232" s="35" t="s">
        <v>1274</v>
      </c>
      <c r="AM232" s="48" t="s">
        <v>1274</v>
      </c>
      <c r="AN232" s="35" t="s">
        <v>1275</v>
      </c>
      <c r="AP232" s="37">
        <v>8</v>
      </c>
      <c r="AQ232" s="72">
        <v>8</v>
      </c>
      <c r="AR232" s="72">
        <v>8</v>
      </c>
      <c r="AS232" s="72">
        <f>Tableau2[[#This Row],['[km_sortie_corrige']]]*Tableau2[[#This Row],['[coef_red']]]</f>
        <v>0</v>
      </c>
      <c r="AT232" s="72">
        <f>Tableau2[[#This Row],['[km_sortie_corrige']]]*Tableau2[[#This Row],['[coef_red']]]*IF(Tableau2[[#This Row],['[type_trajet']]]="Boucle",0.4,1)</f>
        <v>0</v>
      </c>
      <c r="AU232" s="35" t="s">
        <v>1340</v>
      </c>
      <c r="AW232" s="35" t="s">
        <v>1307</v>
      </c>
      <c r="AX232" s="35">
        <v>0</v>
      </c>
      <c r="AY232" s="35">
        <v>0</v>
      </c>
      <c r="AZ232" s="35">
        <v>0</v>
      </c>
      <c r="BA232" s="35">
        <v>1</v>
      </c>
      <c r="BB232" s="35">
        <v>0</v>
      </c>
      <c r="BC232" s="35">
        <v>0</v>
      </c>
      <c r="BD232" s="35">
        <v>0</v>
      </c>
      <c r="BE232" s="35">
        <v>0</v>
      </c>
      <c r="BH232" s="37">
        <v>8</v>
      </c>
      <c r="BI232" s="48" t="str">
        <f>IF(OR(Tableau2[[#This Row],['[type_groupe']]]="En famille",Tableau2[[#This Row],['[type_groupe']]]="Avec des amis",Tableau2[[#This Row],['[type_groupe']]]="En club",Tableau2[[#This Row],['[type_groupe']]]="En groupe avec une agence ou TO"),"En groupe",Tableau2[[#This Row],['[type_groupe']]])</f>
        <v>En couple</v>
      </c>
      <c r="BJ232"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couple</v>
      </c>
      <c r="BK232" s="35" t="s">
        <v>1311</v>
      </c>
      <c r="BL232" s="35">
        <v>0</v>
      </c>
      <c r="BM232" s="35">
        <v>1</v>
      </c>
      <c r="BN232" s="35">
        <v>0</v>
      </c>
      <c r="BO232" s="35">
        <v>0</v>
      </c>
      <c r="BP232" s="35">
        <v>0</v>
      </c>
      <c r="BQ232" s="35">
        <v>0</v>
      </c>
      <c r="BR232" s="35">
        <v>0</v>
      </c>
      <c r="BU232" s="72">
        <f>Tableau2[[#This Row],['[nb_enfants']]]+Tableau2[[#This Row],['[nb_adultes']]]</f>
        <v>2</v>
      </c>
      <c r="BV232" s="72">
        <f>Tableau2[[#This Row],['[taille_totale_groupe']]]</f>
        <v>2</v>
      </c>
      <c r="BW232" s="37">
        <v>0</v>
      </c>
      <c r="BX232" s="37">
        <v>2</v>
      </c>
      <c r="BY232" s="35" t="s">
        <v>1707</v>
      </c>
      <c r="BZ232" s="35">
        <v>1</v>
      </c>
      <c r="CA232" s="35">
        <v>1</v>
      </c>
      <c r="CB232" s="35">
        <v>1</v>
      </c>
      <c r="CC232" s="35">
        <v>0</v>
      </c>
      <c r="CD232" s="35">
        <v>0</v>
      </c>
      <c r="CE232" s="35">
        <v>0</v>
      </c>
      <c r="CF232" s="35">
        <v>0</v>
      </c>
      <c r="CG232" s="35">
        <v>1</v>
      </c>
      <c r="CH232" s="35">
        <v>1</v>
      </c>
      <c r="CI232" s="35">
        <v>1</v>
      </c>
      <c r="CJ232" s="35">
        <v>0</v>
      </c>
      <c r="CK232" s="35">
        <v>1</v>
      </c>
      <c r="CL232" s="35">
        <v>0</v>
      </c>
      <c r="CO232" s="35" t="s">
        <v>1291</v>
      </c>
      <c r="CP232" s="35">
        <v>5</v>
      </c>
      <c r="CQ232" s="35" t="s">
        <v>1732</v>
      </c>
      <c r="CR232" s="35">
        <v>1</v>
      </c>
      <c r="CS232" s="35">
        <v>0</v>
      </c>
      <c r="CT232" s="35">
        <v>0</v>
      </c>
      <c r="CU232" s="35">
        <v>0</v>
      </c>
      <c r="CV232" s="35">
        <v>0</v>
      </c>
      <c r="CW232" s="35">
        <v>0</v>
      </c>
      <c r="CX232" s="35">
        <v>1</v>
      </c>
      <c r="CY232" s="35">
        <v>0</v>
      </c>
      <c r="CZ232" s="35">
        <v>0</v>
      </c>
      <c r="DA232" s="35">
        <v>0</v>
      </c>
      <c r="DB232" s="35">
        <v>0</v>
      </c>
      <c r="DC232" s="35">
        <v>0</v>
      </c>
      <c r="DD232" s="35">
        <v>0</v>
      </c>
      <c r="DO232" s="35" t="s">
        <v>1810</v>
      </c>
      <c r="DP232" s="35">
        <v>1</v>
      </c>
      <c r="DQ232" s="35">
        <v>1</v>
      </c>
      <c r="DR232" s="35">
        <v>0</v>
      </c>
      <c r="DS232" s="35">
        <v>1</v>
      </c>
      <c r="DT232" s="35">
        <v>0</v>
      </c>
      <c r="DU232" s="35">
        <v>0</v>
      </c>
      <c r="DV232" s="35">
        <v>1</v>
      </c>
      <c r="DW232" s="35">
        <v>0</v>
      </c>
      <c r="DX232" s="35">
        <v>0</v>
      </c>
      <c r="DY232" s="35">
        <v>0</v>
      </c>
      <c r="DZ232" s="35">
        <v>0</v>
      </c>
      <c r="EA232" s="35">
        <v>0</v>
      </c>
      <c r="EB232" s="35">
        <v>0</v>
      </c>
      <c r="EC232" s="35">
        <v>0</v>
      </c>
      <c r="ED232" s="35">
        <v>0</v>
      </c>
      <c r="EE232" s="35">
        <v>0</v>
      </c>
      <c r="EL232" s="35">
        <v>4</v>
      </c>
      <c r="EM232" s="35">
        <v>4</v>
      </c>
      <c r="EN232" s="35">
        <v>4</v>
      </c>
      <c r="EO232" s="35" t="s">
        <v>1599</v>
      </c>
      <c r="EP232" s="35">
        <v>4</v>
      </c>
      <c r="EQ232" s="35">
        <v>4</v>
      </c>
      <c r="ER232" s="35">
        <v>4</v>
      </c>
      <c r="ES232" s="35">
        <v>4</v>
      </c>
      <c r="ET232" s="35" t="s">
        <v>1599</v>
      </c>
      <c r="EU232" s="35" t="s">
        <v>1599</v>
      </c>
      <c r="EV232" s="35" t="s">
        <v>1599</v>
      </c>
      <c r="EW232" s="35" t="s">
        <v>1599</v>
      </c>
      <c r="EX232" s="35" t="s">
        <v>1599</v>
      </c>
      <c r="EY232" s="35" t="s">
        <v>1599</v>
      </c>
      <c r="EZ232" s="35" t="s">
        <v>1599</v>
      </c>
      <c r="FA232" s="35" t="s">
        <v>1599</v>
      </c>
      <c r="FB232" s="35" t="s">
        <v>1599</v>
      </c>
      <c r="FC232" s="35" t="s">
        <v>1599</v>
      </c>
      <c r="FD232" s="35" t="s">
        <v>1599</v>
      </c>
      <c r="FE232" s="35" t="s">
        <v>1599</v>
      </c>
      <c r="FF232" s="35" t="s">
        <v>1599</v>
      </c>
      <c r="FG232" s="35" t="s">
        <v>1599</v>
      </c>
      <c r="FH232" s="35" t="s">
        <v>1317</v>
      </c>
      <c r="FI232" s="35" t="s">
        <v>54</v>
      </c>
      <c r="FJ232"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touriste</v>
      </c>
      <c r="FK232" s="48" t="str">
        <f>IF(Tableau2[[#This Row],['[tour_exc']]]="excursionniste","exc",IF(Tableau2[[#This Row],['[categorie_corrige']]]="Itinérant","iti","tour"))</f>
        <v>tour</v>
      </c>
      <c r="FL232" s="48" t="str">
        <f>CONCATENATE(Tableau2[[#This Row],['[id_troncon']]],"-",Tableau2[[#This Row],['[profil']]])</f>
        <v>1-tour</v>
      </c>
      <c r="FM232" s="37"/>
      <c r="FN232" s="72" t="s">
        <v>1599</v>
      </c>
      <c r="FS232" s="48" t="str">
        <f>IF(AND(ISTEXT(Tableau2[[#This Row],['[mode_heb_regroupe']]]),Tableau2[[#This Row],['[mode_heb_regroupe']]]="Non marchand"),"Non marchand",IF(AND(ISTEXT(Tableau2[[#This Row],['[mode_heb_regroupe']]]),Tableau2[[#This Row],['[mode_heb_regroupe']]]&lt;&gt;"Non marchand"),"Marchand",""))</f>
        <v/>
      </c>
      <c r="FV232" s="35" t="s">
        <v>837</v>
      </c>
      <c r="FY232" s="60" t="str">
        <f>IF(ISNUMBER(Tableau2[[#This Row],['[distance_heb_enq']]]),Tableau2[[#This Row],['[distance_heb_enq']]]*(1.1+0.3*EXP(-Tableau2[[#This Row],['[distance_heb_enq']]]/20)),"")</f>
        <v/>
      </c>
      <c r="GM232" s="35"/>
      <c r="GN232" s="35" t="s">
        <v>1599</v>
      </c>
      <c r="GO232" s="35"/>
      <c r="GP232" s="35"/>
      <c r="GQ232" s="35"/>
      <c r="GY232" s="48"/>
      <c r="HB232" s="48" t="str">
        <f>IF(ISNUMBER(Tableau2[[#This Row],['[tour_dep_to']]]),Tableau2[[#This Row],['[tour_dep_to']]]/Tableau2[[#This Row],['[tour_to_nb_jour']]],"")</f>
        <v/>
      </c>
      <c r="HE232" s="20"/>
      <c r="HF232" s="48" t="str">
        <f>IF(AND(ISTEXT(Tableau2[[#This Row],['[intention_dep']]]),Tableau2[[#This Row],['[tour_exc']]]="excursionniste"),Tableau2[[#This Row],['[intention_dep']]],"")</f>
        <v/>
      </c>
      <c r="HG232" s="48" t="str">
        <f>IF(AND(ISTEXT(Tableau2[[#This Row],['[intention_dep']]]),Tableau2[[#This Row],['[tour_exc']]]="touriste"),Tableau2[[#This Row],['[intention_dep']]],"")</f>
        <v/>
      </c>
      <c r="HJ232" s="20"/>
      <c r="HN232" s="20" t="s">
        <v>1599</v>
      </c>
      <c r="HO232" s="20"/>
      <c r="HP232" s="20" t="s">
        <v>1599</v>
      </c>
      <c r="HQ232" s="20"/>
      <c r="HR232" s="20" t="s">
        <v>1599</v>
      </c>
      <c r="HS232" s="20"/>
      <c r="HT232" s="20" t="s">
        <v>1599</v>
      </c>
      <c r="HU232" s="20"/>
      <c r="HX232" s="20" t="s">
        <v>1599</v>
      </c>
      <c r="JW232"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pas exploitable</v>
      </c>
      <c r="JX232"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232" s="35" t="s">
        <v>1325</v>
      </c>
      <c r="KA232" s="35">
        <v>1</v>
      </c>
      <c r="KB232" s="35">
        <v>0</v>
      </c>
      <c r="KC232" s="35">
        <v>0</v>
      </c>
      <c r="KD232" s="35"/>
      <c r="KE232" s="48"/>
      <c r="KF232" s="35" t="s">
        <v>1589</v>
      </c>
      <c r="KG232" s="48"/>
      <c r="KH232" s="44"/>
      <c r="KI232" s="35" t="s">
        <v>178</v>
      </c>
      <c r="KL232" s="48" t="str">
        <f>IF(ISNUMBER(Tableau2[[#This Row],['[distance_domicile_enq']]]),Tableau2[[#This Row],['[distance_domicile_enq']]]*(1.1+0.3*EXP(-Tableau2[[#This Row],['[distance_domicile_enq']]]/20)),"")</f>
        <v/>
      </c>
      <c r="KN232" s="48"/>
      <c r="KO232" s="48"/>
      <c r="KP232" s="35">
        <v>61</v>
      </c>
      <c r="KQ232" s="35" t="s">
        <v>1301</v>
      </c>
      <c r="KR232" s="35" t="s">
        <v>1283</v>
      </c>
      <c r="KS232" s="35"/>
      <c r="KW232" s="35" t="s">
        <v>1284</v>
      </c>
      <c r="KY232" s="35" t="s">
        <v>1590</v>
      </c>
    </row>
    <row r="233" spans="1:311" x14ac:dyDescent="0.2">
      <c r="A233" s="35" t="s">
        <v>1612</v>
      </c>
      <c r="B233" s="35" t="s">
        <v>568</v>
      </c>
      <c r="C233" s="35" t="s">
        <v>509</v>
      </c>
      <c r="D233" s="60">
        <v>2</v>
      </c>
      <c r="E233" s="48">
        <f>Tableau2[[#This Row],['[taille_totale_groupe_corrige']]]/Tableau2[[#This Row],['[nb_repondant_groupe']]]</f>
        <v>1</v>
      </c>
      <c r="F233" s="48"/>
      <c r="G233" s="48" t="str">
        <f>CONCATENATE(Tableau2[[#This Row],['[id_site_enq']]],"-",Tableau2[[#This Row],['[date_enq_num']]],"-",Tableau2[[#This Row],['[categorie_corrige']]])</f>
        <v>1-43317-</v>
      </c>
      <c r="H233" s="61">
        <v>2</v>
      </c>
      <c r="I233" s="35">
        <v>1</v>
      </c>
      <c r="J233" s="35" t="s">
        <v>1054</v>
      </c>
      <c r="K233" s="36">
        <v>43317</v>
      </c>
      <c r="L233" s="37">
        <f t="shared" si="7"/>
        <v>43317</v>
      </c>
      <c r="M233" s="35">
        <v>16</v>
      </c>
      <c r="N233" s="35">
        <v>29</v>
      </c>
      <c r="P233" s="35">
        <v>1</v>
      </c>
      <c r="Q233" s="35">
        <v>1</v>
      </c>
      <c r="R233" s="60" t="str">
        <f>IF(OR(ISNUMBER(Tableau2[[#This Row],['[monvelo_musc']]]),ISNUMBER(Tableau2[[#This Row],['[monvelo_vae']]]),ISNUMBER(Tableau2[[#This Row],['[pret_musc']]]),ISNUMBER(Tableau2[[#This Row],['[pret_vae']]]),ISNUMBER(Tableau2[[#This Row],['[loc_vae']]]),ISNUMBER(Tableau2[[#This Row],['[loc_musc']]])),SUM(Tableau2[[#This Row],['[monvelo_musc']]:['[loc_vae']]]),"")</f>
        <v/>
      </c>
      <c r="S233" s="60" t="str">
        <f>IF(OR(ISNUMBER(Tableau2[[#This Row],['[monvelo_vae']]]),ISNUMBER(Tableau2[[#This Row],['[pret_vae']]]),ISNUMBER(Tableau2[[#This Row],['[loc_vae']]])),Tableau2[[#This Row],['[monvelo_vae']]]+Tableau2[[#This Row],['[pret_vae']]]+Tableau2[[#This Row],['[loc_vae']]],"")</f>
        <v/>
      </c>
      <c r="T233" s="60" t="str">
        <f>IF(OR(ISNUMBER(Tableau2[[#This Row],['[monvelo_musc']]]),ISNUMBER(Tableau2[[#This Row],['[pret_musc']]]),ISNUMBER(Tableau2[[#This Row],['[loc_musc']]])),Tableau2[[#This Row],['[monvelo_musc']]]+Tableau2[[#This Row],['[pret_musc']]]+Tableau2[[#This Row],['[loc_musc']]],"")</f>
        <v/>
      </c>
      <c r="U233" s="60" t="str">
        <f>IF(OR(ISNUMBER(Tableau2[[#This Row],['[loc_musc']]]),ISNUMBER(Tableau2[[#This Row],['[loc_vae']]])),Tableau2[[#This Row],['[loc_musc']]]+Tableau2[[#This Row],['[loc_vae']]],"")</f>
        <v/>
      </c>
      <c r="AL233" s="35" t="s">
        <v>1274</v>
      </c>
      <c r="AM233" s="48" t="s">
        <v>1274</v>
      </c>
      <c r="AN233" s="35" t="s">
        <v>1275</v>
      </c>
      <c r="AP233" s="37">
        <v>8</v>
      </c>
      <c r="AQ233" s="72">
        <v>8</v>
      </c>
      <c r="AR233" s="72">
        <v>8</v>
      </c>
      <c r="AS233" s="72">
        <f>Tableau2[[#This Row],['[km_sortie_corrige']]]*Tableau2[[#This Row],['[coef_red']]]</f>
        <v>0</v>
      </c>
      <c r="AT233" s="72">
        <f>Tableau2[[#This Row],['[km_sortie_corrige']]]*Tableau2[[#This Row],['[coef_red']]]*IF(Tableau2[[#This Row],['[type_trajet']]]="Boucle",0.4,1)</f>
        <v>0</v>
      </c>
      <c r="AU233" s="35" t="s">
        <v>1340</v>
      </c>
      <c r="AW233" s="35" t="s">
        <v>1307</v>
      </c>
      <c r="AX233" s="35">
        <v>0</v>
      </c>
      <c r="AY233" s="35">
        <v>0</v>
      </c>
      <c r="AZ233" s="35">
        <v>0</v>
      </c>
      <c r="BA233" s="35">
        <v>1</v>
      </c>
      <c r="BB233" s="35">
        <v>0</v>
      </c>
      <c r="BC233" s="35">
        <v>0</v>
      </c>
      <c r="BD233" s="35">
        <v>0</v>
      </c>
      <c r="BE233" s="35">
        <v>0</v>
      </c>
      <c r="BH233" s="37">
        <v>8</v>
      </c>
      <c r="BI233" s="48" t="str">
        <f>IF(OR(Tableau2[[#This Row],['[type_groupe']]]="En famille",Tableau2[[#This Row],['[type_groupe']]]="Avec des amis",Tableau2[[#This Row],['[type_groupe']]]="En club",Tableau2[[#This Row],['[type_groupe']]]="En groupe avec une agence ou TO"),"En groupe",Tableau2[[#This Row],['[type_groupe']]])</f>
        <v>En couple</v>
      </c>
      <c r="BJ233"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couple</v>
      </c>
      <c r="BK233" s="35" t="s">
        <v>1311</v>
      </c>
      <c r="BL233" s="35">
        <v>0</v>
      </c>
      <c r="BM233" s="35">
        <v>1</v>
      </c>
      <c r="BN233" s="35">
        <v>0</v>
      </c>
      <c r="BO233" s="35">
        <v>0</v>
      </c>
      <c r="BP233" s="35">
        <v>0</v>
      </c>
      <c r="BQ233" s="35">
        <v>0</v>
      </c>
      <c r="BR233" s="35">
        <v>0</v>
      </c>
      <c r="BU233" s="72">
        <f>Tableau2[[#This Row],['[nb_enfants']]]+Tableau2[[#This Row],['[nb_adultes']]]</f>
        <v>2</v>
      </c>
      <c r="BV233" s="72">
        <f>Tableau2[[#This Row],['[taille_totale_groupe']]]</f>
        <v>2</v>
      </c>
      <c r="BW233" s="37">
        <v>0</v>
      </c>
      <c r="BX233" s="37">
        <v>2</v>
      </c>
      <c r="BY233" s="35" t="s">
        <v>1703</v>
      </c>
      <c r="BZ233" s="35">
        <v>1</v>
      </c>
      <c r="CA233" s="35">
        <v>1</v>
      </c>
      <c r="CB233" s="35">
        <v>1</v>
      </c>
      <c r="CC233" s="35">
        <v>0</v>
      </c>
      <c r="CD233" s="35">
        <v>0</v>
      </c>
      <c r="CE233" s="35">
        <v>1</v>
      </c>
      <c r="CF233" s="35">
        <v>0</v>
      </c>
      <c r="CG233" s="35">
        <v>1</v>
      </c>
      <c r="CH233" s="35">
        <v>0</v>
      </c>
      <c r="CI233" s="35">
        <v>0</v>
      </c>
      <c r="CJ233" s="35">
        <v>1</v>
      </c>
      <c r="CK233" s="35">
        <v>1</v>
      </c>
      <c r="CL233" s="35">
        <v>0</v>
      </c>
      <c r="CO233" s="35" t="s">
        <v>1291</v>
      </c>
      <c r="CP233" s="35">
        <v>5</v>
      </c>
      <c r="CQ233" s="35" t="s">
        <v>1292</v>
      </c>
      <c r="CR233" s="35">
        <v>1</v>
      </c>
      <c r="CS233" s="35">
        <v>0</v>
      </c>
      <c r="CT233" s="35">
        <v>0</v>
      </c>
      <c r="CU233" s="35">
        <v>0</v>
      </c>
      <c r="CV233" s="35">
        <v>0</v>
      </c>
      <c r="CW233" s="35">
        <v>0</v>
      </c>
      <c r="CX233" s="35">
        <v>0</v>
      </c>
      <c r="CY233" s="35">
        <v>0</v>
      </c>
      <c r="CZ233" s="35">
        <v>0</v>
      </c>
      <c r="DA233" s="35">
        <v>0</v>
      </c>
      <c r="DB233" s="35">
        <v>0</v>
      </c>
      <c r="DC233" s="35">
        <v>0</v>
      </c>
      <c r="DD233" s="35">
        <v>0</v>
      </c>
      <c r="DO233" s="35" t="s">
        <v>1812</v>
      </c>
      <c r="DP233" s="35">
        <v>1</v>
      </c>
      <c r="DQ233" s="35">
        <v>1</v>
      </c>
      <c r="DR233" s="35">
        <v>0</v>
      </c>
      <c r="DS233" s="35">
        <v>1</v>
      </c>
      <c r="DT233" s="35">
        <v>0</v>
      </c>
      <c r="DU233" s="35">
        <v>0</v>
      </c>
      <c r="DV233" s="35">
        <v>0</v>
      </c>
      <c r="DW233" s="35">
        <v>0</v>
      </c>
      <c r="DX233" s="35">
        <v>0</v>
      </c>
      <c r="DY233" s="35">
        <v>0</v>
      </c>
      <c r="DZ233" s="35">
        <v>0</v>
      </c>
      <c r="EA233" s="35">
        <v>0</v>
      </c>
      <c r="EB233" s="35">
        <v>0</v>
      </c>
      <c r="EC233" s="35">
        <v>0</v>
      </c>
      <c r="ED233" s="35">
        <v>0</v>
      </c>
      <c r="EE233" s="35">
        <v>0</v>
      </c>
      <c r="EL233" s="35">
        <v>4</v>
      </c>
      <c r="EM233" s="35">
        <v>4</v>
      </c>
      <c r="EN233" s="35">
        <v>4</v>
      </c>
      <c r="EO233" s="35">
        <v>4</v>
      </c>
      <c r="EP233" s="35">
        <v>4</v>
      </c>
      <c r="EQ233" s="35">
        <v>4</v>
      </c>
      <c r="ER233" s="35" t="s">
        <v>1599</v>
      </c>
      <c r="ES233" s="35">
        <v>3</v>
      </c>
      <c r="ET233" s="35">
        <v>3</v>
      </c>
      <c r="EU233" s="35">
        <v>1</v>
      </c>
      <c r="EV233" s="35" t="s">
        <v>1599</v>
      </c>
      <c r="EW233" s="35" t="s">
        <v>1599</v>
      </c>
      <c r="EX233" s="35" t="s">
        <v>1599</v>
      </c>
      <c r="EY233" s="35" t="s">
        <v>1599</v>
      </c>
      <c r="EZ233" s="35">
        <v>4</v>
      </c>
      <c r="FA233" s="35" t="s">
        <v>1599</v>
      </c>
      <c r="FB233" s="35" t="s">
        <v>1599</v>
      </c>
      <c r="FC233" s="35" t="s">
        <v>1599</v>
      </c>
      <c r="FD233" s="35" t="s">
        <v>1599</v>
      </c>
      <c r="FE233" s="35" t="s">
        <v>1599</v>
      </c>
      <c r="FF233" s="35" t="s">
        <v>1599</v>
      </c>
      <c r="FG233" s="35" t="s">
        <v>1599</v>
      </c>
      <c r="FI233" s="35" t="s">
        <v>54</v>
      </c>
      <c r="FJ233"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touriste</v>
      </c>
      <c r="FK233" s="48" t="str">
        <f>IF(Tableau2[[#This Row],['[tour_exc']]]="excursionniste","exc",IF(Tableau2[[#This Row],['[categorie_corrige']]]="Itinérant","iti","tour"))</f>
        <v>tour</v>
      </c>
      <c r="FL233" s="48" t="str">
        <f>CONCATENATE(Tableau2[[#This Row],['[id_troncon']]],"-",Tableau2[[#This Row],['[profil']]])</f>
        <v>1-tour</v>
      </c>
      <c r="FM233" s="37"/>
      <c r="FN233" s="72" t="s">
        <v>1599</v>
      </c>
      <c r="FS233" s="48" t="str">
        <f>IF(AND(ISTEXT(Tableau2[[#This Row],['[mode_heb_regroupe']]]),Tableau2[[#This Row],['[mode_heb_regroupe']]]="Non marchand"),"Non marchand",IF(AND(ISTEXT(Tableau2[[#This Row],['[mode_heb_regroupe']]]),Tableau2[[#This Row],['[mode_heb_regroupe']]]&lt;&gt;"Non marchand"),"Marchand",""))</f>
        <v/>
      </c>
      <c r="FT233" s="35" t="s">
        <v>1320</v>
      </c>
      <c r="FV233" s="35" t="s">
        <v>837</v>
      </c>
      <c r="FY233" s="60" t="str">
        <f>IF(ISNUMBER(Tableau2[[#This Row],['[distance_heb_enq']]]),Tableau2[[#This Row],['[distance_heb_enq']]]*(1.1+0.3*EXP(-Tableau2[[#This Row],['[distance_heb_enq']]]/20)),"")</f>
        <v/>
      </c>
      <c r="GM233" s="35"/>
      <c r="GN233" s="35" t="s">
        <v>1599</v>
      </c>
      <c r="GO233" s="35"/>
      <c r="GP233" s="35"/>
      <c r="GQ233" s="35"/>
      <c r="GY233" s="48"/>
      <c r="HB233" s="48" t="str">
        <f>IF(ISNUMBER(Tableau2[[#This Row],['[tour_dep_to']]]),Tableau2[[#This Row],['[tour_dep_to']]]/Tableau2[[#This Row],['[tour_to_nb_jour']]],"")</f>
        <v/>
      </c>
      <c r="HE233" s="20"/>
      <c r="HF233" s="48" t="str">
        <f>IF(AND(ISTEXT(Tableau2[[#This Row],['[intention_dep']]]),Tableau2[[#This Row],['[tour_exc']]]="excursionniste"),Tableau2[[#This Row],['[intention_dep']]],"")</f>
        <v/>
      </c>
      <c r="HG233" s="48" t="str">
        <f>IF(AND(ISTEXT(Tableau2[[#This Row],['[intention_dep']]]),Tableau2[[#This Row],['[tour_exc']]]="touriste"),Tableau2[[#This Row],['[intention_dep']]],"")</f>
        <v/>
      </c>
      <c r="HJ233" s="20">
        <v>15</v>
      </c>
      <c r="HN233" s="20">
        <v>25</v>
      </c>
      <c r="HO233" s="20"/>
      <c r="HP233" s="20">
        <v>10</v>
      </c>
      <c r="HQ233" s="20"/>
      <c r="HR233" s="20">
        <v>5</v>
      </c>
      <c r="HS233" s="20"/>
      <c r="HT233" s="20" t="s">
        <v>1599</v>
      </c>
      <c r="HU233" s="20"/>
      <c r="HX233" s="20" t="s">
        <v>1599</v>
      </c>
      <c r="JW233"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pas exploitable</v>
      </c>
      <c r="JX233"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233" s="35" t="s">
        <v>1599</v>
      </c>
      <c r="KA233" s="35"/>
      <c r="KB233" s="35"/>
      <c r="KC233" s="35"/>
      <c r="KD233" s="35"/>
      <c r="KE233" s="48"/>
      <c r="KF233" s="35" t="s">
        <v>1589</v>
      </c>
      <c r="KG233" s="48"/>
      <c r="KH233" s="44"/>
      <c r="KI233" s="35" t="s">
        <v>178</v>
      </c>
      <c r="KL233" s="48" t="str">
        <f>IF(ISNUMBER(Tableau2[[#This Row],['[distance_domicile_enq']]]),Tableau2[[#This Row],['[distance_domicile_enq']]]*(1.1+0.3*EXP(-Tableau2[[#This Row],['[distance_domicile_enq']]]/20)),"")</f>
        <v/>
      </c>
      <c r="KN233" s="48"/>
      <c r="KO233" s="48"/>
      <c r="KP233" s="35">
        <v>65</v>
      </c>
      <c r="KQ233" s="35" t="s">
        <v>1282</v>
      </c>
      <c r="KR233" s="35" t="s">
        <v>1351</v>
      </c>
      <c r="KS233" s="35"/>
      <c r="KY233" s="35" t="s">
        <v>1591</v>
      </c>
    </row>
    <row r="234" spans="1:311" x14ac:dyDescent="0.2">
      <c r="A234" s="35" t="s">
        <v>1612</v>
      </c>
      <c r="B234" s="35" t="s">
        <v>568</v>
      </c>
      <c r="C234" s="35" t="s">
        <v>521</v>
      </c>
      <c r="D234" s="60">
        <v>1</v>
      </c>
      <c r="E234" s="48">
        <f>Tableau2[[#This Row],['[taille_totale_groupe_corrige']]]/Tableau2[[#This Row],['[nb_repondant_groupe']]]</f>
        <v>1</v>
      </c>
      <c r="F234" s="48"/>
      <c r="G234" s="48" t="str">
        <f>CONCATENATE(Tableau2[[#This Row],['[id_site_enq']]],"-",Tableau2[[#This Row],['[date_enq_num']]],"-",Tableau2[[#This Row],['[categorie_corrige']]])</f>
        <v>1-43317-</v>
      </c>
      <c r="H234" s="61">
        <v>1</v>
      </c>
      <c r="I234" s="35">
        <v>1</v>
      </c>
      <c r="J234" s="35" t="s">
        <v>1054</v>
      </c>
      <c r="K234" s="36">
        <v>43317</v>
      </c>
      <c r="L234" s="37">
        <f t="shared" si="7"/>
        <v>43317</v>
      </c>
      <c r="M234" s="35">
        <v>16</v>
      </c>
      <c r="N234" s="35">
        <v>29</v>
      </c>
      <c r="P234" s="35">
        <v>1</v>
      </c>
      <c r="Q234" s="35">
        <v>1</v>
      </c>
      <c r="R234" s="60" t="str">
        <f>IF(OR(ISNUMBER(Tableau2[[#This Row],['[monvelo_musc']]]),ISNUMBER(Tableau2[[#This Row],['[monvelo_vae']]]),ISNUMBER(Tableau2[[#This Row],['[pret_musc']]]),ISNUMBER(Tableau2[[#This Row],['[pret_vae']]]),ISNUMBER(Tableau2[[#This Row],['[loc_vae']]]),ISNUMBER(Tableau2[[#This Row],['[loc_musc']]])),SUM(Tableau2[[#This Row],['[monvelo_musc']]:['[loc_vae']]]),"")</f>
        <v/>
      </c>
      <c r="S234" s="60" t="str">
        <f>IF(OR(ISNUMBER(Tableau2[[#This Row],['[monvelo_vae']]]),ISNUMBER(Tableau2[[#This Row],['[pret_vae']]]),ISNUMBER(Tableau2[[#This Row],['[loc_vae']]])),Tableau2[[#This Row],['[monvelo_vae']]]+Tableau2[[#This Row],['[pret_vae']]]+Tableau2[[#This Row],['[loc_vae']]],"")</f>
        <v/>
      </c>
      <c r="T234" s="60" t="str">
        <f>IF(OR(ISNUMBER(Tableau2[[#This Row],['[monvelo_musc']]]),ISNUMBER(Tableau2[[#This Row],['[pret_musc']]]),ISNUMBER(Tableau2[[#This Row],['[loc_musc']]])),Tableau2[[#This Row],['[monvelo_musc']]]+Tableau2[[#This Row],['[pret_musc']]]+Tableau2[[#This Row],['[loc_musc']]],"")</f>
        <v/>
      </c>
      <c r="U234" s="60" t="str">
        <f>IF(OR(ISNUMBER(Tableau2[[#This Row],['[loc_musc']]]),ISNUMBER(Tableau2[[#This Row],['[loc_vae']]])),Tableau2[[#This Row],['[loc_musc']]]+Tableau2[[#This Row],['[loc_vae']]],"")</f>
        <v/>
      </c>
      <c r="AL234" s="35" t="s">
        <v>1339</v>
      </c>
      <c r="AM234" s="48" t="s">
        <v>1339</v>
      </c>
      <c r="AN234" s="35" t="s">
        <v>55</v>
      </c>
      <c r="AP234" s="37">
        <v>30</v>
      </c>
      <c r="AQ234" s="72">
        <v>30</v>
      </c>
      <c r="AR234" s="72">
        <v>30</v>
      </c>
      <c r="AS234" s="72">
        <f>Tableau2[[#This Row],['[km_sortie_corrige']]]*Tableau2[[#This Row],['[coef_red']]]</f>
        <v>0</v>
      </c>
      <c r="AT234" s="72">
        <f>Tableau2[[#This Row],['[km_sortie_corrige']]]*Tableau2[[#This Row],['[coef_red']]]*IF(Tableau2[[#This Row],['[type_trajet']]]="Boucle",0.4,1)</f>
        <v>0</v>
      </c>
      <c r="AU234" s="35" t="s">
        <v>1340</v>
      </c>
      <c r="AW234" s="35" t="s">
        <v>1277</v>
      </c>
      <c r="AX234" s="35">
        <v>1</v>
      </c>
      <c r="AY234" s="35">
        <v>0</v>
      </c>
      <c r="AZ234" s="35">
        <v>0</v>
      </c>
      <c r="BA234" s="35">
        <v>0</v>
      </c>
      <c r="BB234" s="35">
        <v>0</v>
      </c>
      <c r="BC234" s="35">
        <v>0</v>
      </c>
      <c r="BD234" s="35">
        <v>0</v>
      </c>
      <c r="BE234" s="35">
        <v>0</v>
      </c>
      <c r="BI234" s="48" t="str">
        <f>IF(OR(Tableau2[[#This Row],['[type_groupe']]]="En famille",Tableau2[[#This Row],['[type_groupe']]]="Avec des amis",Tableau2[[#This Row],['[type_groupe']]]="En club",Tableau2[[#This Row],['[type_groupe']]]="En groupe avec une agence ou TO"),"En groupe",Tableau2[[#This Row],['[type_groupe']]])</f>
        <v>Seul</v>
      </c>
      <c r="BJ234"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Seul</v>
      </c>
      <c r="BK234" s="35" t="s">
        <v>1278</v>
      </c>
      <c r="BL234" s="35">
        <v>1</v>
      </c>
      <c r="BM234" s="35">
        <v>0</v>
      </c>
      <c r="BN234" s="35">
        <v>0</v>
      </c>
      <c r="BO234" s="35">
        <v>0</v>
      </c>
      <c r="BP234" s="35">
        <v>0</v>
      </c>
      <c r="BQ234" s="35">
        <v>0</v>
      </c>
      <c r="BR234" s="35">
        <v>0</v>
      </c>
      <c r="BU234" s="72">
        <f>Tableau2[[#This Row],['[nb_enfants']]]+Tableau2[[#This Row],['[nb_adultes']]]</f>
        <v>1</v>
      </c>
      <c r="BV234" s="72">
        <f>Tableau2[[#This Row],['[taille_totale_groupe']]]</f>
        <v>1</v>
      </c>
      <c r="BW234" s="37">
        <v>0</v>
      </c>
      <c r="BX234" s="37">
        <v>1</v>
      </c>
      <c r="BY234" s="35" t="s">
        <v>1599</v>
      </c>
      <c r="BZ234" s="35">
        <v>0</v>
      </c>
      <c r="CA234" s="35">
        <v>0</v>
      </c>
      <c r="CB234" s="35">
        <v>0</v>
      </c>
      <c r="CC234" s="35">
        <v>0</v>
      </c>
      <c r="CD234" s="35">
        <v>0</v>
      </c>
      <c r="CE234" s="35">
        <v>0</v>
      </c>
      <c r="CF234" s="35">
        <v>0</v>
      </c>
      <c r="CG234" s="35">
        <v>0</v>
      </c>
      <c r="CH234" s="35">
        <v>0</v>
      </c>
      <c r="CI234" s="35">
        <v>0</v>
      </c>
      <c r="CJ234" s="35">
        <v>0</v>
      </c>
      <c r="CK234" s="35">
        <v>0</v>
      </c>
      <c r="CL234" s="35">
        <v>0</v>
      </c>
      <c r="CQ234" s="35" t="s">
        <v>1599</v>
      </c>
      <c r="CR234" s="35">
        <v>0</v>
      </c>
      <c r="CS234" s="35">
        <v>0</v>
      </c>
      <c r="CT234" s="35">
        <v>0</v>
      </c>
      <c r="CU234" s="35">
        <v>0</v>
      </c>
      <c r="CV234" s="35">
        <v>0</v>
      </c>
      <c r="CW234" s="35">
        <v>0</v>
      </c>
      <c r="CX234" s="35">
        <v>0</v>
      </c>
      <c r="CY234" s="35">
        <v>0</v>
      </c>
      <c r="CZ234" s="35">
        <v>0</v>
      </c>
      <c r="DA234" s="35">
        <v>0</v>
      </c>
      <c r="DB234" s="35">
        <v>0</v>
      </c>
      <c r="DC234" s="35">
        <v>0</v>
      </c>
      <c r="DD234" s="35">
        <v>0</v>
      </c>
      <c r="DO234" s="35" t="s">
        <v>1599</v>
      </c>
      <c r="EL234" s="35">
        <v>4</v>
      </c>
      <c r="EM234" s="35">
        <v>3</v>
      </c>
      <c r="EN234" s="35">
        <v>3</v>
      </c>
      <c r="EO234" s="35">
        <v>3</v>
      </c>
      <c r="EP234" s="35">
        <v>3</v>
      </c>
      <c r="EQ234" s="35">
        <v>3</v>
      </c>
      <c r="ER234" s="35">
        <v>3</v>
      </c>
      <c r="ES234" s="35">
        <v>3</v>
      </c>
      <c r="ET234" s="35">
        <v>4</v>
      </c>
      <c r="EU234" s="35">
        <v>1</v>
      </c>
      <c r="EV234" s="35">
        <v>3</v>
      </c>
      <c r="EW234" s="35">
        <v>3</v>
      </c>
      <c r="EX234" s="35">
        <v>2</v>
      </c>
      <c r="EY234" s="35">
        <v>2</v>
      </c>
      <c r="EZ234" s="35">
        <v>2</v>
      </c>
      <c r="FA234" s="35">
        <v>3</v>
      </c>
      <c r="FB234" s="35">
        <v>2</v>
      </c>
      <c r="FC234" s="35">
        <v>2</v>
      </c>
      <c r="FD234" s="35">
        <v>2</v>
      </c>
      <c r="FE234" s="35">
        <v>1</v>
      </c>
      <c r="FF234" s="35">
        <v>1</v>
      </c>
      <c r="FG234" s="35">
        <v>1</v>
      </c>
      <c r="FH234" s="35" t="s">
        <v>1881</v>
      </c>
      <c r="FI234" s="35" t="s">
        <v>54</v>
      </c>
      <c r="FJ234"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touriste</v>
      </c>
      <c r="FK234" s="48" t="str">
        <f>IF(Tableau2[[#This Row],['[tour_exc']]]="excursionniste","exc",IF(Tableau2[[#This Row],['[categorie_corrige']]]="Itinérant","iti","tour"))</f>
        <v>tour</v>
      </c>
      <c r="FL234" s="48" t="str">
        <f>CONCATENATE(Tableau2[[#This Row],['[id_troncon']]],"-",Tableau2[[#This Row],['[profil']]])</f>
        <v>1-tour</v>
      </c>
      <c r="FM234" s="37"/>
      <c r="FN234" s="72" t="s">
        <v>1599</v>
      </c>
      <c r="FS234" s="48" t="str">
        <f>IF(AND(ISTEXT(Tableau2[[#This Row],['[mode_heb_regroupe']]]),Tableau2[[#This Row],['[mode_heb_regroupe']]]="Non marchand"),"Non marchand",IF(AND(ISTEXT(Tableau2[[#This Row],['[mode_heb_regroupe']]]),Tableau2[[#This Row],['[mode_heb_regroupe']]]&lt;&gt;"Non marchand"),"Marchand",""))</f>
        <v/>
      </c>
      <c r="FY234" s="60" t="str">
        <f>IF(ISNUMBER(Tableau2[[#This Row],['[distance_heb_enq']]]),Tableau2[[#This Row],['[distance_heb_enq']]]*(1.1+0.3*EXP(-Tableau2[[#This Row],['[distance_heb_enq']]]/20)),"")</f>
        <v/>
      </c>
      <c r="GM234" s="35"/>
      <c r="GN234" s="35" t="s">
        <v>1599</v>
      </c>
      <c r="GO234" s="35"/>
      <c r="GP234" s="35"/>
      <c r="GQ234" s="35"/>
      <c r="GY234" s="48"/>
      <c r="HB234" s="48" t="str">
        <f>IF(ISNUMBER(Tableau2[[#This Row],['[tour_dep_to']]]),Tableau2[[#This Row],['[tour_dep_to']]]/Tableau2[[#This Row],['[tour_to_nb_jour']]],"")</f>
        <v/>
      </c>
      <c r="HE234" s="20"/>
      <c r="HF234" s="48" t="str">
        <f>IF(AND(ISTEXT(Tableau2[[#This Row],['[intention_dep']]]),Tableau2[[#This Row],['[tour_exc']]]="excursionniste"),Tableau2[[#This Row],['[intention_dep']]],"")</f>
        <v/>
      </c>
      <c r="HG234" s="48" t="str">
        <f>IF(AND(ISTEXT(Tableau2[[#This Row],['[intention_dep']]]),Tableau2[[#This Row],['[tour_exc']]]="touriste"),Tableau2[[#This Row],['[intention_dep']]],"")</f>
        <v/>
      </c>
      <c r="HJ234" s="20"/>
      <c r="HN234" s="20" t="s">
        <v>1599</v>
      </c>
      <c r="HO234" s="20"/>
      <c r="HP234" s="20" t="s">
        <v>1599</v>
      </c>
      <c r="HQ234" s="20"/>
      <c r="HR234" s="20" t="s">
        <v>1599</v>
      </c>
      <c r="HS234" s="20"/>
      <c r="HT234" s="20" t="s">
        <v>1599</v>
      </c>
      <c r="HU234" s="20"/>
      <c r="HX234" s="20" t="s">
        <v>1599</v>
      </c>
      <c r="JW234"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pas exploitable</v>
      </c>
      <c r="JX234"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234" s="35" t="s">
        <v>1299</v>
      </c>
      <c r="KA234" s="35">
        <v>0</v>
      </c>
      <c r="KB234" s="35">
        <v>0</v>
      </c>
      <c r="KC234" s="35">
        <v>1</v>
      </c>
      <c r="KD234" s="35" t="s">
        <v>1592</v>
      </c>
      <c r="KE234" s="48"/>
      <c r="KF234" s="35" t="s">
        <v>1593</v>
      </c>
      <c r="KG234" s="48"/>
      <c r="KH234" s="44">
        <v>68000</v>
      </c>
      <c r="KI234" s="35" t="s">
        <v>1281</v>
      </c>
      <c r="KL234" s="48" t="str">
        <f>IF(ISNUMBER(Tableau2[[#This Row],['[distance_domicile_enq']]]),Tableau2[[#This Row],['[distance_domicile_enq']]]*(1.1+0.3*EXP(-Tableau2[[#This Row],['[distance_domicile_enq']]]/20)),"")</f>
        <v/>
      </c>
      <c r="KN234" s="48"/>
      <c r="KO234" s="48"/>
      <c r="KP234" s="35"/>
      <c r="KQ234" s="35" t="s">
        <v>1301</v>
      </c>
      <c r="KR234" s="35" t="s">
        <v>1302</v>
      </c>
      <c r="KS234" s="35"/>
      <c r="KW234" s="35" t="s">
        <v>1310</v>
      </c>
    </row>
    <row r="235" spans="1:311" x14ac:dyDescent="0.2">
      <c r="A235" s="35" t="s">
        <v>1612</v>
      </c>
      <c r="B235" s="35" t="s">
        <v>568</v>
      </c>
      <c r="C235" s="35" t="s">
        <v>523</v>
      </c>
      <c r="D235" s="60">
        <v>2</v>
      </c>
      <c r="E235" s="48">
        <f>Tableau2[[#This Row],['[taille_totale_groupe_corrige']]]/Tableau2[[#This Row],['[nb_repondant_groupe']]]</f>
        <v>1</v>
      </c>
      <c r="F235" s="48"/>
      <c r="G235" s="48" t="str">
        <f>CONCATENATE(Tableau2[[#This Row],['[id_site_enq']]],"-",Tableau2[[#This Row],['[date_enq_num']]],"-",Tableau2[[#This Row],['[categorie_corrige']]])</f>
        <v>1-43317-</v>
      </c>
      <c r="H235" s="61">
        <v>2</v>
      </c>
      <c r="I235" s="35">
        <v>1</v>
      </c>
      <c r="J235" s="35" t="s">
        <v>1054</v>
      </c>
      <c r="K235" s="36">
        <v>43317</v>
      </c>
      <c r="L235" s="37">
        <f t="shared" si="7"/>
        <v>43317</v>
      </c>
      <c r="M235" s="35">
        <v>16</v>
      </c>
      <c r="N235" s="35">
        <v>29</v>
      </c>
      <c r="P235" s="35">
        <v>1</v>
      </c>
      <c r="Q235" s="35">
        <v>1</v>
      </c>
      <c r="R235" s="60" t="str">
        <f>IF(OR(ISNUMBER(Tableau2[[#This Row],['[monvelo_musc']]]),ISNUMBER(Tableau2[[#This Row],['[monvelo_vae']]]),ISNUMBER(Tableau2[[#This Row],['[pret_musc']]]),ISNUMBER(Tableau2[[#This Row],['[pret_vae']]]),ISNUMBER(Tableau2[[#This Row],['[loc_vae']]]),ISNUMBER(Tableau2[[#This Row],['[loc_musc']]])),SUM(Tableau2[[#This Row],['[monvelo_musc']]:['[loc_vae']]]),"")</f>
        <v/>
      </c>
      <c r="S235" s="60" t="str">
        <f>IF(OR(ISNUMBER(Tableau2[[#This Row],['[monvelo_vae']]]),ISNUMBER(Tableau2[[#This Row],['[pret_vae']]]),ISNUMBER(Tableau2[[#This Row],['[loc_vae']]])),Tableau2[[#This Row],['[monvelo_vae']]]+Tableau2[[#This Row],['[pret_vae']]]+Tableau2[[#This Row],['[loc_vae']]],"")</f>
        <v/>
      </c>
      <c r="T235" s="60" t="str">
        <f>IF(OR(ISNUMBER(Tableau2[[#This Row],['[monvelo_musc']]]),ISNUMBER(Tableau2[[#This Row],['[pret_musc']]]),ISNUMBER(Tableau2[[#This Row],['[loc_musc']]])),Tableau2[[#This Row],['[monvelo_musc']]]+Tableau2[[#This Row],['[pret_musc']]]+Tableau2[[#This Row],['[loc_musc']]],"")</f>
        <v/>
      </c>
      <c r="U235" s="60" t="str">
        <f>IF(OR(ISNUMBER(Tableau2[[#This Row],['[loc_musc']]]),ISNUMBER(Tableau2[[#This Row],['[loc_vae']]])),Tableau2[[#This Row],['[loc_musc']]]+Tableau2[[#This Row],['[loc_vae']]],"")</f>
        <v/>
      </c>
      <c r="AL235" s="35" t="s">
        <v>1274</v>
      </c>
      <c r="AM235" s="48" t="s">
        <v>1274</v>
      </c>
      <c r="AN235" s="35" t="s">
        <v>55</v>
      </c>
      <c r="AP235" s="37">
        <v>15</v>
      </c>
      <c r="AQ235" s="72">
        <v>15</v>
      </c>
      <c r="AR235" s="72">
        <v>15</v>
      </c>
      <c r="AS235" s="72">
        <f>Tableau2[[#This Row],['[km_sortie_corrige']]]*Tableau2[[#This Row],['[coef_red']]]</f>
        <v>0</v>
      </c>
      <c r="AT235" s="72">
        <f>Tableau2[[#This Row],['[km_sortie_corrige']]]*Tableau2[[#This Row],['[coef_red']]]*IF(Tableau2[[#This Row],['[type_trajet']]]="Boucle",0.4,1)</f>
        <v>0</v>
      </c>
      <c r="AU235" s="35" t="s">
        <v>1340</v>
      </c>
      <c r="AW235" s="35" t="s">
        <v>201</v>
      </c>
      <c r="AX235" s="35">
        <v>0</v>
      </c>
      <c r="AY235" s="35">
        <v>1</v>
      </c>
      <c r="AZ235" s="35">
        <v>0</v>
      </c>
      <c r="BA235" s="35">
        <v>0</v>
      </c>
      <c r="BB235" s="35">
        <v>0</v>
      </c>
      <c r="BC235" s="35">
        <v>0</v>
      </c>
      <c r="BD235" s="35">
        <v>0</v>
      </c>
      <c r="BE235" s="35">
        <v>0</v>
      </c>
      <c r="BH235" s="37">
        <v>30</v>
      </c>
      <c r="BI235" s="48" t="str">
        <f>IF(OR(Tableau2[[#This Row],['[type_groupe']]]="En famille",Tableau2[[#This Row],['[type_groupe']]]="Avec des amis",Tableau2[[#This Row],['[type_groupe']]]="En club",Tableau2[[#This Row],['[type_groupe']]]="En groupe avec une agence ou TO"),"En groupe",Tableau2[[#This Row],['[type_groupe']]])</f>
        <v>En couple</v>
      </c>
      <c r="BJ235"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couple</v>
      </c>
      <c r="BK235" s="35" t="s">
        <v>1311</v>
      </c>
      <c r="BL235" s="35">
        <v>0</v>
      </c>
      <c r="BM235" s="35">
        <v>1</v>
      </c>
      <c r="BN235" s="35">
        <v>0</v>
      </c>
      <c r="BO235" s="35">
        <v>0</v>
      </c>
      <c r="BP235" s="35">
        <v>0</v>
      </c>
      <c r="BQ235" s="35">
        <v>0</v>
      </c>
      <c r="BR235" s="35">
        <v>0</v>
      </c>
      <c r="BU235" s="72">
        <f>Tableau2[[#This Row],['[nb_enfants']]]+Tableau2[[#This Row],['[nb_adultes']]]</f>
        <v>2</v>
      </c>
      <c r="BV235" s="72">
        <f>Tableau2[[#This Row],['[taille_totale_groupe']]]</f>
        <v>2</v>
      </c>
      <c r="BW235" s="37">
        <v>0</v>
      </c>
      <c r="BX235" s="37">
        <v>2</v>
      </c>
      <c r="BY235" s="35" t="s">
        <v>1663</v>
      </c>
      <c r="BZ235" s="35">
        <v>0</v>
      </c>
      <c r="CA235" s="35">
        <v>1</v>
      </c>
      <c r="CB235" s="35">
        <v>0</v>
      </c>
      <c r="CC235" s="35">
        <v>1</v>
      </c>
      <c r="CD235" s="35">
        <v>0</v>
      </c>
      <c r="CE235" s="35">
        <v>0</v>
      </c>
      <c r="CF235" s="35">
        <v>0</v>
      </c>
      <c r="CG235" s="35">
        <v>0</v>
      </c>
      <c r="CH235" s="35">
        <v>0</v>
      </c>
      <c r="CI235" s="35">
        <v>0</v>
      </c>
      <c r="CJ235" s="35">
        <v>0</v>
      </c>
      <c r="CK235" s="35">
        <v>0</v>
      </c>
      <c r="CL235" s="35">
        <v>0</v>
      </c>
      <c r="CQ235" s="35" t="s">
        <v>1599</v>
      </c>
      <c r="CR235" s="35">
        <v>0</v>
      </c>
      <c r="CS235" s="35">
        <v>0</v>
      </c>
      <c r="CT235" s="35">
        <v>0</v>
      </c>
      <c r="CU235" s="35">
        <v>0</v>
      </c>
      <c r="CV235" s="35">
        <v>0</v>
      </c>
      <c r="CW235" s="35">
        <v>0</v>
      </c>
      <c r="CX235" s="35">
        <v>0</v>
      </c>
      <c r="CY235" s="35">
        <v>0</v>
      </c>
      <c r="CZ235" s="35">
        <v>0</v>
      </c>
      <c r="DA235" s="35">
        <v>0</v>
      </c>
      <c r="DB235" s="35">
        <v>0</v>
      </c>
      <c r="DC235" s="35">
        <v>0</v>
      </c>
      <c r="DD235" s="35">
        <v>0</v>
      </c>
      <c r="DO235" s="35" t="s">
        <v>1599</v>
      </c>
      <c r="EL235" s="35" t="s">
        <v>1599</v>
      </c>
      <c r="EM235" s="35" t="s">
        <v>1599</v>
      </c>
      <c r="EN235" s="35" t="s">
        <v>1599</v>
      </c>
      <c r="EO235" s="35" t="s">
        <v>1599</v>
      </c>
      <c r="EP235" s="35" t="s">
        <v>1599</v>
      </c>
      <c r="EQ235" s="35" t="s">
        <v>1599</v>
      </c>
      <c r="ER235" s="35" t="s">
        <v>1599</v>
      </c>
      <c r="ES235" s="35" t="s">
        <v>1599</v>
      </c>
      <c r="ET235" s="35" t="s">
        <v>1599</v>
      </c>
      <c r="EU235" s="35" t="s">
        <v>1599</v>
      </c>
      <c r="EV235" s="35" t="s">
        <v>1599</v>
      </c>
      <c r="EW235" s="35" t="s">
        <v>1599</v>
      </c>
      <c r="EX235" s="35" t="s">
        <v>1599</v>
      </c>
      <c r="EY235" s="35" t="s">
        <v>1599</v>
      </c>
      <c r="EZ235" s="35" t="s">
        <v>1599</v>
      </c>
      <c r="FA235" s="35" t="s">
        <v>1599</v>
      </c>
      <c r="FB235" s="35" t="s">
        <v>1599</v>
      </c>
      <c r="FC235" s="35" t="s">
        <v>1599</v>
      </c>
      <c r="FD235" s="35" t="s">
        <v>1599</v>
      </c>
      <c r="FE235" s="35" t="s">
        <v>1599</v>
      </c>
      <c r="FF235" s="35" t="s">
        <v>1599</v>
      </c>
      <c r="FG235" s="35" t="s">
        <v>1599</v>
      </c>
      <c r="FH235" s="35" t="s">
        <v>1881</v>
      </c>
      <c r="FI235" s="35" t="s">
        <v>54</v>
      </c>
      <c r="FJ235"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touriste</v>
      </c>
      <c r="FK235" s="48" t="str">
        <f>IF(Tableau2[[#This Row],['[tour_exc']]]="excursionniste","exc",IF(Tableau2[[#This Row],['[categorie_corrige']]]="Itinérant","iti","tour"))</f>
        <v>tour</v>
      </c>
      <c r="FL235" s="48" t="str">
        <f>CONCATENATE(Tableau2[[#This Row],['[id_troncon']]],"-",Tableau2[[#This Row],['[profil']]])</f>
        <v>1-tour</v>
      </c>
      <c r="FM235" s="37">
        <v>7</v>
      </c>
      <c r="FN235" s="72">
        <v>7</v>
      </c>
      <c r="FO235" s="35" t="s">
        <v>1319</v>
      </c>
      <c r="FR235" s="48" t="s">
        <v>2022</v>
      </c>
      <c r="FS235" s="48" t="str">
        <f>IF(AND(ISTEXT(Tableau2[[#This Row],['[mode_heb_regroupe']]]),Tableau2[[#This Row],['[mode_heb_regroupe']]]="Non marchand"),"Non marchand",IF(AND(ISTEXT(Tableau2[[#This Row],['[mode_heb_regroupe']]]),Tableau2[[#This Row],['[mode_heb_regroupe']]]&lt;&gt;"Non marchand"),"Marchand",""))</f>
        <v>Marchand</v>
      </c>
      <c r="FT235" s="35" t="s">
        <v>54</v>
      </c>
      <c r="FU235" s="37">
        <v>20</v>
      </c>
      <c r="FV235" s="35" t="s">
        <v>837</v>
      </c>
      <c r="FY235" s="60" t="str">
        <f>IF(ISNUMBER(Tableau2[[#This Row],['[distance_heb_enq']]]),Tableau2[[#This Row],['[distance_heb_enq']]]*(1.1+0.3*EXP(-Tableau2[[#This Row],['[distance_heb_enq']]]/20)),"")</f>
        <v/>
      </c>
      <c r="FZ235" s="35" t="s">
        <v>1296</v>
      </c>
      <c r="GB235" s="35" t="s">
        <v>1284</v>
      </c>
      <c r="GM235" s="35"/>
      <c r="GN235" s="35" t="s">
        <v>1626</v>
      </c>
      <c r="GO235" s="35">
        <v>0</v>
      </c>
      <c r="GP235" s="35">
        <v>1</v>
      </c>
      <c r="GQ235" s="35">
        <v>0</v>
      </c>
      <c r="GR235" s="35">
        <v>0</v>
      </c>
      <c r="GS235" s="35">
        <v>0</v>
      </c>
      <c r="GT235" s="35">
        <v>1</v>
      </c>
      <c r="GU235" s="35">
        <v>0</v>
      </c>
      <c r="GV235" s="35">
        <v>0</v>
      </c>
      <c r="GW235" s="35">
        <v>0</v>
      </c>
      <c r="GY235" s="48"/>
      <c r="HB235" s="48" t="str">
        <f>IF(ISNUMBER(Tableau2[[#This Row],['[tour_dep_to']]]),Tableau2[[#This Row],['[tour_dep_to']]]/Tableau2[[#This Row],['[tour_to_nb_jour']]],"")</f>
        <v/>
      </c>
      <c r="HE235" s="20"/>
      <c r="HF235" s="48" t="str">
        <f>IF(AND(ISTEXT(Tableau2[[#This Row],['[intention_dep']]]),Tableau2[[#This Row],['[tour_exc']]]="excursionniste"),Tableau2[[#This Row],['[intention_dep']]],"")</f>
        <v/>
      </c>
      <c r="HG235" s="48" t="str">
        <f>IF(AND(ISTEXT(Tableau2[[#This Row],['[intention_dep']]]),Tableau2[[#This Row],['[tour_exc']]]="touriste"),Tableau2[[#This Row],['[intention_dep']]],"")</f>
        <v/>
      </c>
      <c r="HJ235" s="20">
        <v>92</v>
      </c>
      <c r="HN235" s="20">
        <v>25</v>
      </c>
      <c r="HO235" s="20"/>
      <c r="HP235" s="20">
        <v>8</v>
      </c>
      <c r="HQ235" s="20"/>
      <c r="HR235" s="20" t="s">
        <v>1599</v>
      </c>
      <c r="HS235" s="20"/>
      <c r="HT235" s="20">
        <v>50</v>
      </c>
      <c r="HU235" s="20"/>
      <c r="HX235" s="20" t="s">
        <v>1599</v>
      </c>
      <c r="JW235"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pas exploitable</v>
      </c>
      <c r="JX235"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235" s="35" t="s">
        <v>1299</v>
      </c>
      <c r="KA235" s="35">
        <v>0</v>
      </c>
      <c r="KB235" s="35">
        <v>0</v>
      </c>
      <c r="KC235" s="35">
        <v>1</v>
      </c>
      <c r="KD235" s="35"/>
      <c r="KE235" s="48"/>
      <c r="KF235" s="35" t="s">
        <v>1363</v>
      </c>
      <c r="KG235" s="48"/>
      <c r="KH235" s="44">
        <v>49100</v>
      </c>
      <c r="KI235" s="35" t="s">
        <v>1281</v>
      </c>
      <c r="KL235" s="48" t="str">
        <f>IF(ISNUMBER(Tableau2[[#This Row],['[distance_domicile_enq']]]),Tableau2[[#This Row],['[distance_domicile_enq']]]*(1.1+0.3*EXP(-Tableau2[[#This Row],['[distance_domicile_enq']]]/20)),"")</f>
        <v/>
      </c>
      <c r="KN235" s="48"/>
      <c r="KO235" s="48"/>
      <c r="KP235" s="35">
        <v>49</v>
      </c>
      <c r="KQ235" s="35" t="s">
        <v>1301</v>
      </c>
      <c r="KR235" s="35" t="s">
        <v>1302</v>
      </c>
      <c r="KS235" s="35"/>
      <c r="KW235" s="35" t="s">
        <v>1303</v>
      </c>
    </row>
    <row r="236" spans="1:311" x14ac:dyDescent="0.2">
      <c r="A236" s="35" t="s">
        <v>1612</v>
      </c>
      <c r="B236" s="35" t="s">
        <v>568</v>
      </c>
      <c r="C236" s="35" t="s">
        <v>525</v>
      </c>
      <c r="D236" s="60">
        <v>2</v>
      </c>
      <c r="E236" s="48">
        <f>Tableau2[[#This Row],['[taille_totale_groupe_corrige']]]/Tableau2[[#This Row],['[nb_repondant_groupe']]]</f>
        <v>1</v>
      </c>
      <c r="F236" s="48"/>
      <c r="G236" s="48" t="str">
        <f>CONCATENATE(Tableau2[[#This Row],['[id_site_enq']]],"-",Tableau2[[#This Row],['[date_enq_num']]],"-",Tableau2[[#This Row],['[categorie_corrige']]])</f>
        <v>1-43317-</v>
      </c>
      <c r="H236" s="61">
        <v>2</v>
      </c>
      <c r="I236" s="35">
        <v>1</v>
      </c>
      <c r="J236" s="35" t="s">
        <v>1054</v>
      </c>
      <c r="K236" s="36">
        <v>43317</v>
      </c>
      <c r="L236" s="37">
        <f t="shared" si="7"/>
        <v>43317</v>
      </c>
      <c r="M236" s="35">
        <v>16</v>
      </c>
      <c r="N236" s="35">
        <v>29</v>
      </c>
      <c r="P236" s="35">
        <v>1</v>
      </c>
      <c r="Q236" s="35">
        <v>1</v>
      </c>
      <c r="R236" s="60" t="str">
        <f>IF(OR(ISNUMBER(Tableau2[[#This Row],['[monvelo_musc']]]),ISNUMBER(Tableau2[[#This Row],['[monvelo_vae']]]),ISNUMBER(Tableau2[[#This Row],['[pret_musc']]]),ISNUMBER(Tableau2[[#This Row],['[pret_vae']]]),ISNUMBER(Tableau2[[#This Row],['[loc_vae']]]),ISNUMBER(Tableau2[[#This Row],['[loc_musc']]])),SUM(Tableau2[[#This Row],['[monvelo_musc']]:['[loc_vae']]]),"")</f>
        <v/>
      </c>
      <c r="S236" s="60" t="str">
        <f>IF(OR(ISNUMBER(Tableau2[[#This Row],['[monvelo_vae']]]),ISNUMBER(Tableau2[[#This Row],['[pret_vae']]]),ISNUMBER(Tableau2[[#This Row],['[loc_vae']]])),Tableau2[[#This Row],['[monvelo_vae']]]+Tableau2[[#This Row],['[pret_vae']]]+Tableau2[[#This Row],['[loc_vae']]],"")</f>
        <v/>
      </c>
      <c r="T236" s="60" t="str">
        <f>IF(OR(ISNUMBER(Tableau2[[#This Row],['[monvelo_musc']]]),ISNUMBER(Tableau2[[#This Row],['[pret_musc']]]),ISNUMBER(Tableau2[[#This Row],['[loc_musc']]])),Tableau2[[#This Row],['[monvelo_musc']]]+Tableau2[[#This Row],['[pret_musc']]]+Tableau2[[#This Row],['[loc_musc']]],"")</f>
        <v/>
      </c>
      <c r="U236" s="60" t="str">
        <f>IF(OR(ISNUMBER(Tableau2[[#This Row],['[loc_musc']]]),ISNUMBER(Tableau2[[#This Row],['[loc_vae']]])),Tableau2[[#This Row],['[loc_musc']]]+Tableau2[[#This Row],['[loc_vae']]],"")</f>
        <v/>
      </c>
      <c r="AL236" s="35" t="s">
        <v>1274</v>
      </c>
      <c r="AM236" s="48" t="s">
        <v>1274</v>
      </c>
      <c r="AN236" s="35" t="s">
        <v>55</v>
      </c>
      <c r="AP236" s="37">
        <v>15</v>
      </c>
      <c r="AQ236" s="72">
        <v>15</v>
      </c>
      <c r="AR236" s="72">
        <v>15</v>
      </c>
      <c r="AS236" s="72">
        <f>Tableau2[[#This Row],['[km_sortie_corrige']]]*Tableau2[[#This Row],['[coef_red']]]</f>
        <v>0</v>
      </c>
      <c r="AT236" s="72">
        <f>Tableau2[[#This Row],['[km_sortie_corrige']]]*Tableau2[[#This Row],['[coef_red']]]*IF(Tableau2[[#This Row],['[type_trajet']]]="Boucle",0.4,1)</f>
        <v>0</v>
      </c>
      <c r="AU236" s="35" t="s">
        <v>1340</v>
      </c>
      <c r="AW236" s="35" t="s">
        <v>201</v>
      </c>
      <c r="AX236" s="35">
        <v>0</v>
      </c>
      <c r="AY236" s="35">
        <v>1</v>
      </c>
      <c r="AZ236" s="35">
        <v>0</v>
      </c>
      <c r="BA236" s="35">
        <v>0</v>
      </c>
      <c r="BB236" s="35">
        <v>0</v>
      </c>
      <c r="BC236" s="35">
        <v>0</v>
      </c>
      <c r="BD236" s="35">
        <v>0</v>
      </c>
      <c r="BE236" s="35">
        <v>0</v>
      </c>
      <c r="BH236" s="37">
        <v>30</v>
      </c>
      <c r="BI236" s="48" t="str">
        <f>IF(OR(Tableau2[[#This Row],['[type_groupe']]]="En famille",Tableau2[[#This Row],['[type_groupe']]]="Avec des amis",Tableau2[[#This Row],['[type_groupe']]]="En club",Tableau2[[#This Row],['[type_groupe']]]="En groupe avec une agence ou TO"),"En groupe",Tableau2[[#This Row],['[type_groupe']]])</f>
        <v>En couple</v>
      </c>
      <c r="BJ236"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couple</v>
      </c>
      <c r="BK236" s="35" t="s">
        <v>1311</v>
      </c>
      <c r="BL236" s="35">
        <v>0</v>
      </c>
      <c r="BM236" s="35">
        <v>1</v>
      </c>
      <c r="BN236" s="35">
        <v>0</v>
      </c>
      <c r="BO236" s="35">
        <v>0</v>
      </c>
      <c r="BP236" s="35">
        <v>0</v>
      </c>
      <c r="BQ236" s="35">
        <v>0</v>
      </c>
      <c r="BR236" s="35">
        <v>0</v>
      </c>
      <c r="BU236" s="72">
        <f>Tableau2[[#This Row],['[nb_enfants']]]+Tableau2[[#This Row],['[nb_adultes']]]</f>
        <v>2</v>
      </c>
      <c r="BV236" s="72">
        <f>Tableau2[[#This Row],['[taille_totale_groupe']]]</f>
        <v>2</v>
      </c>
      <c r="BW236" s="37">
        <v>0</v>
      </c>
      <c r="BX236" s="37">
        <v>2</v>
      </c>
      <c r="BY236" s="35" t="s">
        <v>1663</v>
      </c>
      <c r="BZ236" s="35">
        <v>0</v>
      </c>
      <c r="CA236" s="35">
        <v>1</v>
      </c>
      <c r="CB236" s="35">
        <v>0</v>
      </c>
      <c r="CC236" s="35">
        <v>1</v>
      </c>
      <c r="CD236" s="35">
        <v>0</v>
      </c>
      <c r="CE236" s="35">
        <v>0</v>
      </c>
      <c r="CF236" s="35">
        <v>0</v>
      </c>
      <c r="CG236" s="35">
        <v>0</v>
      </c>
      <c r="CH236" s="35">
        <v>0</v>
      </c>
      <c r="CI236" s="35">
        <v>0</v>
      </c>
      <c r="CJ236" s="35">
        <v>0</v>
      </c>
      <c r="CK236" s="35">
        <v>0</v>
      </c>
      <c r="CL236" s="35">
        <v>0</v>
      </c>
      <c r="CO236" s="35" t="s">
        <v>1322</v>
      </c>
      <c r="CQ236" s="35" t="s">
        <v>1334</v>
      </c>
      <c r="CR236" s="35">
        <v>0</v>
      </c>
      <c r="CS236" s="35">
        <v>0</v>
      </c>
      <c r="CT236" s="35">
        <v>0</v>
      </c>
      <c r="CU236" s="35">
        <v>0</v>
      </c>
      <c r="CV236" s="35">
        <v>0</v>
      </c>
      <c r="CW236" s="35">
        <v>0</v>
      </c>
      <c r="CX236" s="35">
        <v>0</v>
      </c>
      <c r="CY236" s="35">
        <v>0</v>
      </c>
      <c r="CZ236" s="35">
        <v>0</v>
      </c>
      <c r="DA236" s="35">
        <v>0</v>
      </c>
      <c r="DB236" s="35">
        <v>1</v>
      </c>
      <c r="DC236" s="35">
        <v>0</v>
      </c>
      <c r="DD236" s="35">
        <v>0</v>
      </c>
      <c r="DO236" s="35" t="s">
        <v>1315</v>
      </c>
      <c r="DP236" s="35">
        <v>0</v>
      </c>
      <c r="DQ236" s="35">
        <v>0</v>
      </c>
      <c r="DR236" s="35">
        <v>0</v>
      </c>
      <c r="DS236" s="35">
        <v>0</v>
      </c>
      <c r="DT236" s="35">
        <v>0</v>
      </c>
      <c r="DU236" s="35">
        <v>1</v>
      </c>
      <c r="DV236" s="35">
        <v>0</v>
      </c>
      <c r="DW236" s="35">
        <v>0</v>
      </c>
      <c r="DX236" s="35">
        <v>0</v>
      </c>
      <c r="DY236" s="35">
        <v>0</v>
      </c>
      <c r="DZ236" s="35">
        <v>0</v>
      </c>
      <c r="EA236" s="35">
        <v>0</v>
      </c>
      <c r="EB236" s="35">
        <v>0</v>
      </c>
      <c r="EC236" s="35">
        <v>0</v>
      </c>
      <c r="ED236" s="35">
        <v>0</v>
      </c>
      <c r="EE236" s="35">
        <v>0</v>
      </c>
      <c r="EL236" s="35" t="s">
        <v>1599</v>
      </c>
      <c r="EM236" s="35" t="s">
        <v>1599</v>
      </c>
      <c r="EN236" s="35">
        <v>3</v>
      </c>
      <c r="EO236" s="35">
        <v>4</v>
      </c>
      <c r="EP236" s="35">
        <v>3</v>
      </c>
      <c r="EQ236" s="35" t="s">
        <v>1599</v>
      </c>
      <c r="ER236" s="35" t="s">
        <v>1599</v>
      </c>
      <c r="ES236" s="35" t="s">
        <v>1599</v>
      </c>
      <c r="ET236" s="35">
        <v>4</v>
      </c>
      <c r="EU236" s="35">
        <v>2</v>
      </c>
      <c r="EV236" s="35">
        <v>4</v>
      </c>
      <c r="EW236" s="35">
        <v>3</v>
      </c>
      <c r="EX236" s="35">
        <v>4</v>
      </c>
      <c r="EY236" s="35">
        <v>4</v>
      </c>
      <c r="EZ236" s="35">
        <v>2</v>
      </c>
      <c r="FA236" s="35">
        <v>3</v>
      </c>
      <c r="FB236" s="35">
        <v>4</v>
      </c>
      <c r="FC236" s="35">
        <v>3</v>
      </c>
      <c r="FD236" s="35" t="s">
        <v>1599</v>
      </c>
      <c r="FE236" s="35" t="s">
        <v>1599</v>
      </c>
      <c r="FF236" s="35" t="s">
        <v>1599</v>
      </c>
      <c r="FG236" s="35" t="s">
        <v>1599</v>
      </c>
      <c r="FI236" s="35" t="s">
        <v>54</v>
      </c>
      <c r="FJ236"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touriste</v>
      </c>
      <c r="FK236" s="48" t="str">
        <f>IF(Tableau2[[#This Row],['[tour_exc']]]="excursionniste","exc",IF(Tableau2[[#This Row],['[categorie_corrige']]]="Itinérant","iti","tour"))</f>
        <v>tour</v>
      </c>
      <c r="FL236" s="48" t="str">
        <f>CONCATENATE(Tableau2[[#This Row],['[id_troncon']]],"-",Tableau2[[#This Row],['[profil']]])</f>
        <v>1-tour</v>
      </c>
      <c r="FM236" s="37">
        <v>7</v>
      </c>
      <c r="FN236" s="72">
        <v>7</v>
      </c>
      <c r="FO236" s="35" t="s">
        <v>1319</v>
      </c>
      <c r="FR236" s="48" t="s">
        <v>2022</v>
      </c>
      <c r="FS236" s="48" t="str">
        <f>IF(AND(ISTEXT(Tableau2[[#This Row],['[mode_heb_regroupe']]]),Tableau2[[#This Row],['[mode_heb_regroupe']]]="Non marchand"),"Non marchand",IF(AND(ISTEXT(Tableau2[[#This Row],['[mode_heb_regroupe']]]),Tableau2[[#This Row],['[mode_heb_regroupe']]]&lt;&gt;"Non marchand"),"Marchand",""))</f>
        <v>Marchand</v>
      </c>
      <c r="FT236" s="35" t="s">
        <v>54</v>
      </c>
      <c r="FU236" s="37">
        <v>20</v>
      </c>
      <c r="FV236" s="35" t="s">
        <v>837</v>
      </c>
      <c r="FY236" s="60" t="str">
        <f>IF(ISNUMBER(Tableau2[[#This Row],['[distance_heb_enq']]]),Tableau2[[#This Row],['[distance_heb_enq']]]*(1.1+0.3*EXP(-Tableau2[[#This Row],['[distance_heb_enq']]]/20)),"")</f>
        <v/>
      </c>
      <c r="FZ236" s="35" t="s">
        <v>1296</v>
      </c>
      <c r="GB236" s="35" t="s">
        <v>1284</v>
      </c>
      <c r="GM236" s="35"/>
      <c r="GN236" s="35" t="s">
        <v>201</v>
      </c>
      <c r="GO236" s="35">
        <v>0</v>
      </c>
      <c r="GP236" s="35">
        <v>1</v>
      </c>
      <c r="GQ236" s="35">
        <v>0</v>
      </c>
      <c r="GR236" s="35">
        <v>0</v>
      </c>
      <c r="GS236" s="35">
        <v>0</v>
      </c>
      <c r="GT236" s="35">
        <v>0</v>
      </c>
      <c r="GU236" s="35">
        <v>0</v>
      </c>
      <c r="GV236" s="35">
        <v>0</v>
      </c>
      <c r="GW236" s="35">
        <v>0</v>
      </c>
      <c r="GY236" s="48"/>
      <c r="HB236" s="48" t="str">
        <f>IF(ISNUMBER(Tableau2[[#This Row],['[tour_dep_to']]]),Tableau2[[#This Row],['[tour_dep_to']]]/Tableau2[[#This Row],['[tour_to_nb_jour']]],"")</f>
        <v/>
      </c>
      <c r="HE236" s="20"/>
      <c r="HF236" s="48" t="str">
        <f>IF(AND(ISTEXT(Tableau2[[#This Row],['[intention_dep']]]),Tableau2[[#This Row],['[tour_exc']]]="excursionniste"),Tableau2[[#This Row],['[intention_dep']]],"")</f>
        <v/>
      </c>
      <c r="HG236" s="48" t="str">
        <f>IF(AND(ISTEXT(Tableau2[[#This Row],['[intention_dep']]]),Tableau2[[#This Row],['[tour_exc']]]="touriste"),Tableau2[[#This Row],['[intention_dep']]],"")</f>
        <v/>
      </c>
      <c r="HJ236" s="20">
        <v>92</v>
      </c>
      <c r="HN236" s="20">
        <v>25</v>
      </c>
      <c r="HO236" s="20"/>
      <c r="HP236" s="20">
        <v>8</v>
      </c>
      <c r="HQ236" s="20"/>
      <c r="HR236" s="20" t="s">
        <v>1599</v>
      </c>
      <c r="HS236" s="20"/>
      <c r="HT236" s="20">
        <v>50</v>
      </c>
      <c r="HU236" s="20"/>
      <c r="HX236" s="20" t="s">
        <v>1599</v>
      </c>
      <c r="JW236"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pas exploitable</v>
      </c>
      <c r="JX236"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236" s="35" t="s">
        <v>1923</v>
      </c>
      <c r="KA236" s="35">
        <v>0</v>
      </c>
      <c r="KB236" s="35">
        <v>1</v>
      </c>
      <c r="KC236" s="35">
        <v>0</v>
      </c>
      <c r="KD236" s="35"/>
      <c r="KE236" s="48"/>
      <c r="KF236" s="35" t="s">
        <v>1363</v>
      </c>
      <c r="KG236" s="48"/>
      <c r="KH236" s="44">
        <v>49100</v>
      </c>
      <c r="KI236" s="35" t="s">
        <v>1281</v>
      </c>
      <c r="KL236" s="48" t="str">
        <f>IF(ISNUMBER(Tableau2[[#This Row],['[distance_domicile_enq']]]),Tableau2[[#This Row],['[distance_domicile_enq']]]*(1.1+0.3*EXP(-Tableau2[[#This Row],['[distance_domicile_enq']]]/20)),"")</f>
        <v/>
      </c>
      <c r="KN236" s="48"/>
      <c r="KO236" s="48"/>
      <c r="KP236" s="35">
        <v>52</v>
      </c>
      <c r="KQ236" s="35" t="s">
        <v>1282</v>
      </c>
      <c r="KR236" s="35" t="s">
        <v>1302</v>
      </c>
      <c r="KS236" s="35"/>
      <c r="KW236" s="35" t="s">
        <v>1303</v>
      </c>
    </row>
    <row r="237" spans="1:311" x14ac:dyDescent="0.2">
      <c r="A237" s="35" t="s">
        <v>1612</v>
      </c>
      <c r="B237" s="35" t="s">
        <v>568</v>
      </c>
      <c r="C237" s="35" t="s">
        <v>537</v>
      </c>
      <c r="D237" s="60">
        <v>2</v>
      </c>
      <c r="E237" s="48">
        <f>Tableau2[[#This Row],['[taille_totale_groupe_corrige']]]/Tableau2[[#This Row],['[nb_repondant_groupe']]]</f>
        <v>1</v>
      </c>
      <c r="F237" s="48"/>
      <c r="G237" s="48" t="str">
        <f>CONCATENATE(Tableau2[[#This Row],['[id_site_enq']]],"-",Tableau2[[#This Row],['[date_enq_num']]],"-",Tableau2[[#This Row],['[categorie_corrige']]])</f>
        <v>1-43317-</v>
      </c>
      <c r="H237" s="61">
        <v>2</v>
      </c>
      <c r="I237" s="35">
        <v>1</v>
      </c>
      <c r="J237" s="35" t="s">
        <v>1054</v>
      </c>
      <c r="K237" s="36">
        <v>43317</v>
      </c>
      <c r="L237" s="37">
        <f t="shared" si="7"/>
        <v>43317</v>
      </c>
      <c r="M237" s="35">
        <v>17</v>
      </c>
      <c r="N237" s="35">
        <v>29</v>
      </c>
      <c r="P237" s="35">
        <v>1</v>
      </c>
      <c r="Q237" s="35">
        <v>1</v>
      </c>
      <c r="R237" s="60" t="str">
        <f>IF(OR(ISNUMBER(Tableau2[[#This Row],['[monvelo_musc']]]),ISNUMBER(Tableau2[[#This Row],['[monvelo_vae']]]),ISNUMBER(Tableau2[[#This Row],['[pret_musc']]]),ISNUMBER(Tableau2[[#This Row],['[pret_vae']]]),ISNUMBER(Tableau2[[#This Row],['[loc_vae']]]),ISNUMBER(Tableau2[[#This Row],['[loc_musc']]])),SUM(Tableau2[[#This Row],['[monvelo_musc']]:['[loc_vae']]]),"")</f>
        <v/>
      </c>
      <c r="S237" s="60" t="str">
        <f>IF(OR(ISNUMBER(Tableau2[[#This Row],['[monvelo_vae']]]),ISNUMBER(Tableau2[[#This Row],['[pret_vae']]]),ISNUMBER(Tableau2[[#This Row],['[loc_vae']]])),Tableau2[[#This Row],['[monvelo_vae']]]+Tableau2[[#This Row],['[pret_vae']]]+Tableau2[[#This Row],['[loc_vae']]],"")</f>
        <v/>
      </c>
      <c r="T237" s="60" t="str">
        <f>IF(OR(ISNUMBER(Tableau2[[#This Row],['[monvelo_musc']]]),ISNUMBER(Tableau2[[#This Row],['[pret_musc']]]),ISNUMBER(Tableau2[[#This Row],['[loc_musc']]])),Tableau2[[#This Row],['[monvelo_musc']]]+Tableau2[[#This Row],['[pret_musc']]]+Tableau2[[#This Row],['[loc_musc']]],"")</f>
        <v/>
      </c>
      <c r="U237" s="60" t="str">
        <f>IF(OR(ISNUMBER(Tableau2[[#This Row],['[loc_musc']]]),ISNUMBER(Tableau2[[#This Row],['[loc_vae']]])),Tableau2[[#This Row],['[loc_musc']]]+Tableau2[[#This Row],['[loc_vae']]],"")</f>
        <v/>
      </c>
      <c r="AL237" s="35" t="s">
        <v>1339</v>
      </c>
      <c r="AM237" s="48" t="s">
        <v>1339</v>
      </c>
      <c r="AN237" s="35" t="s">
        <v>1275</v>
      </c>
      <c r="AP237" s="37">
        <v>15</v>
      </c>
      <c r="AQ237" s="72">
        <v>15</v>
      </c>
      <c r="AR237" s="72">
        <v>15</v>
      </c>
      <c r="AS237" s="72">
        <f>Tableau2[[#This Row],['[km_sortie_corrige']]]*Tableau2[[#This Row],['[coef_red']]]</f>
        <v>0</v>
      </c>
      <c r="AT237" s="72">
        <f>Tableau2[[#This Row],['[km_sortie_corrige']]]*Tableau2[[#This Row],['[coef_red']]]*IF(Tableau2[[#This Row],['[type_trajet']]]="Boucle",0.4,1)</f>
        <v>0</v>
      </c>
      <c r="AU237" s="35" t="s">
        <v>1276</v>
      </c>
      <c r="AW237" s="35" t="s">
        <v>1354</v>
      </c>
      <c r="AX237" s="35">
        <v>0</v>
      </c>
      <c r="AY237" s="35">
        <v>0</v>
      </c>
      <c r="AZ237" s="35">
        <v>0</v>
      </c>
      <c r="BA237" s="35">
        <v>0</v>
      </c>
      <c r="BB237" s="35">
        <v>0</v>
      </c>
      <c r="BC237" s="35">
        <v>0</v>
      </c>
      <c r="BD237" s="35">
        <v>1</v>
      </c>
      <c r="BE237" s="35">
        <v>0</v>
      </c>
      <c r="BH237" s="37">
        <v>15</v>
      </c>
      <c r="BI237" s="48" t="str">
        <f>IF(OR(Tableau2[[#This Row],['[type_groupe']]]="En famille",Tableau2[[#This Row],['[type_groupe']]]="Avec des amis",Tableau2[[#This Row],['[type_groupe']]]="En club",Tableau2[[#This Row],['[type_groupe']]]="En groupe avec une agence ou TO"),"En groupe",Tableau2[[#This Row],['[type_groupe']]])</f>
        <v>En couple</v>
      </c>
      <c r="BJ237"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couple</v>
      </c>
      <c r="BK237" s="35" t="s">
        <v>1311</v>
      </c>
      <c r="BL237" s="35">
        <v>0</v>
      </c>
      <c r="BM237" s="35">
        <v>1</v>
      </c>
      <c r="BN237" s="35">
        <v>0</v>
      </c>
      <c r="BO237" s="35">
        <v>0</v>
      </c>
      <c r="BP237" s="35">
        <v>0</v>
      </c>
      <c r="BQ237" s="35">
        <v>0</v>
      </c>
      <c r="BR237" s="35">
        <v>0</v>
      </c>
      <c r="BU237" s="72">
        <f>Tableau2[[#This Row],['[nb_enfants']]]+Tableau2[[#This Row],['[nb_adultes']]]</f>
        <v>2</v>
      </c>
      <c r="BV237" s="72">
        <f>Tableau2[[#This Row],['[taille_totale_groupe']]]</f>
        <v>2</v>
      </c>
      <c r="BW237" s="37">
        <v>0</v>
      </c>
      <c r="BX237" s="37">
        <v>2</v>
      </c>
      <c r="BY237" s="35" t="s">
        <v>1304</v>
      </c>
      <c r="BZ237" s="35">
        <v>0</v>
      </c>
      <c r="CA237" s="35">
        <v>1</v>
      </c>
      <c r="CB237" s="35">
        <v>0</v>
      </c>
      <c r="CC237" s="35">
        <v>0</v>
      </c>
      <c r="CD237" s="35">
        <v>0</v>
      </c>
      <c r="CE237" s="35">
        <v>0</v>
      </c>
      <c r="CF237" s="35">
        <v>0</v>
      </c>
      <c r="CG237" s="35">
        <v>0</v>
      </c>
      <c r="CH237" s="35">
        <v>0</v>
      </c>
      <c r="CI237" s="35">
        <v>0</v>
      </c>
      <c r="CJ237" s="35">
        <v>0</v>
      </c>
      <c r="CK237" s="35">
        <v>0</v>
      </c>
      <c r="CL237" s="35">
        <v>0</v>
      </c>
      <c r="CO237" s="35" t="s">
        <v>1291</v>
      </c>
      <c r="CP237" s="35">
        <v>30</v>
      </c>
      <c r="CQ237" s="35" t="s">
        <v>1314</v>
      </c>
      <c r="CR237" s="35">
        <v>0</v>
      </c>
      <c r="CS237" s="35">
        <v>0</v>
      </c>
      <c r="CT237" s="35">
        <v>0</v>
      </c>
      <c r="CU237" s="35">
        <v>0</v>
      </c>
      <c r="CV237" s="35">
        <v>0</v>
      </c>
      <c r="CW237" s="35">
        <v>0</v>
      </c>
      <c r="CX237" s="35">
        <v>0</v>
      </c>
      <c r="CY237" s="35">
        <v>1</v>
      </c>
      <c r="CZ237" s="35">
        <v>0</v>
      </c>
      <c r="DA237" s="35">
        <v>0</v>
      </c>
      <c r="DB237" s="35">
        <v>0</v>
      </c>
      <c r="DC237" s="35">
        <v>0</v>
      </c>
      <c r="DD237" s="35">
        <v>0</v>
      </c>
      <c r="DO237" s="35" t="s">
        <v>1295</v>
      </c>
      <c r="DP237" s="35">
        <v>0</v>
      </c>
      <c r="DQ237" s="35">
        <v>0</v>
      </c>
      <c r="DR237" s="35">
        <v>0</v>
      </c>
      <c r="DS237" s="35">
        <v>0</v>
      </c>
      <c r="DT237" s="35">
        <v>0</v>
      </c>
      <c r="DU237" s="35">
        <v>0</v>
      </c>
      <c r="DV237" s="35">
        <v>0</v>
      </c>
      <c r="DW237" s="35">
        <v>0</v>
      </c>
      <c r="DX237" s="35">
        <v>1</v>
      </c>
      <c r="DY237" s="35">
        <v>0</v>
      </c>
      <c r="DZ237" s="35">
        <v>0</v>
      </c>
      <c r="EA237" s="35">
        <v>0</v>
      </c>
      <c r="EB237" s="35">
        <v>0</v>
      </c>
      <c r="EC237" s="35">
        <v>0</v>
      </c>
      <c r="ED237" s="35">
        <v>0</v>
      </c>
      <c r="EE237" s="35">
        <v>0</v>
      </c>
      <c r="EL237" s="35">
        <v>4</v>
      </c>
      <c r="EM237" s="35">
        <v>3</v>
      </c>
      <c r="EN237" s="35">
        <v>3</v>
      </c>
      <c r="EO237" s="35">
        <v>2</v>
      </c>
      <c r="EP237" s="35">
        <v>3</v>
      </c>
      <c r="EQ237" s="35">
        <v>3</v>
      </c>
      <c r="ER237" s="35">
        <v>1</v>
      </c>
      <c r="ES237" s="35">
        <v>1</v>
      </c>
      <c r="ET237" s="35">
        <v>1</v>
      </c>
      <c r="EU237" s="35">
        <v>1</v>
      </c>
      <c r="EV237" s="35">
        <v>1</v>
      </c>
      <c r="EW237" s="35">
        <v>1</v>
      </c>
      <c r="EX237" s="35">
        <v>1</v>
      </c>
      <c r="EY237" s="35">
        <v>1</v>
      </c>
      <c r="EZ237" s="35">
        <v>3</v>
      </c>
      <c r="FA237" s="35">
        <v>1</v>
      </c>
      <c r="FB237" s="35">
        <v>1</v>
      </c>
      <c r="FC237" s="35">
        <v>1</v>
      </c>
      <c r="FD237" s="35">
        <v>1</v>
      </c>
      <c r="FE237" s="35">
        <v>1</v>
      </c>
      <c r="FF237" s="35">
        <v>1</v>
      </c>
      <c r="FG237" s="35">
        <v>1</v>
      </c>
      <c r="FH237" s="35" t="s">
        <v>1296</v>
      </c>
      <c r="FI237" s="35" t="s">
        <v>51</v>
      </c>
      <c r="FJ237"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excursionniste</v>
      </c>
      <c r="FK237" s="48" t="str">
        <f>IF(Tableau2[[#This Row],['[tour_exc']]]="excursionniste","exc",IF(Tableau2[[#This Row],['[categorie_corrige']]]="Itinérant","iti","tour"))</f>
        <v>exc</v>
      </c>
      <c r="FL237" s="48" t="str">
        <f>CONCATENATE(Tableau2[[#This Row],['[id_troncon']]],"-",Tableau2[[#This Row],['[profil']]])</f>
        <v>1-exc</v>
      </c>
      <c r="FM237" s="37"/>
      <c r="FN237" s="72" t="s">
        <v>1599</v>
      </c>
      <c r="FS237" s="48" t="str">
        <f>IF(AND(ISTEXT(Tableau2[[#This Row],['[mode_heb_regroupe']]]),Tableau2[[#This Row],['[mode_heb_regroupe']]]="Non marchand"),"Non marchand",IF(AND(ISTEXT(Tableau2[[#This Row],['[mode_heb_regroupe']]]),Tableau2[[#This Row],['[mode_heb_regroupe']]]&lt;&gt;"Non marchand"),"Marchand",""))</f>
        <v/>
      </c>
      <c r="FY237" s="60" t="str">
        <f>IF(ISNUMBER(Tableau2[[#This Row],['[distance_heb_enq']]]),Tableau2[[#This Row],['[distance_heb_enq']]]*(1.1+0.3*EXP(-Tableau2[[#This Row],['[distance_heb_enq']]]/20)),"")</f>
        <v/>
      </c>
      <c r="GM237" s="35"/>
      <c r="GN237" s="35" t="s">
        <v>1599</v>
      </c>
      <c r="GO237" s="35"/>
      <c r="GP237" s="35"/>
      <c r="GQ237" s="35"/>
      <c r="GY237" s="48"/>
      <c r="HB237" s="48" t="str">
        <f>IF(ISNUMBER(Tableau2[[#This Row],['[tour_dep_to']]]),Tableau2[[#This Row],['[tour_dep_to']]]/Tableau2[[#This Row],['[tour_to_nb_jour']]],"")</f>
        <v/>
      </c>
      <c r="HE237" s="20" t="s">
        <v>51</v>
      </c>
      <c r="HF237" s="48" t="str">
        <f>IF(AND(ISTEXT(Tableau2[[#This Row],['[intention_dep']]]),Tableau2[[#This Row],['[tour_exc']]]="excursionniste"),Tableau2[[#This Row],['[intention_dep']]],"")</f>
        <v>Non</v>
      </c>
      <c r="HG237" s="48" t="str">
        <f>IF(AND(ISTEXT(Tableau2[[#This Row],['[intention_dep']]]),Tableau2[[#This Row],['[tour_exc']]]="touriste"),Tableau2[[#This Row],['[intention_dep']]],"")</f>
        <v/>
      </c>
      <c r="HJ237" s="20"/>
      <c r="HN237" s="20" t="s">
        <v>1599</v>
      </c>
      <c r="HO237" s="20"/>
      <c r="HP237" s="20" t="s">
        <v>1599</v>
      </c>
      <c r="HQ237" s="20"/>
      <c r="HR237" s="20" t="s">
        <v>1599</v>
      </c>
      <c r="HS237" s="20"/>
      <c r="HT237" s="20" t="s">
        <v>1599</v>
      </c>
      <c r="HU237" s="20"/>
      <c r="HX237" s="20" t="s">
        <v>1599</v>
      </c>
      <c r="JW237"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
      </c>
      <c r="JX237"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237" s="35" t="s">
        <v>1299</v>
      </c>
      <c r="KA237" s="35">
        <v>0</v>
      </c>
      <c r="KB237" s="35">
        <v>0</v>
      </c>
      <c r="KC237" s="35">
        <v>1</v>
      </c>
      <c r="KD237" s="35" t="s">
        <v>1594</v>
      </c>
      <c r="KE237" s="48"/>
      <c r="KF237" s="35" t="s">
        <v>1376</v>
      </c>
      <c r="KG237" s="48"/>
      <c r="KH237" s="44">
        <v>17690</v>
      </c>
      <c r="KI237" s="35" t="s">
        <v>1281</v>
      </c>
      <c r="KL237" s="48" t="str">
        <f>IF(ISNUMBER(Tableau2[[#This Row],['[distance_domicile_enq']]]),Tableau2[[#This Row],['[distance_domicile_enq']]]*(1.1+0.3*EXP(-Tableau2[[#This Row],['[distance_domicile_enq']]]/20)),"")</f>
        <v/>
      </c>
      <c r="KN237" s="48"/>
      <c r="KO237" s="48"/>
      <c r="KP237" s="35">
        <v>66</v>
      </c>
      <c r="KQ237" s="35" t="s">
        <v>1282</v>
      </c>
      <c r="KR237" s="35" t="s">
        <v>1283</v>
      </c>
      <c r="KS237" s="35"/>
      <c r="KW237" s="35" t="s">
        <v>1310</v>
      </c>
      <c r="KY237" s="35" t="s">
        <v>1595</v>
      </c>
    </row>
    <row r="238" spans="1:311" x14ac:dyDescent="0.2">
      <c r="A238" s="35" t="s">
        <v>1612</v>
      </c>
      <c r="B238" s="35" t="s">
        <v>568</v>
      </c>
      <c r="C238" s="35" t="s">
        <v>539</v>
      </c>
      <c r="D238" s="60">
        <v>2</v>
      </c>
      <c r="E238" s="48">
        <f>Tableau2[[#This Row],['[taille_totale_groupe_corrige']]]/Tableau2[[#This Row],['[nb_repondant_groupe']]]</f>
        <v>1</v>
      </c>
      <c r="F238" s="48"/>
      <c r="G238" s="48" t="str">
        <f>CONCATENATE(Tableau2[[#This Row],['[id_site_enq']]],"-",Tableau2[[#This Row],['[date_enq_num']]],"-",Tableau2[[#This Row],['[categorie_corrige']]])</f>
        <v>1-43317-</v>
      </c>
      <c r="H238" s="61">
        <v>2</v>
      </c>
      <c r="I238" s="35">
        <v>1</v>
      </c>
      <c r="J238" s="35" t="s">
        <v>1054</v>
      </c>
      <c r="K238" s="36">
        <v>43317</v>
      </c>
      <c r="L238" s="37">
        <f t="shared" si="7"/>
        <v>43317</v>
      </c>
      <c r="M238" s="35">
        <v>17</v>
      </c>
      <c r="N238" s="35">
        <v>29</v>
      </c>
      <c r="P238" s="35">
        <v>1</v>
      </c>
      <c r="Q238" s="35">
        <v>1</v>
      </c>
      <c r="R238" s="60" t="str">
        <f>IF(OR(ISNUMBER(Tableau2[[#This Row],['[monvelo_musc']]]),ISNUMBER(Tableau2[[#This Row],['[monvelo_vae']]]),ISNUMBER(Tableau2[[#This Row],['[pret_musc']]]),ISNUMBER(Tableau2[[#This Row],['[pret_vae']]]),ISNUMBER(Tableau2[[#This Row],['[loc_vae']]]),ISNUMBER(Tableau2[[#This Row],['[loc_musc']]])),SUM(Tableau2[[#This Row],['[monvelo_musc']]:['[loc_vae']]]),"")</f>
        <v/>
      </c>
      <c r="S238" s="60" t="str">
        <f>IF(OR(ISNUMBER(Tableau2[[#This Row],['[monvelo_vae']]]),ISNUMBER(Tableau2[[#This Row],['[pret_vae']]]),ISNUMBER(Tableau2[[#This Row],['[loc_vae']]])),Tableau2[[#This Row],['[monvelo_vae']]]+Tableau2[[#This Row],['[pret_vae']]]+Tableau2[[#This Row],['[loc_vae']]],"")</f>
        <v/>
      </c>
      <c r="T238" s="60" t="str">
        <f>IF(OR(ISNUMBER(Tableau2[[#This Row],['[monvelo_musc']]]),ISNUMBER(Tableau2[[#This Row],['[pret_musc']]]),ISNUMBER(Tableau2[[#This Row],['[loc_musc']]])),Tableau2[[#This Row],['[monvelo_musc']]]+Tableau2[[#This Row],['[pret_musc']]]+Tableau2[[#This Row],['[loc_musc']]],"")</f>
        <v/>
      </c>
      <c r="U238" s="60" t="str">
        <f>IF(OR(ISNUMBER(Tableau2[[#This Row],['[loc_musc']]]),ISNUMBER(Tableau2[[#This Row],['[loc_vae']]])),Tableau2[[#This Row],['[loc_musc']]]+Tableau2[[#This Row],['[loc_vae']]],"")</f>
        <v/>
      </c>
      <c r="AL238" s="35" t="s">
        <v>1339</v>
      </c>
      <c r="AM238" s="48" t="s">
        <v>1339</v>
      </c>
      <c r="AN238" s="35" t="s">
        <v>1275</v>
      </c>
      <c r="AP238" s="37">
        <v>15</v>
      </c>
      <c r="AQ238" s="72">
        <v>15</v>
      </c>
      <c r="AR238" s="72">
        <v>15</v>
      </c>
      <c r="AS238" s="72">
        <f>Tableau2[[#This Row],['[km_sortie_corrige']]]*Tableau2[[#This Row],['[coef_red']]]</f>
        <v>0</v>
      </c>
      <c r="AT238" s="72">
        <f>Tableau2[[#This Row],['[km_sortie_corrige']]]*Tableau2[[#This Row],['[coef_red']]]*IF(Tableau2[[#This Row],['[type_trajet']]]="Boucle",0.4,1)</f>
        <v>0</v>
      </c>
      <c r="AU238" s="35" t="s">
        <v>1276</v>
      </c>
      <c r="AW238" s="35" t="s">
        <v>1354</v>
      </c>
      <c r="AX238" s="35">
        <v>0</v>
      </c>
      <c r="AY238" s="35">
        <v>0</v>
      </c>
      <c r="AZ238" s="35">
        <v>0</v>
      </c>
      <c r="BA238" s="35">
        <v>0</v>
      </c>
      <c r="BB238" s="35">
        <v>0</v>
      </c>
      <c r="BC238" s="35">
        <v>0</v>
      </c>
      <c r="BD238" s="35">
        <v>1</v>
      </c>
      <c r="BE238" s="35">
        <v>0</v>
      </c>
      <c r="BH238" s="37">
        <v>15</v>
      </c>
      <c r="BI238" s="48" t="str">
        <f>IF(OR(Tableau2[[#This Row],['[type_groupe']]]="En famille",Tableau2[[#This Row],['[type_groupe']]]="Avec des amis",Tableau2[[#This Row],['[type_groupe']]]="En club",Tableau2[[#This Row],['[type_groupe']]]="En groupe avec une agence ou TO"),"En groupe",Tableau2[[#This Row],['[type_groupe']]])</f>
        <v>En couple</v>
      </c>
      <c r="BJ238"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couple</v>
      </c>
      <c r="BK238" s="35" t="s">
        <v>1311</v>
      </c>
      <c r="BL238" s="35">
        <v>0</v>
      </c>
      <c r="BM238" s="35">
        <v>1</v>
      </c>
      <c r="BN238" s="35">
        <v>0</v>
      </c>
      <c r="BO238" s="35">
        <v>0</v>
      </c>
      <c r="BP238" s="35">
        <v>0</v>
      </c>
      <c r="BQ238" s="35">
        <v>0</v>
      </c>
      <c r="BR238" s="35">
        <v>0</v>
      </c>
      <c r="BU238" s="72">
        <f>Tableau2[[#This Row],['[nb_enfants']]]+Tableau2[[#This Row],['[nb_adultes']]]</f>
        <v>2</v>
      </c>
      <c r="BV238" s="72">
        <f>Tableau2[[#This Row],['[taille_totale_groupe']]]</f>
        <v>2</v>
      </c>
      <c r="BW238" s="37">
        <v>0</v>
      </c>
      <c r="BX238" s="37">
        <v>2</v>
      </c>
      <c r="BY238" s="35" t="s">
        <v>1304</v>
      </c>
      <c r="BZ238" s="35">
        <v>0</v>
      </c>
      <c r="CA238" s="35">
        <v>1</v>
      </c>
      <c r="CB238" s="35">
        <v>0</v>
      </c>
      <c r="CC238" s="35">
        <v>0</v>
      </c>
      <c r="CD238" s="35">
        <v>0</v>
      </c>
      <c r="CE238" s="35">
        <v>0</v>
      </c>
      <c r="CF238" s="35">
        <v>0</v>
      </c>
      <c r="CG238" s="35">
        <v>0</v>
      </c>
      <c r="CH238" s="35">
        <v>0</v>
      </c>
      <c r="CI238" s="35">
        <v>0</v>
      </c>
      <c r="CJ238" s="35">
        <v>0</v>
      </c>
      <c r="CK238" s="35">
        <v>0</v>
      </c>
      <c r="CL238" s="35">
        <v>0</v>
      </c>
      <c r="CO238" s="35" t="s">
        <v>1291</v>
      </c>
      <c r="CQ238" s="35" t="s">
        <v>1314</v>
      </c>
      <c r="CR238" s="35">
        <v>0</v>
      </c>
      <c r="CS238" s="35">
        <v>0</v>
      </c>
      <c r="CT238" s="35">
        <v>0</v>
      </c>
      <c r="CU238" s="35">
        <v>0</v>
      </c>
      <c r="CV238" s="35">
        <v>0</v>
      </c>
      <c r="CW238" s="35">
        <v>0</v>
      </c>
      <c r="CX238" s="35">
        <v>0</v>
      </c>
      <c r="CY238" s="35">
        <v>1</v>
      </c>
      <c r="CZ238" s="35">
        <v>0</v>
      </c>
      <c r="DA238" s="35">
        <v>0</v>
      </c>
      <c r="DB238" s="35">
        <v>0</v>
      </c>
      <c r="DC238" s="35">
        <v>0</v>
      </c>
      <c r="DD238" s="35">
        <v>0</v>
      </c>
      <c r="DO238" s="35" t="s">
        <v>1295</v>
      </c>
      <c r="DP238" s="35">
        <v>0</v>
      </c>
      <c r="DQ238" s="35">
        <v>0</v>
      </c>
      <c r="DR238" s="35">
        <v>0</v>
      </c>
      <c r="DS238" s="35">
        <v>0</v>
      </c>
      <c r="DT238" s="35">
        <v>0</v>
      </c>
      <c r="DU238" s="35">
        <v>0</v>
      </c>
      <c r="DV238" s="35">
        <v>0</v>
      </c>
      <c r="DW238" s="35">
        <v>0</v>
      </c>
      <c r="DX238" s="35">
        <v>1</v>
      </c>
      <c r="DY238" s="35">
        <v>0</v>
      </c>
      <c r="DZ238" s="35">
        <v>0</v>
      </c>
      <c r="EA238" s="35">
        <v>0</v>
      </c>
      <c r="EB238" s="35">
        <v>0</v>
      </c>
      <c r="EC238" s="35">
        <v>0</v>
      </c>
      <c r="ED238" s="35">
        <v>0</v>
      </c>
      <c r="EE238" s="35">
        <v>0</v>
      </c>
      <c r="EL238" s="35" t="s">
        <v>1599</v>
      </c>
      <c r="EM238" s="35" t="s">
        <v>1599</v>
      </c>
      <c r="EN238" s="35" t="s">
        <v>1599</v>
      </c>
      <c r="EO238" s="35" t="s">
        <v>1599</v>
      </c>
      <c r="EP238" s="35" t="s">
        <v>1599</v>
      </c>
      <c r="EQ238" s="35" t="s">
        <v>1599</v>
      </c>
      <c r="ER238" s="35" t="s">
        <v>1599</v>
      </c>
      <c r="ES238" s="35" t="s">
        <v>1599</v>
      </c>
      <c r="ET238" s="35" t="s">
        <v>1599</v>
      </c>
      <c r="EU238" s="35" t="s">
        <v>1599</v>
      </c>
      <c r="EV238" s="35" t="s">
        <v>1599</v>
      </c>
      <c r="EW238" s="35" t="s">
        <v>1599</v>
      </c>
      <c r="EX238" s="35" t="s">
        <v>1599</v>
      </c>
      <c r="EY238" s="35" t="s">
        <v>1599</v>
      </c>
      <c r="EZ238" s="35" t="s">
        <v>1599</v>
      </c>
      <c r="FA238" s="35" t="s">
        <v>1599</v>
      </c>
      <c r="FB238" s="35" t="s">
        <v>1599</v>
      </c>
      <c r="FC238" s="35" t="s">
        <v>1599</v>
      </c>
      <c r="FD238" s="35" t="s">
        <v>1599</v>
      </c>
      <c r="FE238" s="35" t="s">
        <v>1599</v>
      </c>
      <c r="FF238" s="35" t="s">
        <v>1599</v>
      </c>
      <c r="FG238" s="35" t="s">
        <v>1599</v>
      </c>
      <c r="FI238" s="35" t="s">
        <v>51</v>
      </c>
      <c r="FJ238"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excursionniste</v>
      </c>
      <c r="FK238" s="48" t="str">
        <f>IF(Tableau2[[#This Row],['[tour_exc']]]="excursionniste","exc",IF(Tableau2[[#This Row],['[categorie_corrige']]]="Itinérant","iti","tour"))</f>
        <v>exc</v>
      </c>
      <c r="FL238" s="48" t="str">
        <f>CONCATENATE(Tableau2[[#This Row],['[id_troncon']]],"-",Tableau2[[#This Row],['[profil']]])</f>
        <v>1-exc</v>
      </c>
      <c r="FM238" s="37"/>
      <c r="FN238" s="72" t="s">
        <v>1599</v>
      </c>
      <c r="FS238" s="48" t="str">
        <f>IF(AND(ISTEXT(Tableau2[[#This Row],['[mode_heb_regroupe']]]),Tableau2[[#This Row],['[mode_heb_regroupe']]]="Non marchand"),"Non marchand",IF(AND(ISTEXT(Tableau2[[#This Row],['[mode_heb_regroupe']]]),Tableau2[[#This Row],['[mode_heb_regroupe']]]&lt;&gt;"Non marchand"),"Marchand",""))</f>
        <v/>
      </c>
      <c r="FY238" s="60" t="str">
        <f>IF(ISNUMBER(Tableau2[[#This Row],['[distance_heb_enq']]]),Tableau2[[#This Row],['[distance_heb_enq']]]*(1.1+0.3*EXP(-Tableau2[[#This Row],['[distance_heb_enq']]]/20)),"")</f>
        <v/>
      </c>
      <c r="GM238" s="35"/>
      <c r="GN238" s="35" t="s">
        <v>1599</v>
      </c>
      <c r="GO238" s="35"/>
      <c r="GP238" s="35"/>
      <c r="GQ238" s="35"/>
      <c r="GY238" s="48"/>
      <c r="HB238" s="48" t="str">
        <f>IF(ISNUMBER(Tableau2[[#This Row],['[tour_dep_to']]]),Tableau2[[#This Row],['[tour_dep_to']]]/Tableau2[[#This Row],['[tour_to_nb_jour']]],"")</f>
        <v/>
      </c>
      <c r="HE238" s="20" t="s">
        <v>51</v>
      </c>
      <c r="HF238" s="48" t="str">
        <f>IF(AND(ISTEXT(Tableau2[[#This Row],['[intention_dep']]]),Tableau2[[#This Row],['[tour_exc']]]="excursionniste"),Tableau2[[#This Row],['[intention_dep']]],"")</f>
        <v>Non</v>
      </c>
      <c r="HG238" s="48" t="str">
        <f>IF(AND(ISTEXT(Tableau2[[#This Row],['[intention_dep']]]),Tableau2[[#This Row],['[tour_exc']]]="touriste"),Tableau2[[#This Row],['[intention_dep']]],"")</f>
        <v/>
      </c>
      <c r="HJ238" s="20"/>
      <c r="HN238" s="20" t="s">
        <v>1599</v>
      </c>
      <c r="HO238" s="20"/>
      <c r="HP238" s="20" t="s">
        <v>1599</v>
      </c>
      <c r="HQ238" s="20"/>
      <c r="HR238" s="20" t="s">
        <v>1599</v>
      </c>
      <c r="HS238" s="20"/>
      <c r="HT238" s="20" t="s">
        <v>1599</v>
      </c>
      <c r="HU238" s="20"/>
      <c r="HX238" s="20" t="s">
        <v>1599</v>
      </c>
      <c r="JW238"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
      </c>
      <c r="JX238"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238" s="35" t="s">
        <v>1599</v>
      </c>
      <c r="KA238" s="35"/>
      <c r="KB238" s="35"/>
      <c r="KC238" s="35"/>
      <c r="KD238" s="35"/>
      <c r="KE238" s="48"/>
      <c r="KF238" s="35" t="s">
        <v>1376</v>
      </c>
      <c r="KG238" s="48"/>
      <c r="KH238" s="44">
        <v>17960</v>
      </c>
      <c r="KI238" s="35" t="s">
        <v>1281</v>
      </c>
      <c r="KL238" s="48" t="str">
        <f>IF(ISNUMBER(Tableau2[[#This Row],['[distance_domicile_enq']]]),Tableau2[[#This Row],['[distance_domicile_enq']]]*(1.1+0.3*EXP(-Tableau2[[#This Row],['[distance_domicile_enq']]]/20)),"")</f>
        <v/>
      </c>
      <c r="KN238" s="48"/>
      <c r="KO238" s="48"/>
      <c r="KP238" s="35">
        <v>64</v>
      </c>
      <c r="KQ238" s="35" t="s">
        <v>1301</v>
      </c>
      <c r="KR238" s="35" t="s">
        <v>1283</v>
      </c>
      <c r="KS238" s="35"/>
      <c r="KW238" s="35" t="s">
        <v>1310</v>
      </c>
    </row>
    <row r="239" spans="1:311" x14ac:dyDescent="0.2">
      <c r="A239" s="35" t="s">
        <v>1612</v>
      </c>
      <c r="B239" s="35" t="s">
        <v>568</v>
      </c>
      <c r="C239" s="35" t="s">
        <v>546</v>
      </c>
      <c r="D239" s="60">
        <v>2</v>
      </c>
      <c r="E239" s="48">
        <f>Tableau2[[#This Row],['[taille_totale_groupe_corrige']]]/Tableau2[[#This Row],['[nb_repondant_groupe']]]</f>
        <v>1.5</v>
      </c>
      <c r="F239" s="48"/>
      <c r="G239" s="48" t="str">
        <f>CONCATENATE(Tableau2[[#This Row],['[id_site_enq']]],"-",Tableau2[[#This Row],['[date_enq_num']]],"-",Tableau2[[#This Row],['[categorie_corrige']]])</f>
        <v>1-43317-</v>
      </c>
      <c r="H239" s="61">
        <v>2</v>
      </c>
      <c r="I239" s="35">
        <v>1</v>
      </c>
      <c r="J239" s="35" t="s">
        <v>1054</v>
      </c>
      <c r="K239" s="36">
        <v>43317</v>
      </c>
      <c r="L239" s="37">
        <f t="shared" si="7"/>
        <v>43317</v>
      </c>
      <c r="M239" s="35">
        <v>17</v>
      </c>
      <c r="N239" s="35">
        <v>29</v>
      </c>
      <c r="P239" s="35">
        <v>1</v>
      </c>
      <c r="Q239" s="35">
        <v>1</v>
      </c>
      <c r="R239" s="60" t="str">
        <f>IF(OR(ISNUMBER(Tableau2[[#This Row],['[monvelo_musc']]]),ISNUMBER(Tableau2[[#This Row],['[monvelo_vae']]]),ISNUMBER(Tableau2[[#This Row],['[pret_musc']]]),ISNUMBER(Tableau2[[#This Row],['[pret_vae']]]),ISNUMBER(Tableau2[[#This Row],['[loc_vae']]]),ISNUMBER(Tableau2[[#This Row],['[loc_musc']]])),SUM(Tableau2[[#This Row],['[monvelo_musc']]:['[loc_vae']]]),"")</f>
        <v/>
      </c>
      <c r="S239" s="60" t="str">
        <f>IF(OR(ISNUMBER(Tableau2[[#This Row],['[monvelo_vae']]]),ISNUMBER(Tableau2[[#This Row],['[pret_vae']]]),ISNUMBER(Tableau2[[#This Row],['[loc_vae']]])),Tableau2[[#This Row],['[monvelo_vae']]]+Tableau2[[#This Row],['[pret_vae']]]+Tableau2[[#This Row],['[loc_vae']]],"")</f>
        <v/>
      </c>
      <c r="T239" s="60" t="str">
        <f>IF(OR(ISNUMBER(Tableau2[[#This Row],['[monvelo_musc']]]),ISNUMBER(Tableau2[[#This Row],['[pret_musc']]]),ISNUMBER(Tableau2[[#This Row],['[loc_musc']]])),Tableau2[[#This Row],['[monvelo_musc']]]+Tableau2[[#This Row],['[pret_musc']]]+Tableau2[[#This Row],['[loc_musc']]],"")</f>
        <v/>
      </c>
      <c r="U239" s="60" t="str">
        <f>IF(OR(ISNUMBER(Tableau2[[#This Row],['[loc_musc']]]),ISNUMBER(Tableau2[[#This Row],['[loc_vae']]])),Tableau2[[#This Row],['[loc_musc']]]+Tableau2[[#This Row],['[loc_vae']]],"")</f>
        <v/>
      </c>
      <c r="AL239" s="35" t="s">
        <v>1339</v>
      </c>
      <c r="AM239" s="48" t="s">
        <v>1339</v>
      </c>
      <c r="AN239" s="35" t="s">
        <v>1275</v>
      </c>
      <c r="AR239" s="72">
        <v>24.222093634928981</v>
      </c>
      <c r="AS239" s="72">
        <f>Tableau2[[#This Row],['[km_sortie_corrige']]]*Tableau2[[#This Row],['[coef_red']]]</f>
        <v>0</v>
      </c>
      <c r="AT239" s="72">
        <f>Tableau2[[#This Row],['[km_sortie_corrige']]]*Tableau2[[#This Row],['[coef_red']]]*IF(Tableau2[[#This Row],['[type_trajet']]]="Boucle",0.4,1)</f>
        <v>0</v>
      </c>
      <c r="AU239" s="35" t="s">
        <v>1340</v>
      </c>
      <c r="AW239" s="35" t="s">
        <v>201</v>
      </c>
      <c r="AX239" s="35">
        <v>0</v>
      </c>
      <c r="AY239" s="35">
        <v>1</v>
      </c>
      <c r="AZ239" s="35">
        <v>0</v>
      </c>
      <c r="BA239" s="35">
        <v>0</v>
      </c>
      <c r="BB239" s="35">
        <v>0</v>
      </c>
      <c r="BC239" s="35">
        <v>0</v>
      </c>
      <c r="BD239" s="35">
        <v>0</v>
      </c>
      <c r="BE239" s="35">
        <v>0</v>
      </c>
      <c r="BI239" s="48" t="str">
        <f>IF(OR(Tableau2[[#This Row],['[type_groupe']]]="En famille",Tableau2[[#This Row],['[type_groupe']]]="Avec des amis",Tableau2[[#This Row],['[type_groupe']]]="En club",Tableau2[[#This Row],['[type_groupe']]]="En groupe avec une agence ou TO"),"En groupe",Tableau2[[#This Row],['[type_groupe']]])</f>
        <v>En groupe</v>
      </c>
      <c r="BJ239"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groupe</v>
      </c>
      <c r="BK239" s="35" t="s">
        <v>1287</v>
      </c>
      <c r="BL239" s="35">
        <v>0</v>
      </c>
      <c r="BM239" s="35">
        <v>0</v>
      </c>
      <c r="BN239" s="35">
        <v>1</v>
      </c>
      <c r="BO239" s="35">
        <v>0</v>
      </c>
      <c r="BP239" s="35">
        <v>0</v>
      </c>
      <c r="BQ239" s="35">
        <v>0</v>
      </c>
      <c r="BR239" s="35">
        <v>0</v>
      </c>
      <c r="BU239" s="72">
        <f>Tableau2[[#This Row],['[nb_enfants']]]+Tableau2[[#This Row],['[nb_adultes']]]</f>
        <v>3</v>
      </c>
      <c r="BV239" s="72">
        <f>Tableau2[[#This Row],['[taille_totale_groupe']]]</f>
        <v>3</v>
      </c>
      <c r="BW239" s="37">
        <v>1</v>
      </c>
      <c r="BX239" s="37">
        <v>2</v>
      </c>
      <c r="BY239" s="35" t="s">
        <v>1599</v>
      </c>
      <c r="BZ239" s="35">
        <v>0</v>
      </c>
      <c r="CA239" s="35">
        <v>0</v>
      </c>
      <c r="CB239" s="35">
        <v>0</v>
      </c>
      <c r="CC239" s="35">
        <v>0</v>
      </c>
      <c r="CD239" s="35">
        <v>0</v>
      </c>
      <c r="CE239" s="35">
        <v>0</v>
      </c>
      <c r="CF239" s="35">
        <v>0</v>
      </c>
      <c r="CG239" s="35">
        <v>0</v>
      </c>
      <c r="CH239" s="35">
        <v>0</v>
      </c>
      <c r="CI239" s="35">
        <v>0</v>
      </c>
      <c r="CJ239" s="35">
        <v>0</v>
      </c>
      <c r="CK239" s="35">
        <v>0</v>
      </c>
      <c r="CL239" s="35">
        <v>0</v>
      </c>
      <c r="CQ239" s="35" t="s">
        <v>1772</v>
      </c>
      <c r="CR239" s="35">
        <v>0</v>
      </c>
      <c r="CS239" s="35">
        <v>0</v>
      </c>
      <c r="CT239" s="35">
        <v>0</v>
      </c>
      <c r="CU239" s="35">
        <v>0</v>
      </c>
      <c r="CV239" s="35">
        <v>0</v>
      </c>
      <c r="CW239" s="35">
        <v>0</v>
      </c>
      <c r="CX239" s="35">
        <v>0</v>
      </c>
      <c r="CY239" s="35">
        <v>0</v>
      </c>
      <c r="CZ239" s="35">
        <v>0</v>
      </c>
      <c r="DA239" s="35">
        <v>0</v>
      </c>
      <c r="DB239" s="35">
        <v>0</v>
      </c>
      <c r="DC239" s="35">
        <v>1</v>
      </c>
      <c r="DD239" s="35">
        <v>0</v>
      </c>
      <c r="DO239" s="35" t="s">
        <v>1818</v>
      </c>
      <c r="DP239" s="35">
        <v>1</v>
      </c>
      <c r="DQ239" s="35">
        <v>0</v>
      </c>
      <c r="DR239" s="35">
        <v>0</v>
      </c>
      <c r="DS239" s="35">
        <v>0</v>
      </c>
      <c r="DT239" s="35">
        <v>0</v>
      </c>
      <c r="DU239" s="35">
        <v>0</v>
      </c>
      <c r="DV239" s="35">
        <v>0</v>
      </c>
      <c r="DW239" s="35">
        <v>0</v>
      </c>
      <c r="DX239" s="35">
        <v>0</v>
      </c>
      <c r="DY239" s="35">
        <v>0</v>
      </c>
      <c r="DZ239" s="35">
        <v>0</v>
      </c>
      <c r="EA239" s="35">
        <v>0</v>
      </c>
      <c r="EB239" s="35">
        <v>0</v>
      </c>
      <c r="EC239" s="35">
        <v>1</v>
      </c>
      <c r="ED239" s="35">
        <v>1</v>
      </c>
      <c r="EE239" s="35">
        <v>0</v>
      </c>
      <c r="EL239" s="35">
        <v>4</v>
      </c>
      <c r="EM239" s="35">
        <v>4</v>
      </c>
      <c r="EN239" s="35">
        <v>4</v>
      </c>
      <c r="EO239" s="35">
        <v>3</v>
      </c>
      <c r="EP239" s="35">
        <v>3</v>
      </c>
      <c r="EQ239" s="35">
        <v>4</v>
      </c>
      <c r="ER239" s="35">
        <v>4</v>
      </c>
      <c r="ES239" s="35">
        <v>4</v>
      </c>
      <c r="ET239" s="35">
        <v>2</v>
      </c>
      <c r="EU239" s="35">
        <v>1</v>
      </c>
      <c r="EV239" s="35" t="s">
        <v>1599</v>
      </c>
      <c r="EW239" s="35" t="s">
        <v>1599</v>
      </c>
      <c r="EX239" s="35" t="s">
        <v>1599</v>
      </c>
      <c r="EY239" s="35" t="s">
        <v>1599</v>
      </c>
      <c r="EZ239" s="35" t="s">
        <v>1599</v>
      </c>
      <c r="FA239" s="35" t="s">
        <v>1599</v>
      </c>
      <c r="FB239" s="35" t="s">
        <v>1599</v>
      </c>
      <c r="FC239" s="35" t="s">
        <v>1599</v>
      </c>
      <c r="FD239" s="35" t="s">
        <v>1599</v>
      </c>
      <c r="FE239" s="35" t="s">
        <v>1599</v>
      </c>
      <c r="FF239" s="35" t="s">
        <v>1599</v>
      </c>
      <c r="FG239" s="35" t="s">
        <v>1599</v>
      </c>
      <c r="FI239" s="35" t="s">
        <v>51</v>
      </c>
      <c r="FJ239"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excursionniste</v>
      </c>
      <c r="FK239" s="48" t="str">
        <f>IF(Tableau2[[#This Row],['[tour_exc']]]="excursionniste","exc",IF(Tableau2[[#This Row],['[categorie_corrige']]]="Itinérant","iti","tour"))</f>
        <v>exc</v>
      </c>
      <c r="FL239" s="48" t="str">
        <f>CONCATENATE(Tableau2[[#This Row],['[id_troncon']]],"-",Tableau2[[#This Row],['[profil']]])</f>
        <v>1-exc</v>
      </c>
      <c r="FM239" s="37"/>
      <c r="FN239" s="72" t="s">
        <v>1599</v>
      </c>
      <c r="FS239" s="48" t="str">
        <f>IF(AND(ISTEXT(Tableau2[[#This Row],['[mode_heb_regroupe']]]),Tableau2[[#This Row],['[mode_heb_regroupe']]]="Non marchand"),"Non marchand",IF(AND(ISTEXT(Tableau2[[#This Row],['[mode_heb_regroupe']]]),Tableau2[[#This Row],['[mode_heb_regroupe']]]&lt;&gt;"Non marchand"),"Marchand",""))</f>
        <v/>
      </c>
      <c r="FY239" s="60" t="str">
        <f>IF(ISNUMBER(Tableau2[[#This Row],['[distance_heb_enq']]]),Tableau2[[#This Row],['[distance_heb_enq']]]*(1.1+0.3*EXP(-Tableau2[[#This Row],['[distance_heb_enq']]]/20)),"")</f>
        <v/>
      </c>
      <c r="GM239" s="35"/>
      <c r="GN239" s="35" t="s">
        <v>1599</v>
      </c>
      <c r="GO239" s="35"/>
      <c r="GP239" s="35"/>
      <c r="GQ239" s="35"/>
      <c r="GY239" s="48"/>
      <c r="HB239" s="48" t="str">
        <f>IF(ISNUMBER(Tableau2[[#This Row],['[tour_dep_to']]]),Tableau2[[#This Row],['[tour_dep_to']]]/Tableau2[[#This Row],['[tour_to_nb_jour']]],"")</f>
        <v/>
      </c>
      <c r="HE239" s="20"/>
      <c r="HF239" s="48" t="str">
        <f>IF(AND(ISTEXT(Tableau2[[#This Row],['[intention_dep']]]),Tableau2[[#This Row],['[tour_exc']]]="excursionniste"),Tableau2[[#This Row],['[intention_dep']]],"")</f>
        <v/>
      </c>
      <c r="HG239" s="48" t="str">
        <f>IF(AND(ISTEXT(Tableau2[[#This Row],['[intention_dep']]]),Tableau2[[#This Row],['[tour_exc']]]="touriste"),Tableau2[[#This Row],['[intention_dep']]],"")</f>
        <v/>
      </c>
      <c r="HJ239" s="20"/>
      <c r="HN239" s="20" t="s">
        <v>1599</v>
      </c>
      <c r="HO239" s="20"/>
      <c r="HP239" s="20" t="s">
        <v>1599</v>
      </c>
      <c r="HQ239" s="20"/>
      <c r="HR239" s="20" t="s">
        <v>1599</v>
      </c>
      <c r="HS239" s="20"/>
      <c r="HT239" s="20" t="s">
        <v>1599</v>
      </c>
      <c r="HU239" s="20"/>
      <c r="HX239" s="20" t="s">
        <v>1599</v>
      </c>
      <c r="JW239"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
      </c>
      <c r="JX239"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239" s="35" t="s">
        <v>1599</v>
      </c>
      <c r="KA239" s="35"/>
      <c r="KB239" s="35"/>
      <c r="KC239" s="35"/>
      <c r="KD239" s="35"/>
      <c r="KE239" s="48"/>
      <c r="KF239" s="35" t="s">
        <v>839</v>
      </c>
      <c r="KG239" s="48"/>
      <c r="KH239" s="44">
        <v>29250</v>
      </c>
      <c r="KI239" s="35" t="s">
        <v>1281</v>
      </c>
      <c r="KL239" s="48" t="str">
        <f>IF(ISNUMBER(Tableau2[[#This Row],['[distance_domicile_enq']]]),Tableau2[[#This Row],['[distance_domicile_enq']]]*(1.1+0.3*EXP(-Tableau2[[#This Row],['[distance_domicile_enq']]]/20)),"")</f>
        <v/>
      </c>
      <c r="KN239" s="48"/>
      <c r="KO239" s="48"/>
      <c r="KP239" s="35">
        <v>14</v>
      </c>
      <c r="KQ239" s="35" t="s">
        <v>1301</v>
      </c>
      <c r="KR239" s="35" t="s">
        <v>1309</v>
      </c>
      <c r="KS239" s="35"/>
      <c r="KW239" s="35" t="s">
        <v>1310</v>
      </c>
    </row>
    <row r="240" spans="1:311" x14ac:dyDescent="0.2">
      <c r="A240" s="35" t="s">
        <v>1612</v>
      </c>
      <c r="B240" s="35" t="s">
        <v>568</v>
      </c>
      <c r="C240" s="35" t="s">
        <v>548</v>
      </c>
      <c r="D240" s="60">
        <v>2</v>
      </c>
      <c r="E240" s="48">
        <f>Tableau2[[#This Row],['[taille_totale_groupe_corrige']]]/Tableau2[[#This Row],['[nb_repondant_groupe']]]</f>
        <v>1.5</v>
      </c>
      <c r="F240" s="48"/>
      <c r="G240" s="48" t="str">
        <f>CONCATENATE(Tableau2[[#This Row],['[id_site_enq']]],"-",Tableau2[[#This Row],['[date_enq_num']]],"-",Tableau2[[#This Row],['[categorie_corrige']]])</f>
        <v>1-43317-</v>
      </c>
      <c r="H240" s="61">
        <v>2</v>
      </c>
      <c r="I240" s="35">
        <v>1</v>
      </c>
      <c r="J240" s="35" t="s">
        <v>1054</v>
      </c>
      <c r="K240" s="36">
        <v>43317</v>
      </c>
      <c r="L240" s="37">
        <f t="shared" si="7"/>
        <v>43317</v>
      </c>
      <c r="M240" s="35">
        <v>17</v>
      </c>
      <c r="N240" s="35">
        <v>29</v>
      </c>
      <c r="P240" s="35">
        <v>1</v>
      </c>
      <c r="Q240" s="35">
        <v>1</v>
      </c>
      <c r="R240" s="60" t="str">
        <f>IF(OR(ISNUMBER(Tableau2[[#This Row],['[monvelo_musc']]]),ISNUMBER(Tableau2[[#This Row],['[monvelo_vae']]]),ISNUMBER(Tableau2[[#This Row],['[pret_musc']]]),ISNUMBER(Tableau2[[#This Row],['[pret_vae']]]),ISNUMBER(Tableau2[[#This Row],['[loc_vae']]]),ISNUMBER(Tableau2[[#This Row],['[loc_musc']]])),SUM(Tableau2[[#This Row],['[monvelo_musc']]:['[loc_vae']]]),"")</f>
        <v/>
      </c>
      <c r="S240" s="60" t="str">
        <f>IF(OR(ISNUMBER(Tableau2[[#This Row],['[monvelo_vae']]]),ISNUMBER(Tableau2[[#This Row],['[pret_vae']]]),ISNUMBER(Tableau2[[#This Row],['[loc_vae']]])),Tableau2[[#This Row],['[monvelo_vae']]]+Tableau2[[#This Row],['[pret_vae']]]+Tableau2[[#This Row],['[loc_vae']]],"")</f>
        <v/>
      </c>
      <c r="T240" s="60" t="str">
        <f>IF(OR(ISNUMBER(Tableau2[[#This Row],['[monvelo_musc']]]),ISNUMBER(Tableau2[[#This Row],['[pret_musc']]]),ISNUMBER(Tableau2[[#This Row],['[loc_musc']]])),Tableau2[[#This Row],['[monvelo_musc']]]+Tableau2[[#This Row],['[pret_musc']]]+Tableau2[[#This Row],['[loc_musc']]],"")</f>
        <v/>
      </c>
      <c r="U240" s="60" t="str">
        <f>IF(OR(ISNUMBER(Tableau2[[#This Row],['[loc_musc']]]),ISNUMBER(Tableau2[[#This Row],['[loc_vae']]])),Tableau2[[#This Row],['[loc_musc']]]+Tableau2[[#This Row],['[loc_vae']]],"")</f>
        <v/>
      </c>
      <c r="AL240" s="35" t="s">
        <v>1339</v>
      </c>
      <c r="AM240" s="48" t="s">
        <v>1339</v>
      </c>
      <c r="AN240" s="35" t="s">
        <v>1275</v>
      </c>
      <c r="AR240" s="72">
        <v>24.222093634928981</v>
      </c>
      <c r="AS240" s="72">
        <f>Tableau2[[#This Row],['[km_sortie_corrige']]]*Tableau2[[#This Row],['[coef_red']]]</f>
        <v>0</v>
      </c>
      <c r="AT240" s="72">
        <f>Tableau2[[#This Row],['[km_sortie_corrige']]]*Tableau2[[#This Row],['[coef_red']]]*IF(Tableau2[[#This Row],['[type_trajet']]]="Boucle",0.4,1)</f>
        <v>0</v>
      </c>
      <c r="AU240" s="35" t="s">
        <v>1340</v>
      </c>
      <c r="AW240" s="35" t="s">
        <v>201</v>
      </c>
      <c r="AX240" s="35">
        <v>0</v>
      </c>
      <c r="AY240" s="35">
        <v>1</v>
      </c>
      <c r="AZ240" s="35">
        <v>0</v>
      </c>
      <c r="BA240" s="35">
        <v>0</v>
      </c>
      <c r="BB240" s="35">
        <v>0</v>
      </c>
      <c r="BC240" s="35">
        <v>0</v>
      </c>
      <c r="BD240" s="35">
        <v>0</v>
      </c>
      <c r="BE240" s="35">
        <v>0</v>
      </c>
      <c r="BI240" s="48" t="str">
        <f>IF(OR(Tableau2[[#This Row],['[type_groupe']]]="En famille",Tableau2[[#This Row],['[type_groupe']]]="Avec des amis",Tableau2[[#This Row],['[type_groupe']]]="En club",Tableau2[[#This Row],['[type_groupe']]]="En groupe avec une agence ou TO"),"En groupe",Tableau2[[#This Row],['[type_groupe']]])</f>
        <v>En groupe</v>
      </c>
      <c r="BJ240"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groupe</v>
      </c>
      <c r="BK240" s="35" t="s">
        <v>1287</v>
      </c>
      <c r="BL240" s="35">
        <v>0</v>
      </c>
      <c r="BM240" s="35">
        <v>0</v>
      </c>
      <c r="BN240" s="35">
        <v>1</v>
      </c>
      <c r="BO240" s="35">
        <v>0</v>
      </c>
      <c r="BP240" s="35">
        <v>0</v>
      </c>
      <c r="BQ240" s="35">
        <v>0</v>
      </c>
      <c r="BR240" s="35">
        <v>0</v>
      </c>
      <c r="BU240" s="72">
        <f>Tableau2[[#This Row],['[nb_enfants']]]+Tableau2[[#This Row],['[nb_adultes']]]</f>
        <v>3</v>
      </c>
      <c r="BV240" s="72">
        <f>Tableau2[[#This Row],['[taille_totale_groupe']]]</f>
        <v>3</v>
      </c>
      <c r="BW240" s="37">
        <v>1</v>
      </c>
      <c r="BX240" s="37">
        <v>2</v>
      </c>
      <c r="BY240" s="35" t="s">
        <v>1599</v>
      </c>
      <c r="BZ240" s="35">
        <v>0</v>
      </c>
      <c r="CA240" s="35">
        <v>0</v>
      </c>
      <c r="CB240" s="35">
        <v>0</v>
      </c>
      <c r="CC240" s="35">
        <v>0</v>
      </c>
      <c r="CD240" s="35">
        <v>0</v>
      </c>
      <c r="CE240" s="35">
        <v>0</v>
      </c>
      <c r="CF240" s="35">
        <v>0</v>
      </c>
      <c r="CG240" s="35">
        <v>0</v>
      </c>
      <c r="CH240" s="35">
        <v>0</v>
      </c>
      <c r="CI240" s="35">
        <v>0</v>
      </c>
      <c r="CJ240" s="35">
        <v>0</v>
      </c>
      <c r="CK240" s="35">
        <v>0</v>
      </c>
      <c r="CL240" s="35">
        <v>0</v>
      </c>
      <c r="CQ240" s="35" t="s">
        <v>1772</v>
      </c>
      <c r="CR240" s="35">
        <v>0</v>
      </c>
      <c r="CS240" s="35">
        <v>0</v>
      </c>
      <c r="CT240" s="35">
        <v>0</v>
      </c>
      <c r="CU240" s="35">
        <v>0</v>
      </c>
      <c r="CV240" s="35">
        <v>0</v>
      </c>
      <c r="CW240" s="35">
        <v>0</v>
      </c>
      <c r="CX240" s="35">
        <v>0</v>
      </c>
      <c r="CY240" s="35">
        <v>0</v>
      </c>
      <c r="CZ240" s="35">
        <v>0</v>
      </c>
      <c r="DA240" s="35">
        <v>0</v>
      </c>
      <c r="DB240" s="35">
        <v>0</v>
      </c>
      <c r="DC240" s="35">
        <v>1</v>
      </c>
      <c r="DD240" s="35">
        <v>0</v>
      </c>
      <c r="DO240" s="35" t="s">
        <v>1818</v>
      </c>
      <c r="DP240" s="35">
        <v>1</v>
      </c>
      <c r="DQ240" s="35">
        <v>0</v>
      </c>
      <c r="DR240" s="35">
        <v>0</v>
      </c>
      <c r="DS240" s="35">
        <v>0</v>
      </c>
      <c r="DT240" s="35">
        <v>0</v>
      </c>
      <c r="DU240" s="35">
        <v>0</v>
      </c>
      <c r="DV240" s="35">
        <v>0</v>
      </c>
      <c r="DW240" s="35">
        <v>0</v>
      </c>
      <c r="DX240" s="35">
        <v>0</v>
      </c>
      <c r="DY240" s="35">
        <v>0</v>
      </c>
      <c r="DZ240" s="35">
        <v>0</v>
      </c>
      <c r="EA240" s="35">
        <v>0</v>
      </c>
      <c r="EB240" s="35">
        <v>0</v>
      </c>
      <c r="EC240" s="35">
        <v>1</v>
      </c>
      <c r="ED240" s="35">
        <v>1</v>
      </c>
      <c r="EE240" s="35">
        <v>0</v>
      </c>
      <c r="EL240" s="35" t="s">
        <v>1599</v>
      </c>
      <c r="EM240" s="35" t="s">
        <v>1599</v>
      </c>
      <c r="EN240" s="35" t="s">
        <v>1599</v>
      </c>
      <c r="EO240" s="35" t="s">
        <v>1599</v>
      </c>
      <c r="EP240" s="35" t="s">
        <v>1599</v>
      </c>
      <c r="EQ240" s="35" t="s">
        <v>1599</v>
      </c>
      <c r="ER240" s="35" t="s">
        <v>1599</v>
      </c>
      <c r="ES240" s="35" t="s">
        <v>1599</v>
      </c>
      <c r="ET240" s="35" t="s">
        <v>1599</v>
      </c>
      <c r="EU240" s="35" t="s">
        <v>1599</v>
      </c>
      <c r="EV240" s="35" t="s">
        <v>1599</v>
      </c>
      <c r="EW240" s="35" t="s">
        <v>1599</v>
      </c>
      <c r="EX240" s="35" t="s">
        <v>1599</v>
      </c>
      <c r="EY240" s="35" t="s">
        <v>1599</v>
      </c>
      <c r="EZ240" s="35" t="s">
        <v>1599</v>
      </c>
      <c r="FA240" s="35" t="s">
        <v>1599</v>
      </c>
      <c r="FB240" s="35" t="s">
        <v>1599</v>
      </c>
      <c r="FC240" s="35" t="s">
        <v>1599</v>
      </c>
      <c r="FD240" s="35" t="s">
        <v>1599</v>
      </c>
      <c r="FE240" s="35" t="s">
        <v>1599</v>
      </c>
      <c r="FF240" s="35" t="s">
        <v>1599</v>
      </c>
      <c r="FG240" s="35" t="s">
        <v>1599</v>
      </c>
      <c r="FH240" s="35" t="s">
        <v>1881</v>
      </c>
      <c r="FI240" s="35" t="s">
        <v>51</v>
      </c>
      <c r="FJ240"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excursionniste</v>
      </c>
      <c r="FK240" s="48" t="str">
        <f>IF(Tableau2[[#This Row],['[tour_exc']]]="excursionniste","exc",IF(Tableau2[[#This Row],['[categorie_corrige']]]="Itinérant","iti","tour"))</f>
        <v>exc</v>
      </c>
      <c r="FL240" s="48" t="str">
        <f>CONCATENATE(Tableau2[[#This Row],['[id_troncon']]],"-",Tableau2[[#This Row],['[profil']]])</f>
        <v>1-exc</v>
      </c>
      <c r="FM240" s="37"/>
      <c r="FN240" s="72" t="s">
        <v>1599</v>
      </c>
      <c r="FS240" s="48" t="str">
        <f>IF(AND(ISTEXT(Tableau2[[#This Row],['[mode_heb_regroupe']]]),Tableau2[[#This Row],['[mode_heb_regroupe']]]="Non marchand"),"Non marchand",IF(AND(ISTEXT(Tableau2[[#This Row],['[mode_heb_regroupe']]]),Tableau2[[#This Row],['[mode_heb_regroupe']]]&lt;&gt;"Non marchand"),"Marchand",""))</f>
        <v/>
      </c>
      <c r="FY240" s="60" t="str">
        <f>IF(ISNUMBER(Tableau2[[#This Row],['[distance_heb_enq']]]),Tableau2[[#This Row],['[distance_heb_enq']]]*(1.1+0.3*EXP(-Tableau2[[#This Row],['[distance_heb_enq']]]/20)),"")</f>
        <v/>
      </c>
      <c r="GM240" s="35"/>
      <c r="GN240" s="35" t="s">
        <v>1599</v>
      </c>
      <c r="GO240" s="35"/>
      <c r="GP240" s="35"/>
      <c r="GQ240" s="35"/>
      <c r="GY240" s="48"/>
      <c r="HB240" s="48" t="str">
        <f>IF(ISNUMBER(Tableau2[[#This Row],['[tour_dep_to']]]),Tableau2[[#This Row],['[tour_dep_to']]]/Tableau2[[#This Row],['[tour_to_nb_jour']]],"")</f>
        <v/>
      </c>
      <c r="HE240" s="20" t="s">
        <v>51</v>
      </c>
      <c r="HF240" s="48" t="str">
        <f>IF(AND(ISTEXT(Tableau2[[#This Row],['[intention_dep']]]),Tableau2[[#This Row],['[tour_exc']]]="excursionniste"),Tableau2[[#This Row],['[intention_dep']]],"")</f>
        <v>Non</v>
      </c>
      <c r="HG240" s="48" t="str">
        <f>IF(AND(ISTEXT(Tableau2[[#This Row],['[intention_dep']]]),Tableau2[[#This Row],['[tour_exc']]]="touriste"),Tableau2[[#This Row],['[intention_dep']]],"")</f>
        <v/>
      </c>
      <c r="HJ240" s="20"/>
      <c r="HN240" s="20" t="s">
        <v>1599</v>
      </c>
      <c r="HO240" s="20"/>
      <c r="HP240" s="20" t="s">
        <v>1599</v>
      </c>
      <c r="HQ240" s="20"/>
      <c r="HR240" s="20" t="s">
        <v>1599</v>
      </c>
      <c r="HS240" s="20"/>
      <c r="HT240" s="20" t="s">
        <v>1599</v>
      </c>
      <c r="HU240" s="20"/>
      <c r="HX240" s="20" t="s">
        <v>1599</v>
      </c>
      <c r="JW240"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
      </c>
      <c r="JX240"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240" s="35" t="s">
        <v>1923</v>
      </c>
      <c r="KA240" s="35">
        <v>0</v>
      </c>
      <c r="KB240" s="35">
        <v>1</v>
      </c>
      <c r="KC240" s="35">
        <v>0</v>
      </c>
      <c r="KD240" s="35"/>
      <c r="KE240" s="48"/>
      <c r="KF240" s="35" t="s">
        <v>839</v>
      </c>
      <c r="KG240" s="48"/>
      <c r="KH240" s="44">
        <v>29250</v>
      </c>
      <c r="KI240" s="35" t="s">
        <v>1281</v>
      </c>
      <c r="KL240" s="48" t="str">
        <f>IF(ISNUMBER(Tableau2[[#This Row],['[distance_domicile_enq']]]),Tableau2[[#This Row],['[distance_domicile_enq']]]*(1.1+0.3*EXP(-Tableau2[[#This Row],['[distance_domicile_enq']]]/20)),"")</f>
        <v/>
      </c>
      <c r="KN240" s="48"/>
      <c r="KO240" s="48"/>
      <c r="KP240" s="35">
        <v>49</v>
      </c>
      <c r="KQ240" s="35" t="s">
        <v>1301</v>
      </c>
      <c r="KR240" s="35" t="s">
        <v>1302</v>
      </c>
      <c r="KS240" s="35"/>
      <c r="KW240" s="35" t="s">
        <v>1310</v>
      </c>
    </row>
    <row r="241" spans="1:311" x14ac:dyDescent="0.2">
      <c r="A241" s="35" t="s">
        <v>1612</v>
      </c>
      <c r="B241" s="35" t="s">
        <v>568</v>
      </c>
      <c r="C241" s="35" t="s">
        <v>550</v>
      </c>
      <c r="D241" s="60">
        <v>1</v>
      </c>
      <c r="E241" s="48">
        <f>Tableau2[[#This Row],['[taille_totale_groupe_corrige']]]/Tableau2[[#This Row],['[nb_repondant_groupe']]]</f>
        <v>3</v>
      </c>
      <c r="F241" s="48"/>
      <c r="G241" s="48" t="str">
        <f>CONCATENATE(Tableau2[[#This Row],['[id_site_enq']]],"-",Tableau2[[#This Row],['[date_enq_num']]],"-",Tableau2[[#This Row],['[categorie_corrige']]])</f>
        <v>1-43317-</v>
      </c>
      <c r="H241" s="61">
        <v>1</v>
      </c>
      <c r="I241" s="35">
        <v>1</v>
      </c>
      <c r="J241" s="35" t="s">
        <v>1054</v>
      </c>
      <c r="K241" s="36">
        <v>43317</v>
      </c>
      <c r="L241" s="37">
        <f t="shared" si="7"/>
        <v>43317</v>
      </c>
      <c r="M241" s="35">
        <v>17</v>
      </c>
      <c r="N241" s="35">
        <v>29</v>
      </c>
      <c r="P241" s="35">
        <v>1</v>
      </c>
      <c r="Q241" s="35">
        <v>1</v>
      </c>
      <c r="R241" s="60" t="str">
        <f>IF(OR(ISNUMBER(Tableau2[[#This Row],['[monvelo_musc']]]),ISNUMBER(Tableau2[[#This Row],['[monvelo_vae']]]),ISNUMBER(Tableau2[[#This Row],['[pret_musc']]]),ISNUMBER(Tableau2[[#This Row],['[pret_vae']]]),ISNUMBER(Tableau2[[#This Row],['[loc_vae']]]),ISNUMBER(Tableau2[[#This Row],['[loc_musc']]])),SUM(Tableau2[[#This Row],['[monvelo_musc']]:['[loc_vae']]]),"")</f>
        <v/>
      </c>
      <c r="S241" s="60" t="str">
        <f>IF(OR(ISNUMBER(Tableau2[[#This Row],['[monvelo_vae']]]),ISNUMBER(Tableau2[[#This Row],['[pret_vae']]]),ISNUMBER(Tableau2[[#This Row],['[loc_vae']]])),Tableau2[[#This Row],['[monvelo_vae']]]+Tableau2[[#This Row],['[pret_vae']]]+Tableau2[[#This Row],['[loc_vae']]],"")</f>
        <v/>
      </c>
      <c r="T241" s="60" t="str">
        <f>IF(OR(ISNUMBER(Tableau2[[#This Row],['[monvelo_musc']]]),ISNUMBER(Tableau2[[#This Row],['[pret_musc']]]),ISNUMBER(Tableau2[[#This Row],['[loc_musc']]])),Tableau2[[#This Row],['[monvelo_musc']]]+Tableau2[[#This Row],['[pret_musc']]]+Tableau2[[#This Row],['[loc_musc']]],"")</f>
        <v/>
      </c>
      <c r="U241" s="60" t="str">
        <f>IF(OR(ISNUMBER(Tableau2[[#This Row],['[loc_musc']]]),ISNUMBER(Tableau2[[#This Row],['[loc_vae']]])),Tableau2[[#This Row],['[loc_musc']]]+Tableau2[[#This Row],['[loc_vae']]],"")</f>
        <v/>
      </c>
      <c r="AL241" s="35" t="s">
        <v>1339</v>
      </c>
      <c r="AM241" s="48" t="s">
        <v>1339</v>
      </c>
      <c r="AN241" s="35" t="s">
        <v>1275</v>
      </c>
      <c r="AR241" s="72">
        <v>24.222093634928981</v>
      </c>
      <c r="AS241" s="72">
        <f>Tableau2[[#This Row],['[km_sortie_corrige']]]*Tableau2[[#This Row],['[coef_red']]]</f>
        <v>0</v>
      </c>
      <c r="AT241" s="72">
        <f>Tableau2[[#This Row],['[km_sortie_corrige']]]*Tableau2[[#This Row],['[coef_red']]]*IF(Tableau2[[#This Row],['[type_trajet']]]="Boucle",0.4,1)</f>
        <v>0</v>
      </c>
      <c r="AU241" s="35" t="s">
        <v>1340</v>
      </c>
      <c r="AW241" s="35" t="s">
        <v>201</v>
      </c>
      <c r="AX241" s="35">
        <v>0</v>
      </c>
      <c r="AY241" s="35">
        <v>1</v>
      </c>
      <c r="AZ241" s="35">
        <v>0</v>
      </c>
      <c r="BA241" s="35">
        <v>0</v>
      </c>
      <c r="BB241" s="35">
        <v>0</v>
      </c>
      <c r="BC241" s="35">
        <v>0</v>
      </c>
      <c r="BD241" s="35">
        <v>0</v>
      </c>
      <c r="BE241" s="35">
        <v>0</v>
      </c>
      <c r="BI241" s="48" t="str">
        <f>IF(OR(Tableau2[[#This Row],['[type_groupe']]]="En famille",Tableau2[[#This Row],['[type_groupe']]]="Avec des amis",Tableau2[[#This Row],['[type_groupe']]]="En club",Tableau2[[#This Row],['[type_groupe']]]="En groupe avec une agence ou TO"),"En groupe",Tableau2[[#This Row],['[type_groupe']]])</f>
        <v>En groupe</v>
      </c>
      <c r="BJ241"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groupe</v>
      </c>
      <c r="BK241" s="35" t="s">
        <v>1287</v>
      </c>
      <c r="BL241" s="35">
        <v>0</v>
      </c>
      <c r="BM241" s="35">
        <v>0</v>
      </c>
      <c r="BN241" s="35">
        <v>1</v>
      </c>
      <c r="BO241" s="35">
        <v>0</v>
      </c>
      <c r="BP241" s="35">
        <v>0</v>
      </c>
      <c r="BQ241" s="35">
        <v>0</v>
      </c>
      <c r="BR241" s="35">
        <v>0</v>
      </c>
      <c r="BU241" s="72">
        <f>Tableau2[[#This Row],['[nb_enfants']]]+Tableau2[[#This Row],['[nb_adultes']]]</f>
        <v>3</v>
      </c>
      <c r="BV241" s="72">
        <f>Tableau2[[#This Row],['[taille_totale_groupe']]]</f>
        <v>3</v>
      </c>
      <c r="BW241" s="37">
        <v>0</v>
      </c>
      <c r="BX241" s="37">
        <v>3</v>
      </c>
      <c r="BY241" s="35" t="s">
        <v>1304</v>
      </c>
      <c r="BZ241" s="35">
        <v>0</v>
      </c>
      <c r="CA241" s="35">
        <v>1</v>
      </c>
      <c r="CB241" s="35">
        <v>0</v>
      </c>
      <c r="CC241" s="35">
        <v>0</v>
      </c>
      <c r="CD241" s="35">
        <v>0</v>
      </c>
      <c r="CE241" s="35">
        <v>0</v>
      </c>
      <c r="CF241" s="35">
        <v>0</v>
      </c>
      <c r="CG241" s="35">
        <v>0</v>
      </c>
      <c r="CH241" s="35">
        <v>0</v>
      </c>
      <c r="CI241" s="35">
        <v>0</v>
      </c>
      <c r="CJ241" s="35">
        <v>0</v>
      </c>
      <c r="CK241" s="35">
        <v>0</v>
      </c>
      <c r="CL241" s="35">
        <v>0</v>
      </c>
      <c r="CO241" s="35" t="s">
        <v>1322</v>
      </c>
      <c r="CQ241" s="35" t="s">
        <v>1772</v>
      </c>
      <c r="CR241" s="35">
        <v>0</v>
      </c>
      <c r="CS241" s="35">
        <v>0</v>
      </c>
      <c r="CT241" s="35">
        <v>0</v>
      </c>
      <c r="CU241" s="35">
        <v>0</v>
      </c>
      <c r="CV241" s="35">
        <v>0</v>
      </c>
      <c r="CW241" s="35">
        <v>0</v>
      </c>
      <c r="CX241" s="35">
        <v>0</v>
      </c>
      <c r="CY241" s="35">
        <v>0</v>
      </c>
      <c r="CZ241" s="35">
        <v>0</v>
      </c>
      <c r="DA241" s="35">
        <v>0</v>
      </c>
      <c r="DB241" s="35">
        <v>0</v>
      </c>
      <c r="DC241" s="35">
        <v>1</v>
      </c>
      <c r="DD241" s="35">
        <v>0</v>
      </c>
      <c r="DO241" s="35" t="s">
        <v>1789</v>
      </c>
      <c r="DP241" s="35">
        <v>1</v>
      </c>
      <c r="DQ241" s="35">
        <v>0</v>
      </c>
      <c r="DR241" s="35">
        <v>0</v>
      </c>
      <c r="DS241" s="35">
        <v>0</v>
      </c>
      <c r="DT241" s="35">
        <v>0</v>
      </c>
      <c r="DU241" s="35">
        <v>0</v>
      </c>
      <c r="DV241" s="35">
        <v>0</v>
      </c>
      <c r="DW241" s="35">
        <v>0</v>
      </c>
      <c r="DX241" s="35">
        <v>0</v>
      </c>
      <c r="DY241" s="35">
        <v>0</v>
      </c>
      <c r="DZ241" s="35">
        <v>0</v>
      </c>
      <c r="EA241" s="35">
        <v>0</v>
      </c>
      <c r="EB241" s="35">
        <v>0</v>
      </c>
      <c r="EC241" s="35">
        <v>1</v>
      </c>
      <c r="ED241" s="35">
        <v>0</v>
      </c>
      <c r="EE241" s="35">
        <v>0</v>
      </c>
      <c r="EL241" s="35">
        <v>4</v>
      </c>
      <c r="EM241" s="35">
        <v>4</v>
      </c>
      <c r="EN241" s="35">
        <v>3</v>
      </c>
      <c r="EO241" s="35">
        <v>3</v>
      </c>
      <c r="EP241" s="35">
        <v>2</v>
      </c>
      <c r="EQ241" s="35">
        <v>4</v>
      </c>
      <c r="ER241" s="35">
        <v>4</v>
      </c>
      <c r="ES241" s="35">
        <v>4</v>
      </c>
      <c r="ET241" s="35" t="s">
        <v>1599</v>
      </c>
      <c r="EU241" s="35">
        <v>2</v>
      </c>
      <c r="EV241" s="35" t="s">
        <v>1599</v>
      </c>
      <c r="EW241" s="35" t="s">
        <v>1599</v>
      </c>
      <c r="EX241" s="35" t="s">
        <v>1599</v>
      </c>
      <c r="EY241" s="35" t="s">
        <v>1599</v>
      </c>
      <c r="EZ241" s="35" t="s">
        <v>1599</v>
      </c>
      <c r="FA241" s="35" t="s">
        <v>1599</v>
      </c>
      <c r="FB241" s="35" t="s">
        <v>1599</v>
      </c>
      <c r="FC241" s="35" t="s">
        <v>1599</v>
      </c>
      <c r="FD241" s="35" t="s">
        <v>1599</v>
      </c>
      <c r="FE241" s="35" t="s">
        <v>1599</v>
      </c>
      <c r="FF241" s="35" t="s">
        <v>1599</v>
      </c>
      <c r="FG241" s="35" t="s">
        <v>1599</v>
      </c>
      <c r="FI241" s="35" t="s">
        <v>51</v>
      </c>
      <c r="FJ241"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excursionniste</v>
      </c>
      <c r="FK241" s="48" t="str">
        <f>IF(Tableau2[[#This Row],['[tour_exc']]]="excursionniste","exc",IF(Tableau2[[#This Row],['[categorie_corrige']]]="Itinérant","iti","tour"))</f>
        <v>exc</v>
      </c>
      <c r="FL241" s="48" t="str">
        <f>CONCATENATE(Tableau2[[#This Row],['[id_troncon']]],"-",Tableau2[[#This Row],['[profil']]])</f>
        <v>1-exc</v>
      </c>
      <c r="FM241" s="37"/>
      <c r="FN241" s="72" t="s">
        <v>1599</v>
      </c>
      <c r="FS241" s="48" t="str">
        <f>IF(AND(ISTEXT(Tableau2[[#This Row],['[mode_heb_regroupe']]]),Tableau2[[#This Row],['[mode_heb_regroupe']]]="Non marchand"),"Non marchand",IF(AND(ISTEXT(Tableau2[[#This Row],['[mode_heb_regroupe']]]),Tableau2[[#This Row],['[mode_heb_regroupe']]]&lt;&gt;"Non marchand"),"Marchand",""))</f>
        <v/>
      </c>
      <c r="FY241" s="60" t="str">
        <f>IF(ISNUMBER(Tableau2[[#This Row],['[distance_heb_enq']]]),Tableau2[[#This Row],['[distance_heb_enq']]]*(1.1+0.3*EXP(-Tableau2[[#This Row],['[distance_heb_enq']]]/20)),"")</f>
        <v/>
      </c>
      <c r="GM241" s="35"/>
      <c r="GN241" s="35" t="s">
        <v>1599</v>
      </c>
      <c r="GO241" s="35"/>
      <c r="GP241" s="35"/>
      <c r="GQ241" s="35"/>
      <c r="GY241" s="48"/>
      <c r="HB241" s="48" t="str">
        <f>IF(ISNUMBER(Tableau2[[#This Row],['[tour_dep_to']]]),Tableau2[[#This Row],['[tour_dep_to']]]/Tableau2[[#This Row],['[tour_to_nb_jour']]],"")</f>
        <v/>
      </c>
      <c r="HE241" s="20" t="s">
        <v>51</v>
      </c>
      <c r="HF241" s="48" t="str">
        <f>IF(AND(ISTEXT(Tableau2[[#This Row],['[intention_dep']]]),Tableau2[[#This Row],['[tour_exc']]]="excursionniste"),Tableau2[[#This Row],['[intention_dep']]],"")</f>
        <v>Non</v>
      </c>
      <c r="HG241" s="48" t="str">
        <f>IF(AND(ISTEXT(Tableau2[[#This Row],['[intention_dep']]]),Tableau2[[#This Row],['[tour_exc']]]="touriste"),Tableau2[[#This Row],['[intention_dep']]],"")</f>
        <v/>
      </c>
      <c r="HJ241" s="20"/>
      <c r="HN241" s="20" t="s">
        <v>1599</v>
      </c>
      <c r="HO241" s="20"/>
      <c r="HP241" s="20" t="s">
        <v>1599</v>
      </c>
      <c r="HQ241" s="20"/>
      <c r="HR241" s="20" t="s">
        <v>1599</v>
      </c>
      <c r="HS241" s="20"/>
      <c r="HT241" s="20" t="s">
        <v>1599</v>
      </c>
      <c r="HU241" s="20"/>
      <c r="HX241" s="20" t="s">
        <v>1599</v>
      </c>
      <c r="JW241"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
      </c>
      <c r="JX241"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241" s="35" t="s">
        <v>1923</v>
      </c>
      <c r="KA241" s="35">
        <v>0</v>
      </c>
      <c r="KB241" s="35">
        <v>1</v>
      </c>
      <c r="KC241" s="35">
        <v>0</v>
      </c>
      <c r="KD241" s="35"/>
      <c r="KE241" s="48"/>
      <c r="KF241" s="35" t="s">
        <v>839</v>
      </c>
      <c r="KG241" s="48"/>
      <c r="KH241" s="44">
        <v>29250</v>
      </c>
      <c r="KI241" s="35" t="s">
        <v>1281</v>
      </c>
      <c r="KL241" s="48" t="str">
        <f>IF(ISNUMBER(Tableau2[[#This Row],['[distance_domicile_enq']]]),Tableau2[[#This Row],['[distance_domicile_enq']]]*(1.1+0.3*EXP(-Tableau2[[#This Row],['[distance_domicile_enq']]]/20)),"")</f>
        <v/>
      </c>
      <c r="KN241" s="48"/>
      <c r="KO241" s="48"/>
      <c r="KP241" s="35">
        <v>47</v>
      </c>
      <c r="KQ241" s="35" t="s">
        <v>1282</v>
      </c>
      <c r="KR241" s="35" t="s">
        <v>1366</v>
      </c>
      <c r="KS241" s="35"/>
    </row>
    <row r="242" spans="1:311" x14ac:dyDescent="0.2">
      <c r="A242" s="35" t="s">
        <v>1612</v>
      </c>
      <c r="B242" s="35" t="s">
        <v>568</v>
      </c>
      <c r="C242" s="35" t="s">
        <v>552</v>
      </c>
      <c r="D242" s="60">
        <v>2</v>
      </c>
      <c r="E242" s="48">
        <f>Tableau2[[#This Row],['[taille_totale_groupe_corrige']]]/Tableau2[[#This Row],['[nb_repondant_groupe']]]</f>
        <v>2</v>
      </c>
      <c r="F242" s="48"/>
      <c r="G242" s="48" t="str">
        <f>CONCATENATE(Tableau2[[#This Row],['[id_site_enq']]],"-",Tableau2[[#This Row],['[date_enq_num']]],"-",Tableau2[[#This Row],['[categorie_corrige']]])</f>
        <v>1-43317-</v>
      </c>
      <c r="H242" s="61">
        <v>2</v>
      </c>
      <c r="I242" s="35">
        <v>1</v>
      </c>
      <c r="J242" s="35" t="s">
        <v>1054</v>
      </c>
      <c r="K242" s="36">
        <v>43317</v>
      </c>
      <c r="L242" s="37">
        <f t="shared" si="7"/>
        <v>43317</v>
      </c>
      <c r="M242" s="35">
        <v>18</v>
      </c>
      <c r="N242" s="35">
        <v>29</v>
      </c>
      <c r="P242" s="35">
        <v>1</v>
      </c>
      <c r="Q242" s="35">
        <v>1</v>
      </c>
      <c r="R242" s="60" t="str">
        <f>IF(OR(ISNUMBER(Tableau2[[#This Row],['[monvelo_musc']]]),ISNUMBER(Tableau2[[#This Row],['[monvelo_vae']]]),ISNUMBER(Tableau2[[#This Row],['[pret_musc']]]),ISNUMBER(Tableau2[[#This Row],['[pret_vae']]]),ISNUMBER(Tableau2[[#This Row],['[loc_vae']]]),ISNUMBER(Tableau2[[#This Row],['[loc_musc']]])),SUM(Tableau2[[#This Row],['[monvelo_musc']]:['[loc_vae']]]),"")</f>
        <v/>
      </c>
      <c r="S242" s="60" t="str">
        <f>IF(OR(ISNUMBER(Tableau2[[#This Row],['[monvelo_vae']]]),ISNUMBER(Tableau2[[#This Row],['[pret_vae']]]),ISNUMBER(Tableau2[[#This Row],['[loc_vae']]])),Tableau2[[#This Row],['[monvelo_vae']]]+Tableau2[[#This Row],['[pret_vae']]]+Tableau2[[#This Row],['[loc_vae']]],"")</f>
        <v/>
      </c>
      <c r="T242" s="60" t="str">
        <f>IF(OR(ISNUMBER(Tableau2[[#This Row],['[monvelo_musc']]]),ISNUMBER(Tableau2[[#This Row],['[pret_musc']]]),ISNUMBER(Tableau2[[#This Row],['[loc_musc']]])),Tableau2[[#This Row],['[monvelo_musc']]]+Tableau2[[#This Row],['[pret_musc']]]+Tableau2[[#This Row],['[loc_musc']]],"")</f>
        <v/>
      </c>
      <c r="U242" s="60" t="str">
        <f>IF(OR(ISNUMBER(Tableau2[[#This Row],['[loc_musc']]]),ISNUMBER(Tableau2[[#This Row],['[loc_vae']]])),Tableau2[[#This Row],['[loc_musc']]]+Tableau2[[#This Row],['[loc_vae']]],"")</f>
        <v/>
      </c>
      <c r="AL242" s="35" t="s">
        <v>1339</v>
      </c>
      <c r="AM242" s="48" t="s">
        <v>1339</v>
      </c>
      <c r="AN242" s="35" t="s">
        <v>55</v>
      </c>
      <c r="AR242" s="72">
        <v>24.222093634928981</v>
      </c>
      <c r="AS242" s="72">
        <f>Tableau2[[#This Row],['[km_sortie_corrige']]]*Tableau2[[#This Row],['[coef_red']]]</f>
        <v>0</v>
      </c>
      <c r="AT242" s="72">
        <f>Tableau2[[#This Row],['[km_sortie_corrige']]]*Tableau2[[#This Row],['[coef_red']]]*IF(Tableau2[[#This Row],['[type_trajet']]]="Boucle",0.4,1)</f>
        <v>0</v>
      </c>
      <c r="AW242" s="35" t="s">
        <v>1599</v>
      </c>
      <c r="AX242" s="35">
        <v>0</v>
      </c>
      <c r="AY242" s="35">
        <v>0</v>
      </c>
      <c r="AZ242" s="35">
        <v>0</v>
      </c>
      <c r="BA242" s="35">
        <v>0</v>
      </c>
      <c r="BB242" s="35">
        <v>0</v>
      </c>
      <c r="BC242" s="35">
        <v>0</v>
      </c>
      <c r="BD242" s="35">
        <v>0</v>
      </c>
      <c r="BE242" s="35">
        <v>0</v>
      </c>
      <c r="BI242" s="48" t="str">
        <f>IF(OR(Tableau2[[#This Row],['[type_groupe']]]="En famille",Tableau2[[#This Row],['[type_groupe']]]="Avec des amis",Tableau2[[#This Row],['[type_groupe']]]="En club",Tableau2[[#This Row],['[type_groupe']]]="En groupe avec une agence ou TO"),"En groupe",Tableau2[[#This Row],['[type_groupe']]])</f>
        <v>En groupe</v>
      </c>
      <c r="BJ242"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groupe</v>
      </c>
      <c r="BK242" s="35" t="s">
        <v>1329</v>
      </c>
      <c r="BL242" s="35">
        <v>0</v>
      </c>
      <c r="BM242" s="35">
        <v>0</v>
      </c>
      <c r="BN242" s="35">
        <v>0</v>
      </c>
      <c r="BO242" s="35">
        <v>1</v>
      </c>
      <c r="BP242" s="35">
        <v>0</v>
      </c>
      <c r="BQ242" s="35">
        <v>0</v>
      </c>
      <c r="BR242" s="35">
        <v>0</v>
      </c>
      <c r="BU242" s="72">
        <f>Tableau2[[#This Row],['[nb_enfants']]]+Tableau2[[#This Row],['[nb_adultes']]]</f>
        <v>4</v>
      </c>
      <c r="BV242" s="72">
        <f>Tableau2[[#This Row],['[taille_totale_groupe']]]</f>
        <v>4</v>
      </c>
      <c r="BW242" s="37">
        <v>0</v>
      </c>
      <c r="BX242" s="37">
        <v>4</v>
      </c>
      <c r="BY242" s="35" t="s">
        <v>1599</v>
      </c>
      <c r="BZ242" s="35">
        <v>0</v>
      </c>
      <c r="CA242" s="35">
        <v>0</v>
      </c>
      <c r="CB242" s="35">
        <v>0</v>
      </c>
      <c r="CC242" s="35">
        <v>0</v>
      </c>
      <c r="CD242" s="35">
        <v>0</v>
      </c>
      <c r="CE242" s="35">
        <v>0</v>
      </c>
      <c r="CF242" s="35">
        <v>0</v>
      </c>
      <c r="CG242" s="35">
        <v>0</v>
      </c>
      <c r="CH242" s="35">
        <v>0</v>
      </c>
      <c r="CI242" s="35">
        <v>0</v>
      </c>
      <c r="CJ242" s="35">
        <v>0</v>
      </c>
      <c r="CK242" s="35">
        <v>0</v>
      </c>
      <c r="CL242" s="35">
        <v>0</v>
      </c>
      <c r="CQ242" s="35" t="s">
        <v>1599</v>
      </c>
      <c r="CR242" s="35">
        <v>0</v>
      </c>
      <c r="CS242" s="35">
        <v>0</v>
      </c>
      <c r="CT242" s="35">
        <v>0</v>
      </c>
      <c r="CU242" s="35">
        <v>0</v>
      </c>
      <c r="CV242" s="35">
        <v>0</v>
      </c>
      <c r="CW242" s="35">
        <v>0</v>
      </c>
      <c r="CX242" s="35">
        <v>0</v>
      </c>
      <c r="CY242" s="35">
        <v>0</v>
      </c>
      <c r="CZ242" s="35">
        <v>0</v>
      </c>
      <c r="DA242" s="35">
        <v>0</v>
      </c>
      <c r="DB242" s="35">
        <v>0</v>
      </c>
      <c r="DC242" s="35">
        <v>0</v>
      </c>
      <c r="DD242" s="35">
        <v>0</v>
      </c>
      <c r="DO242" s="35" t="s">
        <v>1599</v>
      </c>
      <c r="EL242" s="35" t="s">
        <v>1599</v>
      </c>
      <c r="EM242" s="35" t="s">
        <v>1599</v>
      </c>
      <c r="EN242" s="35" t="s">
        <v>1599</v>
      </c>
      <c r="EO242" s="35" t="s">
        <v>1599</v>
      </c>
      <c r="EP242" s="35" t="s">
        <v>1599</v>
      </c>
      <c r="EQ242" s="35" t="s">
        <v>1599</v>
      </c>
      <c r="ER242" s="35" t="s">
        <v>1599</v>
      </c>
      <c r="ES242" s="35" t="s">
        <v>1599</v>
      </c>
      <c r="ET242" s="35" t="s">
        <v>1599</v>
      </c>
      <c r="EU242" s="35" t="s">
        <v>1599</v>
      </c>
      <c r="EV242" s="35" t="s">
        <v>1599</v>
      </c>
      <c r="EW242" s="35" t="s">
        <v>1599</v>
      </c>
      <c r="EX242" s="35" t="s">
        <v>1599</v>
      </c>
      <c r="EY242" s="35" t="s">
        <v>1599</v>
      </c>
      <c r="EZ242" s="35" t="s">
        <v>1599</v>
      </c>
      <c r="FA242" s="35" t="s">
        <v>1599</v>
      </c>
      <c r="FB242" s="35" t="s">
        <v>1599</v>
      </c>
      <c r="FC242" s="35" t="s">
        <v>1599</v>
      </c>
      <c r="FD242" s="35" t="s">
        <v>1599</v>
      </c>
      <c r="FE242" s="35" t="s">
        <v>1599</v>
      </c>
      <c r="FF242" s="35" t="s">
        <v>1599</v>
      </c>
      <c r="FG242" s="35" t="s">
        <v>1599</v>
      </c>
      <c r="FI242" s="35" t="s">
        <v>54</v>
      </c>
      <c r="FJ242"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touriste</v>
      </c>
      <c r="FK242" s="48" t="str">
        <f>IF(Tableau2[[#This Row],['[tour_exc']]]="excursionniste","exc",IF(Tableau2[[#This Row],['[categorie_corrige']]]="Itinérant","iti","tour"))</f>
        <v>tour</v>
      </c>
      <c r="FL242" s="48" t="str">
        <f>CONCATENATE(Tableau2[[#This Row],['[id_troncon']]],"-",Tableau2[[#This Row],['[profil']]])</f>
        <v>1-tour</v>
      </c>
      <c r="FM242" s="37">
        <v>5</v>
      </c>
      <c r="FN242" s="72">
        <v>5</v>
      </c>
      <c r="FO242" s="35" t="s">
        <v>1354</v>
      </c>
      <c r="FR242" s="48" t="s">
        <v>1427</v>
      </c>
      <c r="FS242" s="48" t="str">
        <f>IF(AND(ISTEXT(Tableau2[[#This Row],['[mode_heb_regroupe']]]),Tableau2[[#This Row],['[mode_heb_regroupe']]]="Non marchand"),"Non marchand",IF(AND(ISTEXT(Tableau2[[#This Row],['[mode_heb_regroupe']]]),Tableau2[[#This Row],['[mode_heb_regroupe']]]&lt;&gt;"Non marchand"),"Marchand",""))</f>
        <v>Non marchand</v>
      </c>
      <c r="FT242" s="35" t="s">
        <v>1342</v>
      </c>
      <c r="FY242" s="60" t="str">
        <f>IF(ISNUMBER(Tableau2[[#This Row],['[distance_heb_enq']]]),Tableau2[[#This Row],['[distance_heb_enq']]]*(1.1+0.3*EXP(-Tableau2[[#This Row],['[distance_heb_enq']]]/20)),"")</f>
        <v/>
      </c>
      <c r="GM242" s="35"/>
      <c r="GN242" s="35" t="s">
        <v>1354</v>
      </c>
      <c r="GO242" s="35">
        <v>0</v>
      </c>
      <c r="GP242" s="35">
        <v>0</v>
      </c>
      <c r="GQ242" s="35">
        <v>0</v>
      </c>
      <c r="GR242" s="35">
        <v>0</v>
      </c>
      <c r="GS242" s="35">
        <v>0</v>
      </c>
      <c r="GT242" s="35">
        <v>0</v>
      </c>
      <c r="GU242" s="35">
        <v>1</v>
      </c>
      <c r="GV242" s="35">
        <v>0</v>
      </c>
      <c r="GW242" s="35">
        <v>0</v>
      </c>
      <c r="GY242" s="48"/>
      <c r="HB242" s="48" t="str">
        <f>IF(ISNUMBER(Tableau2[[#This Row],['[tour_dep_to']]]),Tableau2[[#This Row],['[tour_dep_to']]]/Tableau2[[#This Row],['[tour_to_nb_jour']]],"")</f>
        <v/>
      </c>
      <c r="HE242" s="20"/>
      <c r="HF242" s="48" t="str">
        <f>IF(AND(ISTEXT(Tableau2[[#This Row],['[intention_dep']]]),Tableau2[[#This Row],['[tour_exc']]]="excursionniste"),Tableau2[[#This Row],['[intention_dep']]],"")</f>
        <v/>
      </c>
      <c r="HG242" s="48" t="str">
        <f>IF(AND(ISTEXT(Tableau2[[#This Row],['[intention_dep']]]),Tableau2[[#This Row],['[tour_exc']]]="touriste"),Tableau2[[#This Row],['[intention_dep']]],"")</f>
        <v/>
      </c>
      <c r="HJ242" s="20"/>
      <c r="HN242" s="20" t="s">
        <v>1599</v>
      </c>
      <c r="HO242" s="20"/>
      <c r="HP242" s="20" t="s">
        <v>1599</v>
      </c>
      <c r="HQ242" s="20"/>
      <c r="HR242" s="20" t="s">
        <v>1599</v>
      </c>
      <c r="HS242" s="20"/>
      <c r="HT242" s="20" t="s">
        <v>1599</v>
      </c>
      <c r="HU242" s="20"/>
      <c r="HX242" s="20" t="s">
        <v>1599</v>
      </c>
      <c r="JW242"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pas exploitable</v>
      </c>
      <c r="JX242"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242" s="35" t="s">
        <v>1299</v>
      </c>
      <c r="KA242" s="35">
        <v>0</v>
      </c>
      <c r="KB242" s="35">
        <v>0</v>
      </c>
      <c r="KC242" s="35">
        <v>1</v>
      </c>
      <c r="KD242" s="35"/>
      <c r="KE242" s="48"/>
      <c r="KF242" s="35" t="s">
        <v>1362</v>
      </c>
      <c r="KG242" s="48"/>
      <c r="KH242" s="44">
        <v>49300</v>
      </c>
      <c r="KI242" s="35" t="s">
        <v>1281</v>
      </c>
      <c r="KL242" s="48" t="str">
        <f>IF(ISNUMBER(Tableau2[[#This Row],['[distance_domicile_enq']]]),Tableau2[[#This Row],['[distance_domicile_enq']]]*(1.1+0.3*EXP(-Tableau2[[#This Row],['[distance_domicile_enq']]]/20)),"")</f>
        <v/>
      </c>
      <c r="KN242" s="48"/>
      <c r="KO242" s="48"/>
      <c r="KP242" s="35"/>
      <c r="KQ242" s="35" t="s">
        <v>1282</v>
      </c>
      <c r="KR242" s="35" t="s">
        <v>1336</v>
      </c>
      <c r="KS242" s="35"/>
      <c r="KW242" s="35" t="s">
        <v>1303</v>
      </c>
      <c r="KY242" s="35" t="s">
        <v>1596</v>
      </c>
    </row>
    <row r="243" spans="1:311" x14ac:dyDescent="0.2">
      <c r="A243" s="35" t="s">
        <v>1612</v>
      </c>
      <c r="B243" s="35" t="s">
        <v>568</v>
      </c>
      <c r="C243" s="35" t="s">
        <v>556</v>
      </c>
      <c r="D243" s="60">
        <v>2</v>
      </c>
      <c r="E243" s="48">
        <f>Tableau2[[#This Row],['[taille_totale_groupe_corrige']]]/Tableau2[[#This Row],['[nb_repondant_groupe']]]</f>
        <v>2</v>
      </c>
      <c r="F243" s="48"/>
      <c r="G243" s="48" t="str">
        <f>CONCATENATE(Tableau2[[#This Row],['[id_site_enq']]],"-",Tableau2[[#This Row],['[date_enq_num']]],"-",Tableau2[[#This Row],['[categorie_corrige']]])</f>
        <v>1-43317-</v>
      </c>
      <c r="H243" s="61">
        <v>2</v>
      </c>
      <c r="I243" s="35">
        <v>1</v>
      </c>
      <c r="J243" s="35" t="s">
        <v>1054</v>
      </c>
      <c r="K243" s="36">
        <v>43317</v>
      </c>
      <c r="L243" s="37">
        <f t="shared" si="7"/>
        <v>43317</v>
      </c>
      <c r="M243" s="35">
        <v>18</v>
      </c>
      <c r="N243" s="35">
        <v>29</v>
      </c>
      <c r="P243" s="35">
        <v>1</v>
      </c>
      <c r="Q243" s="35">
        <v>1</v>
      </c>
      <c r="R243" s="60" t="str">
        <f>IF(OR(ISNUMBER(Tableau2[[#This Row],['[monvelo_musc']]]),ISNUMBER(Tableau2[[#This Row],['[monvelo_vae']]]),ISNUMBER(Tableau2[[#This Row],['[pret_musc']]]),ISNUMBER(Tableau2[[#This Row],['[pret_vae']]]),ISNUMBER(Tableau2[[#This Row],['[loc_vae']]]),ISNUMBER(Tableau2[[#This Row],['[loc_musc']]])),SUM(Tableau2[[#This Row],['[monvelo_musc']]:['[loc_vae']]]),"")</f>
        <v/>
      </c>
      <c r="S243" s="60" t="str">
        <f>IF(OR(ISNUMBER(Tableau2[[#This Row],['[monvelo_vae']]]),ISNUMBER(Tableau2[[#This Row],['[pret_vae']]]),ISNUMBER(Tableau2[[#This Row],['[loc_vae']]])),Tableau2[[#This Row],['[monvelo_vae']]]+Tableau2[[#This Row],['[pret_vae']]]+Tableau2[[#This Row],['[loc_vae']]],"")</f>
        <v/>
      </c>
      <c r="T243" s="60" t="str">
        <f>IF(OR(ISNUMBER(Tableau2[[#This Row],['[monvelo_musc']]]),ISNUMBER(Tableau2[[#This Row],['[pret_musc']]]),ISNUMBER(Tableau2[[#This Row],['[loc_musc']]])),Tableau2[[#This Row],['[monvelo_musc']]]+Tableau2[[#This Row],['[pret_musc']]]+Tableau2[[#This Row],['[loc_musc']]],"")</f>
        <v/>
      </c>
      <c r="U243" s="60" t="str">
        <f>IF(OR(ISNUMBER(Tableau2[[#This Row],['[loc_musc']]]),ISNUMBER(Tableau2[[#This Row],['[loc_vae']]])),Tableau2[[#This Row],['[loc_musc']]]+Tableau2[[#This Row],['[loc_vae']]],"")</f>
        <v/>
      </c>
      <c r="AL243" s="35" t="s">
        <v>1339</v>
      </c>
      <c r="AM243" s="48" t="s">
        <v>1339</v>
      </c>
      <c r="AN243" s="35" t="s">
        <v>55</v>
      </c>
      <c r="AR243" s="72">
        <v>24.222093634928981</v>
      </c>
      <c r="AS243" s="72">
        <f>Tableau2[[#This Row],['[km_sortie_corrige']]]*Tableau2[[#This Row],['[coef_red']]]</f>
        <v>0</v>
      </c>
      <c r="AT243" s="72">
        <f>Tableau2[[#This Row],['[km_sortie_corrige']]]*Tableau2[[#This Row],['[coef_red']]]*IF(Tableau2[[#This Row],['[type_trajet']]]="Boucle",0.4,1)</f>
        <v>0</v>
      </c>
      <c r="AW243" s="35" t="s">
        <v>1599</v>
      </c>
      <c r="AX243" s="35">
        <v>0</v>
      </c>
      <c r="AY243" s="35">
        <v>0</v>
      </c>
      <c r="AZ243" s="35">
        <v>0</v>
      </c>
      <c r="BA243" s="35">
        <v>0</v>
      </c>
      <c r="BB243" s="35">
        <v>0</v>
      </c>
      <c r="BC243" s="35">
        <v>0</v>
      </c>
      <c r="BD243" s="35">
        <v>0</v>
      </c>
      <c r="BE243" s="35">
        <v>0</v>
      </c>
      <c r="BI243" s="48" t="str">
        <f>IF(OR(Tableau2[[#This Row],['[type_groupe']]]="En famille",Tableau2[[#This Row],['[type_groupe']]]="Avec des amis",Tableau2[[#This Row],['[type_groupe']]]="En club",Tableau2[[#This Row],['[type_groupe']]]="En groupe avec une agence ou TO"),"En groupe",Tableau2[[#This Row],['[type_groupe']]])</f>
        <v>En groupe</v>
      </c>
      <c r="BJ243"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groupe</v>
      </c>
      <c r="BK243" s="35" t="s">
        <v>1329</v>
      </c>
      <c r="BL243" s="35">
        <v>0</v>
      </c>
      <c r="BM243" s="35">
        <v>0</v>
      </c>
      <c r="BN243" s="35">
        <v>0</v>
      </c>
      <c r="BO243" s="35">
        <v>1</v>
      </c>
      <c r="BP243" s="35">
        <v>0</v>
      </c>
      <c r="BQ243" s="35">
        <v>0</v>
      </c>
      <c r="BR243" s="35">
        <v>0</v>
      </c>
      <c r="BU243" s="72">
        <f>Tableau2[[#This Row],['[nb_enfants']]]+Tableau2[[#This Row],['[nb_adultes']]]</f>
        <v>4</v>
      </c>
      <c r="BV243" s="72">
        <f>Tableau2[[#This Row],['[taille_totale_groupe']]]</f>
        <v>4</v>
      </c>
      <c r="BW243" s="37">
        <v>0</v>
      </c>
      <c r="BX243" s="37">
        <v>4</v>
      </c>
      <c r="BY243" s="35" t="s">
        <v>1599</v>
      </c>
      <c r="BZ243" s="35">
        <v>0</v>
      </c>
      <c r="CA243" s="35">
        <v>0</v>
      </c>
      <c r="CB243" s="35">
        <v>0</v>
      </c>
      <c r="CC243" s="35">
        <v>0</v>
      </c>
      <c r="CD243" s="35">
        <v>0</v>
      </c>
      <c r="CE243" s="35">
        <v>0</v>
      </c>
      <c r="CF243" s="35">
        <v>0</v>
      </c>
      <c r="CG243" s="35">
        <v>0</v>
      </c>
      <c r="CH243" s="35">
        <v>0</v>
      </c>
      <c r="CI243" s="35">
        <v>0</v>
      </c>
      <c r="CJ243" s="35">
        <v>0</v>
      </c>
      <c r="CK243" s="35">
        <v>0</v>
      </c>
      <c r="CL243" s="35">
        <v>0</v>
      </c>
      <c r="CQ243" s="35" t="s">
        <v>1599</v>
      </c>
      <c r="CR243" s="35">
        <v>0</v>
      </c>
      <c r="CS243" s="35">
        <v>0</v>
      </c>
      <c r="CT243" s="35">
        <v>0</v>
      </c>
      <c r="CU243" s="35">
        <v>0</v>
      </c>
      <c r="CV243" s="35">
        <v>0</v>
      </c>
      <c r="CW243" s="35">
        <v>0</v>
      </c>
      <c r="CX243" s="35">
        <v>0</v>
      </c>
      <c r="CY243" s="35">
        <v>0</v>
      </c>
      <c r="CZ243" s="35">
        <v>0</v>
      </c>
      <c r="DA243" s="35">
        <v>0</v>
      </c>
      <c r="DB243" s="35">
        <v>0</v>
      </c>
      <c r="DC243" s="35">
        <v>0</v>
      </c>
      <c r="DD243" s="35">
        <v>0</v>
      </c>
      <c r="DO243" s="35" t="s">
        <v>1599</v>
      </c>
      <c r="EL243" s="35">
        <v>3</v>
      </c>
      <c r="EM243" s="35">
        <v>3</v>
      </c>
      <c r="EN243" s="35">
        <v>3</v>
      </c>
      <c r="EO243" s="35">
        <v>3</v>
      </c>
      <c r="EP243" s="35">
        <v>3</v>
      </c>
      <c r="EQ243" s="35">
        <v>4</v>
      </c>
      <c r="ER243" s="35">
        <v>2</v>
      </c>
      <c r="ES243" s="35">
        <v>3</v>
      </c>
      <c r="ET243" s="35">
        <v>3</v>
      </c>
      <c r="EU243" s="35">
        <v>1</v>
      </c>
      <c r="EV243" s="35">
        <v>2</v>
      </c>
      <c r="EW243" s="35">
        <v>4</v>
      </c>
      <c r="EX243" s="35" t="s">
        <v>1599</v>
      </c>
      <c r="EY243" s="35" t="s">
        <v>1599</v>
      </c>
      <c r="EZ243" s="35">
        <v>2</v>
      </c>
      <c r="FA243" s="35" t="s">
        <v>1599</v>
      </c>
      <c r="FB243" s="35">
        <v>1</v>
      </c>
      <c r="FC243" s="35" t="s">
        <v>1599</v>
      </c>
      <c r="FD243" s="35">
        <v>1</v>
      </c>
      <c r="FE243" s="35">
        <v>1</v>
      </c>
      <c r="FF243" s="35">
        <v>1</v>
      </c>
      <c r="FG243" s="35">
        <v>1</v>
      </c>
      <c r="FH243" s="35" t="s">
        <v>1881</v>
      </c>
      <c r="FI243" s="35" t="s">
        <v>54</v>
      </c>
      <c r="FJ243"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touriste</v>
      </c>
      <c r="FK243" s="48" t="str">
        <f>IF(Tableau2[[#This Row],['[tour_exc']]]="excursionniste","exc",IF(Tableau2[[#This Row],['[categorie_corrige']]]="Itinérant","iti","tour"))</f>
        <v>tour</v>
      </c>
      <c r="FL243" s="48" t="str">
        <f>CONCATENATE(Tableau2[[#This Row],['[id_troncon']]],"-",Tableau2[[#This Row],['[profil']]])</f>
        <v>1-tour</v>
      </c>
      <c r="FM243" s="37">
        <v>5</v>
      </c>
      <c r="FN243" s="72">
        <v>5</v>
      </c>
      <c r="FO243" s="35" t="s">
        <v>1354</v>
      </c>
      <c r="FR243" s="48" t="s">
        <v>1427</v>
      </c>
      <c r="FS243" s="48" t="str">
        <f>IF(AND(ISTEXT(Tableau2[[#This Row],['[mode_heb_regroupe']]]),Tableau2[[#This Row],['[mode_heb_regroupe']]]="Non marchand"),"Non marchand",IF(AND(ISTEXT(Tableau2[[#This Row],['[mode_heb_regroupe']]]),Tableau2[[#This Row],['[mode_heb_regroupe']]]&lt;&gt;"Non marchand"),"Marchand",""))</f>
        <v>Non marchand</v>
      </c>
      <c r="FT243" s="35" t="s">
        <v>1424</v>
      </c>
      <c r="FU243" s="37">
        <v>15</v>
      </c>
      <c r="FV243" s="35" t="s">
        <v>829</v>
      </c>
      <c r="FY243" s="60" t="str">
        <f>IF(ISNUMBER(Tableau2[[#This Row],['[distance_heb_enq']]]),Tableau2[[#This Row],['[distance_heb_enq']]]*(1.1+0.3*EXP(-Tableau2[[#This Row],['[distance_heb_enq']]]/20)),"")</f>
        <v/>
      </c>
      <c r="FZ243" s="35" t="s">
        <v>1317</v>
      </c>
      <c r="GM243" s="35"/>
      <c r="GN243" s="35" t="s">
        <v>1354</v>
      </c>
      <c r="GO243" s="35">
        <v>0</v>
      </c>
      <c r="GP243" s="35">
        <v>0</v>
      </c>
      <c r="GQ243" s="35">
        <v>0</v>
      </c>
      <c r="GR243" s="35">
        <v>0</v>
      </c>
      <c r="GS243" s="35">
        <v>0</v>
      </c>
      <c r="GT243" s="35">
        <v>0</v>
      </c>
      <c r="GU243" s="35">
        <v>1</v>
      </c>
      <c r="GV243" s="35">
        <v>0</v>
      </c>
      <c r="GW243" s="35">
        <v>0</v>
      </c>
      <c r="GY243" s="48"/>
      <c r="HB243" s="48" t="str">
        <f>IF(ISNUMBER(Tableau2[[#This Row],['[tour_dep_to']]]),Tableau2[[#This Row],['[tour_dep_to']]]/Tableau2[[#This Row],['[tour_to_nb_jour']]],"")</f>
        <v/>
      </c>
      <c r="HE243" s="20"/>
      <c r="HF243" s="48" t="str">
        <f>IF(AND(ISTEXT(Tableau2[[#This Row],['[intention_dep']]]),Tableau2[[#This Row],['[tour_exc']]]="excursionniste"),Tableau2[[#This Row],['[intention_dep']]],"")</f>
        <v/>
      </c>
      <c r="HG243" s="48" t="str">
        <f>IF(AND(ISTEXT(Tableau2[[#This Row],['[intention_dep']]]),Tableau2[[#This Row],['[tour_exc']]]="touriste"),Tableau2[[#This Row],['[intention_dep']]],"")</f>
        <v/>
      </c>
      <c r="HJ243" s="20"/>
      <c r="HN243" s="20">
        <v>40</v>
      </c>
      <c r="HO243" s="20"/>
      <c r="HP243" s="20" t="s">
        <v>1599</v>
      </c>
      <c r="HQ243" s="20"/>
      <c r="HR243" s="20">
        <v>12</v>
      </c>
      <c r="HS243" s="20"/>
      <c r="HT243" s="20" t="s">
        <v>1599</v>
      </c>
      <c r="HU243" s="20"/>
      <c r="HX243" s="20" t="s">
        <v>1599</v>
      </c>
      <c r="JW243"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pas exploitable</v>
      </c>
      <c r="JX243"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243" s="35" t="s">
        <v>1299</v>
      </c>
      <c r="KA243" s="35">
        <v>0</v>
      </c>
      <c r="KB243" s="35">
        <v>0</v>
      </c>
      <c r="KC243" s="35">
        <v>1</v>
      </c>
      <c r="KD243" s="35"/>
      <c r="KE243" s="48"/>
      <c r="KF243" s="35" t="s">
        <v>1362</v>
      </c>
      <c r="KG243" s="48"/>
      <c r="KH243" s="44">
        <v>49300</v>
      </c>
      <c r="KI243" s="35" t="s">
        <v>1281</v>
      </c>
      <c r="KL243" s="48" t="str">
        <f>IF(ISNUMBER(Tableau2[[#This Row],['[distance_domicile_enq']]]),Tableau2[[#This Row],['[distance_domicile_enq']]]*(1.1+0.3*EXP(-Tableau2[[#This Row],['[distance_domicile_enq']]]/20)),"")</f>
        <v/>
      </c>
      <c r="KN243" s="48"/>
      <c r="KO243" s="48"/>
      <c r="KP243" s="35">
        <v>53</v>
      </c>
      <c r="KQ243" s="35" t="s">
        <v>1301</v>
      </c>
      <c r="KR243" s="35" t="s">
        <v>1302</v>
      </c>
      <c r="KS243" s="35"/>
      <c r="KU243" s="35">
        <v>2200</v>
      </c>
      <c r="KW243" s="35" t="s">
        <v>1310</v>
      </c>
      <c r="KY243" s="35" t="s">
        <v>1597</v>
      </c>
    </row>
    <row r="244" spans="1:311" x14ac:dyDescent="0.2">
      <c r="A244" s="35" t="s">
        <v>1612</v>
      </c>
      <c r="B244" s="35" t="s">
        <v>568</v>
      </c>
      <c r="C244" s="35" t="s">
        <v>559</v>
      </c>
      <c r="D244" s="60">
        <v>1</v>
      </c>
      <c r="E244" s="48">
        <f>Tableau2[[#This Row],['[taille_totale_groupe_corrige']]]/Tableau2[[#This Row],['[nb_repondant_groupe']]]</f>
        <v>2</v>
      </c>
      <c r="F244" s="48"/>
      <c r="G244" s="48" t="str">
        <f>CONCATENATE(Tableau2[[#This Row],['[id_site_enq']]],"-",Tableau2[[#This Row],['[date_enq_num']]],"-",Tableau2[[#This Row],['[categorie_corrige']]])</f>
        <v>1-43317-</v>
      </c>
      <c r="H244" s="61">
        <v>1</v>
      </c>
      <c r="I244" s="35">
        <v>1</v>
      </c>
      <c r="J244" s="35" t="s">
        <v>1054</v>
      </c>
      <c r="K244" s="36">
        <v>43317</v>
      </c>
      <c r="L244" s="37">
        <f t="shared" si="7"/>
        <v>43317</v>
      </c>
      <c r="M244" s="35">
        <v>18</v>
      </c>
      <c r="N244" s="35">
        <v>29</v>
      </c>
      <c r="P244" s="35">
        <v>1</v>
      </c>
      <c r="Q244" s="35">
        <v>1</v>
      </c>
      <c r="R244" s="60" t="str">
        <f>IF(OR(ISNUMBER(Tableau2[[#This Row],['[monvelo_musc']]]),ISNUMBER(Tableau2[[#This Row],['[monvelo_vae']]]),ISNUMBER(Tableau2[[#This Row],['[pret_musc']]]),ISNUMBER(Tableau2[[#This Row],['[pret_vae']]]),ISNUMBER(Tableau2[[#This Row],['[loc_vae']]]),ISNUMBER(Tableau2[[#This Row],['[loc_musc']]])),SUM(Tableau2[[#This Row],['[monvelo_musc']]:['[loc_vae']]]),"")</f>
        <v/>
      </c>
      <c r="S244" s="60" t="str">
        <f>IF(OR(ISNUMBER(Tableau2[[#This Row],['[monvelo_vae']]]),ISNUMBER(Tableau2[[#This Row],['[pret_vae']]]),ISNUMBER(Tableau2[[#This Row],['[loc_vae']]])),Tableau2[[#This Row],['[monvelo_vae']]]+Tableau2[[#This Row],['[pret_vae']]]+Tableau2[[#This Row],['[loc_vae']]],"")</f>
        <v/>
      </c>
      <c r="T244" s="60" t="str">
        <f>IF(OR(ISNUMBER(Tableau2[[#This Row],['[monvelo_musc']]]),ISNUMBER(Tableau2[[#This Row],['[pret_musc']]]),ISNUMBER(Tableau2[[#This Row],['[loc_musc']]])),Tableau2[[#This Row],['[monvelo_musc']]]+Tableau2[[#This Row],['[pret_musc']]]+Tableau2[[#This Row],['[loc_musc']]],"")</f>
        <v/>
      </c>
      <c r="U244" s="60" t="str">
        <f>IF(OR(ISNUMBER(Tableau2[[#This Row],['[loc_musc']]]),ISNUMBER(Tableau2[[#This Row],['[loc_vae']]])),Tableau2[[#This Row],['[loc_musc']]]+Tableau2[[#This Row],['[loc_vae']]],"")</f>
        <v/>
      </c>
      <c r="AL244" s="35" t="s">
        <v>1339</v>
      </c>
      <c r="AM244" s="48" t="s">
        <v>1339</v>
      </c>
      <c r="AN244" s="35" t="s">
        <v>1275</v>
      </c>
      <c r="AP244" s="37">
        <v>11</v>
      </c>
      <c r="AQ244" s="72">
        <v>11</v>
      </c>
      <c r="AR244" s="72">
        <v>11</v>
      </c>
      <c r="AS244" s="72">
        <f>Tableau2[[#This Row],['[km_sortie_corrige']]]*Tableau2[[#This Row],['[coef_red']]]</f>
        <v>0</v>
      </c>
      <c r="AT244" s="72">
        <f>Tableau2[[#This Row],['[km_sortie_corrige']]]*Tableau2[[#This Row],['[coef_red']]]*IF(Tableau2[[#This Row],['[type_trajet']]]="Boucle",0.4,1)</f>
        <v>0</v>
      </c>
      <c r="AU244" s="35" t="s">
        <v>1340</v>
      </c>
      <c r="AW244" s="35" t="s">
        <v>1277</v>
      </c>
      <c r="AX244" s="35">
        <v>1</v>
      </c>
      <c r="AY244" s="35">
        <v>0</v>
      </c>
      <c r="AZ244" s="35">
        <v>0</v>
      </c>
      <c r="BA244" s="35">
        <v>0</v>
      </c>
      <c r="BB244" s="35">
        <v>0</v>
      </c>
      <c r="BC244" s="35">
        <v>0</v>
      </c>
      <c r="BD244" s="35">
        <v>0</v>
      </c>
      <c r="BE244" s="35">
        <v>0</v>
      </c>
      <c r="BI244" s="48" t="str">
        <f>IF(OR(Tableau2[[#This Row],['[type_groupe']]]="En famille",Tableau2[[#This Row],['[type_groupe']]]="Avec des amis",Tableau2[[#This Row],['[type_groupe']]]="En club",Tableau2[[#This Row],['[type_groupe']]]="En groupe avec une agence ou TO"),"En groupe",Tableau2[[#This Row],['[type_groupe']]])</f>
        <v>En couple</v>
      </c>
      <c r="BJ244"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couple</v>
      </c>
      <c r="BK244" s="35" t="s">
        <v>1311</v>
      </c>
      <c r="BL244" s="35">
        <v>0</v>
      </c>
      <c r="BM244" s="35">
        <v>1</v>
      </c>
      <c r="BN244" s="35">
        <v>0</v>
      </c>
      <c r="BO244" s="35">
        <v>0</v>
      </c>
      <c r="BP244" s="35">
        <v>0</v>
      </c>
      <c r="BQ244" s="35">
        <v>0</v>
      </c>
      <c r="BR244" s="35">
        <v>0</v>
      </c>
      <c r="BU244" s="72">
        <f>Tableau2[[#This Row],['[nb_enfants']]]+Tableau2[[#This Row],['[nb_adultes']]]</f>
        <v>2</v>
      </c>
      <c r="BV244" s="72">
        <f>Tableau2[[#This Row],['[taille_totale_groupe']]]</f>
        <v>2</v>
      </c>
      <c r="BW244" s="37">
        <v>0</v>
      </c>
      <c r="BX244" s="37">
        <v>2</v>
      </c>
      <c r="BY244" s="35" t="s">
        <v>1706</v>
      </c>
      <c r="BZ244" s="35">
        <v>1</v>
      </c>
      <c r="CA244" s="35">
        <v>1</v>
      </c>
      <c r="CB244" s="35">
        <v>1</v>
      </c>
      <c r="CC244" s="35">
        <v>1</v>
      </c>
      <c r="CD244" s="35">
        <v>0</v>
      </c>
      <c r="CE244" s="35">
        <v>0</v>
      </c>
      <c r="CF244" s="35">
        <v>0</v>
      </c>
      <c r="CG244" s="35">
        <v>0</v>
      </c>
      <c r="CH244" s="35">
        <v>1</v>
      </c>
      <c r="CI244" s="35">
        <v>1</v>
      </c>
      <c r="CJ244" s="35">
        <v>0</v>
      </c>
      <c r="CK244" s="35">
        <v>1</v>
      </c>
      <c r="CL244" s="35">
        <v>0</v>
      </c>
      <c r="CO244" s="35" t="s">
        <v>1322</v>
      </c>
      <c r="CP244" s="35">
        <v>25</v>
      </c>
      <c r="CQ244" s="35" t="s">
        <v>1766</v>
      </c>
      <c r="CR244" s="35">
        <v>1</v>
      </c>
      <c r="CS244" s="35">
        <v>0</v>
      </c>
      <c r="CT244" s="35">
        <v>0</v>
      </c>
      <c r="CU244" s="35">
        <v>0</v>
      </c>
      <c r="CV244" s="35">
        <v>0</v>
      </c>
      <c r="CW244" s="35">
        <v>1</v>
      </c>
      <c r="CX244" s="35">
        <v>0</v>
      </c>
      <c r="CY244" s="35">
        <v>1</v>
      </c>
      <c r="CZ244" s="35">
        <v>0</v>
      </c>
      <c r="DA244" s="35">
        <v>0</v>
      </c>
      <c r="DB244" s="35">
        <v>1</v>
      </c>
      <c r="DC244" s="35">
        <v>0</v>
      </c>
      <c r="DD244" s="35">
        <v>0</v>
      </c>
      <c r="DH244" s="35" t="s">
        <v>1598</v>
      </c>
      <c r="DO244" s="35" t="s">
        <v>1820</v>
      </c>
      <c r="DP244" s="35">
        <v>1</v>
      </c>
      <c r="DQ244" s="35">
        <v>0</v>
      </c>
      <c r="DR244" s="35">
        <v>0</v>
      </c>
      <c r="DS244" s="35">
        <v>1</v>
      </c>
      <c r="DT244" s="35">
        <v>0</v>
      </c>
      <c r="DU244" s="35">
        <v>0</v>
      </c>
      <c r="DV244" s="35">
        <v>1</v>
      </c>
      <c r="DW244" s="35">
        <v>1</v>
      </c>
      <c r="DX244" s="35">
        <v>0</v>
      </c>
      <c r="DY244" s="35">
        <v>0</v>
      </c>
      <c r="DZ244" s="35">
        <v>0</v>
      </c>
      <c r="EA244" s="35">
        <v>0</v>
      </c>
      <c r="EB244" s="35">
        <v>0</v>
      </c>
      <c r="EC244" s="35">
        <v>0</v>
      </c>
      <c r="ED244" s="35">
        <v>0</v>
      </c>
      <c r="EE244" s="35">
        <v>0</v>
      </c>
      <c r="EL244" s="35">
        <v>4</v>
      </c>
      <c r="EM244" s="35">
        <v>3</v>
      </c>
      <c r="EN244" s="35">
        <v>4</v>
      </c>
      <c r="EO244" s="35">
        <v>4</v>
      </c>
      <c r="EP244" s="35">
        <v>3</v>
      </c>
      <c r="EQ244" s="35">
        <v>4</v>
      </c>
      <c r="ER244" s="35">
        <v>4</v>
      </c>
      <c r="ES244" s="35">
        <v>4</v>
      </c>
      <c r="ET244" s="35">
        <v>4</v>
      </c>
      <c r="EU244" s="35">
        <v>3</v>
      </c>
      <c r="EV244" s="35">
        <v>3</v>
      </c>
      <c r="EW244" s="35">
        <v>3</v>
      </c>
      <c r="EX244" s="35">
        <v>3</v>
      </c>
      <c r="EY244" s="35">
        <v>3</v>
      </c>
      <c r="EZ244" s="35">
        <v>3</v>
      </c>
      <c r="FA244" s="35" t="s">
        <v>1599</v>
      </c>
      <c r="FB244" s="35">
        <v>3</v>
      </c>
      <c r="FC244" s="35" t="s">
        <v>1599</v>
      </c>
      <c r="FD244" s="35" t="s">
        <v>1599</v>
      </c>
      <c r="FE244" s="35" t="s">
        <v>1599</v>
      </c>
      <c r="FF244" s="35" t="s">
        <v>1599</v>
      </c>
      <c r="FG244" s="35" t="s">
        <v>1599</v>
      </c>
      <c r="FJ244"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excursionniste</v>
      </c>
      <c r="FK244" s="48" t="str">
        <f>IF(Tableau2[[#This Row],['[tour_exc']]]="excursionniste","exc",IF(Tableau2[[#This Row],['[categorie_corrige']]]="Itinérant","iti","tour"))</f>
        <v>exc</v>
      </c>
      <c r="FL244" s="48" t="str">
        <f>CONCATENATE(Tableau2[[#This Row],['[id_troncon']]],"-",Tableau2[[#This Row],['[profil']]])</f>
        <v>1-exc</v>
      </c>
      <c r="FM244" s="37"/>
      <c r="FN244" s="72" t="s">
        <v>1599</v>
      </c>
      <c r="FS244" s="48" t="str">
        <f>IF(AND(ISTEXT(Tableau2[[#This Row],['[mode_heb_regroupe']]]),Tableau2[[#This Row],['[mode_heb_regroupe']]]="Non marchand"),"Non marchand",IF(AND(ISTEXT(Tableau2[[#This Row],['[mode_heb_regroupe']]]),Tableau2[[#This Row],['[mode_heb_regroupe']]]&lt;&gt;"Non marchand"),"Marchand",""))</f>
        <v/>
      </c>
      <c r="FY244" s="60" t="str">
        <f>IF(ISNUMBER(Tableau2[[#This Row],['[distance_heb_enq']]]),Tableau2[[#This Row],['[distance_heb_enq']]]*(1.1+0.3*EXP(-Tableau2[[#This Row],['[distance_heb_enq']]]/20)),"")</f>
        <v/>
      </c>
      <c r="GM244" s="35"/>
      <c r="GN244" s="35" t="s">
        <v>1599</v>
      </c>
      <c r="GO244" s="35"/>
      <c r="GP244" s="35"/>
      <c r="GQ244" s="35"/>
      <c r="GY244" s="48"/>
      <c r="HB244" s="48" t="str">
        <f>IF(ISNUMBER(Tableau2[[#This Row],['[tour_dep_to']]]),Tableau2[[#This Row],['[tour_dep_to']]]/Tableau2[[#This Row],['[tour_to_nb_jour']]],"")</f>
        <v/>
      </c>
      <c r="HE244" s="20"/>
      <c r="HF244" s="48" t="str">
        <f>IF(AND(ISTEXT(Tableau2[[#This Row],['[intention_dep']]]),Tableau2[[#This Row],['[tour_exc']]]="excursionniste"),Tableau2[[#This Row],['[intention_dep']]],"")</f>
        <v/>
      </c>
      <c r="HG244" s="48" t="str">
        <f>IF(AND(ISTEXT(Tableau2[[#This Row],['[intention_dep']]]),Tableau2[[#This Row],['[tour_exc']]]="touriste"),Tableau2[[#This Row],['[intention_dep']]],"")</f>
        <v/>
      </c>
      <c r="HJ244" s="20"/>
      <c r="HN244" s="20" t="s">
        <v>1599</v>
      </c>
      <c r="HO244" s="20"/>
      <c r="HP244" s="20" t="s">
        <v>1599</v>
      </c>
      <c r="HQ244" s="20"/>
      <c r="HR244" s="20" t="s">
        <v>1599</v>
      </c>
      <c r="HS244" s="20"/>
      <c r="HT244" s="20" t="s">
        <v>1599</v>
      </c>
      <c r="HU244" s="20"/>
      <c r="HX244" s="20" t="s">
        <v>1599</v>
      </c>
      <c r="JW244"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
      </c>
      <c r="JX244"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244" s="35" t="s">
        <v>1599</v>
      </c>
      <c r="KA244" s="35"/>
      <c r="KB244" s="35"/>
      <c r="KC244" s="35"/>
      <c r="KD244" s="35"/>
      <c r="KE244" s="48"/>
      <c r="KG244" s="48"/>
      <c r="KH244" s="44"/>
      <c r="KL244" s="48" t="str">
        <f>IF(ISNUMBER(Tableau2[[#This Row],['[distance_domicile_enq']]]),Tableau2[[#This Row],['[distance_domicile_enq']]]*(1.1+0.3*EXP(-Tableau2[[#This Row],['[distance_domicile_enq']]]/20)),"")</f>
        <v/>
      </c>
      <c r="KN244" s="48"/>
      <c r="KO244" s="48"/>
      <c r="KP244" s="35"/>
      <c r="KQ244" s="35"/>
      <c r="KR244" s="35"/>
      <c r="KS244" s="35"/>
    </row>
    <row r="245" spans="1:311" x14ac:dyDescent="0.2">
      <c r="A245" s="35" t="s">
        <v>1612</v>
      </c>
      <c r="B245" s="35" t="s">
        <v>568</v>
      </c>
      <c r="C245" s="35" t="s">
        <v>561</v>
      </c>
      <c r="D245" s="60">
        <v>1</v>
      </c>
      <c r="E245" s="48">
        <f>Tableau2[[#This Row],['[taille_totale_groupe_corrige']]]/Tableau2[[#This Row],['[nb_repondant_groupe']]]</f>
        <v>2</v>
      </c>
      <c r="F245" s="48"/>
      <c r="G245" s="48" t="str">
        <f>CONCATENATE(Tableau2[[#This Row],['[id_site_enq']]],"-",Tableau2[[#This Row],['[date_enq_num']]],"-",Tableau2[[#This Row],['[categorie_corrige']]])</f>
        <v>1-43317-</v>
      </c>
      <c r="H245" s="61">
        <v>1</v>
      </c>
      <c r="I245" s="35">
        <v>1</v>
      </c>
      <c r="J245" s="35" t="s">
        <v>1054</v>
      </c>
      <c r="K245" s="36">
        <v>43317</v>
      </c>
      <c r="L245" s="37">
        <f t="shared" si="7"/>
        <v>43317</v>
      </c>
      <c r="M245" s="35">
        <v>18</v>
      </c>
      <c r="N245" s="35">
        <v>29</v>
      </c>
      <c r="P245" s="35">
        <v>1</v>
      </c>
      <c r="Q245" s="35">
        <v>1</v>
      </c>
      <c r="R245" s="60" t="str">
        <f>IF(OR(ISNUMBER(Tableau2[[#This Row],['[monvelo_musc']]]),ISNUMBER(Tableau2[[#This Row],['[monvelo_vae']]]),ISNUMBER(Tableau2[[#This Row],['[pret_musc']]]),ISNUMBER(Tableau2[[#This Row],['[pret_vae']]]),ISNUMBER(Tableau2[[#This Row],['[loc_vae']]]),ISNUMBER(Tableau2[[#This Row],['[loc_musc']]])),SUM(Tableau2[[#This Row],['[monvelo_musc']]:['[loc_vae']]]),"")</f>
        <v/>
      </c>
      <c r="S245" s="60" t="str">
        <f>IF(OR(ISNUMBER(Tableau2[[#This Row],['[monvelo_vae']]]),ISNUMBER(Tableau2[[#This Row],['[pret_vae']]]),ISNUMBER(Tableau2[[#This Row],['[loc_vae']]])),Tableau2[[#This Row],['[monvelo_vae']]]+Tableau2[[#This Row],['[pret_vae']]]+Tableau2[[#This Row],['[loc_vae']]],"")</f>
        <v/>
      </c>
      <c r="T245" s="60" t="str">
        <f>IF(OR(ISNUMBER(Tableau2[[#This Row],['[monvelo_musc']]]),ISNUMBER(Tableau2[[#This Row],['[pret_musc']]]),ISNUMBER(Tableau2[[#This Row],['[loc_musc']]])),Tableau2[[#This Row],['[monvelo_musc']]]+Tableau2[[#This Row],['[pret_musc']]]+Tableau2[[#This Row],['[loc_musc']]],"")</f>
        <v/>
      </c>
      <c r="U245" s="60" t="str">
        <f>IF(OR(ISNUMBER(Tableau2[[#This Row],['[loc_musc']]]),ISNUMBER(Tableau2[[#This Row],['[loc_vae']]])),Tableau2[[#This Row],['[loc_musc']]]+Tableau2[[#This Row],['[loc_vae']]],"")</f>
        <v/>
      </c>
      <c r="AL245" s="35" t="s">
        <v>1339</v>
      </c>
      <c r="AM245" s="48" t="s">
        <v>1339</v>
      </c>
      <c r="AN245" s="35" t="s">
        <v>1275</v>
      </c>
      <c r="AP245" s="37">
        <v>12</v>
      </c>
      <c r="AQ245" s="72">
        <v>12</v>
      </c>
      <c r="AR245" s="72">
        <v>12</v>
      </c>
      <c r="AS245" s="72">
        <f>Tableau2[[#This Row],['[km_sortie_corrige']]]*Tableau2[[#This Row],['[coef_red']]]</f>
        <v>0</v>
      </c>
      <c r="AT245" s="72">
        <f>Tableau2[[#This Row],['[km_sortie_corrige']]]*Tableau2[[#This Row],['[coef_red']]]*IF(Tableau2[[#This Row],['[type_trajet']]]="Boucle",0.4,1)</f>
        <v>0</v>
      </c>
      <c r="AU245" s="35" t="s">
        <v>1340</v>
      </c>
      <c r="AW245" s="35" t="s">
        <v>1277</v>
      </c>
      <c r="AX245" s="35">
        <v>1</v>
      </c>
      <c r="AY245" s="35">
        <v>0</v>
      </c>
      <c r="AZ245" s="35">
        <v>0</v>
      </c>
      <c r="BA245" s="35">
        <v>0</v>
      </c>
      <c r="BB245" s="35">
        <v>0</v>
      </c>
      <c r="BC245" s="35">
        <v>0</v>
      </c>
      <c r="BD245" s="35">
        <v>0</v>
      </c>
      <c r="BE245" s="35">
        <v>0</v>
      </c>
      <c r="BI245" s="48" t="str">
        <f>IF(OR(Tableau2[[#This Row],['[type_groupe']]]="En famille",Tableau2[[#This Row],['[type_groupe']]]="Avec des amis",Tableau2[[#This Row],['[type_groupe']]]="En club",Tableau2[[#This Row],['[type_groupe']]]="En groupe avec une agence ou TO"),"En groupe",Tableau2[[#This Row],['[type_groupe']]])</f>
        <v>En couple</v>
      </c>
      <c r="BJ245" s="48" t="str">
        <f>IF(AND(Tableau2[[#This Row],['[type_groupe_recode']]]="Seul",Tableau2[[#This Row],['[taille_totale_groupe']]]=1),"Seul",IF(AND(Tableau2[[#This Row],['[type_groupe_recode']]]="En couple",Tableau2[[#This Row],['[taille_totale_groupe']]]=2),"En couple",IF(AND(Tableau2[[#This Row],['[type_groupe_recode']]]="En groupe",Tableau2[[#This Row],['[taille_totale_groupe']]]&gt;1),"En groupe","?")))</f>
        <v>En couple</v>
      </c>
      <c r="BK245" s="35" t="s">
        <v>1311</v>
      </c>
      <c r="BL245" s="35">
        <v>0</v>
      </c>
      <c r="BM245" s="35">
        <v>1</v>
      </c>
      <c r="BN245" s="35">
        <v>0</v>
      </c>
      <c r="BO245" s="35">
        <v>0</v>
      </c>
      <c r="BP245" s="35">
        <v>0</v>
      </c>
      <c r="BQ245" s="35">
        <v>0</v>
      </c>
      <c r="BR245" s="35">
        <v>0</v>
      </c>
      <c r="BU245" s="72">
        <f>Tableau2[[#This Row],['[nb_enfants']]]+Tableau2[[#This Row],['[nb_adultes']]]</f>
        <v>2</v>
      </c>
      <c r="BV245" s="72">
        <f>Tableau2[[#This Row],['[taille_totale_groupe']]]</f>
        <v>2</v>
      </c>
      <c r="BW245" s="37">
        <v>0</v>
      </c>
      <c r="BX245" s="37">
        <v>2</v>
      </c>
      <c r="BY245" s="35" t="s">
        <v>1706</v>
      </c>
      <c r="BZ245" s="35">
        <v>1</v>
      </c>
      <c r="CA245" s="35">
        <v>1</v>
      </c>
      <c r="CB245" s="35">
        <v>1</v>
      </c>
      <c r="CC245" s="35">
        <v>1</v>
      </c>
      <c r="CD245" s="35">
        <v>0</v>
      </c>
      <c r="CE245" s="35">
        <v>0</v>
      </c>
      <c r="CF245" s="35">
        <v>0</v>
      </c>
      <c r="CG245" s="35">
        <v>0</v>
      </c>
      <c r="CH245" s="35">
        <v>1</v>
      </c>
      <c r="CI245" s="35">
        <v>1</v>
      </c>
      <c r="CJ245" s="35">
        <v>0</v>
      </c>
      <c r="CK245" s="35">
        <v>1</v>
      </c>
      <c r="CL245" s="35">
        <v>0</v>
      </c>
      <c r="CO245" s="35" t="s">
        <v>1322</v>
      </c>
      <c r="CQ245" s="35" t="s">
        <v>1753</v>
      </c>
      <c r="CR245" s="35">
        <v>1</v>
      </c>
      <c r="CS245" s="35">
        <v>0</v>
      </c>
      <c r="CT245" s="35">
        <v>0</v>
      </c>
      <c r="CU245" s="35">
        <v>0</v>
      </c>
      <c r="CV245" s="35">
        <v>0</v>
      </c>
      <c r="CW245" s="35">
        <v>1</v>
      </c>
      <c r="CX245" s="35">
        <v>0</v>
      </c>
      <c r="CY245" s="35">
        <v>0</v>
      </c>
      <c r="CZ245" s="35">
        <v>0</v>
      </c>
      <c r="DA245" s="35">
        <v>0</v>
      </c>
      <c r="DB245" s="35">
        <v>0</v>
      </c>
      <c r="DC245" s="35">
        <v>0</v>
      </c>
      <c r="DD245" s="35">
        <v>0</v>
      </c>
      <c r="DH245" s="35" t="s">
        <v>1598</v>
      </c>
      <c r="DO245" s="35" t="s">
        <v>1827</v>
      </c>
      <c r="DP245" s="35">
        <v>1</v>
      </c>
      <c r="DQ245" s="35">
        <v>0</v>
      </c>
      <c r="DR245" s="35">
        <v>0</v>
      </c>
      <c r="DS245" s="35">
        <v>1</v>
      </c>
      <c r="DT245" s="35">
        <v>0</v>
      </c>
      <c r="DU245" s="35">
        <v>0</v>
      </c>
      <c r="DV245" s="35">
        <v>1</v>
      </c>
      <c r="DW245" s="35">
        <v>1</v>
      </c>
      <c r="DX245" s="35">
        <v>1</v>
      </c>
      <c r="DY245" s="35">
        <v>0</v>
      </c>
      <c r="DZ245" s="35">
        <v>0</v>
      </c>
      <c r="EA245" s="35">
        <v>0</v>
      </c>
      <c r="EB245" s="35">
        <v>0</v>
      </c>
      <c r="EC245" s="35">
        <v>0</v>
      </c>
      <c r="ED245" s="35">
        <v>0</v>
      </c>
      <c r="EE245" s="35">
        <v>0</v>
      </c>
      <c r="EL245" s="35">
        <v>4</v>
      </c>
      <c r="EM245" s="35">
        <v>3</v>
      </c>
      <c r="EN245" s="35">
        <v>4</v>
      </c>
      <c r="EO245" s="35">
        <v>4</v>
      </c>
      <c r="EP245" s="35">
        <v>3</v>
      </c>
      <c r="EQ245" s="35">
        <v>3</v>
      </c>
      <c r="ER245" s="35">
        <v>4</v>
      </c>
      <c r="ES245" s="35">
        <v>4</v>
      </c>
      <c r="ET245" s="35">
        <v>4</v>
      </c>
      <c r="EU245" s="35">
        <v>3</v>
      </c>
      <c r="EV245" s="35">
        <v>3</v>
      </c>
      <c r="EW245" s="35">
        <v>3</v>
      </c>
      <c r="EX245" s="35">
        <v>3</v>
      </c>
      <c r="EY245" s="35">
        <v>3</v>
      </c>
      <c r="EZ245" s="35">
        <v>3</v>
      </c>
      <c r="FA245" s="35" t="s">
        <v>1599</v>
      </c>
      <c r="FB245" s="35">
        <v>3</v>
      </c>
      <c r="FC245" s="35" t="s">
        <v>1599</v>
      </c>
      <c r="FD245" s="35" t="s">
        <v>1599</v>
      </c>
      <c r="FE245" s="35" t="s">
        <v>1599</v>
      </c>
      <c r="FF245" s="35" t="s">
        <v>1599</v>
      </c>
      <c r="FG245" s="35" t="s">
        <v>1599</v>
      </c>
      <c r="FJ245" s="48" t="str">
        <f>IF(Tableau2[[#This Row],['[nuit_hors_domicile']]]="Oui","touriste",IF(Tableau2[[#This Row],['[nuit_hors_domicile']]]="Non","excursionniste",IF(AND(ISBLANK(Tableau2[[#This Row],['[nuit_hors_domicile']]]),Tableau2[[#This Row],['[categorie_corrige']]]="Itinérant"),"touriste",IF(OR(ISBLANK(Tableau2[[#This Row],['[dms']]]="Faux"),ISBLANK(Tableau2[[#This Row],['[mode_heb']]])=FALSE,ISBLANK(Tableau2[[#This Row],['[mode_heb_autre']]])="faux",ISBLANK(Tableau2[[#This Row],['[tour_dep_heb']]])="faux",Tableau2[[#This Row],['[tour_transp_avion']]]=1),"touriste","excursionniste"))))</f>
        <v>excursionniste</v>
      </c>
      <c r="FK245" s="48" t="str">
        <f>IF(Tableau2[[#This Row],['[tour_exc']]]="excursionniste","exc",IF(Tableau2[[#This Row],['[categorie_corrige']]]="Itinérant","iti","tour"))</f>
        <v>exc</v>
      </c>
      <c r="FL245" s="48" t="str">
        <f>CONCATENATE(Tableau2[[#This Row],['[id_troncon']]],"-",Tableau2[[#This Row],['[profil']]])</f>
        <v>1-exc</v>
      </c>
      <c r="FM245" s="37"/>
      <c r="FN245" s="72" t="s">
        <v>1599</v>
      </c>
      <c r="FS245" s="48" t="str">
        <f>IF(AND(ISTEXT(Tableau2[[#This Row],['[mode_heb_regroupe']]]),Tableau2[[#This Row],['[mode_heb_regroupe']]]="Non marchand"),"Non marchand",IF(AND(ISTEXT(Tableau2[[#This Row],['[mode_heb_regroupe']]]),Tableau2[[#This Row],['[mode_heb_regroupe']]]&lt;&gt;"Non marchand"),"Marchand",""))</f>
        <v/>
      </c>
      <c r="FY245" s="60" t="str">
        <f>IF(ISNUMBER(Tableau2[[#This Row],['[distance_heb_enq']]]),Tableau2[[#This Row],['[distance_heb_enq']]]*(1.1+0.3*EXP(-Tableau2[[#This Row],['[distance_heb_enq']]]/20)),"")</f>
        <v/>
      </c>
      <c r="GM245" s="35"/>
      <c r="GN245" s="35" t="s">
        <v>1599</v>
      </c>
      <c r="GO245" s="35"/>
      <c r="GP245" s="35"/>
      <c r="GQ245" s="35"/>
      <c r="GY245" s="48"/>
      <c r="HB245" s="48" t="str">
        <f>IF(ISNUMBER(Tableau2[[#This Row],['[tour_dep_to']]]),Tableau2[[#This Row],['[tour_dep_to']]]/Tableau2[[#This Row],['[tour_to_nb_jour']]],"")</f>
        <v/>
      </c>
      <c r="HE245" s="20"/>
      <c r="HF245" s="48" t="str">
        <f>IF(AND(ISTEXT(Tableau2[[#This Row],['[intention_dep']]]),Tableau2[[#This Row],['[tour_exc']]]="excursionniste"),Tableau2[[#This Row],['[intention_dep']]],"")</f>
        <v/>
      </c>
      <c r="HG245" s="48" t="str">
        <f>IF(AND(ISTEXT(Tableau2[[#This Row],['[intention_dep']]]),Tableau2[[#This Row],['[tour_exc']]]="touriste"),Tableau2[[#This Row],['[intention_dep']]],"")</f>
        <v/>
      </c>
      <c r="HJ245" s="20"/>
      <c r="HN245" s="20" t="s">
        <v>1599</v>
      </c>
      <c r="HO245" s="20"/>
      <c r="HP245" s="20" t="s">
        <v>1599</v>
      </c>
      <c r="HQ245" s="20"/>
      <c r="HR245" s="20" t="s">
        <v>1599</v>
      </c>
      <c r="HS245" s="20"/>
      <c r="HT245" s="20" t="s">
        <v>1599</v>
      </c>
      <c r="HU245" s="20"/>
      <c r="HX245" s="20" t="s">
        <v>1599</v>
      </c>
      <c r="JW245" s="48" t="str">
        <f>IF(AND(Tableau2[[#This Row],['[tour_exc']]]="touriste",AND(OR(ISNUMBER(Tableau2[[#This Row],['[tour_dep_heb_valide']]]),ISNUMBER(Tableau2[[#This Row],['[tour_dep_to_jour_valide']]])),ISNUMBER(Tableau2[[#This Row],['[tour_dep_alim_valide']]]))),"entièrement exploitable",IF(AND(Tableau2[[#This Row],['[tour_exc']]]="touriste",OR(OR(ISNUMBER(Tableau2[[#This Row],['[tour_dep_heb_valide']]]),ISNUMBER(Tableau2[[#This Row],['[tour_dep_to_jour_valide']]])),ISNUMBER(Tableau2[[#This Row],['[tour_dep_alim_valide']]]))),"partiellement exploitable",IF(AND(Tableau2[[#This Row],['[tour_exc']]]="touriste",AND(AND(NOT(ISNUMBER(Tableau2[[#This Row],['[tour_dep_heb_valide']]])),NOT(ISNUMBER(Tableau2[[#This Row],['[tour_dep_to_jour_valide']]]))),NOT(ISNUMBER(Tableau2[[#This Row],['[tour_dep_alim_valide']]])))),"pas exploitable",IF(Tableau2[[#This Row],['[tour_exc']]]="excursionniste",""))))</f>
        <v/>
      </c>
      <c r="JX245" s="48" t="str">
        <f>IF(Tableau2[[#This Row],['[degre_exploitable']]]="entièrement exploitable",Tableau2[[#This Row],['[tour_dep_to_jour_corrige']]]+Tableau2[[#This Row],['[tour_dep_heb_corrige']]]+Tableau2[[#This Row],['[tour_dep_alim_corrige']]]+Tableau2[[#This Row],['[tour_dep_activites_corrige']]]+Tableau2[[#This Row],['[tour_dep_souvenirs_corrige']]]+Tableau2[[#This Row],['[tour_dep_transp_corrige']]]+Tableau2[[#This Row],['[tour_dep_location_corrige']]]+Tableau2[[#This Row],['[tour_dep_autres_corrige']]],"")</f>
        <v/>
      </c>
      <c r="JZ245" s="35" t="s">
        <v>1599</v>
      </c>
      <c r="KA245" s="35"/>
      <c r="KB245" s="35"/>
      <c r="KC245" s="35"/>
      <c r="KD245" s="35"/>
      <c r="KE245" s="48"/>
      <c r="KG245" s="48"/>
      <c r="KH245" s="44"/>
      <c r="KL245" s="48" t="str">
        <f>IF(ISNUMBER(Tableau2[[#This Row],['[distance_domicile_enq']]]),Tableau2[[#This Row],['[distance_domicile_enq']]]*(1.1+0.3*EXP(-Tableau2[[#This Row],['[distance_domicile_enq']]]/20)),"")</f>
        <v/>
      </c>
      <c r="KN245" s="48"/>
      <c r="KO245" s="48"/>
      <c r="KP245" s="35"/>
      <c r="KQ245" s="35"/>
      <c r="KR245" s="35"/>
      <c r="KS245" s="35"/>
    </row>
  </sheetData>
  <phoneticPr fontId="7" type="noConversion"/>
  <pageMargins left="0.7" right="0.7" top="0.75" bottom="0.75"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C358C4-281B-4F3A-BD39-A5BFD46355B4}">
  <dimension ref="A1:A12"/>
  <sheetViews>
    <sheetView workbookViewId="0">
      <selection activeCell="A13" sqref="A13"/>
    </sheetView>
  </sheetViews>
  <sheetFormatPr baseColWidth="10" defaultColWidth="11.5" defaultRowHeight="13" x14ac:dyDescent="0.15"/>
  <cols>
    <col min="1" max="16384" width="11.5" style="3"/>
  </cols>
  <sheetData>
    <row r="1" spans="1:1" ht="14" x14ac:dyDescent="0.15">
      <c r="A1" s="76" t="s">
        <v>2129</v>
      </c>
    </row>
    <row r="3" spans="1:1" x14ac:dyDescent="0.15">
      <c r="A3" s="3" t="s">
        <v>2130</v>
      </c>
    </row>
    <row r="4" spans="1:1" x14ac:dyDescent="0.15">
      <c r="A4" s="3" t="s">
        <v>2131</v>
      </c>
    </row>
    <row r="5" spans="1:1" x14ac:dyDescent="0.15">
      <c r="A5" s="3" t="s">
        <v>2135</v>
      </c>
    </row>
    <row r="6" spans="1:1" x14ac:dyDescent="0.15">
      <c r="A6" s="3" t="s">
        <v>2132</v>
      </c>
    </row>
    <row r="7" spans="1:1" x14ac:dyDescent="0.15">
      <c r="A7" s="3" t="s">
        <v>2136</v>
      </c>
    </row>
    <row r="8" spans="1:1" x14ac:dyDescent="0.15">
      <c r="A8" s="3" t="s">
        <v>2133</v>
      </c>
    </row>
    <row r="9" spans="1:1" x14ac:dyDescent="0.15">
      <c r="A9" s="3" t="s">
        <v>2134</v>
      </c>
    </row>
    <row r="10" spans="1:1" x14ac:dyDescent="0.15">
      <c r="A10" s="3" t="s">
        <v>2137</v>
      </c>
    </row>
    <row r="11" spans="1:1" x14ac:dyDescent="0.15">
      <c r="A11" s="3" t="s">
        <v>2138</v>
      </c>
    </row>
    <row r="12" spans="1:1" x14ac:dyDescent="0.15">
      <c r="A12" s="3" t="s">
        <v>2139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33BF41-9E17-4A84-B17D-2C485612A91A}">
  <dimension ref="A1:A12"/>
  <sheetViews>
    <sheetView tabSelected="1" workbookViewId="0">
      <selection activeCell="A11" sqref="A11"/>
    </sheetView>
  </sheetViews>
  <sheetFormatPr baseColWidth="10" defaultColWidth="11.5" defaultRowHeight="13" x14ac:dyDescent="0.15"/>
  <cols>
    <col min="1" max="16384" width="11.5" style="3"/>
  </cols>
  <sheetData>
    <row r="1" spans="1:1" ht="14" x14ac:dyDescent="0.15">
      <c r="A1" s="76" t="s">
        <v>2140</v>
      </c>
    </row>
    <row r="3" spans="1:1" x14ac:dyDescent="0.15">
      <c r="A3" s="3" t="s">
        <v>2141</v>
      </c>
    </row>
    <row r="4" spans="1:1" x14ac:dyDescent="0.15">
      <c r="A4" s="3" t="s">
        <v>2142</v>
      </c>
    </row>
    <row r="5" spans="1:1" x14ac:dyDescent="0.15">
      <c r="A5" s="3" t="s">
        <v>2146</v>
      </c>
    </row>
    <row r="6" spans="1:1" x14ac:dyDescent="0.15">
      <c r="A6" s="3" t="s">
        <v>2147</v>
      </c>
    </row>
    <row r="7" spans="1:1" x14ac:dyDescent="0.15">
      <c r="A7" s="3" t="s">
        <v>2148</v>
      </c>
    </row>
    <row r="8" spans="1:1" x14ac:dyDescent="0.15">
      <c r="A8" s="3" t="s">
        <v>2149</v>
      </c>
    </row>
    <row r="9" spans="1:1" x14ac:dyDescent="0.15">
      <c r="A9" s="3" t="s">
        <v>2144</v>
      </c>
    </row>
    <row r="10" spans="1:1" x14ac:dyDescent="0.15">
      <c r="A10" s="3" t="s">
        <v>2150</v>
      </c>
    </row>
    <row r="11" spans="1:1" x14ac:dyDescent="0.15">
      <c r="A11" s="3" t="s">
        <v>2145</v>
      </c>
    </row>
    <row r="12" spans="1:1" x14ac:dyDescent="0.15">
      <c r="A12" s="3" t="s">
        <v>2143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09B616-069C-4AEE-8314-623FCD3F99B9}">
  <dimension ref="A1"/>
  <sheetViews>
    <sheetView workbookViewId="0"/>
  </sheetViews>
  <sheetFormatPr baseColWidth="10" defaultRowHeight="15" x14ac:dyDescent="0.2"/>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2CC361-C464-4815-91BF-424D051ED7CB}">
  <dimension ref="A1"/>
  <sheetViews>
    <sheetView workbookViewId="0"/>
  </sheetViews>
  <sheetFormatPr baseColWidth="10" defaultRowHeight="15" x14ac:dyDescent="0.2"/>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EBBA38-32E4-4EF7-B0F8-1FEF1053BC54}">
  <dimension ref="A1"/>
  <sheetViews>
    <sheetView workbookViewId="0"/>
  </sheetViews>
  <sheetFormatPr baseColWidth="10" defaultRowHeight="15"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773BF2A-249A-4F67-9F02-BAF67B3C7FF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24</vt:i4>
      </vt:variant>
      <vt:variant>
        <vt:lpstr>Named Ranges</vt:lpstr>
      </vt:variant>
      <vt:variant>
        <vt:i4>2</vt:i4>
      </vt:variant>
    </vt:vector>
  </HeadingPairs>
  <TitlesOfParts>
    <vt:vector size="26" baseType="lpstr">
      <vt:lpstr>Lisez-moi</vt:lpstr>
      <vt:lpstr>Sommaire</vt:lpstr>
      <vt:lpstr>Glossaire</vt:lpstr>
      <vt:lpstr>Liste des territoires enquêtés</vt:lpstr>
      <vt:lpstr>Carte avec découpage</vt:lpstr>
      <vt:lpstr>table_communes</vt:lpstr>
      <vt:lpstr>sections</vt:lpstr>
      <vt:lpstr>calendrier_sites</vt:lpstr>
      <vt:lpstr>comptages_manuels</vt:lpstr>
      <vt:lpstr>comptages_man_post_traitements</vt:lpstr>
      <vt:lpstr>comptages_automatiques</vt:lpstr>
      <vt:lpstr>traitement_compt_auto</vt:lpstr>
      <vt:lpstr>coef_evolutif</vt:lpstr>
      <vt:lpstr>coef_enq</vt:lpstr>
      <vt:lpstr>lits_touristiques</vt:lpstr>
      <vt:lpstr>pop_communes</vt:lpstr>
      <vt:lpstr>enquetes_saisies</vt:lpstr>
      <vt:lpstr>table_jour_enq_periode</vt:lpstr>
      <vt:lpstr>enquetes_post_traitement</vt:lpstr>
      <vt:lpstr>estimation_itinerants</vt:lpstr>
      <vt:lpstr>estimation_touristes</vt:lpstr>
      <vt:lpstr>estimation_gravitaire</vt:lpstr>
      <vt:lpstr>resultats</vt:lpstr>
      <vt:lpstr>tab_verif_taille_groupe</vt:lpstr>
      <vt:lpstr>calendrier_sites</vt:lpstr>
      <vt:lpstr>calendrier_sites!Print_Area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Stéphanie MANGIN</dc:creator>
  <cp:lastModifiedBy>Jean-Marie Pivette</cp:lastModifiedBy>
  <cp:lastPrinted>2020-08-11T16:05:09Z</cp:lastPrinted>
  <dcterms:created xsi:type="dcterms:W3CDTF">2019-12-18T07:12:02Z</dcterms:created>
  <dcterms:modified xsi:type="dcterms:W3CDTF">2021-03-26T08:37:33Z</dcterms:modified>
</cp:coreProperties>
</file>